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Default Extension="emf" ContentType="image/x-emf"/>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20" yWindow="-120" windowWidth="20520" windowHeight="7140" tabRatio="926" activeTab="14"/>
  </bookViews>
  <sheets>
    <sheet name="RESUMO" sheetId="2" r:id="rId1"/>
    <sheet name="GLOBAL" sheetId="3" r:id="rId2"/>
    <sheet name="MEM-LEVANT" sheetId="5" r:id="rId3"/>
    <sheet name="CRONOGRAMA" sheetId="1" r:id="rId4"/>
    <sheet name="ABC" sheetId="49" state="hidden" r:id="rId5"/>
    <sheet name="SAPATAS-ANEXOI" sheetId="42" state="hidden" r:id="rId6"/>
    <sheet name="CINTAS E VIGAS-ANEXOII" sheetId="43" state="hidden" r:id="rId7"/>
    <sheet name="PILARES E PILARETES-ANEXOIII" sheetId="44" state="hidden" r:id="rId8"/>
    <sheet name="LABOR-SERVIÇOS" sheetId="30" state="hidden" r:id="rId9"/>
    <sheet name="SINAPI-SERVIÇOS" sheetId="32" state="hidden" r:id="rId10"/>
    <sheet name="LABOR-INSUMOS" sheetId="29" state="hidden" r:id="rId11"/>
    <sheet name="SINAPI-INSUMOS" sheetId="31" state="hidden" r:id="rId12"/>
    <sheet name="ADM-COMP" sheetId="19" r:id="rId13"/>
    <sheet name="ARQ-COMP" sheetId="8" state="hidden" r:id="rId14"/>
    <sheet name="CURVA ABC" sheetId="50" r:id="rId15"/>
    <sheet name="BDI-COMP " sheetId="27" state="hidden" r:id="rId16"/>
    <sheet name="LS-COMP" sheetId="28" state="hidden" r:id="rId17"/>
    <sheet name="DER-ES JAN-18" sheetId="38" state="hidden" r:id="rId18"/>
    <sheet name="CLI-COMP" sheetId="23" state="hidden" r:id="rId19"/>
    <sheet name="EST-COMP" sheetId="17" state="hidden" r:id="rId20"/>
    <sheet name="GAS-COMP" sheetId="16" state="hidden" r:id="rId21"/>
    <sheet name="IMPER-COMP" sheetId="18" state="hidden" r:id="rId22"/>
    <sheet name="HID-COMP" sheetId="11" state="hidden" r:id="rId23"/>
    <sheet name="IMPL-COMP" sheetId="13" state="hidden" r:id="rId24"/>
    <sheet name="INC-COMP" sheetId="10" state="hidden" r:id="rId25"/>
    <sheet name="SCE-COMP" sheetId="9" state="hidden" r:id="rId26"/>
    <sheet name="SEG-COMP" sheetId="21" state="hidden" r:id="rId27"/>
    <sheet name="SPDA-COMP" sheetId="22" state="hidden" r:id="rId28"/>
    <sheet name="ORSE" sheetId="39" state="hidden" r:id="rId29"/>
    <sheet name="QUADRO RESUMO" sheetId="4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s" localSheetId="4">#REF!</definedName>
    <definedName name="\s" localSheetId="12">'ADM-COMP'!#REF!</definedName>
    <definedName name="\s" localSheetId="6">#REF!</definedName>
    <definedName name="\s" localSheetId="18">'CLI-COMP'!#REF!</definedName>
    <definedName name="\s" localSheetId="19">'EST-COMP'!#REF!</definedName>
    <definedName name="\s" localSheetId="20">'GAS-COMP'!#REF!</definedName>
    <definedName name="\s" localSheetId="22">'HID-COMP'!#REF!</definedName>
    <definedName name="\s" localSheetId="21">'IMPER-COMP'!#REF!</definedName>
    <definedName name="\s" localSheetId="23">'IMPL-COMP'!#REF!</definedName>
    <definedName name="\s" localSheetId="24">'INC-COMP'!#REF!</definedName>
    <definedName name="\s" localSheetId="7">#REF!</definedName>
    <definedName name="\s" localSheetId="5">#REF!</definedName>
    <definedName name="\s" localSheetId="25">'SCE-COMP'!#REF!</definedName>
    <definedName name="\s" localSheetId="26">'SEG-COMP'!#REF!</definedName>
    <definedName name="\s" localSheetId="27">'SPDA-COMP'!#REF!</definedName>
    <definedName name="\s">#REF!</definedName>
    <definedName name="\t" localSheetId="4">#REF!</definedName>
    <definedName name="\t" localSheetId="12">'ADM-COMP'!#REF!</definedName>
    <definedName name="\t" localSheetId="6">#REF!</definedName>
    <definedName name="\t" localSheetId="18">'CLI-COMP'!#REF!</definedName>
    <definedName name="\t" localSheetId="19">'EST-COMP'!#REF!</definedName>
    <definedName name="\t" localSheetId="20">'GAS-COMP'!#REF!</definedName>
    <definedName name="\t" localSheetId="22">'HID-COMP'!#REF!</definedName>
    <definedName name="\t" localSheetId="21">'IMPER-COMP'!#REF!</definedName>
    <definedName name="\t" localSheetId="23">'IMPL-COMP'!#REF!</definedName>
    <definedName name="\t" localSheetId="24">'INC-COMP'!#REF!</definedName>
    <definedName name="\t" localSheetId="7">#REF!</definedName>
    <definedName name="\t" localSheetId="5">#REF!</definedName>
    <definedName name="\t" localSheetId="25">'SCE-COMP'!#REF!</definedName>
    <definedName name="\t" localSheetId="26">'SEG-COMP'!#REF!</definedName>
    <definedName name="\t" localSheetId="27">'SPDA-COMP'!#REF!</definedName>
    <definedName name="\t">#REF!</definedName>
    <definedName name="__6Excel_BuiltIn_Print_Area_3_1_1_1_1_1" localSheetId="4">#REF!</definedName>
    <definedName name="__6Excel_BuiltIn_Print_Area_3_1_1_1_1_1" localSheetId="12">'ADM-COMP'!#REF!</definedName>
    <definedName name="__6Excel_BuiltIn_Print_Area_3_1_1_1_1_1" localSheetId="6">#REF!</definedName>
    <definedName name="__6Excel_BuiltIn_Print_Area_3_1_1_1_1_1" localSheetId="18">'CLI-COMP'!#REF!</definedName>
    <definedName name="__6Excel_BuiltIn_Print_Area_3_1_1_1_1_1" localSheetId="19">'EST-COMP'!#REF!</definedName>
    <definedName name="__6Excel_BuiltIn_Print_Area_3_1_1_1_1_1" localSheetId="20">'GAS-COMP'!#REF!</definedName>
    <definedName name="__6Excel_BuiltIn_Print_Area_3_1_1_1_1_1" localSheetId="22">'HID-COMP'!#REF!</definedName>
    <definedName name="__6Excel_BuiltIn_Print_Area_3_1_1_1_1_1" localSheetId="21">'IMPER-COMP'!#REF!</definedName>
    <definedName name="__6Excel_BuiltIn_Print_Area_3_1_1_1_1_1" localSheetId="23">'IMPL-COMP'!#REF!</definedName>
    <definedName name="__6Excel_BuiltIn_Print_Area_3_1_1_1_1_1" localSheetId="24">'INC-COMP'!#REF!</definedName>
    <definedName name="__6Excel_BuiltIn_Print_Area_3_1_1_1_1_1" localSheetId="7">#REF!</definedName>
    <definedName name="__6Excel_BuiltIn_Print_Area_3_1_1_1_1_1" localSheetId="5">#REF!</definedName>
    <definedName name="__6Excel_BuiltIn_Print_Area_3_1_1_1_1_1" localSheetId="25">'SCE-COMP'!#REF!</definedName>
    <definedName name="__6Excel_BuiltIn_Print_Area_3_1_1_1_1_1" localSheetId="26">'SEG-COMP'!#REF!</definedName>
    <definedName name="__6Excel_BuiltIn_Print_Area_3_1_1_1_1_1" localSheetId="27">'SPDA-COMP'!#REF!</definedName>
    <definedName name="__6Excel_BuiltIn_Print_Area_3_1_1_1_1_1">#REF!</definedName>
    <definedName name="_10Excel_BuiltIn_Print_Area_5_1" localSheetId="4">#REF!</definedName>
    <definedName name="_10Excel_BuiltIn_Print_Area_5_1" localSheetId="12">'ADM-COMP'!#REF!</definedName>
    <definedName name="_10Excel_BuiltIn_Print_Area_5_1" localSheetId="6">#REF!</definedName>
    <definedName name="_10Excel_BuiltIn_Print_Area_5_1" localSheetId="18">'CLI-COMP'!#REF!</definedName>
    <definedName name="_10Excel_BuiltIn_Print_Area_5_1" localSheetId="19">'EST-COMP'!#REF!</definedName>
    <definedName name="_10Excel_BuiltIn_Print_Area_5_1" localSheetId="20">'GAS-COMP'!#REF!</definedName>
    <definedName name="_10Excel_BuiltIn_Print_Area_5_1" localSheetId="22">'HID-COMP'!#REF!</definedName>
    <definedName name="_10Excel_BuiltIn_Print_Area_5_1" localSheetId="21">'IMPER-COMP'!#REF!</definedName>
    <definedName name="_10Excel_BuiltIn_Print_Area_5_1" localSheetId="23">'IMPL-COMP'!#REF!</definedName>
    <definedName name="_10Excel_BuiltIn_Print_Area_5_1" localSheetId="24">'INC-COMP'!#REF!</definedName>
    <definedName name="_10Excel_BuiltIn_Print_Area_5_1" localSheetId="7">#REF!</definedName>
    <definedName name="_10Excel_BuiltIn_Print_Area_5_1" localSheetId="5">#REF!</definedName>
    <definedName name="_10Excel_BuiltIn_Print_Area_5_1" localSheetId="25">'SCE-COMP'!#REF!</definedName>
    <definedName name="_10Excel_BuiltIn_Print_Area_5_1" localSheetId="26">'SEG-COMP'!#REF!</definedName>
    <definedName name="_10Excel_BuiltIn_Print_Area_5_1" localSheetId="27">'SPDA-COMP'!#REF!</definedName>
    <definedName name="_10Excel_BuiltIn_Print_Area_5_1">#REF!</definedName>
    <definedName name="_10Excel_BuiltIn_Print_Area_7_1" localSheetId="4">#REF!</definedName>
    <definedName name="_10Excel_BuiltIn_Print_Area_7_1" localSheetId="12">'ADM-COMP'!#REF!</definedName>
    <definedName name="_10Excel_BuiltIn_Print_Area_7_1" localSheetId="6">#REF!</definedName>
    <definedName name="_10Excel_BuiltIn_Print_Area_7_1" localSheetId="18">'CLI-COMP'!#REF!</definedName>
    <definedName name="_10Excel_BuiltIn_Print_Area_7_1" localSheetId="19">'EST-COMP'!#REF!</definedName>
    <definedName name="_10Excel_BuiltIn_Print_Area_7_1" localSheetId="20">'GAS-COMP'!#REF!</definedName>
    <definedName name="_10Excel_BuiltIn_Print_Area_7_1" localSheetId="22">'HID-COMP'!#REF!</definedName>
    <definedName name="_10Excel_BuiltIn_Print_Area_7_1" localSheetId="21">'IMPER-COMP'!#REF!</definedName>
    <definedName name="_10Excel_BuiltIn_Print_Area_7_1" localSheetId="23">'IMPL-COMP'!#REF!</definedName>
    <definedName name="_10Excel_BuiltIn_Print_Area_7_1" localSheetId="24">'INC-COMP'!#REF!</definedName>
    <definedName name="_10Excel_BuiltIn_Print_Area_7_1" localSheetId="7">#REF!</definedName>
    <definedName name="_10Excel_BuiltIn_Print_Area_7_1" localSheetId="5">#REF!</definedName>
    <definedName name="_10Excel_BuiltIn_Print_Area_7_1" localSheetId="25">'SCE-COMP'!#REF!</definedName>
    <definedName name="_10Excel_BuiltIn_Print_Area_7_1" localSheetId="26">'SEG-COMP'!#REF!</definedName>
    <definedName name="_10Excel_BuiltIn_Print_Area_7_1" localSheetId="27">'SPDA-COMP'!#REF!</definedName>
    <definedName name="_10Excel_BuiltIn_Print_Area_7_1">#REF!</definedName>
    <definedName name="_11Excel_BuiltIn_Print_Area_8_1" localSheetId="15">([1]EMERGÊNCIA!$A$1:$N$213,[1]EMERGÊNCIA!$A$214:$N$290)</definedName>
    <definedName name="_11Excel_BuiltIn_Print_Area_8_1" localSheetId="16">([1]EMERGÊNCIA!$A$1:$N$213,[1]EMERGÊNCIA!$A$214:$N$290)</definedName>
    <definedName name="_11Excel_BuiltIn_Print_Area_8_1" localSheetId="2">([2]EMERGÊNCIA!$A$1:$N$213,[2]EMERGÊNCIA!$A$214:$N$290)</definedName>
    <definedName name="_11Excel_BuiltIn_Print_Area_8_1">([1]EMERGÊNCIA!$A$1:$N$213,[1]EMERGÊNCIA!$A$214:$N$290)</definedName>
    <definedName name="_12Excel_BuiltIn_Print_Area_6_1" localSheetId="4">#REF!</definedName>
    <definedName name="_12Excel_BuiltIn_Print_Area_6_1" localSheetId="12">'ADM-COMP'!#REF!</definedName>
    <definedName name="_12Excel_BuiltIn_Print_Area_6_1" localSheetId="15">'BDI-COMP '!#REF!</definedName>
    <definedName name="_12Excel_BuiltIn_Print_Area_6_1" localSheetId="6">#REF!</definedName>
    <definedName name="_12Excel_BuiltIn_Print_Area_6_1" localSheetId="18">'CLI-COMP'!#REF!</definedName>
    <definedName name="_12Excel_BuiltIn_Print_Area_6_1" localSheetId="19">'EST-COMP'!#REF!</definedName>
    <definedName name="_12Excel_BuiltIn_Print_Area_6_1" localSheetId="20">'GAS-COMP'!#REF!</definedName>
    <definedName name="_12Excel_BuiltIn_Print_Area_6_1" localSheetId="22">'HID-COMP'!#REF!</definedName>
    <definedName name="_12Excel_BuiltIn_Print_Area_6_1" localSheetId="21">'IMPER-COMP'!#REF!</definedName>
    <definedName name="_12Excel_BuiltIn_Print_Area_6_1" localSheetId="23">'IMPL-COMP'!#REF!</definedName>
    <definedName name="_12Excel_BuiltIn_Print_Area_6_1" localSheetId="24">'INC-COMP'!#REF!</definedName>
    <definedName name="_12Excel_BuiltIn_Print_Area_6_1" localSheetId="7">#REF!</definedName>
    <definedName name="_12Excel_BuiltIn_Print_Area_6_1" localSheetId="5">#REF!</definedName>
    <definedName name="_12Excel_BuiltIn_Print_Area_6_1" localSheetId="25">'SCE-COMP'!#REF!</definedName>
    <definedName name="_12Excel_BuiltIn_Print_Area_6_1" localSheetId="26">'SEG-COMP'!#REF!</definedName>
    <definedName name="_12Excel_BuiltIn_Print_Area_6_1" localSheetId="27">'SPDA-COMP'!#REF!</definedName>
    <definedName name="_12Excel_BuiltIn_Print_Area_6_1">#REF!</definedName>
    <definedName name="_12Excel_BuiltIn_Print_Area_9_1" localSheetId="4">#REF!</definedName>
    <definedName name="_12Excel_BuiltIn_Print_Area_9_1" localSheetId="12">'ADM-COMP'!#REF!</definedName>
    <definedName name="_12Excel_BuiltIn_Print_Area_9_1" localSheetId="15">'BDI-COMP '!#REF!</definedName>
    <definedName name="_12Excel_BuiltIn_Print_Area_9_1" localSheetId="6">#REF!</definedName>
    <definedName name="_12Excel_BuiltIn_Print_Area_9_1" localSheetId="18">'CLI-COMP'!#REF!</definedName>
    <definedName name="_12Excel_BuiltIn_Print_Area_9_1" localSheetId="19">'EST-COMP'!#REF!</definedName>
    <definedName name="_12Excel_BuiltIn_Print_Area_9_1" localSheetId="20">'GAS-COMP'!#REF!</definedName>
    <definedName name="_12Excel_BuiltIn_Print_Area_9_1" localSheetId="22">'HID-COMP'!#REF!</definedName>
    <definedName name="_12Excel_BuiltIn_Print_Area_9_1" localSheetId="21">'IMPER-COMP'!#REF!</definedName>
    <definedName name="_12Excel_BuiltIn_Print_Area_9_1" localSheetId="23">'IMPL-COMP'!#REF!</definedName>
    <definedName name="_12Excel_BuiltIn_Print_Area_9_1" localSheetId="24">'INC-COMP'!#REF!</definedName>
    <definedName name="_12Excel_BuiltIn_Print_Area_9_1" localSheetId="7">#REF!</definedName>
    <definedName name="_12Excel_BuiltIn_Print_Area_9_1" localSheetId="5">#REF!</definedName>
    <definedName name="_12Excel_BuiltIn_Print_Area_9_1" localSheetId="25">'SCE-COMP'!#REF!</definedName>
    <definedName name="_12Excel_BuiltIn_Print_Area_9_1" localSheetId="26">'SEG-COMP'!#REF!</definedName>
    <definedName name="_12Excel_BuiltIn_Print_Area_9_1" localSheetId="27">'SPDA-COMP'!#REF!</definedName>
    <definedName name="_12Excel_BuiltIn_Print_Area_9_1">#REF!</definedName>
    <definedName name="_13Excel_BuiltIn_Print_Titles_3_1" localSheetId="4">#REF!</definedName>
    <definedName name="_13Excel_BuiltIn_Print_Titles_3_1" localSheetId="12">'ADM-COMP'!#REF!</definedName>
    <definedName name="_13Excel_BuiltIn_Print_Titles_3_1" localSheetId="15">'BDI-COMP '!#REF!</definedName>
    <definedName name="_13Excel_BuiltIn_Print_Titles_3_1" localSheetId="6">#REF!</definedName>
    <definedName name="_13Excel_BuiltIn_Print_Titles_3_1" localSheetId="18">'CLI-COMP'!#REF!</definedName>
    <definedName name="_13Excel_BuiltIn_Print_Titles_3_1" localSheetId="19">'EST-COMP'!#REF!</definedName>
    <definedName name="_13Excel_BuiltIn_Print_Titles_3_1" localSheetId="20">'GAS-COMP'!#REF!</definedName>
    <definedName name="_13Excel_BuiltIn_Print_Titles_3_1" localSheetId="22">'HID-COMP'!#REF!</definedName>
    <definedName name="_13Excel_BuiltIn_Print_Titles_3_1" localSheetId="21">'IMPER-COMP'!#REF!</definedName>
    <definedName name="_13Excel_BuiltIn_Print_Titles_3_1" localSheetId="23">'IMPL-COMP'!#REF!</definedName>
    <definedName name="_13Excel_BuiltIn_Print_Titles_3_1" localSheetId="24">'INC-COMP'!#REF!</definedName>
    <definedName name="_13Excel_BuiltIn_Print_Titles_3_1" localSheetId="7">#REF!</definedName>
    <definedName name="_13Excel_BuiltIn_Print_Titles_3_1" localSheetId="5">#REF!</definedName>
    <definedName name="_13Excel_BuiltIn_Print_Titles_3_1" localSheetId="25">'SCE-COMP'!#REF!</definedName>
    <definedName name="_13Excel_BuiltIn_Print_Titles_3_1" localSheetId="26">'SEG-COMP'!#REF!</definedName>
    <definedName name="_13Excel_BuiltIn_Print_Titles_3_1" localSheetId="27">'SPDA-COMP'!#REF!</definedName>
    <definedName name="_13Excel_BuiltIn_Print_Titles_3_1">#REF!</definedName>
    <definedName name="_14Excel_BuiltIn_Print_Area_7_1" localSheetId="4">#REF!</definedName>
    <definedName name="_14Excel_BuiltIn_Print_Area_7_1" localSheetId="12">'ADM-COMP'!#REF!</definedName>
    <definedName name="_14Excel_BuiltIn_Print_Area_7_1" localSheetId="6">#REF!</definedName>
    <definedName name="_14Excel_BuiltIn_Print_Area_7_1" localSheetId="18">'CLI-COMP'!#REF!</definedName>
    <definedName name="_14Excel_BuiltIn_Print_Area_7_1" localSheetId="19">'EST-COMP'!#REF!</definedName>
    <definedName name="_14Excel_BuiltIn_Print_Area_7_1" localSheetId="20">'GAS-COMP'!#REF!</definedName>
    <definedName name="_14Excel_BuiltIn_Print_Area_7_1" localSheetId="22">'HID-COMP'!#REF!</definedName>
    <definedName name="_14Excel_BuiltIn_Print_Area_7_1" localSheetId="21">'IMPER-COMP'!#REF!</definedName>
    <definedName name="_14Excel_BuiltIn_Print_Area_7_1" localSheetId="23">'IMPL-COMP'!#REF!</definedName>
    <definedName name="_14Excel_BuiltIn_Print_Area_7_1" localSheetId="24">'INC-COMP'!#REF!</definedName>
    <definedName name="_14Excel_BuiltIn_Print_Area_7_1" localSheetId="7">#REF!</definedName>
    <definedName name="_14Excel_BuiltIn_Print_Area_7_1" localSheetId="5">#REF!</definedName>
    <definedName name="_14Excel_BuiltIn_Print_Area_7_1" localSheetId="25">'SCE-COMP'!#REF!</definedName>
    <definedName name="_14Excel_BuiltIn_Print_Area_7_1" localSheetId="26">'SEG-COMP'!#REF!</definedName>
    <definedName name="_14Excel_BuiltIn_Print_Area_7_1" localSheetId="27">'SPDA-COMP'!#REF!</definedName>
    <definedName name="_14Excel_BuiltIn_Print_Area_7_1">#REF!</definedName>
    <definedName name="_14Excel_BuiltIn_Print_Titles_4_1" localSheetId="4">#REF!</definedName>
    <definedName name="_14Excel_BuiltIn_Print_Titles_4_1" localSheetId="12">'ADM-COMP'!#REF!</definedName>
    <definedName name="_14Excel_BuiltIn_Print_Titles_4_1" localSheetId="6">#REF!</definedName>
    <definedName name="_14Excel_BuiltIn_Print_Titles_4_1" localSheetId="18">'CLI-COMP'!#REF!</definedName>
    <definedName name="_14Excel_BuiltIn_Print_Titles_4_1" localSheetId="19">'EST-COMP'!#REF!</definedName>
    <definedName name="_14Excel_BuiltIn_Print_Titles_4_1" localSheetId="20">'GAS-COMP'!#REF!</definedName>
    <definedName name="_14Excel_BuiltIn_Print_Titles_4_1" localSheetId="22">'HID-COMP'!#REF!</definedName>
    <definedName name="_14Excel_BuiltIn_Print_Titles_4_1" localSheetId="21">'IMPER-COMP'!#REF!</definedName>
    <definedName name="_14Excel_BuiltIn_Print_Titles_4_1" localSheetId="23">'IMPL-COMP'!#REF!</definedName>
    <definedName name="_14Excel_BuiltIn_Print_Titles_4_1" localSheetId="24">'INC-COMP'!#REF!</definedName>
    <definedName name="_14Excel_BuiltIn_Print_Titles_4_1" localSheetId="7">#REF!</definedName>
    <definedName name="_14Excel_BuiltIn_Print_Titles_4_1" localSheetId="5">#REF!</definedName>
    <definedName name="_14Excel_BuiltIn_Print_Titles_4_1" localSheetId="25">'SCE-COMP'!#REF!</definedName>
    <definedName name="_14Excel_BuiltIn_Print_Titles_4_1" localSheetId="26">'SEG-COMP'!#REF!</definedName>
    <definedName name="_14Excel_BuiltIn_Print_Titles_4_1" localSheetId="27">'SPDA-COMP'!#REF!</definedName>
    <definedName name="_14Excel_BuiltIn_Print_Titles_4_1">#REF!</definedName>
    <definedName name="_15Excel_BuiltIn_Print_Area_8_1" localSheetId="15">([1]EMERGÊNCIA!$A$1:$N$213,[1]EMERGÊNCIA!$A$214:$N$290)</definedName>
    <definedName name="_15Excel_BuiltIn_Print_Area_8_1" localSheetId="16">([1]EMERGÊNCIA!$A$1:$N$213,[1]EMERGÊNCIA!$A$214:$N$290)</definedName>
    <definedName name="_15Excel_BuiltIn_Print_Area_8_1" localSheetId="2">([2]EMERGÊNCIA!$A$1:$N$213,[2]EMERGÊNCIA!$A$214:$N$290)</definedName>
    <definedName name="_15Excel_BuiltIn_Print_Area_8_1">([1]EMERGÊNCIA!$A$1:$N$213,[1]EMERGÊNCIA!$A$214:$N$290)</definedName>
    <definedName name="_15Excel_BuiltIn_Print_Titles_5_1" localSheetId="4">#REF!</definedName>
    <definedName name="_15Excel_BuiltIn_Print_Titles_5_1" localSheetId="12">'ADM-COMP'!#REF!</definedName>
    <definedName name="_15Excel_BuiltIn_Print_Titles_5_1" localSheetId="15">'BDI-COMP '!#REF!</definedName>
    <definedName name="_15Excel_BuiltIn_Print_Titles_5_1" localSheetId="6">#REF!</definedName>
    <definedName name="_15Excel_BuiltIn_Print_Titles_5_1" localSheetId="18">'CLI-COMP'!#REF!</definedName>
    <definedName name="_15Excel_BuiltIn_Print_Titles_5_1" localSheetId="19">'EST-COMP'!#REF!</definedName>
    <definedName name="_15Excel_BuiltIn_Print_Titles_5_1" localSheetId="20">'GAS-COMP'!#REF!</definedName>
    <definedName name="_15Excel_BuiltIn_Print_Titles_5_1" localSheetId="22">'HID-COMP'!#REF!</definedName>
    <definedName name="_15Excel_BuiltIn_Print_Titles_5_1" localSheetId="21">'IMPER-COMP'!#REF!</definedName>
    <definedName name="_15Excel_BuiltIn_Print_Titles_5_1" localSheetId="23">'IMPL-COMP'!#REF!</definedName>
    <definedName name="_15Excel_BuiltIn_Print_Titles_5_1" localSheetId="24">'INC-COMP'!#REF!</definedName>
    <definedName name="_15Excel_BuiltIn_Print_Titles_5_1" localSheetId="7">#REF!</definedName>
    <definedName name="_15Excel_BuiltIn_Print_Titles_5_1" localSheetId="5">#REF!</definedName>
    <definedName name="_15Excel_BuiltIn_Print_Titles_5_1" localSheetId="25">'SCE-COMP'!#REF!</definedName>
    <definedName name="_15Excel_BuiltIn_Print_Titles_5_1" localSheetId="26">'SEG-COMP'!#REF!</definedName>
    <definedName name="_15Excel_BuiltIn_Print_Titles_5_1" localSheetId="27">'SPDA-COMP'!#REF!</definedName>
    <definedName name="_15Excel_BuiltIn_Print_Titles_5_1">#REF!</definedName>
    <definedName name="_16Excel_BuiltIn_Print_Titles_6_1" localSheetId="4">#REF!</definedName>
    <definedName name="_16Excel_BuiltIn_Print_Titles_6_1" localSheetId="12">'ADM-COMP'!#REF!</definedName>
    <definedName name="_16Excel_BuiltIn_Print_Titles_6_1" localSheetId="15">'BDI-COMP '!#REF!</definedName>
    <definedName name="_16Excel_BuiltIn_Print_Titles_6_1" localSheetId="6">#REF!</definedName>
    <definedName name="_16Excel_BuiltIn_Print_Titles_6_1" localSheetId="18">'CLI-COMP'!#REF!</definedName>
    <definedName name="_16Excel_BuiltIn_Print_Titles_6_1" localSheetId="19">'EST-COMP'!#REF!</definedName>
    <definedName name="_16Excel_BuiltIn_Print_Titles_6_1" localSheetId="20">'GAS-COMP'!#REF!</definedName>
    <definedName name="_16Excel_BuiltIn_Print_Titles_6_1" localSheetId="22">'HID-COMP'!#REF!</definedName>
    <definedName name="_16Excel_BuiltIn_Print_Titles_6_1" localSheetId="21">'IMPER-COMP'!#REF!</definedName>
    <definedName name="_16Excel_BuiltIn_Print_Titles_6_1" localSheetId="23">'IMPL-COMP'!#REF!</definedName>
    <definedName name="_16Excel_BuiltIn_Print_Titles_6_1" localSheetId="24">'INC-COMP'!#REF!</definedName>
    <definedName name="_16Excel_BuiltIn_Print_Titles_6_1" localSheetId="7">#REF!</definedName>
    <definedName name="_16Excel_BuiltIn_Print_Titles_6_1" localSheetId="5">#REF!</definedName>
    <definedName name="_16Excel_BuiltIn_Print_Titles_6_1" localSheetId="25">'SCE-COMP'!#REF!</definedName>
    <definedName name="_16Excel_BuiltIn_Print_Titles_6_1" localSheetId="26">'SEG-COMP'!#REF!</definedName>
    <definedName name="_16Excel_BuiltIn_Print_Titles_6_1" localSheetId="27">'SPDA-COMP'!#REF!</definedName>
    <definedName name="_16Excel_BuiltIn_Print_Titles_6_1">#REF!</definedName>
    <definedName name="_17Excel_BuiltIn_Print_Area_9_1" localSheetId="4">#REF!</definedName>
    <definedName name="_17Excel_BuiltIn_Print_Area_9_1" localSheetId="12">'ADM-COMP'!#REF!</definedName>
    <definedName name="_17Excel_BuiltIn_Print_Area_9_1" localSheetId="15">'BDI-COMP '!#REF!</definedName>
    <definedName name="_17Excel_BuiltIn_Print_Area_9_1" localSheetId="6">#REF!</definedName>
    <definedName name="_17Excel_BuiltIn_Print_Area_9_1" localSheetId="18">'CLI-COMP'!#REF!</definedName>
    <definedName name="_17Excel_BuiltIn_Print_Area_9_1" localSheetId="19">'EST-COMP'!#REF!</definedName>
    <definedName name="_17Excel_BuiltIn_Print_Area_9_1" localSheetId="20">'GAS-COMP'!#REF!</definedName>
    <definedName name="_17Excel_BuiltIn_Print_Area_9_1" localSheetId="22">'HID-COMP'!#REF!</definedName>
    <definedName name="_17Excel_BuiltIn_Print_Area_9_1" localSheetId="21">'IMPER-COMP'!#REF!</definedName>
    <definedName name="_17Excel_BuiltIn_Print_Area_9_1" localSheetId="23">'IMPL-COMP'!#REF!</definedName>
    <definedName name="_17Excel_BuiltIn_Print_Area_9_1" localSheetId="24">'INC-COMP'!#REF!</definedName>
    <definedName name="_17Excel_BuiltIn_Print_Area_9_1" localSheetId="7">#REF!</definedName>
    <definedName name="_17Excel_BuiltIn_Print_Area_9_1" localSheetId="5">#REF!</definedName>
    <definedName name="_17Excel_BuiltIn_Print_Area_9_1" localSheetId="25">'SCE-COMP'!#REF!</definedName>
    <definedName name="_17Excel_BuiltIn_Print_Area_9_1" localSheetId="26">'SEG-COMP'!#REF!</definedName>
    <definedName name="_17Excel_BuiltIn_Print_Area_9_1" localSheetId="27">'SPDA-COMP'!#REF!</definedName>
    <definedName name="_17Excel_BuiltIn_Print_Area_9_1">#REF!</definedName>
    <definedName name="_17Excel_BuiltIn_Print_Titles_7_1" localSheetId="4">#REF!</definedName>
    <definedName name="_17Excel_BuiltIn_Print_Titles_7_1" localSheetId="12">'ADM-COMP'!#REF!</definedName>
    <definedName name="_17Excel_BuiltIn_Print_Titles_7_1" localSheetId="6">#REF!</definedName>
    <definedName name="_17Excel_BuiltIn_Print_Titles_7_1" localSheetId="18">'CLI-COMP'!#REF!</definedName>
    <definedName name="_17Excel_BuiltIn_Print_Titles_7_1" localSheetId="19">'EST-COMP'!#REF!</definedName>
    <definedName name="_17Excel_BuiltIn_Print_Titles_7_1" localSheetId="20">'GAS-COMP'!#REF!</definedName>
    <definedName name="_17Excel_BuiltIn_Print_Titles_7_1" localSheetId="22">'HID-COMP'!#REF!</definedName>
    <definedName name="_17Excel_BuiltIn_Print_Titles_7_1" localSheetId="21">'IMPER-COMP'!#REF!</definedName>
    <definedName name="_17Excel_BuiltIn_Print_Titles_7_1" localSheetId="23">'IMPL-COMP'!#REF!</definedName>
    <definedName name="_17Excel_BuiltIn_Print_Titles_7_1" localSheetId="24">'INC-COMP'!#REF!</definedName>
    <definedName name="_17Excel_BuiltIn_Print_Titles_7_1" localSheetId="7">#REF!</definedName>
    <definedName name="_17Excel_BuiltIn_Print_Titles_7_1" localSheetId="5">#REF!</definedName>
    <definedName name="_17Excel_BuiltIn_Print_Titles_7_1" localSheetId="25">'SCE-COMP'!#REF!</definedName>
    <definedName name="_17Excel_BuiltIn_Print_Titles_7_1" localSheetId="26">'SEG-COMP'!#REF!</definedName>
    <definedName name="_17Excel_BuiltIn_Print_Titles_7_1" localSheetId="27">'SPDA-COMP'!#REF!</definedName>
    <definedName name="_17Excel_BuiltIn_Print_Titles_7_1">#REF!</definedName>
    <definedName name="_18Excel_BuiltIn_Print_Titles_9_1" localSheetId="4">#REF!</definedName>
    <definedName name="_18Excel_BuiltIn_Print_Titles_9_1" localSheetId="12">'ADM-COMP'!#REF!</definedName>
    <definedName name="_18Excel_BuiltIn_Print_Titles_9_1" localSheetId="6">#REF!</definedName>
    <definedName name="_18Excel_BuiltIn_Print_Titles_9_1" localSheetId="18">'CLI-COMP'!#REF!</definedName>
    <definedName name="_18Excel_BuiltIn_Print_Titles_9_1" localSheetId="19">'EST-COMP'!#REF!</definedName>
    <definedName name="_18Excel_BuiltIn_Print_Titles_9_1" localSheetId="20">'GAS-COMP'!#REF!</definedName>
    <definedName name="_18Excel_BuiltIn_Print_Titles_9_1" localSheetId="22">'HID-COMP'!#REF!</definedName>
    <definedName name="_18Excel_BuiltIn_Print_Titles_9_1" localSheetId="21">'IMPER-COMP'!#REF!</definedName>
    <definedName name="_18Excel_BuiltIn_Print_Titles_9_1" localSheetId="23">'IMPL-COMP'!#REF!</definedName>
    <definedName name="_18Excel_BuiltIn_Print_Titles_9_1" localSheetId="24">'INC-COMP'!#REF!</definedName>
    <definedName name="_18Excel_BuiltIn_Print_Titles_9_1" localSheetId="7">#REF!</definedName>
    <definedName name="_18Excel_BuiltIn_Print_Titles_9_1" localSheetId="5">#REF!</definedName>
    <definedName name="_18Excel_BuiltIn_Print_Titles_9_1" localSheetId="25">'SCE-COMP'!#REF!</definedName>
    <definedName name="_18Excel_BuiltIn_Print_Titles_9_1" localSheetId="26">'SEG-COMP'!#REF!</definedName>
    <definedName name="_18Excel_BuiltIn_Print_Titles_9_1" localSheetId="27">'SPDA-COMP'!#REF!</definedName>
    <definedName name="_18Excel_BuiltIn_Print_Titles_9_1">#REF!</definedName>
    <definedName name="_1Excel_BuiltIn__FilterDatabase_12_1" localSheetId="4">#REF!</definedName>
    <definedName name="_1Excel_BuiltIn__FilterDatabase_12_1" localSheetId="12">'ADM-COMP'!#REF!</definedName>
    <definedName name="_1Excel_BuiltIn__FilterDatabase_12_1" localSheetId="6">#REF!</definedName>
    <definedName name="_1Excel_BuiltIn__FilterDatabase_12_1" localSheetId="18">'CLI-COMP'!#REF!</definedName>
    <definedName name="_1Excel_BuiltIn__FilterDatabase_12_1" localSheetId="19">'EST-COMP'!#REF!</definedName>
    <definedName name="_1Excel_BuiltIn__FilterDatabase_12_1" localSheetId="20">'GAS-COMP'!#REF!</definedName>
    <definedName name="_1Excel_BuiltIn__FilterDatabase_12_1" localSheetId="22">'HID-COMP'!#REF!</definedName>
    <definedName name="_1Excel_BuiltIn__FilterDatabase_12_1" localSheetId="21">'IMPER-COMP'!#REF!</definedName>
    <definedName name="_1Excel_BuiltIn__FilterDatabase_12_1" localSheetId="23">'IMPL-COMP'!#REF!</definedName>
    <definedName name="_1Excel_BuiltIn__FilterDatabase_12_1" localSheetId="24">'INC-COMP'!#REF!</definedName>
    <definedName name="_1Excel_BuiltIn__FilterDatabase_12_1" localSheetId="7">#REF!</definedName>
    <definedName name="_1Excel_BuiltIn__FilterDatabase_12_1" localSheetId="5">#REF!</definedName>
    <definedName name="_1Excel_BuiltIn__FilterDatabase_12_1" localSheetId="25">'SCE-COMP'!#REF!</definedName>
    <definedName name="_1Excel_BuiltIn__FilterDatabase_12_1" localSheetId="26">'SEG-COMP'!#REF!</definedName>
    <definedName name="_1Excel_BuiltIn__FilterDatabase_12_1" localSheetId="27">'SPDA-COMP'!#REF!</definedName>
    <definedName name="_1Excel_BuiltIn__FilterDatabase_12_1">#REF!</definedName>
    <definedName name="_1Excel_BuiltIn_Print_Area_2_1" localSheetId="4">#REF!</definedName>
    <definedName name="_1Excel_BuiltIn_Print_Area_2_1" localSheetId="12">'ADM-COMP'!#REF!</definedName>
    <definedName name="_1Excel_BuiltIn_Print_Area_2_1" localSheetId="6">#REF!</definedName>
    <definedName name="_1Excel_BuiltIn_Print_Area_2_1" localSheetId="18">'CLI-COMP'!#REF!</definedName>
    <definedName name="_1Excel_BuiltIn_Print_Area_2_1" localSheetId="19">'EST-COMP'!#REF!</definedName>
    <definedName name="_1Excel_BuiltIn_Print_Area_2_1" localSheetId="20">'GAS-COMP'!#REF!</definedName>
    <definedName name="_1Excel_BuiltIn_Print_Area_2_1" localSheetId="22">'HID-COMP'!#REF!</definedName>
    <definedName name="_1Excel_BuiltIn_Print_Area_2_1" localSheetId="21">'IMPER-COMP'!#REF!</definedName>
    <definedName name="_1Excel_BuiltIn_Print_Area_2_1" localSheetId="23">'IMPL-COMP'!#REF!</definedName>
    <definedName name="_1Excel_BuiltIn_Print_Area_2_1" localSheetId="24">'INC-COMP'!#REF!</definedName>
    <definedName name="_1Excel_BuiltIn_Print_Area_2_1" localSheetId="7">#REF!</definedName>
    <definedName name="_1Excel_BuiltIn_Print_Area_2_1" localSheetId="5">#REF!</definedName>
    <definedName name="_1Excel_BuiltIn_Print_Area_2_1" localSheetId="25">'SCE-COMP'!#REF!</definedName>
    <definedName name="_1Excel_BuiltIn_Print_Area_2_1" localSheetId="26">'SEG-COMP'!#REF!</definedName>
    <definedName name="_1Excel_BuiltIn_Print_Area_2_1" localSheetId="27">'SPDA-COMP'!#REF!</definedName>
    <definedName name="_1Excel_BuiltIn_Print_Area_2_1">#REF!</definedName>
    <definedName name="_28Excel_BuiltIn_Print_Titles_3_1" localSheetId="4">#REF!</definedName>
    <definedName name="_28Excel_BuiltIn_Print_Titles_3_1" localSheetId="12">'ADM-COMP'!#REF!</definedName>
    <definedName name="_28Excel_BuiltIn_Print_Titles_3_1" localSheetId="6">#REF!</definedName>
    <definedName name="_28Excel_BuiltIn_Print_Titles_3_1" localSheetId="18">'CLI-COMP'!#REF!</definedName>
    <definedName name="_28Excel_BuiltIn_Print_Titles_3_1" localSheetId="19">'EST-COMP'!#REF!</definedName>
    <definedName name="_28Excel_BuiltIn_Print_Titles_3_1" localSheetId="20">'GAS-COMP'!#REF!</definedName>
    <definedName name="_28Excel_BuiltIn_Print_Titles_3_1" localSheetId="22">'HID-COMP'!#REF!</definedName>
    <definedName name="_28Excel_BuiltIn_Print_Titles_3_1" localSheetId="21">'IMPER-COMP'!#REF!</definedName>
    <definedName name="_28Excel_BuiltIn_Print_Titles_3_1" localSheetId="23">'IMPL-COMP'!#REF!</definedName>
    <definedName name="_28Excel_BuiltIn_Print_Titles_3_1" localSheetId="24">'INC-COMP'!#REF!</definedName>
    <definedName name="_28Excel_BuiltIn_Print_Titles_3_1" localSheetId="7">#REF!</definedName>
    <definedName name="_28Excel_BuiltIn_Print_Titles_3_1" localSheetId="5">#REF!</definedName>
    <definedName name="_28Excel_BuiltIn_Print_Titles_3_1" localSheetId="25">'SCE-COMP'!#REF!</definedName>
    <definedName name="_28Excel_BuiltIn_Print_Titles_3_1" localSheetId="26">'SEG-COMP'!#REF!</definedName>
    <definedName name="_28Excel_BuiltIn_Print_Titles_3_1" localSheetId="27">'SPDA-COMP'!#REF!</definedName>
    <definedName name="_28Excel_BuiltIn_Print_Titles_3_1">#REF!</definedName>
    <definedName name="_2Excel_BuiltIn__FilterDatabase_12_1" localSheetId="4">#REF!</definedName>
    <definedName name="_2Excel_BuiltIn__FilterDatabase_12_1" localSheetId="12">'ADM-COMP'!#REF!</definedName>
    <definedName name="_2Excel_BuiltIn__FilterDatabase_12_1" localSheetId="6">#REF!</definedName>
    <definedName name="_2Excel_BuiltIn__FilterDatabase_12_1" localSheetId="18">'CLI-COMP'!#REF!</definedName>
    <definedName name="_2Excel_BuiltIn__FilterDatabase_12_1" localSheetId="19">'EST-COMP'!#REF!</definedName>
    <definedName name="_2Excel_BuiltIn__FilterDatabase_12_1" localSheetId="20">'GAS-COMP'!#REF!</definedName>
    <definedName name="_2Excel_BuiltIn__FilterDatabase_12_1" localSheetId="22">'HID-COMP'!#REF!</definedName>
    <definedName name="_2Excel_BuiltIn__FilterDatabase_12_1" localSheetId="21">'IMPER-COMP'!#REF!</definedName>
    <definedName name="_2Excel_BuiltIn__FilterDatabase_12_1" localSheetId="23">'IMPL-COMP'!#REF!</definedName>
    <definedName name="_2Excel_BuiltIn__FilterDatabase_12_1" localSheetId="24">'INC-COMP'!#REF!</definedName>
    <definedName name="_2Excel_BuiltIn__FilterDatabase_12_1" localSheetId="7">#REF!</definedName>
    <definedName name="_2Excel_BuiltIn__FilterDatabase_12_1" localSheetId="5">#REF!</definedName>
    <definedName name="_2Excel_BuiltIn__FilterDatabase_12_1" localSheetId="25">'SCE-COMP'!#REF!</definedName>
    <definedName name="_2Excel_BuiltIn__FilterDatabase_12_1" localSheetId="26">'SEG-COMP'!#REF!</definedName>
    <definedName name="_2Excel_BuiltIn__FilterDatabase_12_1" localSheetId="27">'SPDA-COMP'!#REF!</definedName>
    <definedName name="_2Excel_BuiltIn__FilterDatabase_12_1">#REF!</definedName>
    <definedName name="_2Excel_BuiltIn_Print_Area_1_1_1_1_1_1_1" localSheetId="4">#REF!</definedName>
    <definedName name="_2Excel_BuiltIn_Print_Area_1_1_1_1_1_1_1" localSheetId="12">'ADM-COMP'!#REF!</definedName>
    <definedName name="_2Excel_BuiltIn_Print_Area_1_1_1_1_1_1_1" localSheetId="6">#REF!</definedName>
    <definedName name="_2Excel_BuiltIn_Print_Area_1_1_1_1_1_1_1" localSheetId="18">'CLI-COMP'!#REF!</definedName>
    <definedName name="_2Excel_BuiltIn_Print_Area_1_1_1_1_1_1_1" localSheetId="19">'EST-COMP'!#REF!</definedName>
    <definedName name="_2Excel_BuiltIn_Print_Area_1_1_1_1_1_1_1" localSheetId="20">'GAS-COMP'!#REF!</definedName>
    <definedName name="_2Excel_BuiltIn_Print_Area_1_1_1_1_1_1_1" localSheetId="22">'HID-COMP'!#REF!</definedName>
    <definedName name="_2Excel_BuiltIn_Print_Area_1_1_1_1_1_1_1" localSheetId="21">'IMPER-COMP'!#REF!</definedName>
    <definedName name="_2Excel_BuiltIn_Print_Area_1_1_1_1_1_1_1" localSheetId="23">'IMPL-COMP'!#REF!</definedName>
    <definedName name="_2Excel_BuiltIn_Print_Area_1_1_1_1_1_1_1" localSheetId="24">'INC-COMP'!#REF!</definedName>
    <definedName name="_2Excel_BuiltIn_Print_Area_1_1_1_1_1_1_1" localSheetId="7">#REF!</definedName>
    <definedName name="_2Excel_BuiltIn_Print_Area_1_1_1_1_1_1_1" localSheetId="5">#REF!</definedName>
    <definedName name="_2Excel_BuiltIn_Print_Area_1_1_1_1_1_1_1" localSheetId="25">'SCE-COMP'!#REF!</definedName>
    <definedName name="_2Excel_BuiltIn_Print_Area_1_1_1_1_1_1_1" localSheetId="26">'SEG-COMP'!#REF!</definedName>
    <definedName name="_2Excel_BuiltIn_Print_Area_1_1_1_1_1_1_1" localSheetId="27">'SPDA-COMP'!#REF!</definedName>
    <definedName name="_2Excel_BuiltIn_Print_Area_1_1_1_1_1_1_1">#REF!</definedName>
    <definedName name="_2Excel_BuiltIn_Print_Area_3_1_1" localSheetId="4">#REF!</definedName>
    <definedName name="_2Excel_BuiltIn_Print_Area_3_1_1" localSheetId="12">'ADM-COMP'!#REF!</definedName>
    <definedName name="_2Excel_BuiltIn_Print_Area_3_1_1" localSheetId="6">#REF!</definedName>
    <definedName name="_2Excel_BuiltIn_Print_Area_3_1_1" localSheetId="18">'CLI-COMP'!#REF!</definedName>
    <definedName name="_2Excel_BuiltIn_Print_Area_3_1_1" localSheetId="19">'EST-COMP'!#REF!</definedName>
    <definedName name="_2Excel_BuiltIn_Print_Area_3_1_1" localSheetId="20">'GAS-COMP'!#REF!</definedName>
    <definedName name="_2Excel_BuiltIn_Print_Area_3_1_1" localSheetId="22">'HID-COMP'!#REF!</definedName>
    <definedName name="_2Excel_BuiltIn_Print_Area_3_1_1" localSheetId="21">'IMPER-COMP'!#REF!</definedName>
    <definedName name="_2Excel_BuiltIn_Print_Area_3_1_1" localSheetId="23">'IMPL-COMP'!#REF!</definedName>
    <definedName name="_2Excel_BuiltIn_Print_Area_3_1_1" localSheetId="24">'INC-COMP'!#REF!</definedName>
    <definedName name="_2Excel_BuiltIn_Print_Area_3_1_1" localSheetId="7">#REF!</definedName>
    <definedName name="_2Excel_BuiltIn_Print_Area_3_1_1" localSheetId="5">#REF!</definedName>
    <definedName name="_2Excel_BuiltIn_Print_Area_3_1_1" localSheetId="25">'SCE-COMP'!#REF!</definedName>
    <definedName name="_2Excel_BuiltIn_Print_Area_3_1_1" localSheetId="26">'SEG-COMP'!#REF!</definedName>
    <definedName name="_2Excel_BuiltIn_Print_Area_3_1_1" localSheetId="27">'SPDA-COMP'!#REF!</definedName>
    <definedName name="_2Excel_BuiltIn_Print_Area_3_1_1">#REF!</definedName>
    <definedName name="_39Excel_BuiltIn_Print_Titles_4_1" localSheetId="4">#REF!</definedName>
    <definedName name="_39Excel_BuiltIn_Print_Titles_4_1" localSheetId="12">'ADM-COMP'!#REF!</definedName>
    <definedName name="_39Excel_BuiltIn_Print_Titles_4_1" localSheetId="6">#REF!</definedName>
    <definedName name="_39Excel_BuiltIn_Print_Titles_4_1" localSheetId="18">'CLI-COMP'!#REF!</definedName>
    <definedName name="_39Excel_BuiltIn_Print_Titles_4_1" localSheetId="19">'EST-COMP'!#REF!</definedName>
    <definedName name="_39Excel_BuiltIn_Print_Titles_4_1" localSheetId="20">'GAS-COMP'!#REF!</definedName>
    <definedName name="_39Excel_BuiltIn_Print_Titles_4_1" localSheetId="22">'HID-COMP'!#REF!</definedName>
    <definedName name="_39Excel_BuiltIn_Print_Titles_4_1" localSheetId="21">'IMPER-COMP'!#REF!</definedName>
    <definedName name="_39Excel_BuiltIn_Print_Titles_4_1" localSheetId="23">'IMPL-COMP'!#REF!</definedName>
    <definedName name="_39Excel_BuiltIn_Print_Titles_4_1" localSheetId="24">'INC-COMP'!#REF!</definedName>
    <definedName name="_39Excel_BuiltIn_Print_Titles_4_1" localSheetId="7">#REF!</definedName>
    <definedName name="_39Excel_BuiltIn_Print_Titles_4_1" localSheetId="5">#REF!</definedName>
    <definedName name="_39Excel_BuiltIn_Print_Titles_4_1" localSheetId="25">'SCE-COMP'!#REF!</definedName>
    <definedName name="_39Excel_BuiltIn_Print_Titles_4_1" localSheetId="26">'SEG-COMP'!#REF!</definedName>
    <definedName name="_39Excel_BuiltIn_Print_Titles_4_1" localSheetId="27">'SPDA-COMP'!#REF!</definedName>
    <definedName name="_39Excel_BuiltIn_Print_Titles_4_1">#REF!</definedName>
    <definedName name="_3Excel_BuiltIn_Print_Area_2_1" localSheetId="4">#REF!</definedName>
    <definedName name="_3Excel_BuiltIn_Print_Area_2_1" localSheetId="12">'ADM-COMP'!#REF!</definedName>
    <definedName name="_3Excel_BuiltIn_Print_Area_2_1" localSheetId="6">#REF!</definedName>
    <definedName name="_3Excel_BuiltIn_Print_Area_2_1" localSheetId="18">'CLI-COMP'!#REF!</definedName>
    <definedName name="_3Excel_BuiltIn_Print_Area_2_1" localSheetId="19">'EST-COMP'!#REF!</definedName>
    <definedName name="_3Excel_BuiltIn_Print_Area_2_1" localSheetId="20">'GAS-COMP'!#REF!</definedName>
    <definedName name="_3Excel_BuiltIn_Print_Area_2_1" localSheetId="22">'HID-COMP'!#REF!</definedName>
    <definedName name="_3Excel_BuiltIn_Print_Area_2_1" localSheetId="21">'IMPER-COMP'!#REF!</definedName>
    <definedName name="_3Excel_BuiltIn_Print_Area_2_1" localSheetId="23">'IMPL-COMP'!#REF!</definedName>
    <definedName name="_3Excel_BuiltIn_Print_Area_2_1" localSheetId="24">'INC-COMP'!#REF!</definedName>
    <definedName name="_3Excel_BuiltIn_Print_Area_2_1" localSheetId="7">#REF!</definedName>
    <definedName name="_3Excel_BuiltIn_Print_Area_2_1" localSheetId="5">#REF!</definedName>
    <definedName name="_3Excel_BuiltIn_Print_Area_2_1" localSheetId="25">'SCE-COMP'!#REF!</definedName>
    <definedName name="_3Excel_BuiltIn_Print_Area_2_1" localSheetId="26">'SEG-COMP'!#REF!</definedName>
    <definedName name="_3Excel_BuiltIn_Print_Area_2_1" localSheetId="27">'SPDA-COMP'!#REF!</definedName>
    <definedName name="_3Excel_BuiltIn_Print_Area_2_1">#REF!</definedName>
    <definedName name="_3Excel_BuiltIn_Print_Area_3_1_1_1_1_1" localSheetId="4">#REF!</definedName>
    <definedName name="_3Excel_BuiltIn_Print_Area_3_1_1_1_1_1" localSheetId="12">'ADM-COMP'!#REF!</definedName>
    <definedName name="_3Excel_BuiltIn_Print_Area_3_1_1_1_1_1" localSheetId="6">#REF!</definedName>
    <definedName name="_3Excel_BuiltIn_Print_Area_3_1_1_1_1_1" localSheetId="18">'CLI-COMP'!#REF!</definedName>
    <definedName name="_3Excel_BuiltIn_Print_Area_3_1_1_1_1_1" localSheetId="19">'EST-COMP'!#REF!</definedName>
    <definedName name="_3Excel_BuiltIn_Print_Area_3_1_1_1_1_1" localSheetId="20">'GAS-COMP'!#REF!</definedName>
    <definedName name="_3Excel_BuiltIn_Print_Area_3_1_1_1_1_1" localSheetId="22">'HID-COMP'!#REF!</definedName>
    <definedName name="_3Excel_BuiltIn_Print_Area_3_1_1_1_1_1" localSheetId="21">'IMPER-COMP'!#REF!</definedName>
    <definedName name="_3Excel_BuiltIn_Print_Area_3_1_1_1_1_1" localSheetId="23">'IMPL-COMP'!#REF!</definedName>
    <definedName name="_3Excel_BuiltIn_Print_Area_3_1_1_1_1_1" localSheetId="24">'INC-COMP'!#REF!</definedName>
    <definedName name="_3Excel_BuiltIn_Print_Area_3_1_1_1_1_1" localSheetId="7">#REF!</definedName>
    <definedName name="_3Excel_BuiltIn_Print_Area_3_1_1_1_1_1" localSheetId="5">#REF!</definedName>
    <definedName name="_3Excel_BuiltIn_Print_Area_3_1_1_1_1_1" localSheetId="25">'SCE-COMP'!#REF!</definedName>
    <definedName name="_3Excel_BuiltIn_Print_Area_3_1_1_1_1_1" localSheetId="26">'SEG-COMP'!#REF!</definedName>
    <definedName name="_3Excel_BuiltIn_Print_Area_3_1_1_1_1_1" localSheetId="27">'SPDA-COMP'!#REF!</definedName>
    <definedName name="_3Excel_BuiltIn_Print_Area_3_1_1_1_1_1">#REF!</definedName>
    <definedName name="_4Excel_BuiltIn_Print_Area_3_1" localSheetId="4">#REF!</definedName>
    <definedName name="_4Excel_BuiltIn_Print_Area_3_1" localSheetId="12">'ADM-COMP'!#REF!</definedName>
    <definedName name="_4Excel_BuiltIn_Print_Area_3_1" localSheetId="6">#REF!</definedName>
    <definedName name="_4Excel_BuiltIn_Print_Area_3_1" localSheetId="18">'CLI-COMP'!#REF!</definedName>
    <definedName name="_4Excel_BuiltIn_Print_Area_3_1" localSheetId="19">'EST-COMP'!#REF!</definedName>
    <definedName name="_4Excel_BuiltIn_Print_Area_3_1" localSheetId="20">'GAS-COMP'!#REF!</definedName>
    <definedName name="_4Excel_BuiltIn_Print_Area_3_1" localSheetId="22">'HID-COMP'!#REF!</definedName>
    <definedName name="_4Excel_BuiltIn_Print_Area_3_1" localSheetId="21">'IMPER-COMP'!#REF!</definedName>
    <definedName name="_4Excel_BuiltIn_Print_Area_3_1" localSheetId="23">'IMPL-COMP'!#REF!</definedName>
    <definedName name="_4Excel_BuiltIn_Print_Area_3_1" localSheetId="24">'INC-COMP'!#REF!</definedName>
    <definedName name="_4Excel_BuiltIn_Print_Area_3_1" localSheetId="7">#REF!</definedName>
    <definedName name="_4Excel_BuiltIn_Print_Area_3_1" localSheetId="5">#REF!</definedName>
    <definedName name="_4Excel_BuiltIn_Print_Area_3_1" localSheetId="25">'SCE-COMP'!#REF!</definedName>
    <definedName name="_4Excel_BuiltIn_Print_Area_3_1" localSheetId="26">'SEG-COMP'!#REF!</definedName>
    <definedName name="_4Excel_BuiltIn_Print_Area_3_1" localSheetId="27">'SPDA-COMP'!#REF!</definedName>
    <definedName name="_4Excel_BuiltIn_Print_Area_3_1">#REF!</definedName>
    <definedName name="_4Excel_BuiltIn_Print_Area_3_1_1_1_1_1" localSheetId="4">#REF!</definedName>
    <definedName name="_4Excel_BuiltIn_Print_Area_3_1_1_1_1_1" localSheetId="12">'ADM-COMP'!#REF!</definedName>
    <definedName name="_4Excel_BuiltIn_Print_Area_3_1_1_1_1_1" localSheetId="6">#REF!</definedName>
    <definedName name="_4Excel_BuiltIn_Print_Area_3_1_1_1_1_1" localSheetId="18">'CLI-COMP'!#REF!</definedName>
    <definedName name="_4Excel_BuiltIn_Print_Area_3_1_1_1_1_1" localSheetId="19">'EST-COMP'!#REF!</definedName>
    <definedName name="_4Excel_BuiltIn_Print_Area_3_1_1_1_1_1" localSheetId="20">'GAS-COMP'!#REF!</definedName>
    <definedName name="_4Excel_BuiltIn_Print_Area_3_1_1_1_1_1" localSheetId="22">'HID-COMP'!#REF!</definedName>
    <definedName name="_4Excel_BuiltIn_Print_Area_3_1_1_1_1_1" localSheetId="21">'IMPER-COMP'!#REF!</definedName>
    <definedName name="_4Excel_BuiltIn_Print_Area_3_1_1_1_1_1" localSheetId="23">'IMPL-COMP'!#REF!</definedName>
    <definedName name="_4Excel_BuiltIn_Print_Area_3_1_1_1_1_1" localSheetId="24">'INC-COMP'!#REF!</definedName>
    <definedName name="_4Excel_BuiltIn_Print_Area_3_1_1_1_1_1" localSheetId="7">#REF!</definedName>
    <definedName name="_4Excel_BuiltIn_Print_Area_3_1_1_1_1_1" localSheetId="5">#REF!</definedName>
    <definedName name="_4Excel_BuiltIn_Print_Area_3_1_1_1_1_1" localSheetId="25">'SCE-COMP'!#REF!</definedName>
    <definedName name="_4Excel_BuiltIn_Print_Area_3_1_1_1_1_1" localSheetId="26">'SEG-COMP'!#REF!</definedName>
    <definedName name="_4Excel_BuiltIn_Print_Area_3_1_1_1_1_1" localSheetId="27">'SPDA-COMP'!#REF!</definedName>
    <definedName name="_4Excel_BuiltIn_Print_Area_3_1_1_1_1_1">#REF!</definedName>
    <definedName name="_50Excel_BuiltIn_Print_Titles_5_1" localSheetId="4">#REF!</definedName>
    <definedName name="_50Excel_BuiltIn_Print_Titles_5_1" localSheetId="12">'ADM-COMP'!#REF!</definedName>
    <definedName name="_50Excel_BuiltIn_Print_Titles_5_1" localSheetId="6">#REF!</definedName>
    <definedName name="_50Excel_BuiltIn_Print_Titles_5_1" localSheetId="18">'CLI-COMP'!#REF!</definedName>
    <definedName name="_50Excel_BuiltIn_Print_Titles_5_1" localSheetId="19">'EST-COMP'!#REF!</definedName>
    <definedName name="_50Excel_BuiltIn_Print_Titles_5_1" localSheetId="20">'GAS-COMP'!#REF!</definedName>
    <definedName name="_50Excel_BuiltIn_Print_Titles_5_1" localSheetId="22">'HID-COMP'!#REF!</definedName>
    <definedName name="_50Excel_BuiltIn_Print_Titles_5_1" localSheetId="21">'IMPER-COMP'!#REF!</definedName>
    <definedName name="_50Excel_BuiltIn_Print_Titles_5_1" localSheetId="23">'IMPL-COMP'!#REF!</definedName>
    <definedName name="_50Excel_BuiltIn_Print_Titles_5_1" localSheetId="24">'INC-COMP'!#REF!</definedName>
    <definedName name="_50Excel_BuiltIn_Print_Titles_5_1" localSheetId="7">#REF!</definedName>
    <definedName name="_50Excel_BuiltIn_Print_Titles_5_1" localSheetId="5">#REF!</definedName>
    <definedName name="_50Excel_BuiltIn_Print_Titles_5_1" localSheetId="25">'SCE-COMP'!#REF!</definedName>
    <definedName name="_50Excel_BuiltIn_Print_Titles_5_1" localSheetId="26">'SEG-COMP'!#REF!</definedName>
    <definedName name="_50Excel_BuiltIn_Print_Titles_5_1" localSheetId="27">'SPDA-COMP'!#REF!</definedName>
    <definedName name="_50Excel_BuiltIn_Print_Titles_5_1">#REF!</definedName>
    <definedName name="_5Excel_BuiltIn_Print_Area_3_1" localSheetId="4">#REF!</definedName>
    <definedName name="_5Excel_BuiltIn_Print_Area_3_1" localSheetId="12">'ADM-COMP'!#REF!</definedName>
    <definedName name="_5Excel_BuiltIn_Print_Area_3_1" localSheetId="6">#REF!</definedName>
    <definedName name="_5Excel_BuiltIn_Print_Area_3_1" localSheetId="18">'CLI-COMP'!#REF!</definedName>
    <definedName name="_5Excel_BuiltIn_Print_Area_3_1" localSheetId="19">'EST-COMP'!#REF!</definedName>
    <definedName name="_5Excel_BuiltIn_Print_Area_3_1" localSheetId="20">'GAS-COMP'!#REF!</definedName>
    <definedName name="_5Excel_BuiltIn_Print_Area_3_1" localSheetId="22">'HID-COMP'!#REF!</definedName>
    <definedName name="_5Excel_BuiltIn_Print_Area_3_1" localSheetId="21">'IMPER-COMP'!#REF!</definedName>
    <definedName name="_5Excel_BuiltIn_Print_Area_3_1" localSheetId="23">'IMPL-COMP'!#REF!</definedName>
    <definedName name="_5Excel_BuiltIn_Print_Area_3_1" localSheetId="24">'INC-COMP'!#REF!</definedName>
    <definedName name="_5Excel_BuiltIn_Print_Area_3_1" localSheetId="7">#REF!</definedName>
    <definedName name="_5Excel_BuiltIn_Print_Area_3_1" localSheetId="5">#REF!</definedName>
    <definedName name="_5Excel_BuiltIn_Print_Area_3_1" localSheetId="25">'SCE-COMP'!#REF!</definedName>
    <definedName name="_5Excel_BuiltIn_Print_Area_3_1" localSheetId="26">'SEG-COMP'!#REF!</definedName>
    <definedName name="_5Excel_BuiltIn_Print_Area_3_1" localSheetId="27">'SPDA-COMP'!#REF!</definedName>
    <definedName name="_5Excel_BuiltIn_Print_Area_3_1">#REF!</definedName>
    <definedName name="_61Excel_BuiltIn_Print_Titles_6_1" localSheetId="4">#REF!</definedName>
    <definedName name="_61Excel_BuiltIn_Print_Titles_6_1" localSheetId="12">'ADM-COMP'!#REF!</definedName>
    <definedName name="_61Excel_BuiltIn_Print_Titles_6_1" localSheetId="6">#REF!</definedName>
    <definedName name="_61Excel_BuiltIn_Print_Titles_6_1" localSheetId="18">'CLI-COMP'!#REF!</definedName>
    <definedName name="_61Excel_BuiltIn_Print_Titles_6_1" localSheetId="19">'EST-COMP'!#REF!</definedName>
    <definedName name="_61Excel_BuiltIn_Print_Titles_6_1" localSheetId="20">'GAS-COMP'!#REF!</definedName>
    <definedName name="_61Excel_BuiltIn_Print_Titles_6_1" localSheetId="22">'HID-COMP'!#REF!</definedName>
    <definedName name="_61Excel_BuiltIn_Print_Titles_6_1" localSheetId="21">'IMPER-COMP'!#REF!</definedName>
    <definedName name="_61Excel_BuiltIn_Print_Titles_6_1" localSheetId="23">'IMPL-COMP'!#REF!</definedName>
    <definedName name="_61Excel_BuiltIn_Print_Titles_6_1" localSheetId="24">'INC-COMP'!#REF!</definedName>
    <definedName name="_61Excel_BuiltIn_Print_Titles_6_1" localSheetId="7">#REF!</definedName>
    <definedName name="_61Excel_BuiltIn_Print_Titles_6_1" localSheetId="5">#REF!</definedName>
    <definedName name="_61Excel_BuiltIn_Print_Titles_6_1" localSheetId="25">'SCE-COMP'!#REF!</definedName>
    <definedName name="_61Excel_BuiltIn_Print_Titles_6_1" localSheetId="26">'SEG-COMP'!#REF!</definedName>
    <definedName name="_61Excel_BuiltIn_Print_Titles_6_1" localSheetId="27">'SPDA-COMP'!#REF!</definedName>
    <definedName name="_61Excel_BuiltIn_Print_Titles_6_1">#REF!</definedName>
    <definedName name="_6Excel_BuiltIn_Print_Area_3_1_1_1_1_1" localSheetId="4">#REF!</definedName>
    <definedName name="_6Excel_BuiltIn_Print_Area_3_1_1_1_1_1" localSheetId="12">'ADM-COMP'!#REF!</definedName>
    <definedName name="_6Excel_BuiltIn_Print_Area_3_1_1_1_1_1" localSheetId="6">#REF!</definedName>
    <definedName name="_6Excel_BuiltIn_Print_Area_3_1_1_1_1_1" localSheetId="18">'CLI-COMP'!#REF!</definedName>
    <definedName name="_6Excel_BuiltIn_Print_Area_3_1_1_1_1_1" localSheetId="19">'EST-COMP'!#REF!</definedName>
    <definedName name="_6Excel_BuiltIn_Print_Area_3_1_1_1_1_1" localSheetId="20">'GAS-COMP'!#REF!</definedName>
    <definedName name="_6Excel_BuiltIn_Print_Area_3_1_1_1_1_1" localSheetId="22">'HID-COMP'!#REF!</definedName>
    <definedName name="_6Excel_BuiltIn_Print_Area_3_1_1_1_1_1" localSheetId="21">'IMPER-COMP'!#REF!</definedName>
    <definedName name="_6Excel_BuiltIn_Print_Area_3_1_1_1_1_1" localSheetId="23">'IMPL-COMP'!#REF!</definedName>
    <definedName name="_6Excel_BuiltIn_Print_Area_3_1_1_1_1_1" localSheetId="24">'INC-COMP'!#REF!</definedName>
    <definedName name="_6Excel_BuiltIn_Print_Area_3_1_1_1_1_1" localSheetId="7">#REF!</definedName>
    <definedName name="_6Excel_BuiltIn_Print_Area_3_1_1_1_1_1" localSheetId="5">#REF!</definedName>
    <definedName name="_6Excel_BuiltIn_Print_Area_3_1_1_1_1_1" localSheetId="25">'SCE-COMP'!#REF!</definedName>
    <definedName name="_6Excel_BuiltIn_Print_Area_3_1_1_1_1_1" localSheetId="26">'SEG-COMP'!#REF!</definedName>
    <definedName name="_6Excel_BuiltIn_Print_Area_3_1_1_1_1_1" localSheetId="27">'SPDA-COMP'!#REF!</definedName>
    <definedName name="_6Excel_BuiltIn_Print_Area_3_1_1_1_1_1">#REF!</definedName>
    <definedName name="_72Excel_BuiltIn_Print_Titles_7_1" localSheetId="4">#REF!</definedName>
    <definedName name="_72Excel_BuiltIn_Print_Titles_7_1" localSheetId="12">'ADM-COMP'!#REF!</definedName>
    <definedName name="_72Excel_BuiltIn_Print_Titles_7_1" localSheetId="6">#REF!</definedName>
    <definedName name="_72Excel_BuiltIn_Print_Titles_7_1" localSheetId="18">'CLI-COMP'!#REF!</definedName>
    <definedName name="_72Excel_BuiltIn_Print_Titles_7_1" localSheetId="19">'EST-COMP'!#REF!</definedName>
    <definedName name="_72Excel_BuiltIn_Print_Titles_7_1" localSheetId="20">'GAS-COMP'!#REF!</definedName>
    <definedName name="_72Excel_BuiltIn_Print_Titles_7_1" localSheetId="22">'HID-COMP'!#REF!</definedName>
    <definedName name="_72Excel_BuiltIn_Print_Titles_7_1" localSheetId="21">'IMPER-COMP'!#REF!</definedName>
    <definedName name="_72Excel_BuiltIn_Print_Titles_7_1" localSheetId="23">'IMPL-COMP'!#REF!</definedName>
    <definedName name="_72Excel_BuiltIn_Print_Titles_7_1" localSheetId="24">'INC-COMP'!#REF!</definedName>
    <definedName name="_72Excel_BuiltIn_Print_Titles_7_1" localSheetId="7">#REF!</definedName>
    <definedName name="_72Excel_BuiltIn_Print_Titles_7_1" localSheetId="5">#REF!</definedName>
    <definedName name="_72Excel_BuiltIn_Print_Titles_7_1" localSheetId="25">'SCE-COMP'!#REF!</definedName>
    <definedName name="_72Excel_BuiltIn_Print_Titles_7_1" localSheetId="26">'SEG-COMP'!#REF!</definedName>
    <definedName name="_72Excel_BuiltIn_Print_Titles_7_1" localSheetId="27">'SPDA-COMP'!#REF!</definedName>
    <definedName name="_72Excel_BuiltIn_Print_Titles_7_1">#REF!</definedName>
    <definedName name="_7Excel_BuiltIn_Print_Area_4_1" localSheetId="4">#REF!</definedName>
    <definedName name="_7Excel_BuiltIn_Print_Area_4_1" localSheetId="12">'ADM-COMP'!#REF!</definedName>
    <definedName name="_7Excel_BuiltIn_Print_Area_4_1" localSheetId="6">#REF!</definedName>
    <definedName name="_7Excel_BuiltIn_Print_Area_4_1" localSheetId="18">'CLI-COMP'!#REF!</definedName>
    <definedName name="_7Excel_BuiltIn_Print_Area_4_1" localSheetId="19">'EST-COMP'!#REF!</definedName>
    <definedName name="_7Excel_BuiltIn_Print_Area_4_1" localSheetId="20">'GAS-COMP'!#REF!</definedName>
    <definedName name="_7Excel_BuiltIn_Print_Area_4_1" localSheetId="22">'HID-COMP'!#REF!</definedName>
    <definedName name="_7Excel_BuiltIn_Print_Area_4_1" localSheetId="21">'IMPER-COMP'!#REF!</definedName>
    <definedName name="_7Excel_BuiltIn_Print_Area_4_1" localSheetId="23">'IMPL-COMP'!#REF!</definedName>
    <definedName name="_7Excel_BuiltIn_Print_Area_4_1" localSheetId="24">'INC-COMP'!#REF!</definedName>
    <definedName name="_7Excel_BuiltIn_Print_Area_4_1" localSheetId="7">#REF!</definedName>
    <definedName name="_7Excel_BuiltIn_Print_Area_4_1" localSheetId="5">#REF!</definedName>
    <definedName name="_7Excel_BuiltIn_Print_Area_4_1" localSheetId="25">'SCE-COMP'!#REF!</definedName>
    <definedName name="_7Excel_BuiltIn_Print_Area_4_1" localSheetId="26">'SEG-COMP'!#REF!</definedName>
    <definedName name="_7Excel_BuiltIn_Print_Area_4_1" localSheetId="27">'SPDA-COMP'!#REF!</definedName>
    <definedName name="_7Excel_BuiltIn_Print_Area_4_1">#REF!</definedName>
    <definedName name="_83Excel_BuiltIn_Print_Titles_9_1" localSheetId="4">#REF!</definedName>
    <definedName name="_83Excel_BuiltIn_Print_Titles_9_1" localSheetId="12">'ADM-COMP'!#REF!</definedName>
    <definedName name="_83Excel_BuiltIn_Print_Titles_9_1" localSheetId="6">#REF!</definedName>
    <definedName name="_83Excel_BuiltIn_Print_Titles_9_1" localSheetId="18">'CLI-COMP'!#REF!</definedName>
    <definedName name="_83Excel_BuiltIn_Print_Titles_9_1" localSheetId="19">'EST-COMP'!#REF!</definedName>
    <definedName name="_83Excel_BuiltIn_Print_Titles_9_1" localSheetId="20">'GAS-COMP'!#REF!</definedName>
    <definedName name="_83Excel_BuiltIn_Print_Titles_9_1" localSheetId="22">'HID-COMP'!#REF!</definedName>
    <definedName name="_83Excel_BuiltIn_Print_Titles_9_1" localSheetId="21">'IMPER-COMP'!#REF!</definedName>
    <definedName name="_83Excel_BuiltIn_Print_Titles_9_1" localSheetId="23">'IMPL-COMP'!#REF!</definedName>
    <definedName name="_83Excel_BuiltIn_Print_Titles_9_1" localSheetId="24">'INC-COMP'!#REF!</definedName>
    <definedName name="_83Excel_BuiltIn_Print_Titles_9_1" localSheetId="7">#REF!</definedName>
    <definedName name="_83Excel_BuiltIn_Print_Titles_9_1" localSheetId="5">#REF!</definedName>
    <definedName name="_83Excel_BuiltIn_Print_Titles_9_1" localSheetId="25">'SCE-COMP'!#REF!</definedName>
    <definedName name="_83Excel_BuiltIn_Print_Titles_9_1" localSheetId="26">'SEG-COMP'!#REF!</definedName>
    <definedName name="_83Excel_BuiltIn_Print_Titles_9_1" localSheetId="27">'SPDA-COMP'!#REF!</definedName>
    <definedName name="_83Excel_BuiltIn_Print_Titles_9_1">#REF!</definedName>
    <definedName name="_8Excel_BuiltIn_Print_Area_4_1" localSheetId="4">#REF!</definedName>
    <definedName name="_8Excel_BuiltIn_Print_Area_4_1" localSheetId="12">'ADM-COMP'!#REF!</definedName>
    <definedName name="_8Excel_BuiltIn_Print_Area_4_1" localSheetId="6">#REF!</definedName>
    <definedName name="_8Excel_BuiltIn_Print_Area_4_1" localSheetId="18">'CLI-COMP'!#REF!</definedName>
    <definedName name="_8Excel_BuiltIn_Print_Area_4_1" localSheetId="19">'EST-COMP'!#REF!</definedName>
    <definedName name="_8Excel_BuiltIn_Print_Area_4_1" localSheetId="20">'GAS-COMP'!#REF!</definedName>
    <definedName name="_8Excel_BuiltIn_Print_Area_4_1" localSheetId="22">'HID-COMP'!#REF!</definedName>
    <definedName name="_8Excel_BuiltIn_Print_Area_4_1" localSheetId="21">'IMPER-COMP'!#REF!</definedName>
    <definedName name="_8Excel_BuiltIn_Print_Area_4_1" localSheetId="23">'IMPL-COMP'!#REF!</definedName>
    <definedName name="_8Excel_BuiltIn_Print_Area_4_1" localSheetId="24">'INC-COMP'!#REF!</definedName>
    <definedName name="_8Excel_BuiltIn_Print_Area_4_1" localSheetId="7">#REF!</definedName>
    <definedName name="_8Excel_BuiltIn_Print_Area_4_1" localSheetId="5">#REF!</definedName>
    <definedName name="_8Excel_BuiltIn_Print_Area_4_1" localSheetId="25">'SCE-COMP'!#REF!</definedName>
    <definedName name="_8Excel_BuiltIn_Print_Area_4_1" localSheetId="26">'SEG-COMP'!#REF!</definedName>
    <definedName name="_8Excel_BuiltIn_Print_Area_4_1" localSheetId="27">'SPDA-COMP'!#REF!</definedName>
    <definedName name="_8Excel_BuiltIn_Print_Area_4_1">#REF!</definedName>
    <definedName name="_8Excel_BuiltIn_Print_Area_5_1" localSheetId="4">#REF!</definedName>
    <definedName name="_8Excel_BuiltIn_Print_Area_5_1" localSheetId="12">'ADM-COMP'!#REF!</definedName>
    <definedName name="_8Excel_BuiltIn_Print_Area_5_1" localSheetId="6">#REF!</definedName>
    <definedName name="_8Excel_BuiltIn_Print_Area_5_1" localSheetId="18">'CLI-COMP'!#REF!</definedName>
    <definedName name="_8Excel_BuiltIn_Print_Area_5_1" localSheetId="19">'EST-COMP'!#REF!</definedName>
    <definedName name="_8Excel_BuiltIn_Print_Area_5_1" localSheetId="20">'GAS-COMP'!#REF!</definedName>
    <definedName name="_8Excel_BuiltIn_Print_Area_5_1" localSheetId="22">'HID-COMP'!#REF!</definedName>
    <definedName name="_8Excel_BuiltIn_Print_Area_5_1" localSheetId="21">'IMPER-COMP'!#REF!</definedName>
    <definedName name="_8Excel_BuiltIn_Print_Area_5_1" localSheetId="23">'IMPL-COMP'!#REF!</definedName>
    <definedName name="_8Excel_BuiltIn_Print_Area_5_1" localSheetId="24">'INC-COMP'!#REF!</definedName>
    <definedName name="_8Excel_BuiltIn_Print_Area_5_1" localSheetId="7">#REF!</definedName>
    <definedName name="_8Excel_BuiltIn_Print_Area_5_1" localSheetId="5">#REF!</definedName>
    <definedName name="_8Excel_BuiltIn_Print_Area_5_1" localSheetId="25">'SCE-COMP'!#REF!</definedName>
    <definedName name="_8Excel_BuiltIn_Print_Area_5_1" localSheetId="26">'SEG-COMP'!#REF!</definedName>
    <definedName name="_8Excel_BuiltIn_Print_Area_5_1" localSheetId="27">'SPDA-COMP'!#REF!</definedName>
    <definedName name="_8Excel_BuiltIn_Print_Area_5_1">#REF!</definedName>
    <definedName name="_9Excel_BuiltIn_Print_Area_6_1" localSheetId="4">#REF!</definedName>
    <definedName name="_9Excel_BuiltIn_Print_Area_6_1" localSheetId="12">'ADM-COMP'!#REF!</definedName>
    <definedName name="_9Excel_BuiltIn_Print_Area_6_1" localSheetId="6">#REF!</definedName>
    <definedName name="_9Excel_BuiltIn_Print_Area_6_1" localSheetId="18">'CLI-COMP'!#REF!</definedName>
    <definedName name="_9Excel_BuiltIn_Print_Area_6_1" localSheetId="19">'EST-COMP'!#REF!</definedName>
    <definedName name="_9Excel_BuiltIn_Print_Area_6_1" localSheetId="20">'GAS-COMP'!#REF!</definedName>
    <definedName name="_9Excel_BuiltIn_Print_Area_6_1" localSheetId="22">'HID-COMP'!#REF!</definedName>
    <definedName name="_9Excel_BuiltIn_Print_Area_6_1" localSheetId="21">'IMPER-COMP'!#REF!</definedName>
    <definedName name="_9Excel_BuiltIn_Print_Area_6_1" localSheetId="23">'IMPL-COMP'!#REF!</definedName>
    <definedName name="_9Excel_BuiltIn_Print_Area_6_1" localSheetId="24">'INC-COMP'!#REF!</definedName>
    <definedName name="_9Excel_BuiltIn_Print_Area_6_1" localSheetId="7">#REF!</definedName>
    <definedName name="_9Excel_BuiltIn_Print_Area_6_1" localSheetId="5">#REF!</definedName>
    <definedName name="_9Excel_BuiltIn_Print_Area_6_1" localSheetId="25">'SCE-COMP'!#REF!</definedName>
    <definedName name="_9Excel_BuiltIn_Print_Area_6_1" localSheetId="26">'SEG-COMP'!#REF!</definedName>
    <definedName name="_9Excel_BuiltIn_Print_Area_6_1" localSheetId="27">'SPDA-COMP'!#REF!</definedName>
    <definedName name="_9Excel_BuiltIn_Print_Area_6_1">#REF!</definedName>
    <definedName name="_aaa1" localSheetId="4">#REF!</definedName>
    <definedName name="_aaa1" localSheetId="12">'ADM-COMP'!#REF!</definedName>
    <definedName name="_aaa1" localSheetId="6">#REF!</definedName>
    <definedName name="_aaa1" localSheetId="18">'CLI-COMP'!#REF!</definedName>
    <definedName name="_aaa1" localSheetId="19">'EST-COMP'!#REF!</definedName>
    <definedName name="_aaa1" localSheetId="20">'GAS-COMP'!#REF!</definedName>
    <definedName name="_aaa1" localSheetId="22">'HID-COMP'!#REF!</definedName>
    <definedName name="_aaa1" localSheetId="21">'IMPER-COMP'!#REF!</definedName>
    <definedName name="_aaa1" localSheetId="23">'IMPL-COMP'!#REF!</definedName>
    <definedName name="_aaa1" localSheetId="24">'INC-COMP'!#REF!</definedName>
    <definedName name="_aaa1" localSheetId="7">#REF!</definedName>
    <definedName name="_aaa1" localSheetId="5">#REF!</definedName>
    <definedName name="_aaa1" localSheetId="25">'SCE-COMP'!#REF!</definedName>
    <definedName name="_aaa1" localSheetId="26">'SEG-COMP'!#REF!</definedName>
    <definedName name="_aaa1" localSheetId="27">'SPDA-COMP'!#REF!</definedName>
    <definedName name="_aaa1">#REF!</definedName>
    <definedName name="_aaa2" localSheetId="4">#REF!</definedName>
    <definedName name="_aaa2" localSheetId="12">'ADM-COMP'!#REF!</definedName>
    <definedName name="_aaa2" localSheetId="6">#REF!</definedName>
    <definedName name="_aaa2" localSheetId="18">'CLI-COMP'!#REF!</definedName>
    <definedName name="_aaa2" localSheetId="19">'EST-COMP'!#REF!</definedName>
    <definedName name="_aaa2" localSheetId="20">'GAS-COMP'!#REF!</definedName>
    <definedName name="_aaa2" localSheetId="22">'HID-COMP'!#REF!</definedName>
    <definedName name="_aaa2" localSheetId="21">'IMPER-COMP'!#REF!</definedName>
    <definedName name="_aaa2" localSheetId="23">'IMPL-COMP'!#REF!</definedName>
    <definedName name="_aaa2" localSheetId="24">'INC-COMP'!#REF!</definedName>
    <definedName name="_aaa2" localSheetId="7">#REF!</definedName>
    <definedName name="_aaa2" localSheetId="5">#REF!</definedName>
    <definedName name="_aaa2" localSheetId="25">'SCE-COMP'!#REF!</definedName>
    <definedName name="_aaa2" localSheetId="26">'SEG-COMP'!#REF!</definedName>
    <definedName name="_aaa2" localSheetId="27">'SPDA-COMP'!#REF!</definedName>
    <definedName name="_aaa2">#REF!</definedName>
    <definedName name="_Fill" localSheetId="4" hidden="1">#REF!</definedName>
    <definedName name="_Fill" localSheetId="6" hidden="1">#REF!</definedName>
    <definedName name="_Fill" localSheetId="7" hidden="1">#REF!</definedName>
    <definedName name="_Fill" localSheetId="5" hidden="1">#REF!</definedName>
    <definedName name="_Fill" hidden="1">#REF!</definedName>
    <definedName name="_For01" localSheetId="4">#REF!</definedName>
    <definedName name="_For01" localSheetId="12">'ADM-COMP'!#REF!</definedName>
    <definedName name="_For01" localSheetId="6">#REF!</definedName>
    <definedName name="_For01" localSheetId="18">'CLI-COMP'!#REF!</definedName>
    <definedName name="_For01" localSheetId="19">'EST-COMP'!#REF!</definedName>
    <definedName name="_For01" localSheetId="20">'GAS-COMP'!#REF!</definedName>
    <definedName name="_For01" localSheetId="22">'HID-COMP'!#REF!</definedName>
    <definedName name="_For01" localSheetId="21">'IMPER-COMP'!#REF!</definedName>
    <definedName name="_For01" localSheetId="23">'IMPL-COMP'!#REF!</definedName>
    <definedName name="_For01" localSheetId="24">'INC-COMP'!#REF!</definedName>
    <definedName name="_For01" localSheetId="7">#REF!</definedName>
    <definedName name="_For01" localSheetId="5">#REF!</definedName>
    <definedName name="_For01" localSheetId="25">'SCE-COMP'!#REF!</definedName>
    <definedName name="_For01" localSheetId="26">'SEG-COMP'!#REF!</definedName>
    <definedName name="_For01" localSheetId="27">'SPDA-COMP'!#REF!</definedName>
    <definedName name="_For01">#REF!</definedName>
    <definedName name="_Hlt147203508" localSheetId="15">'BDI-COMP '!#REF!</definedName>
    <definedName name="_int01" localSheetId="4">#REF!</definedName>
    <definedName name="_int01" localSheetId="12">'ADM-COMP'!#REF!</definedName>
    <definedName name="_int01" localSheetId="15">'BDI-COMP '!#REF!</definedName>
    <definedName name="_int01" localSheetId="6">#REF!</definedName>
    <definedName name="_int01" localSheetId="18">'CLI-COMP'!#REF!</definedName>
    <definedName name="_int01" localSheetId="19">'EST-COMP'!#REF!</definedName>
    <definedName name="_int01" localSheetId="20">'GAS-COMP'!#REF!</definedName>
    <definedName name="_int01" localSheetId="22">'HID-COMP'!#REF!</definedName>
    <definedName name="_int01" localSheetId="21">'IMPER-COMP'!#REF!</definedName>
    <definedName name="_int01" localSheetId="23">'IMPL-COMP'!#REF!</definedName>
    <definedName name="_int01" localSheetId="24">'INC-COMP'!#REF!</definedName>
    <definedName name="_int01" localSheetId="7">#REF!</definedName>
    <definedName name="_int01" localSheetId="5">#REF!</definedName>
    <definedName name="_int01" localSheetId="25">'SCE-COMP'!#REF!</definedName>
    <definedName name="_int01" localSheetId="26">'SEG-COMP'!#REF!</definedName>
    <definedName name="_int01" localSheetId="27">'SPDA-COMP'!#REF!</definedName>
    <definedName name="_int01">#REF!</definedName>
    <definedName name="_int02" localSheetId="4">#REF!</definedName>
    <definedName name="_int02" localSheetId="12">'ADM-COMP'!#REF!</definedName>
    <definedName name="_int02" localSheetId="15">'BDI-COMP '!#REF!</definedName>
    <definedName name="_int02" localSheetId="6">#REF!</definedName>
    <definedName name="_int02" localSheetId="18">'CLI-COMP'!#REF!</definedName>
    <definedName name="_int02" localSheetId="19">'EST-COMP'!#REF!</definedName>
    <definedName name="_int02" localSheetId="20">'GAS-COMP'!#REF!</definedName>
    <definedName name="_int02" localSheetId="22">'HID-COMP'!#REF!</definedName>
    <definedName name="_int02" localSheetId="21">'IMPER-COMP'!#REF!</definedName>
    <definedName name="_int02" localSheetId="23">'IMPL-COMP'!#REF!</definedName>
    <definedName name="_int02" localSheetId="24">'INC-COMP'!#REF!</definedName>
    <definedName name="_int02" localSheetId="7">#REF!</definedName>
    <definedName name="_int02" localSheetId="5">#REF!</definedName>
    <definedName name="_int02" localSheetId="25">'SCE-COMP'!#REF!</definedName>
    <definedName name="_int02" localSheetId="26">'SEG-COMP'!#REF!</definedName>
    <definedName name="_int02" localSheetId="27">'SPDA-COMP'!#REF!</definedName>
    <definedName name="_int02">#REF!</definedName>
    <definedName name="_int03" localSheetId="4">#REF!</definedName>
    <definedName name="_int03" localSheetId="12">'ADM-COMP'!#REF!</definedName>
    <definedName name="_int03" localSheetId="15">'BDI-COMP '!#REF!</definedName>
    <definedName name="_int03" localSheetId="6">#REF!</definedName>
    <definedName name="_int03" localSheetId="18">'CLI-COMP'!#REF!</definedName>
    <definedName name="_int03" localSheetId="19">'EST-COMP'!#REF!</definedName>
    <definedName name="_int03" localSheetId="20">'GAS-COMP'!#REF!</definedName>
    <definedName name="_int03" localSheetId="22">'HID-COMP'!#REF!</definedName>
    <definedName name="_int03" localSheetId="21">'IMPER-COMP'!#REF!</definedName>
    <definedName name="_int03" localSheetId="23">'IMPL-COMP'!#REF!</definedName>
    <definedName name="_int03" localSheetId="24">'INC-COMP'!#REF!</definedName>
    <definedName name="_int03" localSheetId="7">#REF!</definedName>
    <definedName name="_int03" localSheetId="5">#REF!</definedName>
    <definedName name="_int03" localSheetId="25">'SCE-COMP'!#REF!</definedName>
    <definedName name="_int03" localSheetId="26">'SEG-COMP'!#REF!</definedName>
    <definedName name="_int03" localSheetId="27">'SPDA-COMP'!#REF!</definedName>
    <definedName name="_int03">#REF!</definedName>
    <definedName name="_int04" localSheetId="4">#REF!</definedName>
    <definedName name="_int04" localSheetId="12">'ADM-COMP'!#REF!</definedName>
    <definedName name="_int04" localSheetId="6">#REF!</definedName>
    <definedName name="_int04" localSheetId="18">'CLI-COMP'!#REF!</definedName>
    <definedName name="_int04" localSheetId="19">'EST-COMP'!#REF!</definedName>
    <definedName name="_int04" localSheetId="20">'GAS-COMP'!#REF!</definedName>
    <definedName name="_int04" localSheetId="22">'HID-COMP'!#REF!</definedName>
    <definedName name="_int04" localSheetId="21">'IMPER-COMP'!#REF!</definedName>
    <definedName name="_int04" localSheetId="23">'IMPL-COMP'!#REF!</definedName>
    <definedName name="_int04" localSheetId="24">'INC-COMP'!#REF!</definedName>
    <definedName name="_int04" localSheetId="7">#REF!</definedName>
    <definedName name="_int04" localSheetId="5">#REF!</definedName>
    <definedName name="_int04" localSheetId="25">'SCE-COMP'!#REF!</definedName>
    <definedName name="_int04" localSheetId="26">'SEG-COMP'!#REF!</definedName>
    <definedName name="_int04" localSheetId="27">'SPDA-COMP'!#REF!</definedName>
    <definedName name="_int04">#REF!</definedName>
    <definedName name="_int05" localSheetId="4">#REF!</definedName>
    <definedName name="_int05" localSheetId="12">'ADM-COMP'!#REF!</definedName>
    <definedName name="_int05" localSheetId="6">#REF!</definedName>
    <definedName name="_int05" localSheetId="18">'CLI-COMP'!#REF!</definedName>
    <definedName name="_int05" localSheetId="19">'EST-COMP'!#REF!</definedName>
    <definedName name="_int05" localSheetId="20">'GAS-COMP'!#REF!</definedName>
    <definedName name="_int05" localSheetId="22">'HID-COMP'!#REF!</definedName>
    <definedName name="_int05" localSheetId="21">'IMPER-COMP'!#REF!</definedName>
    <definedName name="_int05" localSheetId="23">'IMPL-COMP'!#REF!</definedName>
    <definedName name="_int05" localSheetId="24">'INC-COMP'!#REF!</definedName>
    <definedName name="_int05" localSheetId="7">#REF!</definedName>
    <definedName name="_int05" localSheetId="5">#REF!</definedName>
    <definedName name="_int05" localSheetId="25">'SCE-COMP'!#REF!</definedName>
    <definedName name="_int05" localSheetId="26">'SEG-COMP'!#REF!</definedName>
    <definedName name="_int05" localSheetId="27">'SPDA-COMP'!#REF!</definedName>
    <definedName name="_int05">#REF!</definedName>
    <definedName name="_Key1" localSheetId="4" hidden="1">#REF!</definedName>
    <definedName name="_Key1" localSheetId="6" hidden="1">#REF!</definedName>
    <definedName name="_Key1" localSheetId="7" hidden="1">#REF!</definedName>
    <definedName name="_Key1" localSheetId="5" hidden="1">#REF!</definedName>
    <definedName name="_Key1" hidden="1">#REF!</definedName>
    <definedName name="_Key2" localSheetId="4" hidden="1">#REF!</definedName>
    <definedName name="_Key2" localSheetId="6" hidden="1">#REF!</definedName>
    <definedName name="_Key2" localSheetId="7" hidden="1">#REF!</definedName>
    <definedName name="_Key2" localSheetId="5" hidden="1">#REF!</definedName>
    <definedName name="_Key2" hidden="1">#REF!</definedName>
    <definedName name="_lim01" localSheetId="4">#REF!</definedName>
    <definedName name="_lim01" localSheetId="12">'ADM-COMP'!#REF!</definedName>
    <definedName name="_lim01" localSheetId="6">#REF!</definedName>
    <definedName name="_lim01" localSheetId="18">'CLI-COMP'!#REF!</definedName>
    <definedName name="_lim01" localSheetId="19">'EST-COMP'!#REF!</definedName>
    <definedName name="_lim01" localSheetId="20">'GAS-COMP'!#REF!</definedName>
    <definedName name="_lim01" localSheetId="22">'HID-COMP'!#REF!</definedName>
    <definedName name="_lim01" localSheetId="21">'IMPER-COMP'!#REF!</definedName>
    <definedName name="_lim01" localSheetId="23">'IMPL-COMP'!#REF!</definedName>
    <definedName name="_lim01" localSheetId="24">'INC-COMP'!#REF!</definedName>
    <definedName name="_lim01" localSheetId="7">#REF!</definedName>
    <definedName name="_lim01" localSheetId="5">#REF!</definedName>
    <definedName name="_lim01" localSheetId="25">'SCE-COMP'!#REF!</definedName>
    <definedName name="_lim01" localSheetId="26">'SEG-COMP'!#REF!</definedName>
    <definedName name="_lim01" localSheetId="27">'SPDA-COMP'!#REF!</definedName>
    <definedName name="_lim01">#REF!</definedName>
    <definedName name="_Order1" hidden="1">255</definedName>
    <definedName name="_Order2" hidden="1">255</definedName>
    <definedName name="_POS21" localSheetId="4">#REF!</definedName>
    <definedName name="_POS21" localSheetId="12">'ADM-COMP'!#REF!</definedName>
    <definedName name="_POS21" localSheetId="6">#REF!</definedName>
    <definedName name="_POS21" localSheetId="18">'CLI-COMP'!#REF!</definedName>
    <definedName name="_POS21" localSheetId="19">'EST-COMP'!#REF!</definedName>
    <definedName name="_POS21" localSheetId="20">'GAS-COMP'!#REF!</definedName>
    <definedName name="_POS21" localSheetId="22">'HID-COMP'!#REF!</definedName>
    <definedName name="_POS21" localSheetId="21">'IMPER-COMP'!#REF!</definedName>
    <definedName name="_POS21" localSheetId="23">'IMPL-COMP'!#REF!</definedName>
    <definedName name="_POS21" localSheetId="24">'INC-COMP'!#REF!</definedName>
    <definedName name="_POS21" localSheetId="7">#REF!</definedName>
    <definedName name="_POS21" localSheetId="5">#REF!</definedName>
    <definedName name="_POS21" localSheetId="25">'SCE-COMP'!#REF!</definedName>
    <definedName name="_POS21" localSheetId="26">'SEG-COMP'!#REF!</definedName>
    <definedName name="_POS21" localSheetId="27">'SPDA-COMP'!#REF!</definedName>
    <definedName name="_POS21">#REF!</definedName>
    <definedName name="_s" localSheetId="4">#REF!</definedName>
    <definedName name="_s" localSheetId="12">'ADM-COMP'!#REF!</definedName>
    <definedName name="_s" localSheetId="6">#REF!</definedName>
    <definedName name="_s" localSheetId="18">'CLI-COMP'!#REF!</definedName>
    <definedName name="_s" localSheetId="19">'EST-COMP'!#REF!</definedName>
    <definedName name="_s" localSheetId="20">'GAS-COMP'!#REF!</definedName>
    <definedName name="_s" localSheetId="22">'HID-COMP'!#REF!</definedName>
    <definedName name="_s" localSheetId="21">'IMPER-COMP'!#REF!</definedName>
    <definedName name="_s" localSheetId="23">'IMPL-COMP'!#REF!</definedName>
    <definedName name="_s" localSheetId="24">'INC-COMP'!#REF!</definedName>
    <definedName name="_s" localSheetId="7">#REF!</definedName>
    <definedName name="_s" localSheetId="5">#REF!</definedName>
    <definedName name="_s" localSheetId="25">'SCE-COMP'!#REF!</definedName>
    <definedName name="_s" localSheetId="26">'SEG-COMP'!#REF!</definedName>
    <definedName name="_s" localSheetId="27">'SPDA-COMP'!#REF!</definedName>
    <definedName name="_s">#REF!</definedName>
    <definedName name="_Sort" localSheetId="4" hidden="1">#REF!</definedName>
    <definedName name="_Sort" localSheetId="6" hidden="1">#REF!</definedName>
    <definedName name="_Sort" localSheetId="7" hidden="1">#REF!</definedName>
    <definedName name="_Sort" localSheetId="5" hidden="1">#REF!</definedName>
    <definedName name="_Sort" hidden="1">#REF!</definedName>
    <definedName name="_z" localSheetId="4">#REF!</definedName>
    <definedName name="_z" localSheetId="12">'ADM-COMP'!#REF!</definedName>
    <definedName name="_z" localSheetId="6">#REF!</definedName>
    <definedName name="_z" localSheetId="18">'CLI-COMP'!#REF!</definedName>
    <definedName name="_z" localSheetId="19">'EST-COMP'!#REF!</definedName>
    <definedName name="_z" localSheetId="20">'GAS-COMP'!#REF!</definedName>
    <definedName name="_z" localSheetId="22">'HID-COMP'!#REF!</definedName>
    <definedName name="_z" localSheetId="21">'IMPER-COMP'!#REF!</definedName>
    <definedName name="_z" localSheetId="23">'IMPL-COMP'!#REF!</definedName>
    <definedName name="_z" localSheetId="24">'INC-COMP'!#REF!</definedName>
    <definedName name="_z" localSheetId="7">#REF!</definedName>
    <definedName name="_z" localSheetId="5">#REF!</definedName>
    <definedName name="_z" localSheetId="25">'SCE-COMP'!#REF!</definedName>
    <definedName name="_z" localSheetId="26">'SEG-COMP'!#REF!</definedName>
    <definedName name="_z" localSheetId="27">'SPDA-COMP'!#REF!</definedName>
    <definedName name="_z">#REF!</definedName>
    <definedName name="AA" localSheetId="4">#REF!</definedName>
    <definedName name="AA" localSheetId="12">'ADM-COMP'!#REF!</definedName>
    <definedName name="AA" localSheetId="6">#REF!</definedName>
    <definedName name="AA" localSheetId="18">'CLI-COMP'!#REF!</definedName>
    <definedName name="AA" localSheetId="19">'EST-COMP'!#REF!</definedName>
    <definedName name="AA" localSheetId="20">'GAS-COMP'!#REF!</definedName>
    <definedName name="AA" localSheetId="22">'HID-COMP'!#REF!</definedName>
    <definedName name="AA" localSheetId="21">'IMPER-COMP'!#REF!</definedName>
    <definedName name="AA" localSheetId="23">'IMPL-COMP'!#REF!</definedName>
    <definedName name="AA" localSheetId="24">'INC-COMP'!#REF!</definedName>
    <definedName name="AA" localSheetId="7">#REF!</definedName>
    <definedName name="AA" localSheetId="5">#REF!</definedName>
    <definedName name="AA" localSheetId="25">'SCE-COMP'!#REF!</definedName>
    <definedName name="AA" localSheetId="26">'SEG-COMP'!#REF!</definedName>
    <definedName name="AA" localSheetId="27">'SPDA-COMP'!#REF!</definedName>
    <definedName name="AA">#REF!</definedName>
    <definedName name="AAA" localSheetId="4">#REF!</definedName>
    <definedName name="AAA" localSheetId="12">'ADM-COMP'!#REF!</definedName>
    <definedName name="AAA" localSheetId="6">#REF!</definedName>
    <definedName name="AAA" localSheetId="18">'CLI-COMP'!#REF!</definedName>
    <definedName name="AAA" localSheetId="19">'EST-COMP'!#REF!</definedName>
    <definedName name="AAA" localSheetId="20">'GAS-COMP'!#REF!</definedName>
    <definedName name="AAA" localSheetId="22">'HID-COMP'!#REF!</definedName>
    <definedName name="AAA" localSheetId="21">'IMPER-COMP'!#REF!</definedName>
    <definedName name="AAA" localSheetId="23">'IMPL-COMP'!#REF!</definedName>
    <definedName name="AAA" localSheetId="24">'INC-COMP'!#REF!</definedName>
    <definedName name="AAA" localSheetId="7">#REF!</definedName>
    <definedName name="AAA" localSheetId="5">#REF!</definedName>
    <definedName name="AAA" localSheetId="25">'SCE-COMP'!#REF!</definedName>
    <definedName name="AAA" localSheetId="26">'SEG-COMP'!#REF!</definedName>
    <definedName name="AAA" localSheetId="27">'SPDA-COMP'!#REF!</definedName>
    <definedName name="AAA">#REF!</definedName>
    <definedName name="aaaa" localSheetId="4">#REF!</definedName>
    <definedName name="aaaa" localSheetId="12">'ADM-COMP'!#REF!</definedName>
    <definedName name="aaaa" localSheetId="6">#REF!</definedName>
    <definedName name="aaaa" localSheetId="18">'CLI-COMP'!#REF!</definedName>
    <definedName name="aaaa" localSheetId="19">'EST-COMP'!#REF!</definedName>
    <definedName name="aaaa" localSheetId="20">'GAS-COMP'!#REF!</definedName>
    <definedName name="aaaa" localSheetId="22">'HID-COMP'!#REF!</definedName>
    <definedName name="aaaa" localSheetId="21">'IMPER-COMP'!#REF!</definedName>
    <definedName name="aaaa" localSheetId="23">'IMPL-COMP'!#REF!</definedName>
    <definedName name="aaaa" localSheetId="24">'INC-COMP'!#REF!</definedName>
    <definedName name="aaaa" localSheetId="7">#REF!</definedName>
    <definedName name="aaaa" localSheetId="5">#REF!</definedName>
    <definedName name="aaaa" localSheetId="25">'SCE-COMP'!#REF!</definedName>
    <definedName name="aaaa" localSheetId="26">'SEG-COMP'!#REF!</definedName>
    <definedName name="aaaa" localSheetId="27">'SPDA-COMP'!#REF!</definedName>
    <definedName name="aaaa">#REF!</definedName>
    <definedName name="ACRE" localSheetId="4" hidden="1">#REF!</definedName>
    <definedName name="ACRE" localSheetId="6" hidden="1">#REF!</definedName>
    <definedName name="ACRE" localSheetId="7" hidden="1">#REF!</definedName>
    <definedName name="ACRE" localSheetId="5" hidden="1">#REF!</definedName>
    <definedName name="ACRE" hidden="1">#REF!</definedName>
    <definedName name="ademir" localSheetId="6" hidden="1">{#N/A,#N/A,FALSE,"Cronograma";#N/A,#N/A,FALSE,"Cronogr. 2"}</definedName>
    <definedName name="ademir" localSheetId="7" hidden="1">{#N/A,#N/A,FALSE,"Cronograma";#N/A,#N/A,FALSE,"Cronogr. 2"}</definedName>
    <definedName name="ademir" localSheetId="5" hidden="1">{#N/A,#N/A,FALSE,"Cronograma";#N/A,#N/A,FALSE,"Cronogr. 2"}</definedName>
    <definedName name="ademir" hidden="1">{#N/A,#N/A,FALSE,"Cronograma";#N/A,#N/A,FALSE,"Cronogr. 2"}</definedName>
    <definedName name="ancora2" localSheetId="4">#REF!</definedName>
    <definedName name="ancora2" localSheetId="12">'ADM-COMP'!#REF!</definedName>
    <definedName name="ancora2" localSheetId="6">#REF!</definedName>
    <definedName name="ancora2" localSheetId="18">'CLI-COMP'!#REF!</definedName>
    <definedName name="ancora2" localSheetId="19">'EST-COMP'!#REF!</definedName>
    <definedName name="ancora2" localSheetId="20">'GAS-COMP'!#REF!</definedName>
    <definedName name="ancora2" localSheetId="22">'HID-COMP'!#REF!</definedName>
    <definedName name="ancora2" localSheetId="21">'IMPER-COMP'!#REF!</definedName>
    <definedName name="ancora2" localSheetId="23">'IMPL-COMP'!#REF!</definedName>
    <definedName name="ancora2" localSheetId="24">'INC-COMP'!#REF!</definedName>
    <definedName name="ancora2" localSheetId="7">#REF!</definedName>
    <definedName name="ancora2" localSheetId="5">#REF!</definedName>
    <definedName name="ancora2" localSheetId="25">'SCE-COMP'!#REF!</definedName>
    <definedName name="ancora2" localSheetId="26">'SEG-COMP'!#REF!</definedName>
    <definedName name="ancora2" localSheetId="27">'SPDA-COMP'!#REF!</definedName>
    <definedName name="ancora2">#REF!</definedName>
    <definedName name="_xlnm.Extract" localSheetId="4">[3]Anexos!#REF!</definedName>
    <definedName name="_xlnm.Extract" localSheetId="12">[3]Anexos!#REF!</definedName>
    <definedName name="_xlnm.Extract" localSheetId="18">[3]Anexos!#REF!</definedName>
    <definedName name="_xlnm.Extract" localSheetId="19">[3]Anexos!#REF!</definedName>
    <definedName name="_xlnm.Extract" localSheetId="20">[3]Anexos!#REF!</definedName>
    <definedName name="_xlnm.Extract" localSheetId="22">[3]Anexos!#REF!</definedName>
    <definedName name="_xlnm.Extract" localSheetId="21">[3]Anexos!#REF!</definedName>
    <definedName name="_xlnm.Extract" localSheetId="23">[3]Anexos!#REF!</definedName>
    <definedName name="_xlnm.Extract" localSheetId="24">[3]Anexos!#REF!</definedName>
    <definedName name="_xlnm.Extract" localSheetId="25">[3]Anexos!#REF!</definedName>
    <definedName name="_xlnm.Extract" localSheetId="26">[3]Anexos!#REF!</definedName>
    <definedName name="_xlnm.Extract" localSheetId="27">[3]Anexos!#REF!</definedName>
    <definedName name="_xlnm.Extract">[3]Anexos!#REF!</definedName>
    <definedName name="_xlnm.Print_Area" localSheetId="4">ABC!$A$1:$H$177</definedName>
    <definedName name="_xlnm.Print_Area" localSheetId="12">'ADM-COMP'!$A$1:$J$32</definedName>
    <definedName name="_xlnm.Print_Area" localSheetId="13">'ARQ-COMP'!$A$1:$J$36</definedName>
    <definedName name="_xlnm.Print_Area" localSheetId="15">'BDI-COMP '!$A$1:$J$53</definedName>
    <definedName name="_xlnm.Print_Area" localSheetId="6">'CINTAS E VIGAS-ANEXOII'!$B$1:$V$89</definedName>
    <definedName name="_xlnm.Print_Area" localSheetId="18">'CLI-COMP'!$A:$J</definedName>
    <definedName name="_xlnm.Print_Area" localSheetId="3">CRONOGRAMA!$A$1:$H$27</definedName>
    <definedName name="_xlnm.Print_Area" localSheetId="14">'CURVA ABC'!$A$1:$H$52</definedName>
    <definedName name="_xlnm.Print_Area" localSheetId="19">'EST-COMP'!$A:$J</definedName>
    <definedName name="_xlnm.Print_Area" localSheetId="1">GLOBAL!$A$1:$H$85</definedName>
    <definedName name="_xlnm.Print_Area" localSheetId="23">'IMPL-COMP'!$A:$J</definedName>
    <definedName name="_xlnm.Print_Area" localSheetId="16">'LS-COMP'!$A$1:$C$54</definedName>
    <definedName name="_xlnm.Print_Area" localSheetId="2">'MEM-LEVANT'!$A$1:$I$253</definedName>
    <definedName name="_xlnm.Print_Area" localSheetId="7">'PILARES E PILARETES-ANEXOIII'!$C$1:$R$267</definedName>
    <definedName name="_xlnm.Print_Area" localSheetId="29">'QUADRO RESUMO'!$A$1:$C$10</definedName>
    <definedName name="_xlnm.Print_Area" localSheetId="0">RESUMO!$B$1:$E$14</definedName>
    <definedName name="_xlnm.Print_Area" localSheetId="5">'SAPATAS-ANEXOI'!$B$1:$T$170</definedName>
    <definedName name="_xlnm.Print_Area" localSheetId="26">'SEG-COMP'!$A:$J</definedName>
    <definedName name="_xlnm.Print_Area" localSheetId="27">'SPDA-COMP'!$A:$J</definedName>
    <definedName name="Área_de_impressão1" localSheetId="4">#REF!</definedName>
    <definedName name="Área_de_impressão1" localSheetId="12">'ADM-COMP'!#REF!</definedName>
    <definedName name="Área_de_impressão1" localSheetId="15">'BDI-COMP '!#REF!</definedName>
    <definedName name="Área_de_impressão1" localSheetId="6">#REF!</definedName>
    <definedName name="Área_de_impressão1" localSheetId="18">'CLI-COMP'!#REF!</definedName>
    <definedName name="Área_de_impressão1" localSheetId="19">'EST-COMP'!#REF!</definedName>
    <definedName name="Área_de_impressão1" localSheetId="20">'GAS-COMP'!#REF!</definedName>
    <definedName name="Área_de_impressão1" localSheetId="22">'HID-COMP'!#REF!</definedName>
    <definedName name="Área_de_impressão1" localSheetId="21">'IMPER-COMP'!#REF!</definedName>
    <definedName name="Área_de_impressão1" localSheetId="23">'IMPL-COMP'!#REF!</definedName>
    <definedName name="Área_de_impressão1" localSheetId="24">'INC-COMP'!#REF!</definedName>
    <definedName name="Área_de_impressão1" localSheetId="7">#REF!</definedName>
    <definedName name="Área_de_impressão1" localSheetId="5">#REF!</definedName>
    <definedName name="Área_de_impressão1" localSheetId="25">'SCE-COMP'!#REF!</definedName>
    <definedName name="Área_de_impressão1" localSheetId="26">'SEG-COMP'!#REF!</definedName>
    <definedName name="Área_de_impressão1" localSheetId="27">'SPDA-COMP'!#REF!</definedName>
    <definedName name="Área_de_impressão1">#REF!</definedName>
    <definedName name="Área_de_impressão2" localSheetId="4">#REF!</definedName>
    <definedName name="Área_de_impressão2" localSheetId="12">'ADM-COMP'!#REF!</definedName>
    <definedName name="Área_de_impressão2" localSheetId="15">'BDI-COMP '!#REF!</definedName>
    <definedName name="Área_de_impressão2" localSheetId="6">#REF!</definedName>
    <definedName name="Área_de_impressão2" localSheetId="18">'CLI-COMP'!#REF!</definedName>
    <definedName name="Área_de_impressão2" localSheetId="19">'EST-COMP'!#REF!</definedName>
    <definedName name="Área_de_impressão2" localSheetId="20">'GAS-COMP'!#REF!</definedName>
    <definedName name="Área_de_impressão2" localSheetId="22">'HID-COMP'!#REF!</definedName>
    <definedName name="Área_de_impressão2" localSheetId="21">'IMPER-COMP'!#REF!</definedName>
    <definedName name="Área_de_impressão2" localSheetId="23">'IMPL-COMP'!#REF!</definedName>
    <definedName name="Área_de_impressão2" localSheetId="24">'INC-COMP'!#REF!</definedName>
    <definedName name="Área_de_impressão2" localSheetId="7">#REF!</definedName>
    <definedName name="Área_de_impressão2" localSheetId="5">#REF!</definedName>
    <definedName name="Área_de_impressão2" localSheetId="25">'SCE-COMP'!#REF!</definedName>
    <definedName name="Área_de_impressão2" localSheetId="26">'SEG-COMP'!#REF!</definedName>
    <definedName name="Área_de_impressão2" localSheetId="27">'SPDA-COMP'!#REF!</definedName>
    <definedName name="Área_de_impressão2">#REF!</definedName>
    <definedName name="ASD" localSheetId="4">#REF!</definedName>
    <definedName name="ASD" localSheetId="12">'ADM-COMP'!#REF!</definedName>
    <definedName name="ASD" localSheetId="15">'BDI-COMP '!#REF!</definedName>
    <definedName name="ASD" localSheetId="6">#REF!</definedName>
    <definedName name="ASD" localSheetId="18">'CLI-COMP'!#REF!</definedName>
    <definedName name="ASD" localSheetId="19">'EST-COMP'!#REF!</definedName>
    <definedName name="ASD" localSheetId="20">'GAS-COMP'!#REF!</definedName>
    <definedName name="ASD" localSheetId="22">'HID-COMP'!#REF!</definedName>
    <definedName name="ASD" localSheetId="21">'IMPER-COMP'!#REF!</definedName>
    <definedName name="ASD" localSheetId="23">'IMPL-COMP'!#REF!</definedName>
    <definedName name="ASD" localSheetId="24">'INC-COMP'!#REF!</definedName>
    <definedName name="ASD" localSheetId="7">#REF!</definedName>
    <definedName name="ASD" localSheetId="5">#REF!</definedName>
    <definedName name="ASD" localSheetId="25">'SCE-COMP'!#REF!</definedName>
    <definedName name="ASD" localSheetId="26">'SEG-COMP'!#REF!</definedName>
    <definedName name="ASD" localSheetId="27">'SPDA-COMP'!#REF!</definedName>
    <definedName name="ASD">#REF!</definedName>
    <definedName name="asSDas" localSheetId="4">#REF!</definedName>
    <definedName name="asSDas" localSheetId="12">'ADM-COMP'!#REF!</definedName>
    <definedName name="asSDas" localSheetId="6">#REF!</definedName>
    <definedName name="asSDas" localSheetId="18">'CLI-COMP'!#REF!</definedName>
    <definedName name="asSDas" localSheetId="19">'EST-COMP'!#REF!</definedName>
    <definedName name="asSDas" localSheetId="20">'GAS-COMP'!#REF!</definedName>
    <definedName name="asSDas" localSheetId="22">'HID-COMP'!#REF!</definedName>
    <definedName name="asSDas" localSheetId="21">'IMPER-COMP'!#REF!</definedName>
    <definedName name="asSDas" localSheetId="23">'IMPL-COMP'!#REF!</definedName>
    <definedName name="asSDas" localSheetId="24">'INC-COMP'!#REF!</definedName>
    <definedName name="asSDas" localSheetId="7">#REF!</definedName>
    <definedName name="asSDas" localSheetId="5">#REF!</definedName>
    <definedName name="asSDas" localSheetId="25">'SCE-COMP'!#REF!</definedName>
    <definedName name="asSDas" localSheetId="26">'SEG-COMP'!#REF!</definedName>
    <definedName name="asSDas" localSheetId="27">'SPDA-COMP'!#REF!</definedName>
    <definedName name="asSDas">#REF!</definedName>
    <definedName name="ATUAL" localSheetId="4">#REF!</definedName>
    <definedName name="ATUAL" localSheetId="12">'ADM-COMP'!#REF!</definedName>
    <definedName name="ATUAL" localSheetId="6">#REF!</definedName>
    <definedName name="ATUAL" localSheetId="18">'CLI-COMP'!#REF!</definedName>
    <definedName name="ATUAL" localSheetId="19">'EST-COMP'!#REF!</definedName>
    <definedName name="ATUAL" localSheetId="20">'GAS-COMP'!#REF!</definedName>
    <definedName name="ATUAL" localSheetId="22">'HID-COMP'!#REF!</definedName>
    <definedName name="ATUAL" localSheetId="21">'IMPER-COMP'!#REF!</definedName>
    <definedName name="ATUAL" localSheetId="23">'IMPL-COMP'!#REF!</definedName>
    <definedName name="ATUAL" localSheetId="24">'INC-COMP'!#REF!</definedName>
    <definedName name="ATUAL" localSheetId="7">#REF!</definedName>
    <definedName name="ATUAL" localSheetId="5">#REF!</definedName>
    <definedName name="ATUAL" localSheetId="25">'SCE-COMP'!#REF!</definedName>
    <definedName name="ATUAL" localSheetId="26">'SEG-COMP'!#REF!</definedName>
    <definedName name="ATUAL" localSheetId="27">'SPDA-COMP'!#REF!</definedName>
    <definedName name="ATUAL">#REF!</definedName>
    <definedName name="_xlnm.Database" localSheetId="4">#REF!</definedName>
    <definedName name="_xlnm.Database" localSheetId="12">'ADM-COMP'!#REF!</definedName>
    <definedName name="_xlnm.Database" localSheetId="6">#REF!</definedName>
    <definedName name="_xlnm.Database" localSheetId="18">'CLI-COMP'!#REF!</definedName>
    <definedName name="_xlnm.Database" localSheetId="19">'EST-COMP'!#REF!</definedName>
    <definedName name="_xlnm.Database" localSheetId="20">'GAS-COMP'!#REF!</definedName>
    <definedName name="_xlnm.Database" localSheetId="22">'HID-COMP'!#REF!</definedName>
    <definedName name="_xlnm.Database" localSheetId="21">'IMPER-COMP'!#REF!</definedName>
    <definedName name="_xlnm.Database" localSheetId="23">'IMPL-COMP'!#REF!</definedName>
    <definedName name="_xlnm.Database" localSheetId="24">'INC-COMP'!#REF!</definedName>
    <definedName name="_xlnm.Database" localSheetId="7">#REF!</definedName>
    <definedName name="_xlnm.Database" localSheetId="5">#REF!</definedName>
    <definedName name="_xlnm.Database" localSheetId="25">'SCE-COMP'!#REF!</definedName>
    <definedName name="_xlnm.Database" localSheetId="26">'SEG-COMP'!#REF!</definedName>
    <definedName name="_xlnm.Database" localSheetId="27">'SPDA-COMP'!#REF!</definedName>
    <definedName name="_xlnm.Database">#REF!</definedName>
    <definedName name="BDI" localSheetId="4">#REF!</definedName>
    <definedName name="BDI" localSheetId="12">'ADM-COMP'!#REF!</definedName>
    <definedName name="BDI" localSheetId="6">#REF!</definedName>
    <definedName name="BDI" localSheetId="18">'CLI-COMP'!#REF!</definedName>
    <definedName name="BDI" localSheetId="19">'EST-COMP'!#REF!</definedName>
    <definedName name="BDI" localSheetId="20">'GAS-COMP'!#REF!</definedName>
    <definedName name="BDI" localSheetId="22">'HID-COMP'!#REF!</definedName>
    <definedName name="BDI" localSheetId="21">'IMPER-COMP'!#REF!</definedName>
    <definedName name="BDI" localSheetId="23">'IMPL-COMP'!#REF!</definedName>
    <definedName name="BDI" localSheetId="24">'INC-COMP'!#REF!</definedName>
    <definedName name="BDI" localSheetId="7">#REF!</definedName>
    <definedName name="BDI" localSheetId="5">#REF!</definedName>
    <definedName name="BDI" localSheetId="25">'SCE-COMP'!#REF!</definedName>
    <definedName name="BDI" localSheetId="26">'SEG-COMP'!#REF!</definedName>
    <definedName name="BDI" localSheetId="27">'SPDA-COMP'!#REF!</definedName>
    <definedName name="BDI">#REF!</definedName>
    <definedName name="bitmin" localSheetId="4">#REF!</definedName>
    <definedName name="bitmin" localSheetId="12">'ADM-COMP'!#REF!</definedName>
    <definedName name="bitmin" localSheetId="6">#REF!</definedName>
    <definedName name="bitmin" localSheetId="18">'CLI-COMP'!#REF!</definedName>
    <definedName name="bitmin" localSheetId="19">'EST-COMP'!#REF!</definedName>
    <definedName name="bitmin" localSheetId="20">'GAS-COMP'!#REF!</definedName>
    <definedName name="bitmin" localSheetId="22">'HID-COMP'!#REF!</definedName>
    <definedName name="bitmin" localSheetId="21">'IMPER-COMP'!#REF!</definedName>
    <definedName name="bitmin" localSheetId="23">'IMPL-COMP'!#REF!</definedName>
    <definedName name="bitmin" localSheetId="24">'INC-COMP'!#REF!</definedName>
    <definedName name="bitmin" localSheetId="7">#REF!</definedName>
    <definedName name="bitmin" localSheetId="5">#REF!</definedName>
    <definedName name="bitmin" localSheetId="25">'SCE-COMP'!#REF!</definedName>
    <definedName name="bitmin" localSheetId="26">'SEG-COMP'!#REF!</definedName>
    <definedName name="bitmin" localSheetId="27">'SPDA-COMP'!#REF!</definedName>
    <definedName name="bitmin">#REF!</definedName>
    <definedName name="BLO" localSheetId="4">#REF!</definedName>
    <definedName name="BLO" localSheetId="12">'ADM-COMP'!#REF!</definedName>
    <definedName name="BLO" localSheetId="6">#REF!</definedName>
    <definedName name="BLO" localSheetId="18">'CLI-COMP'!#REF!</definedName>
    <definedName name="BLO" localSheetId="19">'EST-COMP'!#REF!</definedName>
    <definedName name="BLO" localSheetId="20">'GAS-COMP'!#REF!</definedName>
    <definedName name="BLO" localSheetId="22">'HID-COMP'!#REF!</definedName>
    <definedName name="BLO" localSheetId="21">'IMPER-COMP'!#REF!</definedName>
    <definedName name="BLO" localSheetId="23">'IMPL-COMP'!#REF!</definedName>
    <definedName name="BLO" localSheetId="24">'INC-COMP'!#REF!</definedName>
    <definedName name="BLO" localSheetId="7">#REF!</definedName>
    <definedName name="BLO" localSheetId="5">#REF!</definedName>
    <definedName name="BLO" localSheetId="25">'SCE-COMP'!#REF!</definedName>
    <definedName name="BLO" localSheetId="26">'SEG-COMP'!#REF!</definedName>
    <definedName name="BLO" localSheetId="27">'SPDA-COMP'!#REF!</definedName>
    <definedName name="BLO">#REF!</definedName>
    <definedName name="BLOCO_B" localSheetId="4">'[4]CAPA -1'!#REF!</definedName>
    <definedName name="BLOCO_B" localSheetId="12">'[4]CAPA -1'!#REF!</definedName>
    <definedName name="BLOCO_B" localSheetId="15">'[4]CAPA -1'!#REF!</definedName>
    <definedName name="BLOCO_B" localSheetId="18">'[4]CAPA -1'!#REF!</definedName>
    <definedName name="BLOCO_B" localSheetId="19">'[4]CAPA -1'!#REF!</definedName>
    <definedName name="BLOCO_B" localSheetId="20">'[4]CAPA -1'!#REF!</definedName>
    <definedName name="BLOCO_B" localSheetId="22">'[4]CAPA -1'!#REF!</definedName>
    <definedName name="BLOCO_B" localSheetId="21">'[4]CAPA -1'!#REF!</definedName>
    <definedName name="BLOCO_B" localSheetId="23">'[4]CAPA -1'!#REF!</definedName>
    <definedName name="BLOCO_B" localSheetId="24">'[4]CAPA -1'!#REF!</definedName>
    <definedName name="BLOCO_B" localSheetId="16">'[4]CAPA -1'!#REF!</definedName>
    <definedName name="BLOCO_B" localSheetId="25">'[4]CAPA -1'!#REF!</definedName>
    <definedName name="BLOCO_B" localSheetId="26">'[4]CAPA -1'!#REF!</definedName>
    <definedName name="BLOCO_B" localSheetId="27">'[4]CAPA -1'!#REF!</definedName>
    <definedName name="BLOCO_B">'[4]CAPA -1'!#REF!</definedName>
    <definedName name="BLOCO_BB" localSheetId="4">#REF!</definedName>
    <definedName name="BLOCO_BB" localSheetId="12">'ADM-COMP'!#REF!</definedName>
    <definedName name="BLOCO_BB" localSheetId="15">'BDI-COMP '!#REF!</definedName>
    <definedName name="BLOCO_BB" localSheetId="6">#REF!</definedName>
    <definedName name="BLOCO_BB" localSheetId="18">'CLI-COMP'!#REF!</definedName>
    <definedName name="BLOCO_BB" localSheetId="19">'EST-COMP'!#REF!</definedName>
    <definedName name="BLOCO_BB" localSheetId="20">'GAS-COMP'!#REF!</definedName>
    <definedName name="BLOCO_BB" localSheetId="22">'HID-COMP'!#REF!</definedName>
    <definedName name="BLOCO_BB" localSheetId="21">'IMPER-COMP'!#REF!</definedName>
    <definedName name="BLOCO_BB" localSheetId="23">'IMPL-COMP'!#REF!</definedName>
    <definedName name="BLOCO_BB" localSheetId="24">'INC-COMP'!#REF!</definedName>
    <definedName name="BLOCO_BB" localSheetId="7">#REF!</definedName>
    <definedName name="BLOCO_BB" localSheetId="5">#REF!</definedName>
    <definedName name="BLOCO_BB" localSheetId="25">'SCE-COMP'!#REF!</definedName>
    <definedName name="BLOCO_BB" localSheetId="26">'SEG-COMP'!#REF!</definedName>
    <definedName name="BLOCO_BB" localSheetId="27">'SPDA-COMP'!#REF!</definedName>
    <definedName name="BLOCO_BB">#REF!</definedName>
    <definedName name="BLOCO_BBB" localSheetId="4">#REF!</definedName>
    <definedName name="BLOCO_BBB" localSheetId="12">'ADM-COMP'!#REF!</definedName>
    <definedName name="BLOCO_BBB" localSheetId="15">'BDI-COMP '!#REF!</definedName>
    <definedName name="BLOCO_BBB" localSheetId="6">#REF!</definedName>
    <definedName name="BLOCO_BBB" localSheetId="18">'CLI-COMP'!#REF!</definedName>
    <definedName name="BLOCO_BBB" localSheetId="19">'EST-COMP'!#REF!</definedName>
    <definedName name="BLOCO_BBB" localSheetId="20">'GAS-COMP'!#REF!</definedName>
    <definedName name="BLOCO_BBB" localSheetId="22">'HID-COMP'!#REF!</definedName>
    <definedName name="BLOCO_BBB" localSheetId="21">'IMPER-COMP'!#REF!</definedName>
    <definedName name="BLOCO_BBB" localSheetId="23">'IMPL-COMP'!#REF!</definedName>
    <definedName name="BLOCO_BBB" localSheetId="24">'INC-COMP'!#REF!</definedName>
    <definedName name="BLOCO_BBB" localSheetId="7">#REF!</definedName>
    <definedName name="BLOCO_BBB" localSheetId="5">#REF!</definedName>
    <definedName name="BLOCO_BBB" localSheetId="25">'SCE-COMP'!#REF!</definedName>
    <definedName name="BLOCO_BBB" localSheetId="26">'SEG-COMP'!#REF!</definedName>
    <definedName name="BLOCO_BBB" localSheetId="27">'SPDA-COMP'!#REF!</definedName>
    <definedName name="BLOCO_BBB">#REF!</definedName>
    <definedName name="BLOCO_C" localSheetId="4">#REF!</definedName>
    <definedName name="BLOCO_C" localSheetId="12">'ADM-COMP'!#REF!</definedName>
    <definedName name="BLOCO_C" localSheetId="15">'BDI-COMP '!#REF!</definedName>
    <definedName name="BLOCO_C" localSheetId="6">#REF!</definedName>
    <definedName name="BLOCO_C" localSheetId="18">'CLI-COMP'!#REF!</definedName>
    <definedName name="BLOCO_C" localSheetId="19">'EST-COMP'!#REF!</definedName>
    <definedName name="BLOCO_C" localSheetId="20">'GAS-COMP'!#REF!</definedName>
    <definedName name="BLOCO_C" localSheetId="22">'HID-COMP'!#REF!</definedName>
    <definedName name="BLOCO_C" localSheetId="21">'IMPER-COMP'!#REF!</definedName>
    <definedName name="BLOCO_C" localSheetId="23">'IMPL-COMP'!#REF!</definedName>
    <definedName name="BLOCO_C" localSheetId="24">'INC-COMP'!#REF!</definedName>
    <definedName name="BLOCO_C" localSheetId="7">#REF!</definedName>
    <definedName name="BLOCO_C" localSheetId="5">#REF!</definedName>
    <definedName name="BLOCO_C" localSheetId="25">'SCE-COMP'!#REF!</definedName>
    <definedName name="BLOCO_C" localSheetId="26">'SEG-COMP'!#REF!</definedName>
    <definedName name="BLOCO_C" localSheetId="27">'SPDA-COMP'!#REF!</definedName>
    <definedName name="BLOCO_C">#REF!</definedName>
    <definedName name="BLOCO_CC" localSheetId="4">#REF!</definedName>
    <definedName name="BLOCO_CC" localSheetId="12">'ADM-COMP'!#REF!</definedName>
    <definedName name="BLOCO_CC" localSheetId="6">#REF!</definedName>
    <definedName name="BLOCO_CC" localSheetId="18">'CLI-COMP'!#REF!</definedName>
    <definedName name="BLOCO_CC" localSheetId="19">'EST-COMP'!#REF!</definedName>
    <definedName name="BLOCO_CC" localSheetId="20">'GAS-COMP'!#REF!</definedName>
    <definedName name="BLOCO_CC" localSheetId="22">'HID-COMP'!#REF!</definedName>
    <definedName name="BLOCO_CC" localSheetId="21">'IMPER-COMP'!#REF!</definedName>
    <definedName name="BLOCO_CC" localSheetId="23">'IMPL-COMP'!#REF!</definedName>
    <definedName name="BLOCO_CC" localSheetId="24">'INC-COMP'!#REF!</definedName>
    <definedName name="BLOCO_CC" localSheetId="7">#REF!</definedName>
    <definedName name="BLOCO_CC" localSheetId="5">#REF!</definedName>
    <definedName name="BLOCO_CC" localSheetId="25">'SCE-COMP'!#REF!</definedName>
    <definedName name="BLOCO_CC" localSheetId="26">'SEG-COMP'!#REF!</definedName>
    <definedName name="BLOCO_CC" localSheetId="27">'SPDA-COMP'!#REF!</definedName>
    <definedName name="BLOCO_CC">#REF!</definedName>
    <definedName name="BLOCO_CCC" localSheetId="4">#REF!</definedName>
    <definedName name="BLOCO_CCC" localSheetId="12">'ADM-COMP'!#REF!</definedName>
    <definedName name="BLOCO_CCC" localSheetId="6">#REF!</definedName>
    <definedName name="BLOCO_CCC" localSheetId="18">'CLI-COMP'!#REF!</definedName>
    <definedName name="BLOCO_CCC" localSheetId="19">'EST-COMP'!#REF!</definedName>
    <definedName name="BLOCO_CCC" localSheetId="20">'GAS-COMP'!#REF!</definedName>
    <definedName name="BLOCO_CCC" localSheetId="22">'HID-COMP'!#REF!</definedName>
    <definedName name="BLOCO_CCC" localSheetId="21">'IMPER-COMP'!#REF!</definedName>
    <definedName name="BLOCO_CCC" localSheetId="23">'IMPL-COMP'!#REF!</definedName>
    <definedName name="BLOCO_CCC" localSheetId="24">'INC-COMP'!#REF!</definedName>
    <definedName name="BLOCO_CCC" localSheetId="7">#REF!</definedName>
    <definedName name="BLOCO_CCC" localSheetId="5">#REF!</definedName>
    <definedName name="BLOCO_CCC" localSheetId="25">'SCE-COMP'!#REF!</definedName>
    <definedName name="BLOCO_CCC" localSheetId="26">'SEG-COMP'!#REF!</definedName>
    <definedName name="BLOCO_CCC" localSheetId="27">'SPDA-COMP'!#REF!</definedName>
    <definedName name="BLOCO_CCC">#REF!</definedName>
    <definedName name="BLOCO_CCCC" localSheetId="4">#REF!</definedName>
    <definedName name="BLOCO_CCCC" localSheetId="12">'ADM-COMP'!#REF!</definedName>
    <definedName name="BLOCO_CCCC" localSheetId="6">#REF!</definedName>
    <definedName name="BLOCO_CCCC" localSheetId="18">'CLI-COMP'!#REF!</definedName>
    <definedName name="BLOCO_CCCC" localSheetId="19">'EST-COMP'!#REF!</definedName>
    <definedName name="BLOCO_CCCC" localSheetId="20">'GAS-COMP'!#REF!</definedName>
    <definedName name="BLOCO_CCCC" localSheetId="22">'HID-COMP'!#REF!</definedName>
    <definedName name="BLOCO_CCCC" localSheetId="21">'IMPER-COMP'!#REF!</definedName>
    <definedName name="BLOCO_CCCC" localSheetId="23">'IMPL-COMP'!#REF!</definedName>
    <definedName name="BLOCO_CCCC" localSheetId="24">'INC-COMP'!#REF!</definedName>
    <definedName name="BLOCO_CCCC" localSheetId="7">#REF!</definedName>
    <definedName name="BLOCO_CCCC" localSheetId="5">#REF!</definedName>
    <definedName name="BLOCO_CCCC" localSheetId="25">'SCE-COMP'!#REF!</definedName>
    <definedName name="BLOCO_CCCC" localSheetId="26">'SEG-COMP'!#REF!</definedName>
    <definedName name="BLOCO_CCCC" localSheetId="27">'SPDA-COMP'!#REF!</definedName>
    <definedName name="BLOCO_CCCC">#REF!</definedName>
    <definedName name="bosta" localSheetId="6" hidden="1">{#N/A,#N/A,FALSE,"Cronograma";#N/A,#N/A,FALSE,"Cronogr. 2"}</definedName>
    <definedName name="bosta" localSheetId="7" hidden="1">{#N/A,#N/A,FALSE,"Cronograma";#N/A,#N/A,FALSE,"Cronogr. 2"}</definedName>
    <definedName name="bosta" localSheetId="5" hidden="1">{#N/A,#N/A,FALSE,"Cronograma";#N/A,#N/A,FALSE,"Cronogr. 2"}</definedName>
    <definedName name="bosta" hidden="1">{#N/A,#N/A,FALSE,"Cronograma";#N/A,#N/A,FALSE,"Cronogr. 2"}</definedName>
    <definedName name="BuiltIn_AutoFilter___7" localSheetId="4">#REF!</definedName>
    <definedName name="BuiltIn_AutoFilter___7" localSheetId="12">'ADM-COMP'!#REF!</definedName>
    <definedName name="BuiltIn_AutoFilter___7" localSheetId="6">#REF!</definedName>
    <definedName name="BuiltIn_AutoFilter___7" localSheetId="18">'CLI-COMP'!#REF!</definedName>
    <definedName name="BuiltIn_AutoFilter___7" localSheetId="19">'EST-COMP'!#REF!</definedName>
    <definedName name="BuiltIn_AutoFilter___7" localSheetId="20">'GAS-COMP'!#REF!</definedName>
    <definedName name="BuiltIn_AutoFilter___7" localSheetId="22">'HID-COMP'!#REF!</definedName>
    <definedName name="BuiltIn_AutoFilter___7" localSheetId="21">'IMPER-COMP'!#REF!</definedName>
    <definedName name="BuiltIn_AutoFilter___7" localSheetId="23">'IMPL-COMP'!#REF!</definedName>
    <definedName name="BuiltIn_AutoFilter___7" localSheetId="24">'INC-COMP'!#REF!</definedName>
    <definedName name="BuiltIn_AutoFilter___7" localSheetId="7">#REF!</definedName>
    <definedName name="BuiltIn_AutoFilter___7" localSheetId="5">#REF!</definedName>
    <definedName name="BuiltIn_AutoFilter___7" localSheetId="25">'SCE-COMP'!#REF!</definedName>
    <definedName name="BuiltIn_AutoFilter___7" localSheetId="26">'SEG-COMP'!#REF!</definedName>
    <definedName name="BuiltIn_AutoFilter___7" localSheetId="27">'SPDA-COMP'!#REF!</definedName>
    <definedName name="BuiltIn_AutoFilter___7">#REF!</definedName>
    <definedName name="BuiltIn_AutoFilter___7_1" localSheetId="4">#REF!</definedName>
    <definedName name="BuiltIn_AutoFilter___7_1" localSheetId="12">'ADM-COMP'!#REF!</definedName>
    <definedName name="BuiltIn_AutoFilter___7_1" localSheetId="6">#REF!</definedName>
    <definedName name="BuiltIn_AutoFilter___7_1" localSheetId="18">'CLI-COMP'!#REF!</definedName>
    <definedName name="BuiltIn_AutoFilter___7_1" localSheetId="19">'EST-COMP'!#REF!</definedName>
    <definedName name="BuiltIn_AutoFilter___7_1" localSheetId="20">'GAS-COMP'!#REF!</definedName>
    <definedName name="BuiltIn_AutoFilter___7_1" localSheetId="22">'HID-COMP'!#REF!</definedName>
    <definedName name="BuiltIn_AutoFilter___7_1" localSheetId="21">'IMPER-COMP'!#REF!</definedName>
    <definedName name="BuiltIn_AutoFilter___7_1" localSheetId="23">'IMPL-COMP'!#REF!</definedName>
    <definedName name="BuiltIn_AutoFilter___7_1" localSheetId="24">'INC-COMP'!#REF!</definedName>
    <definedName name="BuiltIn_AutoFilter___7_1" localSheetId="7">#REF!</definedName>
    <definedName name="BuiltIn_AutoFilter___7_1" localSheetId="5">#REF!</definedName>
    <definedName name="BuiltIn_AutoFilter___7_1" localSheetId="25">'SCE-COMP'!#REF!</definedName>
    <definedName name="BuiltIn_AutoFilter___7_1" localSheetId="26">'SEG-COMP'!#REF!</definedName>
    <definedName name="BuiltIn_AutoFilter___7_1" localSheetId="27">'SPDA-COMP'!#REF!</definedName>
    <definedName name="BuiltIn_AutoFilter___7_1">#REF!</definedName>
    <definedName name="BuiltIn_AutoFilter___7_10" localSheetId="4">#REF!</definedName>
    <definedName name="BuiltIn_AutoFilter___7_10" localSheetId="12">'ADM-COMP'!#REF!</definedName>
    <definedName name="BuiltIn_AutoFilter___7_10" localSheetId="6">#REF!</definedName>
    <definedName name="BuiltIn_AutoFilter___7_10" localSheetId="18">'CLI-COMP'!#REF!</definedName>
    <definedName name="BuiltIn_AutoFilter___7_10" localSheetId="19">'EST-COMP'!#REF!</definedName>
    <definedName name="BuiltIn_AutoFilter___7_10" localSheetId="20">'GAS-COMP'!#REF!</definedName>
    <definedName name="BuiltIn_AutoFilter___7_10" localSheetId="22">'HID-COMP'!#REF!</definedName>
    <definedName name="BuiltIn_AutoFilter___7_10" localSheetId="21">'IMPER-COMP'!#REF!</definedName>
    <definedName name="BuiltIn_AutoFilter___7_10" localSheetId="23">'IMPL-COMP'!#REF!</definedName>
    <definedName name="BuiltIn_AutoFilter___7_10" localSheetId="24">'INC-COMP'!#REF!</definedName>
    <definedName name="BuiltIn_AutoFilter___7_10" localSheetId="7">#REF!</definedName>
    <definedName name="BuiltIn_AutoFilter___7_10" localSheetId="5">#REF!</definedName>
    <definedName name="BuiltIn_AutoFilter___7_10" localSheetId="25">'SCE-COMP'!#REF!</definedName>
    <definedName name="BuiltIn_AutoFilter___7_10" localSheetId="26">'SEG-COMP'!#REF!</definedName>
    <definedName name="BuiltIn_AutoFilter___7_10" localSheetId="27">'SPDA-COMP'!#REF!</definedName>
    <definedName name="BuiltIn_AutoFilter___7_10">#REF!</definedName>
    <definedName name="BuiltIn_AutoFilter___7_11" localSheetId="4">#REF!</definedName>
    <definedName name="BuiltIn_AutoFilter___7_11" localSheetId="12">'ADM-COMP'!#REF!</definedName>
    <definedName name="BuiltIn_AutoFilter___7_11" localSheetId="6">#REF!</definedName>
    <definedName name="BuiltIn_AutoFilter___7_11" localSheetId="18">'CLI-COMP'!#REF!</definedName>
    <definedName name="BuiltIn_AutoFilter___7_11" localSheetId="19">'EST-COMP'!#REF!</definedName>
    <definedName name="BuiltIn_AutoFilter___7_11" localSheetId="20">'GAS-COMP'!#REF!</definedName>
    <definedName name="BuiltIn_AutoFilter___7_11" localSheetId="22">'HID-COMP'!#REF!</definedName>
    <definedName name="BuiltIn_AutoFilter___7_11" localSheetId="21">'IMPER-COMP'!#REF!</definedName>
    <definedName name="BuiltIn_AutoFilter___7_11" localSheetId="23">'IMPL-COMP'!#REF!</definedName>
    <definedName name="BuiltIn_AutoFilter___7_11" localSheetId="24">'INC-COMP'!#REF!</definedName>
    <definedName name="BuiltIn_AutoFilter___7_11" localSheetId="7">#REF!</definedName>
    <definedName name="BuiltIn_AutoFilter___7_11" localSheetId="5">#REF!</definedName>
    <definedName name="BuiltIn_AutoFilter___7_11" localSheetId="25">'SCE-COMP'!#REF!</definedName>
    <definedName name="BuiltIn_AutoFilter___7_11" localSheetId="26">'SEG-COMP'!#REF!</definedName>
    <definedName name="BuiltIn_AutoFilter___7_11" localSheetId="27">'SPDA-COMP'!#REF!</definedName>
    <definedName name="BuiltIn_AutoFilter___7_11">#REF!</definedName>
    <definedName name="BuiltIn_AutoFilter___7_12" localSheetId="4">#REF!</definedName>
    <definedName name="BuiltIn_AutoFilter___7_12" localSheetId="12">'ADM-COMP'!#REF!</definedName>
    <definedName name="BuiltIn_AutoFilter___7_12" localSheetId="6">#REF!</definedName>
    <definedName name="BuiltIn_AutoFilter___7_12" localSheetId="18">'CLI-COMP'!#REF!</definedName>
    <definedName name="BuiltIn_AutoFilter___7_12" localSheetId="19">'EST-COMP'!#REF!</definedName>
    <definedName name="BuiltIn_AutoFilter___7_12" localSheetId="20">'GAS-COMP'!#REF!</definedName>
    <definedName name="BuiltIn_AutoFilter___7_12" localSheetId="22">'HID-COMP'!#REF!</definedName>
    <definedName name="BuiltIn_AutoFilter___7_12" localSheetId="21">'IMPER-COMP'!#REF!</definedName>
    <definedName name="BuiltIn_AutoFilter___7_12" localSheetId="23">'IMPL-COMP'!#REF!</definedName>
    <definedName name="BuiltIn_AutoFilter___7_12" localSheetId="24">'INC-COMP'!#REF!</definedName>
    <definedName name="BuiltIn_AutoFilter___7_12" localSheetId="7">#REF!</definedName>
    <definedName name="BuiltIn_AutoFilter___7_12" localSheetId="5">#REF!</definedName>
    <definedName name="BuiltIn_AutoFilter___7_12" localSheetId="25">'SCE-COMP'!#REF!</definedName>
    <definedName name="BuiltIn_AutoFilter___7_12" localSheetId="26">'SEG-COMP'!#REF!</definedName>
    <definedName name="BuiltIn_AutoFilter___7_12" localSheetId="27">'SPDA-COMP'!#REF!</definedName>
    <definedName name="BuiltIn_AutoFilter___7_12">#REF!</definedName>
    <definedName name="BuiltIn_AutoFilter___7_2" localSheetId="4">#REF!</definedName>
    <definedName name="BuiltIn_AutoFilter___7_2" localSheetId="12">'ADM-COMP'!#REF!</definedName>
    <definedName name="BuiltIn_AutoFilter___7_2" localSheetId="6">#REF!</definedName>
    <definedName name="BuiltIn_AutoFilter___7_2" localSheetId="18">'CLI-COMP'!#REF!</definedName>
    <definedName name="BuiltIn_AutoFilter___7_2" localSheetId="19">'EST-COMP'!#REF!</definedName>
    <definedName name="BuiltIn_AutoFilter___7_2" localSheetId="20">'GAS-COMP'!#REF!</definedName>
    <definedName name="BuiltIn_AutoFilter___7_2" localSheetId="22">'HID-COMP'!#REF!</definedName>
    <definedName name="BuiltIn_AutoFilter___7_2" localSheetId="21">'IMPER-COMP'!#REF!</definedName>
    <definedName name="BuiltIn_AutoFilter___7_2" localSheetId="23">'IMPL-COMP'!#REF!</definedName>
    <definedName name="BuiltIn_AutoFilter___7_2" localSheetId="24">'INC-COMP'!#REF!</definedName>
    <definedName name="BuiltIn_AutoFilter___7_2" localSheetId="7">#REF!</definedName>
    <definedName name="BuiltIn_AutoFilter___7_2" localSheetId="5">#REF!</definedName>
    <definedName name="BuiltIn_AutoFilter___7_2" localSheetId="25">'SCE-COMP'!#REF!</definedName>
    <definedName name="BuiltIn_AutoFilter___7_2" localSheetId="26">'SEG-COMP'!#REF!</definedName>
    <definedName name="BuiltIn_AutoFilter___7_2" localSheetId="27">'SPDA-COMP'!#REF!</definedName>
    <definedName name="BuiltIn_AutoFilter___7_2">#REF!</definedName>
    <definedName name="BuiltIn_AutoFilter___7_3" localSheetId="4">#REF!</definedName>
    <definedName name="BuiltIn_AutoFilter___7_3" localSheetId="12">'ADM-COMP'!#REF!</definedName>
    <definedName name="BuiltIn_AutoFilter___7_3" localSheetId="6">#REF!</definedName>
    <definedName name="BuiltIn_AutoFilter___7_3" localSheetId="18">'CLI-COMP'!#REF!</definedName>
    <definedName name="BuiltIn_AutoFilter___7_3" localSheetId="19">'EST-COMP'!#REF!</definedName>
    <definedName name="BuiltIn_AutoFilter___7_3" localSheetId="20">'GAS-COMP'!#REF!</definedName>
    <definedName name="BuiltIn_AutoFilter___7_3" localSheetId="22">'HID-COMP'!#REF!</definedName>
    <definedName name="BuiltIn_AutoFilter___7_3" localSheetId="21">'IMPER-COMP'!#REF!</definedName>
    <definedName name="BuiltIn_AutoFilter___7_3" localSheetId="23">'IMPL-COMP'!#REF!</definedName>
    <definedName name="BuiltIn_AutoFilter___7_3" localSheetId="24">'INC-COMP'!#REF!</definedName>
    <definedName name="BuiltIn_AutoFilter___7_3" localSheetId="7">#REF!</definedName>
    <definedName name="BuiltIn_AutoFilter___7_3" localSheetId="5">#REF!</definedName>
    <definedName name="BuiltIn_AutoFilter___7_3" localSheetId="25">'SCE-COMP'!#REF!</definedName>
    <definedName name="BuiltIn_AutoFilter___7_3" localSheetId="26">'SEG-COMP'!#REF!</definedName>
    <definedName name="BuiltIn_AutoFilter___7_3" localSheetId="27">'SPDA-COMP'!#REF!</definedName>
    <definedName name="BuiltIn_AutoFilter___7_3">#REF!</definedName>
    <definedName name="BuiltIn_AutoFilter___7_4" localSheetId="4">#REF!</definedName>
    <definedName name="BuiltIn_AutoFilter___7_4" localSheetId="12">'ADM-COMP'!#REF!</definedName>
    <definedName name="BuiltIn_AutoFilter___7_4" localSheetId="6">#REF!</definedName>
    <definedName name="BuiltIn_AutoFilter___7_4" localSheetId="18">'CLI-COMP'!#REF!</definedName>
    <definedName name="BuiltIn_AutoFilter___7_4" localSheetId="19">'EST-COMP'!#REF!</definedName>
    <definedName name="BuiltIn_AutoFilter___7_4" localSheetId="20">'GAS-COMP'!#REF!</definedName>
    <definedName name="BuiltIn_AutoFilter___7_4" localSheetId="22">'HID-COMP'!#REF!</definedName>
    <definedName name="BuiltIn_AutoFilter___7_4" localSheetId="21">'IMPER-COMP'!#REF!</definedName>
    <definedName name="BuiltIn_AutoFilter___7_4" localSheetId="23">'IMPL-COMP'!#REF!</definedName>
    <definedName name="BuiltIn_AutoFilter___7_4" localSheetId="24">'INC-COMP'!#REF!</definedName>
    <definedName name="BuiltIn_AutoFilter___7_4" localSheetId="7">#REF!</definedName>
    <definedName name="BuiltIn_AutoFilter___7_4" localSheetId="5">#REF!</definedName>
    <definedName name="BuiltIn_AutoFilter___7_4" localSheetId="25">'SCE-COMP'!#REF!</definedName>
    <definedName name="BuiltIn_AutoFilter___7_4" localSheetId="26">'SEG-COMP'!#REF!</definedName>
    <definedName name="BuiltIn_AutoFilter___7_4" localSheetId="27">'SPDA-COMP'!#REF!</definedName>
    <definedName name="BuiltIn_AutoFilter___7_4">#REF!</definedName>
    <definedName name="BuiltIn_AutoFilter___7_5" localSheetId="4">#REF!</definedName>
    <definedName name="BuiltIn_AutoFilter___7_5" localSheetId="12">'ADM-COMP'!#REF!</definedName>
    <definedName name="BuiltIn_AutoFilter___7_5" localSheetId="6">#REF!</definedName>
    <definedName name="BuiltIn_AutoFilter___7_5" localSheetId="18">'CLI-COMP'!#REF!</definedName>
    <definedName name="BuiltIn_AutoFilter___7_5" localSheetId="19">'EST-COMP'!#REF!</definedName>
    <definedName name="BuiltIn_AutoFilter___7_5" localSheetId="20">'GAS-COMP'!#REF!</definedName>
    <definedName name="BuiltIn_AutoFilter___7_5" localSheetId="22">'HID-COMP'!#REF!</definedName>
    <definedName name="BuiltIn_AutoFilter___7_5" localSheetId="21">'IMPER-COMP'!#REF!</definedName>
    <definedName name="BuiltIn_AutoFilter___7_5" localSheetId="23">'IMPL-COMP'!#REF!</definedName>
    <definedName name="BuiltIn_AutoFilter___7_5" localSheetId="24">'INC-COMP'!#REF!</definedName>
    <definedName name="BuiltIn_AutoFilter___7_5" localSheetId="7">#REF!</definedName>
    <definedName name="BuiltIn_AutoFilter___7_5" localSheetId="5">#REF!</definedName>
    <definedName name="BuiltIn_AutoFilter___7_5" localSheetId="25">'SCE-COMP'!#REF!</definedName>
    <definedName name="BuiltIn_AutoFilter___7_5" localSheetId="26">'SEG-COMP'!#REF!</definedName>
    <definedName name="BuiltIn_AutoFilter___7_5" localSheetId="27">'SPDA-COMP'!#REF!</definedName>
    <definedName name="BuiltIn_AutoFilter___7_5">#REF!</definedName>
    <definedName name="BuiltIn_AutoFilter___7_6" localSheetId="4">#REF!</definedName>
    <definedName name="BuiltIn_AutoFilter___7_6" localSheetId="12">'ADM-COMP'!#REF!</definedName>
    <definedName name="BuiltIn_AutoFilter___7_6" localSheetId="6">#REF!</definedName>
    <definedName name="BuiltIn_AutoFilter___7_6" localSheetId="18">'CLI-COMP'!#REF!</definedName>
    <definedName name="BuiltIn_AutoFilter___7_6" localSheetId="19">'EST-COMP'!#REF!</definedName>
    <definedName name="BuiltIn_AutoFilter___7_6" localSheetId="20">'GAS-COMP'!#REF!</definedName>
    <definedName name="BuiltIn_AutoFilter___7_6" localSheetId="22">'HID-COMP'!#REF!</definedName>
    <definedName name="BuiltIn_AutoFilter___7_6" localSheetId="21">'IMPER-COMP'!#REF!</definedName>
    <definedName name="BuiltIn_AutoFilter___7_6" localSheetId="23">'IMPL-COMP'!#REF!</definedName>
    <definedName name="BuiltIn_AutoFilter___7_6" localSheetId="24">'INC-COMP'!#REF!</definedName>
    <definedName name="BuiltIn_AutoFilter___7_6" localSheetId="7">#REF!</definedName>
    <definedName name="BuiltIn_AutoFilter___7_6" localSheetId="5">#REF!</definedName>
    <definedName name="BuiltIn_AutoFilter___7_6" localSheetId="25">'SCE-COMP'!#REF!</definedName>
    <definedName name="BuiltIn_AutoFilter___7_6" localSheetId="26">'SEG-COMP'!#REF!</definedName>
    <definedName name="BuiltIn_AutoFilter___7_6" localSheetId="27">'SPDA-COMP'!#REF!</definedName>
    <definedName name="BuiltIn_AutoFilter___7_6">#REF!</definedName>
    <definedName name="BuiltIn_AutoFilter___7_7" localSheetId="4">#REF!</definedName>
    <definedName name="BuiltIn_AutoFilter___7_7" localSheetId="12">'ADM-COMP'!#REF!</definedName>
    <definedName name="BuiltIn_AutoFilter___7_7" localSheetId="6">#REF!</definedName>
    <definedName name="BuiltIn_AutoFilter___7_7" localSheetId="18">'CLI-COMP'!#REF!</definedName>
    <definedName name="BuiltIn_AutoFilter___7_7" localSheetId="19">'EST-COMP'!#REF!</definedName>
    <definedName name="BuiltIn_AutoFilter___7_7" localSheetId="20">'GAS-COMP'!#REF!</definedName>
    <definedName name="BuiltIn_AutoFilter___7_7" localSheetId="22">'HID-COMP'!#REF!</definedName>
    <definedName name="BuiltIn_AutoFilter___7_7" localSheetId="21">'IMPER-COMP'!#REF!</definedName>
    <definedName name="BuiltIn_AutoFilter___7_7" localSheetId="23">'IMPL-COMP'!#REF!</definedName>
    <definedName name="BuiltIn_AutoFilter___7_7" localSheetId="24">'INC-COMP'!#REF!</definedName>
    <definedName name="BuiltIn_AutoFilter___7_7" localSheetId="7">#REF!</definedName>
    <definedName name="BuiltIn_AutoFilter___7_7" localSheetId="5">#REF!</definedName>
    <definedName name="BuiltIn_AutoFilter___7_7" localSheetId="25">'SCE-COMP'!#REF!</definedName>
    <definedName name="BuiltIn_AutoFilter___7_7" localSheetId="26">'SEG-COMP'!#REF!</definedName>
    <definedName name="BuiltIn_AutoFilter___7_7" localSheetId="27">'SPDA-COMP'!#REF!</definedName>
    <definedName name="BuiltIn_AutoFilter___7_7">#REF!</definedName>
    <definedName name="BuiltIn_AutoFilter___7_8" localSheetId="4">#REF!</definedName>
    <definedName name="BuiltIn_AutoFilter___7_8" localSheetId="12">'ADM-COMP'!#REF!</definedName>
    <definedName name="BuiltIn_AutoFilter___7_8" localSheetId="6">#REF!</definedName>
    <definedName name="BuiltIn_AutoFilter___7_8" localSheetId="18">'CLI-COMP'!#REF!</definedName>
    <definedName name="BuiltIn_AutoFilter___7_8" localSheetId="19">'EST-COMP'!#REF!</definedName>
    <definedName name="BuiltIn_AutoFilter___7_8" localSheetId="20">'GAS-COMP'!#REF!</definedName>
    <definedName name="BuiltIn_AutoFilter___7_8" localSheetId="22">'HID-COMP'!#REF!</definedName>
    <definedName name="BuiltIn_AutoFilter___7_8" localSheetId="21">'IMPER-COMP'!#REF!</definedName>
    <definedName name="BuiltIn_AutoFilter___7_8" localSheetId="23">'IMPL-COMP'!#REF!</definedName>
    <definedName name="BuiltIn_AutoFilter___7_8" localSheetId="24">'INC-COMP'!#REF!</definedName>
    <definedName name="BuiltIn_AutoFilter___7_8" localSheetId="7">#REF!</definedName>
    <definedName name="BuiltIn_AutoFilter___7_8" localSheetId="5">#REF!</definedName>
    <definedName name="BuiltIn_AutoFilter___7_8" localSheetId="25">'SCE-COMP'!#REF!</definedName>
    <definedName name="BuiltIn_AutoFilter___7_8" localSheetId="26">'SEG-COMP'!#REF!</definedName>
    <definedName name="BuiltIn_AutoFilter___7_8" localSheetId="27">'SPDA-COMP'!#REF!</definedName>
    <definedName name="BuiltIn_AutoFilter___7_8">#REF!</definedName>
    <definedName name="BuiltIn_AutoFilter___7_9" localSheetId="4">#REF!</definedName>
    <definedName name="BuiltIn_AutoFilter___7_9" localSheetId="12">'ADM-COMP'!#REF!</definedName>
    <definedName name="BuiltIn_AutoFilter___7_9" localSheetId="6">#REF!</definedName>
    <definedName name="BuiltIn_AutoFilter___7_9" localSheetId="18">'CLI-COMP'!#REF!</definedName>
    <definedName name="BuiltIn_AutoFilter___7_9" localSheetId="19">'EST-COMP'!#REF!</definedName>
    <definedName name="BuiltIn_AutoFilter___7_9" localSheetId="20">'GAS-COMP'!#REF!</definedName>
    <definedName name="BuiltIn_AutoFilter___7_9" localSheetId="22">'HID-COMP'!#REF!</definedName>
    <definedName name="BuiltIn_AutoFilter___7_9" localSheetId="21">'IMPER-COMP'!#REF!</definedName>
    <definedName name="BuiltIn_AutoFilter___7_9" localSheetId="23">'IMPL-COMP'!#REF!</definedName>
    <definedName name="BuiltIn_AutoFilter___7_9" localSheetId="24">'INC-COMP'!#REF!</definedName>
    <definedName name="BuiltIn_AutoFilter___7_9" localSheetId="7">#REF!</definedName>
    <definedName name="BuiltIn_AutoFilter___7_9" localSheetId="5">#REF!</definedName>
    <definedName name="BuiltIn_AutoFilter___7_9" localSheetId="25">'SCE-COMP'!#REF!</definedName>
    <definedName name="BuiltIn_AutoFilter___7_9" localSheetId="26">'SEG-COMP'!#REF!</definedName>
    <definedName name="BuiltIn_AutoFilter___7_9" localSheetId="27">'SPDA-COMP'!#REF!</definedName>
    <definedName name="BuiltIn_AutoFilter___7_9">#REF!</definedName>
    <definedName name="BuiltIn_AutoFilter___8" localSheetId="4">#REF!</definedName>
    <definedName name="BuiltIn_AutoFilter___8" localSheetId="12">'ADM-COMP'!#REF!</definedName>
    <definedName name="BuiltIn_AutoFilter___8" localSheetId="6">#REF!</definedName>
    <definedName name="BuiltIn_AutoFilter___8" localSheetId="18">'CLI-COMP'!#REF!</definedName>
    <definedName name="BuiltIn_AutoFilter___8" localSheetId="19">'EST-COMP'!#REF!</definedName>
    <definedName name="BuiltIn_AutoFilter___8" localSheetId="20">'GAS-COMP'!#REF!</definedName>
    <definedName name="BuiltIn_AutoFilter___8" localSheetId="22">'HID-COMP'!#REF!</definedName>
    <definedName name="BuiltIn_AutoFilter___8" localSheetId="21">'IMPER-COMP'!#REF!</definedName>
    <definedName name="BuiltIn_AutoFilter___8" localSheetId="23">'IMPL-COMP'!#REF!</definedName>
    <definedName name="BuiltIn_AutoFilter___8" localSheetId="24">'INC-COMP'!#REF!</definedName>
    <definedName name="BuiltIn_AutoFilter___8" localSheetId="7">#REF!</definedName>
    <definedName name="BuiltIn_AutoFilter___8" localSheetId="5">#REF!</definedName>
    <definedName name="BuiltIn_AutoFilter___8" localSheetId="25">'SCE-COMP'!#REF!</definedName>
    <definedName name="BuiltIn_AutoFilter___8" localSheetId="26">'SEG-COMP'!#REF!</definedName>
    <definedName name="BuiltIn_AutoFilter___8" localSheetId="27">'SPDA-COMP'!#REF!</definedName>
    <definedName name="BuiltIn_AutoFilter___8">#REF!</definedName>
    <definedName name="BuiltIn_AutoFilter___8_1" localSheetId="4">#REF!</definedName>
    <definedName name="BuiltIn_AutoFilter___8_1" localSheetId="12">'ADM-COMP'!#REF!</definedName>
    <definedName name="BuiltIn_AutoFilter___8_1" localSheetId="6">#REF!</definedName>
    <definedName name="BuiltIn_AutoFilter___8_1" localSheetId="18">'CLI-COMP'!#REF!</definedName>
    <definedName name="BuiltIn_AutoFilter___8_1" localSheetId="19">'EST-COMP'!#REF!</definedName>
    <definedName name="BuiltIn_AutoFilter___8_1" localSheetId="20">'GAS-COMP'!#REF!</definedName>
    <definedName name="BuiltIn_AutoFilter___8_1" localSheetId="22">'HID-COMP'!#REF!</definedName>
    <definedName name="BuiltIn_AutoFilter___8_1" localSheetId="21">'IMPER-COMP'!#REF!</definedName>
    <definedName name="BuiltIn_AutoFilter___8_1" localSheetId="23">'IMPL-COMP'!#REF!</definedName>
    <definedName name="BuiltIn_AutoFilter___8_1" localSheetId="24">'INC-COMP'!#REF!</definedName>
    <definedName name="BuiltIn_AutoFilter___8_1" localSheetId="7">#REF!</definedName>
    <definedName name="BuiltIn_AutoFilter___8_1" localSheetId="5">#REF!</definedName>
    <definedName name="BuiltIn_AutoFilter___8_1" localSheetId="25">'SCE-COMP'!#REF!</definedName>
    <definedName name="BuiltIn_AutoFilter___8_1" localSheetId="26">'SEG-COMP'!#REF!</definedName>
    <definedName name="BuiltIn_AutoFilter___8_1" localSheetId="27">'SPDA-COMP'!#REF!</definedName>
    <definedName name="BuiltIn_AutoFilter___8_1">#REF!</definedName>
    <definedName name="BuiltIn_AutoFilter___8_10" localSheetId="4">#REF!</definedName>
    <definedName name="BuiltIn_AutoFilter___8_10" localSheetId="12">'ADM-COMP'!#REF!</definedName>
    <definedName name="BuiltIn_AutoFilter___8_10" localSheetId="6">#REF!</definedName>
    <definedName name="BuiltIn_AutoFilter___8_10" localSheetId="18">'CLI-COMP'!#REF!</definedName>
    <definedName name="BuiltIn_AutoFilter___8_10" localSheetId="19">'EST-COMP'!#REF!</definedName>
    <definedName name="BuiltIn_AutoFilter___8_10" localSheetId="20">'GAS-COMP'!#REF!</definedName>
    <definedName name="BuiltIn_AutoFilter___8_10" localSheetId="22">'HID-COMP'!#REF!</definedName>
    <definedName name="BuiltIn_AutoFilter___8_10" localSheetId="21">'IMPER-COMP'!#REF!</definedName>
    <definedName name="BuiltIn_AutoFilter___8_10" localSheetId="23">'IMPL-COMP'!#REF!</definedName>
    <definedName name="BuiltIn_AutoFilter___8_10" localSheetId="24">'INC-COMP'!#REF!</definedName>
    <definedName name="BuiltIn_AutoFilter___8_10" localSheetId="7">#REF!</definedName>
    <definedName name="BuiltIn_AutoFilter___8_10" localSheetId="5">#REF!</definedName>
    <definedName name="BuiltIn_AutoFilter___8_10" localSheetId="25">'SCE-COMP'!#REF!</definedName>
    <definedName name="BuiltIn_AutoFilter___8_10" localSheetId="26">'SEG-COMP'!#REF!</definedName>
    <definedName name="BuiltIn_AutoFilter___8_10" localSheetId="27">'SPDA-COMP'!#REF!</definedName>
    <definedName name="BuiltIn_AutoFilter___8_10">#REF!</definedName>
    <definedName name="BuiltIn_AutoFilter___8_11" localSheetId="4">#REF!</definedName>
    <definedName name="BuiltIn_AutoFilter___8_11" localSheetId="12">'ADM-COMP'!#REF!</definedName>
    <definedName name="BuiltIn_AutoFilter___8_11" localSheetId="6">#REF!</definedName>
    <definedName name="BuiltIn_AutoFilter___8_11" localSheetId="18">'CLI-COMP'!#REF!</definedName>
    <definedName name="BuiltIn_AutoFilter___8_11" localSheetId="19">'EST-COMP'!#REF!</definedName>
    <definedName name="BuiltIn_AutoFilter___8_11" localSheetId="20">'GAS-COMP'!#REF!</definedName>
    <definedName name="BuiltIn_AutoFilter___8_11" localSheetId="22">'HID-COMP'!#REF!</definedName>
    <definedName name="BuiltIn_AutoFilter___8_11" localSheetId="21">'IMPER-COMP'!#REF!</definedName>
    <definedName name="BuiltIn_AutoFilter___8_11" localSheetId="23">'IMPL-COMP'!#REF!</definedName>
    <definedName name="BuiltIn_AutoFilter___8_11" localSheetId="24">'INC-COMP'!#REF!</definedName>
    <definedName name="BuiltIn_AutoFilter___8_11" localSheetId="7">#REF!</definedName>
    <definedName name="BuiltIn_AutoFilter___8_11" localSheetId="5">#REF!</definedName>
    <definedName name="BuiltIn_AutoFilter___8_11" localSheetId="25">'SCE-COMP'!#REF!</definedName>
    <definedName name="BuiltIn_AutoFilter___8_11" localSheetId="26">'SEG-COMP'!#REF!</definedName>
    <definedName name="BuiltIn_AutoFilter___8_11" localSheetId="27">'SPDA-COMP'!#REF!</definedName>
    <definedName name="BuiltIn_AutoFilter___8_11">#REF!</definedName>
    <definedName name="BuiltIn_AutoFilter___8_12" localSheetId="4">#REF!</definedName>
    <definedName name="BuiltIn_AutoFilter___8_12" localSheetId="12">'ADM-COMP'!#REF!</definedName>
    <definedName name="BuiltIn_AutoFilter___8_12" localSheetId="6">#REF!</definedName>
    <definedName name="BuiltIn_AutoFilter___8_12" localSheetId="18">'CLI-COMP'!#REF!</definedName>
    <definedName name="BuiltIn_AutoFilter___8_12" localSheetId="19">'EST-COMP'!#REF!</definedName>
    <definedName name="BuiltIn_AutoFilter___8_12" localSheetId="20">'GAS-COMP'!#REF!</definedName>
    <definedName name="BuiltIn_AutoFilter___8_12" localSheetId="22">'HID-COMP'!#REF!</definedName>
    <definedName name="BuiltIn_AutoFilter___8_12" localSheetId="21">'IMPER-COMP'!#REF!</definedName>
    <definedName name="BuiltIn_AutoFilter___8_12" localSheetId="23">'IMPL-COMP'!#REF!</definedName>
    <definedName name="BuiltIn_AutoFilter___8_12" localSheetId="24">'INC-COMP'!#REF!</definedName>
    <definedName name="BuiltIn_AutoFilter___8_12" localSheetId="7">#REF!</definedName>
    <definedName name="BuiltIn_AutoFilter___8_12" localSheetId="5">#REF!</definedName>
    <definedName name="BuiltIn_AutoFilter___8_12" localSheetId="25">'SCE-COMP'!#REF!</definedName>
    <definedName name="BuiltIn_AutoFilter___8_12" localSheetId="26">'SEG-COMP'!#REF!</definedName>
    <definedName name="BuiltIn_AutoFilter___8_12" localSheetId="27">'SPDA-COMP'!#REF!</definedName>
    <definedName name="BuiltIn_AutoFilter___8_12">#REF!</definedName>
    <definedName name="BuiltIn_AutoFilter___8_13" localSheetId="4">#REF!</definedName>
    <definedName name="BuiltIn_AutoFilter___8_13" localSheetId="12">'ADM-COMP'!#REF!</definedName>
    <definedName name="BuiltIn_AutoFilter___8_13" localSheetId="6">#REF!</definedName>
    <definedName name="BuiltIn_AutoFilter___8_13" localSheetId="18">'CLI-COMP'!#REF!</definedName>
    <definedName name="BuiltIn_AutoFilter___8_13" localSheetId="19">'EST-COMP'!#REF!</definedName>
    <definedName name="BuiltIn_AutoFilter___8_13" localSheetId="20">'GAS-COMP'!#REF!</definedName>
    <definedName name="BuiltIn_AutoFilter___8_13" localSheetId="22">'HID-COMP'!#REF!</definedName>
    <definedName name="BuiltIn_AutoFilter___8_13" localSheetId="21">'IMPER-COMP'!#REF!</definedName>
    <definedName name="BuiltIn_AutoFilter___8_13" localSheetId="23">'IMPL-COMP'!#REF!</definedName>
    <definedName name="BuiltIn_AutoFilter___8_13" localSheetId="24">'INC-COMP'!#REF!</definedName>
    <definedName name="BuiltIn_AutoFilter___8_13" localSheetId="7">#REF!</definedName>
    <definedName name="BuiltIn_AutoFilter___8_13" localSheetId="5">#REF!</definedName>
    <definedName name="BuiltIn_AutoFilter___8_13" localSheetId="25">'SCE-COMP'!#REF!</definedName>
    <definedName name="BuiltIn_AutoFilter___8_13" localSheetId="26">'SEG-COMP'!#REF!</definedName>
    <definedName name="BuiltIn_AutoFilter___8_13" localSheetId="27">'SPDA-COMP'!#REF!</definedName>
    <definedName name="BuiltIn_AutoFilter___8_13">#REF!</definedName>
    <definedName name="BuiltIn_AutoFilter___8_14" localSheetId="4">#REF!</definedName>
    <definedName name="BuiltIn_AutoFilter___8_14" localSheetId="12">'ADM-COMP'!#REF!</definedName>
    <definedName name="BuiltIn_AutoFilter___8_14" localSheetId="6">#REF!</definedName>
    <definedName name="BuiltIn_AutoFilter___8_14" localSheetId="18">'CLI-COMP'!#REF!</definedName>
    <definedName name="BuiltIn_AutoFilter___8_14" localSheetId="19">'EST-COMP'!#REF!</definedName>
    <definedName name="BuiltIn_AutoFilter___8_14" localSheetId="20">'GAS-COMP'!#REF!</definedName>
    <definedName name="BuiltIn_AutoFilter___8_14" localSheetId="22">'HID-COMP'!#REF!</definedName>
    <definedName name="BuiltIn_AutoFilter___8_14" localSheetId="21">'IMPER-COMP'!#REF!</definedName>
    <definedName name="BuiltIn_AutoFilter___8_14" localSheetId="23">'IMPL-COMP'!#REF!</definedName>
    <definedName name="BuiltIn_AutoFilter___8_14" localSheetId="24">'INC-COMP'!#REF!</definedName>
    <definedName name="BuiltIn_AutoFilter___8_14" localSheetId="7">#REF!</definedName>
    <definedName name="BuiltIn_AutoFilter___8_14" localSheetId="5">#REF!</definedName>
    <definedName name="BuiltIn_AutoFilter___8_14" localSheetId="25">'SCE-COMP'!#REF!</definedName>
    <definedName name="BuiltIn_AutoFilter___8_14" localSheetId="26">'SEG-COMP'!#REF!</definedName>
    <definedName name="BuiltIn_AutoFilter___8_14" localSheetId="27">'SPDA-COMP'!#REF!</definedName>
    <definedName name="BuiltIn_AutoFilter___8_14">#REF!</definedName>
    <definedName name="BuiltIn_AutoFilter___8_15" localSheetId="4">#REF!</definedName>
    <definedName name="BuiltIn_AutoFilter___8_15" localSheetId="12">'ADM-COMP'!#REF!</definedName>
    <definedName name="BuiltIn_AutoFilter___8_15" localSheetId="6">#REF!</definedName>
    <definedName name="BuiltIn_AutoFilter___8_15" localSheetId="18">'CLI-COMP'!#REF!</definedName>
    <definedName name="BuiltIn_AutoFilter___8_15" localSheetId="19">'EST-COMP'!#REF!</definedName>
    <definedName name="BuiltIn_AutoFilter___8_15" localSheetId="20">'GAS-COMP'!#REF!</definedName>
    <definedName name="BuiltIn_AutoFilter___8_15" localSheetId="22">'HID-COMP'!#REF!</definedName>
    <definedName name="BuiltIn_AutoFilter___8_15" localSheetId="21">'IMPER-COMP'!#REF!</definedName>
    <definedName name="BuiltIn_AutoFilter___8_15" localSheetId="23">'IMPL-COMP'!#REF!</definedName>
    <definedName name="BuiltIn_AutoFilter___8_15" localSheetId="24">'INC-COMP'!#REF!</definedName>
    <definedName name="BuiltIn_AutoFilter___8_15" localSheetId="7">#REF!</definedName>
    <definedName name="BuiltIn_AutoFilter___8_15" localSheetId="5">#REF!</definedName>
    <definedName name="BuiltIn_AutoFilter___8_15" localSheetId="25">'SCE-COMP'!#REF!</definedName>
    <definedName name="BuiltIn_AutoFilter___8_15" localSheetId="26">'SEG-COMP'!#REF!</definedName>
    <definedName name="BuiltIn_AutoFilter___8_15" localSheetId="27">'SPDA-COMP'!#REF!</definedName>
    <definedName name="BuiltIn_AutoFilter___8_15">#REF!</definedName>
    <definedName name="BuiltIn_AutoFilter___8_16" localSheetId="4">#REF!</definedName>
    <definedName name="BuiltIn_AutoFilter___8_16" localSheetId="12">'ADM-COMP'!#REF!</definedName>
    <definedName name="BuiltIn_AutoFilter___8_16" localSheetId="6">#REF!</definedName>
    <definedName name="BuiltIn_AutoFilter___8_16" localSheetId="18">'CLI-COMP'!#REF!</definedName>
    <definedName name="BuiltIn_AutoFilter___8_16" localSheetId="19">'EST-COMP'!#REF!</definedName>
    <definedName name="BuiltIn_AutoFilter___8_16" localSheetId="20">'GAS-COMP'!#REF!</definedName>
    <definedName name="BuiltIn_AutoFilter___8_16" localSheetId="22">'HID-COMP'!#REF!</definedName>
    <definedName name="BuiltIn_AutoFilter___8_16" localSheetId="21">'IMPER-COMP'!#REF!</definedName>
    <definedName name="BuiltIn_AutoFilter___8_16" localSheetId="23">'IMPL-COMP'!#REF!</definedName>
    <definedName name="BuiltIn_AutoFilter___8_16" localSheetId="24">'INC-COMP'!#REF!</definedName>
    <definedName name="BuiltIn_AutoFilter___8_16" localSheetId="7">#REF!</definedName>
    <definedName name="BuiltIn_AutoFilter___8_16" localSheetId="5">#REF!</definedName>
    <definedName name="BuiltIn_AutoFilter___8_16" localSheetId="25">'SCE-COMP'!#REF!</definedName>
    <definedName name="BuiltIn_AutoFilter___8_16" localSheetId="26">'SEG-COMP'!#REF!</definedName>
    <definedName name="BuiltIn_AutoFilter___8_16" localSheetId="27">'SPDA-COMP'!#REF!</definedName>
    <definedName name="BuiltIn_AutoFilter___8_16">#REF!</definedName>
    <definedName name="BuiltIn_AutoFilter___8_17" localSheetId="4">#REF!</definedName>
    <definedName name="BuiltIn_AutoFilter___8_17" localSheetId="12">'ADM-COMP'!#REF!</definedName>
    <definedName name="BuiltIn_AutoFilter___8_17" localSheetId="6">#REF!</definedName>
    <definedName name="BuiltIn_AutoFilter___8_17" localSheetId="18">'CLI-COMP'!#REF!</definedName>
    <definedName name="BuiltIn_AutoFilter___8_17" localSheetId="19">'EST-COMP'!#REF!</definedName>
    <definedName name="BuiltIn_AutoFilter___8_17" localSheetId="20">'GAS-COMP'!#REF!</definedName>
    <definedName name="BuiltIn_AutoFilter___8_17" localSheetId="22">'HID-COMP'!#REF!</definedName>
    <definedName name="BuiltIn_AutoFilter___8_17" localSheetId="21">'IMPER-COMP'!#REF!</definedName>
    <definedName name="BuiltIn_AutoFilter___8_17" localSheetId="23">'IMPL-COMP'!#REF!</definedName>
    <definedName name="BuiltIn_AutoFilter___8_17" localSheetId="24">'INC-COMP'!#REF!</definedName>
    <definedName name="BuiltIn_AutoFilter___8_17" localSheetId="7">#REF!</definedName>
    <definedName name="BuiltIn_AutoFilter___8_17" localSheetId="5">#REF!</definedName>
    <definedName name="BuiltIn_AutoFilter___8_17" localSheetId="25">'SCE-COMP'!#REF!</definedName>
    <definedName name="BuiltIn_AutoFilter___8_17" localSheetId="26">'SEG-COMP'!#REF!</definedName>
    <definedName name="BuiltIn_AutoFilter___8_17" localSheetId="27">'SPDA-COMP'!#REF!</definedName>
    <definedName name="BuiltIn_AutoFilter___8_17">#REF!</definedName>
    <definedName name="BuiltIn_AutoFilter___8_18" localSheetId="4">#REF!</definedName>
    <definedName name="BuiltIn_AutoFilter___8_18" localSheetId="12">'ADM-COMP'!#REF!</definedName>
    <definedName name="BuiltIn_AutoFilter___8_18" localSheetId="6">#REF!</definedName>
    <definedName name="BuiltIn_AutoFilter___8_18" localSheetId="18">'CLI-COMP'!#REF!</definedName>
    <definedName name="BuiltIn_AutoFilter___8_18" localSheetId="19">'EST-COMP'!#REF!</definedName>
    <definedName name="BuiltIn_AutoFilter___8_18" localSheetId="20">'GAS-COMP'!#REF!</definedName>
    <definedName name="BuiltIn_AutoFilter___8_18" localSheetId="22">'HID-COMP'!#REF!</definedName>
    <definedName name="BuiltIn_AutoFilter___8_18" localSheetId="21">'IMPER-COMP'!#REF!</definedName>
    <definedName name="BuiltIn_AutoFilter___8_18" localSheetId="23">'IMPL-COMP'!#REF!</definedName>
    <definedName name="BuiltIn_AutoFilter___8_18" localSheetId="24">'INC-COMP'!#REF!</definedName>
    <definedName name="BuiltIn_AutoFilter___8_18" localSheetId="7">#REF!</definedName>
    <definedName name="BuiltIn_AutoFilter___8_18" localSheetId="5">#REF!</definedName>
    <definedName name="BuiltIn_AutoFilter___8_18" localSheetId="25">'SCE-COMP'!#REF!</definedName>
    <definedName name="BuiltIn_AutoFilter___8_18" localSheetId="26">'SEG-COMP'!#REF!</definedName>
    <definedName name="BuiltIn_AutoFilter___8_18" localSheetId="27">'SPDA-COMP'!#REF!</definedName>
    <definedName name="BuiltIn_AutoFilter___8_18">#REF!</definedName>
    <definedName name="BuiltIn_AutoFilter___8_19" localSheetId="4">#REF!</definedName>
    <definedName name="BuiltIn_AutoFilter___8_19" localSheetId="12">'ADM-COMP'!#REF!</definedName>
    <definedName name="BuiltIn_AutoFilter___8_19" localSheetId="6">#REF!</definedName>
    <definedName name="BuiltIn_AutoFilter___8_19" localSheetId="18">'CLI-COMP'!#REF!</definedName>
    <definedName name="BuiltIn_AutoFilter___8_19" localSheetId="19">'EST-COMP'!#REF!</definedName>
    <definedName name="BuiltIn_AutoFilter___8_19" localSheetId="20">'GAS-COMP'!#REF!</definedName>
    <definedName name="BuiltIn_AutoFilter___8_19" localSheetId="22">'HID-COMP'!#REF!</definedName>
    <definedName name="BuiltIn_AutoFilter___8_19" localSheetId="21">'IMPER-COMP'!#REF!</definedName>
    <definedName name="BuiltIn_AutoFilter___8_19" localSheetId="23">'IMPL-COMP'!#REF!</definedName>
    <definedName name="BuiltIn_AutoFilter___8_19" localSheetId="24">'INC-COMP'!#REF!</definedName>
    <definedName name="BuiltIn_AutoFilter___8_19" localSheetId="7">#REF!</definedName>
    <definedName name="BuiltIn_AutoFilter___8_19" localSheetId="5">#REF!</definedName>
    <definedName name="BuiltIn_AutoFilter___8_19" localSheetId="25">'SCE-COMP'!#REF!</definedName>
    <definedName name="BuiltIn_AutoFilter___8_19" localSheetId="26">'SEG-COMP'!#REF!</definedName>
    <definedName name="BuiltIn_AutoFilter___8_19" localSheetId="27">'SPDA-COMP'!#REF!</definedName>
    <definedName name="BuiltIn_AutoFilter___8_19">#REF!</definedName>
    <definedName name="BuiltIn_AutoFilter___8_2" localSheetId="4">#REF!</definedName>
    <definedName name="BuiltIn_AutoFilter___8_2" localSheetId="12">'ADM-COMP'!#REF!</definedName>
    <definedName name="BuiltIn_AutoFilter___8_2" localSheetId="6">#REF!</definedName>
    <definedName name="BuiltIn_AutoFilter___8_2" localSheetId="18">'CLI-COMP'!#REF!</definedName>
    <definedName name="BuiltIn_AutoFilter___8_2" localSheetId="19">'EST-COMP'!#REF!</definedName>
    <definedName name="BuiltIn_AutoFilter___8_2" localSheetId="20">'GAS-COMP'!#REF!</definedName>
    <definedName name="BuiltIn_AutoFilter___8_2" localSheetId="22">'HID-COMP'!#REF!</definedName>
    <definedName name="BuiltIn_AutoFilter___8_2" localSheetId="21">'IMPER-COMP'!#REF!</definedName>
    <definedName name="BuiltIn_AutoFilter___8_2" localSheetId="23">'IMPL-COMP'!#REF!</definedName>
    <definedName name="BuiltIn_AutoFilter___8_2" localSheetId="24">'INC-COMP'!#REF!</definedName>
    <definedName name="BuiltIn_AutoFilter___8_2" localSheetId="7">#REF!</definedName>
    <definedName name="BuiltIn_AutoFilter___8_2" localSheetId="5">#REF!</definedName>
    <definedName name="BuiltIn_AutoFilter___8_2" localSheetId="25">'SCE-COMP'!#REF!</definedName>
    <definedName name="BuiltIn_AutoFilter___8_2" localSheetId="26">'SEG-COMP'!#REF!</definedName>
    <definedName name="BuiltIn_AutoFilter___8_2" localSheetId="27">'SPDA-COMP'!#REF!</definedName>
    <definedName name="BuiltIn_AutoFilter___8_2">#REF!</definedName>
    <definedName name="BuiltIn_AutoFilter___8_20" localSheetId="4">#REF!</definedName>
    <definedName name="BuiltIn_AutoFilter___8_20" localSheetId="12">'ADM-COMP'!#REF!</definedName>
    <definedName name="BuiltIn_AutoFilter___8_20" localSheetId="6">#REF!</definedName>
    <definedName name="BuiltIn_AutoFilter___8_20" localSheetId="18">'CLI-COMP'!#REF!</definedName>
    <definedName name="BuiltIn_AutoFilter___8_20" localSheetId="19">'EST-COMP'!#REF!</definedName>
    <definedName name="BuiltIn_AutoFilter___8_20" localSheetId="20">'GAS-COMP'!#REF!</definedName>
    <definedName name="BuiltIn_AutoFilter___8_20" localSheetId="22">'HID-COMP'!#REF!</definedName>
    <definedName name="BuiltIn_AutoFilter___8_20" localSheetId="21">'IMPER-COMP'!#REF!</definedName>
    <definedName name="BuiltIn_AutoFilter___8_20" localSheetId="23">'IMPL-COMP'!#REF!</definedName>
    <definedName name="BuiltIn_AutoFilter___8_20" localSheetId="24">'INC-COMP'!#REF!</definedName>
    <definedName name="BuiltIn_AutoFilter___8_20" localSheetId="7">#REF!</definedName>
    <definedName name="BuiltIn_AutoFilter___8_20" localSheetId="5">#REF!</definedName>
    <definedName name="BuiltIn_AutoFilter___8_20" localSheetId="25">'SCE-COMP'!#REF!</definedName>
    <definedName name="BuiltIn_AutoFilter___8_20" localSheetId="26">'SEG-COMP'!#REF!</definedName>
    <definedName name="BuiltIn_AutoFilter___8_20" localSheetId="27">'SPDA-COMP'!#REF!</definedName>
    <definedName name="BuiltIn_AutoFilter___8_20">#REF!</definedName>
    <definedName name="BuiltIn_AutoFilter___8_21" localSheetId="4">#REF!</definedName>
    <definedName name="BuiltIn_AutoFilter___8_21" localSheetId="12">'ADM-COMP'!#REF!</definedName>
    <definedName name="BuiltIn_AutoFilter___8_21" localSheetId="6">#REF!</definedName>
    <definedName name="BuiltIn_AutoFilter___8_21" localSheetId="18">'CLI-COMP'!#REF!</definedName>
    <definedName name="BuiltIn_AutoFilter___8_21" localSheetId="19">'EST-COMP'!#REF!</definedName>
    <definedName name="BuiltIn_AutoFilter___8_21" localSheetId="20">'GAS-COMP'!#REF!</definedName>
    <definedName name="BuiltIn_AutoFilter___8_21" localSheetId="22">'HID-COMP'!#REF!</definedName>
    <definedName name="BuiltIn_AutoFilter___8_21" localSheetId="21">'IMPER-COMP'!#REF!</definedName>
    <definedName name="BuiltIn_AutoFilter___8_21" localSheetId="23">'IMPL-COMP'!#REF!</definedName>
    <definedName name="BuiltIn_AutoFilter___8_21" localSheetId="24">'INC-COMP'!#REF!</definedName>
    <definedName name="BuiltIn_AutoFilter___8_21" localSheetId="7">#REF!</definedName>
    <definedName name="BuiltIn_AutoFilter___8_21" localSheetId="5">#REF!</definedName>
    <definedName name="BuiltIn_AutoFilter___8_21" localSheetId="25">'SCE-COMP'!#REF!</definedName>
    <definedName name="BuiltIn_AutoFilter___8_21" localSheetId="26">'SEG-COMP'!#REF!</definedName>
    <definedName name="BuiltIn_AutoFilter___8_21" localSheetId="27">'SPDA-COMP'!#REF!</definedName>
    <definedName name="BuiltIn_AutoFilter___8_21">#REF!</definedName>
    <definedName name="BuiltIn_AutoFilter___8_22" localSheetId="4">#REF!</definedName>
    <definedName name="BuiltIn_AutoFilter___8_22" localSheetId="12">'ADM-COMP'!#REF!</definedName>
    <definedName name="BuiltIn_AutoFilter___8_22" localSheetId="6">#REF!</definedName>
    <definedName name="BuiltIn_AutoFilter___8_22" localSheetId="18">'CLI-COMP'!#REF!</definedName>
    <definedName name="BuiltIn_AutoFilter___8_22" localSheetId="19">'EST-COMP'!#REF!</definedName>
    <definedName name="BuiltIn_AutoFilter___8_22" localSheetId="20">'GAS-COMP'!#REF!</definedName>
    <definedName name="BuiltIn_AutoFilter___8_22" localSheetId="22">'HID-COMP'!#REF!</definedName>
    <definedName name="BuiltIn_AutoFilter___8_22" localSheetId="21">'IMPER-COMP'!#REF!</definedName>
    <definedName name="BuiltIn_AutoFilter___8_22" localSheetId="23">'IMPL-COMP'!#REF!</definedName>
    <definedName name="BuiltIn_AutoFilter___8_22" localSheetId="24">'INC-COMP'!#REF!</definedName>
    <definedName name="BuiltIn_AutoFilter___8_22" localSheetId="7">#REF!</definedName>
    <definedName name="BuiltIn_AutoFilter___8_22" localSheetId="5">#REF!</definedName>
    <definedName name="BuiltIn_AutoFilter___8_22" localSheetId="25">'SCE-COMP'!#REF!</definedName>
    <definedName name="BuiltIn_AutoFilter___8_22" localSheetId="26">'SEG-COMP'!#REF!</definedName>
    <definedName name="BuiltIn_AutoFilter___8_22" localSheetId="27">'SPDA-COMP'!#REF!</definedName>
    <definedName name="BuiltIn_AutoFilter___8_22">#REF!</definedName>
    <definedName name="BuiltIn_AutoFilter___8_23" localSheetId="4">#REF!</definedName>
    <definedName name="BuiltIn_AutoFilter___8_23" localSheetId="12">'ADM-COMP'!#REF!</definedName>
    <definedName name="BuiltIn_AutoFilter___8_23" localSheetId="6">#REF!</definedName>
    <definedName name="BuiltIn_AutoFilter___8_23" localSheetId="18">'CLI-COMP'!#REF!</definedName>
    <definedName name="BuiltIn_AutoFilter___8_23" localSheetId="19">'EST-COMP'!#REF!</definedName>
    <definedName name="BuiltIn_AutoFilter___8_23" localSheetId="20">'GAS-COMP'!#REF!</definedName>
    <definedName name="BuiltIn_AutoFilter___8_23" localSheetId="22">'HID-COMP'!#REF!</definedName>
    <definedName name="BuiltIn_AutoFilter___8_23" localSheetId="21">'IMPER-COMP'!#REF!</definedName>
    <definedName name="BuiltIn_AutoFilter___8_23" localSheetId="23">'IMPL-COMP'!#REF!</definedName>
    <definedName name="BuiltIn_AutoFilter___8_23" localSheetId="24">'INC-COMP'!#REF!</definedName>
    <definedName name="BuiltIn_AutoFilter___8_23" localSheetId="7">#REF!</definedName>
    <definedName name="BuiltIn_AutoFilter___8_23" localSheetId="5">#REF!</definedName>
    <definedName name="BuiltIn_AutoFilter___8_23" localSheetId="25">'SCE-COMP'!#REF!</definedName>
    <definedName name="BuiltIn_AutoFilter___8_23" localSheetId="26">'SEG-COMP'!#REF!</definedName>
    <definedName name="BuiltIn_AutoFilter___8_23" localSheetId="27">'SPDA-COMP'!#REF!</definedName>
    <definedName name="BuiltIn_AutoFilter___8_23">#REF!</definedName>
    <definedName name="BuiltIn_AutoFilter___8_24" localSheetId="4">#REF!</definedName>
    <definedName name="BuiltIn_AutoFilter___8_24" localSheetId="12">'ADM-COMP'!#REF!</definedName>
    <definedName name="BuiltIn_AutoFilter___8_24" localSheetId="6">#REF!</definedName>
    <definedName name="BuiltIn_AutoFilter___8_24" localSheetId="18">'CLI-COMP'!#REF!</definedName>
    <definedName name="BuiltIn_AutoFilter___8_24" localSheetId="19">'EST-COMP'!#REF!</definedName>
    <definedName name="BuiltIn_AutoFilter___8_24" localSheetId="20">'GAS-COMP'!#REF!</definedName>
    <definedName name="BuiltIn_AutoFilter___8_24" localSheetId="22">'HID-COMP'!#REF!</definedName>
    <definedName name="BuiltIn_AutoFilter___8_24" localSheetId="21">'IMPER-COMP'!#REF!</definedName>
    <definedName name="BuiltIn_AutoFilter___8_24" localSheetId="23">'IMPL-COMP'!#REF!</definedName>
    <definedName name="BuiltIn_AutoFilter___8_24" localSheetId="24">'INC-COMP'!#REF!</definedName>
    <definedName name="BuiltIn_AutoFilter___8_24" localSheetId="7">#REF!</definedName>
    <definedName name="BuiltIn_AutoFilter___8_24" localSheetId="5">#REF!</definedName>
    <definedName name="BuiltIn_AutoFilter___8_24" localSheetId="25">'SCE-COMP'!#REF!</definedName>
    <definedName name="BuiltIn_AutoFilter___8_24" localSheetId="26">'SEG-COMP'!#REF!</definedName>
    <definedName name="BuiltIn_AutoFilter___8_24" localSheetId="27">'SPDA-COMP'!#REF!</definedName>
    <definedName name="BuiltIn_AutoFilter___8_24">#REF!</definedName>
    <definedName name="BuiltIn_AutoFilter___8_25" localSheetId="4">#REF!</definedName>
    <definedName name="BuiltIn_AutoFilter___8_25" localSheetId="12">'ADM-COMP'!#REF!</definedName>
    <definedName name="BuiltIn_AutoFilter___8_25" localSheetId="6">#REF!</definedName>
    <definedName name="BuiltIn_AutoFilter___8_25" localSheetId="18">'CLI-COMP'!#REF!</definedName>
    <definedName name="BuiltIn_AutoFilter___8_25" localSheetId="19">'EST-COMP'!#REF!</definedName>
    <definedName name="BuiltIn_AutoFilter___8_25" localSheetId="20">'GAS-COMP'!#REF!</definedName>
    <definedName name="BuiltIn_AutoFilter___8_25" localSheetId="22">'HID-COMP'!#REF!</definedName>
    <definedName name="BuiltIn_AutoFilter___8_25" localSheetId="21">'IMPER-COMP'!#REF!</definedName>
    <definedName name="BuiltIn_AutoFilter___8_25" localSheetId="23">'IMPL-COMP'!#REF!</definedName>
    <definedName name="BuiltIn_AutoFilter___8_25" localSheetId="24">'INC-COMP'!#REF!</definedName>
    <definedName name="BuiltIn_AutoFilter___8_25" localSheetId="7">#REF!</definedName>
    <definedName name="BuiltIn_AutoFilter___8_25" localSheetId="5">#REF!</definedName>
    <definedName name="BuiltIn_AutoFilter___8_25" localSheetId="25">'SCE-COMP'!#REF!</definedName>
    <definedName name="BuiltIn_AutoFilter___8_25" localSheetId="26">'SEG-COMP'!#REF!</definedName>
    <definedName name="BuiltIn_AutoFilter___8_25" localSheetId="27">'SPDA-COMP'!#REF!</definedName>
    <definedName name="BuiltIn_AutoFilter___8_25">#REF!</definedName>
    <definedName name="BuiltIn_AutoFilter___8_26" localSheetId="4">#REF!</definedName>
    <definedName name="BuiltIn_AutoFilter___8_26" localSheetId="12">'ADM-COMP'!#REF!</definedName>
    <definedName name="BuiltIn_AutoFilter___8_26" localSheetId="6">#REF!</definedName>
    <definedName name="BuiltIn_AutoFilter___8_26" localSheetId="18">'CLI-COMP'!#REF!</definedName>
    <definedName name="BuiltIn_AutoFilter___8_26" localSheetId="19">'EST-COMP'!#REF!</definedName>
    <definedName name="BuiltIn_AutoFilter___8_26" localSheetId="20">'GAS-COMP'!#REF!</definedName>
    <definedName name="BuiltIn_AutoFilter___8_26" localSheetId="22">'HID-COMP'!#REF!</definedName>
    <definedName name="BuiltIn_AutoFilter___8_26" localSheetId="21">'IMPER-COMP'!#REF!</definedName>
    <definedName name="BuiltIn_AutoFilter___8_26" localSheetId="23">'IMPL-COMP'!#REF!</definedName>
    <definedName name="BuiltIn_AutoFilter___8_26" localSheetId="24">'INC-COMP'!#REF!</definedName>
    <definedName name="BuiltIn_AutoFilter___8_26" localSheetId="7">#REF!</definedName>
    <definedName name="BuiltIn_AutoFilter___8_26" localSheetId="5">#REF!</definedName>
    <definedName name="BuiltIn_AutoFilter___8_26" localSheetId="25">'SCE-COMP'!#REF!</definedName>
    <definedName name="BuiltIn_AutoFilter___8_26" localSheetId="26">'SEG-COMP'!#REF!</definedName>
    <definedName name="BuiltIn_AutoFilter___8_26" localSheetId="27">'SPDA-COMP'!#REF!</definedName>
    <definedName name="BuiltIn_AutoFilter___8_26">#REF!</definedName>
    <definedName name="BuiltIn_AutoFilter___8_27" localSheetId="4">#REF!</definedName>
    <definedName name="BuiltIn_AutoFilter___8_27" localSheetId="12">'ADM-COMP'!#REF!</definedName>
    <definedName name="BuiltIn_AutoFilter___8_27" localSheetId="6">#REF!</definedName>
    <definedName name="BuiltIn_AutoFilter___8_27" localSheetId="18">'CLI-COMP'!#REF!</definedName>
    <definedName name="BuiltIn_AutoFilter___8_27" localSheetId="19">'EST-COMP'!#REF!</definedName>
    <definedName name="BuiltIn_AutoFilter___8_27" localSheetId="20">'GAS-COMP'!#REF!</definedName>
    <definedName name="BuiltIn_AutoFilter___8_27" localSheetId="22">'HID-COMP'!#REF!</definedName>
    <definedName name="BuiltIn_AutoFilter___8_27" localSheetId="21">'IMPER-COMP'!#REF!</definedName>
    <definedName name="BuiltIn_AutoFilter___8_27" localSheetId="23">'IMPL-COMP'!#REF!</definedName>
    <definedName name="BuiltIn_AutoFilter___8_27" localSheetId="24">'INC-COMP'!#REF!</definedName>
    <definedName name="BuiltIn_AutoFilter___8_27" localSheetId="7">#REF!</definedName>
    <definedName name="BuiltIn_AutoFilter___8_27" localSheetId="5">#REF!</definedName>
    <definedName name="BuiltIn_AutoFilter___8_27" localSheetId="25">'SCE-COMP'!#REF!</definedName>
    <definedName name="BuiltIn_AutoFilter___8_27" localSheetId="26">'SEG-COMP'!#REF!</definedName>
    <definedName name="BuiltIn_AutoFilter___8_27" localSheetId="27">'SPDA-COMP'!#REF!</definedName>
    <definedName name="BuiltIn_AutoFilter___8_27">#REF!</definedName>
    <definedName name="BuiltIn_AutoFilter___8_28" localSheetId="4">#REF!</definedName>
    <definedName name="BuiltIn_AutoFilter___8_28" localSheetId="12">'ADM-COMP'!#REF!</definedName>
    <definedName name="BuiltIn_AutoFilter___8_28" localSheetId="6">#REF!</definedName>
    <definedName name="BuiltIn_AutoFilter___8_28" localSheetId="18">'CLI-COMP'!#REF!</definedName>
    <definedName name="BuiltIn_AutoFilter___8_28" localSheetId="19">'EST-COMP'!#REF!</definedName>
    <definedName name="BuiltIn_AutoFilter___8_28" localSheetId="20">'GAS-COMP'!#REF!</definedName>
    <definedName name="BuiltIn_AutoFilter___8_28" localSheetId="22">'HID-COMP'!#REF!</definedName>
    <definedName name="BuiltIn_AutoFilter___8_28" localSheetId="21">'IMPER-COMP'!#REF!</definedName>
    <definedName name="BuiltIn_AutoFilter___8_28" localSheetId="23">'IMPL-COMP'!#REF!</definedName>
    <definedName name="BuiltIn_AutoFilter___8_28" localSheetId="24">'INC-COMP'!#REF!</definedName>
    <definedName name="BuiltIn_AutoFilter___8_28" localSheetId="7">#REF!</definedName>
    <definedName name="BuiltIn_AutoFilter___8_28" localSheetId="5">#REF!</definedName>
    <definedName name="BuiltIn_AutoFilter___8_28" localSheetId="25">'SCE-COMP'!#REF!</definedName>
    <definedName name="BuiltIn_AutoFilter___8_28" localSheetId="26">'SEG-COMP'!#REF!</definedName>
    <definedName name="BuiltIn_AutoFilter___8_28" localSheetId="27">'SPDA-COMP'!#REF!</definedName>
    <definedName name="BuiltIn_AutoFilter___8_28">#REF!</definedName>
    <definedName name="BuiltIn_AutoFilter___8_29" localSheetId="4">#REF!</definedName>
    <definedName name="BuiltIn_AutoFilter___8_29" localSheetId="12">'ADM-COMP'!#REF!</definedName>
    <definedName name="BuiltIn_AutoFilter___8_29" localSheetId="6">#REF!</definedName>
    <definedName name="BuiltIn_AutoFilter___8_29" localSheetId="18">'CLI-COMP'!#REF!</definedName>
    <definedName name="BuiltIn_AutoFilter___8_29" localSheetId="19">'EST-COMP'!#REF!</definedName>
    <definedName name="BuiltIn_AutoFilter___8_29" localSheetId="20">'GAS-COMP'!#REF!</definedName>
    <definedName name="BuiltIn_AutoFilter___8_29" localSheetId="22">'HID-COMP'!#REF!</definedName>
    <definedName name="BuiltIn_AutoFilter___8_29" localSheetId="21">'IMPER-COMP'!#REF!</definedName>
    <definedName name="BuiltIn_AutoFilter___8_29" localSheetId="23">'IMPL-COMP'!#REF!</definedName>
    <definedName name="BuiltIn_AutoFilter___8_29" localSheetId="24">'INC-COMP'!#REF!</definedName>
    <definedName name="BuiltIn_AutoFilter___8_29" localSheetId="7">#REF!</definedName>
    <definedName name="BuiltIn_AutoFilter___8_29" localSheetId="5">#REF!</definedName>
    <definedName name="BuiltIn_AutoFilter___8_29" localSheetId="25">'SCE-COMP'!#REF!</definedName>
    <definedName name="BuiltIn_AutoFilter___8_29" localSheetId="26">'SEG-COMP'!#REF!</definedName>
    <definedName name="BuiltIn_AutoFilter___8_29" localSheetId="27">'SPDA-COMP'!#REF!</definedName>
    <definedName name="BuiltIn_AutoFilter___8_29">#REF!</definedName>
    <definedName name="BuiltIn_AutoFilter___8_3" localSheetId="4">#REF!</definedName>
    <definedName name="BuiltIn_AutoFilter___8_3" localSheetId="12">'ADM-COMP'!#REF!</definedName>
    <definedName name="BuiltIn_AutoFilter___8_3" localSheetId="6">#REF!</definedName>
    <definedName name="BuiltIn_AutoFilter___8_3" localSheetId="18">'CLI-COMP'!#REF!</definedName>
    <definedName name="BuiltIn_AutoFilter___8_3" localSheetId="19">'EST-COMP'!#REF!</definedName>
    <definedName name="BuiltIn_AutoFilter___8_3" localSheetId="20">'GAS-COMP'!#REF!</definedName>
    <definedName name="BuiltIn_AutoFilter___8_3" localSheetId="22">'HID-COMP'!#REF!</definedName>
    <definedName name="BuiltIn_AutoFilter___8_3" localSheetId="21">'IMPER-COMP'!#REF!</definedName>
    <definedName name="BuiltIn_AutoFilter___8_3" localSheetId="23">'IMPL-COMP'!#REF!</definedName>
    <definedName name="BuiltIn_AutoFilter___8_3" localSheetId="24">'INC-COMP'!#REF!</definedName>
    <definedName name="BuiltIn_AutoFilter___8_3" localSheetId="7">#REF!</definedName>
    <definedName name="BuiltIn_AutoFilter___8_3" localSheetId="5">#REF!</definedName>
    <definedName name="BuiltIn_AutoFilter___8_3" localSheetId="25">'SCE-COMP'!#REF!</definedName>
    <definedName name="BuiltIn_AutoFilter___8_3" localSheetId="26">'SEG-COMP'!#REF!</definedName>
    <definedName name="BuiltIn_AutoFilter___8_3" localSheetId="27">'SPDA-COMP'!#REF!</definedName>
    <definedName name="BuiltIn_AutoFilter___8_3">#REF!</definedName>
    <definedName name="BuiltIn_AutoFilter___8_30" localSheetId="4">#REF!</definedName>
    <definedName name="BuiltIn_AutoFilter___8_30" localSheetId="12">'ADM-COMP'!#REF!</definedName>
    <definedName name="BuiltIn_AutoFilter___8_30" localSheetId="6">#REF!</definedName>
    <definedName name="BuiltIn_AutoFilter___8_30" localSheetId="18">'CLI-COMP'!#REF!</definedName>
    <definedName name="BuiltIn_AutoFilter___8_30" localSheetId="19">'EST-COMP'!#REF!</definedName>
    <definedName name="BuiltIn_AutoFilter___8_30" localSheetId="20">'GAS-COMP'!#REF!</definedName>
    <definedName name="BuiltIn_AutoFilter___8_30" localSheetId="22">'HID-COMP'!#REF!</definedName>
    <definedName name="BuiltIn_AutoFilter___8_30" localSheetId="21">'IMPER-COMP'!#REF!</definedName>
    <definedName name="BuiltIn_AutoFilter___8_30" localSheetId="23">'IMPL-COMP'!#REF!</definedName>
    <definedName name="BuiltIn_AutoFilter___8_30" localSheetId="24">'INC-COMP'!#REF!</definedName>
    <definedName name="BuiltIn_AutoFilter___8_30" localSheetId="7">#REF!</definedName>
    <definedName name="BuiltIn_AutoFilter___8_30" localSheetId="5">#REF!</definedName>
    <definedName name="BuiltIn_AutoFilter___8_30" localSheetId="25">'SCE-COMP'!#REF!</definedName>
    <definedName name="BuiltIn_AutoFilter___8_30" localSheetId="26">'SEG-COMP'!#REF!</definedName>
    <definedName name="BuiltIn_AutoFilter___8_30" localSheetId="27">'SPDA-COMP'!#REF!</definedName>
    <definedName name="BuiltIn_AutoFilter___8_30">#REF!</definedName>
    <definedName name="BuiltIn_AutoFilter___8_31" localSheetId="4">#REF!</definedName>
    <definedName name="BuiltIn_AutoFilter___8_31" localSheetId="12">'ADM-COMP'!#REF!</definedName>
    <definedName name="BuiltIn_AutoFilter___8_31" localSheetId="6">#REF!</definedName>
    <definedName name="BuiltIn_AutoFilter___8_31" localSheetId="18">'CLI-COMP'!#REF!</definedName>
    <definedName name="BuiltIn_AutoFilter___8_31" localSheetId="19">'EST-COMP'!#REF!</definedName>
    <definedName name="BuiltIn_AutoFilter___8_31" localSheetId="20">'GAS-COMP'!#REF!</definedName>
    <definedName name="BuiltIn_AutoFilter___8_31" localSheetId="22">'HID-COMP'!#REF!</definedName>
    <definedName name="BuiltIn_AutoFilter___8_31" localSheetId="21">'IMPER-COMP'!#REF!</definedName>
    <definedName name="BuiltIn_AutoFilter___8_31" localSheetId="23">'IMPL-COMP'!#REF!</definedName>
    <definedName name="BuiltIn_AutoFilter___8_31" localSheetId="24">'INC-COMP'!#REF!</definedName>
    <definedName name="BuiltIn_AutoFilter___8_31" localSheetId="7">#REF!</definedName>
    <definedName name="BuiltIn_AutoFilter___8_31" localSheetId="5">#REF!</definedName>
    <definedName name="BuiltIn_AutoFilter___8_31" localSheetId="25">'SCE-COMP'!#REF!</definedName>
    <definedName name="BuiltIn_AutoFilter___8_31" localSheetId="26">'SEG-COMP'!#REF!</definedName>
    <definedName name="BuiltIn_AutoFilter___8_31" localSheetId="27">'SPDA-COMP'!#REF!</definedName>
    <definedName name="BuiltIn_AutoFilter___8_31">#REF!</definedName>
    <definedName name="BuiltIn_AutoFilter___8_32" localSheetId="4">#REF!</definedName>
    <definedName name="BuiltIn_AutoFilter___8_32" localSheetId="12">'ADM-COMP'!#REF!</definedName>
    <definedName name="BuiltIn_AutoFilter___8_32" localSheetId="6">#REF!</definedName>
    <definedName name="BuiltIn_AutoFilter___8_32" localSheetId="18">'CLI-COMP'!#REF!</definedName>
    <definedName name="BuiltIn_AutoFilter___8_32" localSheetId="19">'EST-COMP'!#REF!</definedName>
    <definedName name="BuiltIn_AutoFilter___8_32" localSheetId="20">'GAS-COMP'!#REF!</definedName>
    <definedName name="BuiltIn_AutoFilter___8_32" localSheetId="22">'HID-COMP'!#REF!</definedName>
    <definedName name="BuiltIn_AutoFilter___8_32" localSheetId="21">'IMPER-COMP'!#REF!</definedName>
    <definedName name="BuiltIn_AutoFilter___8_32" localSheetId="23">'IMPL-COMP'!#REF!</definedName>
    <definedName name="BuiltIn_AutoFilter___8_32" localSheetId="24">'INC-COMP'!#REF!</definedName>
    <definedName name="BuiltIn_AutoFilter___8_32" localSheetId="7">#REF!</definedName>
    <definedName name="BuiltIn_AutoFilter___8_32" localSheetId="5">#REF!</definedName>
    <definedName name="BuiltIn_AutoFilter___8_32" localSheetId="25">'SCE-COMP'!#REF!</definedName>
    <definedName name="BuiltIn_AutoFilter___8_32" localSheetId="26">'SEG-COMP'!#REF!</definedName>
    <definedName name="BuiltIn_AutoFilter___8_32" localSheetId="27">'SPDA-COMP'!#REF!</definedName>
    <definedName name="BuiltIn_AutoFilter___8_32">#REF!</definedName>
    <definedName name="BuiltIn_AutoFilter___8_4" localSheetId="4">#REF!</definedName>
    <definedName name="BuiltIn_AutoFilter___8_4" localSheetId="12">'ADM-COMP'!#REF!</definedName>
    <definedName name="BuiltIn_AutoFilter___8_4" localSheetId="6">#REF!</definedName>
    <definedName name="BuiltIn_AutoFilter___8_4" localSheetId="18">'CLI-COMP'!#REF!</definedName>
    <definedName name="BuiltIn_AutoFilter___8_4" localSheetId="19">'EST-COMP'!#REF!</definedName>
    <definedName name="BuiltIn_AutoFilter___8_4" localSheetId="20">'GAS-COMP'!#REF!</definedName>
    <definedName name="BuiltIn_AutoFilter___8_4" localSheetId="22">'HID-COMP'!#REF!</definedName>
    <definedName name="BuiltIn_AutoFilter___8_4" localSheetId="21">'IMPER-COMP'!#REF!</definedName>
    <definedName name="BuiltIn_AutoFilter___8_4" localSheetId="23">'IMPL-COMP'!#REF!</definedName>
    <definedName name="BuiltIn_AutoFilter___8_4" localSheetId="24">'INC-COMP'!#REF!</definedName>
    <definedName name="BuiltIn_AutoFilter___8_4" localSheetId="7">#REF!</definedName>
    <definedName name="BuiltIn_AutoFilter___8_4" localSheetId="5">#REF!</definedName>
    <definedName name="BuiltIn_AutoFilter___8_4" localSheetId="25">'SCE-COMP'!#REF!</definedName>
    <definedName name="BuiltIn_AutoFilter___8_4" localSheetId="26">'SEG-COMP'!#REF!</definedName>
    <definedName name="BuiltIn_AutoFilter___8_4" localSheetId="27">'SPDA-COMP'!#REF!</definedName>
    <definedName name="BuiltIn_AutoFilter___8_4">#REF!</definedName>
    <definedName name="BuiltIn_AutoFilter___8_5" localSheetId="4">#REF!</definedName>
    <definedName name="BuiltIn_AutoFilter___8_5" localSheetId="12">'ADM-COMP'!#REF!</definedName>
    <definedName name="BuiltIn_AutoFilter___8_5" localSheetId="6">#REF!</definedName>
    <definedName name="BuiltIn_AutoFilter___8_5" localSheetId="18">'CLI-COMP'!#REF!</definedName>
    <definedName name="BuiltIn_AutoFilter___8_5" localSheetId="19">'EST-COMP'!#REF!</definedName>
    <definedName name="BuiltIn_AutoFilter___8_5" localSheetId="20">'GAS-COMP'!#REF!</definedName>
    <definedName name="BuiltIn_AutoFilter___8_5" localSheetId="22">'HID-COMP'!#REF!</definedName>
    <definedName name="BuiltIn_AutoFilter___8_5" localSheetId="21">'IMPER-COMP'!#REF!</definedName>
    <definedName name="BuiltIn_AutoFilter___8_5" localSheetId="23">'IMPL-COMP'!#REF!</definedName>
    <definedName name="BuiltIn_AutoFilter___8_5" localSheetId="24">'INC-COMP'!#REF!</definedName>
    <definedName name="BuiltIn_AutoFilter___8_5" localSheetId="7">#REF!</definedName>
    <definedName name="BuiltIn_AutoFilter___8_5" localSheetId="5">#REF!</definedName>
    <definedName name="BuiltIn_AutoFilter___8_5" localSheetId="25">'SCE-COMP'!#REF!</definedName>
    <definedName name="BuiltIn_AutoFilter___8_5" localSheetId="26">'SEG-COMP'!#REF!</definedName>
    <definedName name="BuiltIn_AutoFilter___8_5" localSheetId="27">'SPDA-COMP'!#REF!</definedName>
    <definedName name="BuiltIn_AutoFilter___8_5">#REF!</definedName>
    <definedName name="BuiltIn_AutoFilter___8_6" localSheetId="4">#REF!</definedName>
    <definedName name="BuiltIn_AutoFilter___8_6" localSheetId="12">'ADM-COMP'!#REF!</definedName>
    <definedName name="BuiltIn_AutoFilter___8_6" localSheetId="6">#REF!</definedName>
    <definedName name="BuiltIn_AutoFilter___8_6" localSheetId="18">'CLI-COMP'!#REF!</definedName>
    <definedName name="BuiltIn_AutoFilter___8_6" localSheetId="19">'EST-COMP'!#REF!</definedName>
    <definedName name="BuiltIn_AutoFilter___8_6" localSheetId="20">'GAS-COMP'!#REF!</definedName>
    <definedName name="BuiltIn_AutoFilter___8_6" localSheetId="22">'HID-COMP'!#REF!</definedName>
    <definedName name="BuiltIn_AutoFilter___8_6" localSheetId="21">'IMPER-COMP'!#REF!</definedName>
    <definedName name="BuiltIn_AutoFilter___8_6" localSheetId="23">'IMPL-COMP'!#REF!</definedName>
    <definedName name="BuiltIn_AutoFilter___8_6" localSheetId="24">'INC-COMP'!#REF!</definedName>
    <definedName name="BuiltIn_AutoFilter___8_6" localSheetId="7">#REF!</definedName>
    <definedName name="BuiltIn_AutoFilter___8_6" localSheetId="5">#REF!</definedName>
    <definedName name="BuiltIn_AutoFilter___8_6" localSheetId="25">'SCE-COMP'!#REF!</definedName>
    <definedName name="BuiltIn_AutoFilter___8_6" localSheetId="26">'SEG-COMP'!#REF!</definedName>
    <definedName name="BuiltIn_AutoFilter___8_6" localSheetId="27">'SPDA-COMP'!#REF!</definedName>
    <definedName name="BuiltIn_AutoFilter___8_6">#REF!</definedName>
    <definedName name="BuiltIn_AutoFilter___8_7" localSheetId="4">#REF!</definedName>
    <definedName name="BuiltIn_AutoFilter___8_7" localSheetId="12">'ADM-COMP'!#REF!</definedName>
    <definedName name="BuiltIn_AutoFilter___8_7" localSheetId="6">#REF!</definedName>
    <definedName name="BuiltIn_AutoFilter___8_7" localSheetId="18">'CLI-COMP'!#REF!</definedName>
    <definedName name="BuiltIn_AutoFilter___8_7" localSheetId="19">'EST-COMP'!#REF!</definedName>
    <definedName name="BuiltIn_AutoFilter___8_7" localSheetId="20">'GAS-COMP'!#REF!</definedName>
    <definedName name="BuiltIn_AutoFilter___8_7" localSheetId="22">'HID-COMP'!#REF!</definedName>
    <definedName name="BuiltIn_AutoFilter___8_7" localSheetId="21">'IMPER-COMP'!#REF!</definedName>
    <definedName name="BuiltIn_AutoFilter___8_7" localSheetId="23">'IMPL-COMP'!#REF!</definedName>
    <definedName name="BuiltIn_AutoFilter___8_7" localSheetId="24">'INC-COMP'!#REF!</definedName>
    <definedName name="BuiltIn_AutoFilter___8_7" localSheetId="7">#REF!</definedName>
    <definedName name="BuiltIn_AutoFilter___8_7" localSheetId="5">#REF!</definedName>
    <definedName name="BuiltIn_AutoFilter___8_7" localSheetId="25">'SCE-COMP'!#REF!</definedName>
    <definedName name="BuiltIn_AutoFilter___8_7" localSheetId="26">'SEG-COMP'!#REF!</definedName>
    <definedName name="BuiltIn_AutoFilter___8_7" localSheetId="27">'SPDA-COMP'!#REF!</definedName>
    <definedName name="BuiltIn_AutoFilter___8_7">#REF!</definedName>
    <definedName name="BuiltIn_AutoFilter___8_8" localSheetId="4">#REF!</definedName>
    <definedName name="BuiltIn_AutoFilter___8_8" localSheetId="12">'ADM-COMP'!#REF!</definedName>
    <definedName name="BuiltIn_AutoFilter___8_8" localSheetId="6">#REF!</definedName>
    <definedName name="BuiltIn_AutoFilter___8_8" localSheetId="18">'CLI-COMP'!#REF!</definedName>
    <definedName name="BuiltIn_AutoFilter___8_8" localSheetId="19">'EST-COMP'!#REF!</definedName>
    <definedName name="BuiltIn_AutoFilter___8_8" localSheetId="20">'GAS-COMP'!#REF!</definedName>
    <definedName name="BuiltIn_AutoFilter___8_8" localSheetId="22">'HID-COMP'!#REF!</definedName>
    <definedName name="BuiltIn_AutoFilter___8_8" localSheetId="21">'IMPER-COMP'!#REF!</definedName>
    <definedName name="BuiltIn_AutoFilter___8_8" localSheetId="23">'IMPL-COMP'!#REF!</definedName>
    <definedName name="BuiltIn_AutoFilter___8_8" localSheetId="24">'INC-COMP'!#REF!</definedName>
    <definedName name="BuiltIn_AutoFilter___8_8" localSheetId="7">#REF!</definedName>
    <definedName name="BuiltIn_AutoFilter___8_8" localSheetId="5">#REF!</definedName>
    <definedName name="BuiltIn_AutoFilter___8_8" localSheetId="25">'SCE-COMP'!#REF!</definedName>
    <definedName name="BuiltIn_AutoFilter___8_8" localSheetId="26">'SEG-COMP'!#REF!</definedName>
    <definedName name="BuiltIn_AutoFilter___8_8" localSheetId="27">'SPDA-COMP'!#REF!</definedName>
    <definedName name="BuiltIn_AutoFilter___8_8">#REF!</definedName>
    <definedName name="BuiltIn_AutoFilter___8_9" localSheetId="4">#REF!</definedName>
    <definedName name="BuiltIn_AutoFilter___8_9" localSheetId="12">'ADM-COMP'!#REF!</definedName>
    <definedName name="BuiltIn_AutoFilter___8_9" localSheetId="6">#REF!</definedName>
    <definedName name="BuiltIn_AutoFilter___8_9" localSheetId="18">'CLI-COMP'!#REF!</definedName>
    <definedName name="BuiltIn_AutoFilter___8_9" localSheetId="19">'EST-COMP'!#REF!</definedName>
    <definedName name="BuiltIn_AutoFilter___8_9" localSheetId="20">'GAS-COMP'!#REF!</definedName>
    <definedName name="BuiltIn_AutoFilter___8_9" localSheetId="22">'HID-COMP'!#REF!</definedName>
    <definedName name="BuiltIn_AutoFilter___8_9" localSheetId="21">'IMPER-COMP'!#REF!</definedName>
    <definedName name="BuiltIn_AutoFilter___8_9" localSheetId="23">'IMPL-COMP'!#REF!</definedName>
    <definedName name="BuiltIn_AutoFilter___8_9" localSheetId="24">'INC-COMP'!#REF!</definedName>
    <definedName name="BuiltIn_AutoFilter___8_9" localSheetId="7">#REF!</definedName>
    <definedName name="BuiltIn_AutoFilter___8_9" localSheetId="5">#REF!</definedName>
    <definedName name="BuiltIn_AutoFilter___8_9" localSheetId="25">'SCE-COMP'!#REF!</definedName>
    <definedName name="BuiltIn_AutoFilter___8_9" localSheetId="26">'SEG-COMP'!#REF!</definedName>
    <definedName name="BuiltIn_AutoFilter___8_9" localSheetId="27">'SPDA-COMP'!#REF!</definedName>
    <definedName name="BuiltIn_AutoFilter___8_9">#REF!</definedName>
    <definedName name="BuiltIn_Print_Area" localSheetId="4">#REF!</definedName>
    <definedName name="BuiltIn_Print_Area" localSheetId="12">'ADM-COMP'!#REF!</definedName>
    <definedName name="BuiltIn_Print_Area" localSheetId="6">#REF!</definedName>
    <definedName name="BuiltIn_Print_Area" localSheetId="18">'CLI-COMP'!#REF!</definedName>
    <definedName name="BuiltIn_Print_Area" localSheetId="19">'EST-COMP'!#REF!</definedName>
    <definedName name="BuiltIn_Print_Area" localSheetId="20">'GAS-COMP'!#REF!</definedName>
    <definedName name="BuiltIn_Print_Area" localSheetId="22">'HID-COMP'!#REF!</definedName>
    <definedName name="BuiltIn_Print_Area" localSheetId="21">'IMPER-COMP'!#REF!</definedName>
    <definedName name="BuiltIn_Print_Area" localSheetId="23">'IMPL-COMP'!#REF!</definedName>
    <definedName name="BuiltIn_Print_Area" localSheetId="24">'INC-COMP'!#REF!</definedName>
    <definedName name="BuiltIn_Print_Area" localSheetId="7">#REF!</definedName>
    <definedName name="BuiltIn_Print_Area" localSheetId="5">#REF!</definedName>
    <definedName name="BuiltIn_Print_Area" localSheetId="25">'SCE-COMP'!#REF!</definedName>
    <definedName name="BuiltIn_Print_Area" localSheetId="26">'SEG-COMP'!#REF!</definedName>
    <definedName name="BuiltIn_Print_Area" localSheetId="27">'SPDA-COMP'!#REF!</definedName>
    <definedName name="BuiltIn_Print_Area">#REF!</definedName>
    <definedName name="BuiltIn_Print_Area___0" localSheetId="4">#REF!</definedName>
    <definedName name="BuiltIn_Print_Area___0" localSheetId="12">'ADM-COMP'!#REF!</definedName>
    <definedName name="BuiltIn_Print_Area___0" localSheetId="6">#REF!</definedName>
    <definedName name="BuiltIn_Print_Area___0" localSheetId="18">'CLI-COMP'!#REF!</definedName>
    <definedName name="BuiltIn_Print_Area___0" localSheetId="19">'EST-COMP'!#REF!</definedName>
    <definedName name="BuiltIn_Print_Area___0" localSheetId="20">'GAS-COMP'!#REF!</definedName>
    <definedName name="BuiltIn_Print_Area___0" localSheetId="22">'HID-COMP'!#REF!</definedName>
    <definedName name="BuiltIn_Print_Area___0" localSheetId="21">'IMPER-COMP'!#REF!</definedName>
    <definedName name="BuiltIn_Print_Area___0" localSheetId="23">'IMPL-COMP'!#REF!</definedName>
    <definedName name="BuiltIn_Print_Area___0" localSheetId="24">'INC-COMP'!#REF!</definedName>
    <definedName name="BuiltIn_Print_Area___0" localSheetId="7">#REF!</definedName>
    <definedName name="BuiltIn_Print_Area___0" localSheetId="5">#REF!</definedName>
    <definedName name="BuiltIn_Print_Area___0" localSheetId="25">'SCE-COMP'!#REF!</definedName>
    <definedName name="BuiltIn_Print_Area___0" localSheetId="26">'SEG-COMP'!#REF!</definedName>
    <definedName name="BuiltIn_Print_Area___0" localSheetId="27">'SPDA-COMP'!#REF!</definedName>
    <definedName name="BuiltIn_Print_Area___0">#REF!</definedName>
    <definedName name="BuiltIn_Print_Area___0___0" localSheetId="4">#REF!</definedName>
    <definedName name="BuiltIn_Print_Area___0___0" localSheetId="12">'ADM-COMP'!#REF!</definedName>
    <definedName name="BuiltIn_Print_Area___0___0" localSheetId="6">#REF!</definedName>
    <definedName name="BuiltIn_Print_Area___0___0" localSheetId="18">'CLI-COMP'!#REF!</definedName>
    <definedName name="BuiltIn_Print_Area___0___0" localSheetId="19">'EST-COMP'!#REF!</definedName>
    <definedName name="BuiltIn_Print_Area___0___0" localSheetId="20">'GAS-COMP'!#REF!</definedName>
    <definedName name="BuiltIn_Print_Area___0___0" localSheetId="22">'HID-COMP'!#REF!</definedName>
    <definedName name="BuiltIn_Print_Area___0___0" localSheetId="21">'IMPER-COMP'!#REF!</definedName>
    <definedName name="BuiltIn_Print_Area___0___0" localSheetId="23">'IMPL-COMP'!#REF!</definedName>
    <definedName name="BuiltIn_Print_Area___0___0" localSheetId="24">'INC-COMP'!#REF!</definedName>
    <definedName name="BuiltIn_Print_Area___0___0" localSheetId="7">#REF!</definedName>
    <definedName name="BuiltIn_Print_Area___0___0" localSheetId="5">#REF!</definedName>
    <definedName name="BuiltIn_Print_Area___0___0" localSheetId="25">'SCE-COMP'!#REF!</definedName>
    <definedName name="BuiltIn_Print_Area___0___0" localSheetId="26">'SEG-COMP'!#REF!</definedName>
    <definedName name="BuiltIn_Print_Area___0___0" localSheetId="27">'SPDA-COMP'!#REF!</definedName>
    <definedName name="BuiltIn_Print_Area___0___0">#REF!</definedName>
    <definedName name="BuiltIn_Print_Area___0___0___0" localSheetId="4">#REF!</definedName>
    <definedName name="BuiltIn_Print_Area___0___0___0" localSheetId="12">'ADM-COMP'!#REF!</definedName>
    <definedName name="BuiltIn_Print_Area___0___0___0" localSheetId="6">#REF!</definedName>
    <definedName name="BuiltIn_Print_Area___0___0___0" localSheetId="18">'CLI-COMP'!#REF!</definedName>
    <definedName name="BuiltIn_Print_Area___0___0___0" localSheetId="19">'EST-COMP'!#REF!</definedName>
    <definedName name="BuiltIn_Print_Area___0___0___0" localSheetId="20">'GAS-COMP'!#REF!</definedName>
    <definedName name="BuiltIn_Print_Area___0___0___0" localSheetId="22">'HID-COMP'!#REF!</definedName>
    <definedName name="BuiltIn_Print_Area___0___0___0" localSheetId="21">'IMPER-COMP'!#REF!</definedName>
    <definedName name="BuiltIn_Print_Area___0___0___0" localSheetId="23">'IMPL-COMP'!#REF!</definedName>
    <definedName name="BuiltIn_Print_Area___0___0___0" localSheetId="24">'INC-COMP'!#REF!</definedName>
    <definedName name="BuiltIn_Print_Area___0___0___0" localSheetId="7">#REF!</definedName>
    <definedName name="BuiltIn_Print_Area___0___0___0" localSheetId="5">#REF!</definedName>
    <definedName name="BuiltIn_Print_Area___0___0___0" localSheetId="25">'SCE-COMP'!#REF!</definedName>
    <definedName name="BuiltIn_Print_Area___0___0___0" localSheetId="26">'SEG-COMP'!#REF!</definedName>
    <definedName name="BuiltIn_Print_Area___0___0___0" localSheetId="27">'SPDA-COMP'!#REF!</definedName>
    <definedName name="BuiltIn_Print_Area___0___0___0">#REF!</definedName>
    <definedName name="BuiltIn_Print_Area___0___0___0___0" localSheetId="4">#REF!</definedName>
    <definedName name="BuiltIn_Print_Area___0___0___0___0" localSheetId="12">'ADM-COMP'!#REF!</definedName>
    <definedName name="BuiltIn_Print_Area___0___0___0___0" localSheetId="6">#REF!</definedName>
    <definedName name="BuiltIn_Print_Area___0___0___0___0" localSheetId="18">'CLI-COMP'!#REF!</definedName>
    <definedName name="BuiltIn_Print_Area___0___0___0___0" localSheetId="19">'EST-COMP'!#REF!</definedName>
    <definedName name="BuiltIn_Print_Area___0___0___0___0" localSheetId="20">'GAS-COMP'!#REF!</definedName>
    <definedName name="BuiltIn_Print_Area___0___0___0___0" localSheetId="22">'HID-COMP'!#REF!</definedName>
    <definedName name="BuiltIn_Print_Area___0___0___0___0" localSheetId="21">'IMPER-COMP'!#REF!</definedName>
    <definedName name="BuiltIn_Print_Area___0___0___0___0" localSheetId="23">'IMPL-COMP'!#REF!</definedName>
    <definedName name="BuiltIn_Print_Area___0___0___0___0" localSheetId="24">'INC-COMP'!#REF!</definedName>
    <definedName name="BuiltIn_Print_Area___0___0___0___0" localSheetId="7">#REF!</definedName>
    <definedName name="BuiltIn_Print_Area___0___0___0___0" localSheetId="5">#REF!</definedName>
    <definedName name="BuiltIn_Print_Area___0___0___0___0" localSheetId="25">'SCE-COMP'!#REF!</definedName>
    <definedName name="BuiltIn_Print_Area___0___0___0___0" localSheetId="26">'SEG-COMP'!#REF!</definedName>
    <definedName name="BuiltIn_Print_Area___0___0___0___0" localSheetId="27">'SPDA-COMP'!#REF!</definedName>
    <definedName name="BuiltIn_Print_Area___0___0___0___0">#REF!</definedName>
    <definedName name="BuiltIn_Print_Area___0___0___0___0___0" localSheetId="4">#REF!</definedName>
    <definedName name="BuiltIn_Print_Area___0___0___0___0___0" localSheetId="12">'ADM-COMP'!#REF!</definedName>
    <definedName name="BuiltIn_Print_Area___0___0___0___0___0" localSheetId="6">#REF!</definedName>
    <definedName name="BuiltIn_Print_Area___0___0___0___0___0" localSheetId="18">'CLI-COMP'!#REF!</definedName>
    <definedName name="BuiltIn_Print_Area___0___0___0___0___0" localSheetId="19">'EST-COMP'!#REF!</definedName>
    <definedName name="BuiltIn_Print_Area___0___0___0___0___0" localSheetId="20">'GAS-COMP'!#REF!</definedName>
    <definedName name="BuiltIn_Print_Area___0___0___0___0___0" localSheetId="22">'HID-COMP'!#REF!</definedName>
    <definedName name="BuiltIn_Print_Area___0___0___0___0___0" localSheetId="21">'IMPER-COMP'!#REF!</definedName>
    <definedName name="BuiltIn_Print_Area___0___0___0___0___0" localSheetId="23">'IMPL-COMP'!#REF!</definedName>
    <definedName name="BuiltIn_Print_Area___0___0___0___0___0" localSheetId="24">'INC-COMP'!#REF!</definedName>
    <definedName name="BuiltIn_Print_Area___0___0___0___0___0" localSheetId="7">#REF!</definedName>
    <definedName name="BuiltIn_Print_Area___0___0___0___0___0" localSheetId="5">#REF!</definedName>
    <definedName name="BuiltIn_Print_Area___0___0___0___0___0" localSheetId="25">'SCE-COMP'!#REF!</definedName>
    <definedName name="BuiltIn_Print_Area___0___0___0___0___0" localSheetId="26">'SEG-COMP'!#REF!</definedName>
    <definedName name="BuiltIn_Print_Area___0___0___0___0___0" localSheetId="27">'SPDA-COMP'!#REF!</definedName>
    <definedName name="BuiltIn_Print_Area___0___0___0___0___0">#REF!</definedName>
    <definedName name="BuiltIn_Print_Area___0___0___0___0___0___0" localSheetId="4">#REF!</definedName>
    <definedName name="BuiltIn_Print_Area___0___0___0___0___0___0" localSheetId="12">'ADM-COMP'!#REF!</definedName>
    <definedName name="BuiltIn_Print_Area___0___0___0___0___0___0" localSheetId="6">#REF!</definedName>
    <definedName name="BuiltIn_Print_Area___0___0___0___0___0___0" localSheetId="18">'CLI-COMP'!#REF!</definedName>
    <definedName name="BuiltIn_Print_Area___0___0___0___0___0___0" localSheetId="19">'EST-COMP'!#REF!</definedName>
    <definedName name="BuiltIn_Print_Area___0___0___0___0___0___0" localSheetId="20">'GAS-COMP'!#REF!</definedName>
    <definedName name="BuiltIn_Print_Area___0___0___0___0___0___0" localSheetId="22">'HID-COMP'!#REF!</definedName>
    <definedName name="BuiltIn_Print_Area___0___0___0___0___0___0" localSheetId="21">'IMPER-COMP'!#REF!</definedName>
    <definedName name="BuiltIn_Print_Area___0___0___0___0___0___0" localSheetId="23">'IMPL-COMP'!#REF!</definedName>
    <definedName name="BuiltIn_Print_Area___0___0___0___0___0___0" localSheetId="24">'INC-COMP'!#REF!</definedName>
    <definedName name="BuiltIn_Print_Area___0___0___0___0___0___0" localSheetId="7">#REF!</definedName>
    <definedName name="BuiltIn_Print_Area___0___0___0___0___0___0" localSheetId="5">#REF!</definedName>
    <definedName name="BuiltIn_Print_Area___0___0___0___0___0___0" localSheetId="25">'SCE-COMP'!#REF!</definedName>
    <definedName name="BuiltIn_Print_Area___0___0___0___0___0___0" localSheetId="26">'SEG-COMP'!#REF!</definedName>
    <definedName name="BuiltIn_Print_Area___0___0___0___0___0___0" localSheetId="27">'SPDA-COMP'!#REF!</definedName>
    <definedName name="BuiltIn_Print_Area___0___0___0___0___0___0">#REF!</definedName>
    <definedName name="BuiltIn_Print_Area___0___0___0___0___0___0___0" localSheetId="4">#REF!</definedName>
    <definedName name="BuiltIn_Print_Area___0___0___0___0___0___0___0" localSheetId="12">'ADM-COMP'!#REF!</definedName>
    <definedName name="BuiltIn_Print_Area___0___0___0___0___0___0___0" localSheetId="6">#REF!</definedName>
    <definedName name="BuiltIn_Print_Area___0___0___0___0___0___0___0" localSheetId="18">'CLI-COMP'!#REF!</definedName>
    <definedName name="BuiltIn_Print_Area___0___0___0___0___0___0___0" localSheetId="19">'EST-COMP'!#REF!</definedName>
    <definedName name="BuiltIn_Print_Area___0___0___0___0___0___0___0" localSheetId="20">'GAS-COMP'!#REF!</definedName>
    <definedName name="BuiltIn_Print_Area___0___0___0___0___0___0___0" localSheetId="22">'HID-COMP'!#REF!</definedName>
    <definedName name="BuiltIn_Print_Area___0___0___0___0___0___0___0" localSheetId="21">'IMPER-COMP'!#REF!</definedName>
    <definedName name="BuiltIn_Print_Area___0___0___0___0___0___0___0" localSheetId="23">'IMPL-COMP'!#REF!</definedName>
    <definedName name="BuiltIn_Print_Area___0___0___0___0___0___0___0" localSheetId="24">'INC-COMP'!#REF!</definedName>
    <definedName name="BuiltIn_Print_Area___0___0___0___0___0___0___0" localSheetId="7">#REF!</definedName>
    <definedName name="BuiltIn_Print_Area___0___0___0___0___0___0___0" localSheetId="5">#REF!</definedName>
    <definedName name="BuiltIn_Print_Area___0___0___0___0___0___0___0" localSheetId="25">'SCE-COMP'!#REF!</definedName>
    <definedName name="BuiltIn_Print_Area___0___0___0___0___0___0___0" localSheetId="26">'SEG-COMP'!#REF!</definedName>
    <definedName name="BuiltIn_Print_Area___0___0___0___0___0___0___0" localSheetId="27">'SPDA-COMP'!#REF!</definedName>
    <definedName name="BuiltIn_Print_Area___0___0___0___0___0___0___0">#REF!</definedName>
    <definedName name="BuiltIn_Print_Area___0___0___0___0___0___0___0___0___0" localSheetId="4">#REF!</definedName>
    <definedName name="BuiltIn_Print_Area___0___0___0___0___0___0___0___0___0" localSheetId="12">'ADM-COMP'!#REF!</definedName>
    <definedName name="BuiltIn_Print_Area___0___0___0___0___0___0___0___0___0" localSheetId="6">#REF!</definedName>
    <definedName name="BuiltIn_Print_Area___0___0___0___0___0___0___0___0___0" localSheetId="18">'CLI-COMP'!#REF!</definedName>
    <definedName name="BuiltIn_Print_Area___0___0___0___0___0___0___0___0___0" localSheetId="19">'EST-COMP'!#REF!</definedName>
    <definedName name="BuiltIn_Print_Area___0___0___0___0___0___0___0___0___0" localSheetId="20">'GAS-COMP'!#REF!</definedName>
    <definedName name="BuiltIn_Print_Area___0___0___0___0___0___0___0___0___0" localSheetId="22">'HID-COMP'!#REF!</definedName>
    <definedName name="BuiltIn_Print_Area___0___0___0___0___0___0___0___0___0" localSheetId="21">'IMPER-COMP'!#REF!</definedName>
    <definedName name="BuiltIn_Print_Area___0___0___0___0___0___0___0___0___0" localSheetId="23">'IMPL-COMP'!#REF!</definedName>
    <definedName name="BuiltIn_Print_Area___0___0___0___0___0___0___0___0___0" localSheetId="24">'INC-COMP'!#REF!</definedName>
    <definedName name="BuiltIn_Print_Area___0___0___0___0___0___0___0___0___0" localSheetId="7">#REF!</definedName>
    <definedName name="BuiltIn_Print_Area___0___0___0___0___0___0___0___0___0" localSheetId="5">#REF!</definedName>
    <definedName name="BuiltIn_Print_Area___0___0___0___0___0___0___0___0___0" localSheetId="25">'SCE-COMP'!#REF!</definedName>
    <definedName name="BuiltIn_Print_Area___0___0___0___0___0___0___0___0___0" localSheetId="26">'SEG-COMP'!#REF!</definedName>
    <definedName name="BuiltIn_Print_Area___0___0___0___0___0___0___0___0___0" localSheetId="27">'SPDA-COMP'!#REF!</definedName>
    <definedName name="BuiltIn_Print_Area___0___0___0___0___0___0___0___0___0">#REF!</definedName>
    <definedName name="BuiltIn_Print_Area___0___0___10" localSheetId="4">#REF!</definedName>
    <definedName name="BuiltIn_Print_Area___0___0___10" localSheetId="12">'ADM-COMP'!#REF!</definedName>
    <definedName name="BuiltIn_Print_Area___0___0___10" localSheetId="6">#REF!</definedName>
    <definedName name="BuiltIn_Print_Area___0___0___10" localSheetId="18">'CLI-COMP'!#REF!</definedName>
    <definedName name="BuiltIn_Print_Area___0___0___10" localSheetId="19">'EST-COMP'!#REF!</definedName>
    <definedName name="BuiltIn_Print_Area___0___0___10" localSheetId="20">'GAS-COMP'!#REF!</definedName>
    <definedName name="BuiltIn_Print_Area___0___0___10" localSheetId="22">'HID-COMP'!#REF!</definedName>
    <definedName name="BuiltIn_Print_Area___0___0___10" localSheetId="21">'IMPER-COMP'!#REF!</definedName>
    <definedName name="BuiltIn_Print_Area___0___0___10" localSheetId="23">'IMPL-COMP'!#REF!</definedName>
    <definedName name="BuiltIn_Print_Area___0___0___10" localSheetId="24">'INC-COMP'!#REF!</definedName>
    <definedName name="BuiltIn_Print_Area___0___0___10" localSheetId="7">#REF!</definedName>
    <definedName name="BuiltIn_Print_Area___0___0___10" localSheetId="5">#REF!</definedName>
    <definedName name="BuiltIn_Print_Area___0___0___10" localSheetId="25">'SCE-COMP'!#REF!</definedName>
    <definedName name="BuiltIn_Print_Area___0___0___10" localSheetId="26">'SEG-COMP'!#REF!</definedName>
    <definedName name="BuiltIn_Print_Area___0___0___10" localSheetId="27">'SPDA-COMP'!#REF!</definedName>
    <definedName name="BuiltIn_Print_Area___0___0___10">#REF!</definedName>
    <definedName name="BuiltIn_Print_Area___0___1" localSheetId="4">#REF!</definedName>
    <definedName name="BuiltIn_Print_Area___0___1" localSheetId="12">'ADM-COMP'!#REF!</definedName>
    <definedName name="BuiltIn_Print_Area___0___1" localSheetId="6">#REF!</definedName>
    <definedName name="BuiltIn_Print_Area___0___1" localSheetId="18">'CLI-COMP'!#REF!</definedName>
    <definedName name="BuiltIn_Print_Area___0___1" localSheetId="19">'EST-COMP'!#REF!</definedName>
    <definedName name="BuiltIn_Print_Area___0___1" localSheetId="20">'GAS-COMP'!#REF!</definedName>
    <definedName name="BuiltIn_Print_Area___0___1" localSheetId="22">'HID-COMP'!#REF!</definedName>
    <definedName name="BuiltIn_Print_Area___0___1" localSheetId="21">'IMPER-COMP'!#REF!</definedName>
    <definedName name="BuiltIn_Print_Area___0___1" localSheetId="23">'IMPL-COMP'!#REF!</definedName>
    <definedName name="BuiltIn_Print_Area___0___1" localSheetId="24">'INC-COMP'!#REF!</definedName>
    <definedName name="BuiltIn_Print_Area___0___1" localSheetId="7">#REF!</definedName>
    <definedName name="BuiltIn_Print_Area___0___1" localSheetId="5">#REF!</definedName>
    <definedName name="BuiltIn_Print_Area___0___1" localSheetId="25">'SCE-COMP'!#REF!</definedName>
    <definedName name="BuiltIn_Print_Area___0___1" localSheetId="26">'SEG-COMP'!#REF!</definedName>
    <definedName name="BuiltIn_Print_Area___0___1" localSheetId="27">'SPDA-COMP'!#REF!</definedName>
    <definedName name="BuiltIn_Print_Area___0___1">#REF!</definedName>
    <definedName name="BuiltIn_Print_Area___0___1___0" localSheetId="4">#REF!</definedName>
    <definedName name="BuiltIn_Print_Area___0___1___0" localSheetId="12">'ADM-COMP'!#REF!</definedName>
    <definedName name="BuiltIn_Print_Area___0___1___0" localSheetId="6">#REF!</definedName>
    <definedName name="BuiltIn_Print_Area___0___1___0" localSheetId="18">'CLI-COMP'!#REF!</definedName>
    <definedName name="BuiltIn_Print_Area___0___1___0" localSheetId="19">'EST-COMP'!#REF!</definedName>
    <definedName name="BuiltIn_Print_Area___0___1___0" localSheetId="20">'GAS-COMP'!#REF!</definedName>
    <definedName name="BuiltIn_Print_Area___0___1___0" localSheetId="22">'HID-COMP'!#REF!</definedName>
    <definedName name="BuiltIn_Print_Area___0___1___0" localSheetId="21">'IMPER-COMP'!#REF!</definedName>
    <definedName name="BuiltIn_Print_Area___0___1___0" localSheetId="23">'IMPL-COMP'!#REF!</definedName>
    <definedName name="BuiltIn_Print_Area___0___1___0" localSheetId="24">'INC-COMP'!#REF!</definedName>
    <definedName name="BuiltIn_Print_Area___0___1___0" localSheetId="7">#REF!</definedName>
    <definedName name="BuiltIn_Print_Area___0___1___0" localSheetId="5">#REF!</definedName>
    <definedName name="BuiltIn_Print_Area___0___1___0" localSheetId="25">'SCE-COMP'!#REF!</definedName>
    <definedName name="BuiltIn_Print_Area___0___1___0" localSheetId="26">'SEG-COMP'!#REF!</definedName>
    <definedName name="BuiltIn_Print_Area___0___1___0" localSheetId="27">'SPDA-COMP'!#REF!</definedName>
    <definedName name="BuiltIn_Print_Area___0___1___0">#REF!</definedName>
    <definedName name="BuiltIn_Print_Area___0___1___0___0" localSheetId="4">#REF!</definedName>
    <definedName name="BuiltIn_Print_Area___0___1___0___0" localSheetId="12">'ADM-COMP'!#REF!</definedName>
    <definedName name="BuiltIn_Print_Area___0___1___0___0" localSheetId="6">#REF!</definedName>
    <definedName name="BuiltIn_Print_Area___0___1___0___0" localSheetId="18">'CLI-COMP'!#REF!</definedName>
    <definedName name="BuiltIn_Print_Area___0___1___0___0" localSheetId="19">'EST-COMP'!#REF!</definedName>
    <definedName name="BuiltIn_Print_Area___0___1___0___0" localSheetId="20">'GAS-COMP'!#REF!</definedName>
    <definedName name="BuiltIn_Print_Area___0___1___0___0" localSheetId="22">'HID-COMP'!#REF!</definedName>
    <definedName name="BuiltIn_Print_Area___0___1___0___0" localSheetId="21">'IMPER-COMP'!#REF!</definedName>
    <definedName name="BuiltIn_Print_Area___0___1___0___0" localSheetId="23">'IMPL-COMP'!#REF!</definedName>
    <definedName name="BuiltIn_Print_Area___0___1___0___0" localSheetId="24">'INC-COMP'!#REF!</definedName>
    <definedName name="BuiltIn_Print_Area___0___1___0___0" localSheetId="7">#REF!</definedName>
    <definedName name="BuiltIn_Print_Area___0___1___0___0" localSheetId="5">#REF!</definedName>
    <definedName name="BuiltIn_Print_Area___0___1___0___0" localSheetId="25">'SCE-COMP'!#REF!</definedName>
    <definedName name="BuiltIn_Print_Area___0___1___0___0" localSheetId="26">'SEG-COMP'!#REF!</definedName>
    <definedName name="BuiltIn_Print_Area___0___1___0___0" localSheetId="27">'SPDA-COMP'!#REF!</definedName>
    <definedName name="BuiltIn_Print_Area___0___1___0___0">#REF!</definedName>
    <definedName name="BuiltIn_Print_Area___0___1___0___0___0" localSheetId="4">#REF!</definedName>
    <definedName name="BuiltIn_Print_Area___0___1___0___0___0" localSheetId="12">'ADM-COMP'!#REF!</definedName>
    <definedName name="BuiltIn_Print_Area___0___1___0___0___0" localSheetId="6">#REF!</definedName>
    <definedName name="BuiltIn_Print_Area___0___1___0___0___0" localSheetId="18">'CLI-COMP'!#REF!</definedName>
    <definedName name="BuiltIn_Print_Area___0___1___0___0___0" localSheetId="19">'EST-COMP'!#REF!</definedName>
    <definedName name="BuiltIn_Print_Area___0___1___0___0___0" localSheetId="20">'GAS-COMP'!#REF!</definedName>
    <definedName name="BuiltIn_Print_Area___0___1___0___0___0" localSheetId="22">'HID-COMP'!#REF!</definedName>
    <definedName name="BuiltIn_Print_Area___0___1___0___0___0" localSheetId="21">'IMPER-COMP'!#REF!</definedName>
    <definedName name="BuiltIn_Print_Area___0___1___0___0___0" localSheetId="23">'IMPL-COMP'!#REF!</definedName>
    <definedName name="BuiltIn_Print_Area___0___1___0___0___0" localSheetId="24">'INC-COMP'!#REF!</definedName>
    <definedName name="BuiltIn_Print_Area___0___1___0___0___0" localSheetId="7">#REF!</definedName>
    <definedName name="BuiltIn_Print_Area___0___1___0___0___0" localSheetId="5">#REF!</definedName>
    <definedName name="BuiltIn_Print_Area___0___1___0___0___0" localSheetId="25">'SCE-COMP'!#REF!</definedName>
    <definedName name="BuiltIn_Print_Area___0___1___0___0___0" localSheetId="26">'SEG-COMP'!#REF!</definedName>
    <definedName name="BuiltIn_Print_Area___0___1___0___0___0" localSheetId="27">'SPDA-COMP'!#REF!</definedName>
    <definedName name="BuiltIn_Print_Area___0___1___0___0___0">#REF!</definedName>
    <definedName name="BuiltIn_Print_Area___0___1___0___0___0___0" localSheetId="4">#REF!</definedName>
    <definedName name="BuiltIn_Print_Area___0___1___0___0___0___0" localSheetId="12">'ADM-COMP'!#REF!</definedName>
    <definedName name="BuiltIn_Print_Area___0___1___0___0___0___0" localSheetId="6">#REF!</definedName>
    <definedName name="BuiltIn_Print_Area___0___1___0___0___0___0" localSheetId="18">'CLI-COMP'!#REF!</definedName>
    <definedName name="BuiltIn_Print_Area___0___1___0___0___0___0" localSheetId="19">'EST-COMP'!#REF!</definedName>
    <definedName name="BuiltIn_Print_Area___0___1___0___0___0___0" localSheetId="20">'GAS-COMP'!#REF!</definedName>
    <definedName name="BuiltIn_Print_Area___0___1___0___0___0___0" localSheetId="22">'HID-COMP'!#REF!</definedName>
    <definedName name="BuiltIn_Print_Area___0___1___0___0___0___0" localSheetId="21">'IMPER-COMP'!#REF!</definedName>
    <definedName name="BuiltIn_Print_Area___0___1___0___0___0___0" localSheetId="23">'IMPL-COMP'!#REF!</definedName>
    <definedName name="BuiltIn_Print_Area___0___1___0___0___0___0" localSheetId="24">'INC-COMP'!#REF!</definedName>
    <definedName name="BuiltIn_Print_Area___0___1___0___0___0___0" localSheetId="7">#REF!</definedName>
    <definedName name="BuiltIn_Print_Area___0___1___0___0___0___0" localSheetId="5">#REF!</definedName>
    <definedName name="BuiltIn_Print_Area___0___1___0___0___0___0" localSheetId="25">'SCE-COMP'!#REF!</definedName>
    <definedName name="BuiltIn_Print_Area___0___1___0___0___0___0" localSheetId="26">'SEG-COMP'!#REF!</definedName>
    <definedName name="BuiltIn_Print_Area___0___1___0___0___0___0" localSheetId="27">'SPDA-COMP'!#REF!</definedName>
    <definedName name="BuiltIn_Print_Area___0___1___0___0___0___0">#REF!</definedName>
    <definedName name="BuiltIn_Print_Area___0___1___0___0___0___0___0" localSheetId="4">#REF!</definedName>
    <definedName name="BuiltIn_Print_Area___0___1___0___0___0___0___0" localSheetId="12">'ADM-COMP'!#REF!</definedName>
    <definedName name="BuiltIn_Print_Area___0___1___0___0___0___0___0" localSheetId="6">#REF!</definedName>
    <definedName name="BuiltIn_Print_Area___0___1___0___0___0___0___0" localSheetId="18">'CLI-COMP'!#REF!</definedName>
    <definedName name="BuiltIn_Print_Area___0___1___0___0___0___0___0" localSheetId="19">'EST-COMP'!#REF!</definedName>
    <definedName name="BuiltIn_Print_Area___0___1___0___0___0___0___0" localSheetId="20">'GAS-COMP'!#REF!</definedName>
    <definedName name="BuiltIn_Print_Area___0___1___0___0___0___0___0" localSheetId="22">'HID-COMP'!#REF!</definedName>
    <definedName name="BuiltIn_Print_Area___0___1___0___0___0___0___0" localSheetId="21">'IMPER-COMP'!#REF!</definedName>
    <definedName name="BuiltIn_Print_Area___0___1___0___0___0___0___0" localSheetId="23">'IMPL-COMP'!#REF!</definedName>
    <definedName name="BuiltIn_Print_Area___0___1___0___0___0___0___0" localSheetId="24">'INC-COMP'!#REF!</definedName>
    <definedName name="BuiltIn_Print_Area___0___1___0___0___0___0___0" localSheetId="7">#REF!</definedName>
    <definedName name="BuiltIn_Print_Area___0___1___0___0___0___0___0" localSheetId="5">#REF!</definedName>
    <definedName name="BuiltIn_Print_Area___0___1___0___0___0___0___0" localSheetId="25">'SCE-COMP'!#REF!</definedName>
    <definedName name="BuiltIn_Print_Area___0___1___0___0___0___0___0" localSheetId="26">'SEG-COMP'!#REF!</definedName>
    <definedName name="BuiltIn_Print_Area___0___1___0___0___0___0___0" localSheetId="27">'SPDA-COMP'!#REF!</definedName>
    <definedName name="BuiltIn_Print_Area___0___1___0___0___0___0___0">#REF!</definedName>
    <definedName name="BuiltIn_Print_Area___0___1___0___0___0___0___0___0" localSheetId="4">#REF!</definedName>
    <definedName name="BuiltIn_Print_Area___0___1___0___0___0___0___0___0" localSheetId="12">'ADM-COMP'!#REF!</definedName>
    <definedName name="BuiltIn_Print_Area___0___1___0___0___0___0___0___0" localSheetId="6">#REF!</definedName>
    <definedName name="BuiltIn_Print_Area___0___1___0___0___0___0___0___0" localSheetId="18">'CLI-COMP'!#REF!</definedName>
    <definedName name="BuiltIn_Print_Area___0___1___0___0___0___0___0___0" localSheetId="19">'EST-COMP'!#REF!</definedName>
    <definedName name="BuiltIn_Print_Area___0___1___0___0___0___0___0___0" localSheetId="20">'GAS-COMP'!#REF!</definedName>
    <definedName name="BuiltIn_Print_Area___0___1___0___0___0___0___0___0" localSheetId="22">'HID-COMP'!#REF!</definedName>
    <definedName name="BuiltIn_Print_Area___0___1___0___0___0___0___0___0" localSheetId="21">'IMPER-COMP'!#REF!</definedName>
    <definedName name="BuiltIn_Print_Area___0___1___0___0___0___0___0___0" localSheetId="23">'IMPL-COMP'!#REF!</definedName>
    <definedName name="BuiltIn_Print_Area___0___1___0___0___0___0___0___0" localSheetId="24">'INC-COMP'!#REF!</definedName>
    <definedName name="BuiltIn_Print_Area___0___1___0___0___0___0___0___0" localSheetId="7">#REF!</definedName>
    <definedName name="BuiltIn_Print_Area___0___1___0___0___0___0___0___0" localSheetId="5">#REF!</definedName>
    <definedName name="BuiltIn_Print_Area___0___1___0___0___0___0___0___0" localSheetId="25">'SCE-COMP'!#REF!</definedName>
    <definedName name="BuiltIn_Print_Area___0___1___0___0___0___0___0___0" localSheetId="26">'SEG-COMP'!#REF!</definedName>
    <definedName name="BuiltIn_Print_Area___0___1___0___0___0___0___0___0" localSheetId="27">'SPDA-COMP'!#REF!</definedName>
    <definedName name="BuiltIn_Print_Area___0___1___0___0___0___0___0___0">#REF!</definedName>
    <definedName name="BuiltIn_Print_Area___0___1___0___0___0___0___0___0___0" localSheetId="4">#REF!</definedName>
    <definedName name="BuiltIn_Print_Area___0___1___0___0___0___0___0___0___0" localSheetId="12">'ADM-COMP'!#REF!</definedName>
    <definedName name="BuiltIn_Print_Area___0___1___0___0___0___0___0___0___0" localSheetId="6">#REF!</definedName>
    <definedName name="BuiltIn_Print_Area___0___1___0___0___0___0___0___0___0" localSheetId="18">'CLI-COMP'!#REF!</definedName>
    <definedName name="BuiltIn_Print_Area___0___1___0___0___0___0___0___0___0" localSheetId="19">'EST-COMP'!#REF!</definedName>
    <definedName name="BuiltIn_Print_Area___0___1___0___0___0___0___0___0___0" localSheetId="20">'GAS-COMP'!#REF!</definedName>
    <definedName name="BuiltIn_Print_Area___0___1___0___0___0___0___0___0___0" localSheetId="22">'HID-COMP'!#REF!</definedName>
    <definedName name="BuiltIn_Print_Area___0___1___0___0___0___0___0___0___0" localSheetId="21">'IMPER-COMP'!#REF!</definedName>
    <definedName name="BuiltIn_Print_Area___0___1___0___0___0___0___0___0___0" localSheetId="23">'IMPL-COMP'!#REF!</definedName>
    <definedName name="BuiltIn_Print_Area___0___1___0___0___0___0___0___0___0" localSheetId="24">'INC-COMP'!#REF!</definedName>
    <definedName name="BuiltIn_Print_Area___0___1___0___0___0___0___0___0___0" localSheetId="7">#REF!</definedName>
    <definedName name="BuiltIn_Print_Area___0___1___0___0___0___0___0___0___0" localSheetId="5">#REF!</definedName>
    <definedName name="BuiltIn_Print_Area___0___1___0___0___0___0___0___0___0" localSheetId="25">'SCE-COMP'!#REF!</definedName>
    <definedName name="BuiltIn_Print_Area___0___1___0___0___0___0___0___0___0" localSheetId="26">'SEG-COMP'!#REF!</definedName>
    <definedName name="BuiltIn_Print_Area___0___1___0___0___0___0___0___0___0" localSheetId="27">'SPDA-COMP'!#REF!</definedName>
    <definedName name="BuiltIn_Print_Area___0___1___0___0___0___0___0___0___0">#REF!</definedName>
    <definedName name="BuiltIn_Print_Area___0___1___0___0___0___0___0___0___0___0" localSheetId="4">#REF!</definedName>
    <definedName name="BuiltIn_Print_Area___0___1___0___0___0___0___0___0___0___0" localSheetId="12">'ADM-COMP'!#REF!</definedName>
    <definedName name="BuiltIn_Print_Area___0___1___0___0___0___0___0___0___0___0" localSheetId="6">#REF!</definedName>
    <definedName name="BuiltIn_Print_Area___0___1___0___0___0___0___0___0___0___0" localSheetId="18">'CLI-COMP'!#REF!</definedName>
    <definedName name="BuiltIn_Print_Area___0___1___0___0___0___0___0___0___0___0" localSheetId="19">'EST-COMP'!#REF!</definedName>
    <definedName name="BuiltIn_Print_Area___0___1___0___0___0___0___0___0___0___0" localSheetId="20">'GAS-COMP'!#REF!</definedName>
    <definedName name="BuiltIn_Print_Area___0___1___0___0___0___0___0___0___0___0" localSheetId="22">'HID-COMP'!#REF!</definedName>
    <definedName name="BuiltIn_Print_Area___0___1___0___0___0___0___0___0___0___0" localSheetId="21">'IMPER-COMP'!#REF!</definedName>
    <definedName name="BuiltIn_Print_Area___0___1___0___0___0___0___0___0___0___0" localSheetId="23">'IMPL-COMP'!#REF!</definedName>
    <definedName name="BuiltIn_Print_Area___0___1___0___0___0___0___0___0___0___0" localSheetId="24">'INC-COMP'!#REF!</definedName>
    <definedName name="BuiltIn_Print_Area___0___1___0___0___0___0___0___0___0___0" localSheetId="7">#REF!</definedName>
    <definedName name="BuiltIn_Print_Area___0___1___0___0___0___0___0___0___0___0" localSheetId="5">#REF!</definedName>
    <definedName name="BuiltIn_Print_Area___0___1___0___0___0___0___0___0___0___0" localSheetId="25">'SCE-COMP'!#REF!</definedName>
    <definedName name="BuiltIn_Print_Area___0___1___0___0___0___0___0___0___0___0" localSheetId="26">'SEG-COMP'!#REF!</definedName>
    <definedName name="BuiltIn_Print_Area___0___1___0___0___0___0___0___0___0___0" localSheetId="27">'SPDA-COMP'!#REF!</definedName>
    <definedName name="BuiltIn_Print_Area___0___1___0___0___0___0___0___0___0___0">#REF!</definedName>
    <definedName name="BuiltIn_Print_Area___0___1___0___0___0___0___0___0___0___0_1" localSheetId="4">#REF!</definedName>
    <definedName name="BuiltIn_Print_Area___0___1___0___0___0___0___0___0___0___0_1" localSheetId="12">'ADM-COMP'!#REF!</definedName>
    <definedName name="BuiltIn_Print_Area___0___1___0___0___0___0___0___0___0___0_1" localSheetId="6">#REF!</definedName>
    <definedName name="BuiltIn_Print_Area___0___1___0___0___0___0___0___0___0___0_1" localSheetId="18">'CLI-COMP'!#REF!</definedName>
    <definedName name="BuiltIn_Print_Area___0___1___0___0___0___0___0___0___0___0_1" localSheetId="19">'EST-COMP'!#REF!</definedName>
    <definedName name="BuiltIn_Print_Area___0___1___0___0___0___0___0___0___0___0_1" localSheetId="20">'GAS-COMP'!#REF!</definedName>
    <definedName name="BuiltIn_Print_Area___0___1___0___0___0___0___0___0___0___0_1" localSheetId="22">'HID-COMP'!#REF!</definedName>
    <definedName name="BuiltIn_Print_Area___0___1___0___0___0___0___0___0___0___0_1" localSheetId="21">'IMPER-COMP'!#REF!</definedName>
    <definedName name="BuiltIn_Print_Area___0___1___0___0___0___0___0___0___0___0_1" localSheetId="23">'IMPL-COMP'!#REF!</definedName>
    <definedName name="BuiltIn_Print_Area___0___1___0___0___0___0___0___0___0___0_1" localSheetId="24">'INC-COMP'!#REF!</definedName>
    <definedName name="BuiltIn_Print_Area___0___1___0___0___0___0___0___0___0___0_1" localSheetId="7">#REF!</definedName>
    <definedName name="BuiltIn_Print_Area___0___1___0___0___0___0___0___0___0___0_1" localSheetId="5">#REF!</definedName>
    <definedName name="BuiltIn_Print_Area___0___1___0___0___0___0___0___0___0___0_1" localSheetId="25">'SCE-COMP'!#REF!</definedName>
    <definedName name="BuiltIn_Print_Area___0___1___0___0___0___0___0___0___0___0_1" localSheetId="26">'SEG-COMP'!#REF!</definedName>
    <definedName name="BuiltIn_Print_Area___0___1___0___0___0___0___0___0___0___0_1" localSheetId="27">'SPDA-COMP'!#REF!</definedName>
    <definedName name="BuiltIn_Print_Area___0___1___0___0___0___0___0___0___0___0_1">#REF!</definedName>
    <definedName name="BuiltIn_Print_Area___0___1___0___0___0___0___0___0___0___0_1_1" localSheetId="4">#REF!</definedName>
    <definedName name="BuiltIn_Print_Area___0___1___0___0___0___0___0___0___0___0_1_1" localSheetId="12">'ADM-COMP'!#REF!</definedName>
    <definedName name="BuiltIn_Print_Area___0___1___0___0___0___0___0___0___0___0_1_1" localSheetId="6">#REF!</definedName>
    <definedName name="BuiltIn_Print_Area___0___1___0___0___0___0___0___0___0___0_1_1" localSheetId="18">'CLI-COMP'!#REF!</definedName>
    <definedName name="BuiltIn_Print_Area___0___1___0___0___0___0___0___0___0___0_1_1" localSheetId="19">'EST-COMP'!#REF!</definedName>
    <definedName name="BuiltIn_Print_Area___0___1___0___0___0___0___0___0___0___0_1_1" localSheetId="20">'GAS-COMP'!#REF!</definedName>
    <definedName name="BuiltIn_Print_Area___0___1___0___0___0___0___0___0___0___0_1_1" localSheetId="22">'HID-COMP'!#REF!</definedName>
    <definedName name="BuiltIn_Print_Area___0___1___0___0___0___0___0___0___0___0_1_1" localSheetId="21">'IMPER-COMP'!#REF!</definedName>
    <definedName name="BuiltIn_Print_Area___0___1___0___0___0___0___0___0___0___0_1_1" localSheetId="23">'IMPL-COMP'!#REF!</definedName>
    <definedName name="BuiltIn_Print_Area___0___1___0___0___0___0___0___0___0___0_1_1" localSheetId="24">'INC-COMP'!#REF!</definedName>
    <definedName name="BuiltIn_Print_Area___0___1___0___0___0___0___0___0___0___0_1_1" localSheetId="7">#REF!</definedName>
    <definedName name="BuiltIn_Print_Area___0___1___0___0___0___0___0___0___0___0_1_1" localSheetId="5">#REF!</definedName>
    <definedName name="BuiltIn_Print_Area___0___1___0___0___0___0___0___0___0___0_1_1" localSheetId="25">'SCE-COMP'!#REF!</definedName>
    <definedName name="BuiltIn_Print_Area___0___1___0___0___0___0___0___0___0___0_1_1" localSheetId="26">'SEG-COMP'!#REF!</definedName>
    <definedName name="BuiltIn_Print_Area___0___1___0___0___0___0___0___0___0___0_1_1" localSheetId="27">'SPDA-COMP'!#REF!</definedName>
    <definedName name="BuiltIn_Print_Area___0___1___0___0___0___0___0___0___0___0_1_1">#REF!</definedName>
    <definedName name="BuiltIn_Print_Area___0___1___0___0___0___0___0___0___0_1" localSheetId="4">#REF!</definedName>
    <definedName name="BuiltIn_Print_Area___0___1___0___0___0___0___0___0___0_1" localSheetId="12">'ADM-COMP'!#REF!</definedName>
    <definedName name="BuiltIn_Print_Area___0___1___0___0___0___0___0___0___0_1" localSheetId="6">#REF!</definedName>
    <definedName name="BuiltIn_Print_Area___0___1___0___0___0___0___0___0___0_1" localSheetId="18">'CLI-COMP'!#REF!</definedName>
    <definedName name="BuiltIn_Print_Area___0___1___0___0___0___0___0___0___0_1" localSheetId="19">'EST-COMP'!#REF!</definedName>
    <definedName name="BuiltIn_Print_Area___0___1___0___0___0___0___0___0___0_1" localSheetId="20">'GAS-COMP'!#REF!</definedName>
    <definedName name="BuiltIn_Print_Area___0___1___0___0___0___0___0___0___0_1" localSheetId="22">'HID-COMP'!#REF!</definedName>
    <definedName name="BuiltIn_Print_Area___0___1___0___0___0___0___0___0___0_1" localSheetId="21">'IMPER-COMP'!#REF!</definedName>
    <definedName name="BuiltIn_Print_Area___0___1___0___0___0___0___0___0___0_1" localSheetId="23">'IMPL-COMP'!#REF!</definedName>
    <definedName name="BuiltIn_Print_Area___0___1___0___0___0___0___0___0___0_1" localSheetId="24">'INC-COMP'!#REF!</definedName>
    <definedName name="BuiltIn_Print_Area___0___1___0___0___0___0___0___0___0_1" localSheetId="7">#REF!</definedName>
    <definedName name="BuiltIn_Print_Area___0___1___0___0___0___0___0___0___0_1" localSheetId="5">#REF!</definedName>
    <definedName name="BuiltIn_Print_Area___0___1___0___0___0___0___0___0___0_1" localSheetId="25">'SCE-COMP'!#REF!</definedName>
    <definedName name="BuiltIn_Print_Area___0___1___0___0___0___0___0___0___0_1" localSheetId="26">'SEG-COMP'!#REF!</definedName>
    <definedName name="BuiltIn_Print_Area___0___1___0___0___0___0___0___0___0_1" localSheetId="27">'SPDA-COMP'!#REF!</definedName>
    <definedName name="BuiltIn_Print_Area___0___1___0___0___0___0___0___0___0_1">#REF!</definedName>
    <definedName name="BuiltIn_Print_Area___0___1___0___0___0___0___0___0___0_1_1" localSheetId="4">#REF!</definedName>
    <definedName name="BuiltIn_Print_Area___0___1___0___0___0___0___0___0___0_1_1" localSheetId="12">'ADM-COMP'!#REF!</definedName>
    <definedName name="BuiltIn_Print_Area___0___1___0___0___0___0___0___0___0_1_1" localSheetId="6">#REF!</definedName>
    <definedName name="BuiltIn_Print_Area___0___1___0___0___0___0___0___0___0_1_1" localSheetId="18">'CLI-COMP'!#REF!</definedName>
    <definedName name="BuiltIn_Print_Area___0___1___0___0___0___0___0___0___0_1_1" localSheetId="19">'EST-COMP'!#REF!</definedName>
    <definedName name="BuiltIn_Print_Area___0___1___0___0___0___0___0___0___0_1_1" localSheetId="20">'GAS-COMP'!#REF!</definedName>
    <definedName name="BuiltIn_Print_Area___0___1___0___0___0___0___0___0___0_1_1" localSheetId="22">'HID-COMP'!#REF!</definedName>
    <definedName name="BuiltIn_Print_Area___0___1___0___0___0___0___0___0___0_1_1" localSheetId="21">'IMPER-COMP'!#REF!</definedName>
    <definedName name="BuiltIn_Print_Area___0___1___0___0___0___0___0___0___0_1_1" localSheetId="23">'IMPL-COMP'!#REF!</definedName>
    <definedName name="BuiltIn_Print_Area___0___1___0___0___0___0___0___0___0_1_1" localSheetId="24">'INC-COMP'!#REF!</definedName>
    <definedName name="BuiltIn_Print_Area___0___1___0___0___0___0___0___0___0_1_1" localSheetId="7">#REF!</definedName>
    <definedName name="BuiltIn_Print_Area___0___1___0___0___0___0___0___0___0_1_1" localSheetId="5">#REF!</definedName>
    <definedName name="BuiltIn_Print_Area___0___1___0___0___0___0___0___0___0_1_1" localSheetId="25">'SCE-COMP'!#REF!</definedName>
    <definedName name="BuiltIn_Print_Area___0___1___0___0___0___0___0___0___0_1_1" localSheetId="26">'SEG-COMP'!#REF!</definedName>
    <definedName name="BuiltIn_Print_Area___0___1___0___0___0___0___0___0___0_1_1" localSheetId="27">'SPDA-COMP'!#REF!</definedName>
    <definedName name="BuiltIn_Print_Area___0___1___0___0___0___0___0___0___0_1_1">#REF!</definedName>
    <definedName name="BuiltIn_Print_Area___0___1___0___0___0___0___0___0_1" localSheetId="4">#REF!</definedName>
    <definedName name="BuiltIn_Print_Area___0___1___0___0___0___0___0___0_1" localSheetId="12">'ADM-COMP'!#REF!</definedName>
    <definedName name="BuiltIn_Print_Area___0___1___0___0___0___0___0___0_1" localSheetId="6">#REF!</definedName>
    <definedName name="BuiltIn_Print_Area___0___1___0___0___0___0___0___0_1" localSheetId="18">'CLI-COMP'!#REF!</definedName>
    <definedName name="BuiltIn_Print_Area___0___1___0___0___0___0___0___0_1" localSheetId="19">'EST-COMP'!#REF!</definedName>
    <definedName name="BuiltIn_Print_Area___0___1___0___0___0___0___0___0_1" localSheetId="20">'GAS-COMP'!#REF!</definedName>
    <definedName name="BuiltIn_Print_Area___0___1___0___0___0___0___0___0_1" localSheetId="22">'HID-COMP'!#REF!</definedName>
    <definedName name="BuiltIn_Print_Area___0___1___0___0___0___0___0___0_1" localSheetId="21">'IMPER-COMP'!#REF!</definedName>
    <definedName name="BuiltIn_Print_Area___0___1___0___0___0___0___0___0_1" localSheetId="23">'IMPL-COMP'!#REF!</definedName>
    <definedName name="BuiltIn_Print_Area___0___1___0___0___0___0___0___0_1" localSheetId="24">'INC-COMP'!#REF!</definedName>
    <definedName name="BuiltIn_Print_Area___0___1___0___0___0___0___0___0_1" localSheetId="7">#REF!</definedName>
    <definedName name="BuiltIn_Print_Area___0___1___0___0___0___0___0___0_1" localSheetId="5">#REF!</definedName>
    <definedName name="BuiltIn_Print_Area___0___1___0___0___0___0___0___0_1" localSheetId="25">'SCE-COMP'!#REF!</definedName>
    <definedName name="BuiltIn_Print_Area___0___1___0___0___0___0___0___0_1" localSheetId="26">'SEG-COMP'!#REF!</definedName>
    <definedName name="BuiltIn_Print_Area___0___1___0___0___0___0___0___0_1" localSheetId="27">'SPDA-COMP'!#REF!</definedName>
    <definedName name="BuiltIn_Print_Area___0___1___0___0___0___0___0___0_1">#REF!</definedName>
    <definedName name="BuiltIn_Print_Area___0___1___0___0___0___0___0___0_1_1" localSheetId="4">#REF!</definedName>
    <definedName name="BuiltIn_Print_Area___0___1___0___0___0___0___0___0_1_1" localSheetId="12">'ADM-COMP'!#REF!</definedName>
    <definedName name="BuiltIn_Print_Area___0___1___0___0___0___0___0___0_1_1" localSheetId="6">#REF!</definedName>
    <definedName name="BuiltIn_Print_Area___0___1___0___0___0___0___0___0_1_1" localSheetId="18">'CLI-COMP'!#REF!</definedName>
    <definedName name="BuiltIn_Print_Area___0___1___0___0___0___0___0___0_1_1" localSheetId="19">'EST-COMP'!#REF!</definedName>
    <definedName name="BuiltIn_Print_Area___0___1___0___0___0___0___0___0_1_1" localSheetId="20">'GAS-COMP'!#REF!</definedName>
    <definedName name="BuiltIn_Print_Area___0___1___0___0___0___0___0___0_1_1" localSheetId="22">'HID-COMP'!#REF!</definedName>
    <definedName name="BuiltIn_Print_Area___0___1___0___0___0___0___0___0_1_1" localSheetId="21">'IMPER-COMP'!#REF!</definedName>
    <definedName name="BuiltIn_Print_Area___0___1___0___0___0___0___0___0_1_1" localSheetId="23">'IMPL-COMP'!#REF!</definedName>
    <definedName name="BuiltIn_Print_Area___0___1___0___0___0___0___0___0_1_1" localSheetId="24">'INC-COMP'!#REF!</definedName>
    <definedName name="BuiltIn_Print_Area___0___1___0___0___0___0___0___0_1_1" localSheetId="7">#REF!</definedName>
    <definedName name="BuiltIn_Print_Area___0___1___0___0___0___0___0___0_1_1" localSheetId="5">#REF!</definedName>
    <definedName name="BuiltIn_Print_Area___0___1___0___0___0___0___0___0_1_1" localSheetId="25">'SCE-COMP'!#REF!</definedName>
    <definedName name="BuiltIn_Print_Area___0___1___0___0___0___0___0___0_1_1" localSheetId="26">'SEG-COMP'!#REF!</definedName>
    <definedName name="BuiltIn_Print_Area___0___1___0___0___0___0___0___0_1_1" localSheetId="27">'SPDA-COMP'!#REF!</definedName>
    <definedName name="BuiltIn_Print_Area___0___1___0___0___0___0___0___0_1_1">#REF!</definedName>
    <definedName name="BuiltIn_Print_Area___0___1___0___0___0___0___0_1" localSheetId="4">#REF!</definedName>
    <definedName name="BuiltIn_Print_Area___0___1___0___0___0___0___0_1" localSheetId="12">'ADM-COMP'!#REF!</definedName>
    <definedName name="BuiltIn_Print_Area___0___1___0___0___0___0___0_1" localSheetId="6">#REF!</definedName>
    <definedName name="BuiltIn_Print_Area___0___1___0___0___0___0___0_1" localSheetId="18">'CLI-COMP'!#REF!</definedName>
    <definedName name="BuiltIn_Print_Area___0___1___0___0___0___0___0_1" localSheetId="19">'EST-COMP'!#REF!</definedName>
    <definedName name="BuiltIn_Print_Area___0___1___0___0___0___0___0_1" localSheetId="20">'GAS-COMP'!#REF!</definedName>
    <definedName name="BuiltIn_Print_Area___0___1___0___0___0___0___0_1" localSheetId="22">'HID-COMP'!#REF!</definedName>
    <definedName name="BuiltIn_Print_Area___0___1___0___0___0___0___0_1" localSheetId="21">'IMPER-COMP'!#REF!</definedName>
    <definedName name="BuiltIn_Print_Area___0___1___0___0___0___0___0_1" localSheetId="23">'IMPL-COMP'!#REF!</definedName>
    <definedName name="BuiltIn_Print_Area___0___1___0___0___0___0___0_1" localSheetId="24">'INC-COMP'!#REF!</definedName>
    <definedName name="BuiltIn_Print_Area___0___1___0___0___0___0___0_1" localSheetId="7">#REF!</definedName>
    <definedName name="BuiltIn_Print_Area___0___1___0___0___0___0___0_1" localSheetId="5">#REF!</definedName>
    <definedName name="BuiltIn_Print_Area___0___1___0___0___0___0___0_1" localSheetId="25">'SCE-COMP'!#REF!</definedName>
    <definedName name="BuiltIn_Print_Area___0___1___0___0___0___0___0_1" localSheetId="26">'SEG-COMP'!#REF!</definedName>
    <definedName name="BuiltIn_Print_Area___0___1___0___0___0___0___0_1" localSheetId="27">'SPDA-COMP'!#REF!</definedName>
    <definedName name="BuiltIn_Print_Area___0___1___0___0___0___0___0_1">#REF!</definedName>
    <definedName name="BuiltIn_Print_Area___0___1___0___0___0___0___0_1_1" localSheetId="4">#REF!</definedName>
    <definedName name="BuiltIn_Print_Area___0___1___0___0___0___0___0_1_1" localSheetId="12">'ADM-COMP'!#REF!</definedName>
    <definedName name="BuiltIn_Print_Area___0___1___0___0___0___0___0_1_1" localSheetId="6">#REF!</definedName>
    <definedName name="BuiltIn_Print_Area___0___1___0___0___0___0___0_1_1" localSheetId="18">'CLI-COMP'!#REF!</definedName>
    <definedName name="BuiltIn_Print_Area___0___1___0___0___0___0___0_1_1" localSheetId="19">'EST-COMP'!#REF!</definedName>
    <definedName name="BuiltIn_Print_Area___0___1___0___0___0___0___0_1_1" localSheetId="20">'GAS-COMP'!#REF!</definedName>
    <definedName name="BuiltIn_Print_Area___0___1___0___0___0___0___0_1_1" localSheetId="22">'HID-COMP'!#REF!</definedName>
    <definedName name="BuiltIn_Print_Area___0___1___0___0___0___0___0_1_1" localSheetId="21">'IMPER-COMP'!#REF!</definedName>
    <definedName name="BuiltIn_Print_Area___0___1___0___0___0___0___0_1_1" localSheetId="23">'IMPL-COMP'!#REF!</definedName>
    <definedName name="BuiltIn_Print_Area___0___1___0___0___0___0___0_1_1" localSheetId="24">'INC-COMP'!#REF!</definedName>
    <definedName name="BuiltIn_Print_Area___0___1___0___0___0___0___0_1_1" localSheetId="7">#REF!</definedName>
    <definedName name="BuiltIn_Print_Area___0___1___0___0___0___0___0_1_1" localSheetId="5">#REF!</definedName>
    <definedName name="BuiltIn_Print_Area___0___1___0___0___0___0___0_1_1" localSheetId="25">'SCE-COMP'!#REF!</definedName>
    <definedName name="BuiltIn_Print_Area___0___1___0___0___0___0___0_1_1" localSheetId="26">'SEG-COMP'!#REF!</definedName>
    <definedName name="BuiltIn_Print_Area___0___1___0___0___0___0___0_1_1" localSheetId="27">'SPDA-COMP'!#REF!</definedName>
    <definedName name="BuiltIn_Print_Area___0___1___0___0___0___0___0_1_1">#REF!</definedName>
    <definedName name="BuiltIn_Print_Area___0___1___0___0___0___0_1" localSheetId="4">#REF!</definedName>
    <definedName name="BuiltIn_Print_Area___0___1___0___0___0___0_1" localSheetId="12">'ADM-COMP'!#REF!</definedName>
    <definedName name="BuiltIn_Print_Area___0___1___0___0___0___0_1" localSheetId="6">#REF!</definedName>
    <definedName name="BuiltIn_Print_Area___0___1___0___0___0___0_1" localSheetId="18">'CLI-COMP'!#REF!</definedName>
    <definedName name="BuiltIn_Print_Area___0___1___0___0___0___0_1" localSheetId="19">'EST-COMP'!#REF!</definedName>
    <definedName name="BuiltIn_Print_Area___0___1___0___0___0___0_1" localSheetId="20">'GAS-COMP'!#REF!</definedName>
    <definedName name="BuiltIn_Print_Area___0___1___0___0___0___0_1" localSheetId="22">'HID-COMP'!#REF!</definedName>
    <definedName name="BuiltIn_Print_Area___0___1___0___0___0___0_1" localSheetId="21">'IMPER-COMP'!#REF!</definedName>
    <definedName name="BuiltIn_Print_Area___0___1___0___0___0___0_1" localSheetId="23">'IMPL-COMP'!#REF!</definedName>
    <definedName name="BuiltIn_Print_Area___0___1___0___0___0___0_1" localSheetId="24">'INC-COMP'!#REF!</definedName>
    <definedName name="BuiltIn_Print_Area___0___1___0___0___0___0_1" localSheetId="7">#REF!</definedName>
    <definedName name="BuiltIn_Print_Area___0___1___0___0___0___0_1" localSheetId="5">#REF!</definedName>
    <definedName name="BuiltIn_Print_Area___0___1___0___0___0___0_1" localSheetId="25">'SCE-COMP'!#REF!</definedName>
    <definedName name="BuiltIn_Print_Area___0___1___0___0___0___0_1" localSheetId="26">'SEG-COMP'!#REF!</definedName>
    <definedName name="BuiltIn_Print_Area___0___1___0___0___0___0_1" localSheetId="27">'SPDA-COMP'!#REF!</definedName>
    <definedName name="BuiltIn_Print_Area___0___1___0___0___0___0_1">#REF!</definedName>
    <definedName name="BuiltIn_Print_Area___0___1___0___0___0___0_1_1" localSheetId="4">#REF!</definedName>
    <definedName name="BuiltIn_Print_Area___0___1___0___0___0___0_1_1" localSheetId="12">'ADM-COMP'!#REF!</definedName>
    <definedName name="BuiltIn_Print_Area___0___1___0___0___0___0_1_1" localSheetId="6">#REF!</definedName>
    <definedName name="BuiltIn_Print_Area___0___1___0___0___0___0_1_1" localSheetId="18">'CLI-COMP'!#REF!</definedName>
    <definedName name="BuiltIn_Print_Area___0___1___0___0___0___0_1_1" localSheetId="19">'EST-COMP'!#REF!</definedName>
    <definedName name="BuiltIn_Print_Area___0___1___0___0___0___0_1_1" localSheetId="20">'GAS-COMP'!#REF!</definedName>
    <definedName name="BuiltIn_Print_Area___0___1___0___0___0___0_1_1" localSheetId="22">'HID-COMP'!#REF!</definedName>
    <definedName name="BuiltIn_Print_Area___0___1___0___0___0___0_1_1" localSheetId="21">'IMPER-COMP'!#REF!</definedName>
    <definedName name="BuiltIn_Print_Area___0___1___0___0___0___0_1_1" localSheetId="23">'IMPL-COMP'!#REF!</definedName>
    <definedName name="BuiltIn_Print_Area___0___1___0___0___0___0_1_1" localSheetId="24">'INC-COMP'!#REF!</definedName>
    <definedName name="BuiltIn_Print_Area___0___1___0___0___0___0_1_1" localSheetId="7">#REF!</definedName>
    <definedName name="BuiltIn_Print_Area___0___1___0___0___0___0_1_1" localSheetId="5">#REF!</definedName>
    <definedName name="BuiltIn_Print_Area___0___1___0___0___0___0_1_1" localSheetId="25">'SCE-COMP'!#REF!</definedName>
    <definedName name="BuiltIn_Print_Area___0___1___0___0___0___0_1_1" localSheetId="26">'SEG-COMP'!#REF!</definedName>
    <definedName name="BuiltIn_Print_Area___0___1___0___0___0___0_1_1" localSheetId="27">'SPDA-COMP'!#REF!</definedName>
    <definedName name="BuiltIn_Print_Area___0___1___0___0___0___0_1_1">#REF!</definedName>
    <definedName name="BuiltIn_Print_Area___0___1___0___0___0_1" localSheetId="4">#REF!</definedName>
    <definedName name="BuiltIn_Print_Area___0___1___0___0___0_1" localSheetId="12">'ADM-COMP'!#REF!</definedName>
    <definedName name="BuiltIn_Print_Area___0___1___0___0___0_1" localSheetId="6">#REF!</definedName>
    <definedName name="BuiltIn_Print_Area___0___1___0___0___0_1" localSheetId="18">'CLI-COMP'!#REF!</definedName>
    <definedName name="BuiltIn_Print_Area___0___1___0___0___0_1" localSheetId="19">'EST-COMP'!#REF!</definedName>
    <definedName name="BuiltIn_Print_Area___0___1___0___0___0_1" localSheetId="20">'GAS-COMP'!#REF!</definedName>
    <definedName name="BuiltIn_Print_Area___0___1___0___0___0_1" localSheetId="22">'HID-COMP'!#REF!</definedName>
    <definedName name="BuiltIn_Print_Area___0___1___0___0___0_1" localSheetId="21">'IMPER-COMP'!#REF!</definedName>
    <definedName name="BuiltIn_Print_Area___0___1___0___0___0_1" localSheetId="23">'IMPL-COMP'!#REF!</definedName>
    <definedName name="BuiltIn_Print_Area___0___1___0___0___0_1" localSheetId="24">'INC-COMP'!#REF!</definedName>
    <definedName name="BuiltIn_Print_Area___0___1___0___0___0_1" localSheetId="7">#REF!</definedName>
    <definedName name="BuiltIn_Print_Area___0___1___0___0___0_1" localSheetId="5">#REF!</definedName>
    <definedName name="BuiltIn_Print_Area___0___1___0___0___0_1" localSheetId="25">'SCE-COMP'!#REF!</definedName>
    <definedName name="BuiltIn_Print_Area___0___1___0___0___0_1" localSheetId="26">'SEG-COMP'!#REF!</definedName>
    <definedName name="BuiltIn_Print_Area___0___1___0___0___0_1" localSheetId="27">'SPDA-COMP'!#REF!</definedName>
    <definedName name="BuiltIn_Print_Area___0___1___0___0___0_1">#REF!</definedName>
    <definedName name="BuiltIn_Print_Area___0___1___0___0___0_1_1" localSheetId="4">#REF!</definedName>
    <definedName name="BuiltIn_Print_Area___0___1___0___0___0_1_1" localSheetId="12">'ADM-COMP'!#REF!</definedName>
    <definedName name="BuiltIn_Print_Area___0___1___0___0___0_1_1" localSheetId="6">#REF!</definedName>
    <definedName name="BuiltIn_Print_Area___0___1___0___0___0_1_1" localSheetId="18">'CLI-COMP'!#REF!</definedName>
    <definedName name="BuiltIn_Print_Area___0___1___0___0___0_1_1" localSheetId="19">'EST-COMP'!#REF!</definedName>
    <definedName name="BuiltIn_Print_Area___0___1___0___0___0_1_1" localSheetId="20">'GAS-COMP'!#REF!</definedName>
    <definedName name="BuiltIn_Print_Area___0___1___0___0___0_1_1" localSheetId="22">'HID-COMP'!#REF!</definedName>
    <definedName name="BuiltIn_Print_Area___0___1___0___0___0_1_1" localSheetId="21">'IMPER-COMP'!#REF!</definedName>
    <definedName name="BuiltIn_Print_Area___0___1___0___0___0_1_1" localSheetId="23">'IMPL-COMP'!#REF!</definedName>
    <definedName name="BuiltIn_Print_Area___0___1___0___0___0_1_1" localSheetId="24">'INC-COMP'!#REF!</definedName>
    <definedName name="BuiltIn_Print_Area___0___1___0___0___0_1_1" localSheetId="7">#REF!</definedName>
    <definedName name="BuiltIn_Print_Area___0___1___0___0___0_1_1" localSheetId="5">#REF!</definedName>
    <definedName name="BuiltIn_Print_Area___0___1___0___0___0_1_1" localSheetId="25">'SCE-COMP'!#REF!</definedName>
    <definedName name="BuiltIn_Print_Area___0___1___0___0___0_1_1" localSheetId="26">'SEG-COMP'!#REF!</definedName>
    <definedName name="BuiltIn_Print_Area___0___1___0___0___0_1_1" localSheetId="27">'SPDA-COMP'!#REF!</definedName>
    <definedName name="BuiltIn_Print_Area___0___1___0___0___0_1_1">#REF!</definedName>
    <definedName name="BuiltIn_Print_Area___0___1___0___0_1" localSheetId="4">#REF!</definedName>
    <definedName name="BuiltIn_Print_Area___0___1___0___0_1" localSheetId="12">'ADM-COMP'!#REF!</definedName>
    <definedName name="BuiltIn_Print_Area___0___1___0___0_1" localSheetId="6">#REF!</definedName>
    <definedName name="BuiltIn_Print_Area___0___1___0___0_1" localSheetId="18">'CLI-COMP'!#REF!</definedName>
    <definedName name="BuiltIn_Print_Area___0___1___0___0_1" localSheetId="19">'EST-COMP'!#REF!</definedName>
    <definedName name="BuiltIn_Print_Area___0___1___0___0_1" localSheetId="20">'GAS-COMP'!#REF!</definedName>
    <definedName name="BuiltIn_Print_Area___0___1___0___0_1" localSheetId="22">'HID-COMP'!#REF!</definedName>
    <definedName name="BuiltIn_Print_Area___0___1___0___0_1" localSheetId="21">'IMPER-COMP'!#REF!</definedName>
    <definedName name="BuiltIn_Print_Area___0___1___0___0_1" localSheetId="23">'IMPL-COMP'!#REF!</definedName>
    <definedName name="BuiltIn_Print_Area___0___1___0___0_1" localSheetId="24">'INC-COMP'!#REF!</definedName>
    <definedName name="BuiltIn_Print_Area___0___1___0___0_1" localSheetId="7">#REF!</definedName>
    <definedName name="BuiltIn_Print_Area___0___1___0___0_1" localSheetId="5">#REF!</definedName>
    <definedName name="BuiltIn_Print_Area___0___1___0___0_1" localSheetId="25">'SCE-COMP'!#REF!</definedName>
    <definedName name="BuiltIn_Print_Area___0___1___0___0_1" localSheetId="26">'SEG-COMP'!#REF!</definedName>
    <definedName name="BuiltIn_Print_Area___0___1___0___0_1" localSheetId="27">'SPDA-COMP'!#REF!</definedName>
    <definedName name="BuiltIn_Print_Area___0___1___0___0_1">#REF!</definedName>
    <definedName name="BuiltIn_Print_Area___0___1___0___0_1_1" localSheetId="4">#REF!</definedName>
    <definedName name="BuiltIn_Print_Area___0___1___0___0_1_1" localSheetId="12">'ADM-COMP'!#REF!</definedName>
    <definedName name="BuiltIn_Print_Area___0___1___0___0_1_1" localSheetId="6">#REF!</definedName>
    <definedName name="BuiltIn_Print_Area___0___1___0___0_1_1" localSheetId="18">'CLI-COMP'!#REF!</definedName>
    <definedName name="BuiltIn_Print_Area___0___1___0___0_1_1" localSheetId="19">'EST-COMP'!#REF!</definedName>
    <definedName name="BuiltIn_Print_Area___0___1___0___0_1_1" localSheetId="20">'GAS-COMP'!#REF!</definedName>
    <definedName name="BuiltIn_Print_Area___0___1___0___0_1_1" localSheetId="22">'HID-COMP'!#REF!</definedName>
    <definedName name="BuiltIn_Print_Area___0___1___0___0_1_1" localSheetId="21">'IMPER-COMP'!#REF!</definedName>
    <definedName name="BuiltIn_Print_Area___0___1___0___0_1_1" localSheetId="23">'IMPL-COMP'!#REF!</definedName>
    <definedName name="BuiltIn_Print_Area___0___1___0___0_1_1" localSheetId="24">'INC-COMP'!#REF!</definedName>
    <definedName name="BuiltIn_Print_Area___0___1___0___0_1_1" localSheetId="7">#REF!</definedName>
    <definedName name="BuiltIn_Print_Area___0___1___0___0_1_1" localSheetId="5">#REF!</definedName>
    <definedName name="BuiltIn_Print_Area___0___1___0___0_1_1" localSheetId="25">'SCE-COMP'!#REF!</definedName>
    <definedName name="BuiltIn_Print_Area___0___1___0___0_1_1" localSheetId="26">'SEG-COMP'!#REF!</definedName>
    <definedName name="BuiltIn_Print_Area___0___1___0___0_1_1" localSheetId="27">'SPDA-COMP'!#REF!</definedName>
    <definedName name="BuiltIn_Print_Area___0___1___0___0_1_1">#REF!</definedName>
    <definedName name="BuiltIn_Print_Area___0___1___0_1" localSheetId="4">#REF!</definedName>
    <definedName name="BuiltIn_Print_Area___0___1___0_1" localSheetId="12">'ADM-COMP'!#REF!</definedName>
    <definedName name="BuiltIn_Print_Area___0___1___0_1" localSheetId="6">#REF!</definedName>
    <definedName name="BuiltIn_Print_Area___0___1___0_1" localSheetId="18">'CLI-COMP'!#REF!</definedName>
    <definedName name="BuiltIn_Print_Area___0___1___0_1" localSheetId="19">'EST-COMP'!#REF!</definedName>
    <definedName name="BuiltIn_Print_Area___0___1___0_1" localSheetId="20">'GAS-COMP'!#REF!</definedName>
    <definedName name="BuiltIn_Print_Area___0___1___0_1" localSheetId="22">'HID-COMP'!#REF!</definedName>
    <definedName name="BuiltIn_Print_Area___0___1___0_1" localSheetId="21">'IMPER-COMP'!#REF!</definedName>
    <definedName name="BuiltIn_Print_Area___0___1___0_1" localSheetId="23">'IMPL-COMP'!#REF!</definedName>
    <definedName name="BuiltIn_Print_Area___0___1___0_1" localSheetId="24">'INC-COMP'!#REF!</definedName>
    <definedName name="BuiltIn_Print_Area___0___1___0_1" localSheetId="7">#REF!</definedName>
    <definedName name="BuiltIn_Print_Area___0___1___0_1" localSheetId="5">#REF!</definedName>
    <definedName name="BuiltIn_Print_Area___0___1___0_1" localSheetId="25">'SCE-COMP'!#REF!</definedName>
    <definedName name="BuiltIn_Print_Area___0___1___0_1" localSheetId="26">'SEG-COMP'!#REF!</definedName>
    <definedName name="BuiltIn_Print_Area___0___1___0_1" localSheetId="27">'SPDA-COMP'!#REF!</definedName>
    <definedName name="BuiltIn_Print_Area___0___1___0_1">#REF!</definedName>
    <definedName name="BuiltIn_Print_Area___0___1___0_1_1" localSheetId="4">#REF!</definedName>
    <definedName name="BuiltIn_Print_Area___0___1___0_1_1" localSheetId="12">'ADM-COMP'!#REF!</definedName>
    <definedName name="BuiltIn_Print_Area___0___1___0_1_1" localSheetId="6">#REF!</definedName>
    <definedName name="BuiltIn_Print_Area___0___1___0_1_1" localSheetId="18">'CLI-COMP'!#REF!</definedName>
    <definedName name="BuiltIn_Print_Area___0___1___0_1_1" localSheetId="19">'EST-COMP'!#REF!</definedName>
    <definedName name="BuiltIn_Print_Area___0___1___0_1_1" localSheetId="20">'GAS-COMP'!#REF!</definedName>
    <definedName name="BuiltIn_Print_Area___0___1___0_1_1" localSheetId="22">'HID-COMP'!#REF!</definedName>
    <definedName name="BuiltIn_Print_Area___0___1___0_1_1" localSheetId="21">'IMPER-COMP'!#REF!</definedName>
    <definedName name="BuiltIn_Print_Area___0___1___0_1_1" localSheetId="23">'IMPL-COMP'!#REF!</definedName>
    <definedName name="BuiltIn_Print_Area___0___1___0_1_1" localSheetId="24">'INC-COMP'!#REF!</definedName>
    <definedName name="BuiltIn_Print_Area___0___1___0_1_1" localSheetId="7">#REF!</definedName>
    <definedName name="BuiltIn_Print_Area___0___1___0_1_1" localSheetId="5">#REF!</definedName>
    <definedName name="BuiltIn_Print_Area___0___1___0_1_1" localSheetId="25">'SCE-COMP'!#REF!</definedName>
    <definedName name="BuiltIn_Print_Area___0___1___0_1_1" localSheetId="26">'SEG-COMP'!#REF!</definedName>
    <definedName name="BuiltIn_Print_Area___0___1___0_1_1" localSheetId="27">'SPDA-COMP'!#REF!</definedName>
    <definedName name="BuiltIn_Print_Area___0___1___0_1_1">#REF!</definedName>
    <definedName name="BuiltIn_Print_Area___0___1_1" localSheetId="4">#REF!</definedName>
    <definedName name="BuiltIn_Print_Area___0___1_1" localSheetId="12">'ADM-COMP'!#REF!</definedName>
    <definedName name="BuiltIn_Print_Area___0___1_1" localSheetId="6">#REF!</definedName>
    <definedName name="BuiltIn_Print_Area___0___1_1" localSheetId="18">'CLI-COMP'!#REF!</definedName>
    <definedName name="BuiltIn_Print_Area___0___1_1" localSheetId="19">'EST-COMP'!#REF!</definedName>
    <definedName name="BuiltIn_Print_Area___0___1_1" localSheetId="20">'GAS-COMP'!#REF!</definedName>
    <definedName name="BuiltIn_Print_Area___0___1_1" localSheetId="22">'HID-COMP'!#REF!</definedName>
    <definedName name="BuiltIn_Print_Area___0___1_1" localSheetId="21">'IMPER-COMP'!#REF!</definedName>
    <definedName name="BuiltIn_Print_Area___0___1_1" localSheetId="23">'IMPL-COMP'!#REF!</definedName>
    <definedName name="BuiltIn_Print_Area___0___1_1" localSheetId="24">'INC-COMP'!#REF!</definedName>
    <definedName name="BuiltIn_Print_Area___0___1_1" localSheetId="7">#REF!</definedName>
    <definedName name="BuiltIn_Print_Area___0___1_1" localSheetId="5">#REF!</definedName>
    <definedName name="BuiltIn_Print_Area___0___1_1" localSheetId="25">'SCE-COMP'!#REF!</definedName>
    <definedName name="BuiltIn_Print_Area___0___1_1" localSheetId="26">'SEG-COMP'!#REF!</definedName>
    <definedName name="BuiltIn_Print_Area___0___1_1" localSheetId="27">'SPDA-COMP'!#REF!</definedName>
    <definedName name="BuiltIn_Print_Area___0___1_1">#REF!</definedName>
    <definedName name="BuiltIn_Print_Area___0___1_1_1" localSheetId="4">#REF!</definedName>
    <definedName name="BuiltIn_Print_Area___0___1_1_1" localSheetId="12">'ADM-COMP'!#REF!</definedName>
    <definedName name="BuiltIn_Print_Area___0___1_1_1" localSheetId="6">#REF!</definedName>
    <definedName name="BuiltIn_Print_Area___0___1_1_1" localSheetId="18">'CLI-COMP'!#REF!</definedName>
    <definedName name="BuiltIn_Print_Area___0___1_1_1" localSheetId="19">'EST-COMP'!#REF!</definedName>
    <definedName name="BuiltIn_Print_Area___0___1_1_1" localSheetId="20">'GAS-COMP'!#REF!</definedName>
    <definedName name="BuiltIn_Print_Area___0___1_1_1" localSheetId="22">'HID-COMP'!#REF!</definedName>
    <definedName name="BuiltIn_Print_Area___0___1_1_1" localSheetId="21">'IMPER-COMP'!#REF!</definedName>
    <definedName name="BuiltIn_Print_Area___0___1_1_1" localSheetId="23">'IMPL-COMP'!#REF!</definedName>
    <definedName name="BuiltIn_Print_Area___0___1_1_1" localSheetId="24">'INC-COMP'!#REF!</definedName>
    <definedName name="BuiltIn_Print_Area___0___1_1_1" localSheetId="7">#REF!</definedName>
    <definedName name="BuiltIn_Print_Area___0___1_1_1" localSheetId="5">#REF!</definedName>
    <definedName name="BuiltIn_Print_Area___0___1_1_1" localSheetId="25">'SCE-COMP'!#REF!</definedName>
    <definedName name="BuiltIn_Print_Area___0___1_1_1" localSheetId="26">'SEG-COMP'!#REF!</definedName>
    <definedName name="BuiltIn_Print_Area___0___1_1_1" localSheetId="27">'SPDA-COMP'!#REF!</definedName>
    <definedName name="BuiltIn_Print_Area___0___1_1_1">#REF!</definedName>
    <definedName name="BuiltIn_Print_Area___0___16" localSheetId="4">#REF!</definedName>
    <definedName name="BuiltIn_Print_Area___0___16" localSheetId="12">'ADM-COMP'!#REF!</definedName>
    <definedName name="BuiltIn_Print_Area___0___16" localSheetId="6">#REF!</definedName>
    <definedName name="BuiltIn_Print_Area___0___16" localSheetId="18">'CLI-COMP'!#REF!</definedName>
    <definedName name="BuiltIn_Print_Area___0___16" localSheetId="19">'EST-COMP'!#REF!</definedName>
    <definedName name="BuiltIn_Print_Area___0___16" localSheetId="20">'GAS-COMP'!#REF!</definedName>
    <definedName name="BuiltIn_Print_Area___0___16" localSheetId="22">'HID-COMP'!#REF!</definedName>
    <definedName name="BuiltIn_Print_Area___0___16" localSheetId="21">'IMPER-COMP'!#REF!</definedName>
    <definedName name="BuiltIn_Print_Area___0___16" localSheetId="23">'IMPL-COMP'!#REF!</definedName>
    <definedName name="BuiltIn_Print_Area___0___16" localSheetId="24">'INC-COMP'!#REF!</definedName>
    <definedName name="BuiltIn_Print_Area___0___16" localSheetId="7">#REF!</definedName>
    <definedName name="BuiltIn_Print_Area___0___16" localSheetId="5">#REF!</definedName>
    <definedName name="BuiltIn_Print_Area___0___16" localSheetId="25">'SCE-COMP'!#REF!</definedName>
    <definedName name="BuiltIn_Print_Area___0___16" localSheetId="26">'SEG-COMP'!#REF!</definedName>
    <definedName name="BuiltIn_Print_Area___0___16" localSheetId="27">'SPDA-COMP'!#REF!</definedName>
    <definedName name="BuiltIn_Print_Area___0___16">#REF!</definedName>
    <definedName name="BuiltIn_Print_Area___0___16___0" localSheetId="4">#REF!</definedName>
    <definedName name="BuiltIn_Print_Area___0___16___0" localSheetId="12">'ADM-COMP'!#REF!</definedName>
    <definedName name="BuiltIn_Print_Area___0___16___0" localSheetId="6">#REF!</definedName>
    <definedName name="BuiltIn_Print_Area___0___16___0" localSheetId="18">'CLI-COMP'!#REF!</definedName>
    <definedName name="BuiltIn_Print_Area___0___16___0" localSheetId="19">'EST-COMP'!#REF!</definedName>
    <definedName name="BuiltIn_Print_Area___0___16___0" localSheetId="20">'GAS-COMP'!#REF!</definedName>
    <definedName name="BuiltIn_Print_Area___0___16___0" localSheetId="22">'HID-COMP'!#REF!</definedName>
    <definedName name="BuiltIn_Print_Area___0___16___0" localSheetId="21">'IMPER-COMP'!#REF!</definedName>
    <definedName name="BuiltIn_Print_Area___0___16___0" localSheetId="23">'IMPL-COMP'!#REF!</definedName>
    <definedName name="BuiltIn_Print_Area___0___16___0" localSheetId="24">'INC-COMP'!#REF!</definedName>
    <definedName name="BuiltIn_Print_Area___0___16___0" localSheetId="7">#REF!</definedName>
    <definedName name="BuiltIn_Print_Area___0___16___0" localSheetId="5">#REF!</definedName>
    <definedName name="BuiltIn_Print_Area___0___16___0" localSheetId="25">'SCE-COMP'!#REF!</definedName>
    <definedName name="BuiltIn_Print_Area___0___16___0" localSheetId="26">'SEG-COMP'!#REF!</definedName>
    <definedName name="BuiltIn_Print_Area___0___16___0" localSheetId="27">'SPDA-COMP'!#REF!</definedName>
    <definedName name="BuiltIn_Print_Area___0___16___0">#REF!</definedName>
    <definedName name="BuiltIn_Print_Area___0___16___0___0" localSheetId="4">#REF!</definedName>
    <definedName name="BuiltIn_Print_Area___0___16___0___0" localSheetId="12">'ADM-COMP'!#REF!</definedName>
    <definedName name="BuiltIn_Print_Area___0___16___0___0" localSheetId="6">#REF!</definedName>
    <definedName name="BuiltIn_Print_Area___0___16___0___0" localSheetId="18">'CLI-COMP'!#REF!</definedName>
    <definedName name="BuiltIn_Print_Area___0___16___0___0" localSheetId="19">'EST-COMP'!#REF!</definedName>
    <definedName name="BuiltIn_Print_Area___0___16___0___0" localSheetId="20">'GAS-COMP'!#REF!</definedName>
    <definedName name="BuiltIn_Print_Area___0___16___0___0" localSheetId="22">'HID-COMP'!#REF!</definedName>
    <definedName name="BuiltIn_Print_Area___0___16___0___0" localSheetId="21">'IMPER-COMP'!#REF!</definedName>
    <definedName name="BuiltIn_Print_Area___0___16___0___0" localSheetId="23">'IMPL-COMP'!#REF!</definedName>
    <definedName name="BuiltIn_Print_Area___0___16___0___0" localSheetId="24">'INC-COMP'!#REF!</definedName>
    <definedName name="BuiltIn_Print_Area___0___16___0___0" localSheetId="7">#REF!</definedName>
    <definedName name="BuiltIn_Print_Area___0___16___0___0" localSheetId="5">#REF!</definedName>
    <definedName name="BuiltIn_Print_Area___0___16___0___0" localSheetId="25">'SCE-COMP'!#REF!</definedName>
    <definedName name="BuiltIn_Print_Area___0___16___0___0" localSheetId="26">'SEG-COMP'!#REF!</definedName>
    <definedName name="BuiltIn_Print_Area___0___16___0___0" localSheetId="27">'SPDA-COMP'!#REF!</definedName>
    <definedName name="BuiltIn_Print_Area___0___16___0___0">#REF!</definedName>
    <definedName name="BuiltIn_Print_Area___0___16___0___0___0" localSheetId="4">#REF!</definedName>
    <definedName name="BuiltIn_Print_Area___0___16___0___0___0" localSheetId="12">'ADM-COMP'!#REF!</definedName>
    <definedName name="BuiltIn_Print_Area___0___16___0___0___0" localSheetId="6">#REF!</definedName>
    <definedName name="BuiltIn_Print_Area___0___16___0___0___0" localSheetId="18">'CLI-COMP'!#REF!</definedName>
    <definedName name="BuiltIn_Print_Area___0___16___0___0___0" localSheetId="19">'EST-COMP'!#REF!</definedName>
    <definedName name="BuiltIn_Print_Area___0___16___0___0___0" localSheetId="20">'GAS-COMP'!#REF!</definedName>
    <definedName name="BuiltIn_Print_Area___0___16___0___0___0" localSheetId="22">'HID-COMP'!#REF!</definedName>
    <definedName name="BuiltIn_Print_Area___0___16___0___0___0" localSheetId="21">'IMPER-COMP'!#REF!</definedName>
    <definedName name="BuiltIn_Print_Area___0___16___0___0___0" localSheetId="23">'IMPL-COMP'!#REF!</definedName>
    <definedName name="BuiltIn_Print_Area___0___16___0___0___0" localSheetId="24">'INC-COMP'!#REF!</definedName>
    <definedName name="BuiltIn_Print_Area___0___16___0___0___0" localSheetId="7">#REF!</definedName>
    <definedName name="BuiltIn_Print_Area___0___16___0___0___0" localSheetId="5">#REF!</definedName>
    <definedName name="BuiltIn_Print_Area___0___16___0___0___0" localSheetId="25">'SCE-COMP'!#REF!</definedName>
    <definedName name="BuiltIn_Print_Area___0___16___0___0___0" localSheetId="26">'SEG-COMP'!#REF!</definedName>
    <definedName name="BuiltIn_Print_Area___0___16___0___0___0" localSheetId="27">'SPDA-COMP'!#REF!</definedName>
    <definedName name="BuiltIn_Print_Area___0___16___0___0___0">#REF!</definedName>
    <definedName name="BuiltIn_Print_Area___0___16___0___0___0___0" localSheetId="4">#REF!</definedName>
    <definedName name="BuiltIn_Print_Area___0___16___0___0___0___0" localSheetId="12">'ADM-COMP'!#REF!</definedName>
    <definedName name="BuiltIn_Print_Area___0___16___0___0___0___0" localSheetId="6">#REF!</definedName>
    <definedName name="BuiltIn_Print_Area___0___16___0___0___0___0" localSheetId="18">'CLI-COMP'!#REF!</definedName>
    <definedName name="BuiltIn_Print_Area___0___16___0___0___0___0" localSheetId="19">'EST-COMP'!#REF!</definedName>
    <definedName name="BuiltIn_Print_Area___0___16___0___0___0___0" localSheetId="20">'GAS-COMP'!#REF!</definedName>
    <definedName name="BuiltIn_Print_Area___0___16___0___0___0___0" localSheetId="22">'HID-COMP'!#REF!</definedName>
    <definedName name="BuiltIn_Print_Area___0___16___0___0___0___0" localSheetId="21">'IMPER-COMP'!#REF!</definedName>
    <definedName name="BuiltIn_Print_Area___0___16___0___0___0___0" localSheetId="23">'IMPL-COMP'!#REF!</definedName>
    <definedName name="BuiltIn_Print_Area___0___16___0___0___0___0" localSheetId="24">'INC-COMP'!#REF!</definedName>
    <definedName name="BuiltIn_Print_Area___0___16___0___0___0___0" localSheetId="7">#REF!</definedName>
    <definedName name="BuiltIn_Print_Area___0___16___0___0___0___0" localSheetId="5">#REF!</definedName>
    <definedName name="BuiltIn_Print_Area___0___16___0___0___0___0" localSheetId="25">'SCE-COMP'!#REF!</definedName>
    <definedName name="BuiltIn_Print_Area___0___16___0___0___0___0" localSheetId="26">'SEG-COMP'!#REF!</definedName>
    <definedName name="BuiltIn_Print_Area___0___16___0___0___0___0" localSheetId="27">'SPDA-COMP'!#REF!</definedName>
    <definedName name="BuiltIn_Print_Area___0___16___0___0___0___0">#REF!</definedName>
    <definedName name="BuiltIn_Print_Area___0___16___0___0___0___0___0" localSheetId="4">#REF!</definedName>
    <definedName name="BuiltIn_Print_Area___0___16___0___0___0___0___0" localSheetId="12">'ADM-COMP'!#REF!</definedName>
    <definedName name="BuiltIn_Print_Area___0___16___0___0___0___0___0" localSheetId="6">#REF!</definedName>
    <definedName name="BuiltIn_Print_Area___0___16___0___0___0___0___0" localSheetId="18">'CLI-COMP'!#REF!</definedName>
    <definedName name="BuiltIn_Print_Area___0___16___0___0___0___0___0" localSheetId="19">'EST-COMP'!#REF!</definedName>
    <definedName name="BuiltIn_Print_Area___0___16___0___0___0___0___0" localSheetId="20">'GAS-COMP'!#REF!</definedName>
    <definedName name="BuiltIn_Print_Area___0___16___0___0___0___0___0" localSheetId="22">'HID-COMP'!#REF!</definedName>
    <definedName name="BuiltIn_Print_Area___0___16___0___0___0___0___0" localSheetId="21">'IMPER-COMP'!#REF!</definedName>
    <definedName name="BuiltIn_Print_Area___0___16___0___0___0___0___0" localSheetId="23">'IMPL-COMP'!#REF!</definedName>
    <definedName name="BuiltIn_Print_Area___0___16___0___0___0___0___0" localSheetId="24">'INC-COMP'!#REF!</definedName>
    <definedName name="BuiltIn_Print_Area___0___16___0___0___0___0___0" localSheetId="7">#REF!</definedName>
    <definedName name="BuiltIn_Print_Area___0___16___0___0___0___0___0" localSheetId="5">#REF!</definedName>
    <definedName name="BuiltIn_Print_Area___0___16___0___0___0___0___0" localSheetId="25">'SCE-COMP'!#REF!</definedName>
    <definedName name="BuiltIn_Print_Area___0___16___0___0___0___0___0" localSheetId="26">'SEG-COMP'!#REF!</definedName>
    <definedName name="BuiltIn_Print_Area___0___16___0___0___0___0___0" localSheetId="27">'SPDA-COMP'!#REF!</definedName>
    <definedName name="BuiltIn_Print_Area___0___16___0___0___0___0___0">#REF!</definedName>
    <definedName name="BuiltIn_Print_Area___0___16___0___0___0___0___0___0" localSheetId="4">#REF!</definedName>
    <definedName name="BuiltIn_Print_Area___0___16___0___0___0___0___0___0" localSheetId="12">'ADM-COMP'!#REF!</definedName>
    <definedName name="BuiltIn_Print_Area___0___16___0___0___0___0___0___0" localSheetId="6">#REF!</definedName>
    <definedName name="BuiltIn_Print_Area___0___16___0___0___0___0___0___0" localSheetId="18">'CLI-COMP'!#REF!</definedName>
    <definedName name="BuiltIn_Print_Area___0___16___0___0___0___0___0___0" localSheetId="19">'EST-COMP'!#REF!</definedName>
    <definedName name="BuiltIn_Print_Area___0___16___0___0___0___0___0___0" localSheetId="20">'GAS-COMP'!#REF!</definedName>
    <definedName name="BuiltIn_Print_Area___0___16___0___0___0___0___0___0" localSheetId="22">'HID-COMP'!#REF!</definedName>
    <definedName name="BuiltIn_Print_Area___0___16___0___0___0___0___0___0" localSheetId="21">'IMPER-COMP'!#REF!</definedName>
    <definedName name="BuiltIn_Print_Area___0___16___0___0___0___0___0___0" localSheetId="23">'IMPL-COMP'!#REF!</definedName>
    <definedName name="BuiltIn_Print_Area___0___16___0___0___0___0___0___0" localSheetId="24">'INC-COMP'!#REF!</definedName>
    <definedName name="BuiltIn_Print_Area___0___16___0___0___0___0___0___0" localSheetId="7">#REF!</definedName>
    <definedName name="BuiltIn_Print_Area___0___16___0___0___0___0___0___0" localSheetId="5">#REF!</definedName>
    <definedName name="BuiltIn_Print_Area___0___16___0___0___0___0___0___0" localSheetId="25">'SCE-COMP'!#REF!</definedName>
    <definedName name="BuiltIn_Print_Area___0___16___0___0___0___0___0___0" localSheetId="26">'SEG-COMP'!#REF!</definedName>
    <definedName name="BuiltIn_Print_Area___0___16___0___0___0___0___0___0" localSheetId="27">'SPDA-COMP'!#REF!</definedName>
    <definedName name="BuiltIn_Print_Area___0___16___0___0___0___0___0___0">#REF!</definedName>
    <definedName name="BuiltIn_Print_Area___0___16___0___0___0___0___0___0___0" localSheetId="4">#REF!</definedName>
    <definedName name="BuiltIn_Print_Area___0___16___0___0___0___0___0___0___0" localSheetId="12">'ADM-COMP'!#REF!</definedName>
    <definedName name="BuiltIn_Print_Area___0___16___0___0___0___0___0___0___0" localSheetId="6">#REF!</definedName>
    <definedName name="BuiltIn_Print_Area___0___16___0___0___0___0___0___0___0" localSheetId="18">'CLI-COMP'!#REF!</definedName>
    <definedName name="BuiltIn_Print_Area___0___16___0___0___0___0___0___0___0" localSheetId="19">'EST-COMP'!#REF!</definedName>
    <definedName name="BuiltIn_Print_Area___0___16___0___0___0___0___0___0___0" localSheetId="20">'GAS-COMP'!#REF!</definedName>
    <definedName name="BuiltIn_Print_Area___0___16___0___0___0___0___0___0___0" localSheetId="22">'HID-COMP'!#REF!</definedName>
    <definedName name="BuiltIn_Print_Area___0___16___0___0___0___0___0___0___0" localSheetId="21">'IMPER-COMP'!#REF!</definedName>
    <definedName name="BuiltIn_Print_Area___0___16___0___0___0___0___0___0___0" localSheetId="23">'IMPL-COMP'!#REF!</definedName>
    <definedName name="BuiltIn_Print_Area___0___16___0___0___0___0___0___0___0" localSheetId="24">'INC-COMP'!#REF!</definedName>
    <definedName name="BuiltIn_Print_Area___0___16___0___0___0___0___0___0___0" localSheetId="7">#REF!</definedName>
    <definedName name="BuiltIn_Print_Area___0___16___0___0___0___0___0___0___0" localSheetId="5">#REF!</definedName>
    <definedName name="BuiltIn_Print_Area___0___16___0___0___0___0___0___0___0" localSheetId="25">'SCE-COMP'!#REF!</definedName>
    <definedName name="BuiltIn_Print_Area___0___16___0___0___0___0___0___0___0" localSheetId="26">'SEG-COMP'!#REF!</definedName>
    <definedName name="BuiltIn_Print_Area___0___16___0___0___0___0___0___0___0" localSheetId="27">'SPDA-COMP'!#REF!</definedName>
    <definedName name="BuiltIn_Print_Area___0___16___0___0___0___0___0___0___0">#REF!</definedName>
    <definedName name="BuiltIn_Print_Area___0___4" localSheetId="4">#REF!</definedName>
    <definedName name="BuiltIn_Print_Area___0___4" localSheetId="12">'ADM-COMP'!#REF!</definedName>
    <definedName name="BuiltIn_Print_Area___0___4" localSheetId="6">#REF!</definedName>
    <definedName name="BuiltIn_Print_Area___0___4" localSheetId="18">'CLI-COMP'!#REF!</definedName>
    <definedName name="BuiltIn_Print_Area___0___4" localSheetId="19">'EST-COMP'!#REF!</definedName>
    <definedName name="BuiltIn_Print_Area___0___4" localSheetId="20">'GAS-COMP'!#REF!</definedName>
    <definedName name="BuiltIn_Print_Area___0___4" localSheetId="22">'HID-COMP'!#REF!</definedName>
    <definedName name="BuiltIn_Print_Area___0___4" localSheetId="21">'IMPER-COMP'!#REF!</definedName>
    <definedName name="BuiltIn_Print_Area___0___4" localSheetId="23">'IMPL-COMP'!#REF!</definedName>
    <definedName name="BuiltIn_Print_Area___0___4" localSheetId="24">'INC-COMP'!#REF!</definedName>
    <definedName name="BuiltIn_Print_Area___0___4" localSheetId="7">#REF!</definedName>
    <definedName name="BuiltIn_Print_Area___0___4" localSheetId="5">#REF!</definedName>
    <definedName name="BuiltIn_Print_Area___0___4" localSheetId="25">'SCE-COMP'!#REF!</definedName>
    <definedName name="BuiltIn_Print_Area___0___4" localSheetId="26">'SEG-COMP'!#REF!</definedName>
    <definedName name="BuiltIn_Print_Area___0___4" localSheetId="27">'SPDA-COMP'!#REF!</definedName>
    <definedName name="BuiltIn_Print_Area___0___4">#REF!</definedName>
    <definedName name="BuiltIn_Print_Area___0___5" localSheetId="4">#REF!</definedName>
    <definedName name="BuiltIn_Print_Area___0___5" localSheetId="12">'ADM-COMP'!#REF!</definedName>
    <definedName name="BuiltIn_Print_Area___0___5" localSheetId="6">#REF!</definedName>
    <definedName name="BuiltIn_Print_Area___0___5" localSheetId="18">'CLI-COMP'!#REF!</definedName>
    <definedName name="BuiltIn_Print_Area___0___5" localSheetId="19">'EST-COMP'!#REF!</definedName>
    <definedName name="BuiltIn_Print_Area___0___5" localSheetId="20">'GAS-COMP'!#REF!</definedName>
    <definedName name="BuiltIn_Print_Area___0___5" localSheetId="22">'HID-COMP'!#REF!</definedName>
    <definedName name="BuiltIn_Print_Area___0___5" localSheetId="21">'IMPER-COMP'!#REF!</definedName>
    <definedName name="BuiltIn_Print_Area___0___5" localSheetId="23">'IMPL-COMP'!#REF!</definedName>
    <definedName name="BuiltIn_Print_Area___0___5" localSheetId="24">'INC-COMP'!#REF!</definedName>
    <definedName name="BuiltIn_Print_Area___0___5" localSheetId="7">#REF!</definedName>
    <definedName name="BuiltIn_Print_Area___0___5" localSheetId="5">#REF!</definedName>
    <definedName name="BuiltIn_Print_Area___0___5" localSheetId="25">'SCE-COMP'!#REF!</definedName>
    <definedName name="BuiltIn_Print_Area___0___5" localSheetId="26">'SEG-COMP'!#REF!</definedName>
    <definedName name="BuiltIn_Print_Area___0___5" localSheetId="27">'SPDA-COMP'!#REF!</definedName>
    <definedName name="BuiltIn_Print_Area___0___5">#REF!</definedName>
    <definedName name="BuiltIn_Print_Area___0___5___0" localSheetId="4">#REF!</definedName>
    <definedName name="BuiltIn_Print_Area___0___5___0" localSheetId="12">'ADM-COMP'!#REF!</definedName>
    <definedName name="BuiltIn_Print_Area___0___5___0" localSheetId="6">#REF!</definedName>
    <definedName name="BuiltIn_Print_Area___0___5___0" localSheetId="18">'CLI-COMP'!#REF!</definedName>
    <definedName name="BuiltIn_Print_Area___0___5___0" localSheetId="19">'EST-COMP'!#REF!</definedName>
    <definedName name="BuiltIn_Print_Area___0___5___0" localSheetId="20">'GAS-COMP'!#REF!</definedName>
    <definedName name="BuiltIn_Print_Area___0___5___0" localSheetId="22">'HID-COMP'!#REF!</definedName>
    <definedName name="BuiltIn_Print_Area___0___5___0" localSheetId="21">'IMPER-COMP'!#REF!</definedName>
    <definedName name="BuiltIn_Print_Area___0___5___0" localSheetId="23">'IMPL-COMP'!#REF!</definedName>
    <definedName name="BuiltIn_Print_Area___0___5___0" localSheetId="24">'INC-COMP'!#REF!</definedName>
    <definedName name="BuiltIn_Print_Area___0___5___0" localSheetId="7">#REF!</definedName>
    <definedName name="BuiltIn_Print_Area___0___5___0" localSheetId="5">#REF!</definedName>
    <definedName name="BuiltIn_Print_Area___0___5___0" localSheetId="25">'SCE-COMP'!#REF!</definedName>
    <definedName name="BuiltIn_Print_Area___0___5___0" localSheetId="26">'SEG-COMP'!#REF!</definedName>
    <definedName name="BuiltIn_Print_Area___0___5___0" localSheetId="27">'SPDA-COMP'!#REF!</definedName>
    <definedName name="BuiltIn_Print_Area___0___5___0">#REF!</definedName>
    <definedName name="BuiltIn_Print_Area___0___6" localSheetId="4">#REF!</definedName>
    <definedName name="BuiltIn_Print_Area___0___6" localSheetId="12">'ADM-COMP'!#REF!</definedName>
    <definedName name="BuiltIn_Print_Area___0___6" localSheetId="6">#REF!</definedName>
    <definedName name="BuiltIn_Print_Area___0___6" localSheetId="18">'CLI-COMP'!#REF!</definedName>
    <definedName name="BuiltIn_Print_Area___0___6" localSheetId="19">'EST-COMP'!#REF!</definedName>
    <definedName name="BuiltIn_Print_Area___0___6" localSheetId="20">'GAS-COMP'!#REF!</definedName>
    <definedName name="BuiltIn_Print_Area___0___6" localSheetId="22">'HID-COMP'!#REF!</definedName>
    <definedName name="BuiltIn_Print_Area___0___6" localSheetId="21">'IMPER-COMP'!#REF!</definedName>
    <definedName name="BuiltIn_Print_Area___0___6" localSheetId="23">'IMPL-COMP'!#REF!</definedName>
    <definedName name="BuiltIn_Print_Area___0___6" localSheetId="24">'INC-COMP'!#REF!</definedName>
    <definedName name="BuiltIn_Print_Area___0___6" localSheetId="7">#REF!</definedName>
    <definedName name="BuiltIn_Print_Area___0___6" localSheetId="5">#REF!</definedName>
    <definedName name="BuiltIn_Print_Area___0___6" localSheetId="25">'SCE-COMP'!#REF!</definedName>
    <definedName name="BuiltIn_Print_Area___0___6" localSheetId="26">'SEG-COMP'!#REF!</definedName>
    <definedName name="BuiltIn_Print_Area___0___6" localSheetId="27">'SPDA-COMP'!#REF!</definedName>
    <definedName name="BuiltIn_Print_Area___0___6">#REF!</definedName>
    <definedName name="BuiltIn_Print_Area___0___6___0" localSheetId="4">#REF!</definedName>
    <definedName name="BuiltIn_Print_Area___0___6___0" localSheetId="12">'ADM-COMP'!#REF!</definedName>
    <definedName name="BuiltIn_Print_Area___0___6___0" localSheetId="6">#REF!</definedName>
    <definedName name="BuiltIn_Print_Area___0___6___0" localSheetId="18">'CLI-COMP'!#REF!</definedName>
    <definedName name="BuiltIn_Print_Area___0___6___0" localSheetId="19">'EST-COMP'!#REF!</definedName>
    <definedName name="BuiltIn_Print_Area___0___6___0" localSheetId="20">'GAS-COMP'!#REF!</definedName>
    <definedName name="BuiltIn_Print_Area___0___6___0" localSheetId="22">'HID-COMP'!#REF!</definedName>
    <definedName name="BuiltIn_Print_Area___0___6___0" localSheetId="21">'IMPER-COMP'!#REF!</definedName>
    <definedName name="BuiltIn_Print_Area___0___6___0" localSheetId="23">'IMPL-COMP'!#REF!</definedName>
    <definedName name="BuiltIn_Print_Area___0___6___0" localSheetId="24">'INC-COMP'!#REF!</definedName>
    <definedName name="BuiltIn_Print_Area___0___6___0" localSheetId="7">#REF!</definedName>
    <definedName name="BuiltIn_Print_Area___0___6___0" localSheetId="5">#REF!</definedName>
    <definedName name="BuiltIn_Print_Area___0___6___0" localSheetId="25">'SCE-COMP'!#REF!</definedName>
    <definedName name="BuiltIn_Print_Area___0___6___0" localSheetId="26">'SEG-COMP'!#REF!</definedName>
    <definedName name="BuiltIn_Print_Area___0___6___0" localSheetId="27">'SPDA-COMP'!#REF!</definedName>
    <definedName name="BuiltIn_Print_Area___0___6___0">#REF!</definedName>
    <definedName name="BuiltIn_Print_Area___0___7" localSheetId="4">#REF!</definedName>
    <definedName name="BuiltIn_Print_Area___0___7" localSheetId="12">'ADM-COMP'!#REF!</definedName>
    <definedName name="BuiltIn_Print_Area___0___7" localSheetId="6">#REF!</definedName>
    <definedName name="BuiltIn_Print_Area___0___7" localSheetId="18">'CLI-COMP'!#REF!</definedName>
    <definedName name="BuiltIn_Print_Area___0___7" localSheetId="19">'EST-COMP'!#REF!</definedName>
    <definedName name="BuiltIn_Print_Area___0___7" localSheetId="20">'GAS-COMP'!#REF!</definedName>
    <definedName name="BuiltIn_Print_Area___0___7" localSheetId="22">'HID-COMP'!#REF!</definedName>
    <definedName name="BuiltIn_Print_Area___0___7" localSheetId="21">'IMPER-COMP'!#REF!</definedName>
    <definedName name="BuiltIn_Print_Area___0___7" localSheetId="23">'IMPL-COMP'!#REF!</definedName>
    <definedName name="BuiltIn_Print_Area___0___7" localSheetId="24">'INC-COMP'!#REF!</definedName>
    <definedName name="BuiltIn_Print_Area___0___7" localSheetId="7">#REF!</definedName>
    <definedName name="BuiltIn_Print_Area___0___7" localSheetId="5">#REF!</definedName>
    <definedName name="BuiltIn_Print_Area___0___7" localSheetId="25">'SCE-COMP'!#REF!</definedName>
    <definedName name="BuiltIn_Print_Area___0___7" localSheetId="26">'SEG-COMP'!#REF!</definedName>
    <definedName name="BuiltIn_Print_Area___0___7" localSheetId="27">'SPDA-COMP'!#REF!</definedName>
    <definedName name="BuiltIn_Print_Area___0___7">#REF!</definedName>
    <definedName name="BuiltIn_Print_Area___0___7___0" localSheetId="4">#REF!</definedName>
    <definedName name="BuiltIn_Print_Area___0___7___0" localSheetId="12">'ADM-COMP'!#REF!</definedName>
    <definedName name="BuiltIn_Print_Area___0___7___0" localSheetId="6">#REF!</definedName>
    <definedName name="BuiltIn_Print_Area___0___7___0" localSheetId="18">'CLI-COMP'!#REF!</definedName>
    <definedName name="BuiltIn_Print_Area___0___7___0" localSheetId="19">'EST-COMP'!#REF!</definedName>
    <definedName name="BuiltIn_Print_Area___0___7___0" localSheetId="20">'GAS-COMP'!#REF!</definedName>
    <definedName name="BuiltIn_Print_Area___0___7___0" localSheetId="22">'HID-COMP'!#REF!</definedName>
    <definedName name="BuiltIn_Print_Area___0___7___0" localSheetId="21">'IMPER-COMP'!#REF!</definedName>
    <definedName name="BuiltIn_Print_Area___0___7___0" localSheetId="23">'IMPL-COMP'!#REF!</definedName>
    <definedName name="BuiltIn_Print_Area___0___7___0" localSheetId="24">'INC-COMP'!#REF!</definedName>
    <definedName name="BuiltIn_Print_Area___0___7___0" localSheetId="7">#REF!</definedName>
    <definedName name="BuiltIn_Print_Area___0___7___0" localSheetId="5">#REF!</definedName>
    <definedName name="BuiltIn_Print_Area___0___7___0" localSheetId="25">'SCE-COMP'!#REF!</definedName>
    <definedName name="BuiltIn_Print_Area___0___7___0" localSheetId="26">'SEG-COMP'!#REF!</definedName>
    <definedName name="BuiltIn_Print_Area___0___7___0" localSheetId="27">'SPDA-COMP'!#REF!</definedName>
    <definedName name="BuiltIn_Print_Area___0___7___0">#REF!</definedName>
    <definedName name="BuiltIn_Print_Area___0___8" localSheetId="4">#REF!</definedName>
    <definedName name="BuiltIn_Print_Area___0___8" localSheetId="12">'ADM-COMP'!#REF!</definedName>
    <definedName name="BuiltIn_Print_Area___0___8" localSheetId="6">#REF!</definedName>
    <definedName name="BuiltIn_Print_Area___0___8" localSheetId="18">'CLI-COMP'!#REF!</definedName>
    <definedName name="BuiltIn_Print_Area___0___8" localSheetId="19">'EST-COMP'!#REF!</definedName>
    <definedName name="BuiltIn_Print_Area___0___8" localSheetId="20">'GAS-COMP'!#REF!</definedName>
    <definedName name="BuiltIn_Print_Area___0___8" localSheetId="22">'HID-COMP'!#REF!</definedName>
    <definedName name="BuiltIn_Print_Area___0___8" localSheetId="21">'IMPER-COMP'!#REF!</definedName>
    <definedName name="BuiltIn_Print_Area___0___8" localSheetId="23">'IMPL-COMP'!#REF!</definedName>
    <definedName name="BuiltIn_Print_Area___0___8" localSheetId="24">'INC-COMP'!#REF!</definedName>
    <definedName name="BuiltIn_Print_Area___0___8" localSheetId="7">#REF!</definedName>
    <definedName name="BuiltIn_Print_Area___0___8" localSheetId="5">#REF!</definedName>
    <definedName name="BuiltIn_Print_Area___0___8" localSheetId="25">'SCE-COMP'!#REF!</definedName>
    <definedName name="BuiltIn_Print_Area___0___8" localSheetId="26">'SEG-COMP'!#REF!</definedName>
    <definedName name="BuiltIn_Print_Area___0___8" localSheetId="27">'SPDA-COMP'!#REF!</definedName>
    <definedName name="BuiltIn_Print_Area___0___8">#REF!</definedName>
    <definedName name="BuiltIn_Print_Area___0_1" localSheetId="4">#REF!</definedName>
    <definedName name="BuiltIn_Print_Area___0_1" localSheetId="12">'ADM-COMP'!#REF!</definedName>
    <definedName name="BuiltIn_Print_Area___0_1" localSheetId="6">#REF!</definedName>
    <definedName name="BuiltIn_Print_Area___0_1" localSheetId="18">'CLI-COMP'!#REF!</definedName>
    <definedName name="BuiltIn_Print_Area___0_1" localSheetId="19">'EST-COMP'!#REF!</definedName>
    <definedName name="BuiltIn_Print_Area___0_1" localSheetId="20">'GAS-COMP'!#REF!</definedName>
    <definedName name="BuiltIn_Print_Area___0_1" localSheetId="22">'HID-COMP'!#REF!</definedName>
    <definedName name="BuiltIn_Print_Area___0_1" localSheetId="21">'IMPER-COMP'!#REF!</definedName>
    <definedName name="BuiltIn_Print_Area___0_1" localSheetId="23">'IMPL-COMP'!#REF!</definedName>
    <definedName name="BuiltIn_Print_Area___0_1" localSheetId="24">'INC-COMP'!#REF!</definedName>
    <definedName name="BuiltIn_Print_Area___0_1" localSheetId="7">#REF!</definedName>
    <definedName name="BuiltIn_Print_Area___0_1" localSheetId="5">#REF!</definedName>
    <definedName name="BuiltIn_Print_Area___0_1" localSheetId="25">'SCE-COMP'!#REF!</definedName>
    <definedName name="BuiltIn_Print_Area___0_1" localSheetId="26">'SEG-COMP'!#REF!</definedName>
    <definedName name="BuiltIn_Print_Area___0_1" localSheetId="27">'SPDA-COMP'!#REF!</definedName>
    <definedName name="BuiltIn_Print_Area___0_1">#REF!</definedName>
    <definedName name="BuiltIn_Print_Area___0_1_1" localSheetId="4">#REF!</definedName>
    <definedName name="BuiltIn_Print_Area___0_1_1" localSheetId="12">'ADM-COMP'!#REF!</definedName>
    <definedName name="BuiltIn_Print_Area___0_1_1" localSheetId="6">#REF!</definedName>
    <definedName name="BuiltIn_Print_Area___0_1_1" localSheetId="18">'CLI-COMP'!#REF!</definedName>
    <definedName name="BuiltIn_Print_Area___0_1_1" localSheetId="19">'EST-COMP'!#REF!</definedName>
    <definedName name="BuiltIn_Print_Area___0_1_1" localSheetId="20">'GAS-COMP'!#REF!</definedName>
    <definedName name="BuiltIn_Print_Area___0_1_1" localSheetId="22">'HID-COMP'!#REF!</definedName>
    <definedName name="BuiltIn_Print_Area___0_1_1" localSheetId="21">'IMPER-COMP'!#REF!</definedName>
    <definedName name="BuiltIn_Print_Area___0_1_1" localSheetId="23">'IMPL-COMP'!#REF!</definedName>
    <definedName name="BuiltIn_Print_Area___0_1_1" localSheetId="24">'INC-COMP'!#REF!</definedName>
    <definedName name="BuiltIn_Print_Area___0_1_1" localSheetId="7">#REF!</definedName>
    <definedName name="BuiltIn_Print_Area___0_1_1" localSheetId="5">#REF!</definedName>
    <definedName name="BuiltIn_Print_Area___0_1_1" localSheetId="25">'SCE-COMP'!#REF!</definedName>
    <definedName name="BuiltIn_Print_Area___0_1_1" localSheetId="26">'SEG-COMP'!#REF!</definedName>
    <definedName name="BuiltIn_Print_Area___0_1_1" localSheetId="27">'SPDA-COMP'!#REF!</definedName>
    <definedName name="BuiltIn_Print_Area___0_1_1">#REF!</definedName>
    <definedName name="BuiltIn_Print_Area_1" localSheetId="4">#REF!</definedName>
    <definedName name="BuiltIn_Print_Area_1" localSheetId="12">'ADM-COMP'!#REF!</definedName>
    <definedName name="BuiltIn_Print_Area_1" localSheetId="6">#REF!</definedName>
    <definedName name="BuiltIn_Print_Area_1" localSheetId="18">'CLI-COMP'!#REF!</definedName>
    <definedName name="BuiltIn_Print_Area_1" localSheetId="19">'EST-COMP'!#REF!</definedName>
    <definedName name="BuiltIn_Print_Area_1" localSheetId="20">'GAS-COMP'!#REF!</definedName>
    <definedName name="BuiltIn_Print_Area_1" localSheetId="22">'HID-COMP'!#REF!</definedName>
    <definedName name="BuiltIn_Print_Area_1" localSheetId="21">'IMPER-COMP'!#REF!</definedName>
    <definedName name="BuiltIn_Print_Area_1" localSheetId="23">'IMPL-COMP'!#REF!</definedName>
    <definedName name="BuiltIn_Print_Area_1" localSheetId="24">'INC-COMP'!#REF!</definedName>
    <definedName name="BuiltIn_Print_Area_1" localSheetId="7">#REF!</definedName>
    <definedName name="BuiltIn_Print_Area_1" localSheetId="5">#REF!</definedName>
    <definedName name="BuiltIn_Print_Area_1" localSheetId="25">'SCE-COMP'!#REF!</definedName>
    <definedName name="BuiltIn_Print_Area_1" localSheetId="26">'SEG-COMP'!#REF!</definedName>
    <definedName name="BuiltIn_Print_Area_1" localSheetId="27">'SPDA-COMP'!#REF!</definedName>
    <definedName name="BuiltIn_Print_Area_1">#REF!</definedName>
    <definedName name="BuiltIn_Print_Area_1_1" localSheetId="4">#REF!</definedName>
    <definedName name="BuiltIn_Print_Area_1_1" localSheetId="12">'ADM-COMP'!#REF!</definedName>
    <definedName name="BuiltIn_Print_Area_1_1" localSheetId="6">#REF!</definedName>
    <definedName name="BuiltIn_Print_Area_1_1" localSheetId="18">'CLI-COMP'!#REF!</definedName>
    <definedName name="BuiltIn_Print_Area_1_1" localSheetId="19">'EST-COMP'!#REF!</definedName>
    <definedName name="BuiltIn_Print_Area_1_1" localSheetId="20">'GAS-COMP'!#REF!</definedName>
    <definedName name="BuiltIn_Print_Area_1_1" localSheetId="22">'HID-COMP'!#REF!</definedName>
    <definedName name="BuiltIn_Print_Area_1_1" localSheetId="21">'IMPER-COMP'!#REF!</definedName>
    <definedName name="BuiltIn_Print_Area_1_1" localSheetId="23">'IMPL-COMP'!#REF!</definedName>
    <definedName name="BuiltIn_Print_Area_1_1" localSheetId="24">'INC-COMP'!#REF!</definedName>
    <definedName name="BuiltIn_Print_Area_1_1" localSheetId="7">#REF!</definedName>
    <definedName name="BuiltIn_Print_Area_1_1" localSheetId="5">#REF!</definedName>
    <definedName name="BuiltIn_Print_Area_1_1" localSheetId="25">'SCE-COMP'!#REF!</definedName>
    <definedName name="BuiltIn_Print_Area_1_1" localSheetId="26">'SEG-COMP'!#REF!</definedName>
    <definedName name="BuiltIn_Print_Area_1_1" localSheetId="27">'SPDA-COMP'!#REF!</definedName>
    <definedName name="BuiltIn_Print_Area_1_1">#REF!</definedName>
    <definedName name="BuiltIn_Print_Titles" localSheetId="4">#REF!</definedName>
    <definedName name="BuiltIn_Print_Titles" localSheetId="12">'ADM-COMP'!#REF!</definedName>
    <definedName name="BuiltIn_Print_Titles" localSheetId="6">#REF!</definedName>
    <definedName name="BuiltIn_Print_Titles" localSheetId="18">'CLI-COMP'!#REF!</definedName>
    <definedName name="BuiltIn_Print_Titles" localSheetId="19">'EST-COMP'!#REF!</definedName>
    <definedName name="BuiltIn_Print_Titles" localSheetId="20">'GAS-COMP'!#REF!</definedName>
    <definedName name="BuiltIn_Print_Titles" localSheetId="22">'HID-COMP'!#REF!</definedName>
    <definedName name="BuiltIn_Print_Titles" localSheetId="21">'IMPER-COMP'!#REF!</definedName>
    <definedName name="BuiltIn_Print_Titles" localSheetId="23">'IMPL-COMP'!#REF!</definedName>
    <definedName name="BuiltIn_Print_Titles" localSheetId="24">'INC-COMP'!#REF!</definedName>
    <definedName name="BuiltIn_Print_Titles" localSheetId="7">#REF!</definedName>
    <definedName name="BuiltIn_Print_Titles" localSheetId="5">#REF!</definedName>
    <definedName name="BuiltIn_Print_Titles" localSheetId="25">'SCE-COMP'!#REF!</definedName>
    <definedName name="BuiltIn_Print_Titles" localSheetId="26">'SEG-COMP'!#REF!</definedName>
    <definedName name="BuiltIn_Print_Titles" localSheetId="27">'SPDA-COMP'!#REF!</definedName>
    <definedName name="BuiltIn_Print_Titles">#REF!</definedName>
    <definedName name="BuiltIn_Print_Titles___0" localSheetId="4">#REF!</definedName>
    <definedName name="BuiltIn_Print_Titles___0" localSheetId="12">'ADM-COMP'!#REF!</definedName>
    <definedName name="BuiltIn_Print_Titles___0" localSheetId="6">#REF!</definedName>
    <definedName name="BuiltIn_Print_Titles___0" localSheetId="18">'CLI-COMP'!#REF!</definedName>
    <definedName name="BuiltIn_Print_Titles___0" localSheetId="19">'EST-COMP'!#REF!</definedName>
    <definedName name="BuiltIn_Print_Titles___0" localSheetId="20">'GAS-COMP'!#REF!</definedName>
    <definedName name="BuiltIn_Print_Titles___0" localSheetId="22">'HID-COMP'!#REF!</definedName>
    <definedName name="BuiltIn_Print_Titles___0" localSheetId="21">'IMPER-COMP'!#REF!</definedName>
    <definedName name="BuiltIn_Print_Titles___0" localSheetId="23">'IMPL-COMP'!#REF!</definedName>
    <definedName name="BuiltIn_Print_Titles___0" localSheetId="24">'INC-COMP'!#REF!</definedName>
    <definedName name="BuiltIn_Print_Titles___0" localSheetId="7">#REF!</definedName>
    <definedName name="BuiltIn_Print_Titles___0" localSheetId="5">#REF!</definedName>
    <definedName name="BuiltIn_Print_Titles___0" localSheetId="25">'SCE-COMP'!#REF!</definedName>
    <definedName name="BuiltIn_Print_Titles___0" localSheetId="26">'SEG-COMP'!#REF!</definedName>
    <definedName name="BuiltIn_Print_Titles___0" localSheetId="27">'SPDA-COMP'!#REF!</definedName>
    <definedName name="BuiltIn_Print_Titles___0">#REF!</definedName>
    <definedName name="BuiltIn_Print_Titles___0___0" localSheetId="4">#REF!</definedName>
    <definedName name="BuiltIn_Print_Titles___0___0" localSheetId="12">'ADM-COMP'!#REF!</definedName>
    <definedName name="BuiltIn_Print_Titles___0___0" localSheetId="6">#REF!</definedName>
    <definedName name="BuiltIn_Print_Titles___0___0" localSheetId="18">'CLI-COMP'!#REF!</definedName>
    <definedName name="BuiltIn_Print_Titles___0___0" localSheetId="19">'EST-COMP'!#REF!</definedName>
    <definedName name="BuiltIn_Print_Titles___0___0" localSheetId="20">'GAS-COMP'!#REF!</definedName>
    <definedName name="BuiltIn_Print_Titles___0___0" localSheetId="22">'HID-COMP'!#REF!</definedName>
    <definedName name="BuiltIn_Print_Titles___0___0" localSheetId="21">'IMPER-COMP'!#REF!</definedName>
    <definedName name="BuiltIn_Print_Titles___0___0" localSheetId="23">'IMPL-COMP'!#REF!</definedName>
    <definedName name="BuiltIn_Print_Titles___0___0" localSheetId="24">'INC-COMP'!#REF!</definedName>
    <definedName name="BuiltIn_Print_Titles___0___0" localSheetId="7">#REF!</definedName>
    <definedName name="BuiltIn_Print_Titles___0___0" localSheetId="5">#REF!</definedName>
    <definedName name="BuiltIn_Print_Titles___0___0" localSheetId="25">'SCE-COMP'!#REF!</definedName>
    <definedName name="BuiltIn_Print_Titles___0___0" localSheetId="26">'SEG-COMP'!#REF!</definedName>
    <definedName name="BuiltIn_Print_Titles___0___0" localSheetId="27">'SPDA-COMP'!#REF!</definedName>
    <definedName name="BuiltIn_Print_Titles___0___0">#REF!</definedName>
    <definedName name="BuiltIn_Print_Titles___0___0___0" localSheetId="4">#REF!</definedName>
    <definedName name="BuiltIn_Print_Titles___0___0___0" localSheetId="12">'ADM-COMP'!#REF!</definedName>
    <definedName name="BuiltIn_Print_Titles___0___0___0" localSheetId="6">#REF!</definedName>
    <definedName name="BuiltIn_Print_Titles___0___0___0" localSheetId="18">'CLI-COMP'!#REF!</definedName>
    <definedName name="BuiltIn_Print_Titles___0___0___0" localSheetId="19">'EST-COMP'!#REF!</definedName>
    <definedName name="BuiltIn_Print_Titles___0___0___0" localSheetId="20">'GAS-COMP'!#REF!</definedName>
    <definedName name="BuiltIn_Print_Titles___0___0___0" localSheetId="22">'HID-COMP'!#REF!</definedName>
    <definedName name="BuiltIn_Print_Titles___0___0___0" localSheetId="21">'IMPER-COMP'!#REF!</definedName>
    <definedName name="BuiltIn_Print_Titles___0___0___0" localSheetId="23">'IMPL-COMP'!#REF!</definedName>
    <definedName name="BuiltIn_Print_Titles___0___0___0" localSheetId="24">'INC-COMP'!#REF!</definedName>
    <definedName name="BuiltIn_Print_Titles___0___0___0" localSheetId="7">#REF!</definedName>
    <definedName name="BuiltIn_Print_Titles___0___0___0" localSheetId="5">#REF!</definedName>
    <definedName name="BuiltIn_Print_Titles___0___0___0" localSheetId="25">'SCE-COMP'!#REF!</definedName>
    <definedName name="BuiltIn_Print_Titles___0___0___0" localSheetId="26">'SEG-COMP'!#REF!</definedName>
    <definedName name="BuiltIn_Print_Titles___0___0___0" localSheetId="27">'SPDA-COMP'!#REF!</definedName>
    <definedName name="BuiltIn_Print_Titles___0___0___0">#REF!</definedName>
    <definedName name="BuiltIn_Print_Titles___0___0___0___0" localSheetId="4">#REF!</definedName>
    <definedName name="BuiltIn_Print_Titles___0___0___0___0" localSheetId="12">'ADM-COMP'!#REF!</definedName>
    <definedName name="BuiltIn_Print_Titles___0___0___0___0" localSheetId="6">#REF!</definedName>
    <definedName name="BuiltIn_Print_Titles___0___0___0___0" localSheetId="18">'CLI-COMP'!#REF!</definedName>
    <definedName name="BuiltIn_Print_Titles___0___0___0___0" localSheetId="19">'EST-COMP'!#REF!</definedName>
    <definedName name="BuiltIn_Print_Titles___0___0___0___0" localSheetId="20">'GAS-COMP'!#REF!</definedName>
    <definedName name="BuiltIn_Print_Titles___0___0___0___0" localSheetId="22">'HID-COMP'!#REF!</definedName>
    <definedName name="BuiltIn_Print_Titles___0___0___0___0" localSheetId="21">'IMPER-COMP'!#REF!</definedName>
    <definedName name="BuiltIn_Print_Titles___0___0___0___0" localSheetId="23">'IMPL-COMP'!#REF!</definedName>
    <definedName name="BuiltIn_Print_Titles___0___0___0___0" localSheetId="24">'INC-COMP'!#REF!</definedName>
    <definedName name="BuiltIn_Print_Titles___0___0___0___0" localSheetId="7">#REF!</definedName>
    <definedName name="BuiltIn_Print_Titles___0___0___0___0" localSheetId="5">#REF!</definedName>
    <definedName name="BuiltIn_Print_Titles___0___0___0___0" localSheetId="25">'SCE-COMP'!#REF!</definedName>
    <definedName name="BuiltIn_Print_Titles___0___0___0___0" localSheetId="26">'SEG-COMP'!#REF!</definedName>
    <definedName name="BuiltIn_Print_Titles___0___0___0___0" localSheetId="27">'SPDA-COMP'!#REF!</definedName>
    <definedName name="BuiltIn_Print_Titles___0___0___0___0">#REF!</definedName>
    <definedName name="BuiltIn_Print_Titles___0___0___0___0___0" localSheetId="4">#REF!</definedName>
    <definedName name="BuiltIn_Print_Titles___0___0___0___0___0" localSheetId="12">'ADM-COMP'!#REF!</definedName>
    <definedName name="BuiltIn_Print_Titles___0___0___0___0___0" localSheetId="6">#REF!</definedName>
    <definedName name="BuiltIn_Print_Titles___0___0___0___0___0" localSheetId="18">'CLI-COMP'!#REF!</definedName>
    <definedName name="BuiltIn_Print_Titles___0___0___0___0___0" localSheetId="19">'EST-COMP'!#REF!</definedName>
    <definedName name="BuiltIn_Print_Titles___0___0___0___0___0" localSheetId="20">'GAS-COMP'!#REF!</definedName>
    <definedName name="BuiltIn_Print_Titles___0___0___0___0___0" localSheetId="22">'HID-COMP'!#REF!</definedName>
    <definedName name="BuiltIn_Print_Titles___0___0___0___0___0" localSheetId="21">'IMPER-COMP'!#REF!</definedName>
    <definedName name="BuiltIn_Print_Titles___0___0___0___0___0" localSheetId="23">'IMPL-COMP'!#REF!</definedName>
    <definedName name="BuiltIn_Print_Titles___0___0___0___0___0" localSheetId="24">'INC-COMP'!#REF!</definedName>
    <definedName name="BuiltIn_Print_Titles___0___0___0___0___0" localSheetId="7">#REF!</definedName>
    <definedName name="BuiltIn_Print_Titles___0___0___0___0___0" localSheetId="5">#REF!</definedName>
    <definedName name="BuiltIn_Print_Titles___0___0___0___0___0" localSheetId="25">'SCE-COMP'!#REF!</definedName>
    <definedName name="BuiltIn_Print_Titles___0___0___0___0___0" localSheetId="26">'SEG-COMP'!#REF!</definedName>
    <definedName name="BuiltIn_Print_Titles___0___0___0___0___0" localSheetId="27">'SPDA-COMP'!#REF!</definedName>
    <definedName name="BuiltIn_Print_Titles___0___0___0___0___0">#REF!</definedName>
    <definedName name="BuiltIn_Print_Titles___0___0___0___0___0___0" localSheetId="4">#REF!</definedName>
    <definedName name="BuiltIn_Print_Titles___0___0___0___0___0___0" localSheetId="12">'ADM-COMP'!#REF!</definedName>
    <definedName name="BuiltIn_Print_Titles___0___0___0___0___0___0" localSheetId="6">#REF!</definedName>
    <definedName name="BuiltIn_Print_Titles___0___0___0___0___0___0" localSheetId="18">'CLI-COMP'!#REF!</definedName>
    <definedName name="BuiltIn_Print_Titles___0___0___0___0___0___0" localSheetId="19">'EST-COMP'!#REF!</definedName>
    <definedName name="BuiltIn_Print_Titles___0___0___0___0___0___0" localSheetId="20">'GAS-COMP'!#REF!</definedName>
    <definedName name="BuiltIn_Print_Titles___0___0___0___0___0___0" localSheetId="22">'HID-COMP'!#REF!</definedName>
    <definedName name="BuiltIn_Print_Titles___0___0___0___0___0___0" localSheetId="21">'IMPER-COMP'!#REF!</definedName>
    <definedName name="BuiltIn_Print_Titles___0___0___0___0___0___0" localSheetId="23">'IMPL-COMP'!#REF!</definedName>
    <definedName name="BuiltIn_Print_Titles___0___0___0___0___0___0" localSheetId="24">'INC-COMP'!#REF!</definedName>
    <definedName name="BuiltIn_Print_Titles___0___0___0___0___0___0" localSheetId="7">#REF!</definedName>
    <definedName name="BuiltIn_Print_Titles___0___0___0___0___0___0" localSheetId="5">#REF!</definedName>
    <definedName name="BuiltIn_Print_Titles___0___0___0___0___0___0" localSheetId="25">'SCE-COMP'!#REF!</definedName>
    <definedName name="BuiltIn_Print_Titles___0___0___0___0___0___0" localSheetId="26">'SEG-COMP'!#REF!</definedName>
    <definedName name="BuiltIn_Print_Titles___0___0___0___0___0___0" localSheetId="27">'SPDA-COMP'!#REF!</definedName>
    <definedName name="BuiltIn_Print_Titles___0___0___0___0___0___0">#REF!</definedName>
    <definedName name="BuiltIn_Print_Titles___0___0___0___0___0___0___0" localSheetId="4">#REF!</definedName>
    <definedName name="BuiltIn_Print_Titles___0___0___0___0___0___0___0" localSheetId="12">'ADM-COMP'!#REF!</definedName>
    <definedName name="BuiltIn_Print_Titles___0___0___0___0___0___0___0" localSheetId="6">#REF!</definedName>
    <definedName name="BuiltIn_Print_Titles___0___0___0___0___0___0___0" localSheetId="18">'CLI-COMP'!#REF!</definedName>
    <definedName name="BuiltIn_Print_Titles___0___0___0___0___0___0___0" localSheetId="19">'EST-COMP'!#REF!</definedName>
    <definedName name="BuiltIn_Print_Titles___0___0___0___0___0___0___0" localSheetId="20">'GAS-COMP'!#REF!</definedName>
    <definedName name="BuiltIn_Print_Titles___0___0___0___0___0___0___0" localSheetId="22">'HID-COMP'!#REF!</definedName>
    <definedName name="BuiltIn_Print_Titles___0___0___0___0___0___0___0" localSheetId="21">'IMPER-COMP'!#REF!</definedName>
    <definedName name="BuiltIn_Print_Titles___0___0___0___0___0___0___0" localSheetId="23">'IMPL-COMP'!#REF!</definedName>
    <definedName name="BuiltIn_Print_Titles___0___0___0___0___0___0___0" localSheetId="24">'INC-COMP'!#REF!</definedName>
    <definedName name="BuiltIn_Print_Titles___0___0___0___0___0___0___0" localSheetId="7">#REF!</definedName>
    <definedName name="BuiltIn_Print_Titles___0___0___0___0___0___0___0" localSheetId="5">#REF!</definedName>
    <definedName name="BuiltIn_Print_Titles___0___0___0___0___0___0___0" localSheetId="25">'SCE-COMP'!#REF!</definedName>
    <definedName name="BuiltIn_Print_Titles___0___0___0___0___0___0___0" localSheetId="26">'SEG-COMP'!#REF!</definedName>
    <definedName name="BuiltIn_Print_Titles___0___0___0___0___0___0___0" localSheetId="27">'SPDA-COMP'!#REF!</definedName>
    <definedName name="BuiltIn_Print_Titles___0___0___0___0___0___0___0">#REF!</definedName>
    <definedName name="BuiltIn_Print_Titles___0___0___0___0___0___0___0___0___0" localSheetId="4">#REF!</definedName>
    <definedName name="BuiltIn_Print_Titles___0___0___0___0___0___0___0___0___0" localSheetId="12">'ADM-COMP'!#REF!</definedName>
    <definedName name="BuiltIn_Print_Titles___0___0___0___0___0___0___0___0___0" localSheetId="6">#REF!</definedName>
    <definedName name="BuiltIn_Print_Titles___0___0___0___0___0___0___0___0___0" localSheetId="18">'CLI-COMP'!#REF!</definedName>
    <definedName name="BuiltIn_Print_Titles___0___0___0___0___0___0___0___0___0" localSheetId="19">'EST-COMP'!#REF!</definedName>
    <definedName name="BuiltIn_Print_Titles___0___0___0___0___0___0___0___0___0" localSheetId="20">'GAS-COMP'!#REF!</definedName>
    <definedName name="BuiltIn_Print_Titles___0___0___0___0___0___0___0___0___0" localSheetId="22">'HID-COMP'!#REF!</definedName>
    <definedName name="BuiltIn_Print_Titles___0___0___0___0___0___0___0___0___0" localSheetId="21">'IMPER-COMP'!#REF!</definedName>
    <definedName name="BuiltIn_Print_Titles___0___0___0___0___0___0___0___0___0" localSheetId="23">'IMPL-COMP'!#REF!</definedName>
    <definedName name="BuiltIn_Print_Titles___0___0___0___0___0___0___0___0___0" localSheetId="24">'INC-COMP'!#REF!</definedName>
    <definedName name="BuiltIn_Print_Titles___0___0___0___0___0___0___0___0___0" localSheetId="7">#REF!</definedName>
    <definedName name="BuiltIn_Print_Titles___0___0___0___0___0___0___0___0___0" localSheetId="5">#REF!</definedName>
    <definedName name="BuiltIn_Print_Titles___0___0___0___0___0___0___0___0___0" localSheetId="25">'SCE-COMP'!#REF!</definedName>
    <definedName name="BuiltIn_Print_Titles___0___0___0___0___0___0___0___0___0" localSheetId="26">'SEG-COMP'!#REF!</definedName>
    <definedName name="BuiltIn_Print_Titles___0___0___0___0___0___0___0___0___0" localSheetId="27">'SPDA-COMP'!#REF!</definedName>
    <definedName name="BuiltIn_Print_Titles___0___0___0___0___0___0___0___0___0">#REF!</definedName>
    <definedName name="BuiltIn_Print_Titles___0___0___10" localSheetId="4">#REF!</definedName>
    <definedName name="BuiltIn_Print_Titles___0___0___10" localSheetId="12">'ADM-COMP'!#REF!</definedName>
    <definedName name="BuiltIn_Print_Titles___0___0___10" localSheetId="6">#REF!</definedName>
    <definedName name="BuiltIn_Print_Titles___0___0___10" localSheetId="18">'CLI-COMP'!#REF!</definedName>
    <definedName name="BuiltIn_Print_Titles___0___0___10" localSheetId="19">'EST-COMP'!#REF!</definedName>
    <definedName name="BuiltIn_Print_Titles___0___0___10" localSheetId="20">'GAS-COMP'!#REF!</definedName>
    <definedName name="BuiltIn_Print_Titles___0___0___10" localSheetId="22">'HID-COMP'!#REF!</definedName>
    <definedName name="BuiltIn_Print_Titles___0___0___10" localSheetId="21">'IMPER-COMP'!#REF!</definedName>
    <definedName name="BuiltIn_Print_Titles___0___0___10" localSheetId="23">'IMPL-COMP'!#REF!</definedName>
    <definedName name="BuiltIn_Print_Titles___0___0___10" localSheetId="24">'INC-COMP'!#REF!</definedName>
    <definedName name="BuiltIn_Print_Titles___0___0___10" localSheetId="7">#REF!</definedName>
    <definedName name="BuiltIn_Print_Titles___0___0___10" localSheetId="5">#REF!</definedName>
    <definedName name="BuiltIn_Print_Titles___0___0___10" localSheetId="25">'SCE-COMP'!#REF!</definedName>
    <definedName name="BuiltIn_Print_Titles___0___0___10" localSheetId="26">'SEG-COMP'!#REF!</definedName>
    <definedName name="BuiltIn_Print_Titles___0___0___10" localSheetId="27">'SPDA-COMP'!#REF!</definedName>
    <definedName name="BuiltIn_Print_Titles___0___0___10">#REF!</definedName>
    <definedName name="BuiltIn_Print_Titles___0___1" localSheetId="4">#REF!</definedName>
    <definedName name="BuiltIn_Print_Titles___0___1" localSheetId="12">'ADM-COMP'!#REF!</definedName>
    <definedName name="BuiltIn_Print_Titles___0___1" localSheetId="6">#REF!</definedName>
    <definedName name="BuiltIn_Print_Titles___0___1" localSheetId="18">'CLI-COMP'!#REF!</definedName>
    <definedName name="BuiltIn_Print_Titles___0___1" localSheetId="19">'EST-COMP'!#REF!</definedName>
    <definedName name="BuiltIn_Print_Titles___0___1" localSheetId="20">'GAS-COMP'!#REF!</definedName>
    <definedName name="BuiltIn_Print_Titles___0___1" localSheetId="22">'HID-COMP'!#REF!</definedName>
    <definedName name="BuiltIn_Print_Titles___0___1" localSheetId="21">'IMPER-COMP'!#REF!</definedName>
    <definedName name="BuiltIn_Print_Titles___0___1" localSheetId="23">'IMPL-COMP'!#REF!</definedName>
    <definedName name="BuiltIn_Print_Titles___0___1" localSheetId="24">'INC-COMP'!#REF!</definedName>
    <definedName name="BuiltIn_Print_Titles___0___1" localSheetId="7">#REF!</definedName>
    <definedName name="BuiltIn_Print_Titles___0___1" localSheetId="5">#REF!</definedName>
    <definedName name="BuiltIn_Print_Titles___0___1" localSheetId="25">'SCE-COMP'!#REF!</definedName>
    <definedName name="BuiltIn_Print_Titles___0___1" localSheetId="26">'SEG-COMP'!#REF!</definedName>
    <definedName name="BuiltIn_Print_Titles___0___1" localSheetId="27">'SPDA-COMP'!#REF!</definedName>
    <definedName name="BuiltIn_Print_Titles___0___1">#REF!</definedName>
    <definedName name="BuiltIn_Print_Titles___0___16" localSheetId="4">#REF!</definedName>
    <definedName name="BuiltIn_Print_Titles___0___16" localSheetId="12">'ADM-COMP'!#REF!</definedName>
    <definedName name="BuiltIn_Print_Titles___0___16" localSheetId="6">#REF!</definedName>
    <definedName name="BuiltIn_Print_Titles___0___16" localSheetId="18">'CLI-COMP'!#REF!</definedName>
    <definedName name="BuiltIn_Print_Titles___0___16" localSheetId="19">'EST-COMP'!#REF!</definedName>
    <definedName name="BuiltIn_Print_Titles___0___16" localSheetId="20">'GAS-COMP'!#REF!</definedName>
    <definedName name="BuiltIn_Print_Titles___0___16" localSheetId="22">'HID-COMP'!#REF!</definedName>
    <definedName name="BuiltIn_Print_Titles___0___16" localSheetId="21">'IMPER-COMP'!#REF!</definedName>
    <definedName name="BuiltIn_Print_Titles___0___16" localSheetId="23">'IMPL-COMP'!#REF!</definedName>
    <definedName name="BuiltIn_Print_Titles___0___16" localSheetId="24">'INC-COMP'!#REF!</definedName>
    <definedName name="BuiltIn_Print_Titles___0___16" localSheetId="7">#REF!</definedName>
    <definedName name="BuiltIn_Print_Titles___0___16" localSheetId="5">#REF!</definedName>
    <definedName name="BuiltIn_Print_Titles___0___16" localSheetId="25">'SCE-COMP'!#REF!</definedName>
    <definedName name="BuiltIn_Print_Titles___0___16" localSheetId="26">'SEG-COMP'!#REF!</definedName>
    <definedName name="BuiltIn_Print_Titles___0___16" localSheetId="27">'SPDA-COMP'!#REF!</definedName>
    <definedName name="BuiltIn_Print_Titles___0___16">#REF!</definedName>
    <definedName name="BuiltIn_Print_Titles___0___16___0" localSheetId="4">#REF!</definedName>
    <definedName name="BuiltIn_Print_Titles___0___16___0" localSheetId="12">'ADM-COMP'!#REF!</definedName>
    <definedName name="BuiltIn_Print_Titles___0___16___0" localSheetId="6">#REF!</definedName>
    <definedName name="BuiltIn_Print_Titles___0___16___0" localSheetId="18">'CLI-COMP'!#REF!</definedName>
    <definedName name="BuiltIn_Print_Titles___0___16___0" localSheetId="19">'EST-COMP'!#REF!</definedName>
    <definedName name="BuiltIn_Print_Titles___0___16___0" localSheetId="20">'GAS-COMP'!#REF!</definedName>
    <definedName name="BuiltIn_Print_Titles___0___16___0" localSheetId="22">'HID-COMP'!#REF!</definedName>
    <definedName name="BuiltIn_Print_Titles___0___16___0" localSheetId="21">'IMPER-COMP'!#REF!</definedName>
    <definedName name="BuiltIn_Print_Titles___0___16___0" localSheetId="23">'IMPL-COMP'!#REF!</definedName>
    <definedName name="BuiltIn_Print_Titles___0___16___0" localSheetId="24">'INC-COMP'!#REF!</definedName>
    <definedName name="BuiltIn_Print_Titles___0___16___0" localSheetId="7">#REF!</definedName>
    <definedName name="BuiltIn_Print_Titles___0___16___0" localSheetId="5">#REF!</definedName>
    <definedName name="BuiltIn_Print_Titles___0___16___0" localSheetId="25">'SCE-COMP'!#REF!</definedName>
    <definedName name="BuiltIn_Print_Titles___0___16___0" localSheetId="26">'SEG-COMP'!#REF!</definedName>
    <definedName name="BuiltIn_Print_Titles___0___16___0" localSheetId="27">'SPDA-COMP'!#REF!</definedName>
    <definedName name="BuiltIn_Print_Titles___0___16___0">#REF!</definedName>
    <definedName name="BuiltIn_Print_Titles___0___16___0___0" localSheetId="4">#REF!</definedName>
    <definedName name="BuiltIn_Print_Titles___0___16___0___0" localSheetId="12">'ADM-COMP'!#REF!</definedName>
    <definedName name="BuiltIn_Print_Titles___0___16___0___0" localSheetId="6">#REF!</definedName>
    <definedName name="BuiltIn_Print_Titles___0___16___0___0" localSheetId="18">'CLI-COMP'!#REF!</definedName>
    <definedName name="BuiltIn_Print_Titles___0___16___0___0" localSheetId="19">'EST-COMP'!#REF!</definedName>
    <definedName name="BuiltIn_Print_Titles___0___16___0___0" localSheetId="20">'GAS-COMP'!#REF!</definedName>
    <definedName name="BuiltIn_Print_Titles___0___16___0___0" localSheetId="22">'HID-COMP'!#REF!</definedName>
    <definedName name="BuiltIn_Print_Titles___0___16___0___0" localSheetId="21">'IMPER-COMP'!#REF!</definedName>
    <definedName name="BuiltIn_Print_Titles___0___16___0___0" localSheetId="23">'IMPL-COMP'!#REF!</definedName>
    <definedName name="BuiltIn_Print_Titles___0___16___0___0" localSheetId="24">'INC-COMP'!#REF!</definedName>
    <definedName name="BuiltIn_Print_Titles___0___16___0___0" localSheetId="7">#REF!</definedName>
    <definedName name="BuiltIn_Print_Titles___0___16___0___0" localSheetId="5">#REF!</definedName>
    <definedName name="BuiltIn_Print_Titles___0___16___0___0" localSheetId="25">'SCE-COMP'!#REF!</definedName>
    <definedName name="BuiltIn_Print_Titles___0___16___0___0" localSheetId="26">'SEG-COMP'!#REF!</definedName>
    <definedName name="BuiltIn_Print_Titles___0___16___0___0" localSheetId="27">'SPDA-COMP'!#REF!</definedName>
    <definedName name="BuiltIn_Print_Titles___0___16___0___0">#REF!</definedName>
    <definedName name="BuiltIn_Print_Titles___0___16___0___0___0" localSheetId="4">#REF!</definedName>
    <definedName name="BuiltIn_Print_Titles___0___16___0___0___0" localSheetId="12">'ADM-COMP'!#REF!</definedName>
    <definedName name="BuiltIn_Print_Titles___0___16___0___0___0" localSheetId="6">#REF!</definedName>
    <definedName name="BuiltIn_Print_Titles___0___16___0___0___0" localSheetId="18">'CLI-COMP'!#REF!</definedName>
    <definedName name="BuiltIn_Print_Titles___0___16___0___0___0" localSheetId="19">'EST-COMP'!#REF!</definedName>
    <definedName name="BuiltIn_Print_Titles___0___16___0___0___0" localSheetId="20">'GAS-COMP'!#REF!</definedName>
    <definedName name="BuiltIn_Print_Titles___0___16___0___0___0" localSheetId="22">'HID-COMP'!#REF!</definedName>
    <definedName name="BuiltIn_Print_Titles___0___16___0___0___0" localSheetId="21">'IMPER-COMP'!#REF!</definedName>
    <definedName name="BuiltIn_Print_Titles___0___16___0___0___0" localSheetId="23">'IMPL-COMP'!#REF!</definedName>
    <definedName name="BuiltIn_Print_Titles___0___16___0___0___0" localSheetId="24">'INC-COMP'!#REF!</definedName>
    <definedName name="BuiltIn_Print_Titles___0___16___0___0___0" localSheetId="7">#REF!</definedName>
    <definedName name="BuiltIn_Print_Titles___0___16___0___0___0" localSheetId="5">#REF!</definedName>
    <definedName name="BuiltIn_Print_Titles___0___16___0___0___0" localSheetId="25">'SCE-COMP'!#REF!</definedName>
    <definedName name="BuiltIn_Print_Titles___0___16___0___0___0" localSheetId="26">'SEG-COMP'!#REF!</definedName>
    <definedName name="BuiltIn_Print_Titles___0___16___0___0___0" localSheetId="27">'SPDA-COMP'!#REF!</definedName>
    <definedName name="BuiltIn_Print_Titles___0___16___0___0___0">#REF!</definedName>
    <definedName name="BuiltIn_Print_Titles___0___16___0___0___0___0" localSheetId="4">#REF!</definedName>
    <definedName name="BuiltIn_Print_Titles___0___16___0___0___0___0" localSheetId="12">'ADM-COMP'!#REF!</definedName>
    <definedName name="BuiltIn_Print_Titles___0___16___0___0___0___0" localSheetId="6">#REF!</definedName>
    <definedName name="BuiltIn_Print_Titles___0___16___0___0___0___0" localSheetId="18">'CLI-COMP'!#REF!</definedName>
    <definedName name="BuiltIn_Print_Titles___0___16___0___0___0___0" localSheetId="19">'EST-COMP'!#REF!</definedName>
    <definedName name="BuiltIn_Print_Titles___0___16___0___0___0___0" localSheetId="20">'GAS-COMP'!#REF!</definedName>
    <definedName name="BuiltIn_Print_Titles___0___16___0___0___0___0" localSheetId="22">'HID-COMP'!#REF!</definedName>
    <definedName name="BuiltIn_Print_Titles___0___16___0___0___0___0" localSheetId="21">'IMPER-COMP'!#REF!</definedName>
    <definedName name="BuiltIn_Print_Titles___0___16___0___0___0___0" localSheetId="23">'IMPL-COMP'!#REF!</definedName>
    <definedName name="BuiltIn_Print_Titles___0___16___0___0___0___0" localSheetId="24">'INC-COMP'!#REF!</definedName>
    <definedName name="BuiltIn_Print_Titles___0___16___0___0___0___0" localSheetId="7">#REF!</definedName>
    <definedName name="BuiltIn_Print_Titles___0___16___0___0___0___0" localSheetId="5">#REF!</definedName>
    <definedName name="BuiltIn_Print_Titles___0___16___0___0___0___0" localSheetId="25">'SCE-COMP'!#REF!</definedName>
    <definedName name="BuiltIn_Print_Titles___0___16___0___0___0___0" localSheetId="26">'SEG-COMP'!#REF!</definedName>
    <definedName name="BuiltIn_Print_Titles___0___16___0___0___0___0" localSheetId="27">'SPDA-COMP'!#REF!</definedName>
    <definedName name="BuiltIn_Print_Titles___0___16___0___0___0___0">#REF!</definedName>
    <definedName name="BuiltIn_Print_Titles___0___16___0___0___0___0___0" localSheetId="4">#REF!</definedName>
    <definedName name="BuiltIn_Print_Titles___0___16___0___0___0___0___0" localSheetId="12">'ADM-COMP'!#REF!</definedName>
    <definedName name="BuiltIn_Print_Titles___0___16___0___0___0___0___0" localSheetId="6">#REF!</definedName>
    <definedName name="BuiltIn_Print_Titles___0___16___0___0___0___0___0" localSheetId="18">'CLI-COMP'!#REF!</definedName>
    <definedName name="BuiltIn_Print_Titles___0___16___0___0___0___0___0" localSheetId="19">'EST-COMP'!#REF!</definedName>
    <definedName name="BuiltIn_Print_Titles___0___16___0___0___0___0___0" localSheetId="20">'GAS-COMP'!#REF!</definedName>
    <definedName name="BuiltIn_Print_Titles___0___16___0___0___0___0___0" localSheetId="22">'HID-COMP'!#REF!</definedName>
    <definedName name="BuiltIn_Print_Titles___0___16___0___0___0___0___0" localSheetId="21">'IMPER-COMP'!#REF!</definedName>
    <definedName name="BuiltIn_Print_Titles___0___16___0___0___0___0___0" localSheetId="23">'IMPL-COMP'!#REF!</definedName>
    <definedName name="BuiltIn_Print_Titles___0___16___0___0___0___0___0" localSheetId="24">'INC-COMP'!#REF!</definedName>
    <definedName name="BuiltIn_Print_Titles___0___16___0___0___0___0___0" localSheetId="7">#REF!</definedName>
    <definedName name="BuiltIn_Print_Titles___0___16___0___0___0___0___0" localSheetId="5">#REF!</definedName>
    <definedName name="BuiltIn_Print_Titles___0___16___0___0___0___0___0" localSheetId="25">'SCE-COMP'!#REF!</definedName>
    <definedName name="BuiltIn_Print_Titles___0___16___0___0___0___0___0" localSheetId="26">'SEG-COMP'!#REF!</definedName>
    <definedName name="BuiltIn_Print_Titles___0___16___0___0___0___0___0" localSheetId="27">'SPDA-COMP'!#REF!</definedName>
    <definedName name="BuiltIn_Print_Titles___0___16___0___0___0___0___0">#REF!</definedName>
    <definedName name="BuiltIn_Print_Titles___0___5" localSheetId="4">#REF!</definedName>
    <definedName name="BuiltIn_Print_Titles___0___5" localSheetId="12">'ADM-COMP'!#REF!</definedName>
    <definedName name="BuiltIn_Print_Titles___0___5" localSheetId="6">#REF!</definedName>
    <definedName name="BuiltIn_Print_Titles___0___5" localSheetId="18">'CLI-COMP'!#REF!</definedName>
    <definedName name="BuiltIn_Print_Titles___0___5" localSheetId="19">'EST-COMP'!#REF!</definedName>
    <definedName name="BuiltIn_Print_Titles___0___5" localSheetId="20">'GAS-COMP'!#REF!</definedName>
    <definedName name="BuiltIn_Print_Titles___0___5" localSheetId="22">'HID-COMP'!#REF!</definedName>
    <definedName name="BuiltIn_Print_Titles___0___5" localSheetId="21">'IMPER-COMP'!#REF!</definedName>
    <definedName name="BuiltIn_Print_Titles___0___5" localSheetId="23">'IMPL-COMP'!#REF!</definedName>
    <definedName name="BuiltIn_Print_Titles___0___5" localSheetId="24">'INC-COMP'!#REF!</definedName>
    <definedName name="BuiltIn_Print_Titles___0___5" localSheetId="7">#REF!</definedName>
    <definedName name="BuiltIn_Print_Titles___0___5" localSheetId="5">#REF!</definedName>
    <definedName name="BuiltIn_Print_Titles___0___5" localSheetId="25">'SCE-COMP'!#REF!</definedName>
    <definedName name="BuiltIn_Print_Titles___0___5" localSheetId="26">'SEG-COMP'!#REF!</definedName>
    <definedName name="BuiltIn_Print_Titles___0___5" localSheetId="27">'SPDA-COMP'!#REF!</definedName>
    <definedName name="BuiltIn_Print_Titles___0___5">#REF!</definedName>
    <definedName name="BuiltIn_Print_Titles___0___6" localSheetId="4">#REF!</definedName>
    <definedName name="BuiltIn_Print_Titles___0___6" localSheetId="12">'ADM-COMP'!#REF!</definedName>
    <definedName name="BuiltIn_Print_Titles___0___6" localSheetId="6">#REF!</definedName>
    <definedName name="BuiltIn_Print_Titles___0___6" localSheetId="18">'CLI-COMP'!#REF!</definedName>
    <definedName name="BuiltIn_Print_Titles___0___6" localSheetId="19">'EST-COMP'!#REF!</definedName>
    <definedName name="BuiltIn_Print_Titles___0___6" localSheetId="20">'GAS-COMP'!#REF!</definedName>
    <definedName name="BuiltIn_Print_Titles___0___6" localSheetId="22">'HID-COMP'!#REF!</definedName>
    <definedName name="BuiltIn_Print_Titles___0___6" localSheetId="21">'IMPER-COMP'!#REF!</definedName>
    <definedName name="BuiltIn_Print_Titles___0___6" localSheetId="23">'IMPL-COMP'!#REF!</definedName>
    <definedName name="BuiltIn_Print_Titles___0___6" localSheetId="24">'INC-COMP'!#REF!</definedName>
    <definedName name="BuiltIn_Print_Titles___0___6" localSheetId="7">#REF!</definedName>
    <definedName name="BuiltIn_Print_Titles___0___6" localSheetId="5">#REF!</definedName>
    <definedName name="BuiltIn_Print_Titles___0___6" localSheetId="25">'SCE-COMP'!#REF!</definedName>
    <definedName name="BuiltIn_Print_Titles___0___6" localSheetId="26">'SEG-COMP'!#REF!</definedName>
    <definedName name="BuiltIn_Print_Titles___0___6" localSheetId="27">'SPDA-COMP'!#REF!</definedName>
    <definedName name="BuiltIn_Print_Titles___0___6">#REF!</definedName>
    <definedName name="BuiltIn_Print_Titles___0___7" localSheetId="4">#REF!</definedName>
    <definedName name="BuiltIn_Print_Titles___0___7" localSheetId="12">'ADM-COMP'!#REF!</definedName>
    <definedName name="BuiltIn_Print_Titles___0___7" localSheetId="6">#REF!</definedName>
    <definedName name="BuiltIn_Print_Titles___0___7" localSheetId="18">'CLI-COMP'!#REF!</definedName>
    <definedName name="BuiltIn_Print_Titles___0___7" localSheetId="19">'EST-COMP'!#REF!</definedName>
    <definedName name="BuiltIn_Print_Titles___0___7" localSheetId="20">'GAS-COMP'!#REF!</definedName>
    <definedName name="BuiltIn_Print_Titles___0___7" localSheetId="22">'HID-COMP'!#REF!</definedName>
    <definedName name="BuiltIn_Print_Titles___0___7" localSheetId="21">'IMPER-COMP'!#REF!</definedName>
    <definedName name="BuiltIn_Print_Titles___0___7" localSheetId="23">'IMPL-COMP'!#REF!</definedName>
    <definedName name="BuiltIn_Print_Titles___0___7" localSheetId="24">'INC-COMP'!#REF!</definedName>
    <definedName name="BuiltIn_Print_Titles___0___7" localSheetId="7">#REF!</definedName>
    <definedName name="BuiltIn_Print_Titles___0___7" localSheetId="5">#REF!</definedName>
    <definedName name="BuiltIn_Print_Titles___0___7" localSheetId="25">'SCE-COMP'!#REF!</definedName>
    <definedName name="BuiltIn_Print_Titles___0___7" localSheetId="26">'SEG-COMP'!#REF!</definedName>
    <definedName name="BuiltIn_Print_Titles___0___7" localSheetId="27">'SPDA-COMP'!#REF!</definedName>
    <definedName name="BuiltIn_Print_Titles___0___7">#REF!</definedName>
    <definedName name="BuiltIn_Print_Titles___0___8" localSheetId="4">#REF!</definedName>
    <definedName name="BuiltIn_Print_Titles___0___8" localSheetId="12">'ADM-COMP'!#REF!</definedName>
    <definedName name="BuiltIn_Print_Titles___0___8" localSheetId="6">#REF!</definedName>
    <definedName name="BuiltIn_Print_Titles___0___8" localSheetId="18">'CLI-COMP'!#REF!</definedName>
    <definedName name="BuiltIn_Print_Titles___0___8" localSheetId="19">'EST-COMP'!#REF!</definedName>
    <definedName name="BuiltIn_Print_Titles___0___8" localSheetId="20">'GAS-COMP'!#REF!</definedName>
    <definedName name="BuiltIn_Print_Titles___0___8" localSheetId="22">'HID-COMP'!#REF!</definedName>
    <definedName name="BuiltIn_Print_Titles___0___8" localSheetId="21">'IMPER-COMP'!#REF!</definedName>
    <definedName name="BuiltIn_Print_Titles___0___8" localSheetId="23">'IMPL-COMP'!#REF!</definedName>
    <definedName name="BuiltIn_Print_Titles___0___8" localSheetId="24">'INC-COMP'!#REF!</definedName>
    <definedName name="BuiltIn_Print_Titles___0___8" localSheetId="7">#REF!</definedName>
    <definedName name="BuiltIn_Print_Titles___0___8" localSheetId="5">#REF!</definedName>
    <definedName name="BuiltIn_Print_Titles___0___8" localSheetId="25">'SCE-COMP'!#REF!</definedName>
    <definedName name="BuiltIn_Print_Titles___0___8" localSheetId="26">'SEG-COMP'!#REF!</definedName>
    <definedName name="BuiltIn_Print_Titles___0___8" localSheetId="27">'SPDA-COMP'!#REF!</definedName>
    <definedName name="BuiltIn_Print_Titles___0___8">#REF!</definedName>
    <definedName name="BuiltIn_Print_Titles___0_1" localSheetId="4">#REF!</definedName>
    <definedName name="BuiltIn_Print_Titles___0_1" localSheetId="12">'ADM-COMP'!#REF!</definedName>
    <definedName name="BuiltIn_Print_Titles___0_1" localSheetId="6">#REF!</definedName>
    <definedName name="BuiltIn_Print_Titles___0_1" localSheetId="18">'CLI-COMP'!#REF!</definedName>
    <definedName name="BuiltIn_Print_Titles___0_1" localSheetId="19">'EST-COMP'!#REF!</definedName>
    <definedName name="BuiltIn_Print_Titles___0_1" localSheetId="20">'GAS-COMP'!#REF!</definedName>
    <definedName name="BuiltIn_Print_Titles___0_1" localSheetId="22">'HID-COMP'!#REF!</definedName>
    <definedName name="BuiltIn_Print_Titles___0_1" localSheetId="21">'IMPER-COMP'!#REF!</definedName>
    <definedName name="BuiltIn_Print_Titles___0_1" localSheetId="23">'IMPL-COMP'!#REF!</definedName>
    <definedName name="BuiltIn_Print_Titles___0_1" localSheetId="24">'INC-COMP'!#REF!</definedName>
    <definedName name="BuiltIn_Print_Titles___0_1" localSheetId="7">#REF!</definedName>
    <definedName name="BuiltIn_Print_Titles___0_1" localSheetId="5">#REF!</definedName>
    <definedName name="BuiltIn_Print_Titles___0_1" localSheetId="25">'SCE-COMP'!#REF!</definedName>
    <definedName name="BuiltIn_Print_Titles___0_1" localSheetId="26">'SEG-COMP'!#REF!</definedName>
    <definedName name="BuiltIn_Print_Titles___0_1" localSheetId="27">'SPDA-COMP'!#REF!</definedName>
    <definedName name="BuiltIn_Print_Titles___0_1">#REF!</definedName>
    <definedName name="BuiltIn_Print_Titles___0_1_1" localSheetId="4">#REF!</definedName>
    <definedName name="BuiltIn_Print_Titles___0_1_1" localSheetId="12">'ADM-COMP'!#REF!</definedName>
    <definedName name="BuiltIn_Print_Titles___0_1_1" localSheetId="6">#REF!</definedName>
    <definedName name="BuiltIn_Print_Titles___0_1_1" localSheetId="18">'CLI-COMP'!#REF!</definedName>
    <definedName name="BuiltIn_Print_Titles___0_1_1" localSheetId="19">'EST-COMP'!#REF!</definedName>
    <definedName name="BuiltIn_Print_Titles___0_1_1" localSheetId="20">'GAS-COMP'!#REF!</definedName>
    <definedName name="BuiltIn_Print_Titles___0_1_1" localSheetId="22">'HID-COMP'!#REF!</definedName>
    <definedName name="BuiltIn_Print_Titles___0_1_1" localSheetId="21">'IMPER-COMP'!#REF!</definedName>
    <definedName name="BuiltIn_Print_Titles___0_1_1" localSheetId="23">'IMPL-COMP'!#REF!</definedName>
    <definedName name="BuiltIn_Print_Titles___0_1_1" localSheetId="24">'INC-COMP'!#REF!</definedName>
    <definedName name="BuiltIn_Print_Titles___0_1_1" localSheetId="7">#REF!</definedName>
    <definedName name="BuiltIn_Print_Titles___0_1_1" localSheetId="5">#REF!</definedName>
    <definedName name="BuiltIn_Print_Titles___0_1_1" localSheetId="25">'SCE-COMP'!#REF!</definedName>
    <definedName name="BuiltIn_Print_Titles___0_1_1" localSheetId="26">'SEG-COMP'!#REF!</definedName>
    <definedName name="BuiltIn_Print_Titles___0_1_1" localSheetId="27">'SPDA-COMP'!#REF!</definedName>
    <definedName name="BuiltIn_Print_Titles___0_1_1">#REF!</definedName>
    <definedName name="BuiltIn_Print_Titles___4___4" localSheetId="4">#REF!</definedName>
    <definedName name="BuiltIn_Print_Titles___4___4" localSheetId="12">'ADM-COMP'!#REF!</definedName>
    <definedName name="BuiltIn_Print_Titles___4___4" localSheetId="6">#REF!</definedName>
    <definedName name="BuiltIn_Print_Titles___4___4" localSheetId="18">'CLI-COMP'!#REF!</definedName>
    <definedName name="BuiltIn_Print_Titles___4___4" localSheetId="19">'EST-COMP'!#REF!</definedName>
    <definedName name="BuiltIn_Print_Titles___4___4" localSheetId="20">'GAS-COMP'!#REF!</definedName>
    <definedName name="BuiltIn_Print_Titles___4___4" localSheetId="22">'HID-COMP'!#REF!</definedName>
    <definedName name="BuiltIn_Print_Titles___4___4" localSheetId="21">'IMPER-COMP'!#REF!</definedName>
    <definedName name="BuiltIn_Print_Titles___4___4" localSheetId="23">'IMPL-COMP'!#REF!</definedName>
    <definedName name="BuiltIn_Print_Titles___4___4" localSheetId="24">'INC-COMP'!#REF!</definedName>
    <definedName name="BuiltIn_Print_Titles___4___4" localSheetId="7">#REF!</definedName>
    <definedName name="BuiltIn_Print_Titles___4___4" localSheetId="5">#REF!</definedName>
    <definedName name="BuiltIn_Print_Titles___4___4" localSheetId="25">'SCE-COMP'!#REF!</definedName>
    <definedName name="BuiltIn_Print_Titles___4___4" localSheetId="26">'SEG-COMP'!#REF!</definedName>
    <definedName name="BuiltIn_Print_Titles___4___4" localSheetId="27">'SPDA-COMP'!#REF!</definedName>
    <definedName name="BuiltIn_Print_Titles___4___4">#REF!</definedName>
    <definedName name="BuiltIn_Print_Titles___5___5" localSheetId="4">#REF!</definedName>
    <definedName name="BuiltIn_Print_Titles___5___5" localSheetId="12">'ADM-COMP'!#REF!</definedName>
    <definedName name="BuiltIn_Print_Titles___5___5" localSheetId="6">#REF!</definedName>
    <definedName name="BuiltIn_Print_Titles___5___5" localSheetId="18">'CLI-COMP'!#REF!</definedName>
    <definedName name="BuiltIn_Print_Titles___5___5" localSheetId="19">'EST-COMP'!#REF!</definedName>
    <definedName name="BuiltIn_Print_Titles___5___5" localSheetId="20">'GAS-COMP'!#REF!</definedName>
    <definedName name="BuiltIn_Print_Titles___5___5" localSheetId="22">'HID-COMP'!#REF!</definedName>
    <definedName name="BuiltIn_Print_Titles___5___5" localSheetId="21">'IMPER-COMP'!#REF!</definedName>
    <definedName name="BuiltIn_Print_Titles___5___5" localSheetId="23">'IMPL-COMP'!#REF!</definedName>
    <definedName name="BuiltIn_Print_Titles___5___5" localSheetId="24">'INC-COMP'!#REF!</definedName>
    <definedName name="BuiltIn_Print_Titles___5___5" localSheetId="7">#REF!</definedName>
    <definedName name="BuiltIn_Print_Titles___5___5" localSheetId="5">#REF!</definedName>
    <definedName name="BuiltIn_Print_Titles___5___5" localSheetId="25">'SCE-COMP'!#REF!</definedName>
    <definedName name="BuiltIn_Print_Titles___5___5" localSheetId="26">'SEG-COMP'!#REF!</definedName>
    <definedName name="BuiltIn_Print_Titles___5___5" localSheetId="27">'SPDA-COMP'!#REF!</definedName>
    <definedName name="BuiltIn_Print_Titles___5___5">#REF!</definedName>
    <definedName name="BuiltIn_Print_Titles___5___5___0" localSheetId="4">#REF!</definedName>
    <definedName name="BuiltIn_Print_Titles___5___5___0" localSheetId="12">'ADM-COMP'!#REF!</definedName>
    <definedName name="BuiltIn_Print_Titles___5___5___0" localSheetId="6">#REF!</definedName>
    <definedName name="BuiltIn_Print_Titles___5___5___0" localSheetId="18">'CLI-COMP'!#REF!</definedName>
    <definedName name="BuiltIn_Print_Titles___5___5___0" localSheetId="19">'EST-COMP'!#REF!</definedName>
    <definedName name="BuiltIn_Print_Titles___5___5___0" localSheetId="20">'GAS-COMP'!#REF!</definedName>
    <definedName name="BuiltIn_Print_Titles___5___5___0" localSheetId="22">'HID-COMP'!#REF!</definedName>
    <definedName name="BuiltIn_Print_Titles___5___5___0" localSheetId="21">'IMPER-COMP'!#REF!</definedName>
    <definedName name="BuiltIn_Print_Titles___5___5___0" localSheetId="23">'IMPL-COMP'!#REF!</definedName>
    <definedName name="BuiltIn_Print_Titles___5___5___0" localSheetId="24">'INC-COMP'!#REF!</definedName>
    <definedName name="BuiltIn_Print_Titles___5___5___0" localSheetId="7">#REF!</definedName>
    <definedName name="BuiltIn_Print_Titles___5___5___0" localSheetId="5">#REF!</definedName>
    <definedName name="BuiltIn_Print_Titles___5___5___0" localSheetId="25">'SCE-COMP'!#REF!</definedName>
    <definedName name="BuiltIn_Print_Titles___5___5___0" localSheetId="26">'SEG-COMP'!#REF!</definedName>
    <definedName name="BuiltIn_Print_Titles___5___5___0" localSheetId="27">'SPDA-COMP'!#REF!</definedName>
    <definedName name="BuiltIn_Print_Titles___5___5___0">#REF!</definedName>
    <definedName name="BuiltIn_Print_Titles___6___6" localSheetId="4">#REF!</definedName>
    <definedName name="BuiltIn_Print_Titles___6___6" localSheetId="12">'ADM-COMP'!#REF!</definedName>
    <definedName name="BuiltIn_Print_Titles___6___6" localSheetId="6">#REF!</definedName>
    <definedName name="BuiltIn_Print_Titles___6___6" localSheetId="18">'CLI-COMP'!#REF!</definedName>
    <definedName name="BuiltIn_Print_Titles___6___6" localSheetId="19">'EST-COMP'!#REF!</definedName>
    <definedName name="BuiltIn_Print_Titles___6___6" localSheetId="20">'GAS-COMP'!#REF!</definedName>
    <definedName name="BuiltIn_Print_Titles___6___6" localSheetId="22">'HID-COMP'!#REF!</definedName>
    <definedName name="BuiltIn_Print_Titles___6___6" localSheetId="21">'IMPER-COMP'!#REF!</definedName>
    <definedName name="BuiltIn_Print_Titles___6___6" localSheetId="23">'IMPL-COMP'!#REF!</definedName>
    <definedName name="BuiltIn_Print_Titles___6___6" localSheetId="24">'INC-COMP'!#REF!</definedName>
    <definedName name="BuiltIn_Print_Titles___6___6" localSheetId="7">#REF!</definedName>
    <definedName name="BuiltIn_Print_Titles___6___6" localSheetId="5">#REF!</definedName>
    <definedName name="BuiltIn_Print_Titles___6___6" localSheetId="25">'SCE-COMP'!#REF!</definedName>
    <definedName name="BuiltIn_Print_Titles___6___6" localSheetId="26">'SEG-COMP'!#REF!</definedName>
    <definedName name="BuiltIn_Print_Titles___6___6" localSheetId="27">'SPDA-COMP'!#REF!</definedName>
    <definedName name="BuiltIn_Print_Titles___6___6">#REF!</definedName>
    <definedName name="BuiltIn_Print_Titles___6___6___0" localSheetId="4">#REF!</definedName>
    <definedName name="BuiltIn_Print_Titles___6___6___0" localSheetId="12">'ADM-COMP'!#REF!</definedName>
    <definedName name="BuiltIn_Print_Titles___6___6___0" localSheetId="6">#REF!</definedName>
    <definedName name="BuiltIn_Print_Titles___6___6___0" localSheetId="18">'CLI-COMP'!#REF!</definedName>
    <definedName name="BuiltIn_Print_Titles___6___6___0" localSheetId="19">'EST-COMP'!#REF!</definedName>
    <definedName name="BuiltIn_Print_Titles___6___6___0" localSheetId="20">'GAS-COMP'!#REF!</definedName>
    <definedName name="BuiltIn_Print_Titles___6___6___0" localSheetId="22">'HID-COMP'!#REF!</definedName>
    <definedName name="BuiltIn_Print_Titles___6___6___0" localSheetId="21">'IMPER-COMP'!#REF!</definedName>
    <definedName name="BuiltIn_Print_Titles___6___6___0" localSheetId="23">'IMPL-COMP'!#REF!</definedName>
    <definedName name="BuiltIn_Print_Titles___6___6___0" localSheetId="24">'INC-COMP'!#REF!</definedName>
    <definedName name="BuiltIn_Print_Titles___6___6___0" localSheetId="7">#REF!</definedName>
    <definedName name="BuiltIn_Print_Titles___6___6___0" localSheetId="5">#REF!</definedName>
    <definedName name="BuiltIn_Print_Titles___6___6___0" localSheetId="25">'SCE-COMP'!#REF!</definedName>
    <definedName name="BuiltIn_Print_Titles___6___6___0" localSheetId="26">'SEG-COMP'!#REF!</definedName>
    <definedName name="BuiltIn_Print_Titles___6___6___0" localSheetId="27">'SPDA-COMP'!#REF!</definedName>
    <definedName name="BuiltIn_Print_Titles___6___6___0">#REF!</definedName>
    <definedName name="BuiltIn_Print_Titles___7___7" localSheetId="4">#REF!</definedName>
    <definedName name="BuiltIn_Print_Titles___7___7" localSheetId="12">'ADM-COMP'!#REF!</definedName>
    <definedName name="BuiltIn_Print_Titles___7___7" localSheetId="6">#REF!</definedName>
    <definedName name="BuiltIn_Print_Titles___7___7" localSheetId="18">'CLI-COMP'!#REF!</definedName>
    <definedName name="BuiltIn_Print_Titles___7___7" localSheetId="19">'EST-COMP'!#REF!</definedName>
    <definedName name="BuiltIn_Print_Titles___7___7" localSheetId="20">'GAS-COMP'!#REF!</definedName>
    <definedName name="BuiltIn_Print_Titles___7___7" localSheetId="22">'HID-COMP'!#REF!</definedName>
    <definedName name="BuiltIn_Print_Titles___7___7" localSheetId="21">'IMPER-COMP'!#REF!</definedName>
    <definedName name="BuiltIn_Print_Titles___7___7" localSheetId="23">'IMPL-COMP'!#REF!</definedName>
    <definedName name="BuiltIn_Print_Titles___7___7" localSheetId="24">'INC-COMP'!#REF!</definedName>
    <definedName name="BuiltIn_Print_Titles___7___7" localSheetId="7">#REF!</definedName>
    <definedName name="BuiltIn_Print_Titles___7___7" localSheetId="5">#REF!</definedName>
    <definedName name="BuiltIn_Print_Titles___7___7" localSheetId="25">'SCE-COMP'!#REF!</definedName>
    <definedName name="BuiltIn_Print_Titles___7___7" localSheetId="26">'SEG-COMP'!#REF!</definedName>
    <definedName name="BuiltIn_Print_Titles___7___7" localSheetId="27">'SPDA-COMP'!#REF!</definedName>
    <definedName name="BuiltIn_Print_Titles___7___7">#REF!</definedName>
    <definedName name="BuiltIn_Print_Titles_1" localSheetId="4">#REF!</definedName>
    <definedName name="BuiltIn_Print_Titles_1" localSheetId="12">'ADM-COMP'!#REF!</definedName>
    <definedName name="BuiltIn_Print_Titles_1" localSheetId="6">#REF!</definedName>
    <definedName name="BuiltIn_Print_Titles_1" localSheetId="18">'CLI-COMP'!#REF!</definedName>
    <definedName name="BuiltIn_Print_Titles_1" localSheetId="19">'EST-COMP'!#REF!</definedName>
    <definedName name="BuiltIn_Print_Titles_1" localSheetId="20">'GAS-COMP'!#REF!</definedName>
    <definedName name="BuiltIn_Print_Titles_1" localSheetId="22">'HID-COMP'!#REF!</definedName>
    <definedName name="BuiltIn_Print_Titles_1" localSheetId="21">'IMPER-COMP'!#REF!</definedName>
    <definedName name="BuiltIn_Print_Titles_1" localSheetId="23">'IMPL-COMP'!#REF!</definedName>
    <definedName name="BuiltIn_Print_Titles_1" localSheetId="24">'INC-COMP'!#REF!</definedName>
    <definedName name="BuiltIn_Print_Titles_1" localSheetId="7">#REF!</definedName>
    <definedName name="BuiltIn_Print_Titles_1" localSheetId="5">#REF!</definedName>
    <definedName name="BuiltIn_Print_Titles_1" localSheetId="25">'SCE-COMP'!#REF!</definedName>
    <definedName name="BuiltIn_Print_Titles_1" localSheetId="26">'SEG-COMP'!#REF!</definedName>
    <definedName name="BuiltIn_Print_Titles_1" localSheetId="27">'SPDA-COMP'!#REF!</definedName>
    <definedName name="BuiltIn_Print_Titles_1">#REF!</definedName>
    <definedName name="BuiltIn_Print_Titles_1_1" localSheetId="4">#REF!</definedName>
    <definedName name="BuiltIn_Print_Titles_1_1" localSheetId="12">'ADM-COMP'!#REF!</definedName>
    <definedName name="BuiltIn_Print_Titles_1_1" localSheetId="6">#REF!</definedName>
    <definedName name="BuiltIn_Print_Titles_1_1" localSheetId="18">'CLI-COMP'!#REF!</definedName>
    <definedName name="BuiltIn_Print_Titles_1_1" localSheetId="19">'EST-COMP'!#REF!</definedName>
    <definedName name="BuiltIn_Print_Titles_1_1" localSheetId="20">'GAS-COMP'!#REF!</definedName>
    <definedName name="BuiltIn_Print_Titles_1_1" localSheetId="22">'HID-COMP'!#REF!</definedName>
    <definedName name="BuiltIn_Print_Titles_1_1" localSheetId="21">'IMPER-COMP'!#REF!</definedName>
    <definedName name="BuiltIn_Print_Titles_1_1" localSheetId="23">'IMPL-COMP'!#REF!</definedName>
    <definedName name="BuiltIn_Print_Titles_1_1" localSheetId="24">'INC-COMP'!#REF!</definedName>
    <definedName name="BuiltIn_Print_Titles_1_1" localSheetId="7">#REF!</definedName>
    <definedName name="BuiltIn_Print_Titles_1_1" localSheetId="5">#REF!</definedName>
    <definedName name="BuiltIn_Print_Titles_1_1" localSheetId="25">'SCE-COMP'!#REF!</definedName>
    <definedName name="BuiltIn_Print_Titles_1_1" localSheetId="26">'SEG-COMP'!#REF!</definedName>
    <definedName name="BuiltIn_Print_Titles_1_1" localSheetId="27">'SPDA-COMP'!#REF!</definedName>
    <definedName name="BuiltIn_Print_Titles_1_1">#REF!</definedName>
    <definedName name="CA´L" localSheetId="6" hidden="1">{#N/A,#N/A,FALSE,"Cronograma";#N/A,#N/A,FALSE,"Cronogr. 2"}</definedName>
    <definedName name="CA´L" localSheetId="7" hidden="1">{#N/A,#N/A,FALSE,"Cronograma";#N/A,#N/A,FALSE,"Cronogr. 2"}</definedName>
    <definedName name="CA´L" localSheetId="5" hidden="1">{#N/A,#N/A,FALSE,"Cronograma";#N/A,#N/A,FALSE,"Cronogr. 2"}</definedName>
    <definedName name="CA´L" hidden="1">{#N/A,#N/A,FALSE,"Cronograma";#N/A,#N/A,FALSE,"Cronogr. 2"}</definedName>
    <definedName name="capa1" localSheetId="4">#REF!</definedName>
    <definedName name="capa1" localSheetId="12">'ADM-COMP'!#REF!</definedName>
    <definedName name="capa1" localSheetId="15">'BDI-COMP '!#REF!</definedName>
    <definedName name="capa1" localSheetId="6">#REF!</definedName>
    <definedName name="capa1" localSheetId="18">'CLI-COMP'!#REF!</definedName>
    <definedName name="capa1" localSheetId="19">'EST-COMP'!#REF!</definedName>
    <definedName name="capa1" localSheetId="20">'GAS-COMP'!#REF!</definedName>
    <definedName name="capa1" localSheetId="22">'HID-COMP'!#REF!</definedName>
    <definedName name="capa1" localSheetId="21">'IMPER-COMP'!#REF!</definedName>
    <definedName name="capa1" localSheetId="23">'IMPL-COMP'!#REF!</definedName>
    <definedName name="capa1" localSheetId="24">'INC-COMP'!#REF!</definedName>
    <definedName name="capa1" localSheetId="7">#REF!</definedName>
    <definedName name="capa1" localSheetId="5">#REF!</definedName>
    <definedName name="capa1" localSheetId="25">'SCE-COMP'!#REF!</definedName>
    <definedName name="capa1" localSheetId="26">'SEG-COMP'!#REF!</definedName>
    <definedName name="capa1" localSheetId="27">'SPDA-COMP'!#REF!</definedName>
    <definedName name="capa1">#REF!</definedName>
    <definedName name="Carimbo" localSheetId="4">#REF!</definedName>
    <definedName name="Carimbo" localSheetId="12">'ADM-COMP'!#REF!</definedName>
    <definedName name="Carimbo" localSheetId="15">'BDI-COMP '!#REF!</definedName>
    <definedName name="Carimbo" localSheetId="6">#REF!</definedName>
    <definedName name="Carimbo" localSheetId="18">'CLI-COMP'!#REF!</definedName>
    <definedName name="Carimbo" localSheetId="19">'EST-COMP'!#REF!</definedName>
    <definedName name="Carimbo" localSheetId="20">'GAS-COMP'!#REF!</definedName>
    <definedName name="Carimbo" localSheetId="22">'HID-COMP'!#REF!</definedName>
    <definedName name="Carimbo" localSheetId="21">'IMPER-COMP'!#REF!</definedName>
    <definedName name="Carimbo" localSheetId="23">'IMPL-COMP'!#REF!</definedName>
    <definedName name="Carimbo" localSheetId="24">'INC-COMP'!#REF!</definedName>
    <definedName name="Carimbo" localSheetId="7">#REF!</definedName>
    <definedName name="Carimbo" localSheetId="5">#REF!</definedName>
    <definedName name="Carimbo" localSheetId="25">'SCE-COMP'!#REF!</definedName>
    <definedName name="Carimbo" localSheetId="26">'SEG-COMP'!#REF!</definedName>
    <definedName name="Carimbo" localSheetId="27">'SPDA-COMP'!#REF!</definedName>
    <definedName name="Carimbo">#REF!</definedName>
    <definedName name="CODIGO" localSheetId="4">#REF!</definedName>
    <definedName name="CODIGO" localSheetId="12">'ADM-COMP'!#REF!</definedName>
    <definedName name="CODIGO" localSheetId="15">'BDI-COMP '!#REF!</definedName>
    <definedName name="CODIGO" localSheetId="6">#REF!</definedName>
    <definedName name="CODIGO" localSheetId="18">'CLI-COMP'!#REF!</definedName>
    <definedName name="CODIGO" localSheetId="19">'EST-COMP'!#REF!</definedName>
    <definedName name="CODIGO" localSheetId="20">'GAS-COMP'!#REF!</definedName>
    <definedName name="CODIGO" localSheetId="22">'HID-COMP'!#REF!</definedName>
    <definedName name="CODIGO" localSheetId="21">'IMPER-COMP'!#REF!</definedName>
    <definedName name="CODIGO" localSheetId="23">'IMPL-COMP'!#REF!</definedName>
    <definedName name="CODIGO" localSheetId="24">'INC-COMP'!#REF!</definedName>
    <definedName name="CODIGO" localSheetId="7">#REF!</definedName>
    <definedName name="CODIGO" localSheetId="5">#REF!</definedName>
    <definedName name="CODIGO" localSheetId="25">'SCE-COMP'!#REF!</definedName>
    <definedName name="CODIGO" localSheetId="26">'SEG-COMP'!#REF!</definedName>
    <definedName name="CODIGO" localSheetId="27">'SPDA-COMP'!#REF!</definedName>
    <definedName name="CODIGO">#REF!</definedName>
    <definedName name="COMEÇO" localSheetId="4">'[4]CAPA -1'!#REF!</definedName>
    <definedName name="COMEÇO" localSheetId="12">'[4]CAPA -1'!#REF!</definedName>
    <definedName name="COMEÇO" localSheetId="15">'[4]CAPA -1'!#REF!</definedName>
    <definedName name="COMEÇO" localSheetId="18">'[4]CAPA -1'!#REF!</definedName>
    <definedName name="COMEÇO" localSheetId="19">'[4]CAPA -1'!#REF!</definedName>
    <definedName name="COMEÇO" localSheetId="20">'[4]CAPA -1'!#REF!</definedName>
    <definedName name="COMEÇO" localSheetId="22">'[4]CAPA -1'!#REF!</definedName>
    <definedName name="COMEÇO" localSheetId="21">'[4]CAPA -1'!#REF!</definedName>
    <definedName name="COMEÇO" localSheetId="23">'[4]CAPA -1'!#REF!</definedName>
    <definedName name="COMEÇO" localSheetId="24">'[4]CAPA -1'!#REF!</definedName>
    <definedName name="COMEÇO" localSheetId="25">'[4]CAPA -1'!#REF!</definedName>
    <definedName name="COMEÇO" localSheetId="26">'[4]CAPA -1'!#REF!</definedName>
    <definedName name="COMEÇO" localSheetId="27">'[4]CAPA -1'!#REF!</definedName>
    <definedName name="COMEÇO">'[4]CAPA -1'!#REF!</definedName>
    <definedName name="concorrentes" localSheetId="6" hidden="1">{#N/A,#N/A,FALSE,"Cronograma";#N/A,#N/A,FALSE,"Cronogr. 2"}</definedName>
    <definedName name="concorrentes" localSheetId="7" hidden="1">{#N/A,#N/A,FALSE,"Cronograma";#N/A,#N/A,FALSE,"Cronogr. 2"}</definedName>
    <definedName name="concorrentes" localSheetId="5" hidden="1">{#N/A,#N/A,FALSE,"Cronograma";#N/A,#N/A,FALSE,"Cronogr. 2"}</definedName>
    <definedName name="concorrentes" hidden="1">{#N/A,#N/A,FALSE,"Cronograma";#N/A,#N/A,FALSE,"Cronogr. 2"}</definedName>
    <definedName name="DAF" localSheetId="4">#REF!</definedName>
    <definedName name="DAF" localSheetId="12">'ADM-COMP'!#REF!</definedName>
    <definedName name="DAF" localSheetId="15">'BDI-COMP '!#REF!</definedName>
    <definedName name="DAF" localSheetId="6">#REF!</definedName>
    <definedName name="DAF" localSheetId="18">'CLI-COMP'!#REF!</definedName>
    <definedName name="DAF" localSheetId="19">'EST-COMP'!#REF!</definedName>
    <definedName name="DAF" localSheetId="20">'GAS-COMP'!#REF!</definedName>
    <definedName name="DAF" localSheetId="22">'HID-COMP'!#REF!</definedName>
    <definedName name="DAF" localSheetId="21">'IMPER-COMP'!#REF!</definedName>
    <definedName name="DAF" localSheetId="23">'IMPL-COMP'!#REF!</definedName>
    <definedName name="DAF" localSheetId="24">'INC-COMP'!#REF!</definedName>
    <definedName name="DAF" localSheetId="7">#REF!</definedName>
    <definedName name="DAF" localSheetId="5">#REF!</definedName>
    <definedName name="DAF" localSheetId="25">'SCE-COMP'!#REF!</definedName>
    <definedName name="DAF" localSheetId="26">'SEG-COMP'!#REF!</definedName>
    <definedName name="DAF" localSheetId="27">'SPDA-COMP'!#REF!</definedName>
    <definedName name="DAF">#REF!</definedName>
    <definedName name="daniel" localSheetId="4">#REF!</definedName>
    <definedName name="daniel" localSheetId="12">'ADM-COMP'!#REF!</definedName>
    <definedName name="daniel" localSheetId="15">'BDI-COMP '!#REF!</definedName>
    <definedName name="daniel" localSheetId="6">#REF!</definedName>
    <definedName name="daniel" localSheetId="18">'CLI-COMP'!#REF!</definedName>
    <definedName name="daniel" localSheetId="19">'EST-COMP'!#REF!</definedName>
    <definedName name="daniel" localSheetId="20">'GAS-COMP'!#REF!</definedName>
    <definedName name="daniel" localSheetId="22">'HID-COMP'!#REF!</definedName>
    <definedName name="daniel" localSheetId="21">'IMPER-COMP'!#REF!</definedName>
    <definedName name="daniel" localSheetId="23">'IMPL-COMP'!#REF!</definedName>
    <definedName name="daniel" localSheetId="24">'INC-COMP'!#REF!</definedName>
    <definedName name="daniel" localSheetId="7">#REF!</definedName>
    <definedName name="daniel" localSheetId="5">#REF!</definedName>
    <definedName name="daniel" localSheetId="25">'SCE-COMP'!#REF!</definedName>
    <definedName name="daniel" localSheetId="26">'SEG-COMP'!#REF!</definedName>
    <definedName name="daniel" localSheetId="27">'SPDA-COMP'!#REF!</definedName>
    <definedName name="daniel">#REF!</definedName>
    <definedName name="DD" localSheetId="4">#REF!</definedName>
    <definedName name="DD" localSheetId="12">'ADM-COMP'!#REF!</definedName>
    <definedName name="DD" localSheetId="15">'BDI-COMP '!#REF!</definedName>
    <definedName name="DD" localSheetId="6">#REF!</definedName>
    <definedName name="DD" localSheetId="18">'CLI-COMP'!#REF!</definedName>
    <definedName name="DD" localSheetId="19">'EST-COMP'!#REF!</definedName>
    <definedName name="DD" localSheetId="20">'GAS-COMP'!#REF!</definedName>
    <definedName name="DD" localSheetId="22">'HID-COMP'!#REF!</definedName>
    <definedName name="DD" localSheetId="21">'IMPER-COMP'!#REF!</definedName>
    <definedName name="DD" localSheetId="23">'IMPL-COMP'!#REF!</definedName>
    <definedName name="DD" localSheetId="24">'INC-COMP'!#REF!</definedName>
    <definedName name="DD" localSheetId="7">#REF!</definedName>
    <definedName name="DD" localSheetId="5">#REF!</definedName>
    <definedName name="DD" localSheetId="25">'SCE-COMP'!#REF!</definedName>
    <definedName name="DD" localSheetId="26">'SEG-COMP'!#REF!</definedName>
    <definedName name="DD" localSheetId="27">'SPDA-COMP'!#REF!</definedName>
    <definedName name="DD">#REF!</definedName>
    <definedName name="DDD" localSheetId="4">#REF!</definedName>
    <definedName name="DDD" localSheetId="12">'ADM-COMP'!#REF!</definedName>
    <definedName name="DDD" localSheetId="6">#REF!</definedName>
    <definedName name="DDD" localSheetId="18">'CLI-COMP'!#REF!</definedName>
    <definedName name="DDD" localSheetId="19">'EST-COMP'!#REF!</definedName>
    <definedName name="DDD" localSheetId="20">'GAS-COMP'!#REF!</definedName>
    <definedName name="DDD" localSheetId="22">'HID-COMP'!#REF!</definedName>
    <definedName name="DDD" localSheetId="21">'IMPER-COMP'!#REF!</definedName>
    <definedName name="DDD" localSheetId="23">'IMPL-COMP'!#REF!</definedName>
    <definedName name="DDD" localSheetId="24">'INC-COMP'!#REF!</definedName>
    <definedName name="DDD" localSheetId="7">#REF!</definedName>
    <definedName name="DDD" localSheetId="5">#REF!</definedName>
    <definedName name="DDD" localSheetId="25">'SCE-COMP'!#REF!</definedName>
    <definedName name="DDD" localSheetId="26">'SEG-COMP'!#REF!</definedName>
    <definedName name="DDD" localSheetId="27">'SPDA-COMP'!#REF!</definedName>
    <definedName name="DDD">#REF!</definedName>
    <definedName name="DF" localSheetId="4">#REF!</definedName>
    <definedName name="DF" localSheetId="12">'ADM-COMP'!#REF!</definedName>
    <definedName name="DF" localSheetId="6">#REF!</definedName>
    <definedName name="DF" localSheetId="18">'CLI-COMP'!#REF!</definedName>
    <definedName name="DF" localSheetId="19">'EST-COMP'!#REF!</definedName>
    <definedName name="DF" localSheetId="20">'GAS-COMP'!#REF!</definedName>
    <definedName name="DF" localSheetId="22">'HID-COMP'!#REF!</definedName>
    <definedName name="DF" localSheetId="21">'IMPER-COMP'!#REF!</definedName>
    <definedName name="DF" localSheetId="23">'IMPL-COMP'!#REF!</definedName>
    <definedName name="DF" localSheetId="24">'INC-COMP'!#REF!</definedName>
    <definedName name="DF" localSheetId="7">#REF!</definedName>
    <definedName name="DF" localSheetId="5">#REF!</definedName>
    <definedName name="DF" localSheetId="25">'SCE-COMP'!#REF!</definedName>
    <definedName name="DF" localSheetId="26">'SEG-COMP'!#REF!</definedName>
    <definedName name="DF" localSheetId="27">'SPDA-COMP'!#REF!</definedName>
    <definedName name="DF">#REF!</definedName>
    <definedName name="DFADFA" localSheetId="4">#REF!</definedName>
    <definedName name="DFADFA" localSheetId="12">'ADM-COMP'!#REF!</definedName>
    <definedName name="DFADFA" localSheetId="6">#REF!</definedName>
    <definedName name="DFADFA" localSheetId="18">'CLI-COMP'!#REF!</definedName>
    <definedName name="DFADFA" localSheetId="19">'EST-COMP'!#REF!</definedName>
    <definedName name="DFADFA" localSheetId="20">'GAS-COMP'!#REF!</definedName>
    <definedName name="DFADFA" localSheetId="22">'HID-COMP'!#REF!</definedName>
    <definedName name="DFADFA" localSheetId="21">'IMPER-COMP'!#REF!</definedName>
    <definedName name="DFADFA" localSheetId="23">'IMPL-COMP'!#REF!</definedName>
    <definedName name="DFADFA" localSheetId="24">'INC-COMP'!#REF!</definedName>
    <definedName name="DFADFA" localSheetId="7">#REF!</definedName>
    <definedName name="DFADFA" localSheetId="5">#REF!</definedName>
    <definedName name="DFADFA" localSheetId="25">'SCE-COMP'!#REF!</definedName>
    <definedName name="DFADFA" localSheetId="26">'SEG-COMP'!#REF!</definedName>
    <definedName name="DFADFA" localSheetId="27">'SPDA-COMP'!#REF!</definedName>
    <definedName name="DFADFA">#REF!</definedName>
    <definedName name="DFAFAF" localSheetId="4">#REF!</definedName>
    <definedName name="DFAFAF" localSheetId="12">'ADM-COMP'!#REF!</definedName>
    <definedName name="DFAFAF" localSheetId="6">#REF!</definedName>
    <definedName name="DFAFAF" localSheetId="18">'CLI-COMP'!#REF!</definedName>
    <definedName name="DFAFAF" localSheetId="19">'EST-COMP'!#REF!</definedName>
    <definedName name="DFAFAF" localSheetId="20">'GAS-COMP'!#REF!</definedName>
    <definedName name="DFAFAF" localSheetId="22">'HID-COMP'!#REF!</definedName>
    <definedName name="DFAFAF" localSheetId="21">'IMPER-COMP'!#REF!</definedName>
    <definedName name="DFAFAF" localSheetId="23">'IMPL-COMP'!#REF!</definedName>
    <definedName name="DFAFAF" localSheetId="24">'INC-COMP'!#REF!</definedName>
    <definedName name="DFAFAF" localSheetId="7">#REF!</definedName>
    <definedName name="DFAFAF" localSheetId="5">#REF!</definedName>
    <definedName name="DFAFAF" localSheetId="25">'SCE-COMP'!#REF!</definedName>
    <definedName name="DFAFAF" localSheetId="26">'SEG-COMP'!#REF!</definedName>
    <definedName name="DFAFAF" localSheetId="27">'SPDA-COMP'!#REF!</definedName>
    <definedName name="DFAFAF">#REF!</definedName>
    <definedName name="Excel_BuiltIn__FilterDatabase_1" localSheetId="4">#REF!</definedName>
    <definedName name="Excel_BuiltIn__FilterDatabase_1" localSheetId="12">'ADM-COMP'!#REF!</definedName>
    <definedName name="Excel_BuiltIn__FilterDatabase_1" localSheetId="6">#REF!</definedName>
    <definedName name="Excel_BuiltIn__FilterDatabase_1" localSheetId="18">'CLI-COMP'!#REF!</definedName>
    <definedName name="Excel_BuiltIn__FilterDatabase_1" localSheetId="19">'EST-COMP'!#REF!</definedName>
    <definedName name="Excel_BuiltIn__FilterDatabase_1" localSheetId="20">'GAS-COMP'!#REF!</definedName>
    <definedName name="Excel_BuiltIn__FilterDatabase_1" localSheetId="22">'HID-COMP'!#REF!</definedName>
    <definedName name="Excel_BuiltIn__FilterDatabase_1" localSheetId="21">'IMPER-COMP'!#REF!</definedName>
    <definedName name="Excel_BuiltIn__FilterDatabase_1" localSheetId="23">'IMPL-COMP'!#REF!</definedName>
    <definedName name="Excel_BuiltIn__FilterDatabase_1" localSheetId="24">'INC-COMP'!#REF!</definedName>
    <definedName name="Excel_BuiltIn__FilterDatabase_1" localSheetId="7">#REF!</definedName>
    <definedName name="Excel_BuiltIn__FilterDatabase_1" localSheetId="5">#REF!</definedName>
    <definedName name="Excel_BuiltIn__FilterDatabase_1" localSheetId="25">'SCE-COMP'!#REF!</definedName>
    <definedName name="Excel_BuiltIn__FilterDatabase_1" localSheetId="26">'SEG-COMP'!#REF!</definedName>
    <definedName name="Excel_BuiltIn__FilterDatabase_1" localSheetId="27">'SPDA-COMP'!#REF!</definedName>
    <definedName name="Excel_BuiltIn__FilterDatabase_1">#REF!</definedName>
    <definedName name="Excel_BuiltIn__FilterDatabase_10" localSheetId="4">#REF!</definedName>
    <definedName name="Excel_BuiltIn__FilterDatabase_10" localSheetId="12">'ADM-COMP'!#REF!</definedName>
    <definedName name="Excel_BuiltIn__FilterDatabase_10" localSheetId="6">#REF!</definedName>
    <definedName name="Excel_BuiltIn__FilterDatabase_10" localSheetId="18">'CLI-COMP'!#REF!</definedName>
    <definedName name="Excel_BuiltIn__FilterDatabase_10" localSheetId="19">'EST-COMP'!#REF!</definedName>
    <definedName name="Excel_BuiltIn__FilterDatabase_10" localSheetId="20">'GAS-COMP'!#REF!</definedName>
    <definedName name="Excel_BuiltIn__FilterDatabase_10" localSheetId="22">'HID-COMP'!#REF!</definedName>
    <definedName name="Excel_BuiltIn__FilterDatabase_10" localSheetId="21">'IMPER-COMP'!#REF!</definedName>
    <definedName name="Excel_BuiltIn__FilterDatabase_10" localSheetId="23">'IMPL-COMP'!#REF!</definedName>
    <definedName name="Excel_BuiltIn__FilterDatabase_10" localSheetId="24">'INC-COMP'!#REF!</definedName>
    <definedName name="Excel_BuiltIn__FilterDatabase_10" localSheetId="7">#REF!</definedName>
    <definedName name="Excel_BuiltIn__FilterDatabase_10" localSheetId="5">#REF!</definedName>
    <definedName name="Excel_BuiltIn__FilterDatabase_10" localSheetId="25">'SCE-COMP'!#REF!</definedName>
    <definedName name="Excel_BuiltIn__FilterDatabase_10" localSheetId="26">'SEG-COMP'!#REF!</definedName>
    <definedName name="Excel_BuiltIn__FilterDatabase_10" localSheetId="27">'SPDA-COMP'!#REF!</definedName>
    <definedName name="Excel_BuiltIn__FilterDatabase_10">#REF!</definedName>
    <definedName name="Excel_BuiltIn__FilterDatabase_10_1" localSheetId="4">#REF!</definedName>
    <definedName name="Excel_BuiltIn__FilterDatabase_10_1" localSheetId="12">'ADM-COMP'!#REF!</definedName>
    <definedName name="Excel_BuiltIn__FilterDatabase_10_1" localSheetId="6">#REF!</definedName>
    <definedName name="Excel_BuiltIn__FilterDatabase_10_1" localSheetId="18">'CLI-COMP'!#REF!</definedName>
    <definedName name="Excel_BuiltIn__FilterDatabase_10_1" localSheetId="19">'EST-COMP'!#REF!</definedName>
    <definedName name="Excel_BuiltIn__FilterDatabase_10_1" localSheetId="20">'GAS-COMP'!#REF!</definedName>
    <definedName name="Excel_BuiltIn__FilterDatabase_10_1" localSheetId="22">'HID-COMP'!#REF!</definedName>
    <definedName name="Excel_BuiltIn__FilterDatabase_10_1" localSheetId="21">'IMPER-COMP'!#REF!</definedName>
    <definedName name="Excel_BuiltIn__FilterDatabase_10_1" localSheetId="23">'IMPL-COMP'!#REF!</definedName>
    <definedName name="Excel_BuiltIn__FilterDatabase_10_1" localSheetId="24">'INC-COMP'!#REF!</definedName>
    <definedName name="Excel_BuiltIn__FilterDatabase_10_1" localSheetId="7">#REF!</definedName>
    <definedName name="Excel_BuiltIn__FilterDatabase_10_1" localSheetId="5">#REF!</definedName>
    <definedName name="Excel_BuiltIn__FilterDatabase_10_1" localSheetId="25">'SCE-COMP'!#REF!</definedName>
    <definedName name="Excel_BuiltIn__FilterDatabase_10_1" localSheetId="26">'SEG-COMP'!#REF!</definedName>
    <definedName name="Excel_BuiltIn__FilterDatabase_10_1" localSheetId="27">'SPDA-COMP'!#REF!</definedName>
    <definedName name="Excel_BuiltIn__FilterDatabase_10_1">#REF!</definedName>
    <definedName name="Excel_BuiltIn__FilterDatabase_11" localSheetId="4">#REF!</definedName>
    <definedName name="Excel_BuiltIn__FilterDatabase_11" localSheetId="12">'ADM-COMP'!#REF!</definedName>
    <definedName name="Excel_BuiltIn__FilterDatabase_11" localSheetId="6">#REF!</definedName>
    <definedName name="Excel_BuiltIn__FilterDatabase_11" localSheetId="18">'CLI-COMP'!#REF!</definedName>
    <definedName name="Excel_BuiltIn__FilterDatabase_11" localSheetId="19">'EST-COMP'!#REF!</definedName>
    <definedName name="Excel_BuiltIn__FilterDatabase_11" localSheetId="20">'GAS-COMP'!#REF!</definedName>
    <definedName name="Excel_BuiltIn__FilterDatabase_11" localSheetId="22">'HID-COMP'!#REF!</definedName>
    <definedName name="Excel_BuiltIn__FilterDatabase_11" localSheetId="21">'IMPER-COMP'!#REF!</definedName>
    <definedName name="Excel_BuiltIn__FilterDatabase_11" localSheetId="23">'IMPL-COMP'!#REF!</definedName>
    <definedName name="Excel_BuiltIn__FilterDatabase_11" localSheetId="24">'INC-COMP'!#REF!</definedName>
    <definedName name="Excel_BuiltIn__FilterDatabase_11" localSheetId="7">#REF!</definedName>
    <definedName name="Excel_BuiltIn__FilterDatabase_11" localSheetId="5">#REF!</definedName>
    <definedName name="Excel_BuiltIn__FilterDatabase_11" localSheetId="25">'SCE-COMP'!#REF!</definedName>
    <definedName name="Excel_BuiltIn__FilterDatabase_11" localSheetId="26">'SEG-COMP'!#REF!</definedName>
    <definedName name="Excel_BuiltIn__FilterDatabase_11" localSheetId="27">'SPDA-COMP'!#REF!</definedName>
    <definedName name="Excel_BuiltIn__FilterDatabase_11">#REF!</definedName>
    <definedName name="Excel_BuiltIn__FilterDatabase_12" localSheetId="4">#REF!</definedName>
    <definedName name="Excel_BuiltIn__FilterDatabase_12" localSheetId="12">'ADM-COMP'!#REF!</definedName>
    <definedName name="Excel_BuiltIn__FilterDatabase_12" localSheetId="6">#REF!</definedName>
    <definedName name="Excel_BuiltIn__FilterDatabase_12" localSheetId="18">'CLI-COMP'!#REF!</definedName>
    <definedName name="Excel_BuiltIn__FilterDatabase_12" localSheetId="19">'EST-COMP'!#REF!</definedName>
    <definedName name="Excel_BuiltIn__FilterDatabase_12" localSheetId="20">'GAS-COMP'!#REF!</definedName>
    <definedName name="Excel_BuiltIn__FilterDatabase_12" localSheetId="22">'HID-COMP'!#REF!</definedName>
    <definedName name="Excel_BuiltIn__FilterDatabase_12" localSheetId="21">'IMPER-COMP'!#REF!</definedName>
    <definedName name="Excel_BuiltIn__FilterDatabase_12" localSheetId="23">'IMPL-COMP'!#REF!</definedName>
    <definedName name="Excel_BuiltIn__FilterDatabase_12" localSheetId="24">'INC-COMP'!#REF!</definedName>
    <definedName name="Excel_BuiltIn__FilterDatabase_12" localSheetId="7">#REF!</definedName>
    <definedName name="Excel_BuiltIn__FilterDatabase_12" localSheetId="5">#REF!</definedName>
    <definedName name="Excel_BuiltIn__FilterDatabase_12" localSheetId="25">'SCE-COMP'!#REF!</definedName>
    <definedName name="Excel_BuiltIn__FilterDatabase_12" localSheetId="26">'SEG-COMP'!#REF!</definedName>
    <definedName name="Excel_BuiltIn__FilterDatabase_12" localSheetId="27">'SPDA-COMP'!#REF!</definedName>
    <definedName name="Excel_BuiltIn__FilterDatabase_12">#REF!</definedName>
    <definedName name="Excel_BuiltIn__FilterDatabase_13" localSheetId="4">#REF!</definedName>
    <definedName name="Excel_BuiltIn__FilterDatabase_13" localSheetId="12">'ADM-COMP'!#REF!</definedName>
    <definedName name="Excel_BuiltIn__FilterDatabase_13" localSheetId="6">#REF!</definedName>
    <definedName name="Excel_BuiltIn__FilterDatabase_13" localSheetId="18">'CLI-COMP'!#REF!</definedName>
    <definedName name="Excel_BuiltIn__FilterDatabase_13" localSheetId="19">'EST-COMP'!#REF!</definedName>
    <definedName name="Excel_BuiltIn__FilterDatabase_13" localSheetId="20">'GAS-COMP'!#REF!</definedName>
    <definedName name="Excel_BuiltIn__FilterDatabase_13" localSheetId="22">'HID-COMP'!#REF!</definedName>
    <definedName name="Excel_BuiltIn__FilterDatabase_13" localSheetId="21">'IMPER-COMP'!#REF!</definedName>
    <definedName name="Excel_BuiltIn__FilterDatabase_13" localSheetId="23">'IMPL-COMP'!#REF!</definedName>
    <definedName name="Excel_BuiltIn__FilterDatabase_13" localSheetId="24">'INC-COMP'!#REF!</definedName>
    <definedName name="Excel_BuiltIn__FilterDatabase_13" localSheetId="7">#REF!</definedName>
    <definedName name="Excel_BuiltIn__FilterDatabase_13" localSheetId="5">#REF!</definedName>
    <definedName name="Excel_BuiltIn__FilterDatabase_13" localSheetId="25">'SCE-COMP'!#REF!</definedName>
    <definedName name="Excel_BuiltIn__FilterDatabase_13" localSheetId="26">'SEG-COMP'!#REF!</definedName>
    <definedName name="Excel_BuiltIn__FilterDatabase_13" localSheetId="27">'SPDA-COMP'!#REF!</definedName>
    <definedName name="Excel_BuiltIn__FilterDatabase_13">#REF!</definedName>
    <definedName name="Excel_BuiltIn__FilterDatabase_14" localSheetId="4">#REF!</definedName>
    <definedName name="Excel_BuiltIn__FilterDatabase_14" localSheetId="12">'ADM-COMP'!#REF!</definedName>
    <definedName name="Excel_BuiltIn__FilterDatabase_14" localSheetId="6">#REF!</definedName>
    <definedName name="Excel_BuiltIn__FilterDatabase_14" localSheetId="18">'CLI-COMP'!#REF!</definedName>
    <definedName name="Excel_BuiltIn__FilterDatabase_14" localSheetId="19">'EST-COMP'!#REF!</definedName>
    <definedName name="Excel_BuiltIn__FilterDatabase_14" localSheetId="20">'GAS-COMP'!#REF!</definedName>
    <definedName name="Excel_BuiltIn__FilterDatabase_14" localSheetId="22">'HID-COMP'!#REF!</definedName>
    <definedName name="Excel_BuiltIn__FilterDatabase_14" localSheetId="21">'IMPER-COMP'!#REF!</definedName>
    <definedName name="Excel_BuiltIn__FilterDatabase_14" localSheetId="23">'IMPL-COMP'!#REF!</definedName>
    <definedName name="Excel_BuiltIn__FilterDatabase_14" localSheetId="24">'INC-COMP'!#REF!</definedName>
    <definedName name="Excel_BuiltIn__FilterDatabase_14" localSheetId="7">#REF!</definedName>
    <definedName name="Excel_BuiltIn__FilterDatabase_14" localSheetId="5">#REF!</definedName>
    <definedName name="Excel_BuiltIn__FilterDatabase_14" localSheetId="25">'SCE-COMP'!#REF!</definedName>
    <definedName name="Excel_BuiltIn__FilterDatabase_14" localSheetId="26">'SEG-COMP'!#REF!</definedName>
    <definedName name="Excel_BuiltIn__FilterDatabase_14" localSheetId="27">'SPDA-COMP'!#REF!</definedName>
    <definedName name="Excel_BuiltIn__FilterDatabase_14">#REF!</definedName>
    <definedName name="Excel_BuiltIn__FilterDatabase_15" localSheetId="4">#REF!</definedName>
    <definedName name="Excel_BuiltIn__FilterDatabase_15" localSheetId="12">'ADM-COMP'!#REF!</definedName>
    <definedName name="Excel_BuiltIn__FilterDatabase_15" localSheetId="6">#REF!</definedName>
    <definedName name="Excel_BuiltIn__FilterDatabase_15" localSheetId="18">'CLI-COMP'!#REF!</definedName>
    <definedName name="Excel_BuiltIn__FilterDatabase_15" localSheetId="19">'EST-COMP'!#REF!</definedName>
    <definedName name="Excel_BuiltIn__FilterDatabase_15" localSheetId="20">'GAS-COMP'!#REF!</definedName>
    <definedName name="Excel_BuiltIn__FilterDatabase_15" localSheetId="22">'HID-COMP'!#REF!</definedName>
    <definedName name="Excel_BuiltIn__FilterDatabase_15" localSheetId="21">'IMPER-COMP'!#REF!</definedName>
    <definedName name="Excel_BuiltIn__FilterDatabase_15" localSheetId="23">'IMPL-COMP'!#REF!</definedName>
    <definedName name="Excel_BuiltIn__FilterDatabase_15" localSheetId="24">'INC-COMP'!#REF!</definedName>
    <definedName name="Excel_BuiltIn__FilterDatabase_15" localSheetId="7">#REF!</definedName>
    <definedName name="Excel_BuiltIn__FilterDatabase_15" localSheetId="5">#REF!</definedName>
    <definedName name="Excel_BuiltIn__FilterDatabase_15" localSheetId="25">'SCE-COMP'!#REF!</definedName>
    <definedName name="Excel_BuiltIn__FilterDatabase_15" localSheetId="26">'SEG-COMP'!#REF!</definedName>
    <definedName name="Excel_BuiltIn__FilterDatabase_15" localSheetId="27">'SPDA-COMP'!#REF!</definedName>
    <definedName name="Excel_BuiltIn__FilterDatabase_15">#REF!</definedName>
    <definedName name="Excel_BuiltIn__FilterDatabase_16" localSheetId="4">#REF!</definedName>
    <definedName name="Excel_BuiltIn__FilterDatabase_16" localSheetId="12">'ADM-COMP'!#REF!</definedName>
    <definedName name="Excel_BuiltIn__FilterDatabase_16" localSheetId="6">#REF!</definedName>
    <definedName name="Excel_BuiltIn__FilterDatabase_16" localSheetId="18">'CLI-COMP'!#REF!</definedName>
    <definedName name="Excel_BuiltIn__FilterDatabase_16" localSheetId="19">'EST-COMP'!#REF!</definedName>
    <definedName name="Excel_BuiltIn__FilterDatabase_16" localSheetId="20">'GAS-COMP'!#REF!</definedName>
    <definedName name="Excel_BuiltIn__FilterDatabase_16" localSheetId="22">'HID-COMP'!#REF!</definedName>
    <definedName name="Excel_BuiltIn__FilterDatabase_16" localSheetId="21">'IMPER-COMP'!#REF!</definedName>
    <definedName name="Excel_BuiltIn__FilterDatabase_16" localSheetId="23">'IMPL-COMP'!#REF!</definedName>
    <definedName name="Excel_BuiltIn__FilterDatabase_16" localSheetId="24">'INC-COMP'!#REF!</definedName>
    <definedName name="Excel_BuiltIn__FilterDatabase_16" localSheetId="7">#REF!</definedName>
    <definedName name="Excel_BuiltIn__FilterDatabase_16" localSheetId="5">#REF!</definedName>
    <definedName name="Excel_BuiltIn__FilterDatabase_16" localSheetId="25">'SCE-COMP'!#REF!</definedName>
    <definedName name="Excel_BuiltIn__FilterDatabase_16" localSheetId="26">'SEG-COMP'!#REF!</definedName>
    <definedName name="Excel_BuiltIn__FilterDatabase_16" localSheetId="27">'SPDA-COMP'!#REF!</definedName>
    <definedName name="Excel_BuiltIn__FilterDatabase_16">#REF!</definedName>
    <definedName name="Excel_BuiltIn__FilterDatabase_17" localSheetId="4">#REF!</definedName>
    <definedName name="Excel_BuiltIn__FilterDatabase_17" localSheetId="12">'ADM-COMP'!#REF!</definedName>
    <definedName name="Excel_BuiltIn__FilterDatabase_17" localSheetId="6">#REF!</definedName>
    <definedName name="Excel_BuiltIn__FilterDatabase_17" localSheetId="18">'CLI-COMP'!#REF!</definedName>
    <definedName name="Excel_BuiltIn__FilterDatabase_17" localSheetId="19">'EST-COMP'!#REF!</definedName>
    <definedName name="Excel_BuiltIn__FilterDatabase_17" localSheetId="20">'GAS-COMP'!#REF!</definedName>
    <definedName name="Excel_BuiltIn__FilterDatabase_17" localSheetId="22">'HID-COMP'!#REF!</definedName>
    <definedName name="Excel_BuiltIn__FilterDatabase_17" localSheetId="21">'IMPER-COMP'!#REF!</definedName>
    <definedName name="Excel_BuiltIn__FilterDatabase_17" localSheetId="23">'IMPL-COMP'!#REF!</definedName>
    <definedName name="Excel_BuiltIn__FilterDatabase_17" localSheetId="24">'INC-COMP'!#REF!</definedName>
    <definedName name="Excel_BuiltIn__FilterDatabase_17" localSheetId="7">#REF!</definedName>
    <definedName name="Excel_BuiltIn__FilterDatabase_17" localSheetId="5">#REF!</definedName>
    <definedName name="Excel_BuiltIn__FilterDatabase_17" localSheetId="25">'SCE-COMP'!#REF!</definedName>
    <definedName name="Excel_BuiltIn__FilterDatabase_17" localSheetId="26">'SEG-COMP'!#REF!</definedName>
    <definedName name="Excel_BuiltIn__FilterDatabase_17" localSheetId="27">'SPDA-COMP'!#REF!</definedName>
    <definedName name="Excel_BuiltIn__FilterDatabase_17">#REF!</definedName>
    <definedName name="Excel_BuiltIn__FilterDatabase_18" localSheetId="4">#REF!</definedName>
    <definedName name="Excel_BuiltIn__FilterDatabase_18" localSheetId="12">'ADM-COMP'!#REF!</definedName>
    <definedName name="Excel_BuiltIn__FilterDatabase_18" localSheetId="6">#REF!</definedName>
    <definedName name="Excel_BuiltIn__FilterDatabase_18" localSheetId="18">'CLI-COMP'!#REF!</definedName>
    <definedName name="Excel_BuiltIn__FilterDatabase_18" localSheetId="19">'EST-COMP'!#REF!</definedName>
    <definedName name="Excel_BuiltIn__FilterDatabase_18" localSheetId="20">'GAS-COMP'!#REF!</definedName>
    <definedName name="Excel_BuiltIn__FilterDatabase_18" localSheetId="22">'HID-COMP'!#REF!</definedName>
    <definedName name="Excel_BuiltIn__FilterDatabase_18" localSheetId="21">'IMPER-COMP'!#REF!</definedName>
    <definedName name="Excel_BuiltIn__FilterDatabase_18" localSheetId="23">'IMPL-COMP'!#REF!</definedName>
    <definedName name="Excel_BuiltIn__FilterDatabase_18" localSheetId="24">'INC-COMP'!#REF!</definedName>
    <definedName name="Excel_BuiltIn__FilterDatabase_18" localSheetId="7">#REF!</definedName>
    <definedName name="Excel_BuiltIn__FilterDatabase_18" localSheetId="5">#REF!</definedName>
    <definedName name="Excel_BuiltIn__FilterDatabase_18" localSheetId="25">'SCE-COMP'!#REF!</definedName>
    <definedName name="Excel_BuiltIn__FilterDatabase_18" localSheetId="26">'SEG-COMP'!#REF!</definedName>
    <definedName name="Excel_BuiltIn__FilterDatabase_18" localSheetId="27">'SPDA-COMP'!#REF!</definedName>
    <definedName name="Excel_BuiltIn__FilterDatabase_18">#REF!</definedName>
    <definedName name="Excel_BuiltIn__FilterDatabase_2" localSheetId="4">#REF!</definedName>
    <definedName name="Excel_BuiltIn__FilterDatabase_2" localSheetId="12">'ADM-COMP'!#REF!</definedName>
    <definedName name="Excel_BuiltIn__FilterDatabase_2" localSheetId="6">#REF!</definedName>
    <definedName name="Excel_BuiltIn__FilterDatabase_2" localSheetId="18">'CLI-COMP'!#REF!</definedName>
    <definedName name="Excel_BuiltIn__FilterDatabase_2" localSheetId="19">'EST-COMP'!#REF!</definedName>
    <definedName name="Excel_BuiltIn__FilterDatabase_2" localSheetId="20">'GAS-COMP'!#REF!</definedName>
    <definedName name="Excel_BuiltIn__FilterDatabase_2" localSheetId="22">'HID-COMP'!#REF!</definedName>
    <definedName name="Excel_BuiltIn__FilterDatabase_2" localSheetId="21">'IMPER-COMP'!#REF!</definedName>
    <definedName name="Excel_BuiltIn__FilterDatabase_2" localSheetId="23">'IMPL-COMP'!#REF!</definedName>
    <definedName name="Excel_BuiltIn__FilterDatabase_2" localSheetId="24">'INC-COMP'!#REF!</definedName>
    <definedName name="Excel_BuiltIn__FilterDatabase_2" localSheetId="7">#REF!</definedName>
    <definedName name="Excel_BuiltIn__FilterDatabase_2" localSheetId="5">#REF!</definedName>
    <definedName name="Excel_BuiltIn__FilterDatabase_2" localSheetId="25">'SCE-COMP'!#REF!</definedName>
    <definedName name="Excel_BuiltIn__FilterDatabase_2" localSheetId="26">'SEG-COMP'!#REF!</definedName>
    <definedName name="Excel_BuiltIn__FilterDatabase_2" localSheetId="27">'SPDA-COMP'!#REF!</definedName>
    <definedName name="Excel_BuiltIn__FilterDatabase_2">#REF!</definedName>
    <definedName name="Excel_BuiltIn__FilterDatabase_3" localSheetId="4">#REF!</definedName>
    <definedName name="Excel_BuiltIn__FilterDatabase_3" localSheetId="12">'ADM-COMP'!#REF!</definedName>
    <definedName name="Excel_BuiltIn__FilterDatabase_3" localSheetId="6">#REF!</definedName>
    <definedName name="Excel_BuiltIn__FilterDatabase_3" localSheetId="18">'CLI-COMP'!#REF!</definedName>
    <definedName name="Excel_BuiltIn__FilterDatabase_3" localSheetId="19">'EST-COMP'!#REF!</definedName>
    <definedName name="Excel_BuiltIn__FilterDatabase_3" localSheetId="20">'GAS-COMP'!#REF!</definedName>
    <definedName name="Excel_BuiltIn__FilterDatabase_3" localSheetId="22">'HID-COMP'!#REF!</definedName>
    <definedName name="Excel_BuiltIn__FilterDatabase_3" localSheetId="21">'IMPER-COMP'!#REF!</definedName>
    <definedName name="Excel_BuiltIn__FilterDatabase_3" localSheetId="23">'IMPL-COMP'!#REF!</definedName>
    <definedName name="Excel_BuiltIn__FilterDatabase_3" localSheetId="24">'INC-COMP'!#REF!</definedName>
    <definedName name="Excel_BuiltIn__FilterDatabase_3" localSheetId="7">#REF!</definedName>
    <definedName name="Excel_BuiltIn__FilterDatabase_3" localSheetId="5">#REF!</definedName>
    <definedName name="Excel_BuiltIn__FilterDatabase_3" localSheetId="25">'SCE-COMP'!#REF!</definedName>
    <definedName name="Excel_BuiltIn__FilterDatabase_3" localSheetId="26">'SEG-COMP'!#REF!</definedName>
    <definedName name="Excel_BuiltIn__FilterDatabase_3" localSheetId="27">'SPDA-COMP'!#REF!</definedName>
    <definedName name="Excel_BuiltIn__FilterDatabase_3">#REF!</definedName>
    <definedName name="Excel_BuiltIn__FilterDatabase_3_1" localSheetId="4">#REF!</definedName>
    <definedName name="Excel_BuiltIn__FilterDatabase_3_1" localSheetId="12">'ADM-COMP'!#REF!</definedName>
    <definedName name="Excel_BuiltIn__FilterDatabase_3_1" localSheetId="6">#REF!</definedName>
    <definedName name="Excel_BuiltIn__FilterDatabase_3_1" localSheetId="18">'CLI-COMP'!#REF!</definedName>
    <definedName name="Excel_BuiltIn__FilterDatabase_3_1" localSheetId="19">'EST-COMP'!#REF!</definedName>
    <definedName name="Excel_BuiltIn__FilterDatabase_3_1" localSheetId="20">'GAS-COMP'!#REF!</definedName>
    <definedName name="Excel_BuiltIn__FilterDatabase_3_1" localSheetId="22">'HID-COMP'!#REF!</definedName>
    <definedName name="Excel_BuiltIn__FilterDatabase_3_1" localSheetId="21">'IMPER-COMP'!#REF!</definedName>
    <definedName name="Excel_BuiltIn__FilterDatabase_3_1" localSheetId="23">'IMPL-COMP'!#REF!</definedName>
    <definedName name="Excel_BuiltIn__FilterDatabase_3_1" localSheetId="24">'INC-COMP'!#REF!</definedName>
    <definedName name="Excel_BuiltIn__FilterDatabase_3_1" localSheetId="7">#REF!</definedName>
    <definedName name="Excel_BuiltIn__FilterDatabase_3_1" localSheetId="5">#REF!</definedName>
    <definedName name="Excel_BuiltIn__FilterDatabase_3_1" localSheetId="25">'SCE-COMP'!#REF!</definedName>
    <definedName name="Excel_BuiltIn__FilterDatabase_3_1" localSheetId="26">'SEG-COMP'!#REF!</definedName>
    <definedName name="Excel_BuiltIn__FilterDatabase_3_1" localSheetId="27">'SPDA-COMP'!#REF!</definedName>
    <definedName name="Excel_BuiltIn__FilterDatabase_3_1">#REF!</definedName>
    <definedName name="Excel_BuiltIn__FilterDatabase_3_1_1" localSheetId="4">#REF!</definedName>
    <definedName name="Excel_BuiltIn__FilterDatabase_3_1_1" localSheetId="12">'ADM-COMP'!#REF!</definedName>
    <definedName name="Excel_BuiltIn__FilterDatabase_3_1_1" localSheetId="6">#REF!</definedName>
    <definedName name="Excel_BuiltIn__FilterDatabase_3_1_1" localSheetId="18">'CLI-COMP'!#REF!</definedName>
    <definedName name="Excel_BuiltIn__FilterDatabase_3_1_1" localSheetId="19">'EST-COMP'!#REF!</definedName>
    <definedName name="Excel_BuiltIn__FilterDatabase_3_1_1" localSheetId="20">'GAS-COMP'!#REF!</definedName>
    <definedName name="Excel_BuiltIn__FilterDatabase_3_1_1" localSheetId="22">'HID-COMP'!#REF!</definedName>
    <definedName name="Excel_BuiltIn__FilterDatabase_3_1_1" localSheetId="21">'IMPER-COMP'!#REF!</definedName>
    <definedName name="Excel_BuiltIn__FilterDatabase_3_1_1" localSheetId="23">'IMPL-COMP'!#REF!</definedName>
    <definedName name="Excel_BuiltIn__FilterDatabase_3_1_1" localSheetId="24">'INC-COMP'!#REF!</definedName>
    <definedName name="Excel_BuiltIn__FilterDatabase_3_1_1" localSheetId="7">#REF!</definedName>
    <definedName name="Excel_BuiltIn__FilterDatabase_3_1_1" localSheetId="5">#REF!</definedName>
    <definedName name="Excel_BuiltIn__FilterDatabase_3_1_1" localSheetId="25">'SCE-COMP'!#REF!</definedName>
    <definedName name="Excel_BuiltIn__FilterDatabase_3_1_1" localSheetId="26">'SEG-COMP'!#REF!</definedName>
    <definedName name="Excel_BuiltIn__FilterDatabase_3_1_1" localSheetId="27">'SPDA-COMP'!#REF!</definedName>
    <definedName name="Excel_BuiltIn__FilterDatabase_3_1_1">#REF!</definedName>
    <definedName name="Excel_BuiltIn__FilterDatabase_3_4" localSheetId="4">#REF!</definedName>
    <definedName name="Excel_BuiltIn__FilterDatabase_3_4" localSheetId="12">'ADM-COMP'!#REF!</definedName>
    <definedName name="Excel_BuiltIn__FilterDatabase_3_4" localSheetId="6">#REF!</definedName>
    <definedName name="Excel_BuiltIn__FilterDatabase_3_4" localSheetId="18">'CLI-COMP'!#REF!</definedName>
    <definedName name="Excel_BuiltIn__FilterDatabase_3_4" localSheetId="19">'EST-COMP'!#REF!</definedName>
    <definedName name="Excel_BuiltIn__FilterDatabase_3_4" localSheetId="20">'GAS-COMP'!#REF!</definedName>
    <definedName name="Excel_BuiltIn__FilterDatabase_3_4" localSheetId="22">'HID-COMP'!#REF!</definedName>
    <definedName name="Excel_BuiltIn__FilterDatabase_3_4" localSheetId="21">'IMPER-COMP'!#REF!</definedName>
    <definedName name="Excel_BuiltIn__FilterDatabase_3_4" localSheetId="23">'IMPL-COMP'!#REF!</definedName>
    <definedName name="Excel_BuiltIn__FilterDatabase_3_4" localSheetId="24">'INC-COMP'!#REF!</definedName>
    <definedName name="Excel_BuiltIn__FilterDatabase_3_4" localSheetId="7">#REF!</definedName>
    <definedName name="Excel_BuiltIn__FilterDatabase_3_4" localSheetId="5">#REF!</definedName>
    <definedName name="Excel_BuiltIn__FilterDatabase_3_4" localSheetId="25">'SCE-COMP'!#REF!</definedName>
    <definedName name="Excel_BuiltIn__FilterDatabase_3_4" localSheetId="26">'SEG-COMP'!#REF!</definedName>
    <definedName name="Excel_BuiltIn__FilterDatabase_3_4" localSheetId="27">'SPDA-COMP'!#REF!</definedName>
    <definedName name="Excel_BuiltIn__FilterDatabase_3_4">#REF!</definedName>
    <definedName name="Excel_BuiltIn__FilterDatabase_3_5" localSheetId="4">#REF!</definedName>
    <definedName name="Excel_BuiltIn__FilterDatabase_3_5" localSheetId="12">'ADM-COMP'!#REF!</definedName>
    <definedName name="Excel_BuiltIn__FilterDatabase_3_5" localSheetId="6">#REF!</definedName>
    <definedName name="Excel_BuiltIn__FilterDatabase_3_5" localSheetId="18">'CLI-COMP'!#REF!</definedName>
    <definedName name="Excel_BuiltIn__FilterDatabase_3_5" localSheetId="19">'EST-COMP'!#REF!</definedName>
    <definedName name="Excel_BuiltIn__FilterDatabase_3_5" localSheetId="20">'GAS-COMP'!#REF!</definedName>
    <definedName name="Excel_BuiltIn__FilterDatabase_3_5" localSheetId="22">'HID-COMP'!#REF!</definedName>
    <definedName name="Excel_BuiltIn__FilterDatabase_3_5" localSheetId="21">'IMPER-COMP'!#REF!</definedName>
    <definedName name="Excel_BuiltIn__FilterDatabase_3_5" localSheetId="23">'IMPL-COMP'!#REF!</definedName>
    <definedName name="Excel_BuiltIn__FilterDatabase_3_5" localSheetId="24">'INC-COMP'!#REF!</definedName>
    <definedName name="Excel_BuiltIn__FilterDatabase_3_5" localSheetId="7">#REF!</definedName>
    <definedName name="Excel_BuiltIn__FilterDatabase_3_5" localSheetId="5">#REF!</definedName>
    <definedName name="Excel_BuiltIn__FilterDatabase_3_5" localSheetId="25">'SCE-COMP'!#REF!</definedName>
    <definedName name="Excel_BuiltIn__FilterDatabase_3_5" localSheetId="26">'SEG-COMP'!#REF!</definedName>
    <definedName name="Excel_BuiltIn__FilterDatabase_3_5" localSheetId="27">'SPDA-COMP'!#REF!</definedName>
    <definedName name="Excel_BuiltIn__FilterDatabase_3_5">#REF!</definedName>
    <definedName name="Excel_BuiltIn__FilterDatabase_3_6" localSheetId="4">#REF!</definedName>
    <definedName name="Excel_BuiltIn__FilterDatabase_3_6" localSheetId="12">'ADM-COMP'!#REF!</definedName>
    <definedName name="Excel_BuiltIn__FilterDatabase_3_6" localSheetId="6">#REF!</definedName>
    <definedName name="Excel_BuiltIn__FilterDatabase_3_6" localSheetId="18">'CLI-COMP'!#REF!</definedName>
    <definedName name="Excel_BuiltIn__FilterDatabase_3_6" localSheetId="19">'EST-COMP'!#REF!</definedName>
    <definedName name="Excel_BuiltIn__FilterDatabase_3_6" localSheetId="20">'GAS-COMP'!#REF!</definedName>
    <definedName name="Excel_BuiltIn__FilterDatabase_3_6" localSheetId="22">'HID-COMP'!#REF!</definedName>
    <definedName name="Excel_BuiltIn__FilterDatabase_3_6" localSheetId="21">'IMPER-COMP'!#REF!</definedName>
    <definedName name="Excel_BuiltIn__FilterDatabase_3_6" localSheetId="23">'IMPL-COMP'!#REF!</definedName>
    <definedName name="Excel_BuiltIn__FilterDatabase_3_6" localSheetId="24">'INC-COMP'!#REF!</definedName>
    <definedName name="Excel_BuiltIn__FilterDatabase_3_6" localSheetId="7">#REF!</definedName>
    <definedName name="Excel_BuiltIn__FilterDatabase_3_6" localSheetId="5">#REF!</definedName>
    <definedName name="Excel_BuiltIn__FilterDatabase_3_6" localSheetId="25">'SCE-COMP'!#REF!</definedName>
    <definedName name="Excel_BuiltIn__FilterDatabase_3_6" localSheetId="26">'SEG-COMP'!#REF!</definedName>
    <definedName name="Excel_BuiltIn__FilterDatabase_3_6" localSheetId="27">'SPDA-COMP'!#REF!</definedName>
    <definedName name="Excel_BuiltIn__FilterDatabase_3_6">#REF!</definedName>
    <definedName name="Excel_BuiltIn__FilterDatabase_3_7" localSheetId="4">#REF!</definedName>
    <definedName name="Excel_BuiltIn__FilterDatabase_3_7" localSheetId="12">'ADM-COMP'!#REF!</definedName>
    <definedName name="Excel_BuiltIn__FilterDatabase_3_7" localSheetId="6">#REF!</definedName>
    <definedName name="Excel_BuiltIn__FilterDatabase_3_7" localSheetId="18">'CLI-COMP'!#REF!</definedName>
    <definedName name="Excel_BuiltIn__FilterDatabase_3_7" localSheetId="19">'EST-COMP'!#REF!</definedName>
    <definedName name="Excel_BuiltIn__FilterDatabase_3_7" localSheetId="20">'GAS-COMP'!#REF!</definedName>
    <definedName name="Excel_BuiltIn__FilterDatabase_3_7" localSheetId="22">'HID-COMP'!#REF!</definedName>
    <definedName name="Excel_BuiltIn__FilterDatabase_3_7" localSheetId="21">'IMPER-COMP'!#REF!</definedName>
    <definedName name="Excel_BuiltIn__FilterDatabase_3_7" localSheetId="23">'IMPL-COMP'!#REF!</definedName>
    <definedName name="Excel_BuiltIn__FilterDatabase_3_7" localSheetId="24">'INC-COMP'!#REF!</definedName>
    <definedName name="Excel_BuiltIn__FilterDatabase_3_7" localSheetId="7">#REF!</definedName>
    <definedName name="Excel_BuiltIn__FilterDatabase_3_7" localSheetId="5">#REF!</definedName>
    <definedName name="Excel_BuiltIn__FilterDatabase_3_7" localSheetId="25">'SCE-COMP'!#REF!</definedName>
    <definedName name="Excel_BuiltIn__FilterDatabase_3_7" localSheetId="26">'SEG-COMP'!#REF!</definedName>
    <definedName name="Excel_BuiltIn__FilterDatabase_3_7" localSheetId="27">'SPDA-COMP'!#REF!</definedName>
    <definedName name="Excel_BuiltIn__FilterDatabase_3_7">#REF!</definedName>
    <definedName name="Excel_BuiltIn__FilterDatabase_3_8" localSheetId="4">#REF!</definedName>
    <definedName name="Excel_BuiltIn__FilterDatabase_3_8" localSheetId="12">'ADM-COMP'!#REF!</definedName>
    <definedName name="Excel_BuiltIn__FilterDatabase_3_8" localSheetId="6">#REF!</definedName>
    <definedName name="Excel_BuiltIn__FilterDatabase_3_8" localSheetId="18">'CLI-COMP'!#REF!</definedName>
    <definedName name="Excel_BuiltIn__FilterDatabase_3_8" localSheetId="19">'EST-COMP'!#REF!</definedName>
    <definedName name="Excel_BuiltIn__FilterDatabase_3_8" localSheetId="20">'GAS-COMP'!#REF!</definedName>
    <definedName name="Excel_BuiltIn__FilterDatabase_3_8" localSheetId="22">'HID-COMP'!#REF!</definedName>
    <definedName name="Excel_BuiltIn__FilterDatabase_3_8" localSheetId="21">'IMPER-COMP'!#REF!</definedName>
    <definedName name="Excel_BuiltIn__FilterDatabase_3_8" localSheetId="23">'IMPL-COMP'!#REF!</definedName>
    <definedName name="Excel_BuiltIn__FilterDatabase_3_8" localSheetId="24">'INC-COMP'!#REF!</definedName>
    <definedName name="Excel_BuiltIn__FilterDatabase_3_8" localSheetId="7">#REF!</definedName>
    <definedName name="Excel_BuiltIn__FilterDatabase_3_8" localSheetId="5">#REF!</definedName>
    <definedName name="Excel_BuiltIn__FilterDatabase_3_8" localSheetId="25">'SCE-COMP'!#REF!</definedName>
    <definedName name="Excel_BuiltIn__FilterDatabase_3_8" localSheetId="26">'SEG-COMP'!#REF!</definedName>
    <definedName name="Excel_BuiltIn__FilterDatabase_3_8" localSheetId="27">'SPDA-COMP'!#REF!</definedName>
    <definedName name="Excel_BuiltIn__FilterDatabase_3_8">#REF!</definedName>
    <definedName name="Excel_BuiltIn__FilterDatabase_3_9" localSheetId="4">#REF!</definedName>
    <definedName name="Excel_BuiltIn__FilterDatabase_3_9" localSheetId="12">'ADM-COMP'!#REF!</definedName>
    <definedName name="Excel_BuiltIn__FilterDatabase_3_9" localSheetId="6">#REF!</definedName>
    <definedName name="Excel_BuiltIn__FilterDatabase_3_9" localSheetId="18">'CLI-COMP'!#REF!</definedName>
    <definedName name="Excel_BuiltIn__FilterDatabase_3_9" localSheetId="19">'EST-COMP'!#REF!</definedName>
    <definedName name="Excel_BuiltIn__FilterDatabase_3_9" localSheetId="20">'GAS-COMP'!#REF!</definedName>
    <definedName name="Excel_BuiltIn__FilterDatabase_3_9" localSheetId="22">'HID-COMP'!#REF!</definedName>
    <definedName name="Excel_BuiltIn__FilterDatabase_3_9" localSheetId="21">'IMPER-COMP'!#REF!</definedName>
    <definedName name="Excel_BuiltIn__FilterDatabase_3_9" localSheetId="23">'IMPL-COMP'!#REF!</definedName>
    <definedName name="Excel_BuiltIn__FilterDatabase_3_9" localSheetId="24">'INC-COMP'!#REF!</definedName>
    <definedName name="Excel_BuiltIn__FilterDatabase_3_9" localSheetId="7">#REF!</definedName>
    <definedName name="Excel_BuiltIn__FilterDatabase_3_9" localSheetId="5">#REF!</definedName>
    <definedName name="Excel_BuiltIn__FilterDatabase_3_9" localSheetId="25">'SCE-COMP'!#REF!</definedName>
    <definedName name="Excel_BuiltIn__FilterDatabase_3_9" localSheetId="26">'SEG-COMP'!#REF!</definedName>
    <definedName name="Excel_BuiltIn__FilterDatabase_3_9" localSheetId="27">'SPDA-COMP'!#REF!</definedName>
    <definedName name="Excel_BuiltIn__FilterDatabase_3_9">#REF!</definedName>
    <definedName name="Excel_BuiltIn__FilterDatabase_4" localSheetId="4">#REF!</definedName>
    <definedName name="Excel_BuiltIn__FilterDatabase_4" localSheetId="12">'ADM-COMP'!#REF!</definedName>
    <definedName name="Excel_BuiltIn__FilterDatabase_4" localSheetId="6">#REF!</definedName>
    <definedName name="Excel_BuiltIn__FilterDatabase_4" localSheetId="18">'CLI-COMP'!#REF!</definedName>
    <definedName name="Excel_BuiltIn__FilterDatabase_4" localSheetId="19">'EST-COMP'!#REF!</definedName>
    <definedName name="Excel_BuiltIn__FilterDatabase_4" localSheetId="20">'GAS-COMP'!#REF!</definedName>
    <definedName name="Excel_BuiltIn__FilterDatabase_4" localSheetId="22">'HID-COMP'!#REF!</definedName>
    <definedName name="Excel_BuiltIn__FilterDatabase_4" localSheetId="21">'IMPER-COMP'!#REF!</definedName>
    <definedName name="Excel_BuiltIn__FilterDatabase_4" localSheetId="23">'IMPL-COMP'!#REF!</definedName>
    <definedName name="Excel_BuiltIn__FilterDatabase_4" localSheetId="24">'INC-COMP'!#REF!</definedName>
    <definedName name="Excel_BuiltIn__FilterDatabase_4" localSheetId="7">#REF!</definedName>
    <definedName name="Excel_BuiltIn__FilterDatabase_4" localSheetId="5">#REF!</definedName>
    <definedName name="Excel_BuiltIn__FilterDatabase_4" localSheetId="25">'SCE-COMP'!#REF!</definedName>
    <definedName name="Excel_BuiltIn__FilterDatabase_4" localSheetId="26">'SEG-COMP'!#REF!</definedName>
    <definedName name="Excel_BuiltIn__FilterDatabase_4" localSheetId="27">'SPDA-COMP'!#REF!</definedName>
    <definedName name="Excel_BuiltIn__FilterDatabase_4">#REF!</definedName>
    <definedName name="Excel_BuiltIn__FilterDatabase_4_1" localSheetId="4">#REF!</definedName>
    <definedName name="Excel_BuiltIn__FilterDatabase_4_1" localSheetId="12">'ADM-COMP'!#REF!</definedName>
    <definedName name="Excel_BuiltIn__FilterDatabase_4_1" localSheetId="6">#REF!</definedName>
    <definedName name="Excel_BuiltIn__FilterDatabase_4_1" localSheetId="18">'CLI-COMP'!#REF!</definedName>
    <definedName name="Excel_BuiltIn__FilterDatabase_4_1" localSheetId="19">'EST-COMP'!#REF!</definedName>
    <definedName name="Excel_BuiltIn__FilterDatabase_4_1" localSheetId="20">'GAS-COMP'!#REF!</definedName>
    <definedName name="Excel_BuiltIn__FilterDatabase_4_1" localSheetId="22">'HID-COMP'!#REF!</definedName>
    <definedName name="Excel_BuiltIn__FilterDatabase_4_1" localSheetId="21">'IMPER-COMP'!#REF!</definedName>
    <definedName name="Excel_BuiltIn__FilterDatabase_4_1" localSheetId="23">'IMPL-COMP'!#REF!</definedName>
    <definedName name="Excel_BuiltIn__FilterDatabase_4_1" localSheetId="24">'INC-COMP'!#REF!</definedName>
    <definedName name="Excel_BuiltIn__FilterDatabase_4_1" localSheetId="7">#REF!</definedName>
    <definedName name="Excel_BuiltIn__FilterDatabase_4_1" localSheetId="5">#REF!</definedName>
    <definedName name="Excel_BuiltIn__FilterDatabase_4_1" localSheetId="25">'SCE-COMP'!#REF!</definedName>
    <definedName name="Excel_BuiltIn__FilterDatabase_4_1" localSheetId="26">'SEG-COMP'!#REF!</definedName>
    <definedName name="Excel_BuiltIn__FilterDatabase_4_1" localSheetId="27">'SPDA-COMP'!#REF!</definedName>
    <definedName name="Excel_BuiltIn__FilterDatabase_4_1">#REF!</definedName>
    <definedName name="Excel_BuiltIn__FilterDatabase_5" localSheetId="4">#REF!</definedName>
    <definedName name="Excel_BuiltIn__FilterDatabase_5" localSheetId="12">'ADM-COMP'!#REF!</definedName>
    <definedName name="Excel_BuiltIn__FilterDatabase_5" localSheetId="6">#REF!</definedName>
    <definedName name="Excel_BuiltIn__FilterDatabase_5" localSheetId="18">'CLI-COMP'!#REF!</definedName>
    <definedName name="Excel_BuiltIn__FilterDatabase_5" localSheetId="19">'EST-COMP'!#REF!</definedName>
    <definedName name="Excel_BuiltIn__FilterDatabase_5" localSheetId="20">'GAS-COMP'!#REF!</definedName>
    <definedName name="Excel_BuiltIn__FilterDatabase_5" localSheetId="22">'HID-COMP'!#REF!</definedName>
    <definedName name="Excel_BuiltIn__FilterDatabase_5" localSheetId="21">'IMPER-COMP'!#REF!</definedName>
    <definedName name="Excel_BuiltIn__FilterDatabase_5" localSheetId="23">'IMPL-COMP'!#REF!</definedName>
    <definedName name="Excel_BuiltIn__FilterDatabase_5" localSheetId="24">'INC-COMP'!#REF!</definedName>
    <definedName name="Excel_BuiltIn__FilterDatabase_5" localSheetId="7">#REF!</definedName>
    <definedName name="Excel_BuiltIn__FilterDatabase_5" localSheetId="5">#REF!</definedName>
    <definedName name="Excel_BuiltIn__FilterDatabase_5" localSheetId="25">'SCE-COMP'!#REF!</definedName>
    <definedName name="Excel_BuiltIn__FilterDatabase_5" localSheetId="26">'SEG-COMP'!#REF!</definedName>
    <definedName name="Excel_BuiltIn__FilterDatabase_5" localSheetId="27">'SPDA-COMP'!#REF!</definedName>
    <definedName name="Excel_BuiltIn__FilterDatabase_5">#REF!</definedName>
    <definedName name="Excel_BuiltIn__FilterDatabase_5_1" localSheetId="4">#REF!</definedName>
    <definedName name="Excel_BuiltIn__FilterDatabase_5_1" localSheetId="12">'ADM-COMP'!#REF!</definedName>
    <definedName name="Excel_BuiltIn__FilterDatabase_5_1" localSheetId="6">#REF!</definedName>
    <definedName name="Excel_BuiltIn__FilterDatabase_5_1" localSheetId="18">'CLI-COMP'!#REF!</definedName>
    <definedName name="Excel_BuiltIn__FilterDatabase_5_1" localSheetId="19">'EST-COMP'!#REF!</definedName>
    <definedName name="Excel_BuiltIn__FilterDatabase_5_1" localSheetId="20">'GAS-COMP'!#REF!</definedName>
    <definedName name="Excel_BuiltIn__FilterDatabase_5_1" localSheetId="22">'HID-COMP'!#REF!</definedName>
    <definedName name="Excel_BuiltIn__FilterDatabase_5_1" localSheetId="21">'IMPER-COMP'!#REF!</definedName>
    <definedName name="Excel_BuiltIn__FilterDatabase_5_1" localSheetId="23">'IMPL-COMP'!#REF!</definedName>
    <definedName name="Excel_BuiltIn__FilterDatabase_5_1" localSheetId="24">'INC-COMP'!#REF!</definedName>
    <definedName name="Excel_BuiltIn__FilterDatabase_5_1" localSheetId="7">#REF!</definedName>
    <definedName name="Excel_BuiltIn__FilterDatabase_5_1" localSheetId="5">#REF!</definedName>
    <definedName name="Excel_BuiltIn__FilterDatabase_5_1" localSheetId="25">'SCE-COMP'!#REF!</definedName>
    <definedName name="Excel_BuiltIn__FilterDatabase_5_1" localSheetId="26">'SEG-COMP'!#REF!</definedName>
    <definedName name="Excel_BuiltIn__FilterDatabase_5_1" localSheetId="27">'SPDA-COMP'!#REF!</definedName>
    <definedName name="Excel_BuiltIn__FilterDatabase_5_1">#REF!</definedName>
    <definedName name="Excel_BuiltIn__FilterDatabase_5_1_1" localSheetId="4">#REF!</definedName>
    <definedName name="Excel_BuiltIn__FilterDatabase_5_1_1" localSheetId="12">'ADM-COMP'!#REF!</definedName>
    <definedName name="Excel_BuiltIn__FilterDatabase_5_1_1" localSheetId="6">#REF!</definedName>
    <definedName name="Excel_BuiltIn__FilterDatabase_5_1_1" localSheetId="18">'CLI-COMP'!#REF!</definedName>
    <definedName name="Excel_BuiltIn__FilterDatabase_5_1_1" localSheetId="19">'EST-COMP'!#REF!</definedName>
    <definedName name="Excel_BuiltIn__FilterDatabase_5_1_1" localSheetId="20">'GAS-COMP'!#REF!</definedName>
    <definedName name="Excel_BuiltIn__FilterDatabase_5_1_1" localSheetId="22">'HID-COMP'!#REF!</definedName>
    <definedName name="Excel_BuiltIn__FilterDatabase_5_1_1" localSheetId="21">'IMPER-COMP'!#REF!</definedName>
    <definedName name="Excel_BuiltIn__FilterDatabase_5_1_1" localSheetId="23">'IMPL-COMP'!#REF!</definedName>
    <definedName name="Excel_BuiltIn__FilterDatabase_5_1_1" localSheetId="24">'INC-COMP'!#REF!</definedName>
    <definedName name="Excel_BuiltIn__FilterDatabase_5_1_1" localSheetId="7">#REF!</definedName>
    <definedName name="Excel_BuiltIn__FilterDatabase_5_1_1" localSheetId="5">#REF!</definedName>
    <definedName name="Excel_BuiltIn__FilterDatabase_5_1_1" localSheetId="25">'SCE-COMP'!#REF!</definedName>
    <definedName name="Excel_BuiltIn__FilterDatabase_5_1_1" localSheetId="26">'SEG-COMP'!#REF!</definedName>
    <definedName name="Excel_BuiltIn__FilterDatabase_5_1_1" localSheetId="27">'SPDA-COMP'!#REF!</definedName>
    <definedName name="Excel_BuiltIn__FilterDatabase_5_1_1">#REF!</definedName>
    <definedName name="Excel_BuiltIn__FilterDatabase_6" localSheetId="4">#REF!</definedName>
    <definedName name="Excel_BuiltIn__FilterDatabase_6" localSheetId="12">'ADM-COMP'!#REF!</definedName>
    <definedName name="Excel_BuiltIn__FilterDatabase_6" localSheetId="6">#REF!</definedName>
    <definedName name="Excel_BuiltIn__FilterDatabase_6" localSheetId="18">'CLI-COMP'!#REF!</definedName>
    <definedName name="Excel_BuiltIn__FilterDatabase_6" localSheetId="19">'EST-COMP'!#REF!</definedName>
    <definedName name="Excel_BuiltIn__FilterDatabase_6" localSheetId="20">'GAS-COMP'!#REF!</definedName>
    <definedName name="Excel_BuiltIn__FilterDatabase_6" localSheetId="22">'HID-COMP'!#REF!</definedName>
    <definedName name="Excel_BuiltIn__FilterDatabase_6" localSheetId="21">'IMPER-COMP'!#REF!</definedName>
    <definedName name="Excel_BuiltIn__FilterDatabase_6" localSheetId="23">'IMPL-COMP'!#REF!</definedName>
    <definedName name="Excel_BuiltIn__FilterDatabase_6" localSheetId="24">'INC-COMP'!#REF!</definedName>
    <definedName name="Excel_BuiltIn__FilterDatabase_6" localSheetId="7">#REF!</definedName>
    <definedName name="Excel_BuiltIn__FilterDatabase_6" localSheetId="5">#REF!</definedName>
    <definedName name="Excel_BuiltIn__FilterDatabase_6" localSheetId="25">'SCE-COMP'!#REF!</definedName>
    <definedName name="Excel_BuiltIn__FilterDatabase_6" localSheetId="26">'SEG-COMP'!#REF!</definedName>
    <definedName name="Excel_BuiltIn__FilterDatabase_6" localSheetId="27">'SPDA-COMP'!#REF!</definedName>
    <definedName name="Excel_BuiltIn__FilterDatabase_6">#REF!</definedName>
    <definedName name="Excel_BuiltIn__FilterDatabase_6_1" localSheetId="4">#REF!</definedName>
    <definedName name="Excel_BuiltIn__FilterDatabase_6_1" localSheetId="12">'ADM-COMP'!#REF!</definedName>
    <definedName name="Excel_BuiltIn__FilterDatabase_6_1" localSheetId="6">#REF!</definedName>
    <definedName name="Excel_BuiltIn__FilterDatabase_6_1" localSheetId="18">'CLI-COMP'!#REF!</definedName>
    <definedName name="Excel_BuiltIn__FilterDatabase_6_1" localSheetId="19">'EST-COMP'!#REF!</definedName>
    <definedName name="Excel_BuiltIn__FilterDatabase_6_1" localSheetId="20">'GAS-COMP'!#REF!</definedName>
    <definedName name="Excel_BuiltIn__FilterDatabase_6_1" localSheetId="22">'HID-COMP'!#REF!</definedName>
    <definedName name="Excel_BuiltIn__FilterDatabase_6_1" localSheetId="21">'IMPER-COMP'!#REF!</definedName>
    <definedName name="Excel_BuiltIn__FilterDatabase_6_1" localSheetId="23">'IMPL-COMP'!#REF!</definedName>
    <definedName name="Excel_BuiltIn__FilterDatabase_6_1" localSheetId="24">'INC-COMP'!#REF!</definedName>
    <definedName name="Excel_BuiltIn__FilterDatabase_6_1" localSheetId="7">#REF!</definedName>
    <definedName name="Excel_BuiltIn__FilterDatabase_6_1" localSheetId="5">#REF!</definedName>
    <definedName name="Excel_BuiltIn__FilterDatabase_6_1" localSheetId="25">'SCE-COMP'!#REF!</definedName>
    <definedName name="Excel_BuiltIn__FilterDatabase_6_1" localSheetId="26">'SEG-COMP'!#REF!</definedName>
    <definedName name="Excel_BuiltIn__FilterDatabase_6_1" localSheetId="27">'SPDA-COMP'!#REF!</definedName>
    <definedName name="Excel_BuiltIn__FilterDatabase_6_1">#REF!</definedName>
    <definedName name="Excel_BuiltIn__FilterDatabase_7" localSheetId="4">#REF!</definedName>
    <definedName name="Excel_BuiltIn__FilterDatabase_7" localSheetId="12">'ADM-COMP'!#REF!</definedName>
    <definedName name="Excel_BuiltIn__FilterDatabase_7" localSheetId="6">#REF!</definedName>
    <definedName name="Excel_BuiltIn__FilterDatabase_7" localSheetId="18">'CLI-COMP'!#REF!</definedName>
    <definedName name="Excel_BuiltIn__FilterDatabase_7" localSheetId="19">'EST-COMP'!#REF!</definedName>
    <definedName name="Excel_BuiltIn__FilterDatabase_7" localSheetId="20">'GAS-COMP'!#REF!</definedName>
    <definedName name="Excel_BuiltIn__FilterDatabase_7" localSheetId="22">'HID-COMP'!#REF!</definedName>
    <definedName name="Excel_BuiltIn__FilterDatabase_7" localSheetId="21">'IMPER-COMP'!#REF!</definedName>
    <definedName name="Excel_BuiltIn__FilterDatabase_7" localSheetId="23">'IMPL-COMP'!#REF!</definedName>
    <definedName name="Excel_BuiltIn__FilterDatabase_7" localSheetId="24">'INC-COMP'!#REF!</definedName>
    <definedName name="Excel_BuiltIn__FilterDatabase_7" localSheetId="7">#REF!</definedName>
    <definedName name="Excel_BuiltIn__FilterDatabase_7" localSheetId="5">#REF!</definedName>
    <definedName name="Excel_BuiltIn__FilterDatabase_7" localSheetId="25">'SCE-COMP'!#REF!</definedName>
    <definedName name="Excel_BuiltIn__FilterDatabase_7" localSheetId="26">'SEG-COMP'!#REF!</definedName>
    <definedName name="Excel_BuiltIn__FilterDatabase_7" localSheetId="27">'SPDA-COMP'!#REF!</definedName>
    <definedName name="Excel_BuiltIn__FilterDatabase_7">#REF!</definedName>
    <definedName name="Excel_BuiltIn__FilterDatabase_7_1" localSheetId="4">#REF!</definedName>
    <definedName name="Excel_BuiltIn__FilterDatabase_7_1" localSheetId="12">'ADM-COMP'!#REF!</definedName>
    <definedName name="Excel_BuiltIn__FilterDatabase_7_1" localSheetId="6">#REF!</definedName>
    <definedName name="Excel_BuiltIn__FilterDatabase_7_1" localSheetId="18">'CLI-COMP'!#REF!</definedName>
    <definedName name="Excel_BuiltIn__FilterDatabase_7_1" localSheetId="19">'EST-COMP'!#REF!</definedName>
    <definedName name="Excel_BuiltIn__FilterDatabase_7_1" localSheetId="20">'GAS-COMP'!#REF!</definedName>
    <definedName name="Excel_BuiltIn__FilterDatabase_7_1" localSheetId="22">'HID-COMP'!#REF!</definedName>
    <definedName name="Excel_BuiltIn__FilterDatabase_7_1" localSheetId="21">'IMPER-COMP'!#REF!</definedName>
    <definedName name="Excel_BuiltIn__FilterDatabase_7_1" localSheetId="23">'IMPL-COMP'!#REF!</definedName>
    <definedName name="Excel_BuiltIn__FilterDatabase_7_1" localSheetId="24">'INC-COMP'!#REF!</definedName>
    <definedName name="Excel_BuiltIn__FilterDatabase_7_1" localSheetId="7">#REF!</definedName>
    <definedName name="Excel_BuiltIn__FilterDatabase_7_1" localSheetId="5">#REF!</definedName>
    <definedName name="Excel_BuiltIn__FilterDatabase_7_1" localSheetId="25">'SCE-COMP'!#REF!</definedName>
    <definedName name="Excel_BuiltIn__FilterDatabase_7_1" localSheetId="26">'SEG-COMP'!#REF!</definedName>
    <definedName name="Excel_BuiltIn__FilterDatabase_7_1" localSheetId="27">'SPDA-COMP'!#REF!</definedName>
    <definedName name="Excel_BuiltIn__FilterDatabase_7_1">#REF!</definedName>
    <definedName name="Excel_BuiltIn__FilterDatabase_8" localSheetId="4">#REF!</definedName>
    <definedName name="Excel_BuiltIn__FilterDatabase_8" localSheetId="12">'ADM-COMP'!#REF!</definedName>
    <definedName name="Excel_BuiltIn__FilterDatabase_8" localSheetId="6">#REF!</definedName>
    <definedName name="Excel_BuiltIn__FilterDatabase_8" localSheetId="18">'CLI-COMP'!#REF!</definedName>
    <definedName name="Excel_BuiltIn__FilterDatabase_8" localSheetId="19">'EST-COMP'!#REF!</definedName>
    <definedName name="Excel_BuiltIn__FilterDatabase_8" localSheetId="20">'GAS-COMP'!#REF!</definedName>
    <definedName name="Excel_BuiltIn__FilterDatabase_8" localSheetId="22">'HID-COMP'!#REF!</definedName>
    <definedName name="Excel_BuiltIn__FilterDatabase_8" localSheetId="21">'IMPER-COMP'!#REF!</definedName>
    <definedName name="Excel_BuiltIn__FilterDatabase_8" localSheetId="23">'IMPL-COMP'!#REF!</definedName>
    <definedName name="Excel_BuiltIn__FilterDatabase_8" localSheetId="24">'INC-COMP'!#REF!</definedName>
    <definedName name="Excel_BuiltIn__FilterDatabase_8" localSheetId="7">#REF!</definedName>
    <definedName name="Excel_BuiltIn__FilterDatabase_8" localSheetId="5">#REF!</definedName>
    <definedName name="Excel_BuiltIn__FilterDatabase_8" localSheetId="25">'SCE-COMP'!#REF!</definedName>
    <definedName name="Excel_BuiltIn__FilterDatabase_8" localSheetId="26">'SEG-COMP'!#REF!</definedName>
    <definedName name="Excel_BuiltIn__FilterDatabase_8" localSheetId="27">'SPDA-COMP'!#REF!</definedName>
    <definedName name="Excel_BuiltIn__FilterDatabase_8">#REF!</definedName>
    <definedName name="Excel_BuiltIn__FilterDatabase_8_1" localSheetId="4">#REF!</definedName>
    <definedName name="Excel_BuiltIn__FilterDatabase_8_1" localSheetId="12">'ADM-COMP'!#REF!</definedName>
    <definedName name="Excel_BuiltIn__FilterDatabase_8_1" localSheetId="6">#REF!</definedName>
    <definedName name="Excel_BuiltIn__FilterDatabase_8_1" localSheetId="18">'CLI-COMP'!#REF!</definedName>
    <definedName name="Excel_BuiltIn__FilterDatabase_8_1" localSheetId="19">'EST-COMP'!#REF!</definedName>
    <definedName name="Excel_BuiltIn__FilterDatabase_8_1" localSheetId="20">'GAS-COMP'!#REF!</definedName>
    <definedName name="Excel_BuiltIn__FilterDatabase_8_1" localSheetId="22">'HID-COMP'!#REF!</definedName>
    <definedName name="Excel_BuiltIn__FilterDatabase_8_1" localSheetId="21">'IMPER-COMP'!#REF!</definedName>
    <definedName name="Excel_BuiltIn__FilterDatabase_8_1" localSheetId="23">'IMPL-COMP'!#REF!</definedName>
    <definedName name="Excel_BuiltIn__FilterDatabase_8_1" localSheetId="24">'INC-COMP'!#REF!</definedName>
    <definedName name="Excel_BuiltIn__FilterDatabase_8_1" localSheetId="7">#REF!</definedName>
    <definedName name="Excel_BuiltIn__FilterDatabase_8_1" localSheetId="5">#REF!</definedName>
    <definedName name="Excel_BuiltIn__FilterDatabase_8_1" localSheetId="25">'SCE-COMP'!#REF!</definedName>
    <definedName name="Excel_BuiltIn__FilterDatabase_8_1" localSheetId="26">'SEG-COMP'!#REF!</definedName>
    <definedName name="Excel_BuiltIn__FilterDatabase_8_1" localSheetId="27">'SPDA-COMP'!#REF!</definedName>
    <definedName name="Excel_BuiltIn__FilterDatabase_8_1">#REF!</definedName>
    <definedName name="Excel_BuiltIn__FilterDatabase_9" localSheetId="4">#REF!</definedName>
    <definedName name="Excel_BuiltIn__FilterDatabase_9" localSheetId="12">'ADM-COMP'!#REF!</definedName>
    <definedName name="Excel_BuiltIn__FilterDatabase_9" localSheetId="6">#REF!</definedName>
    <definedName name="Excel_BuiltIn__FilterDatabase_9" localSheetId="18">'CLI-COMP'!#REF!</definedName>
    <definedName name="Excel_BuiltIn__FilterDatabase_9" localSheetId="19">'EST-COMP'!#REF!</definedName>
    <definedName name="Excel_BuiltIn__FilterDatabase_9" localSheetId="20">'GAS-COMP'!#REF!</definedName>
    <definedName name="Excel_BuiltIn__FilterDatabase_9" localSheetId="22">'HID-COMP'!#REF!</definedName>
    <definedName name="Excel_BuiltIn__FilterDatabase_9" localSheetId="21">'IMPER-COMP'!#REF!</definedName>
    <definedName name="Excel_BuiltIn__FilterDatabase_9" localSheetId="23">'IMPL-COMP'!#REF!</definedName>
    <definedName name="Excel_BuiltIn__FilterDatabase_9" localSheetId="24">'INC-COMP'!#REF!</definedName>
    <definedName name="Excel_BuiltIn__FilterDatabase_9" localSheetId="7">#REF!</definedName>
    <definedName name="Excel_BuiltIn__FilterDatabase_9" localSheetId="5">#REF!</definedName>
    <definedName name="Excel_BuiltIn__FilterDatabase_9" localSheetId="25">'SCE-COMP'!#REF!</definedName>
    <definedName name="Excel_BuiltIn__FilterDatabase_9" localSheetId="26">'SEG-COMP'!#REF!</definedName>
    <definedName name="Excel_BuiltIn__FilterDatabase_9" localSheetId="27">'SPDA-COMP'!#REF!</definedName>
    <definedName name="Excel_BuiltIn__FilterDatabase_9">#REF!</definedName>
    <definedName name="Excel_BuiltIn__FilterDatabase_9_1" localSheetId="4">#REF!</definedName>
    <definedName name="Excel_BuiltIn__FilterDatabase_9_1" localSheetId="12">'ADM-COMP'!#REF!</definedName>
    <definedName name="Excel_BuiltIn__FilterDatabase_9_1" localSheetId="6">#REF!</definedName>
    <definedName name="Excel_BuiltIn__FilterDatabase_9_1" localSheetId="18">'CLI-COMP'!#REF!</definedName>
    <definedName name="Excel_BuiltIn__FilterDatabase_9_1" localSheetId="19">'EST-COMP'!#REF!</definedName>
    <definedName name="Excel_BuiltIn__FilterDatabase_9_1" localSheetId="20">'GAS-COMP'!#REF!</definedName>
    <definedName name="Excel_BuiltIn__FilterDatabase_9_1" localSheetId="22">'HID-COMP'!#REF!</definedName>
    <definedName name="Excel_BuiltIn__FilterDatabase_9_1" localSheetId="21">'IMPER-COMP'!#REF!</definedName>
    <definedName name="Excel_BuiltIn__FilterDatabase_9_1" localSheetId="23">'IMPL-COMP'!#REF!</definedName>
    <definedName name="Excel_BuiltIn__FilterDatabase_9_1" localSheetId="24">'INC-COMP'!#REF!</definedName>
    <definedName name="Excel_BuiltIn__FilterDatabase_9_1" localSheetId="7">#REF!</definedName>
    <definedName name="Excel_BuiltIn__FilterDatabase_9_1" localSheetId="5">#REF!</definedName>
    <definedName name="Excel_BuiltIn__FilterDatabase_9_1" localSheetId="25">'SCE-COMP'!#REF!</definedName>
    <definedName name="Excel_BuiltIn__FilterDatabase_9_1" localSheetId="26">'SEG-COMP'!#REF!</definedName>
    <definedName name="Excel_BuiltIn__FilterDatabase_9_1" localSheetId="27">'SPDA-COMP'!#REF!</definedName>
    <definedName name="Excel_BuiltIn__FilterDatabase_9_1">#REF!</definedName>
    <definedName name="Excel_BuiltIn_Print_Area_1" localSheetId="4">#REF!</definedName>
    <definedName name="Excel_BuiltIn_Print_Area_1" localSheetId="12">'ADM-COMP'!#REF!</definedName>
    <definedName name="Excel_BuiltIn_Print_Area_1" localSheetId="6">#REF!</definedName>
    <definedName name="Excel_BuiltIn_Print_Area_1" localSheetId="18">'CLI-COMP'!#REF!</definedName>
    <definedName name="Excel_BuiltIn_Print_Area_1" localSheetId="19">'EST-COMP'!#REF!</definedName>
    <definedName name="Excel_BuiltIn_Print_Area_1" localSheetId="20">'GAS-COMP'!#REF!</definedName>
    <definedName name="Excel_BuiltIn_Print_Area_1" localSheetId="22">'HID-COMP'!#REF!</definedName>
    <definedName name="Excel_BuiltIn_Print_Area_1" localSheetId="21">'IMPER-COMP'!#REF!</definedName>
    <definedName name="Excel_BuiltIn_Print_Area_1" localSheetId="23">'IMPL-COMP'!#REF!</definedName>
    <definedName name="Excel_BuiltIn_Print_Area_1" localSheetId="24">'INC-COMP'!#REF!</definedName>
    <definedName name="Excel_BuiltIn_Print_Area_1" localSheetId="7">#REF!</definedName>
    <definedName name="Excel_BuiltIn_Print_Area_1" localSheetId="5">#REF!</definedName>
    <definedName name="Excel_BuiltIn_Print_Area_1" localSheetId="25">'SCE-COMP'!#REF!</definedName>
    <definedName name="Excel_BuiltIn_Print_Area_1" localSheetId="26">'SEG-COMP'!#REF!</definedName>
    <definedName name="Excel_BuiltIn_Print_Area_1" localSheetId="27">'SPDA-COMP'!#REF!</definedName>
    <definedName name="Excel_BuiltIn_Print_Area_1">#REF!</definedName>
    <definedName name="Excel_BuiltIn_Print_Area_1_1" localSheetId="4">#REF!</definedName>
    <definedName name="Excel_BuiltIn_Print_Area_1_1" localSheetId="12">'ADM-COMP'!#REF!</definedName>
    <definedName name="Excel_BuiltIn_Print_Area_1_1" localSheetId="6">#REF!</definedName>
    <definedName name="Excel_BuiltIn_Print_Area_1_1" localSheetId="18">'CLI-COMP'!#REF!</definedName>
    <definedName name="Excel_BuiltIn_Print_Area_1_1" localSheetId="19">'EST-COMP'!#REF!</definedName>
    <definedName name="Excel_BuiltIn_Print_Area_1_1" localSheetId="20">'GAS-COMP'!#REF!</definedName>
    <definedName name="Excel_BuiltIn_Print_Area_1_1" localSheetId="22">'HID-COMP'!#REF!</definedName>
    <definedName name="Excel_BuiltIn_Print_Area_1_1" localSheetId="21">'IMPER-COMP'!#REF!</definedName>
    <definedName name="Excel_BuiltIn_Print_Area_1_1" localSheetId="23">'IMPL-COMP'!#REF!</definedName>
    <definedName name="Excel_BuiltIn_Print_Area_1_1" localSheetId="24">'INC-COMP'!#REF!</definedName>
    <definedName name="Excel_BuiltIn_Print_Area_1_1" localSheetId="7">#REF!</definedName>
    <definedName name="Excel_BuiltIn_Print_Area_1_1" localSheetId="5">#REF!</definedName>
    <definedName name="Excel_BuiltIn_Print_Area_1_1" localSheetId="25">'SCE-COMP'!#REF!</definedName>
    <definedName name="Excel_BuiltIn_Print_Area_1_1" localSheetId="26">'SEG-COMP'!#REF!</definedName>
    <definedName name="Excel_BuiltIn_Print_Area_1_1" localSheetId="27">'SPDA-COMP'!#REF!</definedName>
    <definedName name="Excel_BuiltIn_Print_Area_1_1">#REF!</definedName>
    <definedName name="Excel_BuiltIn_Print_Area_1_1_1" localSheetId="4">#REF!</definedName>
    <definedName name="Excel_BuiltIn_Print_Area_1_1_1" localSheetId="12">'ADM-COMP'!#REF!</definedName>
    <definedName name="Excel_BuiltIn_Print_Area_1_1_1" localSheetId="6">#REF!</definedName>
    <definedName name="Excel_BuiltIn_Print_Area_1_1_1" localSheetId="18">'CLI-COMP'!#REF!</definedName>
    <definedName name="Excel_BuiltIn_Print_Area_1_1_1" localSheetId="19">'EST-COMP'!#REF!</definedName>
    <definedName name="Excel_BuiltIn_Print_Area_1_1_1" localSheetId="20">'GAS-COMP'!#REF!</definedName>
    <definedName name="Excel_BuiltIn_Print_Area_1_1_1" localSheetId="22">'HID-COMP'!#REF!</definedName>
    <definedName name="Excel_BuiltIn_Print_Area_1_1_1" localSheetId="21">'IMPER-COMP'!#REF!</definedName>
    <definedName name="Excel_BuiltIn_Print_Area_1_1_1" localSheetId="23">'IMPL-COMP'!#REF!</definedName>
    <definedName name="Excel_BuiltIn_Print_Area_1_1_1" localSheetId="24">'INC-COMP'!#REF!</definedName>
    <definedName name="Excel_BuiltIn_Print_Area_1_1_1" localSheetId="7">#REF!</definedName>
    <definedName name="Excel_BuiltIn_Print_Area_1_1_1" localSheetId="5">#REF!</definedName>
    <definedName name="Excel_BuiltIn_Print_Area_1_1_1" localSheetId="25">'SCE-COMP'!#REF!</definedName>
    <definedName name="Excel_BuiltIn_Print_Area_1_1_1" localSheetId="26">'SEG-COMP'!#REF!</definedName>
    <definedName name="Excel_BuiltIn_Print_Area_1_1_1" localSheetId="27">'SPDA-COMP'!#REF!</definedName>
    <definedName name="Excel_BuiltIn_Print_Area_1_1_1">#REF!</definedName>
    <definedName name="Excel_BuiltIn_Print_Area_1_1_1_1" localSheetId="4">#REF!</definedName>
    <definedName name="Excel_BuiltIn_Print_Area_1_1_1_1" localSheetId="12">'ADM-COMP'!#REF!</definedName>
    <definedName name="Excel_BuiltIn_Print_Area_1_1_1_1" localSheetId="6">#REF!</definedName>
    <definedName name="Excel_BuiltIn_Print_Area_1_1_1_1" localSheetId="18">'CLI-COMP'!#REF!</definedName>
    <definedName name="Excel_BuiltIn_Print_Area_1_1_1_1" localSheetId="19">'EST-COMP'!#REF!</definedName>
    <definedName name="Excel_BuiltIn_Print_Area_1_1_1_1" localSheetId="20">'GAS-COMP'!#REF!</definedName>
    <definedName name="Excel_BuiltIn_Print_Area_1_1_1_1" localSheetId="22">'HID-COMP'!#REF!</definedName>
    <definedName name="Excel_BuiltIn_Print_Area_1_1_1_1" localSheetId="21">'IMPER-COMP'!#REF!</definedName>
    <definedName name="Excel_BuiltIn_Print_Area_1_1_1_1" localSheetId="23">'IMPL-COMP'!#REF!</definedName>
    <definedName name="Excel_BuiltIn_Print_Area_1_1_1_1" localSheetId="24">'INC-COMP'!#REF!</definedName>
    <definedName name="Excel_BuiltIn_Print_Area_1_1_1_1" localSheetId="7">#REF!</definedName>
    <definedName name="Excel_BuiltIn_Print_Area_1_1_1_1" localSheetId="5">#REF!</definedName>
    <definedName name="Excel_BuiltIn_Print_Area_1_1_1_1" localSheetId="25">'SCE-COMP'!#REF!</definedName>
    <definedName name="Excel_BuiltIn_Print_Area_1_1_1_1" localSheetId="26">'SEG-COMP'!#REF!</definedName>
    <definedName name="Excel_BuiltIn_Print_Area_1_1_1_1" localSheetId="27">'SPDA-COMP'!#REF!</definedName>
    <definedName name="Excel_BuiltIn_Print_Area_1_1_1_1">#REF!</definedName>
    <definedName name="Excel_BuiltIn_Print_Area_1_1_1_1_1" localSheetId="4">#REF!</definedName>
    <definedName name="Excel_BuiltIn_Print_Area_1_1_1_1_1" localSheetId="12">'ADM-COMP'!#REF!</definedName>
    <definedName name="Excel_BuiltIn_Print_Area_1_1_1_1_1" localSheetId="6">#REF!</definedName>
    <definedName name="Excel_BuiltIn_Print_Area_1_1_1_1_1" localSheetId="18">'CLI-COMP'!#REF!</definedName>
    <definedName name="Excel_BuiltIn_Print_Area_1_1_1_1_1" localSheetId="19">'EST-COMP'!#REF!</definedName>
    <definedName name="Excel_BuiltIn_Print_Area_1_1_1_1_1" localSheetId="20">'GAS-COMP'!#REF!</definedName>
    <definedName name="Excel_BuiltIn_Print_Area_1_1_1_1_1" localSheetId="22">'HID-COMP'!#REF!</definedName>
    <definedName name="Excel_BuiltIn_Print_Area_1_1_1_1_1" localSheetId="21">'IMPER-COMP'!#REF!</definedName>
    <definedName name="Excel_BuiltIn_Print_Area_1_1_1_1_1" localSheetId="23">'IMPL-COMP'!#REF!</definedName>
    <definedName name="Excel_BuiltIn_Print_Area_1_1_1_1_1" localSheetId="24">'INC-COMP'!#REF!</definedName>
    <definedName name="Excel_BuiltIn_Print_Area_1_1_1_1_1" localSheetId="7">#REF!</definedName>
    <definedName name="Excel_BuiltIn_Print_Area_1_1_1_1_1" localSheetId="5">#REF!</definedName>
    <definedName name="Excel_BuiltIn_Print_Area_1_1_1_1_1" localSheetId="25">'SCE-COMP'!#REF!</definedName>
    <definedName name="Excel_BuiltIn_Print_Area_1_1_1_1_1" localSheetId="26">'SEG-COMP'!#REF!</definedName>
    <definedName name="Excel_BuiltIn_Print_Area_1_1_1_1_1" localSheetId="27">'SPDA-COMP'!#REF!</definedName>
    <definedName name="Excel_BuiltIn_Print_Area_1_1_1_1_1">#REF!</definedName>
    <definedName name="Excel_BuiltIn_Print_Area_1_1_1_1_1_1" localSheetId="4">#REF!</definedName>
    <definedName name="Excel_BuiltIn_Print_Area_1_1_1_1_1_1" localSheetId="12">'ADM-COMP'!#REF!</definedName>
    <definedName name="Excel_BuiltIn_Print_Area_1_1_1_1_1_1" localSheetId="6">#REF!</definedName>
    <definedName name="Excel_BuiltIn_Print_Area_1_1_1_1_1_1" localSheetId="18">'CLI-COMP'!#REF!</definedName>
    <definedName name="Excel_BuiltIn_Print_Area_1_1_1_1_1_1" localSheetId="19">'EST-COMP'!#REF!</definedName>
    <definedName name="Excel_BuiltIn_Print_Area_1_1_1_1_1_1" localSheetId="20">'GAS-COMP'!#REF!</definedName>
    <definedName name="Excel_BuiltIn_Print_Area_1_1_1_1_1_1" localSheetId="22">'HID-COMP'!#REF!</definedName>
    <definedName name="Excel_BuiltIn_Print_Area_1_1_1_1_1_1" localSheetId="21">'IMPER-COMP'!#REF!</definedName>
    <definedName name="Excel_BuiltIn_Print_Area_1_1_1_1_1_1" localSheetId="23">'IMPL-COMP'!#REF!</definedName>
    <definedName name="Excel_BuiltIn_Print_Area_1_1_1_1_1_1" localSheetId="24">'INC-COMP'!#REF!</definedName>
    <definedName name="Excel_BuiltIn_Print_Area_1_1_1_1_1_1" localSheetId="7">#REF!</definedName>
    <definedName name="Excel_BuiltIn_Print_Area_1_1_1_1_1_1" localSheetId="5">#REF!</definedName>
    <definedName name="Excel_BuiltIn_Print_Area_1_1_1_1_1_1" localSheetId="25">'SCE-COMP'!#REF!</definedName>
    <definedName name="Excel_BuiltIn_Print_Area_1_1_1_1_1_1" localSheetId="26">'SEG-COMP'!#REF!</definedName>
    <definedName name="Excel_BuiltIn_Print_Area_1_1_1_1_1_1" localSheetId="27">'SPDA-COMP'!#REF!</definedName>
    <definedName name="Excel_BuiltIn_Print_Area_1_1_1_1_1_1">#REF!</definedName>
    <definedName name="Excel_BuiltIn_Print_Area_1_1_1_1_1_1_1" localSheetId="4">#REF!</definedName>
    <definedName name="Excel_BuiltIn_Print_Area_1_1_1_1_1_1_1" localSheetId="12">'ADM-COMP'!#REF!</definedName>
    <definedName name="Excel_BuiltIn_Print_Area_1_1_1_1_1_1_1" localSheetId="6">#REF!</definedName>
    <definedName name="Excel_BuiltIn_Print_Area_1_1_1_1_1_1_1" localSheetId="18">'CLI-COMP'!#REF!</definedName>
    <definedName name="Excel_BuiltIn_Print_Area_1_1_1_1_1_1_1" localSheetId="19">'EST-COMP'!#REF!</definedName>
    <definedName name="Excel_BuiltIn_Print_Area_1_1_1_1_1_1_1" localSheetId="20">'GAS-COMP'!#REF!</definedName>
    <definedName name="Excel_BuiltIn_Print_Area_1_1_1_1_1_1_1" localSheetId="22">'HID-COMP'!#REF!</definedName>
    <definedName name="Excel_BuiltIn_Print_Area_1_1_1_1_1_1_1" localSheetId="21">'IMPER-COMP'!#REF!</definedName>
    <definedName name="Excel_BuiltIn_Print_Area_1_1_1_1_1_1_1" localSheetId="23">'IMPL-COMP'!#REF!</definedName>
    <definedName name="Excel_BuiltIn_Print_Area_1_1_1_1_1_1_1" localSheetId="24">'INC-COMP'!#REF!</definedName>
    <definedName name="Excel_BuiltIn_Print_Area_1_1_1_1_1_1_1" localSheetId="7">#REF!</definedName>
    <definedName name="Excel_BuiltIn_Print_Area_1_1_1_1_1_1_1" localSheetId="5">#REF!</definedName>
    <definedName name="Excel_BuiltIn_Print_Area_1_1_1_1_1_1_1" localSheetId="25">'SCE-COMP'!#REF!</definedName>
    <definedName name="Excel_BuiltIn_Print_Area_1_1_1_1_1_1_1" localSheetId="26">'SEG-COMP'!#REF!</definedName>
    <definedName name="Excel_BuiltIn_Print_Area_1_1_1_1_1_1_1" localSheetId="27">'SPDA-COMP'!#REF!</definedName>
    <definedName name="Excel_BuiltIn_Print_Area_1_1_1_1_1_1_1">#REF!</definedName>
    <definedName name="Excel_BuiltIn_Print_Area_1_1_1_1_1_1_1_1" localSheetId="4">#REF!</definedName>
    <definedName name="Excel_BuiltIn_Print_Area_1_1_1_1_1_1_1_1" localSheetId="12">'ADM-COMP'!#REF!</definedName>
    <definedName name="Excel_BuiltIn_Print_Area_1_1_1_1_1_1_1_1" localSheetId="6">#REF!</definedName>
    <definedName name="Excel_BuiltIn_Print_Area_1_1_1_1_1_1_1_1" localSheetId="18">'CLI-COMP'!#REF!</definedName>
    <definedName name="Excel_BuiltIn_Print_Area_1_1_1_1_1_1_1_1" localSheetId="19">'EST-COMP'!#REF!</definedName>
    <definedName name="Excel_BuiltIn_Print_Area_1_1_1_1_1_1_1_1" localSheetId="20">'GAS-COMP'!#REF!</definedName>
    <definedName name="Excel_BuiltIn_Print_Area_1_1_1_1_1_1_1_1" localSheetId="22">'HID-COMP'!#REF!</definedName>
    <definedName name="Excel_BuiltIn_Print_Area_1_1_1_1_1_1_1_1" localSheetId="21">'IMPER-COMP'!#REF!</definedName>
    <definedName name="Excel_BuiltIn_Print_Area_1_1_1_1_1_1_1_1" localSheetId="23">'IMPL-COMP'!#REF!</definedName>
    <definedName name="Excel_BuiltIn_Print_Area_1_1_1_1_1_1_1_1" localSheetId="24">'INC-COMP'!#REF!</definedName>
    <definedName name="Excel_BuiltIn_Print_Area_1_1_1_1_1_1_1_1" localSheetId="7">#REF!</definedName>
    <definedName name="Excel_BuiltIn_Print_Area_1_1_1_1_1_1_1_1" localSheetId="5">#REF!</definedName>
    <definedName name="Excel_BuiltIn_Print_Area_1_1_1_1_1_1_1_1" localSheetId="25">'SCE-COMP'!#REF!</definedName>
    <definedName name="Excel_BuiltIn_Print_Area_1_1_1_1_1_1_1_1" localSheetId="26">'SEG-COMP'!#REF!</definedName>
    <definedName name="Excel_BuiltIn_Print_Area_1_1_1_1_1_1_1_1" localSheetId="27">'SPDA-COMP'!#REF!</definedName>
    <definedName name="Excel_BuiltIn_Print_Area_1_1_1_1_1_1_1_1">#REF!</definedName>
    <definedName name="Excel_BuiltIn_Print_Area_1_1_1_1_1_1_1_1_1" localSheetId="4">#REF!</definedName>
    <definedName name="Excel_BuiltIn_Print_Area_1_1_1_1_1_1_1_1_1" localSheetId="12">'ADM-COMP'!#REF!</definedName>
    <definedName name="Excel_BuiltIn_Print_Area_1_1_1_1_1_1_1_1_1" localSheetId="6">#REF!</definedName>
    <definedName name="Excel_BuiltIn_Print_Area_1_1_1_1_1_1_1_1_1" localSheetId="18">'CLI-COMP'!#REF!</definedName>
    <definedName name="Excel_BuiltIn_Print_Area_1_1_1_1_1_1_1_1_1" localSheetId="19">'EST-COMP'!#REF!</definedName>
    <definedName name="Excel_BuiltIn_Print_Area_1_1_1_1_1_1_1_1_1" localSheetId="20">'GAS-COMP'!#REF!</definedName>
    <definedName name="Excel_BuiltIn_Print_Area_1_1_1_1_1_1_1_1_1" localSheetId="22">'HID-COMP'!#REF!</definedName>
    <definedName name="Excel_BuiltIn_Print_Area_1_1_1_1_1_1_1_1_1" localSheetId="21">'IMPER-COMP'!#REF!</definedName>
    <definedName name="Excel_BuiltIn_Print_Area_1_1_1_1_1_1_1_1_1" localSheetId="23">'IMPL-COMP'!#REF!</definedName>
    <definedName name="Excel_BuiltIn_Print_Area_1_1_1_1_1_1_1_1_1" localSheetId="24">'INC-COMP'!#REF!</definedName>
    <definedName name="Excel_BuiltIn_Print_Area_1_1_1_1_1_1_1_1_1" localSheetId="7">#REF!</definedName>
    <definedName name="Excel_BuiltIn_Print_Area_1_1_1_1_1_1_1_1_1" localSheetId="5">#REF!</definedName>
    <definedName name="Excel_BuiltIn_Print_Area_1_1_1_1_1_1_1_1_1" localSheetId="25">'SCE-COMP'!#REF!</definedName>
    <definedName name="Excel_BuiltIn_Print_Area_1_1_1_1_1_1_1_1_1" localSheetId="26">'SEG-COMP'!#REF!</definedName>
    <definedName name="Excel_BuiltIn_Print_Area_1_1_1_1_1_1_1_1_1" localSheetId="27">'SPDA-COMP'!#REF!</definedName>
    <definedName name="Excel_BuiltIn_Print_Area_1_1_1_1_1_1_1_1_1">#REF!</definedName>
    <definedName name="Excel_BuiltIn_Print_Area_10" localSheetId="4">#REF!</definedName>
    <definedName name="Excel_BuiltIn_Print_Area_10" localSheetId="12">'ADM-COMP'!#REF!</definedName>
    <definedName name="Excel_BuiltIn_Print_Area_10" localSheetId="6">#REF!</definedName>
    <definedName name="Excel_BuiltIn_Print_Area_10" localSheetId="18">'CLI-COMP'!#REF!</definedName>
    <definedName name="Excel_BuiltIn_Print_Area_10" localSheetId="19">'EST-COMP'!#REF!</definedName>
    <definedName name="Excel_BuiltIn_Print_Area_10" localSheetId="20">'GAS-COMP'!#REF!</definedName>
    <definedName name="Excel_BuiltIn_Print_Area_10" localSheetId="22">'HID-COMP'!#REF!</definedName>
    <definedName name="Excel_BuiltIn_Print_Area_10" localSheetId="21">'IMPER-COMP'!#REF!</definedName>
    <definedName name="Excel_BuiltIn_Print_Area_10" localSheetId="23">'IMPL-COMP'!#REF!</definedName>
    <definedName name="Excel_BuiltIn_Print_Area_10" localSheetId="24">'INC-COMP'!#REF!</definedName>
    <definedName name="Excel_BuiltIn_Print_Area_10" localSheetId="7">#REF!</definedName>
    <definedName name="Excel_BuiltIn_Print_Area_10" localSheetId="5">#REF!</definedName>
    <definedName name="Excel_BuiltIn_Print_Area_10" localSheetId="25">'SCE-COMP'!#REF!</definedName>
    <definedName name="Excel_BuiltIn_Print_Area_10" localSheetId="26">'SEG-COMP'!#REF!</definedName>
    <definedName name="Excel_BuiltIn_Print_Area_10" localSheetId="27">'SPDA-COMP'!#REF!</definedName>
    <definedName name="Excel_BuiltIn_Print_Area_10">#REF!</definedName>
    <definedName name="Excel_BuiltIn_Print_Area_10_1" localSheetId="4">#REF!</definedName>
    <definedName name="Excel_BuiltIn_Print_Area_10_1" localSheetId="12">'ADM-COMP'!#REF!</definedName>
    <definedName name="Excel_BuiltIn_Print_Area_10_1" localSheetId="6">#REF!</definedName>
    <definedName name="Excel_BuiltIn_Print_Area_10_1" localSheetId="18">'CLI-COMP'!#REF!</definedName>
    <definedName name="Excel_BuiltIn_Print_Area_10_1" localSheetId="19">'EST-COMP'!#REF!</definedName>
    <definedName name="Excel_BuiltIn_Print_Area_10_1" localSheetId="20">'GAS-COMP'!#REF!</definedName>
    <definedName name="Excel_BuiltIn_Print_Area_10_1" localSheetId="22">'HID-COMP'!#REF!</definedName>
    <definedName name="Excel_BuiltIn_Print_Area_10_1" localSheetId="21">'IMPER-COMP'!#REF!</definedName>
    <definedName name="Excel_BuiltIn_Print_Area_10_1" localSheetId="23">'IMPL-COMP'!#REF!</definedName>
    <definedName name="Excel_BuiltIn_Print_Area_10_1" localSheetId="24">'INC-COMP'!#REF!</definedName>
    <definedName name="Excel_BuiltIn_Print_Area_10_1" localSheetId="7">#REF!</definedName>
    <definedName name="Excel_BuiltIn_Print_Area_10_1" localSheetId="5">#REF!</definedName>
    <definedName name="Excel_BuiltIn_Print_Area_10_1" localSheetId="25">'SCE-COMP'!#REF!</definedName>
    <definedName name="Excel_BuiltIn_Print_Area_10_1" localSheetId="26">'SEG-COMP'!#REF!</definedName>
    <definedName name="Excel_BuiltIn_Print_Area_10_1" localSheetId="27">'SPDA-COMP'!#REF!</definedName>
    <definedName name="Excel_BuiltIn_Print_Area_10_1">#REF!</definedName>
    <definedName name="Excel_BuiltIn_Print_Area_11" localSheetId="4">#REF!</definedName>
    <definedName name="Excel_BuiltIn_Print_Area_11" localSheetId="12">'ADM-COMP'!#REF!</definedName>
    <definedName name="Excel_BuiltIn_Print_Area_11" localSheetId="6">#REF!</definedName>
    <definedName name="Excel_BuiltIn_Print_Area_11" localSheetId="18">'CLI-COMP'!#REF!</definedName>
    <definedName name="Excel_BuiltIn_Print_Area_11" localSheetId="19">'EST-COMP'!#REF!</definedName>
    <definedName name="Excel_BuiltIn_Print_Area_11" localSheetId="20">'GAS-COMP'!#REF!</definedName>
    <definedName name="Excel_BuiltIn_Print_Area_11" localSheetId="22">'HID-COMP'!#REF!</definedName>
    <definedName name="Excel_BuiltIn_Print_Area_11" localSheetId="21">'IMPER-COMP'!#REF!</definedName>
    <definedName name="Excel_BuiltIn_Print_Area_11" localSheetId="23">'IMPL-COMP'!#REF!</definedName>
    <definedName name="Excel_BuiltIn_Print_Area_11" localSheetId="24">'INC-COMP'!#REF!</definedName>
    <definedName name="Excel_BuiltIn_Print_Area_11" localSheetId="7">#REF!</definedName>
    <definedName name="Excel_BuiltIn_Print_Area_11" localSheetId="5">#REF!</definedName>
    <definedName name="Excel_BuiltIn_Print_Area_11" localSheetId="25">'SCE-COMP'!#REF!</definedName>
    <definedName name="Excel_BuiltIn_Print_Area_11" localSheetId="26">'SEG-COMP'!#REF!</definedName>
    <definedName name="Excel_BuiltIn_Print_Area_11" localSheetId="27">'SPDA-COMP'!#REF!</definedName>
    <definedName name="Excel_BuiltIn_Print_Area_11">#REF!</definedName>
    <definedName name="Excel_BuiltIn_Print_Area_11_1" localSheetId="4">#REF!</definedName>
    <definedName name="Excel_BuiltIn_Print_Area_11_1" localSheetId="12">'ADM-COMP'!#REF!</definedName>
    <definedName name="Excel_BuiltIn_Print_Area_11_1" localSheetId="6">#REF!</definedName>
    <definedName name="Excel_BuiltIn_Print_Area_11_1" localSheetId="18">'CLI-COMP'!#REF!</definedName>
    <definedName name="Excel_BuiltIn_Print_Area_11_1" localSheetId="19">'EST-COMP'!#REF!</definedName>
    <definedName name="Excel_BuiltIn_Print_Area_11_1" localSheetId="20">'GAS-COMP'!#REF!</definedName>
    <definedName name="Excel_BuiltIn_Print_Area_11_1" localSheetId="22">'HID-COMP'!#REF!</definedName>
    <definedName name="Excel_BuiltIn_Print_Area_11_1" localSheetId="21">'IMPER-COMP'!#REF!</definedName>
    <definedName name="Excel_BuiltIn_Print_Area_11_1" localSheetId="23">'IMPL-COMP'!#REF!</definedName>
    <definedName name="Excel_BuiltIn_Print_Area_11_1" localSheetId="24">'INC-COMP'!#REF!</definedName>
    <definedName name="Excel_BuiltIn_Print_Area_11_1" localSheetId="7">#REF!</definedName>
    <definedName name="Excel_BuiltIn_Print_Area_11_1" localSheetId="5">#REF!</definedName>
    <definedName name="Excel_BuiltIn_Print_Area_11_1" localSheetId="25">'SCE-COMP'!#REF!</definedName>
    <definedName name="Excel_BuiltIn_Print_Area_11_1" localSheetId="26">'SEG-COMP'!#REF!</definedName>
    <definedName name="Excel_BuiltIn_Print_Area_11_1" localSheetId="27">'SPDA-COMP'!#REF!</definedName>
    <definedName name="Excel_BuiltIn_Print_Area_11_1">#REF!</definedName>
    <definedName name="Excel_BuiltIn_Print_Area_12" localSheetId="4">#REF!</definedName>
    <definedName name="Excel_BuiltIn_Print_Area_12" localSheetId="6">#REF!</definedName>
    <definedName name="Excel_BuiltIn_Print_Area_12" localSheetId="7">#REF!</definedName>
    <definedName name="Excel_BuiltIn_Print_Area_12" localSheetId="5">#REF!</definedName>
    <definedName name="Excel_BuiltIn_Print_Area_12">#REF!</definedName>
    <definedName name="Excel_BuiltIn_Print_Area_13" localSheetId="4">#REF!</definedName>
    <definedName name="Excel_BuiltIn_Print_Area_13" localSheetId="12">'ADM-COMP'!#REF!</definedName>
    <definedName name="Excel_BuiltIn_Print_Area_13" localSheetId="6">#REF!</definedName>
    <definedName name="Excel_BuiltIn_Print_Area_13" localSheetId="18">'CLI-COMP'!#REF!</definedName>
    <definedName name="Excel_BuiltIn_Print_Area_13" localSheetId="19">'EST-COMP'!#REF!</definedName>
    <definedName name="Excel_BuiltIn_Print_Area_13" localSheetId="20">'GAS-COMP'!#REF!</definedName>
    <definedName name="Excel_BuiltIn_Print_Area_13" localSheetId="22">'HID-COMP'!#REF!</definedName>
    <definedName name="Excel_BuiltIn_Print_Area_13" localSheetId="21">'IMPER-COMP'!#REF!</definedName>
    <definedName name="Excel_BuiltIn_Print_Area_13" localSheetId="23">'IMPL-COMP'!#REF!</definedName>
    <definedName name="Excel_BuiltIn_Print_Area_13" localSheetId="24">'INC-COMP'!#REF!</definedName>
    <definedName name="Excel_BuiltIn_Print_Area_13" localSheetId="7">#REF!</definedName>
    <definedName name="Excel_BuiltIn_Print_Area_13" localSheetId="5">#REF!</definedName>
    <definedName name="Excel_BuiltIn_Print_Area_13" localSheetId="25">'SCE-COMP'!#REF!</definedName>
    <definedName name="Excel_BuiltIn_Print_Area_13" localSheetId="26">'SEG-COMP'!#REF!</definedName>
    <definedName name="Excel_BuiltIn_Print_Area_13" localSheetId="27">'SPDA-COMP'!#REF!</definedName>
    <definedName name="Excel_BuiltIn_Print_Area_13">#REF!</definedName>
    <definedName name="Excel_BuiltIn_Print_Area_14" localSheetId="4">#REF!</definedName>
    <definedName name="Excel_BuiltIn_Print_Area_14" localSheetId="12">'ADM-COMP'!#REF!</definedName>
    <definedName name="Excel_BuiltIn_Print_Area_14" localSheetId="6">#REF!</definedName>
    <definedName name="Excel_BuiltIn_Print_Area_14" localSheetId="18">'CLI-COMP'!#REF!</definedName>
    <definedName name="Excel_BuiltIn_Print_Area_14" localSheetId="19">'EST-COMP'!#REF!</definedName>
    <definedName name="Excel_BuiltIn_Print_Area_14" localSheetId="20">'GAS-COMP'!#REF!</definedName>
    <definedName name="Excel_BuiltIn_Print_Area_14" localSheetId="22">'HID-COMP'!#REF!</definedName>
    <definedName name="Excel_BuiltIn_Print_Area_14" localSheetId="21">'IMPER-COMP'!#REF!</definedName>
    <definedName name="Excel_BuiltIn_Print_Area_14" localSheetId="23">'IMPL-COMP'!#REF!</definedName>
    <definedName name="Excel_BuiltIn_Print_Area_14" localSheetId="24">'INC-COMP'!#REF!</definedName>
    <definedName name="Excel_BuiltIn_Print_Area_14" localSheetId="7">#REF!</definedName>
    <definedName name="Excel_BuiltIn_Print_Area_14" localSheetId="5">#REF!</definedName>
    <definedName name="Excel_BuiltIn_Print_Area_14" localSheetId="25">'SCE-COMP'!#REF!</definedName>
    <definedName name="Excel_BuiltIn_Print_Area_14" localSheetId="26">'SEG-COMP'!#REF!</definedName>
    <definedName name="Excel_BuiltIn_Print_Area_14" localSheetId="27">'SPDA-COMP'!#REF!</definedName>
    <definedName name="Excel_BuiltIn_Print_Area_14">#REF!</definedName>
    <definedName name="Excel_BuiltIn_Print_Area_15" localSheetId="4">#REF!</definedName>
    <definedName name="Excel_BuiltIn_Print_Area_15" localSheetId="12">'ADM-COMP'!#REF!</definedName>
    <definedName name="Excel_BuiltIn_Print_Area_15" localSheetId="6">#REF!</definedName>
    <definedName name="Excel_BuiltIn_Print_Area_15" localSheetId="18">'CLI-COMP'!#REF!</definedName>
    <definedName name="Excel_BuiltIn_Print_Area_15" localSheetId="19">'EST-COMP'!#REF!</definedName>
    <definedName name="Excel_BuiltIn_Print_Area_15" localSheetId="20">'GAS-COMP'!#REF!</definedName>
    <definedName name="Excel_BuiltIn_Print_Area_15" localSheetId="22">'HID-COMP'!#REF!</definedName>
    <definedName name="Excel_BuiltIn_Print_Area_15" localSheetId="21">'IMPER-COMP'!#REF!</definedName>
    <definedName name="Excel_BuiltIn_Print_Area_15" localSheetId="23">'IMPL-COMP'!#REF!</definedName>
    <definedName name="Excel_BuiltIn_Print_Area_15" localSheetId="24">'INC-COMP'!#REF!</definedName>
    <definedName name="Excel_BuiltIn_Print_Area_15" localSheetId="7">#REF!</definedName>
    <definedName name="Excel_BuiltIn_Print_Area_15" localSheetId="5">#REF!</definedName>
    <definedName name="Excel_BuiltIn_Print_Area_15" localSheetId="25">'SCE-COMP'!#REF!</definedName>
    <definedName name="Excel_BuiltIn_Print_Area_15" localSheetId="26">'SEG-COMP'!#REF!</definedName>
    <definedName name="Excel_BuiltIn_Print_Area_15" localSheetId="27">'SPDA-COMP'!#REF!</definedName>
    <definedName name="Excel_BuiltIn_Print_Area_15">#REF!</definedName>
    <definedName name="Excel_BuiltIn_Print_Area_16" localSheetId="4">#REF!</definedName>
    <definedName name="Excel_BuiltIn_Print_Area_16" localSheetId="12">'ADM-COMP'!#REF!</definedName>
    <definedName name="Excel_BuiltIn_Print_Area_16" localSheetId="6">#REF!</definedName>
    <definedName name="Excel_BuiltIn_Print_Area_16" localSheetId="18">'CLI-COMP'!#REF!</definedName>
    <definedName name="Excel_BuiltIn_Print_Area_16" localSheetId="19">'EST-COMP'!#REF!</definedName>
    <definedName name="Excel_BuiltIn_Print_Area_16" localSheetId="20">'GAS-COMP'!#REF!</definedName>
    <definedName name="Excel_BuiltIn_Print_Area_16" localSheetId="22">'HID-COMP'!#REF!</definedName>
    <definedName name="Excel_BuiltIn_Print_Area_16" localSheetId="21">'IMPER-COMP'!#REF!</definedName>
    <definedName name="Excel_BuiltIn_Print_Area_16" localSheetId="23">'IMPL-COMP'!#REF!</definedName>
    <definedName name="Excel_BuiltIn_Print_Area_16" localSheetId="24">'INC-COMP'!#REF!</definedName>
    <definedName name="Excel_BuiltIn_Print_Area_16" localSheetId="7">#REF!</definedName>
    <definedName name="Excel_BuiltIn_Print_Area_16" localSheetId="5">#REF!</definedName>
    <definedName name="Excel_BuiltIn_Print_Area_16" localSheetId="25">'SCE-COMP'!#REF!</definedName>
    <definedName name="Excel_BuiltIn_Print_Area_16" localSheetId="26">'SEG-COMP'!#REF!</definedName>
    <definedName name="Excel_BuiltIn_Print_Area_16" localSheetId="27">'SPDA-COMP'!#REF!</definedName>
    <definedName name="Excel_BuiltIn_Print_Area_16">#REF!</definedName>
    <definedName name="Excel_BuiltIn_Print_Area_17" localSheetId="4">#REF!</definedName>
    <definedName name="Excel_BuiltIn_Print_Area_17" localSheetId="12">'ADM-COMP'!#REF!</definedName>
    <definedName name="Excel_BuiltIn_Print_Area_17" localSheetId="6">#REF!</definedName>
    <definedName name="Excel_BuiltIn_Print_Area_17" localSheetId="18">'CLI-COMP'!#REF!</definedName>
    <definedName name="Excel_BuiltIn_Print_Area_17" localSheetId="19">'EST-COMP'!#REF!</definedName>
    <definedName name="Excel_BuiltIn_Print_Area_17" localSheetId="20">'GAS-COMP'!#REF!</definedName>
    <definedName name="Excel_BuiltIn_Print_Area_17" localSheetId="22">'HID-COMP'!#REF!</definedName>
    <definedName name="Excel_BuiltIn_Print_Area_17" localSheetId="21">'IMPER-COMP'!#REF!</definedName>
    <definedName name="Excel_BuiltIn_Print_Area_17" localSheetId="23">'IMPL-COMP'!#REF!</definedName>
    <definedName name="Excel_BuiltIn_Print_Area_17" localSheetId="24">'INC-COMP'!#REF!</definedName>
    <definedName name="Excel_BuiltIn_Print_Area_17" localSheetId="7">#REF!</definedName>
    <definedName name="Excel_BuiltIn_Print_Area_17" localSheetId="5">#REF!</definedName>
    <definedName name="Excel_BuiltIn_Print_Area_17" localSheetId="25">'SCE-COMP'!#REF!</definedName>
    <definedName name="Excel_BuiltIn_Print_Area_17" localSheetId="26">'SEG-COMP'!#REF!</definedName>
    <definedName name="Excel_BuiltIn_Print_Area_17" localSheetId="27">'SPDA-COMP'!#REF!</definedName>
    <definedName name="Excel_BuiltIn_Print_Area_17">#REF!</definedName>
    <definedName name="Excel_BuiltIn_Print_Area_18" localSheetId="4">#REF!</definedName>
    <definedName name="Excel_BuiltIn_Print_Area_18" localSheetId="12">'ADM-COMP'!#REF!</definedName>
    <definedName name="Excel_BuiltIn_Print_Area_18" localSheetId="6">#REF!</definedName>
    <definedName name="Excel_BuiltIn_Print_Area_18" localSheetId="18">'CLI-COMP'!#REF!</definedName>
    <definedName name="Excel_BuiltIn_Print_Area_18" localSheetId="19">'EST-COMP'!#REF!</definedName>
    <definedName name="Excel_BuiltIn_Print_Area_18" localSheetId="20">'GAS-COMP'!#REF!</definedName>
    <definedName name="Excel_BuiltIn_Print_Area_18" localSheetId="22">'HID-COMP'!#REF!</definedName>
    <definedName name="Excel_BuiltIn_Print_Area_18" localSheetId="21">'IMPER-COMP'!#REF!</definedName>
    <definedName name="Excel_BuiltIn_Print_Area_18" localSheetId="23">'IMPL-COMP'!#REF!</definedName>
    <definedName name="Excel_BuiltIn_Print_Area_18" localSheetId="24">'INC-COMP'!#REF!</definedName>
    <definedName name="Excel_BuiltIn_Print_Area_18" localSheetId="7">#REF!</definedName>
    <definedName name="Excel_BuiltIn_Print_Area_18" localSheetId="5">#REF!</definedName>
    <definedName name="Excel_BuiltIn_Print_Area_18" localSheetId="25">'SCE-COMP'!#REF!</definedName>
    <definedName name="Excel_BuiltIn_Print_Area_18" localSheetId="26">'SEG-COMP'!#REF!</definedName>
    <definedName name="Excel_BuiltIn_Print_Area_18" localSheetId="27">'SPDA-COMP'!#REF!</definedName>
    <definedName name="Excel_BuiltIn_Print_Area_18">#REF!</definedName>
    <definedName name="Excel_BuiltIn_Print_Area_2" localSheetId="4">#REF!</definedName>
    <definedName name="Excel_BuiltIn_Print_Area_2" localSheetId="12">'ADM-COMP'!#REF!</definedName>
    <definedName name="Excel_BuiltIn_Print_Area_2" localSheetId="6">#REF!</definedName>
    <definedName name="Excel_BuiltIn_Print_Area_2" localSheetId="18">'CLI-COMP'!#REF!</definedName>
    <definedName name="Excel_BuiltIn_Print_Area_2" localSheetId="19">'EST-COMP'!#REF!</definedName>
    <definedName name="Excel_BuiltIn_Print_Area_2" localSheetId="20">'GAS-COMP'!#REF!</definedName>
    <definedName name="Excel_BuiltIn_Print_Area_2" localSheetId="22">'HID-COMP'!#REF!</definedName>
    <definedName name="Excel_BuiltIn_Print_Area_2" localSheetId="21">'IMPER-COMP'!#REF!</definedName>
    <definedName name="Excel_BuiltIn_Print_Area_2" localSheetId="23">'IMPL-COMP'!#REF!</definedName>
    <definedName name="Excel_BuiltIn_Print_Area_2" localSheetId="24">'INC-COMP'!#REF!</definedName>
    <definedName name="Excel_BuiltIn_Print_Area_2" localSheetId="7">#REF!</definedName>
    <definedName name="Excel_BuiltIn_Print_Area_2" localSheetId="5">#REF!</definedName>
    <definedName name="Excel_BuiltIn_Print_Area_2" localSheetId="25">'SCE-COMP'!#REF!</definedName>
    <definedName name="Excel_BuiltIn_Print_Area_2" localSheetId="26">'SEG-COMP'!#REF!</definedName>
    <definedName name="Excel_BuiltIn_Print_Area_2" localSheetId="27">'SPDA-COMP'!#REF!</definedName>
    <definedName name="Excel_BuiltIn_Print_Area_2">#REF!</definedName>
    <definedName name="Excel_BuiltIn_Print_Area_2_1" localSheetId="4">#REF!</definedName>
    <definedName name="Excel_BuiltIn_Print_Area_2_1" localSheetId="12">'ADM-COMP'!#REF!</definedName>
    <definedName name="Excel_BuiltIn_Print_Area_2_1" localSheetId="6">#REF!</definedName>
    <definedName name="Excel_BuiltIn_Print_Area_2_1" localSheetId="18">'CLI-COMP'!#REF!</definedName>
    <definedName name="Excel_BuiltIn_Print_Area_2_1" localSheetId="19">'EST-COMP'!#REF!</definedName>
    <definedName name="Excel_BuiltIn_Print_Area_2_1" localSheetId="20">'GAS-COMP'!#REF!</definedName>
    <definedName name="Excel_BuiltIn_Print_Area_2_1" localSheetId="22">'HID-COMP'!#REF!</definedName>
    <definedName name="Excel_BuiltIn_Print_Area_2_1" localSheetId="21">'IMPER-COMP'!#REF!</definedName>
    <definedName name="Excel_BuiltIn_Print_Area_2_1" localSheetId="23">'IMPL-COMP'!#REF!</definedName>
    <definedName name="Excel_BuiltIn_Print_Area_2_1" localSheetId="24">'INC-COMP'!#REF!</definedName>
    <definedName name="Excel_BuiltIn_Print_Area_2_1" localSheetId="7">#REF!</definedName>
    <definedName name="Excel_BuiltIn_Print_Area_2_1" localSheetId="5">#REF!</definedName>
    <definedName name="Excel_BuiltIn_Print_Area_2_1" localSheetId="25">'SCE-COMP'!#REF!</definedName>
    <definedName name="Excel_BuiltIn_Print_Area_2_1" localSheetId="26">'SEG-COMP'!#REF!</definedName>
    <definedName name="Excel_BuiltIn_Print_Area_2_1" localSheetId="27">'SPDA-COMP'!#REF!</definedName>
    <definedName name="Excel_BuiltIn_Print_Area_2_1">#REF!</definedName>
    <definedName name="Excel_BuiltIn_Print_Area_3" localSheetId="4">#REF!</definedName>
    <definedName name="Excel_BuiltIn_Print_Area_3" localSheetId="12">'ADM-COMP'!#REF!</definedName>
    <definedName name="Excel_BuiltIn_Print_Area_3" localSheetId="6">#REF!</definedName>
    <definedName name="Excel_BuiltIn_Print_Area_3" localSheetId="18">'CLI-COMP'!#REF!</definedName>
    <definedName name="Excel_BuiltIn_Print_Area_3" localSheetId="19">'EST-COMP'!#REF!</definedName>
    <definedName name="Excel_BuiltIn_Print_Area_3" localSheetId="20">'GAS-COMP'!#REF!</definedName>
    <definedName name="Excel_BuiltIn_Print_Area_3" localSheetId="22">'HID-COMP'!#REF!</definedName>
    <definedName name="Excel_BuiltIn_Print_Area_3" localSheetId="21">'IMPER-COMP'!#REF!</definedName>
    <definedName name="Excel_BuiltIn_Print_Area_3" localSheetId="23">'IMPL-COMP'!#REF!</definedName>
    <definedName name="Excel_BuiltIn_Print_Area_3" localSheetId="24">'INC-COMP'!#REF!</definedName>
    <definedName name="Excel_BuiltIn_Print_Area_3" localSheetId="7">#REF!</definedName>
    <definedName name="Excel_BuiltIn_Print_Area_3" localSheetId="5">#REF!</definedName>
    <definedName name="Excel_BuiltIn_Print_Area_3" localSheetId="25">'SCE-COMP'!#REF!</definedName>
    <definedName name="Excel_BuiltIn_Print_Area_3" localSheetId="26">'SEG-COMP'!#REF!</definedName>
    <definedName name="Excel_BuiltIn_Print_Area_3" localSheetId="27">'SPDA-COMP'!#REF!</definedName>
    <definedName name="Excel_BuiltIn_Print_Area_3">#REF!</definedName>
    <definedName name="Excel_BuiltIn_Print_Area_3_1" localSheetId="4">#REF!</definedName>
    <definedName name="Excel_BuiltIn_Print_Area_3_1" localSheetId="12">'ADM-COMP'!#REF!</definedName>
    <definedName name="Excel_BuiltIn_Print_Area_3_1" localSheetId="6">#REF!</definedName>
    <definedName name="Excel_BuiltIn_Print_Area_3_1" localSheetId="18">'CLI-COMP'!#REF!</definedName>
    <definedName name="Excel_BuiltIn_Print_Area_3_1" localSheetId="19">'EST-COMP'!#REF!</definedName>
    <definedName name="Excel_BuiltIn_Print_Area_3_1" localSheetId="20">'GAS-COMP'!#REF!</definedName>
    <definedName name="Excel_BuiltIn_Print_Area_3_1" localSheetId="22">'HID-COMP'!#REF!</definedName>
    <definedName name="Excel_BuiltIn_Print_Area_3_1" localSheetId="21">'IMPER-COMP'!#REF!</definedName>
    <definedName name="Excel_BuiltIn_Print_Area_3_1" localSheetId="23">'IMPL-COMP'!#REF!</definedName>
    <definedName name="Excel_BuiltIn_Print_Area_3_1" localSheetId="24">'INC-COMP'!#REF!</definedName>
    <definedName name="Excel_BuiltIn_Print_Area_3_1" localSheetId="7">#REF!</definedName>
    <definedName name="Excel_BuiltIn_Print_Area_3_1" localSheetId="5">#REF!</definedName>
    <definedName name="Excel_BuiltIn_Print_Area_3_1" localSheetId="25">'SCE-COMP'!#REF!</definedName>
    <definedName name="Excel_BuiltIn_Print_Area_3_1" localSheetId="26">'SEG-COMP'!#REF!</definedName>
    <definedName name="Excel_BuiltIn_Print_Area_3_1" localSheetId="27">'SPDA-COMP'!#REF!</definedName>
    <definedName name="Excel_BuiltIn_Print_Area_3_1">#REF!</definedName>
    <definedName name="Excel_BuiltIn_Print_Area_3_1_1" localSheetId="4">#REF!</definedName>
    <definedName name="Excel_BuiltIn_Print_Area_3_1_1" localSheetId="12">'ADM-COMP'!#REF!</definedName>
    <definedName name="Excel_BuiltIn_Print_Area_3_1_1" localSheetId="6">#REF!</definedName>
    <definedName name="Excel_BuiltIn_Print_Area_3_1_1" localSheetId="18">'CLI-COMP'!#REF!</definedName>
    <definedName name="Excel_BuiltIn_Print_Area_3_1_1" localSheetId="19">'EST-COMP'!#REF!</definedName>
    <definedName name="Excel_BuiltIn_Print_Area_3_1_1" localSheetId="20">'GAS-COMP'!#REF!</definedName>
    <definedName name="Excel_BuiltIn_Print_Area_3_1_1" localSheetId="22">'HID-COMP'!#REF!</definedName>
    <definedName name="Excel_BuiltIn_Print_Area_3_1_1" localSheetId="21">'IMPER-COMP'!#REF!</definedName>
    <definedName name="Excel_BuiltIn_Print_Area_3_1_1" localSheetId="23">'IMPL-COMP'!#REF!</definedName>
    <definedName name="Excel_BuiltIn_Print_Area_3_1_1" localSheetId="24">'INC-COMP'!#REF!</definedName>
    <definedName name="Excel_BuiltIn_Print_Area_3_1_1" localSheetId="7">#REF!</definedName>
    <definedName name="Excel_BuiltIn_Print_Area_3_1_1" localSheetId="5">#REF!</definedName>
    <definedName name="Excel_BuiltIn_Print_Area_3_1_1" localSheetId="25">'SCE-COMP'!#REF!</definedName>
    <definedName name="Excel_BuiltIn_Print_Area_3_1_1" localSheetId="26">'SEG-COMP'!#REF!</definedName>
    <definedName name="Excel_BuiltIn_Print_Area_3_1_1" localSheetId="27">'SPDA-COMP'!#REF!</definedName>
    <definedName name="Excel_BuiltIn_Print_Area_3_1_1">#REF!</definedName>
    <definedName name="Excel_BuiltIn_Print_Area_3_1_1_1" localSheetId="4">#REF!</definedName>
    <definedName name="Excel_BuiltIn_Print_Area_3_1_1_1" localSheetId="12">'ADM-COMP'!#REF!</definedName>
    <definedName name="Excel_BuiltIn_Print_Area_3_1_1_1" localSheetId="6">#REF!</definedName>
    <definedName name="Excel_BuiltIn_Print_Area_3_1_1_1" localSheetId="18">'CLI-COMP'!#REF!</definedName>
    <definedName name="Excel_BuiltIn_Print_Area_3_1_1_1" localSheetId="19">'EST-COMP'!#REF!</definedName>
    <definedName name="Excel_BuiltIn_Print_Area_3_1_1_1" localSheetId="20">'GAS-COMP'!#REF!</definedName>
    <definedName name="Excel_BuiltIn_Print_Area_3_1_1_1" localSheetId="22">'HID-COMP'!#REF!</definedName>
    <definedName name="Excel_BuiltIn_Print_Area_3_1_1_1" localSheetId="21">'IMPER-COMP'!#REF!</definedName>
    <definedName name="Excel_BuiltIn_Print_Area_3_1_1_1" localSheetId="23">'IMPL-COMP'!#REF!</definedName>
    <definedName name="Excel_BuiltIn_Print_Area_3_1_1_1" localSheetId="24">'INC-COMP'!#REF!</definedName>
    <definedName name="Excel_BuiltIn_Print_Area_3_1_1_1" localSheetId="7">#REF!</definedName>
    <definedName name="Excel_BuiltIn_Print_Area_3_1_1_1" localSheetId="5">#REF!</definedName>
    <definedName name="Excel_BuiltIn_Print_Area_3_1_1_1" localSheetId="25">'SCE-COMP'!#REF!</definedName>
    <definedName name="Excel_BuiltIn_Print_Area_3_1_1_1" localSheetId="26">'SEG-COMP'!#REF!</definedName>
    <definedName name="Excel_BuiltIn_Print_Area_3_1_1_1" localSheetId="27">'SPDA-COMP'!#REF!</definedName>
    <definedName name="Excel_BuiltIn_Print_Area_3_1_1_1">#REF!</definedName>
    <definedName name="Excel_BuiltIn_Print_Area_3_1_1_1_1" localSheetId="4">#REF!</definedName>
    <definedName name="Excel_BuiltIn_Print_Area_3_1_1_1_1" localSheetId="12">'ADM-COMP'!#REF!</definedName>
    <definedName name="Excel_BuiltIn_Print_Area_3_1_1_1_1" localSheetId="6">#REF!</definedName>
    <definedName name="Excel_BuiltIn_Print_Area_3_1_1_1_1" localSheetId="18">'CLI-COMP'!#REF!</definedName>
    <definedName name="Excel_BuiltIn_Print_Area_3_1_1_1_1" localSheetId="19">'EST-COMP'!#REF!</definedName>
    <definedName name="Excel_BuiltIn_Print_Area_3_1_1_1_1" localSheetId="20">'GAS-COMP'!#REF!</definedName>
    <definedName name="Excel_BuiltIn_Print_Area_3_1_1_1_1" localSheetId="22">'HID-COMP'!#REF!</definedName>
    <definedName name="Excel_BuiltIn_Print_Area_3_1_1_1_1" localSheetId="21">'IMPER-COMP'!#REF!</definedName>
    <definedName name="Excel_BuiltIn_Print_Area_3_1_1_1_1" localSheetId="23">'IMPL-COMP'!#REF!</definedName>
    <definedName name="Excel_BuiltIn_Print_Area_3_1_1_1_1" localSheetId="24">'INC-COMP'!#REF!</definedName>
    <definedName name="Excel_BuiltIn_Print_Area_3_1_1_1_1" localSheetId="7">#REF!</definedName>
    <definedName name="Excel_BuiltIn_Print_Area_3_1_1_1_1" localSheetId="5">#REF!</definedName>
    <definedName name="Excel_BuiltIn_Print_Area_3_1_1_1_1" localSheetId="25">'SCE-COMP'!#REF!</definedName>
    <definedName name="Excel_BuiltIn_Print_Area_3_1_1_1_1" localSheetId="26">'SEG-COMP'!#REF!</definedName>
    <definedName name="Excel_BuiltIn_Print_Area_3_1_1_1_1" localSheetId="27">'SPDA-COMP'!#REF!</definedName>
    <definedName name="Excel_BuiltIn_Print_Area_3_1_1_1_1">#REF!</definedName>
    <definedName name="Excel_BuiltIn_Print_Area_4" localSheetId="4">#REF!</definedName>
    <definedName name="Excel_BuiltIn_Print_Area_4" localSheetId="12">'ADM-COMP'!#REF!</definedName>
    <definedName name="Excel_BuiltIn_Print_Area_4" localSheetId="6">#REF!</definedName>
    <definedName name="Excel_BuiltIn_Print_Area_4" localSheetId="18">'CLI-COMP'!#REF!</definedName>
    <definedName name="Excel_BuiltIn_Print_Area_4" localSheetId="19">'EST-COMP'!#REF!</definedName>
    <definedName name="Excel_BuiltIn_Print_Area_4" localSheetId="20">'GAS-COMP'!#REF!</definedName>
    <definedName name="Excel_BuiltIn_Print_Area_4" localSheetId="22">'HID-COMP'!#REF!</definedName>
    <definedName name="Excel_BuiltIn_Print_Area_4" localSheetId="21">'IMPER-COMP'!#REF!</definedName>
    <definedName name="Excel_BuiltIn_Print_Area_4" localSheetId="23">'IMPL-COMP'!#REF!</definedName>
    <definedName name="Excel_BuiltIn_Print_Area_4" localSheetId="24">'INC-COMP'!#REF!</definedName>
    <definedName name="Excel_BuiltIn_Print_Area_4" localSheetId="7">#REF!</definedName>
    <definedName name="Excel_BuiltIn_Print_Area_4" localSheetId="5">#REF!</definedName>
    <definedName name="Excel_BuiltIn_Print_Area_4" localSheetId="25">'SCE-COMP'!#REF!</definedName>
    <definedName name="Excel_BuiltIn_Print_Area_4" localSheetId="26">'SEG-COMP'!#REF!</definedName>
    <definedName name="Excel_BuiltIn_Print_Area_4" localSheetId="27">'SPDA-COMP'!#REF!</definedName>
    <definedName name="Excel_BuiltIn_Print_Area_4">#REF!</definedName>
    <definedName name="Excel_BuiltIn_Print_Area_4_1" localSheetId="4">#REF!</definedName>
    <definedName name="Excel_BuiltIn_Print_Area_4_1" localSheetId="12">'ADM-COMP'!#REF!</definedName>
    <definedName name="Excel_BuiltIn_Print_Area_4_1" localSheetId="6">#REF!</definedName>
    <definedName name="Excel_BuiltIn_Print_Area_4_1" localSheetId="18">'CLI-COMP'!#REF!</definedName>
    <definedName name="Excel_BuiltIn_Print_Area_4_1" localSheetId="19">'EST-COMP'!#REF!</definedName>
    <definedName name="Excel_BuiltIn_Print_Area_4_1" localSheetId="20">'GAS-COMP'!#REF!</definedName>
    <definedName name="Excel_BuiltIn_Print_Area_4_1" localSheetId="22">'HID-COMP'!#REF!</definedName>
    <definedName name="Excel_BuiltIn_Print_Area_4_1" localSheetId="21">'IMPER-COMP'!#REF!</definedName>
    <definedName name="Excel_BuiltIn_Print_Area_4_1" localSheetId="23">'IMPL-COMP'!#REF!</definedName>
    <definedName name="Excel_BuiltIn_Print_Area_4_1" localSheetId="24">'INC-COMP'!#REF!</definedName>
    <definedName name="Excel_BuiltIn_Print_Area_4_1" localSheetId="7">#REF!</definedName>
    <definedName name="Excel_BuiltIn_Print_Area_4_1" localSheetId="5">#REF!</definedName>
    <definedName name="Excel_BuiltIn_Print_Area_4_1" localSheetId="25">'SCE-COMP'!#REF!</definedName>
    <definedName name="Excel_BuiltIn_Print_Area_4_1" localSheetId="26">'SEG-COMP'!#REF!</definedName>
    <definedName name="Excel_BuiltIn_Print_Area_4_1" localSheetId="27">'SPDA-COMP'!#REF!</definedName>
    <definedName name="Excel_BuiltIn_Print_Area_4_1">#REF!</definedName>
    <definedName name="Excel_BuiltIn_Print_Area_4_1_1" localSheetId="4">#REF!</definedName>
    <definedName name="Excel_BuiltIn_Print_Area_4_1_1" localSheetId="12">'ADM-COMP'!#REF!</definedName>
    <definedName name="Excel_BuiltIn_Print_Area_4_1_1" localSheetId="6">#REF!</definedName>
    <definedName name="Excel_BuiltIn_Print_Area_4_1_1" localSheetId="18">'CLI-COMP'!#REF!</definedName>
    <definedName name="Excel_BuiltIn_Print_Area_4_1_1" localSheetId="19">'EST-COMP'!#REF!</definedName>
    <definedName name="Excel_BuiltIn_Print_Area_4_1_1" localSheetId="20">'GAS-COMP'!#REF!</definedName>
    <definedName name="Excel_BuiltIn_Print_Area_4_1_1" localSheetId="22">'HID-COMP'!#REF!</definedName>
    <definedName name="Excel_BuiltIn_Print_Area_4_1_1" localSheetId="21">'IMPER-COMP'!#REF!</definedName>
    <definedName name="Excel_BuiltIn_Print_Area_4_1_1" localSheetId="23">'IMPL-COMP'!#REF!</definedName>
    <definedName name="Excel_BuiltIn_Print_Area_4_1_1" localSheetId="24">'INC-COMP'!#REF!</definedName>
    <definedName name="Excel_BuiltIn_Print_Area_4_1_1" localSheetId="7">#REF!</definedName>
    <definedName name="Excel_BuiltIn_Print_Area_4_1_1" localSheetId="5">#REF!</definedName>
    <definedName name="Excel_BuiltIn_Print_Area_4_1_1" localSheetId="25">'SCE-COMP'!#REF!</definedName>
    <definedName name="Excel_BuiltIn_Print_Area_4_1_1" localSheetId="26">'SEG-COMP'!#REF!</definedName>
    <definedName name="Excel_BuiltIn_Print_Area_4_1_1" localSheetId="27">'SPDA-COMP'!#REF!</definedName>
    <definedName name="Excel_BuiltIn_Print_Area_4_1_1">#REF!</definedName>
    <definedName name="Excel_BuiltIn_Print_Area_5" localSheetId="4">#REF!</definedName>
    <definedName name="Excel_BuiltIn_Print_Area_5" localSheetId="12">'ADM-COMP'!#REF!</definedName>
    <definedName name="Excel_BuiltIn_Print_Area_5" localSheetId="6">#REF!</definedName>
    <definedName name="Excel_BuiltIn_Print_Area_5" localSheetId="18">'CLI-COMP'!#REF!</definedName>
    <definedName name="Excel_BuiltIn_Print_Area_5" localSheetId="19">'EST-COMP'!#REF!</definedName>
    <definedName name="Excel_BuiltIn_Print_Area_5" localSheetId="20">'GAS-COMP'!#REF!</definedName>
    <definedName name="Excel_BuiltIn_Print_Area_5" localSheetId="22">'HID-COMP'!#REF!</definedName>
    <definedName name="Excel_BuiltIn_Print_Area_5" localSheetId="21">'IMPER-COMP'!#REF!</definedName>
    <definedName name="Excel_BuiltIn_Print_Area_5" localSheetId="23">'IMPL-COMP'!#REF!</definedName>
    <definedName name="Excel_BuiltIn_Print_Area_5" localSheetId="24">'INC-COMP'!#REF!</definedName>
    <definedName name="Excel_BuiltIn_Print_Area_5" localSheetId="7">#REF!</definedName>
    <definedName name="Excel_BuiltIn_Print_Area_5" localSheetId="5">#REF!</definedName>
    <definedName name="Excel_BuiltIn_Print_Area_5" localSheetId="25">'SCE-COMP'!#REF!</definedName>
    <definedName name="Excel_BuiltIn_Print_Area_5" localSheetId="26">'SEG-COMP'!#REF!</definedName>
    <definedName name="Excel_BuiltIn_Print_Area_5" localSheetId="27">'SPDA-COMP'!#REF!</definedName>
    <definedName name="Excel_BuiltIn_Print_Area_5">#REF!</definedName>
    <definedName name="Excel_BuiltIn_Print_Area_5_1" localSheetId="4">#REF!</definedName>
    <definedName name="Excel_BuiltIn_Print_Area_5_1" localSheetId="12">'ADM-COMP'!#REF!</definedName>
    <definedName name="Excel_BuiltIn_Print_Area_5_1" localSheetId="6">#REF!</definedName>
    <definedName name="Excel_BuiltIn_Print_Area_5_1" localSheetId="18">'CLI-COMP'!#REF!</definedName>
    <definedName name="Excel_BuiltIn_Print_Area_5_1" localSheetId="19">'EST-COMP'!#REF!</definedName>
    <definedName name="Excel_BuiltIn_Print_Area_5_1" localSheetId="20">'GAS-COMP'!#REF!</definedName>
    <definedName name="Excel_BuiltIn_Print_Area_5_1" localSheetId="22">'HID-COMP'!#REF!</definedName>
    <definedName name="Excel_BuiltIn_Print_Area_5_1" localSheetId="21">'IMPER-COMP'!#REF!</definedName>
    <definedName name="Excel_BuiltIn_Print_Area_5_1" localSheetId="23">'IMPL-COMP'!#REF!</definedName>
    <definedName name="Excel_BuiltIn_Print_Area_5_1" localSheetId="24">'INC-COMP'!#REF!</definedName>
    <definedName name="Excel_BuiltIn_Print_Area_5_1" localSheetId="7">#REF!</definedName>
    <definedName name="Excel_BuiltIn_Print_Area_5_1" localSheetId="5">#REF!</definedName>
    <definedName name="Excel_BuiltIn_Print_Area_5_1" localSheetId="25">'SCE-COMP'!#REF!</definedName>
    <definedName name="Excel_BuiltIn_Print_Area_5_1" localSheetId="26">'SEG-COMP'!#REF!</definedName>
    <definedName name="Excel_BuiltIn_Print_Area_5_1" localSheetId="27">'SPDA-COMP'!#REF!</definedName>
    <definedName name="Excel_BuiltIn_Print_Area_5_1">#REF!</definedName>
    <definedName name="Excel_BuiltIn_Print_Area_5_1_1" localSheetId="4">#REF!</definedName>
    <definedName name="Excel_BuiltIn_Print_Area_5_1_1" localSheetId="12">'ADM-COMP'!#REF!</definedName>
    <definedName name="Excel_BuiltIn_Print_Area_5_1_1" localSheetId="6">#REF!</definedName>
    <definedName name="Excel_BuiltIn_Print_Area_5_1_1" localSheetId="18">'CLI-COMP'!#REF!</definedName>
    <definedName name="Excel_BuiltIn_Print_Area_5_1_1" localSheetId="19">'EST-COMP'!#REF!</definedName>
    <definedName name="Excel_BuiltIn_Print_Area_5_1_1" localSheetId="20">'GAS-COMP'!#REF!</definedName>
    <definedName name="Excel_BuiltIn_Print_Area_5_1_1" localSheetId="22">'HID-COMP'!#REF!</definedName>
    <definedName name="Excel_BuiltIn_Print_Area_5_1_1" localSheetId="21">'IMPER-COMP'!#REF!</definedName>
    <definedName name="Excel_BuiltIn_Print_Area_5_1_1" localSheetId="23">'IMPL-COMP'!#REF!</definedName>
    <definedName name="Excel_BuiltIn_Print_Area_5_1_1" localSheetId="24">'INC-COMP'!#REF!</definedName>
    <definedName name="Excel_BuiltIn_Print_Area_5_1_1" localSheetId="7">#REF!</definedName>
    <definedName name="Excel_BuiltIn_Print_Area_5_1_1" localSheetId="5">#REF!</definedName>
    <definedName name="Excel_BuiltIn_Print_Area_5_1_1" localSheetId="25">'SCE-COMP'!#REF!</definedName>
    <definedName name="Excel_BuiltIn_Print_Area_5_1_1" localSheetId="26">'SEG-COMP'!#REF!</definedName>
    <definedName name="Excel_BuiltIn_Print_Area_5_1_1" localSheetId="27">'SPDA-COMP'!#REF!</definedName>
    <definedName name="Excel_BuiltIn_Print_Area_5_1_1">#REF!</definedName>
    <definedName name="Excel_BuiltIn_Print_Area_5_1_1_1" localSheetId="4">#REF!</definedName>
    <definedName name="Excel_BuiltIn_Print_Area_5_1_1_1" localSheetId="12">'ADM-COMP'!#REF!</definedName>
    <definedName name="Excel_BuiltIn_Print_Area_5_1_1_1" localSheetId="6">#REF!</definedName>
    <definedName name="Excel_BuiltIn_Print_Area_5_1_1_1" localSheetId="18">'CLI-COMP'!#REF!</definedName>
    <definedName name="Excel_BuiltIn_Print_Area_5_1_1_1" localSheetId="19">'EST-COMP'!#REF!</definedName>
    <definedName name="Excel_BuiltIn_Print_Area_5_1_1_1" localSheetId="20">'GAS-COMP'!#REF!</definedName>
    <definedName name="Excel_BuiltIn_Print_Area_5_1_1_1" localSheetId="22">'HID-COMP'!#REF!</definedName>
    <definedName name="Excel_BuiltIn_Print_Area_5_1_1_1" localSheetId="21">'IMPER-COMP'!#REF!</definedName>
    <definedName name="Excel_BuiltIn_Print_Area_5_1_1_1" localSheetId="23">'IMPL-COMP'!#REF!</definedName>
    <definedName name="Excel_BuiltIn_Print_Area_5_1_1_1" localSheetId="24">'INC-COMP'!#REF!</definedName>
    <definedName name="Excel_BuiltIn_Print_Area_5_1_1_1" localSheetId="7">#REF!</definedName>
    <definedName name="Excel_BuiltIn_Print_Area_5_1_1_1" localSheetId="5">#REF!</definedName>
    <definedName name="Excel_BuiltIn_Print_Area_5_1_1_1" localSheetId="25">'SCE-COMP'!#REF!</definedName>
    <definedName name="Excel_BuiltIn_Print_Area_5_1_1_1" localSheetId="26">'SEG-COMP'!#REF!</definedName>
    <definedName name="Excel_BuiltIn_Print_Area_5_1_1_1" localSheetId="27">'SPDA-COMP'!#REF!</definedName>
    <definedName name="Excel_BuiltIn_Print_Area_5_1_1_1">#REF!</definedName>
    <definedName name="Excel_BuiltIn_Print_Area_5_6" localSheetId="4">#REF!</definedName>
    <definedName name="Excel_BuiltIn_Print_Area_5_6" localSheetId="12">'ADM-COMP'!#REF!</definedName>
    <definedName name="Excel_BuiltIn_Print_Area_5_6" localSheetId="6">#REF!</definedName>
    <definedName name="Excel_BuiltIn_Print_Area_5_6" localSheetId="18">'CLI-COMP'!#REF!</definedName>
    <definedName name="Excel_BuiltIn_Print_Area_5_6" localSheetId="19">'EST-COMP'!#REF!</definedName>
    <definedName name="Excel_BuiltIn_Print_Area_5_6" localSheetId="20">'GAS-COMP'!#REF!</definedName>
    <definedName name="Excel_BuiltIn_Print_Area_5_6" localSheetId="22">'HID-COMP'!#REF!</definedName>
    <definedName name="Excel_BuiltIn_Print_Area_5_6" localSheetId="21">'IMPER-COMP'!#REF!</definedName>
    <definedName name="Excel_BuiltIn_Print_Area_5_6" localSheetId="23">'IMPL-COMP'!#REF!</definedName>
    <definedName name="Excel_BuiltIn_Print_Area_5_6" localSheetId="24">'INC-COMP'!#REF!</definedName>
    <definedName name="Excel_BuiltIn_Print_Area_5_6" localSheetId="7">#REF!</definedName>
    <definedName name="Excel_BuiltIn_Print_Area_5_6" localSheetId="5">#REF!</definedName>
    <definedName name="Excel_BuiltIn_Print_Area_5_6" localSheetId="25">'SCE-COMP'!#REF!</definedName>
    <definedName name="Excel_BuiltIn_Print_Area_5_6" localSheetId="26">'SEG-COMP'!#REF!</definedName>
    <definedName name="Excel_BuiltIn_Print_Area_5_6" localSheetId="27">'SPDA-COMP'!#REF!</definedName>
    <definedName name="Excel_BuiltIn_Print_Area_5_6">#REF!</definedName>
    <definedName name="Excel_BuiltIn_Print_Area_5_7" localSheetId="4">#REF!</definedName>
    <definedName name="Excel_BuiltIn_Print_Area_5_7" localSheetId="12">'ADM-COMP'!#REF!</definedName>
    <definedName name="Excel_BuiltIn_Print_Area_5_7" localSheetId="6">#REF!</definedName>
    <definedName name="Excel_BuiltIn_Print_Area_5_7" localSheetId="18">'CLI-COMP'!#REF!</definedName>
    <definedName name="Excel_BuiltIn_Print_Area_5_7" localSheetId="19">'EST-COMP'!#REF!</definedName>
    <definedName name="Excel_BuiltIn_Print_Area_5_7" localSheetId="20">'GAS-COMP'!#REF!</definedName>
    <definedName name="Excel_BuiltIn_Print_Area_5_7" localSheetId="22">'HID-COMP'!#REF!</definedName>
    <definedName name="Excel_BuiltIn_Print_Area_5_7" localSheetId="21">'IMPER-COMP'!#REF!</definedName>
    <definedName name="Excel_BuiltIn_Print_Area_5_7" localSheetId="23">'IMPL-COMP'!#REF!</definedName>
    <definedName name="Excel_BuiltIn_Print_Area_5_7" localSheetId="24">'INC-COMP'!#REF!</definedName>
    <definedName name="Excel_BuiltIn_Print_Area_5_7" localSheetId="7">#REF!</definedName>
    <definedName name="Excel_BuiltIn_Print_Area_5_7" localSheetId="5">#REF!</definedName>
    <definedName name="Excel_BuiltIn_Print_Area_5_7" localSheetId="25">'SCE-COMP'!#REF!</definedName>
    <definedName name="Excel_BuiltIn_Print_Area_5_7" localSheetId="26">'SEG-COMP'!#REF!</definedName>
    <definedName name="Excel_BuiltIn_Print_Area_5_7" localSheetId="27">'SPDA-COMP'!#REF!</definedName>
    <definedName name="Excel_BuiltIn_Print_Area_5_7">#REF!</definedName>
    <definedName name="Excel_BuiltIn_Print_Area_6" localSheetId="4">#REF!</definedName>
    <definedName name="Excel_BuiltIn_Print_Area_6" localSheetId="12">'ADM-COMP'!#REF!</definedName>
    <definedName name="Excel_BuiltIn_Print_Area_6" localSheetId="6">#REF!</definedName>
    <definedName name="Excel_BuiltIn_Print_Area_6" localSheetId="18">'CLI-COMP'!#REF!</definedName>
    <definedName name="Excel_BuiltIn_Print_Area_6" localSheetId="19">'EST-COMP'!#REF!</definedName>
    <definedName name="Excel_BuiltIn_Print_Area_6" localSheetId="20">'GAS-COMP'!#REF!</definedName>
    <definedName name="Excel_BuiltIn_Print_Area_6" localSheetId="22">'HID-COMP'!#REF!</definedName>
    <definedName name="Excel_BuiltIn_Print_Area_6" localSheetId="21">'IMPER-COMP'!#REF!</definedName>
    <definedName name="Excel_BuiltIn_Print_Area_6" localSheetId="23">'IMPL-COMP'!#REF!</definedName>
    <definedName name="Excel_BuiltIn_Print_Area_6" localSheetId="24">'INC-COMP'!#REF!</definedName>
    <definedName name="Excel_BuiltIn_Print_Area_6" localSheetId="7">#REF!</definedName>
    <definedName name="Excel_BuiltIn_Print_Area_6" localSheetId="5">#REF!</definedName>
    <definedName name="Excel_BuiltIn_Print_Area_6" localSheetId="25">'SCE-COMP'!#REF!</definedName>
    <definedName name="Excel_BuiltIn_Print_Area_6" localSheetId="26">'SEG-COMP'!#REF!</definedName>
    <definedName name="Excel_BuiltIn_Print_Area_6" localSheetId="27">'SPDA-COMP'!#REF!</definedName>
    <definedName name="Excel_BuiltIn_Print_Area_6">#REF!</definedName>
    <definedName name="Excel_BuiltIn_Print_Area_6_1" localSheetId="4">#REF!</definedName>
    <definedName name="Excel_BuiltIn_Print_Area_6_1" localSheetId="12">'ADM-COMP'!#REF!</definedName>
    <definedName name="Excel_BuiltIn_Print_Area_6_1" localSheetId="6">#REF!</definedName>
    <definedName name="Excel_BuiltIn_Print_Area_6_1" localSheetId="18">'CLI-COMP'!#REF!</definedName>
    <definedName name="Excel_BuiltIn_Print_Area_6_1" localSheetId="19">'EST-COMP'!#REF!</definedName>
    <definedName name="Excel_BuiltIn_Print_Area_6_1" localSheetId="20">'GAS-COMP'!#REF!</definedName>
    <definedName name="Excel_BuiltIn_Print_Area_6_1" localSheetId="22">'HID-COMP'!#REF!</definedName>
    <definedName name="Excel_BuiltIn_Print_Area_6_1" localSheetId="21">'IMPER-COMP'!#REF!</definedName>
    <definedName name="Excel_BuiltIn_Print_Area_6_1" localSheetId="23">'IMPL-COMP'!#REF!</definedName>
    <definedName name="Excel_BuiltIn_Print_Area_6_1" localSheetId="24">'INC-COMP'!#REF!</definedName>
    <definedName name="Excel_BuiltIn_Print_Area_6_1" localSheetId="7">#REF!</definedName>
    <definedName name="Excel_BuiltIn_Print_Area_6_1" localSheetId="5">#REF!</definedName>
    <definedName name="Excel_BuiltIn_Print_Area_6_1" localSheetId="25">'SCE-COMP'!#REF!</definedName>
    <definedName name="Excel_BuiltIn_Print_Area_6_1" localSheetId="26">'SEG-COMP'!#REF!</definedName>
    <definedName name="Excel_BuiltIn_Print_Area_6_1" localSheetId="27">'SPDA-COMP'!#REF!</definedName>
    <definedName name="Excel_BuiltIn_Print_Area_6_1">#REF!</definedName>
    <definedName name="Excel_BuiltIn_Print_Area_6_1_1" localSheetId="4">#REF!</definedName>
    <definedName name="Excel_BuiltIn_Print_Area_6_1_1" localSheetId="12">'ADM-COMP'!#REF!</definedName>
    <definedName name="Excel_BuiltIn_Print_Area_6_1_1" localSheetId="6">#REF!</definedName>
    <definedName name="Excel_BuiltIn_Print_Area_6_1_1" localSheetId="18">'CLI-COMP'!#REF!</definedName>
    <definedName name="Excel_BuiltIn_Print_Area_6_1_1" localSheetId="19">'EST-COMP'!#REF!</definedName>
    <definedName name="Excel_BuiltIn_Print_Area_6_1_1" localSheetId="20">'GAS-COMP'!#REF!</definedName>
    <definedName name="Excel_BuiltIn_Print_Area_6_1_1" localSheetId="22">'HID-COMP'!#REF!</definedName>
    <definedName name="Excel_BuiltIn_Print_Area_6_1_1" localSheetId="21">'IMPER-COMP'!#REF!</definedName>
    <definedName name="Excel_BuiltIn_Print_Area_6_1_1" localSheetId="23">'IMPL-COMP'!#REF!</definedName>
    <definedName name="Excel_BuiltIn_Print_Area_6_1_1" localSheetId="24">'INC-COMP'!#REF!</definedName>
    <definedName name="Excel_BuiltIn_Print_Area_6_1_1" localSheetId="7">#REF!</definedName>
    <definedName name="Excel_BuiltIn_Print_Area_6_1_1" localSheetId="5">#REF!</definedName>
    <definedName name="Excel_BuiltIn_Print_Area_6_1_1" localSheetId="25">'SCE-COMP'!#REF!</definedName>
    <definedName name="Excel_BuiltIn_Print_Area_6_1_1" localSheetId="26">'SEG-COMP'!#REF!</definedName>
    <definedName name="Excel_BuiltIn_Print_Area_6_1_1" localSheetId="27">'SPDA-COMP'!#REF!</definedName>
    <definedName name="Excel_BuiltIn_Print_Area_6_1_1">#REF!</definedName>
    <definedName name="Excel_BuiltIn_Print_Area_6_1_1_1" localSheetId="4">#REF!</definedName>
    <definedName name="Excel_BuiltIn_Print_Area_6_1_1_1" localSheetId="12">'ADM-COMP'!#REF!</definedName>
    <definedName name="Excel_BuiltIn_Print_Area_6_1_1_1" localSheetId="6">#REF!</definedName>
    <definedName name="Excel_BuiltIn_Print_Area_6_1_1_1" localSheetId="18">'CLI-COMP'!#REF!</definedName>
    <definedName name="Excel_BuiltIn_Print_Area_6_1_1_1" localSheetId="19">'EST-COMP'!#REF!</definedName>
    <definedName name="Excel_BuiltIn_Print_Area_6_1_1_1" localSheetId="20">'GAS-COMP'!#REF!</definedName>
    <definedName name="Excel_BuiltIn_Print_Area_6_1_1_1" localSheetId="22">'HID-COMP'!#REF!</definedName>
    <definedName name="Excel_BuiltIn_Print_Area_6_1_1_1" localSheetId="21">'IMPER-COMP'!#REF!</definedName>
    <definedName name="Excel_BuiltIn_Print_Area_6_1_1_1" localSheetId="23">'IMPL-COMP'!#REF!</definedName>
    <definedName name="Excel_BuiltIn_Print_Area_6_1_1_1" localSheetId="24">'INC-COMP'!#REF!</definedName>
    <definedName name="Excel_BuiltIn_Print_Area_6_1_1_1" localSheetId="7">#REF!</definedName>
    <definedName name="Excel_BuiltIn_Print_Area_6_1_1_1" localSheetId="5">#REF!</definedName>
    <definedName name="Excel_BuiltIn_Print_Area_6_1_1_1" localSheetId="25">'SCE-COMP'!#REF!</definedName>
    <definedName name="Excel_BuiltIn_Print_Area_6_1_1_1" localSheetId="26">'SEG-COMP'!#REF!</definedName>
    <definedName name="Excel_BuiltIn_Print_Area_6_1_1_1" localSheetId="27">'SPDA-COMP'!#REF!</definedName>
    <definedName name="Excel_BuiltIn_Print_Area_6_1_1_1">#REF!</definedName>
    <definedName name="Excel_BuiltIn_Print_Area_7" localSheetId="4">#REF!</definedName>
    <definedName name="Excel_BuiltIn_Print_Area_7" localSheetId="12">'ADM-COMP'!#REF!</definedName>
    <definedName name="Excel_BuiltIn_Print_Area_7" localSheetId="6">#REF!</definedName>
    <definedName name="Excel_BuiltIn_Print_Area_7" localSheetId="18">'CLI-COMP'!#REF!</definedName>
    <definedName name="Excel_BuiltIn_Print_Area_7" localSheetId="19">'EST-COMP'!#REF!</definedName>
    <definedName name="Excel_BuiltIn_Print_Area_7" localSheetId="20">'GAS-COMP'!#REF!</definedName>
    <definedName name="Excel_BuiltIn_Print_Area_7" localSheetId="22">'HID-COMP'!#REF!</definedName>
    <definedName name="Excel_BuiltIn_Print_Area_7" localSheetId="21">'IMPER-COMP'!#REF!</definedName>
    <definedName name="Excel_BuiltIn_Print_Area_7" localSheetId="23">'IMPL-COMP'!#REF!</definedName>
    <definedName name="Excel_BuiltIn_Print_Area_7" localSheetId="24">'INC-COMP'!#REF!</definedName>
    <definedName name="Excel_BuiltIn_Print_Area_7" localSheetId="7">#REF!</definedName>
    <definedName name="Excel_BuiltIn_Print_Area_7" localSheetId="5">#REF!</definedName>
    <definedName name="Excel_BuiltIn_Print_Area_7" localSheetId="25">'SCE-COMP'!#REF!</definedName>
    <definedName name="Excel_BuiltIn_Print_Area_7" localSheetId="26">'SEG-COMP'!#REF!</definedName>
    <definedName name="Excel_BuiltIn_Print_Area_7" localSheetId="27">'SPDA-COMP'!#REF!</definedName>
    <definedName name="Excel_BuiltIn_Print_Area_7">#REF!</definedName>
    <definedName name="Excel_BuiltIn_Print_Area_7_1" localSheetId="4">#REF!</definedName>
    <definedName name="Excel_BuiltIn_Print_Area_7_1" localSheetId="12">'ADM-COMP'!#REF!</definedName>
    <definedName name="Excel_BuiltIn_Print_Area_7_1" localSheetId="6">#REF!</definedName>
    <definedName name="Excel_BuiltIn_Print_Area_7_1" localSheetId="18">'CLI-COMP'!#REF!</definedName>
    <definedName name="Excel_BuiltIn_Print_Area_7_1" localSheetId="19">'EST-COMP'!#REF!</definedName>
    <definedName name="Excel_BuiltIn_Print_Area_7_1" localSheetId="20">'GAS-COMP'!#REF!</definedName>
    <definedName name="Excel_BuiltIn_Print_Area_7_1" localSheetId="22">'HID-COMP'!#REF!</definedName>
    <definedName name="Excel_BuiltIn_Print_Area_7_1" localSheetId="21">'IMPER-COMP'!#REF!</definedName>
    <definedName name="Excel_BuiltIn_Print_Area_7_1" localSheetId="23">'IMPL-COMP'!#REF!</definedName>
    <definedName name="Excel_BuiltIn_Print_Area_7_1" localSheetId="24">'INC-COMP'!#REF!</definedName>
    <definedName name="Excel_BuiltIn_Print_Area_7_1" localSheetId="7">#REF!</definedName>
    <definedName name="Excel_BuiltIn_Print_Area_7_1" localSheetId="5">#REF!</definedName>
    <definedName name="Excel_BuiltIn_Print_Area_7_1" localSheetId="25">'SCE-COMP'!#REF!</definedName>
    <definedName name="Excel_BuiltIn_Print_Area_7_1" localSheetId="26">'SEG-COMP'!#REF!</definedName>
    <definedName name="Excel_BuiltIn_Print_Area_7_1" localSheetId="27">'SPDA-COMP'!#REF!</definedName>
    <definedName name="Excel_BuiltIn_Print_Area_7_1">#REF!</definedName>
    <definedName name="Excel_BuiltIn_Print_Area_7_1_1" localSheetId="4">#REF!</definedName>
    <definedName name="Excel_BuiltIn_Print_Area_7_1_1" localSheetId="12">'ADM-COMP'!#REF!</definedName>
    <definedName name="Excel_BuiltIn_Print_Area_7_1_1" localSheetId="6">#REF!</definedName>
    <definedName name="Excel_BuiltIn_Print_Area_7_1_1" localSheetId="18">'CLI-COMP'!#REF!</definedName>
    <definedName name="Excel_BuiltIn_Print_Area_7_1_1" localSheetId="19">'EST-COMP'!#REF!</definedName>
    <definedName name="Excel_BuiltIn_Print_Area_7_1_1" localSheetId="20">'GAS-COMP'!#REF!</definedName>
    <definedName name="Excel_BuiltIn_Print_Area_7_1_1" localSheetId="22">'HID-COMP'!#REF!</definedName>
    <definedName name="Excel_BuiltIn_Print_Area_7_1_1" localSheetId="21">'IMPER-COMP'!#REF!</definedName>
    <definedName name="Excel_BuiltIn_Print_Area_7_1_1" localSheetId="23">'IMPL-COMP'!#REF!</definedName>
    <definedName name="Excel_BuiltIn_Print_Area_7_1_1" localSheetId="24">'INC-COMP'!#REF!</definedName>
    <definedName name="Excel_BuiltIn_Print_Area_7_1_1" localSheetId="7">#REF!</definedName>
    <definedName name="Excel_BuiltIn_Print_Area_7_1_1" localSheetId="5">#REF!</definedName>
    <definedName name="Excel_BuiltIn_Print_Area_7_1_1" localSheetId="25">'SCE-COMP'!#REF!</definedName>
    <definedName name="Excel_BuiltIn_Print_Area_7_1_1" localSheetId="26">'SEG-COMP'!#REF!</definedName>
    <definedName name="Excel_BuiltIn_Print_Area_7_1_1" localSheetId="27">'SPDA-COMP'!#REF!</definedName>
    <definedName name="Excel_BuiltIn_Print_Area_7_1_1">#REF!</definedName>
    <definedName name="Excel_BuiltIn_Print_Area_8" localSheetId="4">#REF!</definedName>
    <definedName name="Excel_BuiltIn_Print_Area_8" localSheetId="12">'ADM-COMP'!#REF!</definedName>
    <definedName name="Excel_BuiltIn_Print_Area_8" localSheetId="6">#REF!</definedName>
    <definedName name="Excel_BuiltIn_Print_Area_8" localSheetId="18">'CLI-COMP'!#REF!</definedName>
    <definedName name="Excel_BuiltIn_Print_Area_8" localSheetId="19">'EST-COMP'!#REF!</definedName>
    <definedName name="Excel_BuiltIn_Print_Area_8" localSheetId="20">'GAS-COMP'!#REF!</definedName>
    <definedName name="Excel_BuiltIn_Print_Area_8" localSheetId="22">'HID-COMP'!#REF!</definedName>
    <definedName name="Excel_BuiltIn_Print_Area_8" localSheetId="21">'IMPER-COMP'!#REF!</definedName>
    <definedName name="Excel_BuiltIn_Print_Area_8" localSheetId="23">'IMPL-COMP'!#REF!</definedName>
    <definedName name="Excel_BuiltIn_Print_Area_8" localSheetId="24">'INC-COMP'!#REF!</definedName>
    <definedName name="Excel_BuiltIn_Print_Area_8" localSheetId="7">#REF!</definedName>
    <definedName name="Excel_BuiltIn_Print_Area_8" localSheetId="5">#REF!</definedName>
    <definedName name="Excel_BuiltIn_Print_Area_8" localSheetId="25">'SCE-COMP'!#REF!</definedName>
    <definedName name="Excel_BuiltIn_Print_Area_8" localSheetId="26">'SEG-COMP'!#REF!</definedName>
    <definedName name="Excel_BuiltIn_Print_Area_8" localSheetId="27">'SPDA-COMP'!#REF!</definedName>
    <definedName name="Excel_BuiltIn_Print_Area_8">#REF!</definedName>
    <definedName name="Excel_BuiltIn_Print_Area_8_1" localSheetId="4">#REF!</definedName>
    <definedName name="Excel_BuiltIn_Print_Area_8_1" localSheetId="12">'ADM-COMP'!#REF!</definedName>
    <definedName name="Excel_BuiltIn_Print_Area_8_1" localSheetId="6">#REF!</definedName>
    <definedName name="Excel_BuiltIn_Print_Area_8_1" localSheetId="18">'CLI-COMP'!#REF!</definedName>
    <definedName name="Excel_BuiltIn_Print_Area_8_1" localSheetId="19">'EST-COMP'!#REF!</definedName>
    <definedName name="Excel_BuiltIn_Print_Area_8_1" localSheetId="20">'GAS-COMP'!#REF!</definedName>
    <definedName name="Excel_BuiltIn_Print_Area_8_1" localSheetId="22">'HID-COMP'!#REF!</definedName>
    <definedName name="Excel_BuiltIn_Print_Area_8_1" localSheetId="21">'IMPER-COMP'!#REF!</definedName>
    <definedName name="Excel_BuiltIn_Print_Area_8_1" localSheetId="23">'IMPL-COMP'!#REF!</definedName>
    <definedName name="Excel_BuiltIn_Print_Area_8_1" localSheetId="24">'INC-COMP'!#REF!</definedName>
    <definedName name="Excel_BuiltIn_Print_Area_8_1" localSheetId="7">#REF!</definedName>
    <definedName name="Excel_BuiltIn_Print_Area_8_1" localSheetId="5">#REF!</definedName>
    <definedName name="Excel_BuiltIn_Print_Area_8_1" localSheetId="25">'SCE-COMP'!#REF!</definedName>
    <definedName name="Excel_BuiltIn_Print_Area_8_1" localSheetId="26">'SEG-COMP'!#REF!</definedName>
    <definedName name="Excel_BuiltIn_Print_Area_8_1" localSheetId="27">'SPDA-COMP'!#REF!</definedName>
    <definedName name="Excel_BuiltIn_Print_Area_8_1">#REF!</definedName>
    <definedName name="Excel_BuiltIn_Print_Area_8_1_1" localSheetId="15">([1]EMERGÊNCIA!$A$1:$N$213,[1]EMERGÊNCIA!$A$214:$N$290)</definedName>
    <definedName name="Excel_BuiltIn_Print_Area_8_1_1" localSheetId="16">([1]EMERGÊNCIA!$A$1:$N$213,[1]EMERGÊNCIA!$A$214:$N$290)</definedName>
    <definedName name="Excel_BuiltIn_Print_Area_8_1_1" localSheetId="2">([2]EMERGÊNCIA!$A$1:$N$213,[2]EMERGÊNCIA!$A$214:$N$290)</definedName>
    <definedName name="Excel_BuiltIn_Print_Area_8_1_1">([1]EMERGÊNCIA!$A$1:$N$213,[1]EMERGÊNCIA!$A$214:$N$290)</definedName>
    <definedName name="Excel_BuiltIn_Print_Area_8_1_1_1" localSheetId="15">([1]EMERGÊNCIA!$A$1:$N$213,[1]EMERGÊNCIA!$A$214:$N$290)</definedName>
    <definedName name="Excel_BuiltIn_Print_Area_8_1_1_1" localSheetId="16">([1]EMERGÊNCIA!$A$1:$N$213,[1]EMERGÊNCIA!$A$214:$N$290)</definedName>
    <definedName name="Excel_BuiltIn_Print_Area_8_1_1_1" localSheetId="2">([2]EMERGÊNCIA!$A$1:$N$213,[2]EMERGÊNCIA!$A$214:$N$290)</definedName>
    <definedName name="Excel_BuiltIn_Print_Area_8_1_1_1">([1]EMERGÊNCIA!$A$1:$N$213,[1]EMERGÊNCIA!$A$214:$N$290)</definedName>
    <definedName name="Excel_BuiltIn_Print_Area_9" localSheetId="4">#REF!</definedName>
    <definedName name="Excel_BuiltIn_Print_Area_9" localSheetId="12">'ADM-COMP'!#REF!</definedName>
    <definedName name="Excel_BuiltIn_Print_Area_9" localSheetId="15">'BDI-COMP '!#REF!</definedName>
    <definedName name="Excel_BuiltIn_Print_Area_9" localSheetId="6">#REF!</definedName>
    <definedName name="Excel_BuiltIn_Print_Area_9" localSheetId="18">'CLI-COMP'!#REF!</definedName>
    <definedName name="Excel_BuiltIn_Print_Area_9" localSheetId="19">'EST-COMP'!#REF!</definedName>
    <definedName name="Excel_BuiltIn_Print_Area_9" localSheetId="20">'GAS-COMP'!#REF!</definedName>
    <definedName name="Excel_BuiltIn_Print_Area_9" localSheetId="22">'HID-COMP'!#REF!</definedName>
    <definedName name="Excel_BuiltIn_Print_Area_9" localSheetId="21">'IMPER-COMP'!#REF!</definedName>
    <definedName name="Excel_BuiltIn_Print_Area_9" localSheetId="23">'IMPL-COMP'!#REF!</definedName>
    <definedName name="Excel_BuiltIn_Print_Area_9" localSheetId="24">'INC-COMP'!#REF!</definedName>
    <definedName name="Excel_BuiltIn_Print_Area_9" localSheetId="7">#REF!</definedName>
    <definedName name="Excel_BuiltIn_Print_Area_9" localSheetId="5">#REF!</definedName>
    <definedName name="Excel_BuiltIn_Print_Area_9" localSheetId="25">'SCE-COMP'!#REF!</definedName>
    <definedName name="Excel_BuiltIn_Print_Area_9" localSheetId="26">'SEG-COMP'!#REF!</definedName>
    <definedName name="Excel_BuiltIn_Print_Area_9" localSheetId="27">'SPDA-COMP'!#REF!</definedName>
    <definedName name="Excel_BuiltIn_Print_Area_9">#REF!</definedName>
    <definedName name="Excel_BuiltIn_Print_Area_9_1" localSheetId="4">#REF!</definedName>
    <definedName name="Excel_BuiltIn_Print_Area_9_1" localSheetId="12">'ADM-COMP'!#REF!</definedName>
    <definedName name="Excel_BuiltIn_Print_Area_9_1" localSheetId="15">'BDI-COMP '!#REF!</definedName>
    <definedName name="Excel_BuiltIn_Print_Area_9_1" localSheetId="6">#REF!</definedName>
    <definedName name="Excel_BuiltIn_Print_Area_9_1" localSheetId="18">'CLI-COMP'!#REF!</definedName>
    <definedName name="Excel_BuiltIn_Print_Area_9_1" localSheetId="19">'EST-COMP'!#REF!</definedName>
    <definedName name="Excel_BuiltIn_Print_Area_9_1" localSheetId="20">'GAS-COMP'!#REF!</definedName>
    <definedName name="Excel_BuiltIn_Print_Area_9_1" localSheetId="22">'HID-COMP'!#REF!</definedName>
    <definedName name="Excel_BuiltIn_Print_Area_9_1" localSheetId="21">'IMPER-COMP'!#REF!</definedName>
    <definedName name="Excel_BuiltIn_Print_Area_9_1" localSheetId="23">'IMPL-COMP'!#REF!</definedName>
    <definedName name="Excel_BuiltIn_Print_Area_9_1" localSheetId="24">'INC-COMP'!#REF!</definedName>
    <definedName name="Excel_BuiltIn_Print_Area_9_1" localSheetId="7">#REF!</definedName>
    <definedName name="Excel_BuiltIn_Print_Area_9_1" localSheetId="5">#REF!</definedName>
    <definedName name="Excel_BuiltIn_Print_Area_9_1" localSheetId="25">'SCE-COMP'!#REF!</definedName>
    <definedName name="Excel_BuiltIn_Print_Area_9_1" localSheetId="26">'SEG-COMP'!#REF!</definedName>
    <definedName name="Excel_BuiltIn_Print_Area_9_1" localSheetId="27">'SPDA-COMP'!#REF!</definedName>
    <definedName name="Excel_BuiltIn_Print_Area_9_1">#REF!</definedName>
    <definedName name="Excel_BuiltIn_Print_Area_9_1_1" localSheetId="4">#REF!</definedName>
    <definedName name="Excel_BuiltIn_Print_Area_9_1_1" localSheetId="12">'ADM-COMP'!#REF!</definedName>
    <definedName name="Excel_BuiltIn_Print_Area_9_1_1" localSheetId="15">'BDI-COMP '!#REF!</definedName>
    <definedName name="Excel_BuiltIn_Print_Area_9_1_1" localSheetId="6">#REF!</definedName>
    <definedName name="Excel_BuiltIn_Print_Area_9_1_1" localSheetId="18">'CLI-COMP'!#REF!</definedName>
    <definedName name="Excel_BuiltIn_Print_Area_9_1_1" localSheetId="19">'EST-COMP'!#REF!</definedName>
    <definedName name="Excel_BuiltIn_Print_Area_9_1_1" localSheetId="20">'GAS-COMP'!#REF!</definedName>
    <definedName name="Excel_BuiltIn_Print_Area_9_1_1" localSheetId="22">'HID-COMP'!#REF!</definedName>
    <definedName name="Excel_BuiltIn_Print_Area_9_1_1" localSheetId="21">'IMPER-COMP'!#REF!</definedName>
    <definedName name="Excel_BuiltIn_Print_Area_9_1_1" localSheetId="23">'IMPL-COMP'!#REF!</definedName>
    <definedName name="Excel_BuiltIn_Print_Area_9_1_1" localSheetId="24">'INC-COMP'!#REF!</definedName>
    <definedName name="Excel_BuiltIn_Print_Area_9_1_1" localSheetId="7">#REF!</definedName>
    <definedName name="Excel_BuiltIn_Print_Area_9_1_1" localSheetId="5">#REF!</definedName>
    <definedName name="Excel_BuiltIn_Print_Area_9_1_1" localSheetId="25">'SCE-COMP'!#REF!</definedName>
    <definedName name="Excel_BuiltIn_Print_Area_9_1_1" localSheetId="26">'SEG-COMP'!#REF!</definedName>
    <definedName name="Excel_BuiltIn_Print_Area_9_1_1" localSheetId="27">'SPDA-COMP'!#REF!</definedName>
    <definedName name="Excel_BuiltIn_Print_Area_9_1_1">#REF!</definedName>
    <definedName name="Excel_BuiltIn_Print_Area_9_1_1_1" localSheetId="4">#REF!</definedName>
    <definedName name="Excel_BuiltIn_Print_Area_9_1_1_1" localSheetId="12">'ADM-COMP'!#REF!</definedName>
    <definedName name="Excel_BuiltIn_Print_Area_9_1_1_1" localSheetId="6">#REF!</definedName>
    <definedName name="Excel_BuiltIn_Print_Area_9_1_1_1" localSheetId="18">'CLI-COMP'!#REF!</definedName>
    <definedName name="Excel_BuiltIn_Print_Area_9_1_1_1" localSheetId="19">'EST-COMP'!#REF!</definedName>
    <definedName name="Excel_BuiltIn_Print_Area_9_1_1_1" localSheetId="20">'GAS-COMP'!#REF!</definedName>
    <definedName name="Excel_BuiltIn_Print_Area_9_1_1_1" localSheetId="22">'HID-COMP'!#REF!</definedName>
    <definedName name="Excel_BuiltIn_Print_Area_9_1_1_1" localSheetId="21">'IMPER-COMP'!#REF!</definedName>
    <definedName name="Excel_BuiltIn_Print_Area_9_1_1_1" localSheetId="23">'IMPL-COMP'!#REF!</definedName>
    <definedName name="Excel_BuiltIn_Print_Area_9_1_1_1" localSheetId="24">'INC-COMP'!#REF!</definedName>
    <definedName name="Excel_BuiltIn_Print_Area_9_1_1_1" localSheetId="7">#REF!</definedName>
    <definedName name="Excel_BuiltIn_Print_Area_9_1_1_1" localSheetId="5">#REF!</definedName>
    <definedName name="Excel_BuiltIn_Print_Area_9_1_1_1" localSheetId="25">'SCE-COMP'!#REF!</definedName>
    <definedName name="Excel_BuiltIn_Print_Area_9_1_1_1" localSheetId="26">'SEG-COMP'!#REF!</definedName>
    <definedName name="Excel_BuiltIn_Print_Area_9_1_1_1" localSheetId="27">'SPDA-COMP'!#REF!</definedName>
    <definedName name="Excel_BuiltIn_Print_Area_9_1_1_1">#REF!</definedName>
    <definedName name="Excel_BuiltIn_Print_Titles_1" localSheetId="4">#REF!</definedName>
    <definedName name="Excel_BuiltIn_Print_Titles_1" localSheetId="6">#REF!</definedName>
    <definedName name="Excel_BuiltIn_Print_Titles_1" localSheetId="7">#REF!</definedName>
    <definedName name="Excel_BuiltIn_Print_Titles_1" localSheetId="5">#REF!</definedName>
    <definedName name="Excel_BuiltIn_Print_Titles_1">#REF!</definedName>
    <definedName name="Excel_BuiltIn_Print_Titles_1_1" localSheetId="4">#REF!</definedName>
    <definedName name="Excel_BuiltIn_Print_Titles_1_1" localSheetId="12">'ADM-COMP'!#REF!</definedName>
    <definedName name="Excel_BuiltIn_Print_Titles_1_1" localSheetId="6">#REF!</definedName>
    <definedName name="Excel_BuiltIn_Print_Titles_1_1" localSheetId="18">'CLI-COMP'!#REF!</definedName>
    <definedName name="Excel_BuiltIn_Print_Titles_1_1" localSheetId="19">'EST-COMP'!#REF!</definedName>
    <definedName name="Excel_BuiltIn_Print_Titles_1_1" localSheetId="20">'GAS-COMP'!#REF!</definedName>
    <definedName name="Excel_BuiltIn_Print_Titles_1_1" localSheetId="22">'HID-COMP'!#REF!</definedName>
    <definedName name="Excel_BuiltIn_Print_Titles_1_1" localSheetId="21">'IMPER-COMP'!#REF!</definedName>
    <definedName name="Excel_BuiltIn_Print_Titles_1_1" localSheetId="23">'IMPL-COMP'!#REF!</definedName>
    <definedName name="Excel_BuiltIn_Print_Titles_1_1" localSheetId="24">'INC-COMP'!#REF!</definedName>
    <definedName name="Excel_BuiltIn_Print_Titles_1_1" localSheetId="7">#REF!</definedName>
    <definedName name="Excel_BuiltIn_Print_Titles_1_1" localSheetId="5">#REF!</definedName>
    <definedName name="Excel_BuiltIn_Print_Titles_1_1" localSheetId="25">'SCE-COMP'!#REF!</definedName>
    <definedName name="Excel_BuiltIn_Print_Titles_1_1" localSheetId="26">'SEG-COMP'!#REF!</definedName>
    <definedName name="Excel_BuiltIn_Print_Titles_1_1" localSheetId="27">'SPDA-COMP'!#REF!</definedName>
    <definedName name="Excel_BuiltIn_Print_Titles_1_1">#REF!</definedName>
    <definedName name="Excel_BuiltIn_Print_Titles_1_1_1" localSheetId="4">#REF!</definedName>
    <definedName name="Excel_BuiltIn_Print_Titles_1_1_1" localSheetId="12">'ADM-COMP'!#REF!</definedName>
    <definedName name="Excel_BuiltIn_Print_Titles_1_1_1" localSheetId="6">#REF!</definedName>
    <definedName name="Excel_BuiltIn_Print_Titles_1_1_1" localSheetId="18">'CLI-COMP'!#REF!</definedName>
    <definedName name="Excel_BuiltIn_Print_Titles_1_1_1" localSheetId="19">'EST-COMP'!#REF!</definedName>
    <definedName name="Excel_BuiltIn_Print_Titles_1_1_1" localSheetId="20">'GAS-COMP'!#REF!</definedName>
    <definedName name="Excel_BuiltIn_Print_Titles_1_1_1" localSheetId="22">'HID-COMP'!#REF!</definedName>
    <definedName name="Excel_BuiltIn_Print_Titles_1_1_1" localSheetId="21">'IMPER-COMP'!#REF!</definedName>
    <definedName name="Excel_BuiltIn_Print_Titles_1_1_1" localSheetId="23">'IMPL-COMP'!#REF!</definedName>
    <definedName name="Excel_BuiltIn_Print_Titles_1_1_1" localSheetId="24">'INC-COMP'!#REF!</definedName>
    <definedName name="Excel_BuiltIn_Print_Titles_1_1_1" localSheetId="7">#REF!</definedName>
    <definedName name="Excel_BuiltIn_Print_Titles_1_1_1" localSheetId="5">#REF!</definedName>
    <definedName name="Excel_BuiltIn_Print_Titles_1_1_1" localSheetId="25">'SCE-COMP'!#REF!</definedName>
    <definedName name="Excel_BuiltIn_Print_Titles_1_1_1" localSheetId="26">'SEG-COMP'!#REF!</definedName>
    <definedName name="Excel_BuiltIn_Print_Titles_1_1_1" localSheetId="27">'SPDA-COMP'!#REF!</definedName>
    <definedName name="Excel_BuiltIn_Print_Titles_1_1_1">#REF!</definedName>
    <definedName name="Excel_BuiltIn_Print_Titles_10" localSheetId="4">#REF!</definedName>
    <definedName name="Excel_BuiltIn_Print_Titles_10" localSheetId="6">#REF!</definedName>
    <definedName name="Excel_BuiltIn_Print_Titles_10" localSheetId="7">#REF!</definedName>
    <definedName name="Excel_BuiltIn_Print_Titles_10" localSheetId="5">#REF!</definedName>
    <definedName name="Excel_BuiltIn_Print_Titles_10">#REF!</definedName>
    <definedName name="Excel_BuiltIn_Print_Titles_11" localSheetId="4">#REF!</definedName>
    <definedName name="Excel_BuiltIn_Print_Titles_11" localSheetId="12">'ADM-COMP'!#REF!</definedName>
    <definedName name="Excel_BuiltIn_Print_Titles_11" localSheetId="6">#REF!</definedName>
    <definedName name="Excel_BuiltIn_Print_Titles_11" localSheetId="18">'CLI-COMP'!#REF!</definedName>
    <definedName name="Excel_BuiltIn_Print_Titles_11" localSheetId="19">'EST-COMP'!#REF!</definedName>
    <definedName name="Excel_BuiltIn_Print_Titles_11" localSheetId="20">'GAS-COMP'!#REF!</definedName>
    <definedName name="Excel_BuiltIn_Print_Titles_11" localSheetId="22">'HID-COMP'!#REF!</definedName>
    <definedName name="Excel_BuiltIn_Print_Titles_11" localSheetId="21">'IMPER-COMP'!#REF!</definedName>
    <definedName name="Excel_BuiltIn_Print_Titles_11" localSheetId="23">'IMPL-COMP'!#REF!</definedName>
    <definedName name="Excel_BuiltIn_Print_Titles_11" localSheetId="24">'INC-COMP'!#REF!</definedName>
    <definedName name="Excel_BuiltIn_Print_Titles_11" localSheetId="7">#REF!</definedName>
    <definedName name="Excel_BuiltIn_Print_Titles_11" localSheetId="5">#REF!</definedName>
    <definedName name="Excel_BuiltIn_Print_Titles_11" localSheetId="25">'SCE-COMP'!#REF!</definedName>
    <definedName name="Excel_BuiltIn_Print_Titles_11" localSheetId="26">'SEG-COMP'!#REF!</definedName>
    <definedName name="Excel_BuiltIn_Print_Titles_11" localSheetId="27">'SPDA-COMP'!#REF!</definedName>
    <definedName name="Excel_BuiltIn_Print_Titles_11">#REF!</definedName>
    <definedName name="Excel_BuiltIn_Print_Titles_12" localSheetId="4">#REF!</definedName>
    <definedName name="Excel_BuiltIn_Print_Titles_12" localSheetId="6">#REF!</definedName>
    <definedName name="Excel_BuiltIn_Print_Titles_12" localSheetId="7">#REF!</definedName>
    <definedName name="Excel_BuiltIn_Print_Titles_12" localSheetId="5">#REF!</definedName>
    <definedName name="Excel_BuiltIn_Print_Titles_12">#REF!</definedName>
    <definedName name="Excel_BuiltIn_Print_Titles_13" localSheetId="4">#REF!</definedName>
    <definedName name="Excel_BuiltIn_Print_Titles_13" localSheetId="12">'ADM-COMP'!#REF!</definedName>
    <definedName name="Excel_BuiltIn_Print_Titles_13" localSheetId="6">#REF!</definedName>
    <definedName name="Excel_BuiltIn_Print_Titles_13" localSheetId="18">'CLI-COMP'!#REF!</definedName>
    <definedName name="Excel_BuiltIn_Print_Titles_13" localSheetId="19">'EST-COMP'!#REF!</definedName>
    <definedName name="Excel_BuiltIn_Print_Titles_13" localSheetId="20">'GAS-COMP'!#REF!</definedName>
    <definedName name="Excel_BuiltIn_Print_Titles_13" localSheetId="22">'HID-COMP'!#REF!</definedName>
    <definedName name="Excel_BuiltIn_Print_Titles_13" localSheetId="21">'IMPER-COMP'!#REF!</definedName>
    <definedName name="Excel_BuiltIn_Print_Titles_13" localSheetId="23">'IMPL-COMP'!#REF!</definedName>
    <definedName name="Excel_BuiltIn_Print_Titles_13" localSheetId="24">'INC-COMP'!#REF!</definedName>
    <definedName name="Excel_BuiltIn_Print_Titles_13" localSheetId="7">#REF!</definedName>
    <definedName name="Excel_BuiltIn_Print_Titles_13" localSheetId="5">#REF!</definedName>
    <definedName name="Excel_BuiltIn_Print_Titles_13" localSheetId="25">'SCE-COMP'!#REF!</definedName>
    <definedName name="Excel_BuiltIn_Print_Titles_13" localSheetId="26">'SEG-COMP'!#REF!</definedName>
    <definedName name="Excel_BuiltIn_Print_Titles_13" localSheetId="27">'SPDA-COMP'!#REF!</definedName>
    <definedName name="Excel_BuiltIn_Print_Titles_13">#REF!</definedName>
    <definedName name="Excel_BuiltIn_Print_Titles_14" localSheetId="4">#REF!</definedName>
    <definedName name="Excel_BuiltIn_Print_Titles_14" localSheetId="12">'ADM-COMP'!#REF!</definedName>
    <definedName name="Excel_BuiltIn_Print_Titles_14" localSheetId="6">#REF!</definedName>
    <definedName name="Excel_BuiltIn_Print_Titles_14" localSheetId="18">'CLI-COMP'!#REF!</definedName>
    <definedName name="Excel_BuiltIn_Print_Titles_14" localSheetId="19">'EST-COMP'!#REF!</definedName>
    <definedName name="Excel_BuiltIn_Print_Titles_14" localSheetId="20">'GAS-COMP'!#REF!</definedName>
    <definedName name="Excel_BuiltIn_Print_Titles_14" localSheetId="22">'HID-COMP'!#REF!</definedName>
    <definedName name="Excel_BuiltIn_Print_Titles_14" localSheetId="21">'IMPER-COMP'!#REF!</definedName>
    <definedName name="Excel_BuiltIn_Print_Titles_14" localSheetId="23">'IMPL-COMP'!#REF!</definedName>
    <definedName name="Excel_BuiltIn_Print_Titles_14" localSheetId="24">'INC-COMP'!#REF!</definedName>
    <definedName name="Excel_BuiltIn_Print_Titles_14" localSheetId="7">#REF!</definedName>
    <definedName name="Excel_BuiltIn_Print_Titles_14" localSheetId="5">#REF!</definedName>
    <definedName name="Excel_BuiltIn_Print_Titles_14" localSheetId="25">'SCE-COMP'!#REF!</definedName>
    <definedName name="Excel_BuiltIn_Print_Titles_14" localSheetId="26">'SEG-COMP'!#REF!</definedName>
    <definedName name="Excel_BuiltIn_Print_Titles_14" localSheetId="27">'SPDA-COMP'!#REF!</definedName>
    <definedName name="Excel_BuiltIn_Print_Titles_14">#REF!</definedName>
    <definedName name="Excel_BuiltIn_Print_Titles_15" localSheetId="4">#REF!</definedName>
    <definedName name="Excel_BuiltIn_Print_Titles_15" localSheetId="12">'ADM-COMP'!#REF!</definedName>
    <definedName name="Excel_BuiltIn_Print_Titles_15" localSheetId="6">#REF!</definedName>
    <definedName name="Excel_BuiltIn_Print_Titles_15" localSheetId="18">'CLI-COMP'!#REF!</definedName>
    <definedName name="Excel_BuiltIn_Print_Titles_15" localSheetId="19">'EST-COMP'!#REF!</definedName>
    <definedName name="Excel_BuiltIn_Print_Titles_15" localSheetId="20">'GAS-COMP'!#REF!</definedName>
    <definedName name="Excel_BuiltIn_Print_Titles_15" localSheetId="22">'HID-COMP'!#REF!</definedName>
    <definedName name="Excel_BuiltIn_Print_Titles_15" localSheetId="21">'IMPER-COMP'!#REF!</definedName>
    <definedName name="Excel_BuiltIn_Print_Titles_15" localSheetId="23">'IMPL-COMP'!#REF!</definedName>
    <definedName name="Excel_BuiltIn_Print_Titles_15" localSheetId="24">'INC-COMP'!#REF!</definedName>
    <definedName name="Excel_BuiltIn_Print_Titles_15" localSheetId="7">#REF!</definedName>
    <definedName name="Excel_BuiltIn_Print_Titles_15" localSheetId="5">#REF!</definedName>
    <definedName name="Excel_BuiltIn_Print_Titles_15" localSheetId="25">'SCE-COMP'!#REF!</definedName>
    <definedName name="Excel_BuiltIn_Print_Titles_15" localSheetId="26">'SEG-COMP'!#REF!</definedName>
    <definedName name="Excel_BuiltIn_Print_Titles_15" localSheetId="27">'SPDA-COMP'!#REF!</definedName>
    <definedName name="Excel_BuiltIn_Print_Titles_15">#REF!</definedName>
    <definedName name="Excel_BuiltIn_Print_Titles_16" localSheetId="4">#REF!</definedName>
    <definedName name="Excel_BuiltIn_Print_Titles_16" localSheetId="12">'ADM-COMP'!#REF!</definedName>
    <definedName name="Excel_BuiltIn_Print_Titles_16" localSheetId="6">#REF!</definedName>
    <definedName name="Excel_BuiltIn_Print_Titles_16" localSheetId="18">'CLI-COMP'!#REF!</definedName>
    <definedName name="Excel_BuiltIn_Print_Titles_16" localSheetId="19">'EST-COMP'!#REF!</definedName>
    <definedName name="Excel_BuiltIn_Print_Titles_16" localSheetId="20">'GAS-COMP'!#REF!</definedName>
    <definedName name="Excel_BuiltIn_Print_Titles_16" localSheetId="22">'HID-COMP'!#REF!</definedName>
    <definedName name="Excel_BuiltIn_Print_Titles_16" localSheetId="21">'IMPER-COMP'!#REF!</definedName>
    <definedName name="Excel_BuiltIn_Print_Titles_16" localSheetId="23">'IMPL-COMP'!#REF!</definedName>
    <definedName name="Excel_BuiltIn_Print_Titles_16" localSheetId="24">'INC-COMP'!#REF!</definedName>
    <definedName name="Excel_BuiltIn_Print_Titles_16" localSheetId="7">#REF!</definedName>
    <definedName name="Excel_BuiltIn_Print_Titles_16" localSheetId="5">#REF!</definedName>
    <definedName name="Excel_BuiltIn_Print_Titles_16" localSheetId="25">'SCE-COMP'!#REF!</definedName>
    <definedName name="Excel_BuiltIn_Print_Titles_16" localSheetId="26">'SEG-COMP'!#REF!</definedName>
    <definedName name="Excel_BuiltIn_Print_Titles_16" localSheetId="27">'SPDA-COMP'!#REF!</definedName>
    <definedName name="Excel_BuiltIn_Print_Titles_16">#REF!</definedName>
    <definedName name="Excel_BuiltIn_Print_Titles_17" localSheetId="4">#REF!</definedName>
    <definedName name="Excel_BuiltIn_Print_Titles_17" localSheetId="12">'ADM-COMP'!#REF!</definedName>
    <definedName name="Excel_BuiltIn_Print_Titles_17" localSheetId="6">#REF!</definedName>
    <definedName name="Excel_BuiltIn_Print_Titles_17" localSheetId="18">'CLI-COMP'!#REF!</definedName>
    <definedName name="Excel_BuiltIn_Print_Titles_17" localSheetId="19">'EST-COMP'!#REF!</definedName>
    <definedName name="Excel_BuiltIn_Print_Titles_17" localSheetId="20">'GAS-COMP'!#REF!</definedName>
    <definedName name="Excel_BuiltIn_Print_Titles_17" localSheetId="22">'HID-COMP'!#REF!</definedName>
    <definedName name="Excel_BuiltIn_Print_Titles_17" localSheetId="21">'IMPER-COMP'!#REF!</definedName>
    <definedName name="Excel_BuiltIn_Print_Titles_17" localSheetId="23">'IMPL-COMP'!#REF!</definedName>
    <definedName name="Excel_BuiltIn_Print_Titles_17" localSheetId="24">'INC-COMP'!#REF!</definedName>
    <definedName name="Excel_BuiltIn_Print_Titles_17" localSheetId="7">#REF!</definedName>
    <definedName name="Excel_BuiltIn_Print_Titles_17" localSheetId="5">#REF!</definedName>
    <definedName name="Excel_BuiltIn_Print_Titles_17" localSheetId="25">'SCE-COMP'!#REF!</definedName>
    <definedName name="Excel_BuiltIn_Print_Titles_17" localSheetId="26">'SEG-COMP'!#REF!</definedName>
    <definedName name="Excel_BuiltIn_Print_Titles_17" localSheetId="27">'SPDA-COMP'!#REF!</definedName>
    <definedName name="Excel_BuiltIn_Print_Titles_17">#REF!</definedName>
    <definedName name="Excel_BuiltIn_Print_Titles_18" localSheetId="4">#REF!</definedName>
    <definedName name="Excel_BuiltIn_Print_Titles_18" localSheetId="12">'ADM-COMP'!#REF!</definedName>
    <definedName name="Excel_BuiltIn_Print_Titles_18" localSheetId="6">#REF!</definedName>
    <definedName name="Excel_BuiltIn_Print_Titles_18" localSheetId="18">'CLI-COMP'!#REF!</definedName>
    <definedName name="Excel_BuiltIn_Print_Titles_18" localSheetId="19">'EST-COMP'!#REF!</definedName>
    <definedName name="Excel_BuiltIn_Print_Titles_18" localSheetId="20">'GAS-COMP'!#REF!</definedName>
    <definedName name="Excel_BuiltIn_Print_Titles_18" localSheetId="22">'HID-COMP'!#REF!</definedName>
    <definedName name="Excel_BuiltIn_Print_Titles_18" localSheetId="21">'IMPER-COMP'!#REF!</definedName>
    <definedName name="Excel_BuiltIn_Print_Titles_18" localSheetId="23">'IMPL-COMP'!#REF!</definedName>
    <definedName name="Excel_BuiltIn_Print_Titles_18" localSheetId="24">'INC-COMP'!#REF!</definedName>
    <definedName name="Excel_BuiltIn_Print_Titles_18" localSheetId="7">#REF!</definedName>
    <definedName name="Excel_BuiltIn_Print_Titles_18" localSheetId="5">#REF!</definedName>
    <definedName name="Excel_BuiltIn_Print_Titles_18" localSheetId="25">'SCE-COMP'!#REF!</definedName>
    <definedName name="Excel_BuiltIn_Print_Titles_18" localSheetId="26">'SEG-COMP'!#REF!</definedName>
    <definedName name="Excel_BuiltIn_Print_Titles_18" localSheetId="27">'SPDA-COMP'!#REF!</definedName>
    <definedName name="Excel_BuiltIn_Print_Titles_18">#REF!</definedName>
    <definedName name="Excel_BuiltIn_Print_Titles_2" localSheetId="4">#REF!</definedName>
    <definedName name="Excel_BuiltIn_Print_Titles_2" localSheetId="12">'ADM-COMP'!#REF!</definedName>
    <definedName name="Excel_BuiltIn_Print_Titles_2" localSheetId="6">#REF!</definedName>
    <definedName name="Excel_BuiltIn_Print_Titles_2" localSheetId="18">'CLI-COMP'!#REF!</definedName>
    <definedName name="Excel_BuiltIn_Print_Titles_2" localSheetId="19">'EST-COMP'!#REF!</definedName>
    <definedName name="Excel_BuiltIn_Print_Titles_2" localSheetId="20">'GAS-COMP'!#REF!</definedName>
    <definedName name="Excel_BuiltIn_Print_Titles_2" localSheetId="22">'HID-COMP'!#REF!</definedName>
    <definedName name="Excel_BuiltIn_Print_Titles_2" localSheetId="21">'IMPER-COMP'!#REF!</definedName>
    <definedName name="Excel_BuiltIn_Print_Titles_2" localSheetId="23">'IMPL-COMP'!#REF!</definedName>
    <definedName name="Excel_BuiltIn_Print_Titles_2" localSheetId="24">'INC-COMP'!#REF!</definedName>
    <definedName name="Excel_BuiltIn_Print_Titles_2" localSheetId="7">#REF!</definedName>
    <definedName name="Excel_BuiltIn_Print_Titles_2" localSheetId="5">#REF!</definedName>
    <definedName name="Excel_BuiltIn_Print_Titles_2" localSheetId="25">'SCE-COMP'!#REF!</definedName>
    <definedName name="Excel_BuiltIn_Print_Titles_2" localSheetId="26">'SEG-COMP'!#REF!</definedName>
    <definedName name="Excel_BuiltIn_Print_Titles_2" localSheetId="27">'SPDA-COMP'!#REF!</definedName>
    <definedName name="Excel_BuiltIn_Print_Titles_2">#REF!</definedName>
    <definedName name="Excel_BuiltIn_Print_Titles_3" localSheetId="4">#REF!</definedName>
    <definedName name="Excel_BuiltIn_Print_Titles_3" localSheetId="12">'ADM-COMP'!#REF!</definedName>
    <definedName name="Excel_BuiltIn_Print_Titles_3" localSheetId="6">#REF!</definedName>
    <definedName name="Excel_BuiltIn_Print_Titles_3" localSheetId="18">'CLI-COMP'!#REF!</definedName>
    <definedName name="Excel_BuiltIn_Print_Titles_3" localSheetId="19">'EST-COMP'!#REF!</definedName>
    <definedName name="Excel_BuiltIn_Print_Titles_3" localSheetId="20">'GAS-COMP'!#REF!</definedName>
    <definedName name="Excel_BuiltIn_Print_Titles_3" localSheetId="22">'HID-COMP'!#REF!</definedName>
    <definedName name="Excel_BuiltIn_Print_Titles_3" localSheetId="21">'IMPER-COMP'!#REF!</definedName>
    <definedName name="Excel_BuiltIn_Print_Titles_3" localSheetId="23">'IMPL-COMP'!#REF!</definedName>
    <definedName name="Excel_BuiltIn_Print_Titles_3" localSheetId="24">'INC-COMP'!#REF!</definedName>
    <definedName name="Excel_BuiltIn_Print_Titles_3" localSheetId="7">#REF!</definedName>
    <definedName name="Excel_BuiltIn_Print_Titles_3" localSheetId="5">#REF!</definedName>
    <definedName name="Excel_BuiltIn_Print_Titles_3" localSheetId="25">'SCE-COMP'!#REF!</definedName>
    <definedName name="Excel_BuiltIn_Print_Titles_3" localSheetId="26">'SEG-COMP'!#REF!</definedName>
    <definedName name="Excel_BuiltIn_Print_Titles_3" localSheetId="27">'SPDA-COMP'!#REF!</definedName>
    <definedName name="Excel_BuiltIn_Print_Titles_3">#REF!</definedName>
    <definedName name="Excel_BuiltIn_Print_Titles_3_1" localSheetId="4">#REF!</definedName>
    <definedName name="Excel_BuiltIn_Print_Titles_3_1" localSheetId="12">'ADM-COMP'!#REF!</definedName>
    <definedName name="Excel_BuiltIn_Print_Titles_3_1" localSheetId="6">#REF!</definedName>
    <definedName name="Excel_BuiltIn_Print_Titles_3_1" localSheetId="18">'CLI-COMP'!#REF!</definedName>
    <definedName name="Excel_BuiltIn_Print_Titles_3_1" localSheetId="19">'EST-COMP'!#REF!</definedName>
    <definedName name="Excel_BuiltIn_Print_Titles_3_1" localSheetId="20">'GAS-COMP'!#REF!</definedName>
    <definedName name="Excel_BuiltIn_Print_Titles_3_1" localSheetId="22">'HID-COMP'!#REF!</definedName>
    <definedName name="Excel_BuiltIn_Print_Titles_3_1" localSheetId="21">'IMPER-COMP'!#REF!</definedName>
    <definedName name="Excel_BuiltIn_Print_Titles_3_1" localSheetId="23">'IMPL-COMP'!#REF!</definedName>
    <definedName name="Excel_BuiltIn_Print_Titles_3_1" localSheetId="24">'INC-COMP'!#REF!</definedName>
    <definedName name="Excel_BuiltIn_Print_Titles_3_1" localSheetId="7">#REF!</definedName>
    <definedName name="Excel_BuiltIn_Print_Titles_3_1" localSheetId="5">#REF!</definedName>
    <definedName name="Excel_BuiltIn_Print_Titles_3_1" localSheetId="25">'SCE-COMP'!#REF!</definedName>
    <definedName name="Excel_BuiltIn_Print_Titles_3_1" localSheetId="26">'SEG-COMP'!#REF!</definedName>
    <definedName name="Excel_BuiltIn_Print_Titles_3_1" localSheetId="27">'SPDA-COMP'!#REF!</definedName>
    <definedName name="Excel_BuiltIn_Print_Titles_3_1">#REF!</definedName>
    <definedName name="Excel_BuiltIn_Print_Titles_3_1_1" localSheetId="4">#REF!</definedName>
    <definedName name="Excel_BuiltIn_Print_Titles_3_1_1" localSheetId="12">'ADM-COMP'!#REF!</definedName>
    <definedName name="Excel_BuiltIn_Print_Titles_3_1_1" localSheetId="6">#REF!</definedName>
    <definedName name="Excel_BuiltIn_Print_Titles_3_1_1" localSheetId="18">'CLI-COMP'!#REF!</definedName>
    <definedName name="Excel_BuiltIn_Print_Titles_3_1_1" localSheetId="19">'EST-COMP'!#REF!</definedName>
    <definedName name="Excel_BuiltIn_Print_Titles_3_1_1" localSheetId="20">'GAS-COMP'!#REF!</definedName>
    <definedName name="Excel_BuiltIn_Print_Titles_3_1_1" localSheetId="22">'HID-COMP'!#REF!</definedName>
    <definedName name="Excel_BuiltIn_Print_Titles_3_1_1" localSheetId="21">'IMPER-COMP'!#REF!</definedName>
    <definedName name="Excel_BuiltIn_Print_Titles_3_1_1" localSheetId="23">'IMPL-COMP'!#REF!</definedName>
    <definedName name="Excel_BuiltIn_Print_Titles_3_1_1" localSheetId="24">'INC-COMP'!#REF!</definedName>
    <definedName name="Excel_BuiltIn_Print_Titles_3_1_1" localSheetId="7">#REF!</definedName>
    <definedName name="Excel_BuiltIn_Print_Titles_3_1_1" localSheetId="5">#REF!</definedName>
    <definedName name="Excel_BuiltIn_Print_Titles_3_1_1" localSheetId="25">'SCE-COMP'!#REF!</definedName>
    <definedName name="Excel_BuiltIn_Print_Titles_3_1_1" localSheetId="26">'SEG-COMP'!#REF!</definedName>
    <definedName name="Excel_BuiltIn_Print_Titles_3_1_1" localSheetId="27">'SPDA-COMP'!#REF!</definedName>
    <definedName name="Excel_BuiltIn_Print_Titles_3_1_1">#REF!</definedName>
    <definedName name="Excel_BuiltIn_Print_Titles_3_1_1_1" localSheetId="4">#REF!</definedName>
    <definedName name="Excel_BuiltIn_Print_Titles_3_1_1_1" localSheetId="12">'ADM-COMP'!#REF!</definedName>
    <definedName name="Excel_BuiltIn_Print_Titles_3_1_1_1" localSheetId="6">#REF!</definedName>
    <definedName name="Excel_BuiltIn_Print_Titles_3_1_1_1" localSheetId="18">'CLI-COMP'!#REF!</definedName>
    <definedName name="Excel_BuiltIn_Print_Titles_3_1_1_1" localSheetId="19">'EST-COMP'!#REF!</definedName>
    <definedName name="Excel_BuiltIn_Print_Titles_3_1_1_1" localSheetId="20">'GAS-COMP'!#REF!</definedName>
    <definedName name="Excel_BuiltIn_Print_Titles_3_1_1_1" localSheetId="22">'HID-COMP'!#REF!</definedName>
    <definedName name="Excel_BuiltIn_Print_Titles_3_1_1_1" localSheetId="21">'IMPER-COMP'!#REF!</definedName>
    <definedName name="Excel_BuiltIn_Print_Titles_3_1_1_1" localSheetId="23">'IMPL-COMP'!#REF!</definedName>
    <definedName name="Excel_BuiltIn_Print_Titles_3_1_1_1" localSheetId="24">'INC-COMP'!#REF!</definedName>
    <definedName name="Excel_BuiltIn_Print_Titles_3_1_1_1" localSheetId="7">#REF!</definedName>
    <definedName name="Excel_BuiltIn_Print_Titles_3_1_1_1" localSheetId="5">#REF!</definedName>
    <definedName name="Excel_BuiltIn_Print_Titles_3_1_1_1" localSheetId="25">'SCE-COMP'!#REF!</definedName>
    <definedName name="Excel_BuiltIn_Print_Titles_3_1_1_1" localSheetId="26">'SEG-COMP'!#REF!</definedName>
    <definedName name="Excel_BuiltIn_Print_Titles_3_1_1_1" localSheetId="27">'SPDA-COMP'!#REF!</definedName>
    <definedName name="Excel_BuiltIn_Print_Titles_3_1_1_1">#REF!</definedName>
    <definedName name="Excel_BuiltIn_Print_Titles_3_4" localSheetId="4">#REF!</definedName>
    <definedName name="Excel_BuiltIn_Print_Titles_3_4" localSheetId="12">'ADM-COMP'!#REF!</definedName>
    <definedName name="Excel_BuiltIn_Print_Titles_3_4" localSheetId="6">#REF!</definedName>
    <definedName name="Excel_BuiltIn_Print_Titles_3_4" localSheetId="18">'CLI-COMP'!#REF!</definedName>
    <definedName name="Excel_BuiltIn_Print_Titles_3_4" localSheetId="19">'EST-COMP'!#REF!</definedName>
    <definedName name="Excel_BuiltIn_Print_Titles_3_4" localSheetId="20">'GAS-COMP'!#REF!</definedName>
    <definedName name="Excel_BuiltIn_Print_Titles_3_4" localSheetId="22">'HID-COMP'!#REF!</definedName>
    <definedName name="Excel_BuiltIn_Print_Titles_3_4" localSheetId="21">'IMPER-COMP'!#REF!</definedName>
    <definedName name="Excel_BuiltIn_Print_Titles_3_4" localSheetId="23">'IMPL-COMP'!#REF!</definedName>
    <definedName name="Excel_BuiltIn_Print_Titles_3_4" localSheetId="24">'INC-COMP'!#REF!</definedName>
    <definedName name="Excel_BuiltIn_Print_Titles_3_4" localSheetId="7">#REF!</definedName>
    <definedName name="Excel_BuiltIn_Print_Titles_3_4" localSheetId="5">#REF!</definedName>
    <definedName name="Excel_BuiltIn_Print_Titles_3_4" localSheetId="25">'SCE-COMP'!#REF!</definedName>
    <definedName name="Excel_BuiltIn_Print_Titles_3_4" localSheetId="26">'SEG-COMP'!#REF!</definedName>
    <definedName name="Excel_BuiltIn_Print_Titles_3_4" localSheetId="27">'SPDA-COMP'!#REF!</definedName>
    <definedName name="Excel_BuiltIn_Print_Titles_3_4">#REF!</definedName>
    <definedName name="Excel_BuiltIn_Print_Titles_3_5" localSheetId="4">#REF!</definedName>
    <definedName name="Excel_BuiltIn_Print_Titles_3_5" localSheetId="12">'ADM-COMP'!#REF!</definedName>
    <definedName name="Excel_BuiltIn_Print_Titles_3_5" localSheetId="6">#REF!</definedName>
    <definedName name="Excel_BuiltIn_Print_Titles_3_5" localSheetId="18">'CLI-COMP'!#REF!</definedName>
    <definedName name="Excel_BuiltIn_Print_Titles_3_5" localSheetId="19">'EST-COMP'!#REF!</definedName>
    <definedName name="Excel_BuiltIn_Print_Titles_3_5" localSheetId="20">'GAS-COMP'!#REF!</definedName>
    <definedName name="Excel_BuiltIn_Print_Titles_3_5" localSheetId="22">'HID-COMP'!#REF!</definedName>
    <definedName name="Excel_BuiltIn_Print_Titles_3_5" localSheetId="21">'IMPER-COMP'!#REF!</definedName>
    <definedName name="Excel_BuiltIn_Print_Titles_3_5" localSheetId="23">'IMPL-COMP'!#REF!</definedName>
    <definedName name="Excel_BuiltIn_Print_Titles_3_5" localSheetId="24">'INC-COMP'!#REF!</definedName>
    <definedName name="Excel_BuiltIn_Print_Titles_3_5" localSheetId="7">#REF!</definedName>
    <definedName name="Excel_BuiltIn_Print_Titles_3_5" localSheetId="5">#REF!</definedName>
    <definedName name="Excel_BuiltIn_Print_Titles_3_5" localSheetId="25">'SCE-COMP'!#REF!</definedName>
    <definedName name="Excel_BuiltIn_Print_Titles_3_5" localSheetId="26">'SEG-COMP'!#REF!</definedName>
    <definedName name="Excel_BuiltIn_Print_Titles_3_5" localSheetId="27">'SPDA-COMP'!#REF!</definedName>
    <definedName name="Excel_BuiltIn_Print_Titles_3_5">#REF!</definedName>
    <definedName name="Excel_BuiltIn_Print_Titles_3_6" localSheetId="4">#REF!</definedName>
    <definedName name="Excel_BuiltIn_Print_Titles_3_6" localSheetId="12">'ADM-COMP'!#REF!</definedName>
    <definedName name="Excel_BuiltIn_Print_Titles_3_6" localSheetId="6">#REF!</definedName>
    <definedName name="Excel_BuiltIn_Print_Titles_3_6" localSheetId="18">'CLI-COMP'!#REF!</definedName>
    <definedName name="Excel_BuiltIn_Print_Titles_3_6" localSheetId="19">'EST-COMP'!#REF!</definedName>
    <definedName name="Excel_BuiltIn_Print_Titles_3_6" localSheetId="20">'GAS-COMP'!#REF!</definedName>
    <definedName name="Excel_BuiltIn_Print_Titles_3_6" localSheetId="22">'HID-COMP'!#REF!</definedName>
    <definedName name="Excel_BuiltIn_Print_Titles_3_6" localSheetId="21">'IMPER-COMP'!#REF!</definedName>
    <definedName name="Excel_BuiltIn_Print_Titles_3_6" localSheetId="23">'IMPL-COMP'!#REF!</definedName>
    <definedName name="Excel_BuiltIn_Print_Titles_3_6" localSheetId="24">'INC-COMP'!#REF!</definedName>
    <definedName name="Excel_BuiltIn_Print_Titles_3_6" localSheetId="7">#REF!</definedName>
    <definedName name="Excel_BuiltIn_Print_Titles_3_6" localSheetId="5">#REF!</definedName>
    <definedName name="Excel_BuiltIn_Print_Titles_3_6" localSheetId="25">'SCE-COMP'!#REF!</definedName>
    <definedName name="Excel_BuiltIn_Print_Titles_3_6" localSheetId="26">'SEG-COMP'!#REF!</definedName>
    <definedName name="Excel_BuiltIn_Print_Titles_3_6" localSheetId="27">'SPDA-COMP'!#REF!</definedName>
    <definedName name="Excel_BuiltIn_Print_Titles_3_6">#REF!</definedName>
    <definedName name="Excel_BuiltIn_Print_Titles_3_7" localSheetId="4">#REF!</definedName>
    <definedName name="Excel_BuiltIn_Print_Titles_3_7" localSheetId="12">'ADM-COMP'!#REF!</definedName>
    <definedName name="Excel_BuiltIn_Print_Titles_3_7" localSheetId="6">#REF!</definedName>
    <definedName name="Excel_BuiltIn_Print_Titles_3_7" localSheetId="18">'CLI-COMP'!#REF!</definedName>
    <definedName name="Excel_BuiltIn_Print_Titles_3_7" localSheetId="19">'EST-COMP'!#REF!</definedName>
    <definedName name="Excel_BuiltIn_Print_Titles_3_7" localSheetId="20">'GAS-COMP'!#REF!</definedName>
    <definedName name="Excel_BuiltIn_Print_Titles_3_7" localSheetId="22">'HID-COMP'!#REF!</definedName>
    <definedName name="Excel_BuiltIn_Print_Titles_3_7" localSheetId="21">'IMPER-COMP'!#REF!</definedName>
    <definedName name="Excel_BuiltIn_Print_Titles_3_7" localSheetId="23">'IMPL-COMP'!#REF!</definedName>
    <definedName name="Excel_BuiltIn_Print_Titles_3_7" localSheetId="24">'INC-COMP'!#REF!</definedName>
    <definedName name="Excel_BuiltIn_Print_Titles_3_7" localSheetId="7">#REF!</definedName>
    <definedName name="Excel_BuiltIn_Print_Titles_3_7" localSheetId="5">#REF!</definedName>
    <definedName name="Excel_BuiltIn_Print_Titles_3_7" localSheetId="25">'SCE-COMP'!#REF!</definedName>
    <definedName name="Excel_BuiltIn_Print_Titles_3_7" localSheetId="26">'SEG-COMP'!#REF!</definedName>
    <definedName name="Excel_BuiltIn_Print_Titles_3_7" localSheetId="27">'SPDA-COMP'!#REF!</definedName>
    <definedName name="Excel_BuiltIn_Print_Titles_3_7">#REF!</definedName>
    <definedName name="Excel_BuiltIn_Print_Titles_3_8" localSheetId="4">#REF!</definedName>
    <definedName name="Excel_BuiltIn_Print_Titles_3_8" localSheetId="12">'ADM-COMP'!#REF!</definedName>
    <definedName name="Excel_BuiltIn_Print_Titles_3_8" localSheetId="6">#REF!</definedName>
    <definedName name="Excel_BuiltIn_Print_Titles_3_8" localSheetId="18">'CLI-COMP'!#REF!</definedName>
    <definedName name="Excel_BuiltIn_Print_Titles_3_8" localSheetId="19">'EST-COMP'!#REF!</definedName>
    <definedName name="Excel_BuiltIn_Print_Titles_3_8" localSheetId="20">'GAS-COMP'!#REF!</definedName>
    <definedName name="Excel_BuiltIn_Print_Titles_3_8" localSheetId="22">'HID-COMP'!#REF!</definedName>
    <definedName name="Excel_BuiltIn_Print_Titles_3_8" localSheetId="21">'IMPER-COMP'!#REF!</definedName>
    <definedName name="Excel_BuiltIn_Print_Titles_3_8" localSheetId="23">'IMPL-COMP'!#REF!</definedName>
    <definedName name="Excel_BuiltIn_Print_Titles_3_8" localSheetId="24">'INC-COMP'!#REF!</definedName>
    <definedName name="Excel_BuiltIn_Print_Titles_3_8" localSheetId="7">#REF!</definedName>
    <definedName name="Excel_BuiltIn_Print_Titles_3_8" localSheetId="5">#REF!</definedName>
    <definedName name="Excel_BuiltIn_Print_Titles_3_8" localSheetId="25">'SCE-COMP'!#REF!</definedName>
    <definedName name="Excel_BuiltIn_Print_Titles_3_8" localSheetId="26">'SEG-COMP'!#REF!</definedName>
    <definedName name="Excel_BuiltIn_Print_Titles_3_8" localSheetId="27">'SPDA-COMP'!#REF!</definedName>
    <definedName name="Excel_BuiltIn_Print_Titles_3_8">#REF!</definedName>
    <definedName name="Excel_BuiltIn_Print_Titles_3_9" localSheetId="4">#REF!</definedName>
    <definedName name="Excel_BuiltIn_Print_Titles_3_9" localSheetId="12">'ADM-COMP'!#REF!</definedName>
    <definedName name="Excel_BuiltIn_Print_Titles_3_9" localSheetId="6">#REF!</definedName>
    <definedName name="Excel_BuiltIn_Print_Titles_3_9" localSheetId="18">'CLI-COMP'!#REF!</definedName>
    <definedName name="Excel_BuiltIn_Print_Titles_3_9" localSheetId="19">'EST-COMP'!#REF!</definedName>
    <definedName name="Excel_BuiltIn_Print_Titles_3_9" localSheetId="20">'GAS-COMP'!#REF!</definedName>
    <definedName name="Excel_BuiltIn_Print_Titles_3_9" localSheetId="22">'HID-COMP'!#REF!</definedName>
    <definedName name="Excel_BuiltIn_Print_Titles_3_9" localSheetId="21">'IMPER-COMP'!#REF!</definedName>
    <definedName name="Excel_BuiltIn_Print_Titles_3_9" localSheetId="23">'IMPL-COMP'!#REF!</definedName>
    <definedName name="Excel_BuiltIn_Print_Titles_3_9" localSheetId="24">'INC-COMP'!#REF!</definedName>
    <definedName name="Excel_BuiltIn_Print_Titles_3_9" localSheetId="7">#REF!</definedName>
    <definedName name="Excel_BuiltIn_Print_Titles_3_9" localSheetId="5">#REF!</definedName>
    <definedName name="Excel_BuiltIn_Print_Titles_3_9" localSheetId="25">'SCE-COMP'!#REF!</definedName>
    <definedName name="Excel_BuiltIn_Print_Titles_3_9" localSheetId="26">'SEG-COMP'!#REF!</definedName>
    <definedName name="Excel_BuiltIn_Print_Titles_3_9" localSheetId="27">'SPDA-COMP'!#REF!</definedName>
    <definedName name="Excel_BuiltIn_Print_Titles_3_9">#REF!</definedName>
    <definedName name="Excel_BuiltIn_Print_Titles_4" localSheetId="4">#REF!</definedName>
    <definedName name="Excel_BuiltIn_Print_Titles_4" localSheetId="12">'ADM-COMP'!#REF!</definedName>
    <definedName name="Excel_BuiltIn_Print_Titles_4" localSheetId="6">#REF!</definedName>
    <definedName name="Excel_BuiltIn_Print_Titles_4" localSheetId="18">'CLI-COMP'!#REF!</definedName>
    <definedName name="Excel_BuiltIn_Print_Titles_4" localSheetId="19">'EST-COMP'!#REF!</definedName>
    <definedName name="Excel_BuiltIn_Print_Titles_4" localSheetId="20">'GAS-COMP'!#REF!</definedName>
    <definedName name="Excel_BuiltIn_Print_Titles_4" localSheetId="22">'HID-COMP'!#REF!</definedName>
    <definedName name="Excel_BuiltIn_Print_Titles_4" localSheetId="21">'IMPER-COMP'!#REF!</definedName>
    <definedName name="Excel_BuiltIn_Print_Titles_4" localSheetId="23">'IMPL-COMP'!#REF!</definedName>
    <definedName name="Excel_BuiltIn_Print_Titles_4" localSheetId="24">'INC-COMP'!#REF!</definedName>
    <definedName name="Excel_BuiltIn_Print_Titles_4" localSheetId="7">#REF!</definedName>
    <definedName name="Excel_BuiltIn_Print_Titles_4" localSheetId="5">#REF!</definedName>
    <definedName name="Excel_BuiltIn_Print_Titles_4" localSheetId="25">'SCE-COMP'!#REF!</definedName>
    <definedName name="Excel_BuiltIn_Print_Titles_4" localSheetId="26">'SEG-COMP'!#REF!</definedName>
    <definedName name="Excel_BuiltIn_Print_Titles_4" localSheetId="27">'SPDA-COMP'!#REF!</definedName>
    <definedName name="Excel_BuiltIn_Print_Titles_4">#REF!</definedName>
    <definedName name="Excel_BuiltIn_Print_Titles_4_1" localSheetId="4">#REF!</definedName>
    <definedName name="Excel_BuiltIn_Print_Titles_4_1" localSheetId="12">'ADM-COMP'!#REF!</definedName>
    <definedName name="Excel_BuiltIn_Print_Titles_4_1" localSheetId="6">#REF!</definedName>
    <definedName name="Excel_BuiltIn_Print_Titles_4_1" localSheetId="18">'CLI-COMP'!#REF!</definedName>
    <definedName name="Excel_BuiltIn_Print_Titles_4_1" localSheetId="19">'EST-COMP'!#REF!</definedName>
    <definedName name="Excel_BuiltIn_Print_Titles_4_1" localSheetId="20">'GAS-COMP'!#REF!</definedName>
    <definedName name="Excel_BuiltIn_Print_Titles_4_1" localSheetId="22">'HID-COMP'!#REF!</definedName>
    <definedName name="Excel_BuiltIn_Print_Titles_4_1" localSheetId="21">'IMPER-COMP'!#REF!</definedName>
    <definedName name="Excel_BuiltIn_Print_Titles_4_1" localSheetId="23">'IMPL-COMP'!#REF!</definedName>
    <definedName name="Excel_BuiltIn_Print_Titles_4_1" localSheetId="24">'INC-COMP'!#REF!</definedName>
    <definedName name="Excel_BuiltIn_Print_Titles_4_1" localSheetId="7">#REF!</definedName>
    <definedName name="Excel_BuiltIn_Print_Titles_4_1" localSheetId="5">#REF!</definedName>
    <definedName name="Excel_BuiltIn_Print_Titles_4_1" localSheetId="25">'SCE-COMP'!#REF!</definedName>
    <definedName name="Excel_BuiltIn_Print_Titles_4_1" localSheetId="26">'SEG-COMP'!#REF!</definedName>
    <definedName name="Excel_BuiltIn_Print_Titles_4_1" localSheetId="27">'SPDA-COMP'!#REF!</definedName>
    <definedName name="Excel_BuiltIn_Print_Titles_4_1">#REF!</definedName>
    <definedName name="Excel_BuiltIn_Print_Titles_4_1_1" localSheetId="4">#REF!</definedName>
    <definedName name="Excel_BuiltIn_Print_Titles_4_1_1" localSheetId="12">'ADM-COMP'!#REF!</definedName>
    <definedName name="Excel_BuiltIn_Print_Titles_4_1_1" localSheetId="6">#REF!</definedName>
    <definedName name="Excel_BuiltIn_Print_Titles_4_1_1" localSheetId="18">'CLI-COMP'!#REF!</definedName>
    <definedName name="Excel_BuiltIn_Print_Titles_4_1_1" localSheetId="19">'EST-COMP'!#REF!</definedName>
    <definedName name="Excel_BuiltIn_Print_Titles_4_1_1" localSheetId="20">'GAS-COMP'!#REF!</definedName>
    <definedName name="Excel_BuiltIn_Print_Titles_4_1_1" localSheetId="22">'HID-COMP'!#REF!</definedName>
    <definedName name="Excel_BuiltIn_Print_Titles_4_1_1" localSheetId="21">'IMPER-COMP'!#REF!</definedName>
    <definedName name="Excel_BuiltIn_Print_Titles_4_1_1" localSheetId="23">'IMPL-COMP'!#REF!</definedName>
    <definedName name="Excel_BuiltIn_Print_Titles_4_1_1" localSheetId="24">'INC-COMP'!#REF!</definedName>
    <definedName name="Excel_BuiltIn_Print_Titles_4_1_1" localSheetId="7">#REF!</definedName>
    <definedName name="Excel_BuiltIn_Print_Titles_4_1_1" localSheetId="5">#REF!</definedName>
    <definedName name="Excel_BuiltIn_Print_Titles_4_1_1" localSheetId="25">'SCE-COMP'!#REF!</definedName>
    <definedName name="Excel_BuiltIn_Print_Titles_4_1_1" localSheetId="26">'SEG-COMP'!#REF!</definedName>
    <definedName name="Excel_BuiltIn_Print_Titles_4_1_1" localSheetId="27">'SPDA-COMP'!#REF!</definedName>
    <definedName name="Excel_BuiltIn_Print_Titles_4_1_1">#REF!</definedName>
    <definedName name="Excel_BuiltIn_Print_Titles_5" localSheetId="4">#REF!</definedName>
    <definedName name="Excel_BuiltIn_Print_Titles_5" localSheetId="12">'ADM-COMP'!#REF!</definedName>
    <definedName name="Excel_BuiltIn_Print_Titles_5" localSheetId="6">#REF!</definedName>
    <definedName name="Excel_BuiltIn_Print_Titles_5" localSheetId="18">'CLI-COMP'!#REF!</definedName>
    <definedName name="Excel_BuiltIn_Print_Titles_5" localSheetId="19">'EST-COMP'!#REF!</definedName>
    <definedName name="Excel_BuiltIn_Print_Titles_5" localSheetId="20">'GAS-COMP'!#REF!</definedName>
    <definedName name="Excel_BuiltIn_Print_Titles_5" localSheetId="22">'HID-COMP'!#REF!</definedName>
    <definedName name="Excel_BuiltIn_Print_Titles_5" localSheetId="21">'IMPER-COMP'!#REF!</definedName>
    <definedName name="Excel_BuiltIn_Print_Titles_5" localSheetId="23">'IMPL-COMP'!#REF!</definedName>
    <definedName name="Excel_BuiltIn_Print_Titles_5" localSheetId="24">'INC-COMP'!#REF!</definedName>
    <definedName name="Excel_BuiltIn_Print_Titles_5" localSheetId="7">#REF!</definedName>
    <definedName name="Excel_BuiltIn_Print_Titles_5" localSheetId="5">#REF!</definedName>
    <definedName name="Excel_BuiltIn_Print_Titles_5" localSheetId="25">'SCE-COMP'!#REF!</definedName>
    <definedName name="Excel_BuiltIn_Print_Titles_5" localSheetId="26">'SEG-COMP'!#REF!</definedName>
    <definedName name="Excel_BuiltIn_Print_Titles_5" localSheetId="27">'SPDA-COMP'!#REF!</definedName>
    <definedName name="Excel_BuiltIn_Print_Titles_5">#REF!</definedName>
    <definedName name="Excel_BuiltIn_Print_Titles_5_1" localSheetId="4">#REF!</definedName>
    <definedName name="Excel_BuiltIn_Print_Titles_5_1" localSheetId="12">'ADM-COMP'!#REF!</definedName>
    <definedName name="Excel_BuiltIn_Print_Titles_5_1" localSheetId="6">#REF!</definedName>
    <definedName name="Excel_BuiltIn_Print_Titles_5_1" localSheetId="18">'CLI-COMP'!#REF!</definedName>
    <definedName name="Excel_BuiltIn_Print_Titles_5_1" localSheetId="19">'EST-COMP'!#REF!</definedName>
    <definedName name="Excel_BuiltIn_Print_Titles_5_1" localSheetId="20">'GAS-COMP'!#REF!</definedName>
    <definedName name="Excel_BuiltIn_Print_Titles_5_1" localSheetId="22">'HID-COMP'!#REF!</definedName>
    <definedName name="Excel_BuiltIn_Print_Titles_5_1" localSheetId="21">'IMPER-COMP'!#REF!</definedName>
    <definedName name="Excel_BuiltIn_Print_Titles_5_1" localSheetId="23">'IMPL-COMP'!#REF!</definedName>
    <definedName name="Excel_BuiltIn_Print_Titles_5_1" localSheetId="24">'INC-COMP'!#REF!</definedName>
    <definedName name="Excel_BuiltIn_Print_Titles_5_1" localSheetId="7">#REF!</definedName>
    <definedName name="Excel_BuiltIn_Print_Titles_5_1" localSheetId="5">#REF!</definedName>
    <definedName name="Excel_BuiltIn_Print_Titles_5_1" localSheetId="25">'SCE-COMP'!#REF!</definedName>
    <definedName name="Excel_BuiltIn_Print_Titles_5_1" localSheetId="26">'SEG-COMP'!#REF!</definedName>
    <definedName name="Excel_BuiltIn_Print_Titles_5_1" localSheetId="27">'SPDA-COMP'!#REF!</definedName>
    <definedName name="Excel_BuiltIn_Print_Titles_5_1">#REF!</definedName>
    <definedName name="Excel_BuiltIn_Print_Titles_5_1_1" localSheetId="4">#REF!</definedName>
    <definedName name="Excel_BuiltIn_Print_Titles_5_1_1" localSheetId="12">'ADM-COMP'!#REF!</definedName>
    <definedName name="Excel_BuiltIn_Print_Titles_5_1_1" localSheetId="6">#REF!</definedName>
    <definedName name="Excel_BuiltIn_Print_Titles_5_1_1" localSheetId="18">'CLI-COMP'!#REF!</definedName>
    <definedName name="Excel_BuiltIn_Print_Titles_5_1_1" localSheetId="19">'EST-COMP'!#REF!</definedName>
    <definedName name="Excel_BuiltIn_Print_Titles_5_1_1" localSheetId="20">'GAS-COMP'!#REF!</definedName>
    <definedName name="Excel_BuiltIn_Print_Titles_5_1_1" localSheetId="22">'HID-COMP'!#REF!</definedName>
    <definedName name="Excel_BuiltIn_Print_Titles_5_1_1" localSheetId="21">'IMPER-COMP'!#REF!</definedName>
    <definedName name="Excel_BuiltIn_Print_Titles_5_1_1" localSheetId="23">'IMPL-COMP'!#REF!</definedName>
    <definedName name="Excel_BuiltIn_Print_Titles_5_1_1" localSheetId="24">'INC-COMP'!#REF!</definedName>
    <definedName name="Excel_BuiltIn_Print_Titles_5_1_1" localSheetId="7">#REF!</definedName>
    <definedName name="Excel_BuiltIn_Print_Titles_5_1_1" localSheetId="5">#REF!</definedName>
    <definedName name="Excel_BuiltIn_Print_Titles_5_1_1" localSheetId="25">'SCE-COMP'!#REF!</definedName>
    <definedName name="Excel_BuiltIn_Print_Titles_5_1_1" localSheetId="26">'SEG-COMP'!#REF!</definedName>
    <definedName name="Excel_BuiltIn_Print_Titles_5_1_1" localSheetId="27">'SPDA-COMP'!#REF!</definedName>
    <definedName name="Excel_BuiltIn_Print_Titles_5_1_1">#REF!</definedName>
    <definedName name="Excel_BuiltIn_Print_Titles_5_1_1_1" localSheetId="4">#REF!</definedName>
    <definedName name="Excel_BuiltIn_Print_Titles_5_1_1_1" localSheetId="12">'ADM-COMP'!#REF!</definedName>
    <definedName name="Excel_BuiltIn_Print_Titles_5_1_1_1" localSheetId="6">#REF!</definedName>
    <definedName name="Excel_BuiltIn_Print_Titles_5_1_1_1" localSheetId="18">'CLI-COMP'!#REF!</definedName>
    <definedName name="Excel_BuiltIn_Print_Titles_5_1_1_1" localSheetId="19">'EST-COMP'!#REF!</definedName>
    <definedName name="Excel_BuiltIn_Print_Titles_5_1_1_1" localSheetId="20">'GAS-COMP'!#REF!</definedName>
    <definedName name="Excel_BuiltIn_Print_Titles_5_1_1_1" localSheetId="22">'HID-COMP'!#REF!</definedName>
    <definedName name="Excel_BuiltIn_Print_Titles_5_1_1_1" localSheetId="21">'IMPER-COMP'!#REF!</definedName>
    <definedName name="Excel_BuiltIn_Print_Titles_5_1_1_1" localSheetId="23">'IMPL-COMP'!#REF!</definedName>
    <definedName name="Excel_BuiltIn_Print_Titles_5_1_1_1" localSheetId="24">'INC-COMP'!#REF!</definedName>
    <definedName name="Excel_BuiltIn_Print_Titles_5_1_1_1" localSheetId="7">#REF!</definedName>
    <definedName name="Excel_BuiltIn_Print_Titles_5_1_1_1" localSheetId="5">#REF!</definedName>
    <definedName name="Excel_BuiltIn_Print_Titles_5_1_1_1" localSheetId="25">'SCE-COMP'!#REF!</definedName>
    <definedName name="Excel_BuiltIn_Print_Titles_5_1_1_1" localSheetId="26">'SEG-COMP'!#REF!</definedName>
    <definedName name="Excel_BuiltIn_Print_Titles_5_1_1_1" localSheetId="27">'SPDA-COMP'!#REF!</definedName>
    <definedName name="Excel_BuiltIn_Print_Titles_5_1_1_1">#REF!</definedName>
    <definedName name="Excel_BuiltIn_Print_Titles_6" localSheetId="4">#REF!</definedName>
    <definedName name="Excel_BuiltIn_Print_Titles_6" localSheetId="12">'ADM-COMP'!#REF!</definedName>
    <definedName name="Excel_BuiltIn_Print_Titles_6" localSheetId="6">#REF!</definedName>
    <definedName name="Excel_BuiltIn_Print_Titles_6" localSheetId="18">'CLI-COMP'!#REF!</definedName>
    <definedName name="Excel_BuiltIn_Print_Titles_6" localSheetId="19">'EST-COMP'!#REF!</definedName>
    <definedName name="Excel_BuiltIn_Print_Titles_6" localSheetId="20">'GAS-COMP'!#REF!</definedName>
    <definedName name="Excel_BuiltIn_Print_Titles_6" localSheetId="22">'HID-COMP'!#REF!</definedName>
    <definedName name="Excel_BuiltIn_Print_Titles_6" localSheetId="21">'IMPER-COMP'!#REF!</definedName>
    <definedName name="Excel_BuiltIn_Print_Titles_6" localSheetId="23">'IMPL-COMP'!#REF!</definedName>
    <definedName name="Excel_BuiltIn_Print_Titles_6" localSheetId="24">'INC-COMP'!#REF!</definedName>
    <definedName name="Excel_BuiltIn_Print_Titles_6" localSheetId="7">#REF!</definedName>
    <definedName name="Excel_BuiltIn_Print_Titles_6" localSheetId="5">#REF!</definedName>
    <definedName name="Excel_BuiltIn_Print_Titles_6" localSheetId="25">'SCE-COMP'!#REF!</definedName>
    <definedName name="Excel_BuiltIn_Print_Titles_6" localSheetId="26">'SEG-COMP'!#REF!</definedName>
    <definedName name="Excel_BuiltIn_Print_Titles_6" localSheetId="27">'SPDA-COMP'!#REF!</definedName>
    <definedName name="Excel_BuiltIn_Print_Titles_6">#REF!</definedName>
    <definedName name="Excel_BuiltIn_Print_Titles_6_1" localSheetId="4">#REF!</definedName>
    <definedName name="Excel_BuiltIn_Print_Titles_6_1" localSheetId="12">'ADM-COMP'!#REF!</definedName>
    <definedName name="Excel_BuiltIn_Print_Titles_6_1" localSheetId="6">#REF!</definedName>
    <definedName name="Excel_BuiltIn_Print_Titles_6_1" localSheetId="18">'CLI-COMP'!#REF!</definedName>
    <definedName name="Excel_BuiltIn_Print_Titles_6_1" localSheetId="19">'EST-COMP'!#REF!</definedName>
    <definedName name="Excel_BuiltIn_Print_Titles_6_1" localSheetId="20">'GAS-COMP'!#REF!</definedName>
    <definedName name="Excel_BuiltIn_Print_Titles_6_1" localSheetId="22">'HID-COMP'!#REF!</definedName>
    <definedName name="Excel_BuiltIn_Print_Titles_6_1" localSheetId="21">'IMPER-COMP'!#REF!</definedName>
    <definedName name="Excel_BuiltIn_Print_Titles_6_1" localSheetId="23">'IMPL-COMP'!#REF!</definedName>
    <definedName name="Excel_BuiltIn_Print_Titles_6_1" localSheetId="24">'INC-COMP'!#REF!</definedName>
    <definedName name="Excel_BuiltIn_Print_Titles_6_1" localSheetId="7">#REF!</definedName>
    <definedName name="Excel_BuiltIn_Print_Titles_6_1" localSheetId="5">#REF!</definedName>
    <definedName name="Excel_BuiltIn_Print_Titles_6_1" localSheetId="25">'SCE-COMP'!#REF!</definedName>
    <definedName name="Excel_BuiltIn_Print_Titles_6_1" localSheetId="26">'SEG-COMP'!#REF!</definedName>
    <definedName name="Excel_BuiltIn_Print_Titles_6_1" localSheetId="27">'SPDA-COMP'!#REF!</definedName>
    <definedName name="Excel_BuiltIn_Print_Titles_6_1">#REF!</definedName>
    <definedName name="Excel_BuiltIn_Print_Titles_6_1_1" localSheetId="4">#REF!</definedName>
    <definedName name="Excel_BuiltIn_Print_Titles_6_1_1" localSheetId="12">'ADM-COMP'!#REF!</definedName>
    <definedName name="Excel_BuiltIn_Print_Titles_6_1_1" localSheetId="6">#REF!</definedName>
    <definedName name="Excel_BuiltIn_Print_Titles_6_1_1" localSheetId="18">'CLI-COMP'!#REF!</definedName>
    <definedName name="Excel_BuiltIn_Print_Titles_6_1_1" localSheetId="19">'EST-COMP'!#REF!</definedName>
    <definedName name="Excel_BuiltIn_Print_Titles_6_1_1" localSheetId="20">'GAS-COMP'!#REF!</definedName>
    <definedName name="Excel_BuiltIn_Print_Titles_6_1_1" localSheetId="22">'HID-COMP'!#REF!</definedName>
    <definedName name="Excel_BuiltIn_Print_Titles_6_1_1" localSheetId="21">'IMPER-COMP'!#REF!</definedName>
    <definedName name="Excel_BuiltIn_Print_Titles_6_1_1" localSheetId="23">'IMPL-COMP'!#REF!</definedName>
    <definedName name="Excel_BuiltIn_Print_Titles_6_1_1" localSheetId="24">'INC-COMP'!#REF!</definedName>
    <definedName name="Excel_BuiltIn_Print_Titles_6_1_1" localSheetId="7">#REF!</definedName>
    <definedName name="Excel_BuiltIn_Print_Titles_6_1_1" localSheetId="5">#REF!</definedName>
    <definedName name="Excel_BuiltIn_Print_Titles_6_1_1" localSheetId="25">'SCE-COMP'!#REF!</definedName>
    <definedName name="Excel_BuiltIn_Print_Titles_6_1_1" localSheetId="26">'SEG-COMP'!#REF!</definedName>
    <definedName name="Excel_BuiltIn_Print_Titles_6_1_1" localSheetId="27">'SPDA-COMP'!#REF!</definedName>
    <definedName name="Excel_BuiltIn_Print_Titles_6_1_1">#REF!</definedName>
    <definedName name="Excel_BuiltIn_Print_Titles_7" localSheetId="4">#REF!</definedName>
    <definedName name="Excel_BuiltIn_Print_Titles_7" localSheetId="12">'ADM-COMP'!#REF!</definedName>
    <definedName name="Excel_BuiltIn_Print_Titles_7" localSheetId="6">#REF!</definedName>
    <definedName name="Excel_BuiltIn_Print_Titles_7" localSheetId="18">'CLI-COMP'!#REF!</definedName>
    <definedName name="Excel_BuiltIn_Print_Titles_7" localSheetId="19">'EST-COMP'!#REF!</definedName>
    <definedName name="Excel_BuiltIn_Print_Titles_7" localSheetId="20">'GAS-COMP'!#REF!</definedName>
    <definedName name="Excel_BuiltIn_Print_Titles_7" localSheetId="22">'HID-COMP'!#REF!</definedName>
    <definedName name="Excel_BuiltIn_Print_Titles_7" localSheetId="21">'IMPER-COMP'!#REF!</definedName>
    <definedName name="Excel_BuiltIn_Print_Titles_7" localSheetId="23">'IMPL-COMP'!#REF!</definedName>
    <definedName name="Excel_BuiltIn_Print_Titles_7" localSheetId="24">'INC-COMP'!#REF!</definedName>
    <definedName name="Excel_BuiltIn_Print_Titles_7" localSheetId="7">#REF!</definedName>
    <definedName name="Excel_BuiltIn_Print_Titles_7" localSheetId="5">#REF!</definedName>
    <definedName name="Excel_BuiltIn_Print_Titles_7" localSheetId="25">'SCE-COMP'!#REF!</definedName>
    <definedName name="Excel_BuiltIn_Print_Titles_7" localSheetId="26">'SEG-COMP'!#REF!</definedName>
    <definedName name="Excel_BuiltIn_Print_Titles_7" localSheetId="27">'SPDA-COMP'!#REF!</definedName>
    <definedName name="Excel_BuiltIn_Print_Titles_7">#REF!</definedName>
    <definedName name="Excel_BuiltIn_Print_Titles_7_1" localSheetId="4">#REF!</definedName>
    <definedName name="Excel_BuiltIn_Print_Titles_7_1" localSheetId="12">'ADM-COMP'!#REF!</definedName>
    <definedName name="Excel_BuiltIn_Print_Titles_7_1" localSheetId="6">#REF!</definedName>
    <definedName name="Excel_BuiltIn_Print_Titles_7_1" localSheetId="18">'CLI-COMP'!#REF!</definedName>
    <definedName name="Excel_BuiltIn_Print_Titles_7_1" localSheetId="19">'EST-COMP'!#REF!</definedName>
    <definedName name="Excel_BuiltIn_Print_Titles_7_1" localSheetId="20">'GAS-COMP'!#REF!</definedName>
    <definedName name="Excel_BuiltIn_Print_Titles_7_1" localSheetId="22">'HID-COMP'!#REF!</definedName>
    <definedName name="Excel_BuiltIn_Print_Titles_7_1" localSheetId="21">'IMPER-COMP'!#REF!</definedName>
    <definedName name="Excel_BuiltIn_Print_Titles_7_1" localSheetId="23">'IMPL-COMP'!#REF!</definedName>
    <definedName name="Excel_BuiltIn_Print_Titles_7_1" localSheetId="24">'INC-COMP'!#REF!</definedName>
    <definedName name="Excel_BuiltIn_Print_Titles_7_1" localSheetId="7">#REF!</definedName>
    <definedName name="Excel_BuiltIn_Print_Titles_7_1" localSheetId="5">#REF!</definedName>
    <definedName name="Excel_BuiltIn_Print_Titles_7_1" localSheetId="25">'SCE-COMP'!#REF!</definedName>
    <definedName name="Excel_BuiltIn_Print_Titles_7_1" localSheetId="26">'SEG-COMP'!#REF!</definedName>
    <definedName name="Excel_BuiltIn_Print_Titles_7_1" localSheetId="27">'SPDA-COMP'!#REF!</definedName>
    <definedName name="Excel_BuiltIn_Print_Titles_7_1">#REF!</definedName>
    <definedName name="Excel_BuiltIn_Print_Titles_8" localSheetId="4">#REF!</definedName>
    <definedName name="Excel_BuiltIn_Print_Titles_8" localSheetId="12">'ADM-COMP'!#REF!</definedName>
    <definedName name="Excel_BuiltIn_Print_Titles_8" localSheetId="6">#REF!</definedName>
    <definedName name="Excel_BuiltIn_Print_Titles_8" localSheetId="18">'CLI-COMP'!#REF!</definedName>
    <definedName name="Excel_BuiltIn_Print_Titles_8" localSheetId="19">'EST-COMP'!#REF!</definedName>
    <definedName name="Excel_BuiltIn_Print_Titles_8" localSheetId="20">'GAS-COMP'!#REF!</definedName>
    <definedName name="Excel_BuiltIn_Print_Titles_8" localSheetId="22">'HID-COMP'!#REF!</definedName>
    <definedName name="Excel_BuiltIn_Print_Titles_8" localSheetId="21">'IMPER-COMP'!#REF!</definedName>
    <definedName name="Excel_BuiltIn_Print_Titles_8" localSheetId="23">'IMPL-COMP'!#REF!</definedName>
    <definedName name="Excel_BuiltIn_Print_Titles_8" localSheetId="24">'INC-COMP'!#REF!</definedName>
    <definedName name="Excel_BuiltIn_Print_Titles_8" localSheetId="7">#REF!</definedName>
    <definedName name="Excel_BuiltIn_Print_Titles_8" localSheetId="5">#REF!</definedName>
    <definedName name="Excel_BuiltIn_Print_Titles_8" localSheetId="25">'SCE-COMP'!#REF!</definedName>
    <definedName name="Excel_BuiltIn_Print_Titles_8" localSheetId="26">'SEG-COMP'!#REF!</definedName>
    <definedName name="Excel_BuiltIn_Print_Titles_8" localSheetId="27">'SPDA-COMP'!#REF!</definedName>
    <definedName name="Excel_BuiltIn_Print_Titles_8">#REF!</definedName>
    <definedName name="Excel_BuiltIn_Print_Titles_9" localSheetId="4">#REF!</definedName>
    <definedName name="Excel_BuiltIn_Print_Titles_9" localSheetId="12">'ADM-COMP'!#REF!</definedName>
    <definedName name="Excel_BuiltIn_Print_Titles_9" localSheetId="6">#REF!</definedName>
    <definedName name="Excel_BuiltIn_Print_Titles_9" localSheetId="18">'CLI-COMP'!#REF!</definedName>
    <definedName name="Excel_BuiltIn_Print_Titles_9" localSheetId="19">'EST-COMP'!#REF!</definedName>
    <definedName name="Excel_BuiltIn_Print_Titles_9" localSheetId="20">'GAS-COMP'!#REF!</definedName>
    <definedName name="Excel_BuiltIn_Print_Titles_9" localSheetId="22">'HID-COMP'!#REF!</definedName>
    <definedName name="Excel_BuiltIn_Print_Titles_9" localSheetId="21">'IMPER-COMP'!#REF!</definedName>
    <definedName name="Excel_BuiltIn_Print_Titles_9" localSheetId="23">'IMPL-COMP'!#REF!</definedName>
    <definedName name="Excel_BuiltIn_Print_Titles_9" localSheetId="24">'INC-COMP'!#REF!</definedName>
    <definedName name="Excel_BuiltIn_Print_Titles_9" localSheetId="7">#REF!</definedName>
    <definedName name="Excel_BuiltIn_Print_Titles_9" localSheetId="5">#REF!</definedName>
    <definedName name="Excel_BuiltIn_Print_Titles_9" localSheetId="25">'SCE-COMP'!#REF!</definedName>
    <definedName name="Excel_BuiltIn_Print_Titles_9" localSheetId="26">'SEG-COMP'!#REF!</definedName>
    <definedName name="Excel_BuiltIn_Print_Titles_9" localSheetId="27">'SPDA-COMP'!#REF!</definedName>
    <definedName name="Excel_BuiltIn_Print_Titles_9">#REF!</definedName>
    <definedName name="Excel_BuiltIn_Print_Titles_9_1" localSheetId="4">#REF!</definedName>
    <definedName name="Excel_BuiltIn_Print_Titles_9_1" localSheetId="12">'ADM-COMP'!#REF!</definedName>
    <definedName name="Excel_BuiltIn_Print_Titles_9_1" localSheetId="6">#REF!</definedName>
    <definedName name="Excel_BuiltIn_Print_Titles_9_1" localSheetId="18">'CLI-COMP'!#REF!</definedName>
    <definedName name="Excel_BuiltIn_Print_Titles_9_1" localSheetId="19">'EST-COMP'!#REF!</definedName>
    <definedName name="Excel_BuiltIn_Print_Titles_9_1" localSheetId="20">'GAS-COMP'!#REF!</definedName>
    <definedName name="Excel_BuiltIn_Print_Titles_9_1" localSheetId="22">'HID-COMP'!#REF!</definedName>
    <definedName name="Excel_BuiltIn_Print_Titles_9_1" localSheetId="21">'IMPER-COMP'!#REF!</definedName>
    <definedName name="Excel_BuiltIn_Print_Titles_9_1" localSheetId="23">'IMPL-COMP'!#REF!</definedName>
    <definedName name="Excel_BuiltIn_Print_Titles_9_1" localSheetId="24">'INC-COMP'!#REF!</definedName>
    <definedName name="Excel_BuiltIn_Print_Titles_9_1" localSheetId="7">#REF!</definedName>
    <definedName name="Excel_BuiltIn_Print_Titles_9_1" localSheetId="5">#REF!</definedName>
    <definedName name="Excel_BuiltIn_Print_Titles_9_1" localSheetId="25">'SCE-COMP'!#REF!</definedName>
    <definedName name="Excel_BuiltIn_Print_Titles_9_1" localSheetId="26">'SEG-COMP'!#REF!</definedName>
    <definedName name="Excel_BuiltIn_Print_Titles_9_1" localSheetId="27">'SPDA-COMP'!#REF!</definedName>
    <definedName name="Excel_BuiltIn_Print_Titles_9_1">#REF!</definedName>
    <definedName name="FAF" localSheetId="4">#REF!</definedName>
    <definedName name="FAF" localSheetId="12">'ADM-COMP'!#REF!</definedName>
    <definedName name="FAF" localSheetId="6">#REF!</definedName>
    <definedName name="FAF" localSheetId="18">'CLI-COMP'!#REF!</definedName>
    <definedName name="FAF" localSheetId="19">'EST-COMP'!#REF!</definedName>
    <definedName name="FAF" localSheetId="20">'GAS-COMP'!#REF!</definedName>
    <definedName name="FAF" localSheetId="22">'HID-COMP'!#REF!</definedName>
    <definedName name="FAF" localSheetId="21">'IMPER-COMP'!#REF!</definedName>
    <definedName name="FAF" localSheetId="23">'IMPL-COMP'!#REF!</definedName>
    <definedName name="FAF" localSheetId="24">'INC-COMP'!#REF!</definedName>
    <definedName name="FAF" localSheetId="7">#REF!</definedName>
    <definedName name="FAF" localSheetId="5">#REF!</definedName>
    <definedName name="FAF" localSheetId="25">'SCE-COMP'!#REF!</definedName>
    <definedName name="FAF" localSheetId="26">'SEG-COMP'!#REF!</definedName>
    <definedName name="FAF" localSheetId="27">'SPDA-COMP'!#REF!</definedName>
    <definedName name="FAF">#REF!</definedName>
    <definedName name="FAMILIAS" localSheetId="4">#REF!</definedName>
    <definedName name="FAMILIAS" localSheetId="12">'ADM-COMP'!#REF!</definedName>
    <definedName name="FAMILIAS" localSheetId="6">#REF!</definedName>
    <definedName name="FAMILIAS" localSheetId="18">'CLI-COMP'!#REF!</definedName>
    <definedName name="FAMILIAS" localSheetId="19">'EST-COMP'!#REF!</definedName>
    <definedName name="FAMILIAS" localSheetId="20">'GAS-COMP'!#REF!</definedName>
    <definedName name="FAMILIAS" localSheetId="22">'HID-COMP'!#REF!</definedName>
    <definedName name="FAMILIAS" localSheetId="21">'IMPER-COMP'!#REF!</definedName>
    <definedName name="FAMILIAS" localSheetId="23">'IMPL-COMP'!#REF!</definedName>
    <definedName name="FAMILIAS" localSheetId="24">'INC-COMP'!#REF!</definedName>
    <definedName name="FAMILIAS" localSheetId="7">#REF!</definedName>
    <definedName name="FAMILIAS" localSheetId="5">#REF!</definedName>
    <definedName name="FAMILIAS" localSheetId="25">'SCE-COMP'!#REF!</definedName>
    <definedName name="FAMILIAS" localSheetId="26">'SEG-COMP'!#REF!</definedName>
    <definedName name="FAMILIAS" localSheetId="27">'SPDA-COMP'!#REF!</definedName>
    <definedName name="FAMILIAS">#REF!</definedName>
    <definedName name="FDDFASD" localSheetId="4">#REF!</definedName>
    <definedName name="FDDFASD" localSheetId="12">'ADM-COMP'!#REF!</definedName>
    <definedName name="FDDFASD" localSheetId="6">#REF!</definedName>
    <definedName name="FDDFASD" localSheetId="18">'CLI-COMP'!#REF!</definedName>
    <definedName name="FDDFASD" localSheetId="19">'EST-COMP'!#REF!</definedName>
    <definedName name="FDDFASD" localSheetId="20">'GAS-COMP'!#REF!</definedName>
    <definedName name="FDDFASD" localSheetId="22">'HID-COMP'!#REF!</definedName>
    <definedName name="FDDFASD" localSheetId="21">'IMPER-COMP'!#REF!</definedName>
    <definedName name="FDDFASD" localSheetId="23">'IMPL-COMP'!#REF!</definedName>
    <definedName name="FDDFASD" localSheetId="24">'INC-COMP'!#REF!</definedName>
    <definedName name="FDDFASD" localSheetId="7">#REF!</definedName>
    <definedName name="FDDFASD" localSheetId="5">#REF!</definedName>
    <definedName name="FDDFASD" localSheetId="25">'SCE-COMP'!#REF!</definedName>
    <definedName name="FDDFASD" localSheetId="26">'SEG-COMP'!#REF!</definedName>
    <definedName name="FDDFASD" localSheetId="27">'SPDA-COMP'!#REF!</definedName>
    <definedName name="FDDFASD">#REF!</definedName>
    <definedName name="folha" localSheetId="4">#REF!</definedName>
    <definedName name="folha" localSheetId="12">'ADM-COMP'!#REF!</definedName>
    <definedName name="folha" localSheetId="6">#REF!</definedName>
    <definedName name="folha" localSheetId="18">'CLI-COMP'!#REF!</definedName>
    <definedName name="folha" localSheetId="19">'EST-COMP'!#REF!</definedName>
    <definedName name="folha" localSheetId="20">'GAS-COMP'!#REF!</definedName>
    <definedName name="folha" localSheetId="22">'HID-COMP'!#REF!</definedName>
    <definedName name="folha" localSheetId="21">'IMPER-COMP'!#REF!</definedName>
    <definedName name="folha" localSheetId="23">'IMPL-COMP'!#REF!</definedName>
    <definedName name="folha" localSheetId="24">'INC-COMP'!#REF!</definedName>
    <definedName name="folha" localSheetId="7">#REF!</definedName>
    <definedName name="folha" localSheetId="5">#REF!</definedName>
    <definedName name="folha" localSheetId="25">'SCE-COMP'!#REF!</definedName>
    <definedName name="folha" localSheetId="26">'SEG-COMP'!#REF!</definedName>
    <definedName name="folha" localSheetId="27">'SPDA-COMP'!#REF!</definedName>
    <definedName name="folha">#REF!</definedName>
    <definedName name="folhas" localSheetId="4">#REF!</definedName>
    <definedName name="folhas" localSheetId="12">'ADM-COMP'!#REF!</definedName>
    <definedName name="folhas" localSheetId="6">#REF!</definedName>
    <definedName name="folhas" localSheetId="18">'CLI-COMP'!#REF!</definedName>
    <definedName name="folhas" localSheetId="19">'EST-COMP'!#REF!</definedName>
    <definedName name="folhas" localSheetId="20">'GAS-COMP'!#REF!</definedName>
    <definedName name="folhas" localSheetId="22">'HID-COMP'!#REF!</definedName>
    <definedName name="folhas" localSheetId="21">'IMPER-COMP'!#REF!</definedName>
    <definedName name="folhas" localSheetId="23">'IMPL-COMP'!#REF!</definedName>
    <definedName name="folhas" localSheetId="24">'INC-COMP'!#REF!</definedName>
    <definedName name="folhas" localSheetId="7">#REF!</definedName>
    <definedName name="folhas" localSheetId="5">#REF!</definedName>
    <definedName name="folhas" localSheetId="25">'SCE-COMP'!#REF!</definedName>
    <definedName name="folhas" localSheetId="26">'SEG-COMP'!#REF!</definedName>
    <definedName name="folhas" localSheetId="27">'SPDA-COMP'!#REF!</definedName>
    <definedName name="folhas">#REF!</definedName>
    <definedName name="form01a" localSheetId="4">#REF!</definedName>
    <definedName name="form01a" localSheetId="12">'ADM-COMP'!#REF!</definedName>
    <definedName name="form01a" localSheetId="6">#REF!</definedName>
    <definedName name="form01a" localSheetId="18">'CLI-COMP'!#REF!</definedName>
    <definedName name="form01a" localSheetId="19">'EST-COMP'!#REF!</definedName>
    <definedName name="form01a" localSheetId="20">'GAS-COMP'!#REF!</definedName>
    <definedName name="form01a" localSheetId="22">'HID-COMP'!#REF!</definedName>
    <definedName name="form01a" localSheetId="21">'IMPER-COMP'!#REF!</definedName>
    <definedName name="form01a" localSheetId="23">'IMPL-COMP'!#REF!</definedName>
    <definedName name="form01a" localSheetId="24">'INC-COMP'!#REF!</definedName>
    <definedName name="form01a" localSheetId="7">#REF!</definedName>
    <definedName name="form01a" localSheetId="5">#REF!</definedName>
    <definedName name="form01a" localSheetId="25">'SCE-COMP'!#REF!</definedName>
    <definedName name="form01a" localSheetId="26">'SEG-COMP'!#REF!</definedName>
    <definedName name="form01a" localSheetId="27">'SPDA-COMP'!#REF!</definedName>
    <definedName name="form01a">#REF!</definedName>
    <definedName name="form01b" localSheetId="4">#REF!</definedName>
    <definedName name="form01b" localSheetId="12">'ADM-COMP'!#REF!</definedName>
    <definedName name="form01b" localSheetId="6">#REF!</definedName>
    <definedName name="form01b" localSheetId="18">'CLI-COMP'!#REF!</definedName>
    <definedName name="form01b" localSheetId="19">'EST-COMP'!#REF!</definedName>
    <definedName name="form01b" localSheetId="20">'GAS-COMP'!#REF!</definedName>
    <definedName name="form01b" localSheetId="22">'HID-COMP'!#REF!</definedName>
    <definedName name="form01b" localSheetId="21">'IMPER-COMP'!#REF!</definedName>
    <definedName name="form01b" localSheetId="23">'IMPL-COMP'!#REF!</definedName>
    <definedName name="form01b" localSheetId="24">'INC-COMP'!#REF!</definedName>
    <definedName name="form01b" localSheetId="7">#REF!</definedName>
    <definedName name="form01b" localSheetId="5">#REF!</definedName>
    <definedName name="form01b" localSheetId="25">'SCE-COMP'!#REF!</definedName>
    <definedName name="form01b" localSheetId="26">'SEG-COMP'!#REF!</definedName>
    <definedName name="form01b" localSheetId="27">'SPDA-COMP'!#REF!</definedName>
    <definedName name="form01b">#REF!</definedName>
    <definedName name="gasdfsdfase" localSheetId="4">#REF!</definedName>
    <definedName name="gasdfsdfase" localSheetId="12">'ADM-COMP'!#REF!</definedName>
    <definedName name="gasdfsdfase" localSheetId="6">#REF!</definedName>
    <definedName name="gasdfsdfase" localSheetId="18">'CLI-COMP'!#REF!</definedName>
    <definedName name="gasdfsdfase" localSheetId="19">'EST-COMP'!#REF!</definedName>
    <definedName name="gasdfsdfase" localSheetId="20">'GAS-COMP'!#REF!</definedName>
    <definedName name="gasdfsdfase" localSheetId="22">'HID-COMP'!#REF!</definedName>
    <definedName name="gasdfsdfase" localSheetId="21">'IMPER-COMP'!#REF!</definedName>
    <definedName name="gasdfsdfase" localSheetId="23">'IMPL-COMP'!#REF!</definedName>
    <definedName name="gasdfsdfase" localSheetId="24">'INC-COMP'!#REF!</definedName>
    <definedName name="gasdfsdfase" localSheetId="7">#REF!</definedName>
    <definedName name="gasdfsdfase" localSheetId="5">#REF!</definedName>
    <definedName name="gasdfsdfase" localSheetId="25">'SCE-COMP'!#REF!</definedName>
    <definedName name="gasdfsdfase" localSheetId="26">'SEG-COMP'!#REF!</definedName>
    <definedName name="gasdfsdfase" localSheetId="27">'SPDA-COMP'!#REF!</definedName>
    <definedName name="gasdfsdfase">#REF!</definedName>
    <definedName name="gfhfgh" localSheetId="4">#REF!</definedName>
    <definedName name="gfhfgh" localSheetId="12">'ADM-COMP'!#REF!</definedName>
    <definedName name="gfhfgh" localSheetId="6">#REF!</definedName>
    <definedName name="gfhfgh" localSheetId="18">'CLI-COMP'!#REF!</definedName>
    <definedName name="gfhfgh" localSheetId="19">'EST-COMP'!#REF!</definedName>
    <definedName name="gfhfgh" localSheetId="20">'GAS-COMP'!#REF!</definedName>
    <definedName name="gfhfgh" localSheetId="22">'HID-COMP'!#REF!</definedName>
    <definedName name="gfhfgh" localSheetId="21">'IMPER-COMP'!#REF!</definedName>
    <definedName name="gfhfgh" localSheetId="23">'IMPL-COMP'!#REF!</definedName>
    <definedName name="gfhfgh" localSheetId="24">'INC-COMP'!#REF!</definedName>
    <definedName name="gfhfgh" localSheetId="7">#REF!</definedName>
    <definedName name="gfhfgh" localSheetId="5">#REF!</definedName>
    <definedName name="gfhfgh" localSheetId="25">'SCE-COMP'!#REF!</definedName>
    <definedName name="gfhfgh" localSheetId="26">'SEG-COMP'!#REF!</definedName>
    <definedName name="gfhfgh" localSheetId="27">'SPDA-COMP'!#REF!</definedName>
    <definedName name="gfhfgh">#REF!</definedName>
    <definedName name="gfhfgh___6" localSheetId="4">#REF!</definedName>
    <definedName name="gfhfgh___6" localSheetId="12">'ADM-COMP'!#REF!</definedName>
    <definedName name="gfhfgh___6" localSheetId="6">#REF!</definedName>
    <definedName name="gfhfgh___6" localSheetId="18">'CLI-COMP'!#REF!</definedName>
    <definedName name="gfhfgh___6" localSheetId="19">'EST-COMP'!#REF!</definedName>
    <definedName name="gfhfgh___6" localSheetId="20">'GAS-COMP'!#REF!</definedName>
    <definedName name="gfhfgh___6" localSheetId="22">'HID-COMP'!#REF!</definedName>
    <definedName name="gfhfgh___6" localSheetId="21">'IMPER-COMP'!#REF!</definedName>
    <definedName name="gfhfgh___6" localSheetId="23">'IMPL-COMP'!#REF!</definedName>
    <definedName name="gfhfgh___6" localSheetId="24">'INC-COMP'!#REF!</definedName>
    <definedName name="gfhfgh___6" localSheetId="7">#REF!</definedName>
    <definedName name="gfhfgh___6" localSheetId="5">#REF!</definedName>
    <definedName name="gfhfgh___6" localSheetId="25">'SCE-COMP'!#REF!</definedName>
    <definedName name="gfhfgh___6" localSheetId="26">'SEG-COMP'!#REF!</definedName>
    <definedName name="gfhfgh___6" localSheetId="27">'SPDA-COMP'!#REF!</definedName>
    <definedName name="gfhfgh___6">#REF!</definedName>
    <definedName name="gfhfgh___6_1" localSheetId="4">#REF!</definedName>
    <definedName name="gfhfgh___6_1" localSheetId="12">'ADM-COMP'!#REF!</definedName>
    <definedName name="gfhfgh___6_1" localSheetId="6">#REF!</definedName>
    <definedName name="gfhfgh___6_1" localSheetId="18">'CLI-COMP'!#REF!</definedName>
    <definedName name="gfhfgh___6_1" localSheetId="19">'EST-COMP'!#REF!</definedName>
    <definedName name="gfhfgh___6_1" localSheetId="20">'GAS-COMP'!#REF!</definedName>
    <definedName name="gfhfgh___6_1" localSheetId="22">'HID-COMP'!#REF!</definedName>
    <definedName name="gfhfgh___6_1" localSheetId="21">'IMPER-COMP'!#REF!</definedName>
    <definedName name="gfhfgh___6_1" localSheetId="23">'IMPL-COMP'!#REF!</definedName>
    <definedName name="gfhfgh___6_1" localSheetId="24">'INC-COMP'!#REF!</definedName>
    <definedName name="gfhfgh___6_1" localSheetId="7">#REF!</definedName>
    <definedName name="gfhfgh___6_1" localSheetId="5">#REF!</definedName>
    <definedName name="gfhfgh___6_1" localSheetId="25">'SCE-COMP'!#REF!</definedName>
    <definedName name="gfhfgh___6_1" localSheetId="26">'SEG-COMP'!#REF!</definedName>
    <definedName name="gfhfgh___6_1" localSheetId="27">'SPDA-COMP'!#REF!</definedName>
    <definedName name="gfhfgh___6_1">#REF!</definedName>
    <definedName name="gfhfgh___6_1_1" localSheetId="4">#REF!</definedName>
    <definedName name="gfhfgh___6_1_1" localSheetId="12">'ADM-COMP'!#REF!</definedName>
    <definedName name="gfhfgh___6_1_1" localSheetId="6">#REF!</definedName>
    <definedName name="gfhfgh___6_1_1" localSheetId="18">'CLI-COMP'!#REF!</definedName>
    <definedName name="gfhfgh___6_1_1" localSheetId="19">'EST-COMP'!#REF!</definedName>
    <definedName name="gfhfgh___6_1_1" localSheetId="20">'GAS-COMP'!#REF!</definedName>
    <definedName name="gfhfgh___6_1_1" localSheetId="22">'HID-COMP'!#REF!</definedName>
    <definedName name="gfhfgh___6_1_1" localSheetId="21">'IMPER-COMP'!#REF!</definedName>
    <definedName name="gfhfgh___6_1_1" localSheetId="23">'IMPL-COMP'!#REF!</definedName>
    <definedName name="gfhfgh___6_1_1" localSheetId="24">'INC-COMP'!#REF!</definedName>
    <definedName name="gfhfgh___6_1_1" localSheetId="7">#REF!</definedName>
    <definedName name="gfhfgh___6_1_1" localSheetId="5">#REF!</definedName>
    <definedName name="gfhfgh___6_1_1" localSheetId="25">'SCE-COMP'!#REF!</definedName>
    <definedName name="gfhfgh___6_1_1" localSheetId="26">'SEG-COMP'!#REF!</definedName>
    <definedName name="gfhfgh___6_1_1" localSheetId="27">'SPDA-COMP'!#REF!</definedName>
    <definedName name="gfhfgh___6_1_1">#REF!</definedName>
    <definedName name="gfhfgh_1" localSheetId="4">#REF!</definedName>
    <definedName name="gfhfgh_1" localSheetId="12">'ADM-COMP'!#REF!</definedName>
    <definedName name="gfhfgh_1" localSheetId="6">#REF!</definedName>
    <definedName name="gfhfgh_1" localSheetId="18">'CLI-COMP'!#REF!</definedName>
    <definedName name="gfhfgh_1" localSheetId="19">'EST-COMP'!#REF!</definedName>
    <definedName name="gfhfgh_1" localSheetId="20">'GAS-COMP'!#REF!</definedName>
    <definedName name="gfhfgh_1" localSheetId="22">'HID-COMP'!#REF!</definedName>
    <definedName name="gfhfgh_1" localSheetId="21">'IMPER-COMP'!#REF!</definedName>
    <definedName name="gfhfgh_1" localSheetId="23">'IMPL-COMP'!#REF!</definedName>
    <definedName name="gfhfgh_1" localSheetId="24">'INC-COMP'!#REF!</definedName>
    <definedName name="gfhfgh_1" localSheetId="7">#REF!</definedName>
    <definedName name="gfhfgh_1" localSheetId="5">#REF!</definedName>
    <definedName name="gfhfgh_1" localSheetId="25">'SCE-COMP'!#REF!</definedName>
    <definedName name="gfhfgh_1" localSheetId="26">'SEG-COMP'!#REF!</definedName>
    <definedName name="gfhfgh_1" localSheetId="27">'SPDA-COMP'!#REF!</definedName>
    <definedName name="gfhfgh_1">#REF!</definedName>
    <definedName name="gfhfgh_1_1" localSheetId="4">#REF!</definedName>
    <definedName name="gfhfgh_1_1" localSheetId="12">'ADM-COMP'!#REF!</definedName>
    <definedName name="gfhfgh_1_1" localSheetId="6">#REF!</definedName>
    <definedName name="gfhfgh_1_1" localSheetId="18">'CLI-COMP'!#REF!</definedName>
    <definedName name="gfhfgh_1_1" localSheetId="19">'EST-COMP'!#REF!</definedName>
    <definedName name="gfhfgh_1_1" localSheetId="20">'GAS-COMP'!#REF!</definedName>
    <definedName name="gfhfgh_1_1" localSheetId="22">'HID-COMP'!#REF!</definedName>
    <definedName name="gfhfgh_1_1" localSheetId="21">'IMPER-COMP'!#REF!</definedName>
    <definedName name="gfhfgh_1_1" localSheetId="23">'IMPL-COMP'!#REF!</definedName>
    <definedName name="gfhfgh_1_1" localSheetId="24">'INC-COMP'!#REF!</definedName>
    <definedName name="gfhfgh_1_1" localSheetId="7">#REF!</definedName>
    <definedName name="gfhfgh_1_1" localSheetId="5">#REF!</definedName>
    <definedName name="gfhfgh_1_1" localSheetId="25">'SCE-COMP'!#REF!</definedName>
    <definedName name="gfhfgh_1_1" localSheetId="26">'SEG-COMP'!#REF!</definedName>
    <definedName name="gfhfgh_1_1" localSheetId="27">'SPDA-COMP'!#REF!</definedName>
    <definedName name="gfhfgh_1_1">#REF!</definedName>
    <definedName name="GGGG" localSheetId="4">#REF!</definedName>
    <definedName name="GGGG" localSheetId="12">'ADM-COMP'!#REF!</definedName>
    <definedName name="GGGG" localSheetId="6">#REF!</definedName>
    <definedName name="GGGG" localSheetId="18">'CLI-COMP'!#REF!</definedName>
    <definedName name="GGGG" localSheetId="19">'EST-COMP'!#REF!</definedName>
    <definedName name="GGGG" localSheetId="20">'GAS-COMP'!#REF!</definedName>
    <definedName name="GGGG" localSheetId="22">'HID-COMP'!#REF!</definedName>
    <definedName name="GGGG" localSheetId="21">'IMPER-COMP'!#REF!</definedName>
    <definedName name="GGGG" localSheetId="23">'IMPL-COMP'!#REF!</definedName>
    <definedName name="GGGG" localSheetId="24">'INC-COMP'!#REF!</definedName>
    <definedName name="GGGG" localSheetId="7">#REF!</definedName>
    <definedName name="GGGG" localSheetId="5">#REF!</definedName>
    <definedName name="GGGG" localSheetId="25">'SCE-COMP'!#REF!</definedName>
    <definedName name="GGGG" localSheetId="26">'SEG-COMP'!#REF!</definedName>
    <definedName name="GGGG" localSheetId="27">'SPDA-COMP'!#REF!</definedName>
    <definedName name="GGGG">#REF!</definedName>
    <definedName name="hjjhj" localSheetId="4">#REF!</definedName>
    <definedName name="hjjhj" localSheetId="12">'ADM-COMP'!#REF!</definedName>
    <definedName name="hjjhj" localSheetId="6">#REF!</definedName>
    <definedName name="hjjhj" localSheetId="18">'CLI-COMP'!#REF!</definedName>
    <definedName name="hjjhj" localSheetId="19">'EST-COMP'!#REF!</definedName>
    <definedName name="hjjhj" localSheetId="20">'GAS-COMP'!#REF!</definedName>
    <definedName name="hjjhj" localSheetId="22">'HID-COMP'!#REF!</definedName>
    <definedName name="hjjhj" localSheetId="21">'IMPER-COMP'!#REF!</definedName>
    <definedName name="hjjhj" localSheetId="23">'IMPL-COMP'!#REF!</definedName>
    <definedName name="hjjhj" localSheetId="24">'INC-COMP'!#REF!</definedName>
    <definedName name="hjjhj" localSheetId="7">#REF!</definedName>
    <definedName name="hjjhj" localSheetId="5">#REF!</definedName>
    <definedName name="hjjhj" localSheetId="25">'SCE-COMP'!#REF!</definedName>
    <definedName name="hjjhj" localSheetId="26">'SEG-COMP'!#REF!</definedName>
    <definedName name="hjjhj" localSheetId="27">'SPDA-COMP'!#REF!</definedName>
    <definedName name="hjjhj">#REF!</definedName>
    <definedName name="hjjhj_1" localSheetId="4">#REF!</definedName>
    <definedName name="hjjhj_1" localSheetId="12">'ADM-COMP'!#REF!</definedName>
    <definedName name="hjjhj_1" localSheetId="6">#REF!</definedName>
    <definedName name="hjjhj_1" localSheetId="18">'CLI-COMP'!#REF!</definedName>
    <definedName name="hjjhj_1" localSheetId="19">'EST-COMP'!#REF!</definedName>
    <definedName name="hjjhj_1" localSheetId="20">'GAS-COMP'!#REF!</definedName>
    <definedName name="hjjhj_1" localSheetId="22">'HID-COMP'!#REF!</definedName>
    <definedName name="hjjhj_1" localSheetId="21">'IMPER-COMP'!#REF!</definedName>
    <definedName name="hjjhj_1" localSheetId="23">'IMPL-COMP'!#REF!</definedName>
    <definedName name="hjjhj_1" localSheetId="24">'INC-COMP'!#REF!</definedName>
    <definedName name="hjjhj_1" localSheetId="7">#REF!</definedName>
    <definedName name="hjjhj_1" localSheetId="5">#REF!</definedName>
    <definedName name="hjjhj_1" localSheetId="25">'SCE-COMP'!#REF!</definedName>
    <definedName name="hjjhj_1" localSheetId="26">'SEG-COMP'!#REF!</definedName>
    <definedName name="hjjhj_1" localSheetId="27">'SPDA-COMP'!#REF!</definedName>
    <definedName name="hjjhj_1">#REF!</definedName>
    <definedName name="hjjhj_1_1" localSheetId="4">#REF!</definedName>
    <definedName name="hjjhj_1_1" localSheetId="12">'ADM-COMP'!#REF!</definedName>
    <definedName name="hjjhj_1_1" localSheetId="6">#REF!</definedName>
    <definedName name="hjjhj_1_1" localSheetId="18">'CLI-COMP'!#REF!</definedName>
    <definedName name="hjjhj_1_1" localSheetId="19">'EST-COMP'!#REF!</definedName>
    <definedName name="hjjhj_1_1" localSheetId="20">'GAS-COMP'!#REF!</definedName>
    <definedName name="hjjhj_1_1" localSheetId="22">'HID-COMP'!#REF!</definedName>
    <definedName name="hjjhj_1_1" localSheetId="21">'IMPER-COMP'!#REF!</definedName>
    <definedName name="hjjhj_1_1" localSheetId="23">'IMPL-COMP'!#REF!</definedName>
    <definedName name="hjjhj_1_1" localSheetId="24">'INC-COMP'!#REF!</definedName>
    <definedName name="hjjhj_1_1" localSheetId="7">#REF!</definedName>
    <definedName name="hjjhj_1_1" localSheetId="5">#REF!</definedName>
    <definedName name="hjjhj_1_1" localSheetId="25">'SCE-COMP'!#REF!</definedName>
    <definedName name="hjjhj_1_1" localSheetId="26">'SEG-COMP'!#REF!</definedName>
    <definedName name="hjjhj_1_1" localSheetId="27">'SPDA-COMP'!#REF!</definedName>
    <definedName name="hjjhj_1_1">#REF!</definedName>
    <definedName name="Import.CR">[5]Dados!$G$8</definedName>
    <definedName name="Import.Município">[5]Dados!$G$7</definedName>
    <definedName name="Import.Proponente">[5]Dados!$G$6</definedName>
    <definedName name="IOPESJUN09">[6]Plan1!$A$2:$D$1193</definedName>
    <definedName name="ITEM" localSheetId="15">[7]Plan1!$E$3:$E$5</definedName>
    <definedName name="ITEM" localSheetId="16">[7]Plan1!$E$3:$E$5</definedName>
    <definedName name="ITEM" localSheetId="2">[8]Plan1!$E$3:$E$5</definedName>
    <definedName name="ITEM">[7]Plan1!$E$3:$E$5</definedName>
    <definedName name="JOBINFO" localSheetId="4">#REF!</definedName>
    <definedName name="JOBINFO" localSheetId="12">'ADM-COMP'!#REF!</definedName>
    <definedName name="JOBINFO" localSheetId="15">'BDI-COMP '!#REF!</definedName>
    <definedName name="JOBINFO" localSheetId="6">#REF!</definedName>
    <definedName name="JOBINFO" localSheetId="18">'CLI-COMP'!#REF!</definedName>
    <definedName name="JOBINFO" localSheetId="19">'EST-COMP'!#REF!</definedName>
    <definedName name="JOBINFO" localSheetId="20">'GAS-COMP'!#REF!</definedName>
    <definedName name="JOBINFO" localSheetId="22">'HID-COMP'!#REF!</definedName>
    <definedName name="JOBINFO" localSheetId="21">'IMPER-COMP'!#REF!</definedName>
    <definedName name="JOBINFO" localSheetId="23">'IMPL-COMP'!#REF!</definedName>
    <definedName name="JOBINFO" localSheetId="24">'INC-COMP'!#REF!</definedName>
    <definedName name="JOBINFO" localSheetId="7">#REF!</definedName>
    <definedName name="JOBINFO" localSheetId="5">#REF!</definedName>
    <definedName name="JOBINFO" localSheetId="25">'SCE-COMP'!#REF!</definedName>
    <definedName name="JOBINFO" localSheetId="26">'SEG-COMP'!#REF!</definedName>
    <definedName name="JOBINFO" localSheetId="27">'SPDA-COMP'!#REF!</definedName>
    <definedName name="JOBINFO">#REF!</definedName>
    <definedName name="JUR" localSheetId="4">#REF!</definedName>
    <definedName name="JUR" localSheetId="12">'ADM-COMP'!#REF!</definedName>
    <definedName name="JUR" localSheetId="15">'BDI-COMP '!#REF!</definedName>
    <definedName name="JUR" localSheetId="6">#REF!</definedName>
    <definedName name="JUR" localSheetId="18">'CLI-COMP'!#REF!</definedName>
    <definedName name="JUR" localSheetId="19">'EST-COMP'!#REF!</definedName>
    <definedName name="JUR" localSheetId="20">'GAS-COMP'!#REF!</definedName>
    <definedName name="JUR" localSheetId="22">'HID-COMP'!#REF!</definedName>
    <definedName name="JUR" localSheetId="21">'IMPER-COMP'!#REF!</definedName>
    <definedName name="JUR" localSheetId="23">'IMPL-COMP'!#REF!</definedName>
    <definedName name="JUR" localSheetId="24">'INC-COMP'!#REF!</definedName>
    <definedName name="JUR" localSheetId="7">#REF!</definedName>
    <definedName name="JUR" localSheetId="5">#REF!</definedName>
    <definedName name="JUR" localSheetId="25">'SCE-COMP'!#REF!</definedName>
    <definedName name="JUR" localSheetId="26">'SEG-COMP'!#REF!</definedName>
    <definedName name="JUR" localSheetId="27">'SPDA-COMP'!#REF!</definedName>
    <definedName name="JUR">#REF!</definedName>
    <definedName name="LL" localSheetId="4">#REF!</definedName>
    <definedName name="LL" localSheetId="12">'ADM-COMP'!#REF!</definedName>
    <definedName name="LL" localSheetId="15">'BDI-COMP '!#REF!</definedName>
    <definedName name="LL" localSheetId="6">#REF!</definedName>
    <definedName name="LL" localSheetId="18">'CLI-COMP'!#REF!</definedName>
    <definedName name="LL" localSheetId="19">'EST-COMP'!#REF!</definedName>
    <definedName name="LL" localSheetId="20">'GAS-COMP'!#REF!</definedName>
    <definedName name="LL" localSheetId="22">'HID-COMP'!#REF!</definedName>
    <definedName name="LL" localSheetId="21">'IMPER-COMP'!#REF!</definedName>
    <definedName name="LL" localSheetId="23">'IMPL-COMP'!#REF!</definedName>
    <definedName name="LL" localSheetId="24">'INC-COMP'!#REF!</definedName>
    <definedName name="LL" localSheetId="7">#REF!</definedName>
    <definedName name="LL" localSheetId="5">#REF!</definedName>
    <definedName name="LL" localSheetId="25">'SCE-COMP'!#REF!</definedName>
    <definedName name="LL" localSheetId="26">'SEG-COMP'!#REF!</definedName>
    <definedName name="LL" localSheetId="27">'SPDA-COMP'!#REF!</definedName>
    <definedName name="LL">#REF!</definedName>
    <definedName name="LL_1" localSheetId="4">#REF!</definedName>
    <definedName name="LL_1" localSheetId="12">'ADM-COMP'!#REF!</definedName>
    <definedName name="LL_1" localSheetId="6">#REF!</definedName>
    <definedName name="LL_1" localSheetId="18">'CLI-COMP'!#REF!</definedName>
    <definedName name="LL_1" localSheetId="19">'EST-COMP'!#REF!</definedName>
    <definedName name="LL_1" localSheetId="20">'GAS-COMP'!#REF!</definedName>
    <definedName name="LL_1" localSheetId="22">'HID-COMP'!#REF!</definedName>
    <definedName name="LL_1" localSheetId="21">'IMPER-COMP'!#REF!</definedName>
    <definedName name="LL_1" localSheetId="23">'IMPL-COMP'!#REF!</definedName>
    <definedName name="LL_1" localSheetId="24">'INC-COMP'!#REF!</definedName>
    <definedName name="LL_1" localSheetId="7">#REF!</definedName>
    <definedName name="LL_1" localSheetId="5">#REF!</definedName>
    <definedName name="LL_1" localSheetId="25">'SCE-COMP'!#REF!</definedName>
    <definedName name="LL_1" localSheetId="26">'SEG-COMP'!#REF!</definedName>
    <definedName name="LL_1" localSheetId="27">'SPDA-COMP'!#REF!</definedName>
    <definedName name="LL_1">#REF!</definedName>
    <definedName name="LL_1_1" localSheetId="4">#REF!</definedName>
    <definedName name="LL_1_1" localSheetId="12">'ADM-COMP'!#REF!</definedName>
    <definedName name="LL_1_1" localSheetId="6">#REF!</definedName>
    <definedName name="LL_1_1" localSheetId="18">'CLI-COMP'!#REF!</definedName>
    <definedName name="LL_1_1" localSheetId="19">'EST-COMP'!#REF!</definedName>
    <definedName name="LL_1_1" localSheetId="20">'GAS-COMP'!#REF!</definedName>
    <definedName name="LL_1_1" localSheetId="22">'HID-COMP'!#REF!</definedName>
    <definedName name="LL_1_1" localSheetId="21">'IMPER-COMP'!#REF!</definedName>
    <definedName name="LL_1_1" localSheetId="23">'IMPL-COMP'!#REF!</definedName>
    <definedName name="LL_1_1" localSheetId="24">'INC-COMP'!#REF!</definedName>
    <definedName name="LL_1_1" localSheetId="7">#REF!</definedName>
    <definedName name="LL_1_1" localSheetId="5">#REF!</definedName>
    <definedName name="LL_1_1" localSheetId="25">'SCE-COMP'!#REF!</definedName>
    <definedName name="LL_1_1" localSheetId="26">'SEG-COMP'!#REF!</definedName>
    <definedName name="LL_1_1" localSheetId="27">'SPDA-COMP'!#REF!</definedName>
    <definedName name="LL_1_1">#REF!</definedName>
    <definedName name="MmExcelLinker_CBF3F7D5_5F0E_4EA5_B59F_34028F0F12D2" localSheetId="15">[9]ADMI_25.01!$G$48:$G$48</definedName>
    <definedName name="MmExcelLinker_CBF3F7D5_5F0E_4EA5_B59F_34028F0F12D2" localSheetId="16">[9]ADMI_25.01!$G$48:$G$48</definedName>
    <definedName name="MmExcelLinker_CBF3F7D5_5F0E_4EA5_B59F_34028F0F12D2" localSheetId="2">[10]ADMI_25.01!$G$48:$G$48</definedName>
    <definedName name="MmExcelLinker_CBF3F7D5_5F0E_4EA5_B59F_34028F0F12D2">[9]ADMI_25.01!$G$48:$G$48</definedName>
    <definedName name="mmmmmm" localSheetId="4">#REF!</definedName>
    <definedName name="mmmmmm" localSheetId="12">'ADM-COMP'!#REF!</definedName>
    <definedName name="mmmmmm" localSheetId="15">'BDI-COMP '!#REF!</definedName>
    <definedName name="mmmmmm" localSheetId="6">#REF!</definedName>
    <definedName name="mmmmmm" localSheetId="18">'CLI-COMP'!#REF!</definedName>
    <definedName name="mmmmmm" localSheetId="19">'EST-COMP'!#REF!</definedName>
    <definedName name="mmmmmm" localSheetId="20">'GAS-COMP'!#REF!</definedName>
    <definedName name="mmmmmm" localSheetId="22">'HID-COMP'!#REF!</definedName>
    <definedName name="mmmmmm" localSheetId="21">'IMPER-COMP'!#REF!</definedName>
    <definedName name="mmmmmm" localSheetId="23">'IMPL-COMP'!#REF!</definedName>
    <definedName name="mmmmmm" localSheetId="24">'INC-COMP'!#REF!</definedName>
    <definedName name="mmmmmm" localSheetId="7">#REF!</definedName>
    <definedName name="mmmmmm" localSheetId="5">#REF!</definedName>
    <definedName name="mmmmmm" localSheetId="25">'SCE-COMP'!#REF!</definedName>
    <definedName name="mmmmmm" localSheetId="26">'SEG-COMP'!#REF!</definedName>
    <definedName name="mmmmmm" localSheetId="27">'SPDA-COMP'!#REF!</definedName>
    <definedName name="mmmmmm">#REF!</definedName>
    <definedName name="numcond1" localSheetId="4">#REF!</definedName>
    <definedName name="numcond1" localSheetId="12">'ADM-COMP'!#REF!</definedName>
    <definedName name="numcond1" localSheetId="15">'BDI-COMP '!#REF!</definedName>
    <definedName name="numcond1" localSheetId="6">#REF!</definedName>
    <definedName name="numcond1" localSheetId="18">'CLI-COMP'!#REF!</definedName>
    <definedName name="numcond1" localSheetId="19">'EST-COMP'!#REF!</definedName>
    <definedName name="numcond1" localSheetId="20">'GAS-COMP'!#REF!</definedName>
    <definedName name="numcond1" localSheetId="22">'HID-COMP'!#REF!</definedName>
    <definedName name="numcond1" localSheetId="21">'IMPER-COMP'!#REF!</definedName>
    <definedName name="numcond1" localSheetId="23">'IMPL-COMP'!#REF!</definedName>
    <definedName name="numcond1" localSheetId="24">'INC-COMP'!#REF!</definedName>
    <definedName name="numcond1" localSheetId="7">#REF!</definedName>
    <definedName name="numcond1" localSheetId="5">#REF!</definedName>
    <definedName name="numcond1" localSheetId="25">'SCE-COMP'!#REF!</definedName>
    <definedName name="numcond1" localSheetId="26">'SEG-COMP'!#REF!</definedName>
    <definedName name="numcond1" localSheetId="27">'SPDA-COMP'!#REF!</definedName>
    <definedName name="numcond1">#REF!</definedName>
    <definedName name="numcond3" localSheetId="4">#REF!</definedName>
    <definedName name="numcond3" localSheetId="12">'ADM-COMP'!#REF!</definedName>
    <definedName name="numcond3" localSheetId="15">'BDI-COMP '!#REF!</definedName>
    <definedName name="numcond3" localSheetId="6">#REF!</definedName>
    <definedName name="numcond3" localSheetId="18">'CLI-COMP'!#REF!</definedName>
    <definedName name="numcond3" localSheetId="19">'EST-COMP'!#REF!</definedName>
    <definedName name="numcond3" localSheetId="20">'GAS-COMP'!#REF!</definedName>
    <definedName name="numcond3" localSheetId="22">'HID-COMP'!#REF!</definedName>
    <definedName name="numcond3" localSheetId="21">'IMPER-COMP'!#REF!</definedName>
    <definedName name="numcond3" localSheetId="23">'IMPL-COMP'!#REF!</definedName>
    <definedName name="numcond3" localSheetId="24">'INC-COMP'!#REF!</definedName>
    <definedName name="numcond3" localSheetId="7">#REF!</definedName>
    <definedName name="numcond3" localSheetId="5">#REF!</definedName>
    <definedName name="numcond3" localSheetId="25">'SCE-COMP'!#REF!</definedName>
    <definedName name="numcond3" localSheetId="26">'SEG-COMP'!#REF!</definedName>
    <definedName name="numcond3" localSheetId="27">'SPDA-COMP'!#REF!</definedName>
    <definedName name="numcond3">#REF!</definedName>
    <definedName name="Pfim0" localSheetId="4">#REF!</definedName>
    <definedName name="Pfim0" localSheetId="12">'ADM-COMP'!#REF!</definedName>
    <definedName name="Pfim0" localSheetId="6">#REF!</definedName>
    <definedName name="Pfim0" localSheetId="18">'CLI-COMP'!#REF!</definedName>
    <definedName name="Pfim0" localSheetId="19">'EST-COMP'!#REF!</definedName>
    <definedName name="Pfim0" localSheetId="20">'GAS-COMP'!#REF!</definedName>
    <definedName name="Pfim0" localSheetId="22">'HID-COMP'!#REF!</definedName>
    <definedName name="Pfim0" localSheetId="21">'IMPER-COMP'!#REF!</definedName>
    <definedName name="Pfim0" localSheetId="23">'IMPL-COMP'!#REF!</definedName>
    <definedName name="Pfim0" localSheetId="24">'INC-COMP'!#REF!</definedName>
    <definedName name="Pfim0" localSheetId="7">#REF!</definedName>
    <definedName name="Pfim0" localSheetId="5">#REF!</definedName>
    <definedName name="Pfim0" localSheetId="25">'SCE-COMP'!#REF!</definedName>
    <definedName name="Pfim0" localSheetId="26">'SEG-COMP'!#REF!</definedName>
    <definedName name="Pfim0" localSheetId="27">'SPDA-COMP'!#REF!</definedName>
    <definedName name="Pfim0">#REF!</definedName>
    <definedName name="Pfim0a" localSheetId="4">#REF!</definedName>
    <definedName name="Pfim0a" localSheetId="12">'ADM-COMP'!#REF!</definedName>
    <definedName name="Pfim0a" localSheetId="6">#REF!</definedName>
    <definedName name="Pfim0a" localSheetId="18">'CLI-COMP'!#REF!</definedName>
    <definedName name="Pfim0a" localSheetId="19">'EST-COMP'!#REF!</definedName>
    <definedName name="Pfim0a" localSheetId="20">'GAS-COMP'!#REF!</definedName>
    <definedName name="Pfim0a" localSheetId="22">'HID-COMP'!#REF!</definedName>
    <definedName name="Pfim0a" localSheetId="21">'IMPER-COMP'!#REF!</definedName>
    <definedName name="Pfim0a" localSheetId="23">'IMPL-COMP'!#REF!</definedName>
    <definedName name="Pfim0a" localSheetId="24">'INC-COMP'!#REF!</definedName>
    <definedName name="Pfim0a" localSheetId="7">#REF!</definedName>
    <definedName name="Pfim0a" localSheetId="5">#REF!</definedName>
    <definedName name="Pfim0a" localSheetId="25">'SCE-COMP'!#REF!</definedName>
    <definedName name="Pfim0a" localSheetId="26">'SEG-COMP'!#REF!</definedName>
    <definedName name="Pfim0a" localSheetId="27">'SPDA-COMP'!#REF!</definedName>
    <definedName name="Pfim0a">#REF!</definedName>
    <definedName name="Pfim1" localSheetId="4">#REF!</definedName>
    <definedName name="Pfim1" localSheetId="12">'ADM-COMP'!#REF!</definedName>
    <definedName name="Pfim1" localSheetId="6">#REF!</definedName>
    <definedName name="Pfim1" localSheetId="18">'CLI-COMP'!#REF!</definedName>
    <definedName name="Pfim1" localSheetId="19">'EST-COMP'!#REF!</definedName>
    <definedName name="Pfim1" localSheetId="20">'GAS-COMP'!#REF!</definedName>
    <definedName name="Pfim1" localSheetId="22">'HID-COMP'!#REF!</definedName>
    <definedName name="Pfim1" localSheetId="21">'IMPER-COMP'!#REF!</definedName>
    <definedName name="Pfim1" localSheetId="23">'IMPL-COMP'!#REF!</definedName>
    <definedName name="Pfim1" localSheetId="24">'INC-COMP'!#REF!</definedName>
    <definedName name="Pfim1" localSheetId="7">#REF!</definedName>
    <definedName name="Pfim1" localSheetId="5">#REF!</definedName>
    <definedName name="Pfim1" localSheetId="25">'SCE-COMP'!#REF!</definedName>
    <definedName name="Pfim1" localSheetId="26">'SEG-COMP'!#REF!</definedName>
    <definedName name="Pfim1" localSheetId="27">'SPDA-COMP'!#REF!</definedName>
    <definedName name="Pfim1">#REF!</definedName>
    <definedName name="Popular" localSheetId="6" hidden="1">{#N/A,#N/A,FALSE,"Cronograma";#N/A,#N/A,FALSE,"Cronogr. 2"}</definedName>
    <definedName name="Popular" localSheetId="7" hidden="1">{#N/A,#N/A,FALSE,"Cronograma";#N/A,#N/A,FALSE,"Cronogr. 2"}</definedName>
    <definedName name="Popular" localSheetId="5" hidden="1">{#N/A,#N/A,FALSE,"Cronograma";#N/A,#N/A,FALSE,"Cronogr. 2"}</definedName>
    <definedName name="Popular" hidden="1">{#N/A,#N/A,FALSE,"Cronograma";#N/A,#N/A,FALSE,"Cronogr. 2"}</definedName>
    <definedName name="Print_Area_MI" localSheetId="4">#REF!</definedName>
    <definedName name="Print_Area_MI" localSheetId="12">'ADM-COMP'!#REF!</definedName>
    <definedName name="Print_Area_MI" localSheetId="6">#REF!</definedName>
    <definedName name="Print_Area_MI" localSheetId="18">'CLI-COMP'!#REF!</definedName>
    <definedName name="Print_Area_MI" localSheetId="19">'EST-COMP'!#REF!</definedName>
    <definedName name="Print_Area_MI" localSheetId="20">'GAS-COMP'!#REF!</definedName>
    <definedName name="Print_Area_MI" localSheetId="22">'HID-COMP'!#REF!</definedName>
    <definedName name="Print_Area_MI" localSheetId="21">'IMPER-COMP'!#REF!</definedName>
    <definedName name="Print_Area_MI" localSheetId="23">'IMPL-COMP'!#REF!</definedName>
    <definedName name="Print_Area_MI" localSheetId="24">'INC-COMP'!#REF!</definedName>
    <definedName name="Print_Area_MI" localSheetId="7">#REF!</definedName>
    <definedName name="Print_Area_MI" localSheetId="5">#REF!</definedName>
    <definedName name="Print_Area_MI" localSheetId="25">'SCE-COMP'!#REF!</definedName>
    <definedName name="Print_Area_MI" localSheetId="26">'SEG-COMP'!#REF!</definedName>
    <definedName name="Print_Area_MI" localSheetId="27">'SPDA-COMP'!#REF!</definedName>
    <definedName name="Print_Area_MI">#REF!</definedName>
    <definedName name="Print_Titles_MI" localSheetId="4">#REF!</definedName>
    <definedName name="Print_Titles_MI" localSheetId="12">'ADM-COMP'!#REF!</definedName>
    <definedName name="Print_Titles_MI" localSheetId="6">#REF!</definedName>
    <definedName name="Print_Titles_MI" localSheetId="18">'CLI-COMP'!#REF!</definedName>
    <definedName name="Print_Titles_MI" localSheetId="19">'EST-COMP'!#REF!</definedName>
    <definedName name="Print_Titles_MI" localSheetId="20">'GAS-COMP'!#REF!</definedName>
    <definedName name="Print_Titles_MI" localSheetId="22">'HID-COMP'!#REF!</definedName>
    <definedName name="Print_Titles_MI" localSheetId="21">'IMPER-COMP'!#REF!</definedName>
    <definedName name="Print_Titles_MI" localSheetId="23">'IMPL-COMP'!#REF!</definedName>
    <definedName name="Print_Titles_MI" localSheetId="24">'INC-COMP'!#REF!</definedName>
    <definedName name="Print_Titles_MI" localSheetId="7">#REF!</definedName>
    <definedName name="Print_Titles_MI" localSheetId="5">#REF!</definedName>
    <definedName name="Print_Titles_MI" localSheetId="25">'SCE-COMP'!#REF!</definedName>
    <definedName name="Print_Titles_MI" localSheetId="26">'SEG-COMP'!#REF!</definedName>
    <definedName name="Print_Titles_MI" localSheetId="27">'SPDA-COMP'!#REF!</definedName>
    <definedName name="Print_Titles_MI">#REF!</definedName>
    <definedName name="Rev" localSheetId="4">#REF!</definedName>
    <definedName name="Rev" localSheetId="12">'ADM-COMP'!#REF!</definedName>
    <definedName name="Rev" localSheetId="6">#REF!</definedName>
    <definedName name="Rev" localSheetId="18">'CLI-COMP'!#REF!</definedName>
    <definedName name="Rev" localSheetId="19">'EST-COMP'!#REF!</definedName>
    <definedName name="Rev" localSheetId="20">'GAS-COMP'!#REF!</definedName>
    <definedName name="Rev" localSheetId="22">'HID-COMP'!#REF!</definedName>
    <definedName name="Rev" localSheetId="21">'IMPER-COMP'!#REF!</definedName>
    <definedName name="Rev" localSheetId="23">'IMPL-COMP'!#REF!</definedName>
    <definedName name="Rev" localSheetId="24">'INC-COMP'!#REF!</definedName>
    <definedName name="Rev" localSheetId="7">#REF!</definedName>
    <definedName name="Rev" localSheetId="5">#REF!</definedName>
    <definedName name="Rev" localSheetId="25">'SCE-COMP'!#REF!</definedName>
    <definedName name="Rev" localSheetId="26">'SEG-COMP'!#REF!</definedName>
    <definedName name="Rev" localSheetId="27">'SPDA-COMP'!#REF!</definedName>
    <definedName name="Rev">#REF!</definedName>
    <definedName name="rio" localSheetId="6" hidden="1">{#N/A,#N/A,FALSE,"Cronograma";#N/A,#N/A,FALSE,"Cronogr. 2"}</definedName>
    <definedName name="rio" localSheetId="7" hidden="1">{#N/A,#N/A,FALSE,"Cronograma";#N/A,#N/A,FALSE,"Cronogr. 2"}</definedName>
    <definedName name="rio" localSheetId="5" hidden="1">{#N/A,#N/A,FALSE,"Cronograma";#N/A,#N/A,FALSE,"Cronogr. 2"}</definedName>
    <definedName name="rio" hidden="1">{#N/A,#N/A,FALSE,"Cronograma";#N/A,#N/A,FALSE,"Cronogr. 2"}</definedName>
    <definedName name="RRRR" localSheetId="4">#REF!</definedName>
    <definedName name="RRRR" localSheetId="12">'ADM-COMP'!#REF!</definedName>
    <definedName name="RRRR" localSheetId="6">#REF!</definedName>
    <definedName name="RRRR" localSheetId="18">'CLI-COMP'!#REF!</definedName>
    <definedName name="RRRR" localSheetId="19">'EST-COMP'!#REF!</definedName>
    <definedName name="RRRR" localSheetId="20">'GAS-COMP'!#REF!</definedName>
    <definedName name="RRRR" localSheetId="22">'HID-COMP'!#REF!</definedName>
    <definedName name="RRRR" localSheetId="21">'IMPER-COMP'!#REF!</definedName>
    <definedName name="RRRR" localSheetId="23">'IMPL-COMP'!#REF!</definedName>
    <definedName name="RRRR" localSheetId="24">'INC-COMP'!#REF!</definedName>
    <definedName name="RRRR" localSheetId="7">#REF!</definedName>
    <definedName name="RRRR" localSheetId="5">#REF!</definedName>
    <definedName name="RRRR" localSheetId="25">'SCE-COMP'!#REF!</definedName>
    <definedName name="RRRR" localSheetId="26">'SEG-COMP'!#REF!</definedName>
    <definedName name="RRRR" localSheetId="27">'SPDA-COMP'!#REF!</definedName>
    <definedName name="RRRR">#REF!</definedName>
    <definedName name="S" localSheetId="4">#REF!</definedName>
    <definedName name="S" localSheetId="12">'ADM-COMP'!#REF!</definedName>
    <definedName name="S" localSheetId="6">#REF!</definedName>
    <definedName name="S" localSheetId="18">'CLI-COMP'!#REF!</definedName>
    <definedName name="S" localSheetId="19">'EST-COMP'!#REF!</definedName>
    <definedName name="S" localSheetId="20">'GAS-COMP'!#REF!</definedName>
    <definedName name="S" localSheetId="22">'HID-COMP'!#REF!</definedName>
    <definedName name="S" localSheetId="21">'IMPER-COMP'!#REF!</definedName>
    <definedName name="S" localSheetId="23">'IMPL-COMP'!#REF!</definedName>
    <definedName name="S" localSheetId="24">'INC-COMP'!#REF!</definedName>
    <definedName name="S" localSheetId="7">#REF!</definedName>
    <definedName name="S" localSheetId="5">#REF!</definedName>
    <definedName name="S" localSheetId="25">'SCE-COMP'!#REF!</definedName>
    <definedName name="S" localSheetId="26">'SEG-COMP'!#REF!</definedName>
    <definedName name="S" localSheetId="27">'SPDA-COMP'!#REF!</definedName>
    <definedName name="S">#REF!</definedName>
    <definedName name="sd" localSheetId="4">#REF!</definedName>
    <definedName name="sd" localSheetId="12">'ADM-COMP'!#REF!</definedName>
    <definedName name="sd" localSheetId="6">#REF!</definedName>
    <definedName name="sd" localSheetId="18">'CLI-COMP'!#REF!</definedName>
    <definedName name="sd" localSheetId="19">'EST-COMP'!#REF!</definedName>
    <definedName name="sd" localSheetId="20">'GAS-COMP'!#REF!</definedName>
    <definedName name="sd" localSheetId="22">'HID-COMP'!#REF!</definedName>
    <definedName name="sd" localSheetId="21">'IMPER-COMP'!#REF!</definedName>
    <definedName name="sd" localSheetId="23">'IMPL-COMP'!#REF!</definedName>
    <definedName name="sd" localSheetId="24">'INC-COMP'!#REF!</definedName>
    <definedName name="sd" localSheetId="7">#REF!</definedName>
    <definedName name="sd" localSheetId="5">#REF!</definedName>
    <definedName name="sd" localSheetId="25">'SCE-COMP'!#REF!</definedName>
    <definedName name="sd" localSheetId="26">'SEG-COMP'!#REF!</definedName>
    <definedName name="sd" localSheetId="27">'SPDA-COMP'!#REF!</definedName>
    <definedName name="sd">#REF!</definedName>
    <definedName name="SDF" localSheetId="4">#REF!</definedName>
    <definedName name="SDF" localSheetId="12">'ADM-COMP'!#REF!</definedName>
    <definedName name="SDF" localSheetId="6">#REF!</definedName>
    <definedName name="SDF" localSheetId="18">'CLI-COMP'!#REF!</definedName>
    <definedName name="SDF" localSheetId="19">'EST-COMP'!#REF!</definedName>
    <definedName name="SDF" localSheetId="20">'GAS-COMP'!#REF!</definedName>
    <definedName name="SDF" localSheetId="22">'HID-COMP'!#REF!</definedName>
    <definedName name="SDF" localSheetId="21">'IMPER-COMP'!#REF!</definedName>
    <definedName name="SDF" localSheetId="23">'IMPL-COMP'!#REF!</definedName>
    <definedName name="SDF" localSheetId="24">'INC-COMP'!#REF!</definedName>
    <definedName name="SDF" localSheetId="7">#REF!</definedName>
    <definedName name="SDF" localSheetId="5">#REF!</definedName>
    <definedName name="SDF" localSheetId="25">'SCE-COMP'!#REF!</definedName>
    <definedName name="SDF" localSheetId="26">'SEG-COMP'!#REF!</definedName>
    <definedName name="SDF" localSheetId="27">'SPDA-COMP'!#REF!</definedName>
    <definedName name="SDF">#REF!</definedName>
    <definedName name="SDFDSF" localSheetId="4">#REF!</definedName>
    <definedName name="SDFDSF" localSheetId="12">'ADM-COMP'!#REF!</definedName>
    <definedName name="SDFDSF" localSheetId="6">#REF!</definedName>
    <definedName name="SDFDSF" localSheetId="18">'CLI-COMP'!#REF!</definedName>
    <definedName name="SDFDSF" localSheetId="19">'EST-COMP'!#REF!</definedName>
    <definedName name="SDFDSF" localSheetId="20">'GAS-COMP'!#REF!</definedName>
    <definedName name="SDFDSF" localSheetId="22">'HID-COMP'!#REF!</definedName>
    <definedName name="SDFDSF" localSheetId="21">'IMPER-COMP'!#REF!</definedName>
    <definedName name="SDFDSF" localSheetId="23">'IMPL-COMP'!#REF!</definedName>
    <definedName name="SDFDSF" localSheetId="24">'INC-COMP'!#REF!</definedName>
    <definedName name="SDFDSF" localSheetId="7">#REF!</definedName>
    <definedName name="SDFDSF" localSheetId="5">#REF!</definedName>
    <definedName name="SDFDSF" localSheetId="25">'SCE-COMP'!#REF!</definedName>
    <definedName name="SDFDSF" localSheetId="26">'SEG-COMP'!#REF!</definedName>
    <definedName name="SDFDSF" localSheetId="27">'SPDA-COMP'!#REF!</definedName>
    <definedName name="SDFDSF">#REF!</definedName>
    <definedName name="Semnome" localSheetId="4">#REF!</definedName>
    <definedName name="Semnome" localSheetId="12">'ADM-COMP'!#REF!</definedName>
    <definedName name="Semnome" localSheetId="6">#REF!</definedName>
    <definedName name="Semnome" localSheetId="18">'CLI-COMP'!#REF!</definedName>
    <definedName name="Semnome" localSheetId="19">'EST-COMP'!#REF!</definedName>
    <definedName name="Semnome" localSheetId="20">'GAS-COMP'!#REF!</definedName>
    <definedName name="Semnome" localSheetId="22">'HID-COMP'!#REF!</definedName>
    <definedName name="Semnome" localSheetId="21">'IMPER-COMP'!#REF!</definedName>
    <definedName name="Semnome" localSheetId="23">'IMPL-COMP'!#REF!</definedName>
    <definedName name="Semnome" localSheetId="24">'INC-COMP'!#REF!</definedName>
    <definedName name="Semnome" localSheetId="7">#REF!</definedName>
    <definedName name="Semnome" localSheetId="5">#REF!</definedName>
    <definedName name="Semnome" localSheetId="25">'SCE-COMP'!#REF!</definedName>
    <definedName name="Semnome" localSheetId="26">'SEG-COMP'!#REF!</definedName>
    <definedName name="Semnome" localSheetId="27">'SPDA-COMP'!#REF!</definedName>
    <definedName name="Semnome">#REF!</definedName>
    <definedName name="Semnome___0" localSheetId="4">#REF!</definedName>
    <definedName name="Semnome___0" localSheetId="12">'ADM-COMP'!#REF!</definedName>
    <definedName name="Semnome___0" localSheetId="6">#REF!</definedName>
    <definedName name="Semnome___0" localSheetId="18">'CLI-COMP'!#REF!</definedName>
    <definedName name="Semnome___0" localSheetId="19">'EST-COMP'!#REF!</definedName>
    <definedName name="Semnome___0" localSheetId="20">'GAS-COMP'!#REF!</definedName>
    <definedName name="Semnome___0" localSheetId="22">'HID-COMP'!#REF!</definedName>
    <definedName name="Semnome___0" localSheetId="21">'IMPER-COMP'!#REF!</definedName>
    <definedName name="Semnome___0" localSheetId="23">'IMPL-COMP'!#REF!</definedName>
    <definedName name="Semnome___0" localSheetId="24">'INC-COMP'!#REF!</definedName>
    <definedName name="Semnome___0" localSheetId="7">#REF!</definedName>
    <definedName name="Semnome___0" localSheetId="5">#REF!</definedName>
    <definedName name="Semnome___0" localSheetId="25">'SCE-COMP'!#REF!</definedName>
    <definedName name="Semnome___0" localSheetId="26">'SEG-COMP'!#REF!</definedName>
    <definedName name="Semnome___0" localSheetId="27">'SPDA-COMP'!#REF!</definedName>
    <definedName name="Semnome___0">#REF!</definedName>
    <definedName name="Semnome___0___0" localSheetId="4">#REF!</definedName>
    <definedName name="Semnome___0___0" localSheetId="12">'ADM-COMP'!#REF!</definedName>
    <definedName name="Semnome___0___0" localSheetId="6">#REF!</definedName>
    <definedName name="Semnome___0___0" localSheetId="18">'CLI-COMP'!#REF!</definedName>
    <definedName name="Semnome___0___0" localSheetId="19">'EST-COMP'!#REF!</definedName>
    <definedName name="Semnome___0___0" localSheetId="20">'GAS-COMP'!#REF!</definedName>
    <definedName name="Semnome___0___0" localSheetId="22">'HID-COMP'!#REF!</definedName>
    <definedName name="Semnome___0___0" localSheetId="21">'IMPER-COMP'!#REF!</definedName>
    <definedName name="Semnome___0___0" localSheetId="23">'IMPL-COMP'!#REF!</definedName>
    <definedName name="Semnome___0___0" localSheetId="24">'INC-COMP'!#REF!</definedName>
    <definedName name="Semnome___0___0" localSheetId="7">#REF!</definedName>
    <definedName name="Semnome___0___0" localSheetId="5">#REF!</definedName>
    <definedName name="Semnome___0___0" localSheetId="25">'SCE-COMP'!#REF!</definedName>
    <definedName name="Semnome___0___0" localSheetId="26">'SEG-COMP'!#REF!</definedName>
    <definedName name="Semnome___0___0" localSheetId="27">'SPDA-COMP'!#REF!</definedName>
    <definedName name="Semnome___0___0">#REF!</definedName>
    <definedName name="Semnome___0___0___0" localSheetId="4">#REF!</definedName>
    <definedName name="Semnome___0___0___0" localSheetId="12">'ADM-COMP'!#REF!</definedName>
    <definedName name="Semnome___0___0___0" localSheetId="6">#REF!</definedName>
    <definedName name="Semnome___0___0___0" localSheetId="18">'CLI-COMP'!#REF!</definedName>
    <definedName name="Semnome___0___0___0" localSheetId="19">'EST-COMP'!#REF!</definedName>
    <definedName name="Semnome___0___0___0" localSheetId="20">'GAS-COMP'!#REF!</definedName>
    <definedName name="Semnome___0___0___0" localSheetId="22">'HID-COMP'!#REF!</definedName>
    <definedName name="Semnome___0___0___0" localSheetId="21">'IMPER-COMP'!#REF!</definedName>
    <definedName name="Semnome___0___0___0" localSheetId="23">'IMPL-COMP'!#REF!</definedName>
    <definedName name="Semnome___0___0___0" localSheetId="24">'INC-COMP'!#REF!</definedName>
    <definedName name="Semnome___0___0___0" localSheetId="7">#REF!</definedName>
    <definedName name="Semnome___0___0___0" localSheetId="5">#REF!</definedName>
    <definedName name="Semnome___0___0___0" localSheetId="25">'SCE-COMP'!#REF!</definedName>
    <definedName name="Semnome___0___0___0" localSheetId="26">'SEG-COMP'!#REF!</definedName>
    <definedName name="Semnome___0___0___0" localSheetId="27">'SPDA-COMP'!#REF!</definedName>
    <definedName name="Semnome___0___0___0">#REF!</definedName>
    <definedName name="Semnome___0___0___0___0" localSheetId="4">#REF!</definedName>
    <definedName name="Semnome___0___0___0___0" localSheetId="12">'ADM-COMP'!#REF!</definedName>
    <definedName name="Semnome___0___0___0___0" localSheetId="6">#REF!</definedName>
    <definedName name="Semnome___0___0___0___0" localSheetId="18">'CLI-COMP'!#REF!</definedName>
    <definedName name="Semnome___0___0___0___0" localSheetId="19">'EST-COMP'!#REF!</definedName>
    <definedName name="Semnome___0___0___0___0" localSheetId="20">'GAS-COMP'!#REF!</definedName>
    <definedName name="Semnome___0___0___0___0" localSheetId="22">'HID-COMP'!#REF!</definedName>
    <definedName name="Semnome___0___0___0___0" localSheetId="21">'IMPER-COMP'!#REF!</definedName>
    <definedName name="Semnome___0___0___0___0" localSheetId="23">'IMPL-COMP'!#REF!</definedName>
    <definedName name="Semnome___0___0___0___0" localSheetId="24">'INC-COMP'!#REF!</definedName>
    <definedName name="Semnome___0___0___0___0" localSheetId="7">#REF!</definedName>
    <definedName name="Semnome___0___0___0___0" localSheetId="5">#REF!</definedName>
    <definedName name="Semnome___0___0___0___0" localSheetId="25">'SCE-COMP'!#REF!</definedName>
    <definedName name="Semnome___0___0___0___0" localSheetId="26">'SEG-COMP'!#REF!</definedName>
    <definedName name="Semnome___0___0___0___0" localSheetId="27">'SPDA-COMP'!#REF!</definedName>
    <definedName name="Semnome___0___0___0___0">#REF!</definedName>
    <definedName name="Semnome___0___0___0___0___0" localSheetId="4">#REF!</definedName>
    <definedName name="Semnome___0___0___0___0___0" localSheetId="12">'ADM-COMP'!#REF!</definedName>
    <definedName name="Semnome___0___0___0___0___0" localSheetId="6">#REF!</definedName>
    <definedName name="Semnome___0___0___0___0___0" localSheetId="18">'CLI-COMP'!#REF!</definedName>
    <definedName name="Semnome___0___0___0___0___0" localSheetId="19">'EST-COMP'!#REF!</definedName>
    <definedName name="Semnome___0___0___0___0___0" localSheetId="20">'GAS-COMP'!#REF!</definedName>
    <definedName name="Semnome___0___0___0___0___0" localSheetId="22">'HID-COMP'!#REF!</definedName>
    <definedName name="Semnome___0___0___0___0___0" localSheetId="21">'IMPER-COMP'!#REF!</definedName>
    <definedName name="Semnome___0___0___0___0___0" localSheetId="23">'IMPL-COMP'!#REF!</definedName>
    <definedName name="Semnome___0___0___0___0___0" localSheetId="24">'INC-COMP'!#REF!</definedName>
    <definedName name="Semnome___0___0___0___0___0" localSheetId="7">#REF!</definedName>
    <definedName name="Semnome___0___0___0___0___0" localSheetId="5">#REF!</definedName>
    <definedName name="Semnome___0___0___0___0___0" localSheetId="25">'SCE-COMP'!#REF!</definedName>
    <definedName name="Semnome___0___0___0___0___0" localSheetId="26">'SEG-COMP'!#REF!</definedName>
    <definedName name="Semnome___0___0___0___0___0" localSheetId="27">'SPDA-COMP'!#REF!</definedName>
    <definedName name="Semnome___0___0___0___0___0">#REF!</definedName>
    <definedName name="Semnome___0___0___0___0___0___0" localSheetId="4">#REF!</definedName>
    <definedName name="Semnome___0___0___0___0___0___0" localSheetId="12">'ADM-COMP'!#REF!</definedName>
    <definedName name="Semnome___0___0___0___0___0___0" localSheetId="6">#REF!</definedName>
    <definedName name="Semnome___0___0___0___0___0___0" localSheetId="18">'CLI-COMP'!#REF!</definedName>
    <definedName name="Semnome___0___0___0___0___0___0" localSheetId="19">'EST-COMP'!#REF!</definedName>
    <definedName name="Semnome___0___0___0___0___0___0" localSheetId="20">'GAS-COMP'!#REF!</definedName>
    <definedName name="Semnome___0___0___0___0___0___0" localSheetId="22">'HID-COMP'!#REF!</definedName>
    <definedName name="Semnome___0___0___0___0___0___0" localSheetId="21">'IMPER-COMP'!#REF!</definedName>
    <definedName name="Semnome___0___0___0___0___0___0" localSheetId="23">'IMPL-COMP'!#REF!</definedName>
    <definedName name="Semnome___0___0___0___0___0___0" localSheetId="24">'INC-COMP'!#REF!</definedName>
    <definedName name="Semnome___0___0___0___0___0___0" localSheetId="7">#REF!</definedName>
    <definedName name="Semnome___0___0___0___0___0___0" localSheetId="5">#REF!</definedName>
    <definedName name="Semnome___0___0___0___0___0___0" localSheetId="25">'SCE-COMP'!#REF!</definedName>
    <definedName name="Semnome___0___0___0___0___0___0" localSheetId="26">'SEG-COMP'!#REF!</definedName>
    <definedName name="Semnome___0___0___0___0___0___0" localSheetId="27">'SPDA-COMP'!#REF!</definedName>
    <definedName name="Semnome___0___0___0___0___0___0">#REF!</definedName>
    <definedName name="Semnome___0___0___0___0___0___0___0" localSheetId="4">#REF!</definedName>
    <definedName name="Semnome___0___0___0___0___0___0___0" localSheetId="12">'ADM-COMP'!#REF!</definedName>
    <definedName name="Semnome___0___0___0___0___0___0___0" localSheetId="6">#REF!</definedName>
    <definedName name="Semnome___0___0___0___0___0___0___0" localSheetId="18">'CLI-COMP'!#REF!</definedName>
    <definedName name="Semnome___0___0___0___0___0___0___0" localSheetId="19">'EST-COMP'!#REF!</definedName>
    <definedName name="Semnome___0___0___0___0___0___0___0" localSheetId="20">'GAS-COMP'!#REF!</definedName>
    <definedName name="Semnome___0___0___0___0___0___0___0" localSheetId="22">'HID-COMP'!#REF!</definedName>
    <definedName name="Semnome___0___0___0___0___0___0___0" localSheetId="21">'IMPER-COMP'!#REF!</definedName>
    <definedName name="Semnome___0___0___0___0___0___0___0" localSheetId="23">'IMPL-COMP'!#REF!</definedName>
    <definedName name="Semnome___0___0___0___0___0___0___0" localSheetId="24">'INC-COMP'!#REF!</definedName>
    <definedName name="Semnome___0___0___0___0___0___0___0" localSheetId="7">#REF!</definedName>
    <definedName name="Semnome___0___0___0___0___0___0___0" localSheetId="5">#REF!</definedName>
    <definedName name="Semnome___0___0___0___0___0___0___0" localSheetId="25">'SCE-COMP'!#REF!</definedName>
    <definedName name="Semnome___0___0___0___0___0___0___0" localSheetId="26">'SEG-COMP'!#REF!</definedName>
    <definedName name="Semnome___0___0___0___0___0___0___0" localSheetId="27">'SPDA-COMP'!#REF!</definedName>
    <definedName name="Semnome___0___0___0___0___0___0___0">#REF!</definedName>
    <definedName name="Semnome_1" localSheetId="4">#REF!</definedName>
    <definedName name="Semnome_1" localSheetId="12">'ADM-COMP'!#REF!</definedName>
    <definedName name="Semnome_1" localSheetId="6">#REF!</definedName>
    <definedName name="Semnome_1" localSheetId="18">'CLI-COMP'!#REF!</definedName>
    <definedName name="Semnome_1" localSheetId="19">'EST-COMP'!#REF!</definedName>
    <definedName name="Semnome_1" localSheetId="20">'GAS-COMP'!#REF!</definedName>
    <definedName name="Semnome_1" localSheetId="22">'HID-COMP'!#REF!</definedName>
    <definedName name="Semnome_1" localSheetId="21">'IMPER-COMP'!#REF!</definedName>
    <definedName name="Semnome_1" localSheetId="23">'IMPL-COMP'!#REF!</definedName>
    <definedName name="Semnome_1" localSheetId="24">'INC-COMP'!#REF!</definedName>
    <definedName name="Semnome_1" localSheetId="7">#REF!</definedName>
    <definedName name="Semnome_1" localSheetId="5">#REF!</definedName>
    <definedName name="Semnome_1" localSheetId="25">'SCE-COMP'!#REF!</definedName>
    <definedName name="Semnome_1" localSheetId="26">'SEG-COMP'!#REF!</definedName>
    <definedName name="Semnome_1" localSheetId="27">'SPDA-COMP'!#REF!</definedName>
    <definedName name="Semnome_1">#REF!</definedName>
    <definedName name="Semnome_1_1" localSheetId="4">#REF!</definedName>
    <definedName name="Semnome_1_1" localSheetId="12">'ADM-COMP'!#REF!</definedName>
    <definedName name="Semnome_1_1" localSheetId="6">#REF!</definedName>
    <definedName name="Semnome_1_1" localSheetId="18">'CLI-COMP'!#REF!</definedName>
    <definedName name="Semnome_1_1" localSheetId="19">'EST-COMP'!#REF!</definedName>
    <definedName name="Semnome_1_1" localSheetId="20">'GAS-COMP'!#REF!</definedName>
    <definedName name="Semnome_1_1" localSheetId="22">'HID-COMP'!#REF!</definedName>
    <definedName name="Semnome_1_1" localSheetId="21">'IMPER-COMP'!#REF!</definedName>
    <definedName name="Semnome_1_1" localSheetId="23">'IMPL-COMP'!#REF!</definedName>
    <definedName name="Semnome_1_1" localSheetId="24">'INC-COMP'!#REF!</definedName>
    <definedName name="Semnome_1_1" localSheetId="7">#REF!</definedName>
    <definedName name="Semnome_1_1" localSheetId="5">#REF!</definedName>
    <definedName name="Semnome_1_1" localSheetId="25">'SCE-COMP'!#REF!</definedName>
    <definedName name="Semnome_1_1" localSheetId="26">'SEG-COMP'!#REF!</definedName>
    <definedName name="Semnome_1_1" localSheetId="27">'SPDA-COMP'!#REF!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_AC" localSheetId="4" hidden="1">#REF!</definedName>
    <definedName name="SINAPI_AC" localSheetId="6" hidden="1">#REF!</definedName>
    <definedName name="SINAPI_AC" localSheetId="7" hidden="1">#REF!</definedName>
    <definedName name="SINAPI_AC" localSheetId="5" hidden="1">#REF!</definedName>
    <definedName name="SINAPI_AC" hidden="1">#REF!</definedName>
    <definedName name="SS" localSheetId="4">#REF!</definedName>
    <definedName name="SS" localSheetId="12">'ADM-COMP'!#REF!</definedName>
    <definedName name="SS" localSheetId="15">'BDI-COMP '!#REF!</definedName>
    <definedName name="SS" localSheetId="6">#REF!</definedName>
    <definedName name="SS" localSheetId="18">'CLI-COMP'!#REF!</definedName>
    <definedName name="SS" localSheetId="19">'EST-COMP'!#REF!</definedName>
    <definedName name="SS" localSheetId="20">'GAS-COMP'!#REF!</definedName>
    <definedName name="SS" localSheetId="22">'HID-COMP'!#REF!</definedName>
    <definedName name="SS" localSheetId="21">'IMPER-COMP'!#REF!</definedName>
    <definedName name="SS" localSheetId="23">'IMPL-COMP'!#REF!</definedName>
    <definedName name="SS" localSheetId="24">'INC-COMP'!#REF!</definedName>
    <definedName name="SS" localSheetId="7">#REF!</definedName>
    <definedName name="SS" localSheetId="5">#REF!</definedName>
    <definedName name="SS" localSheetId="25">'SCE-COMP'!#REF!</definedName>
    <definedName name="SS" localSheetId="26">'SEG-COMP'!#REF!</definedName>
    <definedName name="SS" localSheetId="27">'SPDA-COMP'!#REF!</definedName>
    <definedName name="SS">#REF!</definedName>
    <definedName name="SSS" localSheetId="4">#REF!</definedName>
    <definedName name="SSS" localSheetId="12">'ADM-COMP'!#REF!</definedName>
    <definedName name="SSS" localSheetId="15">'BDI-COMP '!#REF!</definedName>
    <definedName name="SSS" localSheetId="6">#REF!</definedName>
    <definedName name="SSS" localSheetId="18">'CLI-COMP'!#REF!</definedName>
    <definedName name="SSS" localSheetId="19">'EST-COMP'!#REF!</definedName>
    <definedName name="SSS" localSheetId="20">'GAS-COMP'!#REF!</definedName>
    <definedName name="SSS" localSheetId="22">'HID-COMP'!#REF!</definedName>
    <definedName name="SSS" localSheetId="21">'IMPER-COMP'!#REF!</definedName>
    <definedName name="SSS" localSheetId="23">'IMPL-COMP'!#REF!</definedName>
    <definedName name="SSS" localSheetId="24">'INC-COMP'!#REF!</definedName>
    <definedName name="SSS" localSheetId="7">#REF!</definedName>
    <definedName name="SSS" localSheetId="5">#REF!</definedName>
    <definedName name="SSS" localSheetId="25">'SCE-COMP'!#REF!</definedName>
    <definedName name="SSS" localSheetId="26">'SEG-COMP'!#REF!</definedName>
    <definedName name="SSS" localSheetId="27">'SPDA-COMP'!#REF!</definedName>
    <definedName name="SSS">#REF!</definedName>
    <definedName name="SSSSS" localSheetId="4">#REF!</definedName>
    <definedName name="SSSSS" localSheetId="12">'ADM-COMP'!#REF!</definedName>
    <definedName name="SSSSS" localSheetId="15">'BDI-COMP '!#REF!</definedName>
    <definedName name="SSSSS" localSheetId="6">#REF!</definedName>
    <definedName name="SSSSS" localSheetId="18">'CLI-COMP'!#REF!</definedName>
    <definedName name="SSSSS" localSheetId="19">'EST-COMP'!#REF!</definedName>
    <definedName name="SSSSS" localSheetId="20">'GAS-COMP'!#REF!</definedName>
    <definedName name="SSSSS" localSheetId="22">'HID-COMP'!#REF!</definedName>
    <definedName name="SSSSS" localSheetId="21">'IMPER-COMP'!#REF!</definedName>
    <definedName name="SSSSS" localSheetId="23">'IMPL-COMP'!#REF!</definedName>
    <definedName name="SSSSS" localSheetId="24">'INC-COMP'!#REF!</definedName>
    <definedName name="SSSSS" localSheetId="7">#REF!</definedName>
    <definedName name="SSSSS" localSheetId="5">#REF!</definedName>
    <definedName name="SSSSS" localSheetId="25">'SCE-COMP'!#REF!</definedName>
    <definedName name="SSSSS" localSheetId="26">'SEG-COMP'!#REF!</definedName>
    <definedName name="SSSSS" localSheetId="27">'SPDA-COMP'!#REF!</definedName>
    <definedName name="SSSSS">#REF!</definedName>
    <definedName name="SSSSSSS" localSheetId="4">#REF!</definedName>
    <definedName name="SSSSSSS" localSheetId="12">'ADM-COMP'!#REF!</definedName>
    <definedName name="SSSSSSS" localSheetId="6">#REF!</definedName>
    <definedName name="SSSSSSS" localSheetId="18">'CLI-COMP'!#REF!</definedName>
    <definedName name="SSSSSSS" localSheetId="19">'EST-COMP'!#REF!</definedName>
    <definedName name="SSSSSSS" localSheetId="20">'GAS-COMP'!#REF!</definedName>
    <definedName name="SSSSSSS" localSheetId="22">'HID-COMP'!#REF!</definedName>
    <definedName name="SSSSSSS" localSheetId="21">'IMPER-COMP'!#REF!</definedName>
    <definedName name="SSSSSSS" localSheetId="23">'IMPL-COMP'!#REF!</definedName>
    <definedName name="SSSSSSS" localSheetId="24">'INC-COMP'!#REF!</definedName>
    <definedName name="SSSSSSS" localSheetId="7">#REF!</definedName>
    <definedName name="SSSSSSS" localSheetId="5">#REF!</definedName>
    <definedName name="SSSSSSS" localSheetId="25">'SCE-COMP'!#REF!</definedName>
    <definedName name="SSSSSSS" localSheetId="26">'SEG-COMP'!#REF!</definedName>
    <definedName name="SSSSSSS" localSheetId="27">'SPDA-COMP'!#REF!</definedName>
    <definedName name="SSSSSSS">#REF!</definedName>
    <definedName name="START" localSheetId="4">#REF!</definedName>
    <definedName name="START" localSheetId="12">'ADM-COMP'!#REF!</definedName>
    <definedName name="START" localSheetId="6">#REF!</definedName>
    <definedName name="START" localSheetId="18">'CLI-COMP'!#REF!</definedName>
    <definedName name="START" localSheetId="19">'EST-COMP'!#REF!</definedName>
    <definedName name="START" localSheetId="20">'GAS-COMP'!#REF!</definedName>
    <definedName name="START" localSheetId="22">'HID-COMP'!#REF!</definedName>
    <definedName name="START" localSheetId="21">'IMPER-COMP'!#REF!</definedName>
    <definedName name="START" localSheetId="23">'IMPL-COMP'!#REF!</definedName>
    <definedName name="START" localSheetId="24">'INC-COMP'!#REF!</definedName>
    <definedName name="START" localSheetId="7">#REF!</definedName>
    <definedName name="START" localSheetId="5">#REF!</definedName>
    <definedName name="START" localSheetId="25">'SCE-COMP'!#REF!</definedName>
    <definedName name="START" localSheetId="26">'SEG-COMP'!#REF!</definedName>
    <definedName name="START" localSheetId="27">'SPDA-COMP'!#REF!</definedName>
    <definedName name="START">#REF!</definedName>
    <definedName name="STATUS" localSheetId="4">#REF!</definedName>
    <definedName name="STATUS" localSheetId="12">'ADM-COMP'!#REF!</definedName>
    <definedName name="STATUS" localSheetId="6">#REF!</definedName>
    <definedName name="STATUS" localSheetId="18">'CLI-COMP'!#REF!</definedName>
    <definedName name="STATUS" localSheetId="19">'EST-COMP'!#REF!</definedName>
    <definedName name="STATUS" localSheetId="20">'GAS-COMP'!#REF!</definedName>
    <definedName name="STATUS" localSheetId="22">'HID-COMP'!#REF!</definedName>
    <definedName name="STATUS" localSheetId="21">'IMPER-COMP'!#REF!</definedName>
    <definedName name="STATUS" localSheetId="23">'IMPL-COMP'!#REF!</definedName>
    <definedName name="STATUS" localSheetId="24">'INC-COMP'!#REF!</definedName>
    <definedName name="STATUS" localSheetId="7">#REF!</definedName>
    <definedName name="STATUS" localSheetId="5">#REF!</definedName>
    <definedName name="STATUS" localSheetId="25">'SCE-COMP'!#REF!</definedName>
    <definedName name="STATUS" localSheetId="26">'SEG-COMP'!#REF!</definedName>
    <definedName name="STATUS" localSheetId="27">'SPDA-COMP'!#REF!</definedName>
    <definedName name="STATUS">#REF!</definedName>
    <definedName name="TECH" localSheetId="4">#REF!</definedName>
    <definedName name="TECH" localSheetId="12">'ADM-COMP'!#REF!</definedName>
    <definedName name="TECH" localSheetId="6">#REF!</definedName>
    <definedName name="TECH" localSheetId="18">'CLI-COMP'!#REF!</definedName>
    <definedName name="TECH" localSheetId="19">'EST-COMP'!#REF!</definedName>
    <definedName name="TECH" localSheetId="20">'GAS-COMP'!#REF!</definedName>
    <definedName name="TECH" localSheetId="22">'HID-COMP'!#REF!</definedName>
    <definedName name="TECH" localSheetId="21">'IMPER-COMP'!#REF!</definedName>
    <definedName name="TECH" localSheetId="23">'IMPL-COMP'!#REF!</definedName>
    <definedName name="TECH" localSheetId="24">'INC-COMP'!#REF!</definedName>
    <definedName name="TECH" localSheetId="7">#REF!</definedName>
    <definedName name="TECH" localSheetId="5">#REF!</definedName>
    <definedName name="TECH" localSheetId="25">'SCE-COMP'!#REF!</definedName>
    <definedName name="TECH" localSheetId="26">'SEG-COMP'!#REF!</definedName>
    <definedName name="TECH" localSheetId="27">'SPDA-COMP'!#REF!</definedName>
    <definedName name="TECH">#REF!</definedName>
    <definedName name="teste" localSheetId="4">#REF!</definedName>
    <definedName name="teste" localSheetId="12">'ADM-COMP'!#REF!</definedName>
    <definedName name="teste" localSheetId="6">#REF!</definedName>
    <definedName name="teste" localSheetId="18">'CLI-COMP'!#REF!</definedName>
    <definedName name="teste" localSheetId="19">'EST-COMP'!#REF!</definedName>
    <definedName name="teste" localSheetId="20">'GAS-COMP'!#REF!</definedName>
    <definedName name="teste" localSheetId="22">'HID-COMP'!#REF!</definedName>
    <definedName name="teste" localSheetId="21">'IMPER-COMP'!#REF!</definedName>
    <definedName name="teste" localSheetId="23">'IMPL-COMP'!#REF!</definedName>
    <definedName name="teste" localSheetId="24">'INC-COMP'!#REF!</definedName>
    <definedName name="teste" localSheetId="7">#REF!</definedName>
    <definedName name="teste" localSheetId="5">#REF!</definedName>
    <definedName name="teste" localSheetId="25">'SCE-COMP'!#REF!</definedName>
    <definedName name="teste" localSheetId="26">'SEG-COMP'!#REF!</definedName>
    <definedName name="teste" localSheetId="27">'SPDA-COMP'!#REF!</definedName>
    <definedName name="teste">#REF!</definedName>
    <definedName name="teste1" localSheetId="4">#REF!</definedName>
    <definedName name="teste1" localSheetId="12">'ADM-COMP'!#REF!</definedName>
    <definedName name="teste1" localSheetId="6">#REF!</definedName>
    <definedName name="teste1" localSheetId="18">'CLI-COMP'!#REF!</definedName>
    <definedName name="teste1" localSheetId="19">'EST-COMP'!#REF!</definedName>
    <definedName name="teste1" localSheetId="20">'GAS-COMP'!#REF!</definedName>
    <definedName name="teste1" localSheetId="22">'HID-COMP'!#REF!</definedName>
    <definedName name="teste1" localSheetId="21">'IMPER-COMP'!#REF!</definedName>
    <definedName name="teste1" localSheetId="23">'IMPL-COMP'!#REF!</definedName>
    <definedName name="teste1" localSheetId="24">'INC-COMP'!#REF!</definedName>
    <definedName name="teste1" localSheetId="7">#REF!</definedName>
    <definedName name="teste1" localSheetId="5">#REF!</definedName>
    <definedName name="teste1" localSheetId="25">'SCE-COMP'!#REF!</definedName>
    <definedName name="teste1" localSheetId="26">'SEG-COMP'!#REF!</definedName>
    <definedName name="teste1" localSheetId="27">'SPDA-COMP'!#REF!</definedName>
    <definedName name="teste1">#REF!</definedName>
    <definedName name="teste2" localSheetId="4">'[4]CAPA -1'!#REF!</definedName>
    <definedName name="teste2" localSheetId="12">'[4]CAPA -1'!#REF!</definedName>
    <definedName name="teste2" localSheetId="15">'[4]CAPA -1'!#REF!</definedName>
    <definedName name="teste2" localSheetId="18">'[4]CAPA -1'!#REF!</definedName>
    <definedName name="teste2" localSheetId="19">'[4]CAPA -1'!#REF!</definedName>
    <definedName name="teste2" localSheetId="20">'[4]CAPA -1'!#REF!</definedName>
    <definedName name="teste2" localSheetId="22">'[4]CAPA -1'!#REF!</definedName>
    <definedName name="teste2" localSheetId="21">'[4]CAPA -1'!#REF!</definedName>
    <definedName name="teste2" localSheetId="23">'[4]CAPA -1'!#REF!</definedName>
    <definedName name="teste2" localSheetId="24">'[4]CAPA -1'!#REF!</definedName>
    <definedName name="teste2" localSheetId="25">'[4]CAPA -1'!#REF!</definedName>
    <definedName name="teste2" localSheetId="26">'[4]CAPA -1'!#REF!</definedName>
    <definedName name="teste2" localSheetId="27">'[4]CAPA -1'!#REF!</definedName>
    <definedName name="teste2">'[4]CAPA -1'!#REF!</definedName>
    <definedName name="teste3" localSheetId="4">#REF!</definedName>
    <definedName name="teste3" localSheetId="12">'ADM-COMP'!#REF!</definedName>
    <definedName name="teste3" localSheetId="15">'BDI-COMP '!#REF!</definedName>
    <definedName name="teste3" localSheetId="6">#REF!</definedName>
    <definedName name="teste3" localSheetId="18">'CLI-COMP'!#REF!</definedName>
    <definedName name="teste3" localSheetId="19">'EST-COMP'!#REF!</definedName>
    <definedName name="teste3" localSheetId="20">'GAS-COMP'!#REF!</definedName>
    <definedName name="teste3" localSheetId="22">'HID-COMP'!#REF!</definedName>
    <definedName name="teste3" localSheetId="21">'IMPER-COMP'!#REF!</definedName>
    <definedName name="teste3" localSheetId="23">'IMPL-COMP'!#REF!</definedName>
    <definedName name="teste3" localSheetId="24">'INC-COMP'!#REF!</definedName>
    <definedName name="teste3" localSheetId="7">#REF!</definedName>
    <definedName name="teste3" localSheetId="5">#REF!</definedName>
    <definedName name="teste3" localSheetId="25">'SCE-COMP'!#REF!</definedName>
    <definedName name="teste3" localSheetId="26">'SEG-COMP'!#REF!</definedName>
    <definedName name="teste3" localSheetId="27">'SPDA-COMP'!#REF!</definedName>
    <definedName name="teste3">#REF!</definedName>
    <definedName name="TESTE4" localSheetId="4">#REF!</definedName>
    <definedName name="TESTE4" localSheetId="12">'ADM-COMP'!#REF!</definedName>
    <definedName name="TESTE4" localSheetId="15">'BDI-COMP '!#REF!</definedName>
    <definedName name="TESTE4" localSheetId="6">#REF!</definedName>
    <definedName name="TESTE4" localSheetId="18">'CLI-COMP'!#REF!</definedName>
    <definedName name="TESTE4" localSheetId="19">'EST-COMP'!#REF!</definedName>
    <definedName name="TESTE4" localSheetId="20">'GAS-COMP'!#REF!</definedName>
    <definedName name="TESTE4" localSheetId="22">'HID-COMP'!#REF!</definedName>
    <definedName name="TESTE4" localSheetId="21">'IMPER-COMP'!#REF!</definedName>
    <definedName name="TESTE4" localSheetId="23">'IMPL-COMP'!#REF!</definedName>
    <definedName name="TESTE4" localSheetId="24">'INC-COMP'!#REF!</definedName>
    <definedName name="TESTE4" localSheetId="7">#REF!</definedName>
    <definedName name="TESTE4" localSheetId="5">#REF!</definedName>
    <definedName name="TESTE4" localSheetId="25">'SCE-COMP'!#REF!</definedName>
    <definedName name="TESTE4" localSheetId="26">'SEG-COMP'!#REF!</definedName>
    <definedName name="TESTE4" localSheetId="27">'SPDA-COMP'!#REF!</definedName>
    <definedName name="TESTE4">#REF!</definedName>
    <definedName name="TESTE5" localSheetId="4">#REF!</definedName>
    <definedName name="TESTE5" localSheetId="12">'ADM-COMP'!#REF!</definedName>
    <definedName name="TESTE5" localSheetId="15">'BDI-COMP '!#REF!</definedName>
    <definedName name="TESTE5" localSheetId="6">#REF!</definedName>
    <definedName name="TESTE5" localSheetId="18">'CLI-COMP'!#REF!</definedName>
    <definedName name="TESTE5" localSheetId="19">'EST-COMP'!#REF!</definedName>
    <definedName name="TESTE5" localSheetId="20">'GAS-COMP'!#REF!</definedName>
    <definedName name="TESTE5" localSheetId="22">'HID-COMP'!#REF!</definedName>
    <definedName name="TESTE5" localSheetId="21">'IMPER-COMP'!#REF!</definedName>
    <definedName name="TESTE5" localSheetId="23">'IMPL-COMP'!#REF!</definedName>
    <definedName name="TESTE5" localSheetId="24">'INC-COMP'!#REF!</definedName>
    <definedName name="TESTE5" localSheetId="7">#REF!</definedName>
    <definedName name="TESTE5" localSheetId="5">#REF!</definedName>
    <definedName name="TESTE5" localSheetId="25">'SCE-COMP'!#REF!</definedName>
    <definedName name="TESTE5" localSheetId="26">'SEG-COMP'!#REF!</definedName>
    <definedName name="TESTE5" localSheetId="27">'SPDA-COMP'!#REF!</definedName>
    <definedName name="TESTE5">#REF!</definedName>
    <definedName name="_xlnm.Print_Titles" localSheetId="4">ABC!#REF!</definedName>
    <definedName name="_xlnm.Print_Titles" localSheetId="12">'ADM-COMP'!$1:$4</definedName>
    <definedName name="_xlnm.Print_Titles" localSheetId="13">'ARQ-COMP'!$1:$4</definedName>
    <definedName name="_xlnm.Print_Titles" localSheetId="20">'GAS-COMP'!$1:$2</definedName>
    <definedName name="_xlnm.Print_Titles" localSheetId="1">GLOBAL!$1:$5</definedName>
    <definedName name="_xlnm.Print_Titles" localSheetId="16">'LS-COMP'!$1:$7</definedName>
    <definedName name="_xlnm.Print_Titles" localSheetId="2">'MEM-LEVANT'!$1:$6</definedName>
    <definedName name="vfvf">[11]Dados!$G$7</definedName>
    <definedName name="wrn.Cronograma." localSheetId="6" hidden="1">{#N/A,#N/A,FALSE,"Cronograma";#N/A,#N/A,FALSE,"Cronogr. 2"}</definedName>
    <definedName name="wrn.Cronograma." localSheetId="7" hidden="1">{#N/A,#N/A,FALSE,"Cronograma";#N/A,#N/A,FALSE,"Cronogr. 2"}</definedName>
    <definedName name="wrn.Cronograma." localSheetId="5" hidden="1">{#N/A,#N/A,FALSE,"Cronograma";#N/A,#N/A,FALSE,"Cronogr. 2"}</definedName>
    <definedName name="wrn.Cronograma." hidden="1">{#N/A,#N/A,FALSE,"Cronograma";#N/A,#N/A,FALSE,"Cronogr. 2"}</definedName>
    <definedName name="wrn.GERAL." localSheetId="6"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6"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X" localSheetId="4">#REF!</definedName>
    <definedName name="X" localSheetId="12">'ADM-COMP'!#REF!</definedName>
    <definedName name="X" localSheetId="15">'BDI-COMP '!#REF!</definedName>
    <definedName name="X" localSheetId="6">#REF!</definedName>
    <definedName name="X" localSheetId="18">'CLI-COMP'!#REF!</definedName>
    <definedName name="X" localSheetId="19">'EST-COMP'!#REF!</definedName>
    <definedName name="X" localSheetId="20">'GAS-COMP'!#REF!</definedName>
    <definedName name="X" localSheetId="22">'HID-COMP'!#REF!</definedName>
    <definedName name="X" localSheetId="21">'IMPER-COMP'!#REF!</definedName>
    <definedName name="X" localSheetId="23">'IMPL-COMP'!#REF!</definedName>
    <definedName name="X" localSheetId="24">'INC-COMP'!#REF!</definedName>
    <definedName name="X" localSheetId="7">#REF!</definedName>
    <definedName name="X" localSheetId="5">#REF!</definedName>
    <definedName name="X" localSheetId="25">'SCE-COMP'!#REF!</definedName>
    <definedName name="X" localSheetId="26">'SEG-COMP'!#REF!</definedName>
    <definedName name="X" localSheetId="27">'SPDA-COMP'!#REF!</definedName>
    <definedName name="X">#REF!</definedName>
  </definedNames>
  <calcPr calcId="124519"/>
  <fileRecoveryPr autoRecover="0"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9" i="50"/>
  <c r="L8"/>
  <c r="L7"/>
  <c r="H52"/>
  <c r="H6"/>
  <c r="H14"/>
  <c r="H49"/>
  <c r="H43"/>
  <c r="H36"/>
  <c r="H39"/>
  <c r="H45"/>
  <c r="H47"/>
  <c r="H38"/>
  <c r="H32"/>
  <c r="H27"/>
  <c r="H9"/>
  <c r="H42"/>
  <c r="H28"/>
  <c r="H20"/>
  <c r="H24"/>
  <c r="H44"/>
  <c r="H16"/>
  <c r="H41"/>
  <c r="H17"/>
  <c r="H7"/>
  <c r="H35"/>
  <c r="H31"/>
  <c r="H48"/>
  <c r="H23"/>
  <c r="H33"/>
  <c r="H13"/>
  <c r="H11"/>
  <c r="H34"/>
  <c r="H15"/>
  <c r="H30"/>
  <c r="H22"/>
  <c r="H50"/>
  <c r="H40"/>
  <c r="H18"/>
  <c r="H25"/>
  <c r="H8"/>
  <c r="H12"/>
  <c r="H46"/>
  <c r="H10"/>
  <c r="H37"/>
  <c r="H19"/>
  <c r="H21"/>
  <c r="H26"/>
  <c r="H29"/>
  <c r="B3" i="1"/>
  <c r="J19"/>
  <c r="I19"/>
  <c r="B18"/>
  <c r="D9" i="19"/>
  <c r="D8"/>
  <c r="H24"/>
  <c r="C12" i="2"/>
  <c r="D10" i="19"/>
  <c r="I241" i="5"/>
  <c r="I239" s="1"/>
  <c r="C72" i="3"/>
  <c r="D72" s="1"/>
  <c r="B234" i="5" s="1"/>
  <c r="C73" i="3"/>
  <c r="D73" s="1"/>
  <c r="B239" i="5" s="1"/>
  <c r="I226"/>
  <c r="I221"/>
  <c r="I216"/>
  <c r="I206"/>
  <c r="I204" s="1"/>
  <c r="I236"/>
  <c r="I234" s="1"/>
  <c r="I231"/>
  <c r="I229"/>
  <c r="I224"/>
  <c r="B198"/>
  <c r="I219"/>
  <c r="I214"/>
  <c r="I211"/>
  <c r="I209"/>
  <c r="I201"/>
  <c r="I199" s="1"/>
  <c r="B197"/>
  <c r="C71" i="3"/>
  <c r="G71" s="1"/>
  <c r="C70"/>
  <c r="G70" s="1"/>
  <c r="C69"/>
  <c r="G69" s="1"/>
  <c r="C68"/>
  <c r="E68" s="1"/>
  <c r="C214" i="5" s="1"/>
  <c r="C67" i="3"/>
  <c r="G67" s="1"/>
  <c r="C66"/>
  <c r="G66" s="1"/>
  <c r="C65"/>
  <c r="G65" s="1"/>
  <c r="I194" i="5"/>
  <c r="I192" s="1"/>
  <c r="G60" i="3"/>
  <c r="B192" i="5"/>
  <c r="I189"/>
  <c r="I184"/>
  <c r="I179"/>
  <c r="I174"/>
  <c r="C59" i="3"/>
  <c r="C58"/>
  <c r="C57"/>
  <c r="C56"/>
  <c r="I166" i="5"/>
  <c r="I167"/>
  <c r="I161"/>
  <c r="C51" i="3"/>
  <c r="C50"/>
  <c r="I129" i="5"/>
  <c r="I127" s="1"/>
  <c r="I124"/>
  <c r="I122" s="1"/>
  <c r="C39" i="3"/>
  <c r="G39" s="1"/>
  <c r="C38"/>
  <c r="G38" s="1"/>
  <c r="I155" i="5"/>
  <c r="I153" s="1"/>
  <c r="I150"/>
  <c r="I148" s="1"/>
  <c r="I145"/>
  <c r="I143" s="1"/>
  <c r="I140"/>
  <c r="I135"/>
  <c r="C45" i="3"/>
  <c r="E45" s="1"/>
  <c r="C44"/>
  <c r="D44" s="1"/>
  <c r="B148" i="5" s="1"/>
  <c r="C43" i="3"/>
  <c r="G43" s="1"/>
  <c r="C42"/>
  <c r="G42" s="1"/>
  <c r="C41"/>
  <c r="E41" s="1"/>
  <c r="C133" i="5" s="1"/>
  <c r="B132"/>
  <c r="I138"/>
  <c r="I133"/>
  <c r="I119"/>
  <c r="C37" i="3"/>
  <c r="I113" i="5"/>
  <c r="I108"/>
  <c r="I103"/>
  <c r="I102"/>
  <c r="I92"/>
  <c r="I91"/>
  <c r="I86"/>
  <c r="C35" i="3"/>
  <c r="C34"/>
  <c r="C33"/>
  <c r="C32"/>
  <c r="C31"/>
  <c r="C30"/>
  <c r="I79" i="5"/>
  <c r="I77" s="1"/>
  <c r="I69"/>
  <c r="I74"/>
  <c r="C24" i="3"/>
  <c r="G24" s="1"/>
  <c r="I64" i="5"/>
  <c r="I63"/>
  <c r="C25" i="3"/>
  <c r="C23"/>
  <c r="C22"/>
  <c r="I26" i="5"/>
  <c r="I21"/>
  <c r="I16"/>
  <c r="I56"/>
  <c r="I54" s="1"/>
  <c r="C17" i="3"/>
  <c r="G17" s="1"/>
  <c r="C12"/>
  <c r="C11"/>
  <c r="C10"/>
  <c r="C9"/>
  <c r="H6409" i="32"/>
  <c r="H6410"/>
  <c r="H6411"/>
  <c r="H6412"/>
  <c r="H6413"/>
  <c r="H6414"/>
  <c r="H6415"/>
  <c r="H6416"/>
  <c r="H6417"/>
  <c r="H6418"/>
  <c r="H6419"/>
  <c r="H6420"/>
  <c r="H6421"/>
  <c r="H6422"/>
  <c r="H6423"/>
  <c r="H6424"/>
  <c r="H6425"/>
  <c r="H6426"/>
  <c r="H6427"/>
  <c r="H6428"/>
  <c r="H6429"/>
  <c r="H6430"/>
  <c r="I61" i="5" l="1"/>
  <c r="E71" i="3"/>
  <c r="C229" i="5" s="1"/>
  <c r="E65" i="3"/>
  <c r="C199" i="5" s="1"/>
  <c r="D71" i="3"/>
  <c r="B229" i="5" s="1"/>
  <c r="E66" i="3"/>
  <c r="C204" i="5" s="1"/>
  <c r="G72" i="3"/>
  <c r="E72"/>
  <c r="C234" i="5" s="1"/>
  <c r="G73" i="3"/>
  <c r="E73"/>
  <c r="C239" i="5" s="1"/>
  <c r="D65" i="3"/>
  <c r="B199" i="5" s="1"/>
  <c r="D70" i="3"/>
  <c r="B224" i="5" s="1"/>
  <c r="E70" i="3"/>
  <c r="C224" i="5" s="1"/>
  <c r="D69" i="3"/>
  <c r="B219" i="5" s="1"/>
  <c r="E69" i="3"/>
  <c r="C219" i="5" s="1"/>
  <c r="D68" i="3"/>
  <c r="B214" i="5" s="1"/>
  <c r="G68" i="3"/>
  <c r="D67"/>
  <c r="B209" i="5" s="1"/>
  <c r="E67" i="3"/>
  <c r="C209" i="5" s="1"/>
  <c r="D66" i="3"/>
  <c r="B204" i="5" s="1"/>
  <c r="C192"/>
  <c r="G41" i="3"/>
  <c r="E44"/>
  <c r="C148" i="5" s="1"/>
  <c r="D41" i="3"/>
  <c r="B133" i="5" s="1"/>
  <c r="D39" i="3"/>
  <c r="B127" i="5" s="1"/>
  <c r="E39" i="3"/>
  <c r="C127" i="5" s="1"/>
  <c r="G44" i="3"/>
  <c r="D38"/>
  <c r="B122" i="5" s="1"/>
  <c r="E38" i="3"/>
  <c r="C122" i="5" s="1"/>
  <c r="E42" i="3"/>
  <c r="C138" i="5" s="1"/>
  <c r="D42" i="3"/>
  <c r="B138" i="5" s="1"/>
  <c r="G45" i="3"/>
  <c r="D45"/>
  <c r="D43"/>
  <c r="B143" i="5" s="1"/>
  <c r="E43" i="3"/>
  <c r="C143" i="5" s="1"/>
  <c r="D24" i="3"/>
  <c r="E24"/>
  <c r="D17"/>
  <c r="B54" i="5" s="1"/>
  <c r="E17" i="3"/>
  <c r="C54" i="5" s="1"/>
  <c r="H25" i="19" l="1"/>
  <c r="I10"/>
  <c r="J10" s="1"/>
  <c r="I25" i="8"/>
  <c r="N29"/>
  <c r="P27"/>
  <c r="N27"/>
  <c r="L27"/>
  <c r="L25"/>
  <c r="I187" i="5"/>
  <c r="I182"/>
  <c r="A177"/>
  <c r="I177"/>
  <c r="E57" i="3"/>
  <c r="E10" i="19" l="1"/>
  <c r="G10"/>
  <c r="C177" i="5"/>
  <c r="D59" i="3"/>
  <c r="B187" i="5" s="1"/>
  <c r="E59" i="3"/>
  <c r="C187" i="5" s="1"/>
  <c r="D58" i="3"/>
  <c r="B182" i="5" s="1"/>
  <c r="E58" i="3"/>
  <c r="C182" i="5" s="1"/>
  <c r="D57" i="3"/>
  <c r="B177" i="5" s="1"/>
  <c r="I111" l="1"/>
  <c r="D35" i="3"/>
  <c r="I97" i="5"/>
  <c r="A116"/>
  <c r="B116"/>
  <c r="E34" i="3"/>
  <c r="D50"/>
  <c r="E51"/>
  <c r="B111" i="5" l="1"/>
  <c r="C106"/>
  <c r="C153"/>
  <c r="E35" i="3"/>
  <c r="I106" i="5"/>
  <c r="I95"/>
  <c r="I100"/>
  <c r="D34" i="3"/>
  <c r="D33"/>
  <c r="B100" i="5" s="1"/>
  <c r="E33" i="3"/>
  <c r="C100" i="5" s="1"/>
  <c r="D51" i="3"/>
  <c r="E50"/>
  <c r="H9" i="8"/>
  <c r="D9"/>
  <c r="D8"/>
  <c r="D7"/>
  <c r="E11" i="5"/>
  <c r="D11"/>
  <c r="I31"/>
  <c r="I51"/>
  <c r="I49" s="1"/>
  <c r="C16" i="3"/>
  <c r="C111" i="5" l="1"/>
  <c r="B106"/>
  <c r="B153"/>
  <c r="I89"/>
  <c r="D31" i="3"/>
  <c r="B89" i="5" s="1"/>
  <c r="E31" i="3"/>
  <c r="C89" i="5" s="1"/>
  <c r="I11"/>
  <c r="J6" i="49"/>
  <c r="J25" i="8" l="1"/>
  <c r="B7"/>
  <c r="F34"/>
  <c r="F29"/>
  <c r="A24"/>
  <c r="I2" i="39"/>
  <c r="C14" i="3"/>
  <c r="E5" i="30"/>
  <c r="F5"/>
  <c r="E6"/>
  <c r="F6"/>
  <c r="E7"/>
  <c r="F7"/>
  <c r="E8"/>
  <c r="F8"/>
  <c r="E9"/>
  <c r="F9"/>
  <c r="E10"/>
  <c r="F10"/>
  <c r="E11"/>
  <c r="F11"/>
  <c r="E12"/>
  <c r="F12"/>
  <c r="E13"/>
  <c r="F13"/>
  <c r="E14"/>
  <c r="F14"/>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E111"/>
  <c r="F111"/>
  <c r="E112"/>
  <c r="F112"/>
  <c r="E113"/>
  <c r="F113"/>
  <c r="E114"/>
  <c r="F114"/>
  <c r="E115"/>
  <c r="F115"/>
  <c r="E116"/>
  <c r="F116"/>
  <c r="E117"/>
  <c r="F117"/>
  <c r="E118"/>
  <c r="F118"/>
  <c r="E119"/>
  <c r="F119"/>
  <c r="E120"/>
  <c r="F120"/>
  <c r="E121"/>
  <c r="F121"/>
  <c r="E122"/>
  <c r="F122"/>
  <c r="E123"/>
  <c r="F123"/>
  <c r="E124"/>
  <c r="F124"/>
  <c r="E125"/>
  <c r="F125"/>
  <c r="E126"/>
  <c r="F126"/>
  <c r="E127"/>
  <c r="F127"/>
  <c r="E128"/>
  <c r="F128"/>
  <c r="E129"/>
  <c r="F129"/>
  <c r="E130"/>
  <c r="F130"/>
  <c r="E131"/>
  <c r="F131"/>
  <c r="E132"/>
  <c r="F132"/>
  <c r="E133"/>
  <c r="F133"/>
  <c r="E134"/>
  <c r="F134"/>
  <c r="E135"/>
  <c r="F135"/>
  <c r="E136"/>
  <c r="F136"/>
  <c r="E137"/>
  <c r="F137"/>
  <c r="E138"/>
  <c r="F138"/>
  <c r="E139"/>
  <c r="F139"/>
  <c r="E140"/>
  <c r="F140"/>
  <c r="E141"/>
  <c r="F141"/>
  <c r="E142"/>
  <c r="F142"/>
  <c r="E143"/>
  <c r="F143"/>
  <c r="E144"/>
  <c r="F144"/>
  <c r="E145"/>
  <c r="F145"/>
  <c r="E146"/>
  <c r="F146"/>
  <c r="E147"/>
  <c r="F147"/>
  <c r="E148"/>
  <c r="F148"/>
  <c r="E149"/>
  <c r="F149"/>
  <c r="E150"/>
  <c r="F150"/>
  <c r="E151"/>
  <c r="F151"/>
  <c r="E152"/>
  <c r="F152"/>
  <c r="E153"/>
  <c r="F153"/>
  <c r="E154"/>
  <c r="F154"/>
  <c r="E155"/>
  <c r="F155"/>
  <c r="E156"/>
  <c r="F156"/>
  <c r="E157"/>
  <c r="F157"/>
  <c r="E158"/>
  <c r="F158"/>
  <c r="E159"/>
  <c r="F159"/>
  <c r="E160"/>
  <c r="F160"/>
  <c r="E161"/>
  <c r="F161"/>
  <c r="E162"/>
  <c r="F162"/>
  <c r="E163"/>
  <c r="F163"/>
  <c r="E164"/>
  <c r="F164"/>
  <c r="E165"/>
  <c r="F165"/>
  <c r="E166"/>
  <c r="F166"/>
  <c r="E167"/>
  <c r="F167"/>
  <c r="E168"/>
  <c r="F168"/>
  <c r="E169"/>
  <c r="F169"/>
  <c r="E170"/>
  <c r="F170"/>
  <c r="E171"/>
  <c r="F171"/>
  <c r="E172"/>
  <c r="F172"/>
  <c r="E173"/>
  <c r="F173"/>
  <c r="E174"/>
  <c r="F174"/>
  <c r="E175"/>
  <c r="F175"/>
  <c r="E176"/>
  <c r="F176"/>
  <c r="E177"/>
  <c r="F177"/>
  <c r="E178"/>
  <c r="F178"/>
  <c r="E179"/>
  <c r="F179"/>
  <c r="E180"/>
  <c r="F180"/>
  <c r="E181"/>
  <c r="F181"/>
  <c r="E182"/>
  <c r="F182"/>
  <c r="E183"/>
  <c r="F183"/>
  <c r="E184"/>
  <c r="F184"/>
  <c r="E185"/>
  <c r="F185"/>
  <c r="E186"/>
  <c r="F186"/>
  <c r="E187"/>
  <c r="F187"/>
  <c r="E188"/>
  <c r="F188"/>
  <c r="E189"/>
  <c r="F189"/>
  <c r="E190"/>
  <c r="F190"/>
  <c r="E191"/>
  <c r="F191"/>
  <c r="E192"/>
  <c r="F192"/>
  <c r="E193"/>
  <c r="F193"/>
  <c r="E194"/>
  <c r="F194"/>
  <c r="E195"/>
  <c r="F195"/>
  <c r="E196"/>
  <c r="F196"/>
  <c r="E197"/>
  <c r="F197"/>
  <c r="E198"/>
  <c r="F198"/>
  <c r="E199"/>
  <c r="F199"/>
  <c r="E200"/>
  <c r="F200"/>
  <c r="E201"/>
  <c r="F20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2"/>
  <c r="F262"/>
  <c r="E263"/>
  <c r="F263"/>
  <c r="E264"/>
  <c r="F264"/>
  <c r="E265"/>
  <c r="F265"/>
  <c r="E266"/>
  <c r="F266"/>
  <c r="E267"/>
  <c r="F267"/>
  <c r="E268"/>
  <c r="F268"/>
  <c r="E269"/>
  <c r="F269"/>
  <c r="E270"/>
  <c r="F270"/>
  <c r="E271"/>
  <c r="F271"/>
  <c r="E272"/>
  <c r="F272"/>
  <c r="E273"/>
  <c r="F273"/>
  <c r="E274"/>
  <c r="F274"/>
  <c r="E275"/>
  <c r="F275"/>
  <c r="E276"/>
  <c r="F276"/>
  <c r="E277"/>
  <c r="F277"/>
  <c r="E278"/>
  <c r="F278"/>
  <c r="E279"/>
  <c r="F279"/>
  <c r="E280"/>
  <c r="F280"/>
  <c r="E281"/>
  <c r="F281"/>
  <c r="E282"/>
  <c r="F282"/>
  <c r="E283"/>
  <c r="F283"/>
  <c r="E284"/>
  <c r="F284"/>
  <c r="E285"/>
  <c r="F285"/>
  <c r="E286"/>
  <c r="F286"/>
  <c r="E287"/>
  <c r="F287"/>
  <c r="E288"/>
  <c r="F288"/>
  <c r="E289"/>
  <c r="F289"/>
  <c r="E290"/>
  <c r="F290"/>
  <c r="E291"/>
  <c r="F291"/>
  <c r="E292"/>
  <c r="F292"/>
  <c r="E293"/>
  <c r="F293"/>
  <c r="E294"/>
  <c r="F294"/>
  <c r="E295"/>
  <c r="F295"/>
  <c r="E296"/>
  <c r="F296"/>
  <c r="E297"/>
  <c r="F297"/>
  <c r="E298"/>
  <c r="F298"/>
  <c r="E299"/>
  <c r="F299"/>
  <c r="E300"/>
  <c r="F300"/>
  <c r="E301"/>
  <c r="F301"/>
  <c r="E302"/>
  <c r="F302"/>
  <c r="E303"/>
  <c r="F303"/>
  <c r="E304"/>
  <c r="F304"/>
  <c r="E305"/>
  <c r="F305"/>
  <c r="E306"/>
  <c r="F306"/>
  <c r="E307"/>
  <c r="F307"/>
  <c r="E308"/>
  <c r="F308"/>
  <c r="E309"/>
  <c r="F309"/>
  <c r="E310"/>
  <c r="F310"/>
  <c r="E311"/>
  <c r="F311"/>
  <c r="E312"/>
  <c r="F312"/>
  <c r="E313"/>
  <c r="F313"/>
  <c r="E314"/>
  <c r="F314"/>
  <c r="E315"/>
  <c r="F315"/>
  <c r="E316"/>
  <c r="F316"/>
  <c r="E317"/>
  <c r="F317"/>
  <c r="E318"/>
  <c r="F318"/>
  <c r="E319"/>
  <c r="F319"/>
  <c r="E320"/>
  <c r="F320"/>
  <c r="E321"/>
  <c r="F321"/>
  <c r="E322"/>
  <c r="F322"/>
  <c r="E323"/>
  <c r="F323"/>
  <c r="E324"/>
  <c r="F324"/>
  <c r="E325"/>
  <c r="F325"/>
  <c r="E326"/>
  <c r="F326"/>
  <c r="E327"/>
  <c r="F327"/>
  <c r="E328"/>
  <c r="F328"/>
  <c r="E329"/>
  <c r="F329"/>
  <c r="E330"/>
  <c r="F330"/>
  <c r="E331"/>
  <c r="F331"/>
  <c r="E332"/>
  <c r="F332"/>
  <c r="E333"/>
  <c r="F333"/>
  <c r="E334"/>
  <c r="F334"/>
  <c r="E335"/>
  <c r="F335"/>
  <c r="E336"/>
  <c r="F336"/>
  <c r="E337"/>
  <c r="F337"/>
  <c r="E338"/>
  <c r="F338"/>
  <c r="E339"/>
  <c r="F339"/>
  <c r="E340"/>
  <c r="F340"/>
  <c r="E341"/>
  <c r="F341"/>
  <c r="E342"/>
  <c r="F342"/>
  <c r="E343"/>
  <c r="F343"/>
  <c r="E344"/>
  <c r="F344"/>
  <c r="E345"/>
  <c r="F345"/>
  <c r="E346"/>
  <c r="F346"/>
  <c r="E347"/>
  <c r="F347"/>
  <c r="E348"/>
  <c r="F348"/>
  <c r="E349"/>
  <c r="F349"/>
  <c r="E350"/>
  <c r="F350"/>
  <c r="E351"/>
  <c r="F351"/>
  <c r="E352"/>
  <c r="F352"/>
  <c r="E353"/>
  <c r="F353"/>
  <c r="E354"/>
  <c r="F354"/>
  <c r="E355"/>
  <c r="F355"/>
  <c r="E356"/>
  <c r="F356"/>
  <c r="E357"/>
  <c r="F357"/>
  <c r="E358"/>
  <c r="F358"/>
  <c r="E359"/>
  <c r="F359"/>
  <c r="E360"/>
  <c r="F360"/>
  <c r="E361"/>
  <c r="F361"/>
  <c r="E362"/>
  <c r="F362"/>
  <c r="E363"/>
  <c r="F363"/>
  <c r="E364"/>
  <c r="F364"/>
  <c r="E365"/>
  <c r="F365"/>
  <c r="E366"/>
  <c r="F366"/>
  <c r="E367"/>
  <c r="F367"/>
  <c r="E368"/>
  <c r="F368"/>
  <c r="E369"/>
  <c r="F369"/>
  <c r="E370"/>
  <c r="F370"/>
  <c r="E371"/>
  <c r="F371"/>
  <c r="E372"/>
  <c r="F372"/>
  <c r="E373"/>
  <c r="F373"/>
  <c r="E374"/>
  <c r="F374"/>
  <c r="E375"/>
  <c r="F375"/>
  <c r="E376"/>
  <c r="F376"/>
  <c r="E377"/>
  <c r="F377"/>
  <c r="E378"/>
  <c r="F378"/>
  <c r="E379"/>
  <c r="F379"/>
  <c r="E380"/>
  <c r="F380"/>
  <c r="E381"/>
  <c r="F381"/>
  <c r="E382"/>
  <c r="F382"/>
  <c r="E383"/>
  <c r="F383"/>
  <c r="E384"/>
  <c r="F384"/>
  <c r="E385"/>
  <c r="F385"/>
  <c r="E386"/>
  <c r="F386"/>
  <c r="E387"/>
  <c r="F387"/>
  <c r="E388"/>
  <c r="F388"/>
  <c r="E389"/>
  <c r="F389"/>
  <c r="E390"/>
  <c r="F390"/>
  <c r="E391"/>
  <c r="F391"/>
  <c r="E392"/>
  <c r="F392"/>
  <c r="E393"/>
  <c r="F393"/>
  <c r="E394"/>
  <c r="F394"/>
  <c r="E395"/>
  <c r="F395"/>
  <c r="E396"/>
  <c r="F396"/>
  <c r="E397"/>
  <c r="F397"/>
  <c r="E398"/>
  <c r="F398"/>
  <c r="E399"/>
  <c r="F399"/>
  <c r="E400"/>
  <c r="F400"/>
  <c r="E401"/>
  <c r="F401"/>
  <c r="E402"/>
  <c r="F402"/>
  <c r="E403"/>
  <c r="F403"/>
  <c r="E404"/>
  <c r="F404"/>
  <c r="E405"/>
  <c r="F405"/>
  <c r="E406"/>
  <c r="F406"/>
  <c r="E407"/>
  <c r="F407"/>
  <c r="E408"/>
  <c r="F408"/>
  <c r="E409"/>
  <c r="F409"/>
  <c r="E410"/>
  <c r="F410"/>
  <c r="E411"/>
  <c r="F411"/>
  <c r="E412"/>
  <c r="F412"/>
  <c r="E413"/>
  <c r="F413"/>
  <c r="E414"/>
  <c r="F414"/>
  <c r="E415"/>
  <c r="F415"/>
  <c r="E416"/>
  <c r="F416"/>
  <c r="E417"/>
  <c r="F417"/>
  <c r="E418"/>
  <c r="F418"/>
  <c r="E419"/>
  <c r="F419"/>
  <c r="E420"/>
  <c r="F420"/>
  <c r="E421"/>
  <c r="F421"/>
  <c r="E422"/>
  <c r="F422"/>
  <c r="E423"/>
  <c r="F423"/>
  <c r="E424"/>
  <c r="F424"/>
  <c r="E425"/>
  <c r="F425"/>
  <c r="E426"/>
  <c r="F426"/>
  <c r="E427"/>
  <c r="F427"/>
  <c r="E428"/>
  <c r="F428"/>
  <c r="E429"/>
  <c r="F429"/>
  <c r="E430"/>
  <c r="F430"/>
  <c r="E431"/>
  <c r="F431"/>
  <c r="E432"/>
  <c r="F432"/>
  <c r="E433"/>
  <c r="F433"/>
  <c r="E434"/>
  <c r="F434"/>
  <c r="E435"/>
  <c r="F435"/>
  <c r="E436"/>
  <c r="F436"/>
  <c r="E437"/>
  <c r="F437"/>
  <c r="E438"/>
  <c r="F438"/>
  <c r="E439"/>
  <c r="F439"/>
  <c r="E440"/>
  <c r="F440"/>
  <c r="E441"/>
  <c r="F441"/>
  <c r="E442"/>
  <c r="F442"/>
  <c r="E443"/>
  <c r="F443"/>
  <c r="E444"/>
  <c r="F444"/>
  <c r="E445"/>
  <c r="F445"/>
  <c r="E446"/>
  <c r="F446"/>
  <c r="E447"/>
  <c r="F447"/>
  <c r="E448"/>
  <c r="F448"/>
  <c r="E449"/>
  <c r="F449"/>
  <c r="E450"/>
  <c r="F450"/>
  <c r="E451"/>
  <c r="F451"/>
  <c r="E452"/>
  <c r="F452"/>
  <c r="E453"/>
  <c r="F453"/>
  <c r="E454"/>
  <c r="F454"/>
  <c r="E455"/>
  <c r="F455"/>
  <c r="E456"/>
  <c r="F456"/>
  <c r="E457"/>
  <c r="F457"/>
  <c r="E458"/>
  <c r="F458"/>
  <c r="E459"/>
  <c r="F459"/>
  <c r="E460"/>
  <c r="F460"/>
  <c r="E461"/>
  <c r="F461"/>
  <c r="E462"/>
  <c r="F462"/>
  <c r="E463"/>
  <c r="F463"/>
  <c r="E464"/>
  <c r="F464"/>
  <c r="E465"/>
  <c r="F465"/>
  <c r="E466"/>
  <c r="F466"/>
  <c r="E467"/>
  <c r="F467"/>
  <c r="E468"/>
  <c r="F468"/>
  <c r="E469"/>
  <c r="F469"/>
  <c r="E470"/>
  <c r="F470"/>
  <c r="E471"/>
  <c r="F471"/>
  <c r="E472"/>
  <c r="F472"/>
  <c r="E473"/>
  <c r="F473"/>
  <c r="E474"/>
  <c r="F474"/>
  <c r="E475"/>
  <c r="F475"/>
  <c r="E476"/>
  <c r="F476"/>
  <c r="E477"/>
  <c r="F477"/>
  <c r="E478"/>
  <c r="F478"/>
  <c r="E479"/>
  <c r="F479"/>
  <c r="E480"/>
  <c r="F480"/>
  <c r="E481"/>
  <c r="F481"/>
  <c r="E482"/>
  <c r="F482"/>
  <c r="E483"/>
  <c r="F483"/>
  <c r="E484"/>
  <c r="F484"/>
  <c r="E485"/>
  <c r="F485"/>
  <c r="E486"/>
  <c r="F486"/>
  <c r="E487"/>
  <c r="F487"/>
  <c r="E488"/>
  <c r="F488"/>
  <c r="E489"/>
  <c r="F489"/>
  <c r="E490"/>
  <c r="F490"/>
  <c r="E491"/>
  <c r="F491"/>
  <c r="E492"/>
  <c r="F492"/>
  <c r="E493"/>
  <c r="F493"/>
  <c r="E494"/>
  <c r="F494"/>
  <c r="E495"/>
  <c r="F495"/>
  <c r="E496"/>
  <c r="F496"/>
  <c r="E497"/>
  <c r="F497"/>
  <c r="E498"/>
  <c r="F498"/>
  <c r="E499"/>
  <c r="F499"/>
  <c r="E500"/>
  <c r="F500"/>
  <c r="E501"/>
  <c r="F501"/>
  <c r="E502"/>
  <c r="F502"/>
  <c r="E503"/>
  <c r="F503"/>
  <c r="E504"/>
  <c r="F504"/>
  <c r="E505"/>
  <c r="F505"/>
  <c r="E506"/>
  <c r="F506"/>
  <c r="E507"/>
  <c r="F507"/>
  <c r="E508"/>
  <c r="F508"/>
  <c r="E509"/>
  <c r="F509"/>
  <c r="E510"/>
  <c r="F510"/>
  <c r="E511"/>
  <c r="F511"/>
  <c r="E512"/>
  <c r="F512"/>
  <c r="E513"/>
  <c r="F513"/>
  <c r="E514"/>
  <c r="F514"/>
  <c r="E515"/>
  <c r="F515"/>
  <c r="E516"/>
  <c r="F516"/>
  <c r="E517"/>
  <c r="F517"/>
  <c r="E518"/>
  <c r="F518"/>
  <c r="E519"/>
  <c r="F519"/>
  <c r="E520"/>
  <c r="F520"/>
  <c r="E521"/>
  <c r="F521"/>
  <c r="E522"/>
  <c r="F522"/>
  <c r="E523"/>
  <c r="F523"/>
  <c r="E524"/>
  <c r="F524"/>
  <c r="E525"/>
  <c r="F525"/>
  <c r="E526"/>
  <c r="F526"/>
  <c r="E527"/>
  <c r="F527"/>
  <c r="E528"/>
  <c r="F528"/>
  <c r="E529"/>
  <c r="F529"/>
  <c r="E530"/>
  <c r="F530"/>
  <c r="E531"/>
  <c r="F531"/>
  <c r="E532"/>
  <c r="F532"/>
  <c r="E533"/>
  <c r="F533"/>
  <c r="E534"/>
  <c r="F534"/>
  <c r="E535"/>
  <c r="F535"/>
  <c r="E536"/>
  <c r="F536"/>
  <c r="E537"/>
  <c r="F537"/>
  <c r="E538"/>
  <c r="F538"/>
  <c r="E539"/>
  <c r="F539"/>
  <c r="E540"/>
  <c r="F540"/>
  <c r="E541"/>
  <c r="F541"/>
  <c r="E542"/>
  <c r="F542"/>
  <c r="E543"/>
  <c r="F543"/>
  <c r="E544"/>
  <c r="F544"/>
  <c r="E545"/>
  <c r="F545"/>
  <c r="E546"/>
  <c r="F546"/>
  <c r="E547"/>
  <c r="F547"/>
  <c r="E548"/>
  <c r="F548"/>
  <c r="E549"/>
  <c r="F549"/>
  <c r="E550"/>
  <c r="F550"/>
  <c r="E551"/>
  <c r="F551"/>
  <c r="E552"/>
  <c r="F552"/>
  <c r="E553"/>
  <c r="F553"/>
  <c r="E554"/>
  <c r="F554"/>
  <c r="E555"/>
  <c r="F555"/>
  <c r="E556"/>
  <c r="F556"/>
  <c r="E557"/>
  <c r="F557"/>
  <c r="E558"/>
  <c r="F558"/>
  <c r="E559"/>
  <c r="F559"/>
  <c r="E560"/>
  <c r="F560"/>
  <c r="E561"/>
  <c r="F561"/>
  <c r="E562"/>
  <c r="F562"/>
  <c r="E563"/>
  <c r="F563"/>
  <c r="E564"/>
  <c r="F564"/>
  <c r="E565"/>
  <c r="F565"/>
  <c r="E566"/>
  <c r="F566"/>
  <c r="E567"/>
  <c r="F567"/>
  <c r="E568"/>
  <c r="F568"/>
  <c r="E569"/>
  <c r="F569"/>
  <c r="E570"/>
  <c r="F570"/>
  <c r="E571"/>
  <c r="F571"/>
  <c r="E572"/>
  <c r="F572"/>
  <c r="E573"/>
  <c r="F573"/>
  <c r="E574"/>
  <c r="F574"/>
  <c r="E575"/>
  <c r="F575"/>
  <c r="E576"/>
  <c r="F576"/>
  <c r="E577"/>
  <c r="F577"/>
  <c r="E578"/>
  <c r="F578"/>
  <c r="E579"/>
  <c r="F579"/>
  <c r="E580"/>
  <c r="F580"/>
  <c r="E581"/>
  <c r="F581"/>
  <c r="E582"/>
  <c r="F582"/>
  <c r="E583"/>
  <c r="F583"/>
  <c r="E584"/>
  <c r="F584"/>
  <c r="E585"/>
  <c r="F585"/>
  <c r="E586"/>
  <c r="F586"/>
  <c r="E587"/>
  <c r="F587"/>
  <c r="E588"/>
  <c r="F588"/>
  <c r="E589"/>
  <c r="F589"/>
  <c r="E590"/>
  <c r="F590"/>
  <c r="E591"/>
  <c r="F591"/>
  <c r="E592"/>
  <c r="F592"/>
  <c r="E593"/>
  <c r="F593"/>
  <c r="E594"/>
  <c r="F594"/>
  <c r="E595"/>
  <c r="F595"/>
  <c r="E596"/>
  <c r="F596"/>
  <c r="E597"/>
  <c r="F597"/>
  <c r="E598"/>
  <c r="F598"/>
  <c r="E599"/>
  <c r="F599"/>
  <c r="E600"/>
  <c r="F600"/>
  <c r="E601"/>
  <c r="F601"/>
  <c r="E602"/>
  <c r="F602"/>
  <c r="E603"/>
  <c r="F603"/>
  <c r="E604"/>
  <c r="F604"/>
  <c r="E605"/>
  <c r="F605"/>
  <c r="E606"/>
  <c r="F606"/>
  <c r="E607"/>
  <c r="F607"/>
  <c r="E608"/>
  <c r="F608"/>
  <c r="E609"/>
  <c r="F609"/>
  <c r="E610"/>
  <c r="F610"/>
  <c r="E611"/>
  <c r="F611"/>
  <c r="E612"/>
  <c r="F612"/>
  <c r="E613"/>
  <c r="F613"/>
  <c r="E614"/>
  <c r="F614"/>
  <c r="E615"/>
  <c r="F615"/>
  <c r="E616"/>
  <c r="F616"/>
  <c r="E617"/>
  <c r="F617"/>
  <c r="E618"/>
  <c r="F618"/>
  <c r="E619"/>
  <c r="F619"/>
  <c r="E620"/>
  <c r="F620"/>
  <c r="E621"/>
  <c r="F621"/>
  <c r="E622"/>
  <c r="F622"/>
  <c r="E623"/>
  <c r="F623"/>
  <c r="E624"/>
  <c r="F624"/>
  <c r="E625"/>
  <c r="F625"/>
  <c r="E626"/>
  <c r="F626"/>
  <c r="E627"/>
  <c r="F627"/>
  <c r="E628"/>
  <c r="F628"/>
  <c r="E629"/>
  <c r="F629"/>
  <c r="E630"/>
  <c r="F630"/>
  <c r="E631"/>
  <c r="F631"/>
  <c r="E632"/>
  <c r="F632"/>
  <c r="E633"/>
  <c r="F633"/>
  <c r="E634"/>
  <c r="F634"/>
  <c r="E635"/>
  <c r="F635"/>
  <c r="E636"/>
  <c r="F636"/>
  <c r="E637"/>
  <c r="F637"/>
  <c r="E638"/>
  <c r="F638"/>
  <c r="E639"/>
  <c r="F639"/>
  <c r="E640"/>
  <c r="F640"/>
  <c r="E641"/>
  <c r="F641"/>
  <c r="E642"/>
  <c r="F642"/>
  <c r="E643"/>
  <c r="F643"/>
  <c r="E644"/>
  <c r="F644"/>
  <c r="E645"/>
  <c r="F645"/>
  <c r="E646"/>
  <c r="F646"/>
  <c r="E647"/>
  <c r="F647"/>
  <c r="E648"/>
  <c r="F648"/>
  <c r="E649"/>
  <c r="F649"/>
  <c r="E650"/>
  <c r="F650"/>
  <c r="E651"/>
  <c r="F651"/>
  <c r="E652"/>
  <c r="F652"/>
  <c r="E653"/>
  <c r="F653"/>
  <c r="E654"/>
  <c r="F654"/>
  <c r="E655"/>
  <c r="F655"/>
  <c r="E656"/>
  <c r="F656"/>
  <c r="E657"/>
  <c r="F657"/>
  <c r="E658"/>
  <c r="F658"/>
  <c r="E659"/>
  <c r="F659"/>
  <c r="E660"/>
  <c r="F660"/>
  <c r="E661"/>
  <c r="F661"/>
  <c r="E662"/>
  <c r="F662"/>
  <c r="E663"/>
  <c r="F663"/>
  <c r="E664"/>
  <c r="F664"/>
  <c r="E665"/>
  <c r="F665"/>
  <c r="E666"/>
  <c r="F666"/>
  <c r="E667"/>
  <c r="F667"/>
  <c r="E668"/>
  <c r="F668"/>
  <c r="E669"/>
  <c r="F669"/>
  <c r="E670"/>
  <c r="F670"/>
  <c r="E671"/>
  <c r="F671"/>
  <c r="E672"/>
  <c r="F672"/>
  <c r="E673"/>
  <c r="F673"/>
  <c r="E674"/>
  <c r="F674"/>
  <c r="E675"/>
  <c r="F675"/>
  <c r="E676"/>
  <c r="F676"/>
  <c r="E677"/>
  <c r="F677"/>
  <c r="E678"/>
  <c r="F678"/>
  <c r="E679"/>
  <c r="F679"/>
  <c r="E680"/>
  <c r="F680"/>
  <c r="E681"/>
  <c r="F681"/>
  <c r="E682"/>
  <c r="F682"/>
  <c r="E683"/>
  <c r="F683"/>
  <c r="E684"/>
  <c r="F684"/>
  <c r="E685"/>
  <c r="F685"/>
  <c r="E686"/>
  <c r="F686"/>
  <c r="E687"/>
  <c r="F687"/>
  <c r="E688"/>
  <c r="F688"/>
  <c r="E689"/>
  <c r="F689"/>
  <c r="E690"/>
  <c r="F690"/>
  <c r="E691"/>
  <c r="F691"/>
  <c r="E692"/>
  <c r="F692"/>
  <c r="E693"/>
  <c r="F693"/>
  <c r="E694"/>
  <c r="F694"/>
  <c r="E695"/>
  <c r="F695"/>
  <c r="E696"/>
  <c r="F696"/>
  <c r="E697"/>
  <c r="F697"/>
  <c r="E698"/>
  <c r="F698"/>
  <c r="E699"/>
  <c r="F699"/>
  <c r="E700"/>
  <c r="F700"/>
  <c r="E701"/>
  <c r="F701"/>
  <c r="E702"/>
  <c r="F702"/>
  <c r="E703"/>
  <c r="F703"/>
  <c r="E704"/>
  <c r="F704"/>
  <c r="E705"/>
  <c r="F705"/>
  <c r="E706"/>
  <c r="F706"/>
  <c r="E707"/>
  <c r="F707"/>
  <c r="E708"/>
  <c r="F708"/>
  <c r="E709"/>
  <c r="F709"/>
  <c r="E710"/>
  <c r="F710"/>
  <c r="E711"/>
  <c r="F711"/>
  <c r="E712"/>
  <c r="F712"/>
  <c r="E713"/>
  <c r="F713"/>
  <c r="E714"/>
  <c r="F714"/>
  <c r="E715"/>
  <c r="F715"/>
  <c r="E716"/>
  <c r="F716"/>
  <c r="E717"/>
  <c r="F717"/>
  <c r="E718"/>
  <c r="F718"/>
  <c r="E719"/>
  <c r="F719"/>
  <c r="E720"/>
  <c r="F720"/>
  <c r="E721"/>
  <c r="F721"/>
  <c r="E722"/>
  <c r="F722"/>
  <c r="E723"/>
  <c r="F723"/>
  <c r="E724"/>
  <c r="F724"/>
  <c r="E725"/>
  <c r="F725"/>
  <c r="E726"/>
  <c r="F726"/>
  <c r="E727"/>
  <c r="F727"/>
  <c r="E728"/>
  <c r="F728"/>
  <c r="E729"/>
  <c r="F729"/>
  <c r="E730"/>
  <c r="F730"/>
  <c r="E731"/>
  <c r="F731"/>
  <c r="E732"/>
  <c r="F732"/>
  <c r="E733"/>
  <c r="F733"/>
  <c r="E734"/>
  <c r="F734"/>
  <c r="E735"/>
  <c r="F735"/>
  <c r="E736"/>
  <c r="F736"/>
  <c r="E737"/>
  <c r="F737"/>
  <c r="E738"/>
  <c r="F738"/>
  <c r="E739"/>
  <c r="F739"/>
  <c r="E740"/>
  <c r="F740"/>
  <c r="E741"/>
  <c r="F741"/>
  <c r="E742"/>
  <c r="F742"/>
  <c r="E743"/>
  <c r="F743"/>
  <c r="E744"/>
  <c r="F744"/>
  <c r="E745"/>
  <c r="F745"/>
  <c r="E746"/>
  <c r="F746"/>
  <c r="E747"/>
  <c r="F747"/>
  <c r="E748"/>
  <c r="F748"/>
  <c r="E749"/>
  <c r="F749"/>
  <c r="E750"/>
  <c r="F750"/>
  <c r="E751"/>
  <c r="F751"/>
  <c r="E752"/>
  <c r="F752"/>
  <c r="E753"/>
  <c r="F753"/>
  <c r="E754"/>
  <c r="F754"/>
  <c r="E755"/>
  <c r="F755"/>
  <c r="E756"/>
  <c r="F756"/>
  <c r="E757"/>
  <c r="F757"/>
  <c r="E758"/>
  <c r="F758"/>
  <c r="E759"/>
  <c r="F759"/>
  <c r="E760"/>
  <c r="F760"/>
  <c r="E761"/>
  <c r="F761"/>
  <c r="E762"/>
  <c r="F762"/>
  <c r="E763"/>
  <c r="F763"/>
  <c r="E764"/>
  <c r="F764"/>
  <c r="E765"/>
  <c r="F765"/>
  <c r="E766"/>
  <c r="F766"/>
  <c r="E767"/>
  <c r="F767"/>
  <c r="E768"/>
  <c r="F768"/>
  <c r="E769"/>
  <c r="F769"/>
  <c r="E770"/>
  <c r="F770"/>
  <c r="E771"/>
  <c r="F771"/>
  <c r="E772"/>
  <c r="F772"/>
  <c r="E773"/>
  <c r="F773"/>
  <c r="E774"/>
  <c r="F774"/>
  <c r="E775"/>
  <c r="F775"/>
  <c r="E776"/>
  <c r="F776"/>
  <c r="E777"/>
  <c r="F777"/>
  <c r="E778"/>
  <c r="F778"/>
  <c r="E779"/>
  <c r="F779"/>
  <c r="E780"/>
  <c r="F780"/>
  <c r="E781"/>
  <c r="F781"/>
  <c r="E782"/>
  <c r="F782"/>
  <c r="E783"/>
  <c r="F783"/>
  <c r="E784"/>
  <c r="F784"/>
  <c r="E785"/>
  <c r="F785"/>
  <c r="E786"/>
  <c r="F786"/>
  <c r="E787"/>
  <c r="F787"/>
  <c r="E788"/>
  <c r="F788"/>
  <c r="E789"/>
  <c r="F789"/>
  <c r="E790"/>
  <c r="F790"/>
  <c r="E791"/>
  <c r="F791"/>
  <c r="E792"/>
  <c r="F792"/>
  <c r="E793"/>
  <c r="F793"/>
  <c r="E794"/>
  <c r="F794"/>
  <c r="E795"/>
  <c r="F795"/>
  <c r="E796"/>
  <c r="F796"/>
  <c r="E797"/>
  <c r="F797"/>
  <c r="E798"/>
  <c r="F798"/>
  <c r="E799"/>
  <c r="F799"/>
  <c r="E800"/>
  <c r="F800"/>
  <c r="E801"/>
  <c r="F801"/>
  <c r="E802"/>
  <c r="F802"/>
  <c r="E803"/>
  <c r="F803"/>
  <c r="E804"/>
  <c r="F804"/>
  <c r="E805"/>
  <c r="F805"/>
  <c r="E806"/>
  <c r="F806"/>
  <c r="E807"/>
  <c r="F807"/>
  <c r="E808"/>
  <c r="F808"/>
  <c r="E809"/>
  <c r="F809"/>
  <c r="E810"/>
  <c r="F810"/>
  <c r="E811"/>
  <c r="F811"/>
  <c r="E812"/>
  <c r="F812"/>
  <c r="E813"/>
  <c r="F813"/>
  <c r="E814"/>
  <c r="F814"/>
  <c r="E815"/>
  <c r="F815"/>
  <c r="E816"/>
  <c r="F816"/>
  <c r="E817"/>
  <c r="F817"/>
  <c r="E818"/>
  <c r="F818"/>
  <c r="E819"/>
  <c r="F819"/>
  <c r="E820"/>
  <c r="F820"/>
  <c r="E821"/>
  <c r="F821"/>
  <c r="E822"/>
  <c r="F822"/>
  <c r="E823"/>
  <c r="F823"/>
  <c r="E824"/>
  <c r="F824"/>
  <c r="E825"/>
  <c r="F825"/>
  <c r="E826"/>
  <c r="F826"/>
  <c r="E827"/>
  <c r="F827"/>
  <c r="E828"/>
  <c r="F828"/>
  <c r="E829"/>
  <c r="F829"/>
  <c r="E830"/>
  <c r="F830"/>
  <c r="E831"/>
  <c r="F831"/>
  <c r="E832"/>
  <c r="F832"/>
  <c r="E833"/>
  <c r="F833"/>
  <c r="E834"/>
  <c r="F834"/>
  <c r="E835"/>
  <c r="F835"/>
  <c r="E836"/>
  <c r="F836"/>
  <c r="E837"/>
  <c r="F837"/>
  <c r="E838"/>
  <c r="F838"/>
  <c r="E839"/>
  <c r="F839"/>
  <c r="E840"/>
  <c r="F840"/>
  <c r="E841"/>
  <c r="F841"/>
  <c r="E842"/>
  <c r="F842"/>
  <c r="E843"/>
  <c r="F843"/>
  <c r="E844"/>
  <c r="F844"/>
  <c r="E845"/>
  <c r="F845"/>
  <c r="E846"/>
  <c r="F846"/>
  <c r="E847"/>
  <c r="F847"/>
  <c r="E848"/>
  <c r="F848"/>
  <c r="E849"/>
  <c r="F849"/>
  <c r="E850"/>
  <c r="F850"/>
  <c r="E851"/>
  <c r="F851"/>
  <c r="E852"/>
  <c r="F852"/>
  <c r="E853"/>
  <c r="F853"/>
  <c r="E854"/>
  <c r="F854"/>
  <c r="E855"/>
  <c r="F855"/>
  <c r="E856"/>
  <c r="F856"/>
  <c r="E857"/>
  <c r="F857"/>
  <c r="E858"/>
  <c r="F858"/>
  <c r="E859"/>
  <c r="F859"/>
  <c r="E860"/>
  <c r="F860"/>
  <c r="E861"/>
  <c r="F861"/>
  <c r="E862"/>
  <c r="F862"/>
  <c r="E863"/>
  <c r="F863"/>
  <c r="E864"/>
  <c r="F864"/>
  <c r="E865"/>
  <c r="F865"/>
  <c r="E866"/>
  <c r="F866"/>
  <c r="E867"/>
  <c r="F867"/>
  <c r="E868"/>
  <c r="F868"/>
  <c r="E869"/>
  <c r="F869"/>
  <c r="E870"/>
  <c r="F870"/>
  <c r="E871"/>
  <c r="F871"/>
  <c r="E872"/>
  <c r="F872"/>
  <c r="E873"/>
  <c r="F873"/>
  <c r="E874"/>
  <c r="F874"/>
  <c r="E875"/>
  <c r="F875"/>
  <c r="E876"/>
  <c r="F876"/>
  <c r="E877"/>
  <c r="F877"/>
  <c r="E878"/>
  <c r="F878"/>
  <c r="E879"/>
  <c r="F879"/>
  <c r="E880"/>
  <c r="F880"/>
  <c r="E881"/>
  <c r="F881"/>
  <c r="E882"/>
  <c r="F882"/>
  <c r="E883"/>
  <c r="F883"/>
  <c r="E884"/>
  <c r="F884"/>
  <c r="E885"/>
  <c r="F885"/>
  <c r="E886"/>
  <c r="F886"/>
  <c r="E887"/>
  <c r="F887"/>
  <c r="E888"/>
  <c r="F888"/>
  <c r="E889"/>
  <c r="F889"/>
  <c r="E890"/>
  <c r="F890"/>
  <c r="E891"/>
  <c r="F891"/>
  <c r="E892"/>
  <c r="F892"/>
  <c r="E893"/>
  <c r="F893"/>
  <c r="E894"/>
  <c r="F894"/>
  <c r="E895"/>
  <c r="F895"/>
  <c r="E896"/>
  <c r="F896"/>
  <c r="E897"/>
  <c r="F897"/>
  <c r="E898"/>
  <c r="F898"/>
  <c r="E899"/>
  <c r="F899"/>
  <c r="E900"/>
  <c r="F900"/>
  <c r="E901"/>
  <c r="F901"/>
  <c r="E902"/>
  <c r="F902"/>
  <c r="E903"/>
  <c r="F903"/>
  <c r="E904"/>
  <c r="F904"/>
  <c r="E905"/>
  <c r="F905"/>
  <c r="E906"/>
  <c r="F906"/>
  <c r="E907"/>
  <c r="F907"/>
  <c r="E908"/>
  <c r="F908"/>
  <c r="E909"/>
  <c r="F909"/>
  <c r="E910"/>
  <c r="F910"/>
  <c r="E911"/>
  <c r="F911"/>
  <c r="E912"/>
  <c r="F912"/>
  <c r="E913"/>
  <c r="F913"/>
  <c r="E914"/>
  <c r="F914"/>
  <c r="E915"/>
  <c r="F915"/>
  <c r="E916"/>
  <c r="F916"/>
  <c r="E917"/>
  <c r="F917"/>
  <c r="E918"/>
  <c r="F918"/>
  <c r="E919"/>
  <c r="F919"/>
  <c r="E920"/>
  <c r="F920"/>
  <c r="E921"/>
  <c r="F921"/>
  <c r="E922"/>
  <c r="F922"/>
  <c r="E923"/>
  <c r="F923"/>
  <c r="E924"/>
  <c r="F924"/>
  <c r="E925"/>
  <c r="F925"/>
  <c r="E926"/>
  <c r="F926"/>
  <c r="E927"/>
  <c r="F927"/>
  <c r="E928"/>
  <c r="F928"/>
  <c r="E929"/>
  <c r="F929"/>
  <c r="E930"/>
  <c r="F930"/>
  <c r="E931"/>
  <c r="F931"/>
  <c r="E932"/>
  <c r="F932"/>
  <c r="E933"/>
  <c r="F933"/>
  <c r="E934"/>
  <c r="F934"/>
  <c r="E935"/>
  <c r="F935"/>
  <c r="E936"/>
  <c r="F936"/>
  <c r="E937"/>
  <c r="F937"/>
  <c r="E938"/>
  <c r="F938"/>
  <c r="E939"/>
  <c r="F939"/>
  <c r="E940"/>
  <c r="F940"/>
  <c r="E941"/>
  <c r="F941"/>
  <c r="E942"/>
  <c r="F942"/>
  <c r="E943"/>
  <c r="F943"/>
  <c r="E944"/>
  <c r="F944"/>
  <c r="E945"/>
  <c r="F945"/>
  <c r="E946"/>
  <c r="F946"/>
  <c r="E947"/>
  <c r="F947"/>
  <c r="E948"/>
  <c r="F948"/>
  <c r="E949"/>
  <c r="F949"/>
  <c r="E950"/>
  <c r="F950"/>
  <c r="E951"/>
  <c r="F951"/>
  <c r="E952"/>
  <c r="F952"/>
  <c r="E953"/>
  <c r="F953"/>
  <c r="E954"/>
  <c r="F954"/>
  <c r="E955"/>
  <c r="F955"/>
  <c r="E956"/>
  <c r="F956"/>
  <c r="E957"/>
  <c r="F957"/>
  <c r="E958"/>
  <c r="F958"/>
  <c r="E959"/>
  <c r="F959"/>
  <c r="E960"/>
  <c r="F960"/>
  <c r="E961"/>
  <c r="F961"/>
  <c r="E962"/>
  <c r="F962"/>
  <c r="E963"/>
  <c r="F963"/>
  <c r="E964"/>
  <c r="F964"/>
  <c r="E965"/>
  <c r="F965"/>
  <c r="E966"/>
  <c r="F966"/>
  <c r="E967"/>
  <c r="F967"/>
  <c r="E968"/>
  <c r="F968"/>
  <c r="E969"/>
  <c r="F969"/>
  <c r="E970"/>
  <c r="F970"/>
  <c r="E971"/>
  <c r="F971"/>
  <c r="E972"/>
  <c r="F972"/>
  <c r="E973"/>
  <c r="F973"/>
  <c r="E974"/>
  <c r="F974"/>
  <c r="E975"/>
  <c r="F975"/>
  <c r="E976"/>
  <c r="F976"/>
  <c r="E977"/>
  <c r="F977"/>
  <c r="E978"/>
  <c r="F978"/>
  <c r="E979"/>
  <c r="F979"/>
  <c r="E980"/>
  <c r="F980"/>
  <c r="E981"/>
  <c r="F981"/>
  <c r="E982"/>
  <c r="F982"/>
  <c r="E983"/>
  <c r="F983"/>
  <c r="E984"/>
  <c r="F984"/>
  <c r="E985"/>
  <c r="F985"/>
  <c r="E986"/>
  <c r="F986"/>
  <c r="E987"/>
  <c r="F987"/>
  <c r="E988"/>
  <c r="F988"/>
  <c r="E989"/>
  <c r="F989"/>
  <c r="E990"/>
  <c r="F990"/>
  <c r="E991"/>
  <c r="F991"/>
  <c r="E992"/>
  <c r="F992"/>
  <c r="E993"/>
  <c r="F993"/>
  <c r="E994"/>
  <c r="F994"/>
  <c r="E995"/>
  <c r="F995"/>
  <c r="E996"/>
  <c r="F996"/>
  <c r="E997"/>
  <c r="F997"/>
  <c r="E998"/>
  <c r="F998"/>
  <c r="E999"/>
  <c r="F999"/>
  <c r="E1000"/>
  <c r="F1000"/>
  <c r="E1001"/>
  <c r="F1001"/>
  <c r="E1002"/>
  <c r="F1002"/>
  <c r="E1003"/>
  <c r="F1003"/>
  <c r="E1004"/>
  <c r="F1004"/>
  <c r="E1005"/>
  <c r="F1005"/>
  <c r="E1006"/>
  <c r="F1006"/>
  <c r="E1007"/>
  <c r="F1007"/>
  <c r="E1008"/>
  <c r="F1008"/>
  <c r="E1009"/>
  <c r="F1009"/>
  <c r="E1010"/>
  <c r="F1010"/>
  <c r="E1011"/>
  <c r="F1011"/>
  <c r="E1012"/>
  <c r="F1012"/>
  <c r="E1013"/>
  <c r="F1013"/>
  <c r="E1014"/>
  <c r="F1014"/>
  <c r="E1015"/>
  <c r="F1015"/>
  <c r="E1016"/>
  <c r="F1016"/>
  <c r="E1017"/>
  <c r="F1017"/>
  <c r="E1018"/>
  <c r="F1018"/>
  <c r="E1019"/>
  <c r="F1019"/>
  <c r="E1020"/>
  <c r="F1020"/>
  <c r="E1021"/>
  <c r="F1021"/>
  <c r="E1022"/>
  <c r="F1022"/>
  <c r="E1023"/>
  <c r="F1023"/>
  <c r="E1024"/>
  <c r="F1024"/>
  <c r="E1025"/>
  <c r="F1025"/>
  <c r="E1026"/>
  <c r="F1026"/>
  <c r="E1027"/>
  <c r="F1027"/>
  <c r="E1028"/>
  <c r="F1028"/>
  <c r="E1029"/>
  <c r="F1029"/>
  <c r="E1030"/>
  <c r="F1030"/>
  <c r="E1031"/>
  <c r="F1031"/>
  <c r="E1032"/>
  <c r="F1032"/>
  <c r="E1033"/>
  <c r="F1033"/>
  <c r="E1034"/>
  <c r="F1034"/>
  <c r="E1035"/>
  <c r="F1035"/>
  <c r="E1036"/>
  <c r="F1036"/>
  <c r="E1037"/>
  <c r="F1037"/>
  <c r="E1038"/>
  <c r="F1038"/>
  <c r="E1039"/>
  <c r="F1039"/>
  <c r="E1040"/>
  <c r="F1040"/>
  <c r="E1041"/>
  <c r="F1041"/>
  <c r="E1042"/>
  <c r="F1042"/>
  <c r="E1043"/>
  <c r="F1043"/>
  <c r="E1044"/>
  <c r="F1044"/>
  <c r="E1045"/>
  <c r="F1045"/>
  <c r="E1046"/>
  <c r="F1046"/>
  <c r="E1047"/>
  <c r="F1047"/>
  <c r="E1048"/>
  <c r="F1048"/>
  <c r="E1049"/>
  <c r="F1049"/>
  <c r="E1050"/>
  <c r="F1050"/>
  <c r="E1051"/>
  <c r="F1051"/>
  <c r="E1052"/>
  <c r="F1052"/>
  <c r="E1053"/>
  <c r="F1053"/>
  <c r="E1054"/>
  <c r="F1054"/>
  <c r="E1055"/>
  <c r="F1055"/>
  <c r="E1056"/>
  <c r="F1056"/>
  <c r="E1057"/>
  <c r="F1057"/>
  <c r="E1058"/>
  <c r="F1058"/>
  <c r="E1059"/>
  <c r="F1059"/>
  <c r="E1060"/>
  <c r="F1060"/>
  <c r="E1061"/>
  <c r="F1061"/>
  <c r="E1062"/>
  <c r="F1062"/>
  <c r="E1063"/>
  <c r="F1063"/>
  <c r="E1064"/>
  <c r="F1064"/>
  <c r="E1065"/>
  <c r="F1065"/>
  <c r="E1066"/>
  <c r="F1066"/>
  <c r="E1067"/>
  <c r="F1067"/>
  <c r="E1068"/>
  <c r="F1068"/>
  <c r="E1069"/>
  <c r="F1069"/>
  <c r="E1070"/>
  <c r="F1070"/>
  <c r="E1071"/>
  <c r="F1071"/>
  <c r="E1072"/>
  <c r="F1072"/>
  <c r="E1073"/>
  <c r="F1073"/>
  <c r="E1074"/>
  <c r="F1074"/>
  <c r="E1075"/>
  <c r="F1075"/>
  <c r="E1076"/>
  <c r="F1076"/>
  <c r="E1077"/>
  <c r="F1077"/>
  <c r="E1078"/>
  <c r="F1078"/>
  <c r="E1079"/>
  <c r="F1079"/>
  <c r="E1080"/>
  <c r="F1080"/>
  <c r="E1081"/>
  <c r="F1081"/>
  <c r="E1082"/>
  <c r="F1082"/>
  <c r="E1083"/>
  <c r="F1083"/>
  <c r="E1084"/>
  <c r="F1084"/>
  <c r="E1085"/>
  <c r="F1085"/>
  <c r="E1086"/>
  <c r="F1086"/>
  <c r="E1087"/>
  <c r="F1087"/>
  <c r="E1088"/>
  <c r="F1088"/>
  <c r="E1089"/>
  <c r="F1089"/>
  <c r="E1090"/>
  <c r="F1090"/>
  <c r="E1091"/>
  <c r="F1091"/>
  <c r="E1092"/>
  <c r="F1092"/>
  <c r="E1093"/>
  <c r="F1093"/>
  <c r="E1094"/>
  <c r="F1094"/>
  <c r="E1095"/>
  <c r="F1095"/>
  <c r="E1096"/>
  <c r="F1096"/>
  <c r="E1097"/>
  <c r="F1097"/>
  <c r="E1098"/>
  <c r="F1098"/>
  <c r="E1099"/>
  <c r="F1099"/>
  <c r="E1100"/>
  <c r="F1100"/>
  <c r="E1101"/>
  <c r="F1101"/>
  <c r="E1102"/>
  <c r="F1102"/>
  <c r="E1103"/>
  <c r="F1103"/>
  <c r="E1104"/>
  <c r="F1104"/>
  <c r="E1105"/>
  <c r="F1105"/>
  <c r="E1106"/>
  <c r="F1106"/>
  <c r="E1107"/>
  <c r="F1107"/>
  <c r="E1108"/>
  <c r="F1108"/>
  <c r="E1109"/>
  <c r="F1109"/>
  <c r="E1110"/>
  <c r="F1110"/>
  <c r="E1111"/>
  <c r="F1111"/>
  <c r="E1112"/>
  <c r="F1112"/>
  <c r="E1113"/>
  <c r="F1113"/>
  <c r="E1114"/>
  <c r="F1114"/>
  <c r="E1115"/>
  <c r="F1115"/>
  <c r="E1116"/>
  <c r="F1116"/>
  <c r="E1117"/>
  <c r="F1117"/>
  <c r="E1118"/>
  <c r="F1118"/>
  <c r="E1119"/>
  <c r="F1119"/>
  <c r="E1120"/>
  <c r="F1120"/>
  <c r="E1121"/>
  <c r="F1121"/>
  <c r="E1122"/>
  <c r="F1122"/>
  <c r="E1123"/>
  <c r="F1123"/>
  <c r="E1124"/>
  <c r="F1124"/>
  <c r="E1125"/>
  <c r="F1125"/>
  <c r="E1126"/>
  <c r="F1126"/>
  <c r="E1127"/>
  <c r="F1127"/>
  <c r="E1128"/>
  <c r="F1128"/>
  <c r="E1129"/>
  <c r="F1129"/>
  <c r="E1130"/>
  <c r="F1130"/>
  <c r="E1131"/>
  <c r="F1131"/>
  <c r="E1132"/>
  <c r="F1132"/>
  <c r="E1133"/>
  <c r="F1133"/>
  <c r="E1134"/>
  <c r="F1134"/>
  <c r="E1135"/>
  <c r="F1135"/>
  <c r="E1136"/>
  <c r="F1136"/>
  <c r="E1137"/>
  <c r="F1137"/>
  <c r="E1138"/>
  <c r="F1138"/>
  <c r="E1139"/>
  <c r="F1139"/>
  <c r="E1140"/>
  <c r="F1140"/>
  <c r="E1141"/>
  <c r="F1141"/>
  <c r="E1142"/>
  <c r="F1142"/>
  <c r="E1143"/>
  <c r="F1143"/>
  <c r="E1144"/>
  <c r="F1144"/>
  <c r="E1145"/>
  <c r="F1145"/>
  <c r="E1146"/>
  <c r="F1146"/>
  <c r="E1147"/>
  <c r="F1147"/>
  <c r="E1148"/>
  <c r="F1148"/>
  <c r="E1149"/>
  <c r="F1149"/>
  <c r="E1150"/>
  <c r="F1150"/>
  <c r="E1151"/>
  <c r="F1151"/>
  <c r="E1152"/>
  <c r="F1152"/>
  <c r="E1153"/>
  <c r="F1153"/>
  <c r="E1154"/>
  <c r="F1154"/>
  <c r="E1155"/>
  <c r="F1155"/>
  <c r="E1156"/>
  <c r="F1156"/>
  <c r="E1157"/>
  <c r="F1157"/>
  <c r="E1158"/>
  <c r="F1158"/>
  <c r="E1159"/>
  <c r="F1159"/>
  <c r="E1160"/>
  <c r="F1160"/>
  <c r="E1161"/>
  <c r="F1161"/>
  <c r="E1162"/>
  <c r="F1162"/>
  <c r="E1163"/>
  <c r="F1163"/>
  <c r="E1164"/>
  <c r="F1164"/>
  <c r="E1165"/>
  <c r="F1165"/>
  <c r="E1166"/>
  <c r="F1166"/>
  <c r="E1167"/>
  <c r="F1167"/>
  <c r="E1168"/>
  <c r="F1168"/>
  <c r="E1169"/>
  <c r="F1169"/>
  <c r="E1170"/>
  <c r="F1170"/>
  <c r="E1171"/>
  <c r="F1171"/>
  <c r="E1172"/>
  <c r="F1172"/>
  <c r="E1173"/>
  <c r="F1173"/>
  <c r="E1174"/>
  <c r="F1174"/>
  <c r="E1175"/>
  <c r="F1175"/>
  <c r="E1176"/>
  <c r="F1176"/>
  <c r="E1177"/>
  <c r="F1177"/>
  <c r="E1178"/>
  <c r="F1178"/>
  <c r="E1179"/>
  <c r="F1179"/>
  <c r="E1180"/>
  <c r="F1180"/>
  <c r="E1181"/>
  <c r="F1181"/>
  <c r="E1182"/>
  <c r="F1182"/>
  <c r="E1183"/>
  <c r="F1183"/>
  <c r="E1184"/>
  <c r="F1184"/>
  <c r="E1185"/>
  <c r="F1185"/>
  <c r="E1186"/>
  <c r="F1186"/>
  <c r="E1187"/>
  <c r="F1187"/>
  <c r="E1188"/>
  <c r="F1188"/>
  <c r="E1189"/>
  <c r="F1189"/>
  <c r="E1190"/>
  <c r="F1190"/>
  <c r="E1191"/>
  <c r="F1191"/>
  <c r="E1192"/>
  <c r="F1192"/>
  <c r="E1193"/>
  <c r="F1193"/>
  <c r="E1194"/>
  <c r="F1194"/>
  <c r="E1195"/>
  <c r="F1195"/>
  <c r="E1196"/>
  <c r="F1196"/>
  <c r="E1197"/>
  <c r="F1197"/>
  <c r="E1198"/>
  <c r="F1198"/>
  <c r="E1199"/>
  <c r="F1199"/>
  <c r="E1200"/>
  <c r="F1200"/>
  <c r="E1201"/>
  <c r="F1201"/>
  <c r="E1202"/>
  <c r="F1202"/>
  <c r="E1203"/>
  <c r="F1203"/>
  <c r="E1204"/>
  <c r="F1204"/>
  <c r="E1205"/>
  <c r="F1205"/>
  <c r="E1206"/>
  <c r="F1206"/>
  <c r="E1207"/>
  <c r="F1207"/>
  <c r="E1208"/>
  <c r="F1208"/>
  <c r="E1209"/>
  <c r="F1209"/>
  <c r="E1210"/>
  <c r="F1210"/>
  <c r="E1211"/>
  <c r="F1211"/>
  <c r="E1212"/>
  <c r="F1212"/>
  <c r="E1213"/>
  <c r="F1213"/>
  <c r="E1214"/>
  <c r="F1214"/>
  <c r="E1215"/>
  <c r="F1215"/>
  <c r="E1216"/>
  <c r="F1216"/>
  <c r="E1217"/>
  <c r="F1217"/>
  <c r="E1218"/>
  <c r="F1218"/>
  <c r="E1219"/>
  <c r="F1219"/>
  <c r="E1220"/>
  <c r="F1220"/>
  <c r="E1221"/>
  <c r="F1221"/>
  <c r="E1222"/>
  <c r="F1222"/>
  <c r="E1223"/>
  <c r="F1223"/>
  <c r="E1224"/>
  <c r="F1224"/>
  <c r="E1225"/>
  <c r="F1225"/>
  <c r="E1226"/>
  <c r="F1226"/>
  <c r="E1227"/>
  <c r="F1227"/>
  <c r="E1228"/>
  <c r="F1228"/>
  <c r="E1229"/>
  <c r="F1229"/>
  <c r="E1230"/>
  <c r="F1230"/>
  <c r="E1231"/>
  <c r="F1231"/>
  <c r="E1232"/>
  <c r="F1232"/>
  <c r="H6386" i="32"/>
  <c r="H6387"/>
  <c r="H6388"/>
  <c r="H6389"/>
  <c r="H6390"/>
  <c r="H6391"/>
  <c r="H6392"/>
  <c r="H6393"/>
  <c r="H6394"/>
  <c r="H6395"/>
  <c r="H6396"/>
  <c r="H6397"/>
  <c r="H6398"/>
  <c r="H6399"/>
  <c r="H6400"/>
  <c r="H6401"/>
  <c r="H6402"/>
  <c r="H6403"/>
  <c r="H6404"/>
  <c r="H6405"/>
  <c r="H6406"/>
  <c r="H6407"/>
  <c r="H6408"/>
  <c r="E22" i="3" l="1"/>
  <c r="D22"/>
  <c r="B24" i="8"/>
  <c r="H28"/>
  <c r="H29" s="1"/>
  <c r="H30" s="1"/>
  <c r="H32"/>
  <c r="I32" s="1"/>
  <c r="E16" i="3"/>
  <c r="C49" i="5" s="1"/>
  <c r="I30" i="8" l="1"/>
  <c r="J30" s="1"/>
  <c r="H33"/>
  <c r="J32"/>
  <c r="D16" i="3"/>
  <c r="B49" i="5" l="1"/>
  <c r="J35" i="8"/>
  <c r="J24" s="1"/>
  <c r="B171" i="5"/>
  <c r="A171"/>
  <c r="B158"/>
  <c r="A158"/>
  <c r="B60"/>
  <c r="A60"/>
  <c r="A246"/>
  <c r="B245"/>
  <c r="A245"/>
  <c r="B244"/>
  <c r="A244"/>
  <c r="I46"/>
  <c r="I41"/>
  <c r="J21" i="1"/>
  <c r="J9"/>
  <c r="J11"/>
  <c r="J13"/>
  <c r="J15"/>
  <c r="J17"/>
  <c r="I13"/>
  <c r="I11"/>
  <c r="I9"/>
  <c r="H23" i="19" l="1"/>
  <c r="A7" i="8"/>
  <c r="I248" i="5" l="1"/>
  <c r="I172" l="1"/>
  <c r="X92" i="43"/>
  <c r="X93" s="1"/>
  <c r="X85"/>
  <c r="X87" s="1"/>
  <c r="X90" s="1"/>
  <c r="P160" i="42"/>
  <c r="Q73" i="43"/>
  <c r="L164" i="44"/>
  <c r="P247"/>
  <c r="Q247" s="1"/>
  <c r="O247"/>
  <c r="F247"/>
  <c r="G247" s="1"/>
  <c r="P246"/>
  <c r="Q246" s="1"/>
  <c r="O246"/>
  <c r="F246"/>
  <c r="G246" s="1"/>
  <c r="P245"/>
  <c r="Q245" s="1"/>
  <c r="O245"/>
  <c r="F245"/>
  <c r="H245" s="1"/>
  <c r="I245" s="1"/>
  <c r="P244"/>
  <c r="Q244" s="1"/>
  <c r="O244"/>
  <c r="F244"/>
  <c r="H244" s="1"/>
  <c r="I244" s="1"/>
  <c r="P243"/>
  <c r="Q243" s="1"/>
  <c r="O243"/>
  <c r="F243"/>
  <c r="H243" s="1"/>
  <c r="I243" s="1"/>
  <c r="P242"/>
  <c r="Q242" s="1"/>
  <c r="O242"/>
  <c r="F242"/>
  <c r="H242" s="1"/>
  <c r="I242" s="1"/>
  <c r="P241"/>
  <c r="Q241" s="1"/>
  <c r="O241"/>
  <c r="F241"/>
  <c r="H241" s="1"/>
  <c r="I241" s="1"/>
  <c r="P240"/>
  <c r="Q240" s="1"/>
  <c r="O240"/>
  <c r="F240"/>
  <c r="H240" s="1"/>
  <c r="I240" s="1"/>
  <c r="P239"/>
  <c r="Q239" s="1"/>
  <c r="O239"/>
  <c r="F239"/>
  <c r="H239" s="1"/>
  <c r="I239" s="1"/>
  <c r="P238"/>
  <c r="Q238" s="1"/>
  <c r="O238"/>
  <c r="F238"/>
  <c r="H238" s="1"/>
  <c r="I238" s="1"/>
  <c r="P237"/>
  <c r="Q237" s="1"/>
  <c r="O237"/>
  <c r="F237"/>
  <c r="H237" s="1"/>
  <c r="I237" s="1"/>
  <c r="P236"/>
  <c r="Q236" s="1"/>
  <c r="O236"/>
  <c r="F236"/>
  <c r="H236" s="1"/>
  <c r="I236" s="1"/>
  <c r="P235"/>
  <c r="Q235" s="1"/>
  <c r="O235"/>
  <c r="F235"/>
  <c r="H235" s="1"/>
  <c r="I235" s="1"/>
  <c r="P234"/>
  <c r="Q234" s="1"/>
  <c r="O234"/>
  <c r="F234"/>
  <c r="G234" s="1"/>
  <c r="P233"/>
  <c r="Q233" s="1"/>
  <c r="O233"/>
  <c r="F233"/>
  <c r="H233" s="1"/>
  <c r="I233" s="1"/>
  <c r="P232"/>
  <c r="Q232" s="1"/>
  <c r="O232"/>
  <c r="F232"/>
  <c r="H232" s="1"/>
  <c r="I232" s="1"/>
  <c r="P231"/>
  <c r="Q231" s="1"/>
  <c r="O231"/>
  <c r="F231"/>
  <c r="H231" s="1"/>
  <c r="I231" s="1"/>
  <c r="P230"/>
  <c r="Q230" s="1"/>
  <c r="O230"/>
  <c r="F230"/>
  <c r="H230" s="1"/>
  <c r="I230" s="1"/>
  <c r="P229"/>
  <c r="Q229" s="1"/>
  <c r="O229"/>
  <c r="F229"/>
  <c r="H229" s="1"/>
  <c r="I229" s="1"/>
  <c r="P228"/>
  <c r="Q228" s="1"/>
  <c r="O228"/>
  <c r="F228"/>
  <c r="G228" s="1"/>
  <c r="P227"/>
  <c r="Q227" s="1"/>
  <c r="O227"/>
  <c r="F227"/>
  <c r="H227" s="1"/>
  <c r="I227" s="1"/>
  <c r="P226"/>
  <c r="Q226" s="1"/>
  <c r="O226"/>
  <c r="F226"/>
  <c r="H226" s="1"/>
  <c r="I226" s="1"/>
  <c r="P225"/>
  <c r="Q225" s="1"/>
  <c r="O225"/>
  <c r="F225"/>
  <c r="H225" s="1"/>
  <c r="I225" s="1"/>
  <c r="P224"/>
  <c r="Q224" s="1"/>
  <c r="O224"/>
  <c r="F224"/>
  <c r="H224" s="1"/>
  <c r="I224" s="1"/>
  <c r="P223"/>
  <c r="Q223" s="1"/>
  <c r="O223"/>
  <c r="F223"/>
  <c r="H223" s="1"/>
  <c r="I223" s="1"/>
  <c r="P222"/>
  <c r="Q222" s="1"/>
  <c r="O222"/>
  <c r="F222"/>
  <c r="H222" s="1"/>
  <c r="I222" s="1"/>
  <c r="P221"/>
  <c r="Q221" s="1"/>
  <c r="O221"/>
  <c r="F221"/>
  <c r="H221" s="1"/>
  <c r="I221" s="1"/>
  <c r="P220"/>
  <c r="Q220" s="1"/>
  <c r="O220"/>
  <c r="F220"/>
  <c r="H220" s="1"/>
  <c r="I220" s="1"/>
  <c r="P219"/>
  <c r="Q219" s="1"/>
  <c r="O219"/>
  <c r="F219"/>
  <c r="H219" s="1"/>
  <c r="I219" s="1"/>
  <c r="P218"/>
  <c r="Q218" s="1"/>
  <c r="O218"/>
  <c r="F218"/>
  <c r="H218" s="1"/>
  <c r="I218" s="1"/>
  <c r="P217"/>
  <c r="Q217" s="1"/>
  <c r="O217"/>
  <c r="F217"/>
  <c r="H217" s="1"/>
  <c r="I217" s="1"/>
  <c r="P216"/>
  <c r="Q216" s="1"/>
  <c r="O216"/>
  <c r="F216"/>
  <c r="H216" s="1"/>
  <c r="I216" s="1"/>
  <c r="P215"/>
  <c r="Q215" s="1"/>
  <c r="O215"/>
  <c r="F215"/>
  <c r="H215" s="1"/>
  <c r="I215" s="1"/>
  <c r="P214"/>
  <c r="Q214" s="1"/>
  <c r="O214"/>
  <c r="F214"/>
  <c r="H214" s="1"/>
  <c r="I214" s="1"/>
  <c r="P213"/>
  <c r="Q213" s="1"/>
  <c r="O213"/>
  <c r="F213"/>
  <c r="H213" s="1"/>
  <c r="I213" s="1"/>
  <c r="P212"/>
  <c r="Q212" s="1"/>
  <c r="O212"/>
  <c r="F212"/>
  <c r="G212" s="1"/>
  <c r="P211"/>
  <c r="Q211" s="1"/>
  <c r="O211"/>
  <c r="F211"/>
  <c r="H211" s="1"/>
  <c r="I211" s="1"/>
  <c r="P210"/>
  <c r="Q210" s="1"/>
  <c r="O210"/>
  <c r="F210"/>
  <c r="H210" s="1"/>
  <c r="I210" s="1"/>
  <c r="P209"/>
  <c r="Q209" s="1"/>
  <c r="O209"/>
  <c r="F209"/>
  <c r="H209" s="1"/>
  <c r="I209" s="1"/>
  <c r="P208"/>
  <c r="Q208" s="1"/>
  <c r="O208"/>
  <c r="F208"/>
  <c r="H208" s="1"/>
  <c r="I208" s="1"/>
  <c r="P207"/>
  <c r="Q207" s="1"/>
  <c r="O207"/>
  <c r="F207"/>
  <c r="H207" s="1"/>
  <c r="I207" s="1"/>
  <c r="P206"/>
  <c r="Q206" s="1"/>
  <c r="O206"/>
  <c r="F206"/>
  <c r="H206" s="1"/>
  <c r="I206" s="1"/>
  <c r="P205"/>
  <c r="Q205" s="1"/>
  <c r="O205"/>
  <c r="F205"/>
  <c r="H205" s="1"/>
  <c r="I205" s="1"/>
  <c r="P204"/>
  <c r="Q204" s="1"/>
  <c r="O204"/>
  <c r="F204"/>
  <c r="H204" s="1"/>
  <c r="I204" s="1"/>
  <c r="P203"/>
  <c r="Q203" s="1"/>
  <c r="O203"/>
  <c r="F203"/>
  <c r="G203" s="1"/>
  <c r="P202"/>
  <c r="Q202" s="1"/>
  <c r="O202"/>
  <c r="F202"/>
  <c r="H202" s="1"/>
  <c r="I202" s="1"/>
  <c r="P201"/>
  <c r="Q201" s="1"/>
  <c r="O201"/>
  <c r="F201"/>
  <c r="H201" s="1"/>
  <c r="I201" s="1"/>
  <c r="P200"/>
  <c r="Q200" s="1"/>
  <c r="O200"/>
  <c r="F200"/>
  <c r="G200" s="1"/>
  <c r="P199"/>
  <c r="Q199" s="1"/>
  <c r="O199"/>
  <c r="F199"/>
  <c r="H199" s="1"/>
  <c r="I199" s="1"/>
  <c r="P198"/>
  <c r="Q198" s="1"/>
  <c r="O198"/>
  <c r="F198"/>
  <c r="H198" s="1"/>
  <c r="I198" s="1"/>
  <c r="P197"/>
  <c r="Q197" s="1"/>
  <c r="O197"/>
  <c r="F197"/>
  <c r="H197" s="1"/>
  <c r="I197" s="1"/>
  <c r="P196"/>
  <c r="Q196" s="1"/>
  <c r="O196"/>
  <c r="F196"/>
  <c r="H196" s="1"/>
  <c r="I196" s="1"/>
  <c r="P195"/>
  <c r="Q195" s="1"/>
  <c r="O195"/>
  <c r="F195"/>
  <c r="H195" s="1"/>
  <c r="I195" s="1"/>
  <c r="P194"/>
  <c r="Q194" s="1"/>
  <c r="O194"/>
  <c r="F194"/>
  <c r="H194" s="1"/>
  <c r="I194" s="1"/>
  <c r="P193"/>
  <c r="Q193" s="1"/>
  <c r="O193"/>
  <c r="F193"/>
  <c r="H193" s="1"/>
  <c r="I193" s="1"/>
  <c r="P192"/>
  <c r="Q192" s="1"/>
  <c r="O192"/>
  <c r="F192"/>
  <c r="H192" s="1"/>
  <c r="I192" s="1"/>
  <c r="P191"/>
  <c r="Q191" s="1"/>
  <c r="O191"/>
  <c r="F191"/>
  <c r="H191" s="1"/>
  <c r="I191" s="1"/>
  <c r="P190"/>
  <c r="Q190" s="1"/>
  <c r="O190"/>
  <c r="F190"/>
  <c r="H190" s="1"/>
  <c r="I190" s="1"/>
  <c r="P189"/>
  <c r="Q189" s="1"/>
  <c r="O189"/>
  <c r="F189"/>
  <c r="H189" s="1"/>
  <c r="I189" s="1"/>
  <c r="P188"/>
  <c r="Q188" s="1"/>
  <c r="O188"/>
  <c r="F188"/>
  <c r="G188" s="1"/>
  <c r="P187"/>
  <c r="Q187" s="1"/>
  <c r="O187"/>
  <c r="F187"/>
  <c r="H187" s="1"/>
  <c r="I187" s="1"/>
  <c r="P186"/>
  <c r="Q186" s="1"/>
  <c r="O186"/>
  <c r="F186"/>
  <c r="H186" s="1"/>
  <c r="I186" s="1"/>
  <c r="P185"/>
  <c r="Q185" s="1"/>
  <c r="O185"/>
  <c r="F185"/>
  <c r="H185" s="1"/>
  <c r="I185" s="1"/>
  <c r="P184"/>
  <c r="Q184" s="1"/>
  <c r="O184"/>
  <c r="F184"/>
  <c r="G184" s="1"/>
  <c r="P183"/>
  <c r="Q183" s="1"/>
  <c r="O183"/>
  <c r="F183"/>
  <c r="G183" s="1"/>
  <c r="P182"/>
  <c r="Q182" s="1"/>
  <c r="O182"/>
  <c r="F182"/>
  <c r="H182" s="1"/>
  <c r="I182" s="1"/>
  <c r="P181"/>
  <c r="Q181" s="1"/>
  <c r="O181"/>
  <c r="F181"/>
  <c r="H181" s="1"/>
  <c r="I181" s="1"/>
  <c r="P180"/>
  <c r="Q180" s="1"/>
  <c r="O180"/>
  <c r="F180"/>
  <c r="H180" s="1"/>
  <c r="I180" s="1"/>
  <c r="P179"/>
  <c r="Q179" s="1"/>
  <c r="O179"/>
  <c r="F179"/>
  <c r="G179" s="1"/>
  <c r="P178"/>
  <c r="Q178" s="1"/>
  <c r="O178"/>
  <c r="F178"/>
  <c r="H178" s="1"/>
  <c r="I178" s="1"/>
  <c r="P177"/>
  <c r="Q177" s="1"/>
  <c r="O177"/>
  <c r="F177"/>
  <c r="H177" s="1"/>
  <c r="I177" s="1"/>
  <c r="P176"/>
  <c r="Q176" s="1"/>
  <c r="O176"/>
  <c r="F176"/>
  <c r="H176" s="1"/>
  <c r="I176" s="1"/>
  <c r="P175"/>
  <c r="Q175" s="1"/>
  <c r="O175"/>
  <c r="F175"/>
  <c r="G175" s="1"/>
  <c r="P174"/>
  <c r="Q174" s="1"/>
  <c r="O174"/>
  <c r="F174"/>
  <c r="H174" s="1"/>
  <c r="I174" s="1"/>
  <c r="P173"/>
  <c r="Q173" s="1"/>
  <c r="O173"/>
  <c r="F173"/>
  <c r="H173" s="1"/>
  <c r="I173" s="1"/>
  <c r="P172"/>
  <c r="Q172" s="1"/>
  <c r="O172"/>
  <c r="F172"/>
  <c r="G172" s="1"/>
  <c r="P171"/>
  <c r="Q171" s="1"/>
  <c r="O171"/>
  <c r="F171"/>
  <c r="H171" s="1"/>
  <c r="I171" s="1"/>
  <c r="P170"/>
  <c r="Q170" s="1"/>
  <c r="O170"/>
  <c r="F170"/>
  <c r="H170" s="1"/>
  <c r="I170" s="1"/>
  <c r="P169"/>
  <c r="Q169" s="1"/>
  <c r="O169"/>
  <c r="F169"/>
  <c r="G169" s="1"/>
  <c r="P168"/>
  <c r="Q168" s="1"/>
  <c r="O168"/>
  <c r="F168"/>
  <c r="G168" s="1"/>
  <c r="P167"/>
  <c r="Q167" s="1"/>
  <c r="O167"/>
  <c r="F167"/>
  <c r="G167" s="1"/>
  <c r="P166"/>
  <c r="Q166" s="1"/>
  <c r="O166"/>
  <c r="F166"/>
  <c r="H166" s="1"/>
  <c r="I166" s="1"/>
  <c r="P165"/>
  <c r="O165"/>
  <c r="H165"/>
  <c r="G165"/>
  <c r="J81" i="43"/>
  <c r="I81"/>
  <c r="H81"/>
  <c r="G81"/>
  <c r="F81"/>
  <c r="K81" s="1"/>
  <c r="S80"/>
  <c r="R80"/>
  <c r="U80" s="1"/>
  <c r="T80"/>
  <c r="J80"/>
  <c r="I80"/>
  <c r="H80"/>
  <c r="G80"/>
  <c r="F80"/>
  <c r="K80" s="1"/>
  <c r="R79"/>
  <c r="U79" s="1"/>
  <c r="T79"/>
  <c r="J79"/>
  <c r="I79"/>
  <c r="H79"/>
  <c r="G79"/>
  <c r="F79"/>
  <c r="K79" s="1"/>
  <c r="X94" l="1"/>
  <c r="I165" i="44"/>
  <c r="G77" i="43"/>
  <c r="G170" i="44"/>
  <c r="G171"/>
  <c r="H172"/>
  <c r="I172" s="1"/>
  <c r="G232"/>
  <c r="H212"/>
  <c r="I212" s="1"/>
  <c r="G216"/>
  <c r="G240"/>
  <c r="G192"/>
  <c r="H184"/>
  <c r="I184" s="1"/>
  <c r="G242"/>
  <c r="G243"/>
  <c r="H188"/>
  <c r="I188" s="1"/>
  <c r="G194"/>
  <c r="G195"/>
  <c r="G198"/>
  <c r="G199"/>
  <c r="H228"/>
  <c r="I228" s="1"/>
  <c r="G208"/>
  <c r="G166"/>
  <c r="G163" s="1"/>
  <c r="G176"/>
  <c r="G182"/>
  <c r="G202"/>
  <c r="H203"/>
  <c r="I203" s="1"/>
  <c r="G204"/>
  <c r="G214"/>
  <c r="G215"/>
  <c r="G218"/>
  <c r="G219"/>
  <c r="G235"/>
  <c r="I77" i="43"/>
  <c r="G178" i="44"/>
  <c r="H179"/>
  <c r="I179" s="1"/>
  <c r="G190"/>
  <c r="G191"/>
  <c r="G222"/>
  <c r="G223"/>
  <c r="G226"/>
  <c r="G227"/>
  <c r="G238"/>
  <c r="G239"/>
  <c r="T77" i="43"/>
  <c r="P163" i="44"/>
  <c r="O163"/>
  <c r="H200"/>
  <c r="I200" s="1"/>
  <c r="Q165"/>
  <c r="Q163" s="1"/>
  <c r="G174"/>
  <c r="H175"/>
  <c r="I175" s="1"/>
  <c r="G180"/>
  <c r="G186"/>
  <c r="G187"/>
  <c r="G196"/>
  <c r="G206"/>
  <c r="G207"/>
  <c r="G210"/>
  <c r="G211"/>
  <c r="G220"/>
  <c r="G224"/>
  <c r="G230"/>
  <c r="G231"/>
  <c r="G236"/>
  <c r="G244"/>
  <c r="H169"/>
  <c r="I169" s="1"/>
  <c r="G173"/>
  <c r="G177"/>
  <c r="G181"/>
  <c r="G185"/>
  <c r="G189"/>
  <c r="G193"/>
  <c r="G197"/>
  <c r="G201"/>
  <c r="G205"/>
  <c r="G209"/>
  <c r="G213"/>
  <c r="G217"/>
  <c r="G221"/>
  <c r="G225"/>
  <c r="G229"/>
  <c r="G233"/>
  <c r="H234"/>
  <c r="I234" s="1"/>
  <c r="G237"/>
  <c r="G241"/>
  <c r="G245"/>
  <c r="H246"/>
  <c r="I246" s="1"/>
  <c r="H183"/>
  <c r="I183" s="1"/>
  <c r="H247"/>
  <c r="I247" s="1"/>
  <c r="H167"/>
  <c r="I167" s="1"/>
  <c r="H168"/>
  <c r="I168" s="1"/>
  <c r="S79" i="43"/>
  <c r="S77" s="1"/>
  <c r="K77"/>
  <c r="F77"/>
  <c r="J77"/>
  <c r="H77"/>
  <c r="U77"/>
  <c r="R77"/>
  <c r="H163" i="44" l="1"/>
  <c r="I163"/>
  <c r="P103" l="1"/>
  <c r="Q103" s="1"/>
  <c r="O103"/>
  <c r="F103"/>
  <c r="H103" s="1"/>
  <c r="I103" s="1"/>
  <c r="P150"/>
  <c r="Q150" s="1"/>
  <c r="O150"/>
  <c r="F150"/>
  <c r="H150" s="1"/>
  <c r="I150" s="1"/>
  <c r="P149"/>
  <c r="Q149" s="1"/>
  <c r="O149"/>
  <c r="F149"/>
  <c r="G149" s="1"/>
  <c r="P148"/>
  <c r="Q148" s="1"/>
  <c r="O148"/>
  <c r="F148"/>
  <c r="G148" s="1"/>
  <c r="P147"/>
  <c r="Q147" s="1"/>
  <c r="O147"/>
  <c r="F147"/>
  <c r="G147" s="1"/>
  <c r="P146"/>
  <c r="Q146" s="1"/>
  <c r="O146"/>
  <c r="F146"/>
  <c r="H146" s="1"/>
  <c r="I146" s="1"/>
  <c r="P145"/>
  <c r="Q145" s="1"/>
  <c r="O145"/>
  <c r="F145"/>
  <c r="G145" s="1"/>
  <c r="P144"/>
  <c r="Q144" s="1"/>
  <c r="O144"/>
  <c r="F144"/>
  <c r="G144" s="1"/>
  <c r="P143"/>
  <c r="Q143" s="1"/>
  <c r="O143"/>
  <c r="F143"/>
  <c r="H143" s="1"/>
  <c r="I143" s="1"/>
  <c r="P142"/>
  <c r="Q142" s="1"/>
  <c r="O142"/>
  <c r="F142"/>
  <c r="H142" s="1"/>
  <c r="I142" s="1"/>
  <c r="P141"/>
  <c r="Q141" s="1"/>
  <c r="O141"/>
  <c r="F141"/>
  <c r="G141" s="1"/>
  <c r="P140"/>
  <c r="Q140" s="1"/>
  <c r="O140"/>
  <c r="F140"/>
  <c r="G140" s="1"/>
  <c r="P139"/>
  <c r="Q139" s="1"/>
  <c r="O139"/>
  <c r="F139"/>
  <c r="H139" s="1"/>
  <c r="I139" s="1"/>
  <c r="P138"/>
  <c r="Q138" s="1"/>
  <c r="O138"/>
  <c r="F138"/>
  <c r="H138" s="1"/>
  <c r="I138" s="1"/>
  <c r="P137"/>
  <c r="Q137" s="1"/>
  <c r="O137"/>
  <c r="F137"/>
  <c r="G137" s="1"/>
  <c r="P136"/>
  <c r="Q136" s="1"/>
  <c r="O136"/>
  <c r="F136"/>
  <c r="G136" s="1"/>
  <c r="P135"/>
  <c r="Q135" s="1"/>
  <c r="O135"/>
  <c r="F135"/>
  <c r="G135" s="1"/>
  <c r="P134"/>
  <c r="Q134" s="1"/>
  <c r="O134"/>
  <c r="F134"/>
  <c r="H134" s="1"/>
  <c r="I134" s="1"/>
  <c r="P133"/>
  <c r="Q133" s="1"/>
  <c r="O133"/>
  <c r="F133"/>
  <c r="G133" s="1"/>
  <c r="P132"/>
  <c r="Q132" s="1"/>
  <c r="O132"/>
  <c r="F132"/>
  <c r="G132" s="1"/>
  <c r="P131"/>
  <c r="Q131" s="1"/>
  <c r="O131"/>
  <c r="F131"/>
  <c r="H131" s="1"/>
  <c r="I131" s="1"/>
  <c r="P130"/>
  <c r="Q130" s="1"/>
  <c r="O130"/>
  <c r="F130"/>
  <c r="H130" s="1"/>
  <c r="I130" s="1"/>
  <c r="P129"/>
  <c r="Q129" s="1"/>
  <c r="O129"/>
  <c r="F129"/>
  <c r="G129" s="1"/>
  <c r="P128"/>
  <c r="Q128" s="1"/>
  <c r="O128"/>
  <c r="F128"/>
  <c r="G128" s="1"/>
  <c r="P127"/>
  <c r="Q127" s="1"/>
  <c r="O127"/>
  <c r="F127"/>
  <c r="G127" s="1"/>
  <c r="P126"/>
  <c r="Q126" s="1"/>
  <c r="O126"/>
  <c r="F126"/>
  <c r="H126" s="1"/>
  <c r="I126" s="1"/>
  <c r="P125"/>
  <c r="Q125" s="1"/>
  <c r="O125"/>
  <c r="F125"/>
  <c r="G125" s="1"/>
  <c r="P124"/>
  <c r="Q124" s="1"/>
  <c r="O124"/>
  <c r="F124"/>
  <c r="G124" s="1"/>
  <c r="P123"/>
  <c r="Q123" s="1"/>
  <c r="O123"/>
  <c r="F123"/>
  <c r="G123" s="1"/>
  <c r="P122"/>
  <c r="Q122" s="1"/>
  <c r="O122"/>
  <c r="F122"/>
  <c r="H122" s="1"/>
  <c r="I122" s="1"/>
  <c r="P121"/>
  <c r="Q121" s="1"/>
  <c r="O121"/>
  <c r="F121"/>
  <c r="G121" s="1"/>
  <c r="P120"/>
  <c r="Q120" s="1"/>
  <c r="O120"/>
  <c r="F120"/>
  <c r="G120" s="1"/>
  <c r="P119"/>
  <c r="Q119" s="1"/>
  <c r="O119"/>
  <c r="F119"/>
  <c r="G119" s="1"/>
  <c r="P118"/>
  <c r="Q118" s="1"/>
  <c r="O118"/>
  <c r="F118"/>
  <c r="H118" s="1"/>
  <c r="I118" s="1"/>
  <c r="P117"/>
  <c r="Q117" s="1"/>
  <c r="O117"/>
  <c r="F117"/>
  <c r="G117" s="1"/>
  <c r="P116"/>
  <c r="Q116" s="1"/>
  <c r="O116"/>
  <c r="F116"/>
  <c r="G116" s="1"/>
  <c r="P115"/>
  <c r="Q115" s="1"/>
  <c r="O115"/>
  <c r="F115"/>
  <c r="H115" s="1"/>
  <c r="I115" s="1"/>
  <c r="P114"/>
  <c r="Q114" s="1"/>
  <c r="O114"/>
  <c r="F114"/>
  <c r="H114" s="1"/>
  <c r="I114" s="1"/>
  <c r="P113"/>
  <c r="Q113" s="1"/>
  <c r="O113"/>
  <c r="F113"/>
  <c r="G113" s="1"/>
  <c r="P112"/>
  <c r="Q112" s="1"/>
  <c r="O112"/>
  <c r="F112"/>
  <c r="G112" s="1"/>
  <c r="P111"/>
  <c r="Q111" s="1"/>
  <c r="O111"/>
  <c r="F111"/>
  <c r="H111" s="1"/>
  <c r="I111" s="1"/>
  <c r="P110"/>
  <c r="Q110" s="1"/>
  <c r="O110"/>
  <c r="F110"/>
  <c r="H110" s="1"/>
  <c r="I110" s="1"/>
  <c r="P109"/>
  <c r="Q109" s="1"/>
  <c r="O109"/>
  <c r="F109"/>
  <c r="G109" s="1"/>
  <c r="P102"/>
  <c r="Q102" s="1"/>
  <c r="O102"/>
  <c r="F102"/>
  <c r="H102" s="1"/>
  <c r="I102" s="1"/>
  <c r="P101"/>
  <c r="Q101" s="1"/>
  <c r="O101"/>
  <c r="F101"/>
  <c r="G101" s="1"/>
  <c r="P100"/>
  <c r="Q100" s="1"/>
  <c r="O100"/>
  <c r="F100"/>
  <c r="G100" s="1"/>
  <c r="P99"/>
  <c r="Q99" s="1"/>
  <c r="O99"/>
  <c r="F99"/>
  <c r="H99" s="1"/>
  <c r="I99" s="1"/>
  <c r="F86"/>
  <c r="H86" s="1"/>
  <c r="I86" s="1"/>
  <c r="P98"/>
  <c r="Q98" s="1"/>
  <c r="O98"/>
  <c r="F98"/>
  <c r="H98" s="1"/>
  <c r="I98" s="1"/>
  <c r="P97"/>
  <c r="Q97" s="1"/>
  <c r="O97"/>
  <c r="F97"/>
  <c r="G97" s="1"/>
  <c r="P96"/>
  <c r="Q96" s="1"/>
  <c r="O96"/>
  <c r="F96"/>
  <c r="H96" s="1"/>
  <c r="I96" s="1"/>
  <c r="P95"/>
  <c r="Q95" s="1"/>
  <c r="O95"/>
  <c r="F95"/>
  <c r="H95" s="1"/>
  <c r="I95" s="1"/>
  <c r="P94"/>
  <c r="Q94" s="1"/>
  <c r="O94"/>
  <c r="F94"/>
  <c r="H94" s="1"/>
  <c r="I94" s="1"/>
  <c r="P93"/>
  <c r="Q93" s="1"/>
  <c r="O93"/>
  <c r="F93"/>
  <c r="G93" s="1"/>
  <c r="P92"/>
  <c r="Q92" s="1"/>
  <c r="O92"/>
  <c r="F92"/>
  <c r="G92" s="1"/>
  <c r="P91"/>
  <c r="Q91" s="1"/>
  <c r="O91"/>
  <c r="F91"/>
  <c r="G91" s="1"/>
  <c r="P90"/>
  <c r="Q90" s="1"/>
  <c r="O90"/>
  <c r="F90"/>
  <c r="H90" s="1"/>
  <c r="I90" s="1"/>
  <c r="P89"/>
  <c r="Q89" s="1"/>
  <c r="O89"/>
  <c r="F89"/>
  <c r="G89" s="1"/>
  <c r="P88"/>
  <c r="Q88" s="1"/>
  <c r="O88"/>
  <c r="F88"/>
  <c r="H88" s="1"/>
  <c r="I88" s="1"/>
  <c r="P87"/>
  <c r="Q87" s="1"/>
  <c r="O87"/>
  <c r="F87"/>
  <c r="H87" s="1"/>
  <c r="I87" s="1"/>
  <c r="P86"/>
  <c r="Q86" s="1"/>
  <c r="O86"/>
  <c r="P85"/>
  <c r="Q85" s="1"/>
  <c r="O85"/>
  <c r="F85"/>
  <c r="H85" s="1"/>
  <c r="I85" s="1"/>
  <c r="P84"/>
  <c r="Q84" s="1"/>
  <c r="O84"/>
  <c r="F84"/>
  <c r="H84" s="1"/>
  <c r="I84" s="1"/>
  <c r="F48"/>
  <c r="G48" s="1"/>
  <c r="O48"/>
  <c r="P48"/>
  <c r="Q107" l="1"/>
  <c r="O107"/>
  <c r="P107"/>
  <c r="H135"/>
  <c r="I135" s="1"/>
  <c r="Q48"/>
  <c r="G134"/>
  <c r="G138"/>
  <c r="G139"/>
  <c r="H123"/>
  <c r="I123" s="1"/>
  <c r="H124"/>
  <c r="I124" s="1"/>
  <c r="H119"/>
  <c r="I119" s="1"/>
  <c r="H120"/>
  <c r="I120" s="1"/>
  <c r="H127"/>
  <c r="I127" s="1"/>
  <c r="H128"/>
  <c r="I128" s="1"/>
  <c r="G103"/>
  <c r="H148"/>
  <c r="I148" s="1"/>
  <c r="H116"/>
  <c r="I116" s="1"/>
  <c r="G131"/>
  <c r="H132"/>
  <c r="I132" s="1"/>
  <c r="H112"/>
  <c r="I112" s="1"/>
  <c r="H144"/>
  <c r="I144" s="1"/>
  <c r="H100"/>
  <c r="I100" s="1"/>
  <c r="G111"/>
  <c r="G115"/>
  <c r="H136"/>
  <c r="I136" s="1"/>
  <c r="G142"/>
  <c r="G143"/>
  <c r="H147"/>
  <c r="I147" s="1"/>
  <c r="H101"/>
  <c r="I101" s="1"/>
  <c r="G130"/>
  <c r="H140"/>
  <c r="I140" s="1"/>
  <c r="G146"/>
  <c r="G110"/>
  <c r="H109"/>
  <c r="H113"/>
  <c r="I113" s="1"/>
  <c r="H117"/>
  <c r="I117" s="1"/>
  <c r="H121"/>
  <c r="I121" s="1"/>
  <c r="H125"/>
  <c r="I125" s="1"/>
  <c r="H129"/>
  <c r="I129" s="1"/>
  <c r="H133"/>
  <c r="I133" s="1"/>
  <c r="H137"/>
  <c r="I137" s="1"/>
  <c r="H141"/>
  <c r="I141" s="1"/>
  <c r="H145"/>
  <c r="I145" s="1"/>
  <c r="H149"/>
  <c r="I149" s="1"/>
  <c r="G114"/>
  <c r="G118"/>
  <c r="G122"/>
  <c r="G126"/>
  <c r="G150"/>
  <c r="H92"/>
  <c r="I92" s="1"/>
  <c r="G99"/>
  <c r="G102"/>
  <c r="H91"/>
  <c r="I91" s="1"/>
  <c r="G85"/>
  <c r="G87"/>
  <c r="G95"/>
  <c r="G88"/>
  <c r="G96"/>
  <c r="H89"/>
  <c r="I89" s="1"/>
  <c r="H93"/>
  <c r="I93" s="1"/>
  <c r="H97"/>
  <c r="I97" s="1"/>
  <c r="G86"/>
  <c r="G90"/>
  <c r="G94"/>
  <c r="G98"/>
  <c r="G84"/>
  <c r="H48"/>
  <c r="Q140" i="42"/>
  <c r="P140"/>
  <c r="K140"/>
  <c r="L140" s="1"/>
  <c r="H140"/>
  <c r="O140" s="1"/>
  <c r="Q139"/>
  <c r="P139"/>
  <c r="K139"/>
  <c r="H139"/>
  <c r="O139" s="1"/>
  <c r="Q138"/>
  <c r="P138"/>
  <c r="K138"/>
  <c r="L138" s="1"/>
  <c r="H138"/>
  <c r="O138" s="1"/>
  <c r="Q137"/>
  <c r="P137"/>
  <c r="K137"/>
  <c r="H137"/>
  <c r="O137" s="1"/>
  <c r="Q136"/>
  <c r="P136"/>
  <c r="K136"/>
  <c r="L136" s="1"/>
  <c r="H136"/>
  <c r="Q135"/>
  <c r="P135"/>
  <c r="K135"/>
  <c r="H135"/>
  <c r="O135" s="1"/>
  <c r="Q134"/>
  <c r="P134"/>
  <c r="K134"/>
  <c r="L134" s="1"/>
  <c r="H134"/>
  <c r="Q133"/>
  <c r="P133"/>
  <c r="K133"/>
  <c r="H133"/>
  <c r="O133" s="1"/>
  <c r="Q132"/>
  <c r="P132"/>
  <c r="K132"/>
  <c r="L132" s="1"/>
  <c r="H132"/>
  <c r="Q131"/>
  <c r="P131"/>
  <c r="K131"/>
  <c r="H131"/>
  <c r="O131" s="1"/>
  <c r="Q130"/>
  <c r="P130"/>
  <c r="K130"/>
  <c r="L130" s="1"/>
  <c r="H130"/>
  <c r="O130" s="1"/>
  <c r="Q129"/>
  <c r="P129"/>
  <c r="K129"/>
  <c r="H129"/>
  <c r="O129" s="1"/>
  <c r="Q128"/>
  <c r="P128"/>
  <c r="K128"/>
  <c r="L128" s="1"/>
  <c r="H128"/>
  <c r="Q127"/>
  <c r="P127"/>
  <c r="K127"/>
  <c r="H127"/>
  <c r="O127" s="1"/>
  <c r="Q126"/>
  <c r="P126"/>
  <c r="K126"/>
  <c r="L126" s="1"/>
  <c r="H126"/>
  <c r="Q125"/>
  <c r="P125"/>
  <c r="K125"/>
  <c r="H125"/>
  <c r="O125" s="1"/>
  <c r="Q124"/>
  <c r="P124"/>
  <c r="K124"/>
  <c r="L124" s="1"/>
  <c r="H124"/>
  <c r="Q123"/>
  <c r="P123"/>
  <c r="K123"/>
  <c r="H123"/>
  <c r="O123" s="1"/>
  <c r="Q122"/>
  <c r="P122"/>
  <c r="K122"/>
  <c r="L122" s="1"/>
  <c r="H122"/>
  <c r="O122" s="1"/>
  <c r="Q121"/>
  <c r="P121"/>
  <c r="K121"/>
  <c r="H121"/>
  <c r="O121" s="1"/>
  <c r="Q120"/>
  <c r="P120"/>
  <c r="K120"/>
  <c r="L120" s="1"/>
  <c r="H120"/>
  <c r="Q119"/>
  <c r="P119"/>
  <c r="K119"/>
  <c r="H119"/>
  <c r="O119" s="1"/>
  <c r="Q118"/>
  <c r="P118"/>
  <c r="K118"/>
  <c r="L118" s="1"/>
  <c r="H118"/>
  <c r="Q117"/>
  <c r="P117"/>
  <c r="K117"/>
  <c r="H117"/>
  <c r="O117" s="1"/>
  <c r="Q116"/>
  <c r="P116"/>
  <c r="K116"/>
  <c r="L116" s="1"/>
  <c r="H116"/>
  <c r="O116" s="1"/>
  <c r="Q115"/>
  <c r="P115"/>
  <c r="K115"/>
  <c r="H115"/>
  <c r="O115" s="1"/>
  <c r="Q114"/>
  <c r="P114"/>
  <c r="K114"/>
  <c r="L114" s="1"/>
  <c r="H114"/>
  <c r="O114" s="1"/>
  <c r="Q113"/>
  <c r="P113"/>
  <c r="K113"/>
  <c r="H113"/>
  <c r="O113" s="1"/>
  <c r="Q112"/>
  <c r="P112"/>
  <c r="K112"/>
  <c r="L112" s="1"/>
  <c r="H112"/>
  <c r="Q111"/>
  <c r="P111"/>
  <c r="K111"/>
  <c r="H111"/>
  <c r="O111" s="1"/>
  <c r="Q110"/>
  <c r="P110"/>
  <c r="K110"/>
  <c r="L110" s="1"/>
  <c r="H110"/>
  <c r="Q109"/>
  <c r="P109"/>
  <c r="K109"/>
  <c r="H109"/>
  <c r="O109" s="1"/>
  <c r="Q108"/>
  <c r="P108"/>
  <c r="K108"/>
  <c r="L108" s="1"/>
  <c r="H108"/>
  <c r="O108" s="1"/>
  <c r="Q107"/>
  <c r="P107"/>
  <c r="K107"/>
  <c r="H107"/>
  <c r="O107" s="1"/>
  <c r="Q106"/>
  <c r="P106"/>
  <c r="K106"/>
  <c r="L106" s="1"/>
  <c r="H106"/>
  <c r="O106" s="1"/>
  <c r="Q105"/>
  <c r="P105"/>
  <c r="K105"/>
  <c r="H105"/>
  <c r="O105" s="1"/>
  <c r="Q104"/>
  <c r="P104"/>
  <c r="K104"/>
  <c r="L104" s="1"/>
  <c r="H104"/>
  <c r="Q103"/>
  <c r="P103"/>
  <c r="K103"/>
  <c r="H103"/>
  <c r="O103" s="1"/>
  <c r="Q102"/>
  <c r="P102"/>
  <c r="K102"/>
  <c r="L102" s="1"/>
  <c r="H102"/>
  <c r="Q101"/>
  <c r="P101"/>
  <c r="K101"/>
  <c r="H101"/>
  <c r="O101" s="1"/>
  <c r="Q100"/>
  <c r="P100"/>
  <c r="K100"/>
  <c r="L100" s="1"/>
  <c r="H100"/>
  <c r="O100" s="1"/>
  <c r="Q99"/>
  <c r="P99"/>
  <c r="K99"/>
  <c r="H99"/>
  <c r="O99" s="1"/>
  <c r="Q93"/>
  <c r="P93"/>
  <c r="K93"/>
  <c r="L93" s="1"/>
  <c r="H93"/>
  <c r="Q92"/>
  <c r="P92"/>
  <c r="K92"/>
  <c r="L92" s="1"/>
  <c r="H92"/>
  <c r="O92" s="1"/>
  <c r="Q91"/>
  <c r="P91"/>
  <c r="K91"/>
  <c r="H91"/>
  <c r="O91" s="1"/>
  <c r="Q90"/>
  <c r="P90"/>
  <c r="K90"/>
  <c r="L90" s="1"/>
  <c r="H90"/>
  <c r="O90" s="1"/>
  <c r="Q89"/>
  <c r="P89"/>
  <c r="K89"/>
  <c r="H89"/>
  <c r="O89" s="1"/>
  <c r="Q88"/>
  <c r="P88"/>
  <c r="K88"/>
  <c r="L88" s="1"/>
  <c r="H88"/>
  <c r="O88" s="1"/>
  <c r="Q87"/>
  <c r="P87"/>
  <c r="K87"/>
  <c r="H87"/>
  <c r="O87" s="1"/>
  <c r="Q86"/>
  <c r="P86"/>
  <c r="K86"/>
  <c r="L86" s="1"/>
  <c r="H86"/>
  <c r="O86" s="1"/>
  <c r="Q85"/>
  <c r="P85"/>
  <c r="K85"/>
  <c r="H85"/>
  <c r="O85" s="1"/>
  <c r="Q154"/>
  <c r="P154"/>
  <c r="K154"/>
  <c r="L154" s="1"/>
  <c r="H154"/>
  <c r="Q153"/>
  <c r="P153"/>
  <c r="K153"/>
  <c r="L153" s="1"/>
  <c r="H153"/>
  <c r="O153" s="1"/>
  <c r="Q152"/>
  <c r="P152"/>
  <c r="K152"/>
  <c r="L152" s="1"/>
  <c r="H152"/>
  <c r="Q151"/>
  <c r="P151"/>
  <c r="K151"/>
  <c r="L151" s="1"/>
  <c r="H151"/>
  <c r="O151" s="1"/>
  <c r="Q150"/>
  <c r="P150"/>
  <c r="K150"/>
  <c r="L150" s="1"/>
  <c r="H150"/>
  <c r="Q149"/>
  <c r="P149"/>
  <c r="K149"/>
  <c r="L149" s="1"/>
  <c r="H149"/>
  <c r="O149" s="1"/>
  <c r="Q163"/>
  <c r="P163"/>
  <c r="K163"/>
  <c r="L163" s="1"/>
  <c r="H163"/>
  <c r="O163" s="1"/>
  <c r="Q162"/>
  <c r="P162"/>
  <c r="K162"/>
  <c r="L162" s="1"/>
  <c r="H162"/>
  <c r="Q161"/>
  <c r="P161"/>
  <c r="K161"/>
  <c r="H161"/>
  <c r="O161" s="1"/>
  <c r="Q160"/>
  <c r="K160"/>
  <c r="L160" s="1"/>
  <c r="H160"/>
  <c r="O160" s="1"/>
  <c r="P159" i="44"/>
  <c r="Q159" s="1"/>
  <c r="O159"/>
  <c r="F159"/>
  <c r="G159" s="1"/>
  <c r="P158"/>
  <c r="Q158" s="1"/>
  <c r="O158"/>
  <c r="F158"/>
  <c r="H158" s="1"/>
  <c r="I158" s="1"/>
  <c r="P157"/>
  <c r="Q157" s="1"/>
  <c r="O157"/>
  <c r="F157"/>
  <c r="H157" s="1"/>
  <c r="I157" s="1"/>
  <c r="P156"/>
  <c r="O156"/>
  <c r="H156"/>
  <c r="G156"/>
  <c r="P83"/>
  <c r="Q83" s="1"/>
  <c r="O83"/>
  <c r="F83"/>
  <c r="H83" s="1"/>
  <c r="I83" s="1"/>
  <c r="P82"/>
  <c r="Q82" s="1"/>
  <c r="O82"/>
  <c r="F82"/>
  <c r="H82" s="1"/>
  <c r="I82" s="1"/>
  <c r="P81"/>
  <c r="Q81" s="1"/>
  <c r="O81"/>
  <c r="F81"/>
  <c r="H81" s="1"/>
  <c r="I81" s="1"/>
  <c r="P80"/>
  <c r="Q80" s="1"/>
  <c r="O80"/>
  <c r="F80"/>
  <c r="H80" s="1"/>
  <c r="I80" s="1"/>
  <c r="P79"/>
  <c r="Q79" s="1"/>
  <c r="O79"/>
  <c r="F79"/>
  <c r="H79" s="1"/>
  <c r="I79" s="1"/>
  <c r="P78"/>
  <c r="Q78" s="1"/>
  <c r="O78"/>
  <c r="F78"/>
  <c r="H78" s="1"/>
  <c r="I78" s="1"/>
  <c r="P77"/>
  <c r="Q77" s="1"/>
  <c r="O77"/>
  <c r="F77"/>
  <c r="H77" s="1"/>
  <c r="I77" s="1"/>
  <c r="P76"/>
  <c r="Q76" s="1"/>
  <c r="O76"/>
  <c r="F76"/>
  <c r="H76" s="1"/>
  <c r="I76" s="1"/>
  <c r="P75"/>
  <c r="Q75" s="1"/>
  <c r="O75"/>
  <c r="F75"/>
  <c r="G75" s="1"/>
  <c r="P74"/>
  <c r="Q74" s="1"/>
  <c r="O74"/>
  <c r="F74"/>
  <c r="H74" s="1"/>
  <c r="I74" s="1"/>
  <c r="P73"/>
  <c r="Q73" s="1"/>
  <c r="O73"/>
  <c r="F73"/>
  <c r="H73" s="1"/>
  <c r="I73" s="1"/>
  <c r="P72"/>
  <c r="Q72" s="1"/>
  <c r="O72"/>
  <c r="F72"/>
  <c r="H72" s="1"/>
  <c r="I72" s="1"/>
  <c r="P71"/>
  <c r="Q71" s="1"/>
  <c r="O71"/>
  <c r="F71"/>
  <c r="G71" s="1"/>
  <c r="P70"/>
  <c r="Q70" s="1"/>
  <c r="O70"/>
  <c r="F70"/>
  <c r="H70" s="1"/>
  <c r="I70" s="1"/>
  <c r="P69"/>
  <c r="Q69" s="1"/>
  <c r="O69"/>
  <c r="F69"/>
  <c r="H69" s="1"/>
  <c r="I69" s="1"/>
  <c r="P68"/>
  <c r="Q68" s="1"/>
  <c r="O68"/>
  <c r="F68"/>
  <c r="G68" s="1"/>
  <c r="P67"/>
  <c r="Q67" s="1"/>
  <c r="O67"/>
  <c r="F67"/>
  <c r="H67" s="1"/>
  <c r="I67" s="1"/>
  <c r="P66"/>
  <c r="Q66" s="1"/>
  <c r="O66"/>
  <c r="F66"/>
  <c r="H66" s="1"/>
  <c r="I66" s="1"/>
  <c r="P65"/>
  <c r="Q65" s="1"/>
  <c r="O65"/>
  <c r="F65"/>
  <c r="H65" s="1"/>
  <c r="I65" s="1"/>
  <c r="P64"/>
  <c r="Q64" s="1"/>
  <c r="O64"/>
  <c r="F64"/>
  <c r="G64" s="1"/>
  <c r="P63"/>
  <c r="Q63" s="1"/>
  <c r="O63"/>
  <c r="F63"/>
  <c r="H63" s="1"/>
  <c r="I63" s="1"/>
  <c r="P62"/>
  <c r="Q62" s="1"/>
  <c r="O62"/>
  <c r="F62"/>
  <c r="H62" s="1"/>
  <c r="I62" s="1"/>
  <c r="P61"/>
  <c r="Q61" s="1"/>
  <c r="O61"/>
  <c r="F61"/>
  <c r="H61" s="1"/>
  <c r="I61" s="1"/>
  <c r="P60"/>
  <c r="Q60" s="1"/>
  <c r="O60"/>
  <c r="F60"/>
  <c r="H60" s="1"/>
  <c r="I60" s="1"/>
  <c r="P59"/>
  <c r="Q59" s="1"/>
  <c r="O59"/>
  <c r="F59"/>
  <c r="G59" s="1"/>
  <c r="P58"/>
  <c r="Q58" s="1"/>
  <c r="O58"/>
  <c r="F58"/>
  <c r="H58" s="1"/>
  <c r="I58" s="1"/>
  <c r="P57"/>
  <c r="Q57" s="1"/>
  <c r="O57"/>
  <c r="F57"/>
  <c r="H57" s="1"/>
  <c r="I57" s="1"/>
  <c r="P56"/>
  <c r="Q56" s="1"/>
  <c r="O56"/>
  <c r="F56"/>
  <c r="H56" s="1"/>
  <c r="I56" s="1"/>
  <c r="P55"/>
  <c r="Q55" s="1"/>
  <c r="O55"/>
  <c r="F55"/>
  <c r="H55" s="1"/>
  <c r="I55" s="1"/>
  <c r="P54"/>
  <c r="Q54" s="1"/>
  <c r="O54"/>
  <c r="F54"/>
  <c r="G54" s="1"/>
  <c r="P53"/>
  <c r="Q53" s="1"/>
  <c r="O53"/>
  <c r="F53"/>
  <c r="H53" s="1"/>
  <c r="I53" s="1"/>
  <c r="P52"/>
  <c r="Q52" s="1"/>
  <c r="O52"/>
  <c r="F52"/>
  <c r="H52" s="1"/>
  <c r="I52" s="1"/>
  <c r="P51"/>
  <c r="Q51" s="1"/>
  <c r="O51"/>
  <c r="F51"/>
  <c r="G51" s="1"/>
  <c r="P50"/>
  <c r="Q50" s="1"/>
  <c r="O50"/>
  <c r="F50"/>
  <c r="G50" s="1"/>
  <c r="P49"/>
  <c r="O49"/>
  <c r="F49"/>
  <c r="H49" s="1"/>
  <c r="I49" s="1"/>
  <c r="P43"/>
  <c r="Q43" s="1"/>
  <c r="O43"/>
  <c r="F43"/>
  <c r="H43" s="1"/>
  <c r="I43" s="1"/>
  <c r="P42"/>
  <c r="Q42" s="1"/>
  <c r="O42"/>
  <c r="F42"/>
  <c r="G42" s="1"/>
  <c r="P41"/>
  <c r="Q41" s="1"/>
  <c r="O41"/>
  <c r="F41"/>
  <c r="H41" s="1"/>
  <c r="I41" s="1"/>
  <c r="P40"/>
  <c r="Q40" s="1"/>
  <c r="O40"/>
  <c r="F40"/>
  <c r="G40" s="1"/>
  <c r="P39"/>
  <c r="Q39" s="1"/>
  <c r="O39"/>
  <c r="F39"/>
  <c r="H39" s="1"/>
  <c r="I39" s="1"/>
  <c r="P38"/>
  <c r="Q38" s="1"/>
  <c r="O38"/>
  <c r="F38"/>
  <c r="G38" s="1"/>
  <c r="P37"/>
  <c r="Q37" s="1"/>
  <c r="O37"/>
  <c r="F37"/>
  <c r="H37" s="1"/>
  <c r="I37" s="1"/>
  <c r="P36"/>
  <c r="Q36" s="1"/>
  <c r="O36"/>
  <c r="F36"/>
  <c r="H36" s="1"/>
  <c r="I36" s="1"/>
  <c r="P35"/>
  <c r="Q35" s="1"/>
  <c r="O35"/>
  <c r="F35"/>
  <c r="H35" s="1"/>
  <c r="I35" s="1"/>
  <c r="P34"/>
  <c r="O34"/>
  <c r="F34"/>
  <c r="G34" s="1"/>
  <c r="P29"/>
  <c r="Q29" s="1"/>
  <c r="O29"/>
  <c r="F29"/>
  <c r="H29" s="1"/>
  <c r="I29" s="1"/>
  <c r="P28"/>
  <c r="Q28" s="1"/>
  <c r="O28"/>
  <c r="F28"/>
  <c r="G28" s="1"/>
  <c r="P27"/>
  <c r="Q27" s="1"/>
  <c r="O27"/>
  <c r="F27"/>
  <c r="G27" s="1"/>
  <c r="P26"/>
  <c r="Q26" s="1"/>
  <c r="O26"/>
  <c r="F26"/>
  <c r="G26" s="1"/>
  <c r="P25"/>
  <c r="Q25" s="1"/>
  <c r="O25"/>
  <c r="F25"/>
  <c r="G25" s="1"/>
  <c r="P24"/>
  <c r="Q24" s="1"/>
  <c r="O24"/>
  <c r="F24"/>
  <c r="H24" s="1"/>
  <c r="I24" s="1"/>
  <c r="P23"/>
  <c r="Q23" s="1"/>
  <c r="O23"/>
  <c r="F23"/>
  <c r="G23" s="1"/>
  <c r="P22"/>
  <c r="Q22" s="1"/>
  <c r="O22"/>
  <c r="F22"/>
  <c r="G22" s="1"/>
  <c r="P21"/>
  <c r="Q21" s="1"/>
  <c r="O21"/>
  <c r="F21"/>
  <c r="H21" s="1"/>
  <c r="P20"/>
  <c r="O20"/>
  <c r="F20"/>
  <c r="H20" s="1"/>
  <c r="E4"/>
  <c r="S73" i="43"/>
  <c r="R73"/>
  <c r="U73" s="1"/>
  <c r="T73"/>
  <c r="J73"/>
  <c r="I73"/>
  <c r="H73"/>
  <c r="G73"/>
  <c r="F73"/>
  <c r="K73" s="1"/>
  <c r="S72"/>
  <c r="R72"/>
  <c r="U72" s="1"/>
  <c r="Q72"/>
  <c r="T72" s="1"/>
  <c r="J72"/>
  <c r="I72"/>
  <c r="H72"/>
  <c r="G72"/>
  <c r="F72"/>
  <c r="K72" s="1"/>
  <c r="S71"/>
  <c r="R71"/>
  <c r="U71" s="1"/>
  <c r="Q71"/>
  <c r="T71" s="1"/>
  <c r="J71"/>
  <c r="I71"/>
  <c r="H71"/>
  <c r="G71"/>
  <c r="F71"/>
  <c r="K71" s="1"/>
  <c r="R70"/>
  <c r="Q70"/>
  <c r="T70" s="1"/>
  <c r="J70"/>
  <c r="I70"/>
  <c r="H70"/>
  <c r="G70"/>
  <c r="F70"/>
  <c r="K70" s="1"/>
  <c r="S63"/>
  <c r="R63"/>
  <c r="U63" s="1"/>
  <c r="Q63"/>
  <c r="T63" s="1"/>
  <c r="J63"/>
  <c r="I63"/>
  <c r="H63"/>
  <c r="G63"/>
  <c r="F63"/>
  <c r="K63" s="1"/>
  <c r="S62"/>
  <c r="R62"/>
  <c r="U62" s="1"/>
  <c r="Q62"/>
  <c r="T62" s="1"/>
  <c r="J62"/>
  <c r="I62"/>
  <c r="H62"/>
  <c r="G62"/>
  <c r="F62"/>
  <c r="K62" s="1"/>
  <c r="S61"/>
  <c r="R61"/>
  <c r="U61" s="1"/>
  <c r="Q61"/>
  <c r="T61" s="1"/>
  <c r="J61"/>
  <c r="I61"/>
  <c r="H61"/>
  <c r="G61"/>
  <c r="F61"/>
  <c r="K61" s="1"/>
  <c r="S60"/>
  <c r="R60"/>
  <c r="U60" s="1"/>
  <c r="Q60"/>
  <c r="T60" s="1"/>
  <c r="J60"/>
  <c r="I60"/>
  <c r="H60"/>
  <c r="G60"/>
  <c r="F60"/>
  <c r="K60" s="1"/>
  <c r="S59"/>
  <c r="R59"/>
  <c r="U59" s="1"/>
  <c r="Q59"/>
  <c r="T59" s="1"/>
  <c r="J59"/>
  <c r="I59"/>
  <c r="H59"/>
  <c r="G59"/>
  <c r="F59"/>
  <c r="K59" s="1"/>
  <c r="S58"/>
  <c r="R58"/>
  <c r="U58" s="1"/>
  <c r="Q58"/>
  <c r="T58" s="1"/>
  <c r="J58"/>
  <c r="I58"/>
  <c r="H58"/>
  <c r="G58"/>
  <c r="F58"/>
  <c r="K58" s="1"/>
  <c r="S57"/>
  <c r="R57"/>
  <c r="U57" s="1"/>
  <c r="Q57"/>
  <c r="T57" s="1"/>
  <c r="J57"/>
  <c r="I57"/>
  <c r="H57"/>
  <c r="G57"/>
  <c r="F57"/>
  <c r="K57" s="1"/>
  <c r="S56"/>
  <c r="R56"/>
  <c r="U56" s="1"/>
  <c r="Q56"/>
  <c r="T56" s="1"/>
  <c r="J56"/>
  <c r="I56"/>
  <c r="H56"/>
  <c r="G56"/>
  <c r="F56"/>
  <c r="K56" s="1"/>
  <c r="S55"/>
  <c r="R55"/>
  <c r="U55" s="1"/>
  <c r="Q55"/>
  <c r="T55" s="1"/>
  <c r="E55"/>
  <c r="I55" s="1"/>
  <c r="S54"/>
  <c r="R54"/>
  <c r="U54" s="1"/>
  <c r="Q54"/>
  <c r="T54" s="1"/>
  <c r="E54"/>
  <c r="I54" s="1"/>
  <c r="S53"/>
  <c r="R53"/>
  <c r="U53" s="1"/>
  <c r="Q53"/>
  <c r="T53" s="1"/>
  <c r="J53"/>
  <c r="I53"/>
  <c r="H53"/>
  <c r="G53"/>
  <c r="F53"/>
  <c r="K53" s="1"/>
  <c r="S52"/>
  <c r="R52"/>
  <c r="U52" s="1"/>
  <c r="Q52"/>
  <c r="T52" s="1"/>
  <c r="J52"/>
  <c r="I52"/>
  <c r="H52"/>
  <c r="G52"/>
  <c r="F52"/>
  <c r="K52" s="1"/>
  <c r="S51"/>
  <c r="R51"/>
  <c r="U51" s="1"/>
  <c r="Q51"/>
  <c r="T51" s="1"/>
  <c r="J51"/>
  <c r="I51"/>
  <c r="H51"/>
  <c r="G51"/>
  <c r="F51"/>
  <c r="K51" s="1"/>
  <c r="S50"/>
  <c r="R50"/>
  <c r="U50" s="1"/>
  <c r="Q50"/>
  <c r="T50" s="1"/>
  <c r="J50"/>
  <c r="I50"/>
  <c r="H50"/>
  <c r="G50"/>
  <c r="F50"/>
  <c r="K50" s="1"/>
  <c r="R49"/>
  <c r="U49" s="1"/>
  <c r="Q49"/>
  <c r="T49" s="1"/>
  <c r="J49"/>
  <c r="I49"/>
  <c r="H49"/>
  <c r="G49"/>
  <c r="F49"/>
  <c r="K49" s="1"/>
  <c r="S48"/>
  <c r="R48"/>
  <c r="U48" s="1"/>
  <c r="Q48"/>
  <c r="T48" s="1"/>
  <c r="J48"/>
  <c r="I48"/>
  <c r="H48"/>
  <c r="G48"/>
  <c r="F48"/>
  <c r="K48" s="1"/>
  <c r="S47"/>
  <c r="R47"/>
  <c r="U47" s="1"/>
  <c r="Q47"/>
  <c r="T47" s="1"/>
  <c r="J47"/>
  <c r="I47"/>
  <c r="H47"/>
  <c r="G47"/>
  <c r="F47"/>
  <c r="K47" s="1"/>
  <c r="S46"/>
  <c r="R46"/>
  <c r="U46" s="1"/>
  <c r="Q46"/>
  <c r="T46" s="1"/>
  <c r="J46"/>
  <c r="I46"/>
  <c r="H46"/>
  <c r="G46"/>
  <c r="F46"/>
  <c r="K46" s="1"/>
  <c r="S45"/>
  <c r="R45"/>
  <c r="U45" s="1"/>
  <c r="Q45"/>
  <c r="T45" s="1"/>
  <c r="J45"/>
  <c r="I45"/>
  <c r="H45"/>
  <c r="G45"/>
  <c r="F45"/>
  <c r="K45" s="1"/>
  <c r="S44"/>
  <c r="R44"/>
  <c r="U44" s="1"/>
  <c r="Q44"/>
  <c r="T44" s="1"/>
  <c r="J44"/>
  <c r="I44"/>
  <c r="H44"/>
  <c r="G44"/>
  <c r="F44"/>
  <c r="K44" s="1"/>
  <c r="S43"/>
  <c r="R43"/>
  <c r="U43" s="1"/>
  <c r="Q43"/>
  <c r="T43" s="1"/>
  <c r="E43"/>
  <c r="I43" s="1"/>
  <c r="S42"/>
  <c r="R42"/>
  <c r="U42" s="1"/>
  <c r="Q42"/>
  <c r="T42" s="1"/>
  <c r="J42"/>
  <c r="I42"/>
  <c r="H42"/>
  <c r="G42"/>
  <c r="F42"/>
  <c r="K42" s="1"/>
  <c r="S41"/>
  <c r="R41"/>
  <c r="U41" s="1"/>
  <c r="Q41"/>
  <c r="T41" s="1"/>
  <c r="E41"/>
  <c r="H41" s="1"/>
  <c r="S40"/>
  <c r="R40"/>
  <c r="U40" s="1"/>
  <c r="Q40"/>
  <c r="T40" s="1"/>
  <c r="E40"/>
  <c r="H40" s="1"/>
  <c r="S39"/>
  <c r="R39"/>
  <c r="U39" s="1"/>
  <c r="Q39"/>
  <c r="T39" s="1"/>
  <c r="G39"/>
  <c r="H39"/>
  <c r="S38"/>
  <c r="R38"/>
  <c r="U38" s="1"/>
  <c r="Q38"/>
  <c r="T38" s="1"/>
  <c r="G38"/>
  <c r="H38"/>
  <c r="S37"/>
  <c r="R37"/>
  <c r="U37" s="1"/>
  <c r="Q37"/>
  <c r="T37" s="1"/>
  <c r="G37"/>
  <c r="H37"/>
  <c r="S36"/>
  <c r="R36"/>
  <c r="U36" s="1"/>
  <c r="Q36"/>
  <c r="T36" s="1"/>
  <c r="G36"/>
  <c r="H36"/>
  <c r="S35"/>
  <c r="R35"/>
  <c r="U35" s="1"/>
  <c r="Q35"/>
  <c r="T35" s="1"/>
  <c r="G35"/>
  <c r="H35"/>
  <c r="S34"/>
  <c r="R34"/>
  <c r="U34" s="1"/>
  <c r="Q34"/>
  <c r="T34" s="1"/>
  <c r="J34"/>
  <c r="I34"/>
  <c r="H34"/>
  <c r="G34"/>
  <c r="F34"/>
  <c r="K34" s="1"/>
  <c r="R33"/>
  <c r="U33" s="1"/>
  <c r="Q33"/>
  <c r="T33" s="1"/>
  <c r="J33"/>
  <c r="I33"/>
  <c r="H33"/>
  <c r="G33"/>
  <c r="F33"/>
  <c r="K33" s="1"/>
  <c r="S32"/>
  <c r="R32"/>
  <c r="U32" s="1"/>
  <c r="Q32"/>
  <c r="T32" s="1"/>
  <c r="J32"/>
  <c r="I32"/>
  <c r="H32"/>
  <c r="G32"/>
  <c r="F32"/>
  <c r="K32" s="1"/>
  <c r="S31"/>
  <c r="R31"/>
  <c r="U31" s="1"/>
  <c r="Q31"/>
  <c r="T31" s="1"/>
  <c r="J31"/>
  <c r="I31"/>
  <c r="H31"/>
  <c r="G31"/>
  <c r="F31"/>
  <c r="K31" s="1"/>
  <c r="S30"/>
  <c r="R30"/>
  <c r="Q30"/>
  <c r="T30" s="1"/>
  <c r="J30"/>
  <c r="I30"/>
  <c r="H30"/>
  <c r="G30"/>
  <c r="F30"/>
  <c r="K30" s="1"/>
  <c r="S29"/>
  <c r="R29"/>
  <c r="U29" s="1"/>
  <c r="Q29"/>
  <c r="T29" s="1"/>
  <c r="J29"/>
  <c r="I29"/>
  <c r="H29"/>
  <c r="G29"/>
  <c r="F29"/>
  <c r="K29" s="1"/>
  <c r="S28"/>
  <c r="R28"/>
  <c r="U28" s="1"/>
  <c r="Q28"/>
  <c r="T28" s="1"/>
  <c r="J28"/>
  <c r="I28"/>
  <c r="H28"/>
  <c r="G28"/>
  <c r="F28"/>
  <c r="K28" s="1"/>
  <c r="S27"/>
  <c r="R27"/>
  <c r="U27" s="1"/>
  <c r="Q27"/>
  <c r="T27" s="1"/>
  <c r="J27"/>
  <c r="I27"/>
  <c r="H27"/>
  <c r="G27"/>
  <c r="F27"/>
  <c r="K27" s="1"/>
  <c r="S26"/>
  <c r="R26"/>
  <c r="U26" s="1"/>
  <c r="Q26"/>
  <c r="T26" s="1"/>
  <c r="J26"/>
  <c r="I26"/>
  <c r="H26"/>
  <c r="G26"/>
  <c r="F26"/>
  <c r="K26" s="1"/>
  <c r="S25"/>
  <c r="R25"/>
  <c r="U25" s="1"/>
  <c r="Q25"/>
  <c r="T25" s="1"/>
  <c r="J25"/>
  <c r="I25"/>
  <c r="H25"/>
  <c r="G25"/>
  <c r="F25"/>
  <c r="K25" s="1"/>
  <c r="S24"/>
  <c r="R24"/>
  <c r="U24" s="1"/>
  <c r="Q24"/>
  <c r="T24" s="1"/>
  <c r="J24"/>
  <c r="I24"/>
  <c r="H24"/>
  <c r="G24"/>
  <c r="F24"/>
  <c r="K24" s="1"/>
  <c r="S23"/>
  <c r="R23"/>
  <c r="U23" s="1"/>
  <c r="Q23"/>
  <c r="T23" s="1"/>
  <c r="J23"/>
  <c r="I23"/>
  <c r="H23"/>
  <c r="G23"/>
  <c r="F23"/>
  <c r="K23" s="1"/>
  <c r="S22"/>
  <c r="R22"/>
  <c r="U22" s="1"/>
  <c r="Q22"/>
  <c r="T22" s="1"/>
  <c r="J22"/>
  <c r="I22"/>
  <c r="H22"/>
  <c r="G22"/>
  <c r="F22"/>
  <c r="K22" s="1"/>
  <c r="S21"/>
  <c r="R21"/>
  <c r="U21" s="1"/>
  <c r="Q21"/>
  <c r="T21" s="1"/>
  <c r="J21"/>
  <c r="I21"/>
  <c r="H21"/>
  <c r="G21"/>
  <c r="F21"/>
  <c r="K21" s="1"/>
  <c r="R20"/>
  <c r="Q20"/>
  <c r="T20" s="1"/>
  <c r="J20"/>
  <c r="I20"/>
  <c r="H20"/>
  <c r="G20"/>
  <c r="F20"/>
  <c r="D4"/>
  <c r="Q148" i="42"/>
  <c r="P148"/>
  <c r="K148"/>
  <c r="L148" s="1"/>
  <c r="H148"/>
  <c r="Q147"/>
  <c r="P147"/>
  <c r="K147"/>
  <c r="L147" s="1"/>
  <c r="H147"/>
  <c r="O147" s="1"/>
  <c r="Q146"/>
  <c r="P146"/>
  <c r="K146"/>
  <c r="L146" s="1"/>
  <c r="H146"/>
  <c r="Q145"/>
  <c r="Q143" s="1"/>
  <c r="P145"/>
  <c r="K145"/>
  <c r="L145" s="1"/>
  <c r="H145"/>
  <c r="O145" s="1"/>
  <c r="Q84"/>
  <c r="P84"/>
  <c r="K84"/>
  <c r="L84" s="1"/>
  <c r="H84"/>
  <c r="O84" s="1"/>
  <c r="Q83"/>
  <c r="P83"/>
  <c r="K83"/>
  <c r="L83" s="1"/>
  <c r="H83"/>
  <c r="Q82"/>
  <c r="P82"/>
  <c r="K82"/>
  <c r="L82" s="1"/>
  <c r="H82"/>
  <c r="O82" s="1"/>
  <c r="Q81"/>
  <c r="P81"/>
  <c r="K81"/>
  <c r="L81" s="1"/>
  <c r="H81"/>
  <c r="Q80"/>
  <c r="P80"/>
  <c r="K80"/>
  <c r="L80" s="1"/>
  <c r="H80"/>
  <c r="O80" s="1"/>
  <c r="Q79"/>
  <c r="P79"/>
  <c r="K79"/>
  <c r="L79" s="1"/>
  <c r="H79"/>
  <c r="Q78"/>
  <c r="P78"/>
  <c r="K78"/>
  <c r="L78" s="1"/>
  <c r="H78"/>
  <c r="O78" s="1"/>
  <c r="Q77"/>
  <c r="P77"/>
  <c r="K77"/>
  <c r="L77" s="1"/>
  <c r="H77"/>
  <c r="Q76"/>
  <c r="P76"/>
  <c r="K76"/>
  <c r="L76" s="1"/>
  <c r="H76"/>
  <c r="O76" s="1"/>
  <c r="Q75"/>
  <c r="P75"/>
  <c r="K75"/>
  <c r="L75" s="1"/>
  <c r="H75"/>
  <c r="Q74"/>
  <c r="P74"/>
  <c r="K74"/>
  <c r="L74" s="1"/>
  <c r="H74"/>
  <c r="O74" s="1"/>
  <c r="Q73"/>
  <c r="P73"/>
  <c r="K73"/>
  <c r="L73" s="1"/>
  <c r="H73"/>
  <c r="Q72"/>
  <c r="P72"/>
  <c r="K72"/>
  <c r="L72" s="1"/>
  <c r="H72"/>
  <c r="O72" s="1"/>
  <c r="Q71"/>
  <c r="P71"/>
  <c r="K71"/>
  <c r="L71" s="1"/>
  <c r="H71"/>
  <c r="Q70"/>
  <c r="P70"/>
  <c r="K70"/>
  <c r="L70" s="1"/>
  <c r="H70"/>
  <c r="O70" s="1"/>
  <c r="Q69"/>
  <c r="P69"/>
  <c r="K69"/>
  <c r="L69" s="1"/>
  <c r="H69"/>
  <c r="Q68"/>
  <c r="P68"/>
  <c r="K68"/>
  <c r="L68" s="1"/>
  <c r="H68"/>
  <c r="O68" s="1"/>
  <c r="Q67"/>
  <c r="P67"/>
  <c r="K67"/>
  <c r="L67" s="1"/>
  <c r="H67"/>
  <c r="Q66"/>
  <c r="P66"/>
  <c r="K66"/>
  <c r="L66" s="1"/>
  <c r="H66"/>
  <c r="O66" s="1"/>
  <c r="Q65"/>
  <c r="P65"/>
  <c r="K65"/>
  <c r="L65" s="1"/>
  <c r="H65"/>
  <c r="Q64"/>
  <c r="P64"/>
  <c r="K64"/>
  <c r="L64" s="1"/>
  <c r="H64"/>
  <c r="O64" s="1"/>
  <c r="Q63"/>
  <c r="P63"/>
  <c r="K63"/>
  <c r="L63" s="1"/>
  <c r="H63"/>
  <c r="Q62"/>
  <c r="P62"/>
  <c r="K62"/>
  <c r="L62" s="1"/>
  <c r="H62"/>
  <c r="O62" s="1"/>
  <c r="Q61"/>
  <c r="P61"/>
  <c r="K61"/>
  <c r="L61" s="1"/>
  <c r="H61"/>
  <c r="Q60"/>
  <c r="P60"/>
  <c r="K60"/>
  <c r="L60" s="1"/>
  <c r="H60"/>
  <c r="O60" s="1"/>
  <c r="Q59"/>
  <c r="P59"/>
  <c r="K59"/>
  <c r="L59" s="1"/>
  <c r="H59"/>
  <c r="Q58"/>
  <c r="P58"/>
  <c r="K58"/>
  <c r="L58" s="1"/>
  <c r="H58"/>
  <c r="O58" s="1"/>
  <c r="Q57"/>
  <c r="P57"/>
  <c r="K57"/>
  <c r="L57" s="1"/>
  <c r="H57"/>
  <c r="Q56"/>
  <c r="P56"/>
  <c r="K56"/>
  <c r="L56" s="1"/>
  <c r="H56"/>
  <c r="O56" s="1"/>
  <c r="Q55"/>
  <c r="P55"/>
  <c r="K55"/>
  <c r="L55" s="1"/>
  <c r="H55"/>
  <c r="Q54"/>
  <c r="P54"/>
  <c r="K54"/>
  <c r="L54" s="1"/>
  <c r="H54"/>
  <c r="O54" s="1"/>
  <c r="Q53"/>
  <c r="P53"/>
  <c r="K53"/>
  <c r="L53" s="1"/>
  <c r="H53"/>
  <c r="Q52"/>
  <c r="P52"/>
  <c r="K52"/>
  <c r="L52" s="1"/>
  <c r="H52"/>
  <c r="O52" s="1"/>
  <c r="Q51"/>
  <c r="P51"/>
  <c r="K51"/>
  <c r="L51" s="1"/>
  <c r="H51"/>
  <c r="Q50"/>
  <c r="P50"/>
  <c r="K50"/>
  <c r="L50" s="1"/>
  <c r="H50"/>
  <c r="O50" s="1"/>
  <c r="Q49"/>
  <c r="P49"/>
  <c r="K49"/>
  <c r="L49" s="1"/>
  <c r="H49"/>
  <c r="Q48"/>
  <c r="P48"/>
  <c r="K48"/>
  <c r="L48" s="1"/>
  <c r="H48"/>
  <c r="O48" s="1"/>
  <c r="Q47"/>
  <c r="P47"/>
  <c r="K47"/>
  <c r="L47" s="1"/>
  <c r="H47"/>
  <c r="Q46"/>
  <c r="P46"/>
  <c r="K46"/>
  <c r="L46" s="1"/>
  <c r="H46"/>
  <c r="O46" s="1"/>
  <c r="Q45"/>
  <c r="P45"/>
  <c r="K45"/>
  <c r="L45" s="1"/>
  <c r="H45"/>
  <c r="Q44"/>
  <c r="P44"/>
  <c r="K44"/>
  <c r="L44" s="1"/>
  <c r="H44"/>
  <c r="O44" s="1"/>
  <c r="Q43"/>
  <c r="P43"/>
  <c r="K43"/>
  <c r="L43" s="1"/>
  <c r="H43"/>
  <c r="Q42"/>
  <c r="P42"/>
  <c r="K42"/>
  <c r="L42" s="1"/>
  <c r="H42"/>
  <c r="O42" s="1"/>
  <c r="Q41"/>
  <c r="P41"/>
  <c r="K41"/>
  <c r="L41" s="1"/>
  <c r="H41"/>
  <c r="Q40"/>
  <c r="P40"/>
  <c r="K40"/>
  <c r="L40" s="1"/>
  <c r="H40"/>
  <c r="O40" s="1"/>
  <c r="Q39"/>
  <c r="P39"/>
  <c r="K39"/>
  <c r="L39" s="1"/>
  <c r="H39"/>
  <c r="Q38"/>
  <c r="P38"/>
  <c r="P36" s="1"/>
  <c r="K38"/>
  <c r="L38" s="1"/>
  <c r="H38"/>
  <c r="O38" s="1"/>
  <c r="Q33"/>
  <c r="P33"/>
  <c r="K33"/>
  <c r="L33" s="1"/>
  <c r="H33"/>
  <c r="Q32"/>
  <c r="P32"/>
  <c r="K32"/>
  <c r="L32" s="1"/>
  <c r="H32"/>
  <c r="O32" s="1"/>
  <c r="Q31"/>
  <c r="P31"/>
  <c r="K31"/>
  <c r="L31" s="1"/>
  <c r="H31"/>
  <c r="Q30"/>
  <c r="P30"/>
  <c r="K30"/>
  <c r="L30" s="1"/>
  <c r="H30"/>
  <c r="O30" s="1"/>
  <c r="Q29"/>
  <c r="P29"/>
  <c r="K29"/>
  <c r="L29" s="1"/>
  <c r="H29"/>
  <c r="Q28"/>
  <c r="P28"/>
  <c r="K28"/>
  <c r="L28" s="1"/>
  <c r="H28"/>
  <c r="O28" s="1"/>
  <c r="Q27"/>
  <c r="P27"/>
  <c r="K27"/>
  <c r="L27" s="1"/>
  <c r="H27"/>
  <c r="Q26"/>
  <c r="P26"/>
  <c r="K26"/>
  <c r="L26" s="1"/>
  <c r="H26"/>
  <c r="O26" s="1"/>
  <c r="Q25"/>
  <c r="P25"/>
  <c r="K25"/>
  <c r="L25" s="1"/>
  <c r="H25"/>
  <c r="Q24"/>
  <c r="Q22" s="1"/>
  <c r="P24"/>
  <c r="K24"/>
  <c r="L24" s="1"/>
  <c r="H24"/>
  <c r="O24" s="1"/>
  <c r="C4"/>
  <c r="M110" l="1"/>
  <c r="R68" i="43"/>
  <c r="M124" i="42"/>
  <c r="M126"/>
  <c r="M129"/>
  <c r="G41" i="43"/>
  <c r="Q97" i="42"/>
  <c r="R18" i="43"/>
  <c r="M117" i="42"/>
  <c r="M119"/>
  <c r="M132"/>
  <c r="M100"/>
  <c r="N100" s="1"/>
  <c r="S100" s="1"/>
  <c r="O132"/>
  <c r="M133"/>
  <c r="M135"/>
  <c r="G68" i="43"/>
  <c r="M150" i="42"/>
  <c r="M106"/>
  <c r="N106" s="1"/>
  <c r="M113"/>
  <c r="M120"/>
  <c r="O46" i="44"/>
  <c r="Q36" i="42"/>
  <c r="G40" i="43"/>
  <c r="P46" i="44"/>
  <c r="P97" i="42"/>
  <c r="M102"/>
  <c r="N102" s="1"/>
  <c r="S102" s="1"/>
  <c r="M104"/>
  <c r="S49" i="43"/>
  <c r="H55"/>
  <c r="F55"/>
  <c r="K55" s="1"/>
  <c r="T68"/>
  <c r="M105" i="42"/>
  <c r="M109"/>
  <c r="M111"/>
  <c r="M112"/>
  <c r="M116"/>
  <c r="N116" s="1"/>
  <c r="M118"/>
  <c r="N118" s="1"/>
  <c r="S118" s="1"/>
  <c r="M122"/>
  <c r="N122" s="1"/>
  <c r="M101"/>
  <c r="M103"/>
  <c r="M108"/>
  <c r="N108" s="1"/>
  <c r="M114"/>
  <c r="N114" s="1"/>
  <c r="S114" s="1"/>
  <c r="M136"/>
  <c r="M121"/>
  <c r="O124"/>
  <c r="M125"/>
  <c r="M127"/>
  <c r="M128"/>
  <c r="N128" s="1"/>
  <c r="S128" s="1"/>
  <c r="M134"/>
  <c r="N134" s="1"/>
  <c r="S134" s="1"/>
  <c r="M138"/>
  <c r="N138" s="1"/>
  <c r="M148"/>
  <c r="M91"/>
  <c r="M130"/>
  <c r="N130" s="1"/>
  <c r="S130" s="1"/>
  <c r="N104"/>
  <c r="S104" s="1"/>
  <c r="N112"/>
  <c r="S112" s="1"/>
  <c r="N120"/>
  <c r="S120" s="1"/>
  <c r="N136"/>
  <c r="S136" s="1"/>
  <c r="O102"/>
  <c r="O110"/>
  <c r="O118"/>
  <c r="O126"/>
  <c r="O134"/>
  <c r="M140"/>
  <c r="N140" s="1"/>
  <c r="M163"/>
  <c r="N163" s="1"/>
  <c r="S163" s="1"/>
  <c r="M87"/>
  <c r="M90"/>
  <c r="N90" s="1"/>
  <c r="S90" s="1"/>
  <c r="O104"/>
  <c r="O112"/>
  <c r="O120"/>
  <c r="N124"/>
  <c r="S124" s="1"/>
  <c r="O128"/>
  <c r="N132"/>
  <c r="S132" s="1"/>
  <c r="O136"/>
  <c r="M137"/>
  <c r="M99"/>
  <c r="M107"/>
  <c r="N110"/>
  <c r="S110" s="1"/>
  <c r="M115"/>
  <c r="M123"/>
  <c r="N126"/>
  <c r="S126" s="1"/>
  <c r="M131"/>
  <c r="M139"/>
  <c r="T18" i="43"/>
  <c r="H18"/>
  <c r="G18"/>
  <c r="I20" i="44"/>
  <c r="O32"/>
  <c r="P32"/>
  <c r="O18"/>
  <c r="Q20"/>
  <c r="Q18" s="1"/>
  <c r="P18"/>
  <c r="K20" i="43"/>
  <c r="G107" i="44"/>
  <c r="H107"/>
  <c r="I109"/>
  <c r="I107" s="1"/>
  <c r="H68"/>
  <c r="I68" s="1"/>
  <c r="G39"/>
  <c r="Q49"/>
  <c r="Q46" s="1"/>
  <c r="I48"/>
  <c r="H23"/>
  <c r="I23" s="1"/>
  <c r="G24"/>
  <c r="H71"/>
  <c r="I71" s="1"/>
  <c r="G80"/>
  <c r="O154"/>
  <c r="Q34"/>
  <c r="Q32" s="1"/>
  <c r="G56"/>
  <c r="H64"/>
  <c r="I64" s="1"/>
  <c r="P154"/>
  <c r="H27"/>
  <c r="I27" s="1"/>
  <c r="H51"/>
  <c r="I51" s="1"/>
  <c r="G52"/>
  <c r="G54" i="43"/>
  <c r="U30"/>
  <c r="H59" i="44"/>
  <c r="I59" s="1"/>
  <c r="G62"/>
  <c r="G63"/>
  <c r="G55"/>
  <c r="M93" i="42"/>
  <c r="N93" s="1"/>
  <c r="S93" s="1"/>
  <c r="L99"/>
  <c r="L101"/>
  <c r="N101" s="1"/>
  <c r="S101" s="1"/>
  <c r="L103"/>
  <c r="L105"/>
  <c r="N105" s="1"/>
  <c r="S105" s="1"/>
  <c r="L107"/>
  <c r="L109"/>
  <c r="L111"/>
  <c r="L113"/>
  <c r="N113" s="1"/>
  <c r="S113" s="1"/>
  <c r="L115"/>
  <c r="L117"/>
  <c r="L119"/>
  <c r="L121"/>
  <c r="N121" s="1"/>
  <c r="S121" s="1"/>
  <c r="L123"/>
  <c r="N123" s="1"/>
  <c r="S123" s="1"/>
  <c r="L125"/>
  <c r="N125" s="1"/>
  <c r="S125" s="1"/>
  <c r="L127"/>
  <c r="N127" s="1"/>
  <c r="S127" s="1"/>
  <c r="L129"/>
  <c r="L131"/>
  <c r="L133"/>
  <c r="N133" s="1"/>
  <c r="S133" s="1"/>
  <c r="L135"/>
  <c r="N135" s="1"/>
  <c r="S135" s="1"/>
  <c r="L137"/>
  <c r="L139"/>
  <c r="M92"/>
  <c r="N92" s="1"/>
  <c r="S92" s="1"/>
  <c r="M146"/>
  <c r="N146" s="1"/>
  <c r="M160"/>
  <c r="N160" s="1"/>
  <c r="R160" s="1"/>
  <c r="Q158"/>
  <c r="M85"/>
  <c r="M88"/>
  <c r="N88" s="1"/>
  <c r="S88" s="1"/>
  <c r="O93"/>
  <c r="P143"/>
  <c r="M161"/>
  <c r="M86"/>
  <c r="N86" s="1"/>
  <c r="M89"/>
  <c r="L85"/>
  <c r="L87"/>
  <c r="N87" s="1"/>
  <c r="S87" s="1"/>
  <c r="L89"/>
  <c r="L91"/>
  <c r="H25" i="44"/>
  <c r="I25" s="1"/>
  <c r="H28"/>
  <c r="I28" s="1"/>
  <c r="H40"/>
  <c r="I40" s="1"/>
  <c r="G70"/>
  <c r="H75"/>
  <c r="I75" s="1"/>
  <c r="G78"/>
  <c r="G79"/>
  <c r="G20"/>
  <c r="G35"/>
  <c r="G43"/>
  <c r="G72"/>
  <c r="P22" i="42"/>
  <c r="M27"/>
  <c r="N27" s="1"/>
  <c r="R27" s="1"/>
  <c r="M25"/>
  <c r="N25" s="1"/>
  <c r="S25" s="1"/>
  <c r="M29"/>
  <c r="N29" s="1"/>
  <c r="R29" s="1"/>
  <c r="M33"/>
  <c r="N33" s="1"/>
  <c r="R33" s="1"/>
  <c r="M41"/>
  <c r="N41" s="1"/>
  <c r="R41" s="1"/>
  <c r="M45"/>
  <c r="N45" s="1"/>
  <c r="R45" s="1"/>
  <c r="M49"/>
  <c r="N49" s="1"/>
  <c r="R49" s="1"/>
  <c r="M53"/>
  <c r="N53" s="1"/>
  <c r="S53" s="1"/>
  <c r="M57"/>
  <c r="N57" s="1"/>
  <c r="R57" s="1"/>
  <c r="M61"/>
  <c r="N61" s="1"/>
  <c r="R61" s="1"/>
  <c r="M65"/>
  <c r="N65" s="1"/>
  <c r="R65" s="1"/>
  <c r="M69"/>
  <c r="N69" s="1"/>
  <c r="R69" s="1"/>
  <c r="M73"/>
  <c r="N73" s="1"/>
  <c r="R73" s="1"/>
  <c r="M77"/>
  <c r="N77" s="1"/>
  <c r="R77" s="1"/>
  <c r="M81"/>
  <c r="N81" s="1"/>
  <c r="R81" s="1"/>
  <c r="S33" i="43"/>
  <c r="F43"/>
  <c r="K43" s="1"/>
  <c r="H54"/>
  <c r="G55"/>
  <c r="H68"/>
  <c r="G36" i="44"/>
  <c r="G60"/>
  <c r="G66"/>
  <c r="G67"/>
  <c r="G76"/>
  <c r="G82"/>
  <c r="G83"/>
  <c r="G157"/>
  <c r="L161" i="42"/>
  <c r="M162"/>
  <c r="N162" s="1"/>
  <c r="N150"/>
  <c r="S150" s="1"/>
  <c r="M152"/>
  <c r="N152" s="1"/>
  <c r="S152" s="1"/>
  <c r="M154"/>
  <c r="N154" s="1"/>
  <c r="N148"/>
  <c r="S148" s="1"/>
  <c r="S20" i="43"/>
  <c r="H43"/>
  <c r="J54"/>
  <c r="I68"/>
  <c r="S70"/>
  <c r="S68" s="1"/>
  <c r="M31" i="42"/>
  <c r="N31" s="1"/>
  <c r="S31" s="1"/>
  <c r="M39"/>
  <c r="N39" s="1"/>
  <c r="S39" s="1"/>
  <c r="M43"/>
  <c r="N43" s="1"/>
  <c r="S43" s="1"/>
  <c r="M47"/>
  <c r="N47" s="1"/>
  <c r="R47" s="1"/>
  <c r="M51"/>
  <c r="N51" s="1"/>
  <c r="S51" s="1"/>
  <c r="M55"/>
  <c r="N55" s="1"/>
  <c r="R55" s="1"/>
  <c r="M59"/>
  <c r="N59" s="1"/>
  <c r="S59" s="1"/>
  <c r="M63"/>
  <c r="N63" s="1"/>
  <c r="R63" s="1"/>
  <c r="M67"/>
  <c r="N67" s="1"/>
  <c r="S67" s="1"/>
  <c r="M71"/>
  <c r="N71" s="1"/>
  <c r="S71" s="1"/>
  <c r="M75"/>
  <c r="N75" s="1"/>
  <c r="R75" s="1"/>
  <c r="M79"/>
  <c r="N79" s="1"/>
  <c r="R79" s="1"/>
  <c r="M83"/>
  <c r="N83" s="1"/>
  <c r="S83" s="1"/>
  <c r="J43" i="43"/>
  <c r="F54"/>
  <c r="K54" s="1"/>
  <c r="J55"/>
  <c r="J68"/>
  <c r="G58" i="44"/>
  <c r="G74"/>
  <c r="Q156"/>
  <c r="Q154" s="1"/>
  <c r="O162" i="42"/>
  <c r="O158" s="1"/>
  <c r="M149"/>
  <c r="N149" s="1"/>
  <c r="S149" s="1"/>
  <c r="M153"/>
  <c r="N153" s="1"/>
  <c r="O154"/>
  <c r="O150"/>
  <c r="M151"/>
  <c r="N151" s="1"/>
  <c r="O152"/>
  <c r="P158"/>
  <c r="I21" i="44"/>
  <c r="G21"/>
  <c r="H22"/>
  <c r="I22" s="1"/>
  <c r="H26"/>
  <c r="I26" s="1"/>
  <c r="G29"/>
  <c r="H34"/>
  <c r="G37"/>
  <c r="H38"/>
  <c r="I38" s="1"/>
  <c r="G41"/>
  <c r="H42"/>
  <c r="I42" s="1"/>
  <c r="G49"/>
  <c r="H50"/>
  <c r="I50" s="1"/>
  <c r="G53"/>
  <c r="H54"/>
  <c r="I54" s="1"/>
  <c r="G57"/>
  <c r="G61"/>
  <c r="G65"/>
  <c r="G69"/>
  <c r="G73"/>
  <c r="G77"/>
  <c r="G81"/>
  <c r="I156"/>
  <c r="G158"/>
  <c r="H159"/>
  <c r="I159" s="1"/>
  <c r="K68" i="43"/>
  <c r="U20"/>
  <c r="F35"/>
  <c r="K35" s="1"/>
  <c r="J35"/>
  <c r="F36"/>
  <c r="K36" s="1"/>
  <c r="J36"/>
  <c r="F37"/>
  <c r="K37" s="1"/>
  <c r="J37"/>
  <c r="F38"/>
  <c r="K38" s="1"/>
  <c r="J38"/>
  <c r="F39"/>
  <c r="K39" s="1"/>
  <c r="J39"/>
  <c r="F40"/>
  <c r="K40" s="1"/>
  <c r="J40"/>
  <c r="F41"/>
  <c r="K41" s="1"/>
  <c r="J41"/>
  <c r="G43"/>
  <c r="F68"/>
  <c r="U70"/>
  <c r="U68" s="1"/>
  <c r="I35"/>
  <c r="I36"/>
  <c r="I37"/>
  <c r="I38"/>
  <c r="I39"/>
  <c r="I40"/>
  <c r="I41"/>
  <c r="S27" i="42"/>
  <c r="S55"/>
  <c r="M24"/>
  <c r="N24" s="1"/>
  <c r="O25"/>
  <c r="M26"/>
  <c r="N26" s="1"/>
  <c r="O27"/>
  <c r="M28"/>
  <c r="N28" s="1"/>
  <c r="S28" s="1"/>
  <c r="O29"/>
  <c r="M30"/>
  <c r="N30" s="1"/>
  <c r="O31"/>
  <c r="M32"/>
  <c r="N32" s="1"/>
  <c r="O33"/>
  <c r="M38"/>
  <c r="N38" s="1"/>
  <c r="O39"/>
  <c r="M40"/>
  <c r="N40" s="1"/>
  <c r="O41"/>
  <c r="M42"/>
  <c r="N42" s="1"/>
  <c r="O43"/>
  <c r="M44"/>
  <c r="N44" s="1"/>
  <c r="O45"/>
  <c r="M46"/>
  <c r="N46" s="1"/>
  <c r="O47"/>
  <c r="M48"/>
  <c r="N48" s="1"/>
  <c r="S48" s="1"/>
  <c r="O49"/>
  <c r="M50"/>
  <c r="N50" s="1"/>
  <c r="O51"/>
  <c r="M52"/>
  <c r="N52" s="1"/>
  <c r="O53"/>
  <c r="M54"/>
  <c r="N54" s="1"/>
  <c r="O55"/>
  <c r="M56"/>
  <c r="N56" s="1"/>
  <c r="O57"/>
  <c r="M58"/>
  <c r="N58" s="1"/>
  <c r="O59"/>
  <c r="M60"/>
  <c r="N60" s="1"/>
  <c r="O61"/>
  <c r="M62"/>
  <c r="N62" s="1"/>
  <c r="O63"/>
  <c r="M64"/>
  <c r="N64" s="1"/>
  <c r="S64" s="1"/>
  <c r="O65"/>
  <c r="M66"/>
  <c r="N66" s="1"/>
  <c r="O67"/>
  <c r="M68"/>
  <c r="N68" s="1"/>
  <c r="O69"/>
  <c r="M70"/>
  <c r="N70" s="1"/>
  <c r="O71"/>
  <c r="M72"/>
  <c r="N72" s="1"/>
  <c r="O73"/>
  <c r="M74"/>
  <c r="N74" s="1"/>
  <c r="O75"/>
  <c r="M76"/>
  <c r="N76" s="1"/>
  <c r="O77"/>
  <c r="M78"/>
  <c r="N78" s="1"/>
  <c r="O79"/>
  <c r="M80"/>
  <c r="N80" s="1"/>
  <c r="O81"/>
  <c r="M82"/>
  <c r="N82" s="1"/>
  <c r="O83"/>
  <c r="M84"/>
  <c r="N84" s="1"/>
  <c r="M145"/>
  <c r="N145" s="1"/>
  <c r="O146"/>
  <c r="M147"/>
  <c r="N147" s="1"/>
  <c r="O148"/>
  <c r="S106" l="1"/>
  <c r="R106"/>
  <c r="N119"/>
  <c r="S119" s="1"/>
  <c r="N111"/>
  <c r="S111" s="1"/>
  <c r="N107"/>
  <c r="S107" s="1"/>
  <c r="R104"/>
  <c r="N129"/>
  <c r="S129" s="1"/>
  <c r="S29"/>
  <c r="N103"/>
  <c r="S103" s="1"/>
  <c r="R126"/>
  <c r="S65"/>
  <c r="R150"/>
  <c r="N91"/>
  <c r="S91" s="1"/>
  <c r="N117"/>
  <c r="S117" s="1"/>
  <c r="R120"/>
  <c r="I84" i="5"/>
  <c r="O143" i="42"/>
  <c r="G46" i="44"/>
  <c r="S69" i="42"/>
  <c r="R53"/>
  <c r="S18" i="43"/>
  <c r="N109" i="42"/>
  <c r="S109" s="1"/>
  <c r="R136"/>
  <c r="R124"/>
  <c r="R110"/>
  <c r="S77"/>
  <c r="N137"/>
  <c r="S137" s="1"/>
  <c r="S116"/>
  <c r="R116"/>
  <c r="N139"/>
  <c r="S139" s="1"/>
  <c r="G32" i="44"/>
  <c r="U18" i="43"/>
  <c r="I18"/>
  <c r="J18"/>
  <c r="S108" i="42"/>
  <c r="R108"/>
  <c r="S140"/>
  <c r="R140"/>
  <c r="S138"/>
  <c r="R138"/>
  <c r="S122"/>
  <c r="R122"/>
  <c r="O36"/>
  <c r="N131"/>
  <c r="N115"/>
  <c r="N99"/>
  <c r="R99" s="1"/>
  <c r="R128"/>
  <c r="R102"/>
  <c r="S61"/>
  <c r="R59"/>
  <c r="R132"/>
  <c r="R100"/>
  <c r="O97"/>
  <c r="N85"/>
  <c r="S85" s="1"/>
  <c r="R118"/>
  <c r="R111"/>
  <c r="R112"/>
  <c r="R130"/>
  <c r="R134"/>
  <c r="N161"/>
  <c r="R161" s="1"/>
  <c r="R114"/>
  <c r="F18" i="43"/>
  <c r="K18"/>
  <c r="I46" i="44"/>
  <c r="H46"/>
  <c r="H32"/>
  <c r="H18"/>
  <c r="I18"/>
  <c r="G18"/>
  <c r="G154"/>
  <c r="I34"/>
  <c r="I32" s="1"/>
  <c r="R39" i="42"/>
  <c r="S45"/>
  <c r="R67"/>
  <c r="R135"/>
  <c r="R127"/>
  <c r="S33"/>
  <c r="R129"/>
  <c r="R113"/>
  <c r="R139"/>
  <c r="R123"/>
  <c r="R107"/>
  <c r="R133"/>
  <c r="R101"/>
  <c r="R119"/>
  <c r="R121"/>
  <c r="R105"/>
  <c r="R125"/>
  <c r="R71"/>
  <c r="R92"/>
  <c r="R103"/>
  <c r="S162"/>
  <c r="R162"/>
  <c r="S146"/>
  <c r="R146"/>
  <c r="S86"/>
  <c r="R86"/>
  <c r="S57"/>
  <c r="S41"/>
  <c r="R93"/>
  <c r="R51"/>
  <c r="S160"/>
  <c r="R149"/>
  <c r="N89"/>
  <c r="S89" s="1"/>
  <c r="R88"/>
  <c r="R90"/>
  <c r="R87"/>
  <c r="R83"/>
  <c r="R31"/>
  <c r="S75"/>
  <c r="S81"/>
  <c r="R43"/>
  <c r="S49"/>
  <c r="S73"/>
  <c r="R91"/>
  <c r="R25"/>
  <c r="O22"/>
  <c r="S154"/>
  <c r="R154"/>
  <c r="N143"/>
  <c r="R145"/>
  <c r="N22"/>
  <c r="S79"/>
  <c r="S63"/>
  <c r="S47"/>
  <c r="I154" i="44"/>
  <c r="R148" i="42"/>
  <c r="R163"/>
  <c r="R152"/>
  <c r="S153"/>
  <c r="R153"/>
  <c r="S151"/>
  <c r="R151"/>
  <c r="H154" i="44"/>
  <c r="S82" i="42"/>
  <c r="R82"/>
  <c r="S78"/>
  <c r="R78"/>
  <c r="S74"/>
  <c r="R74"/>
  <c r="S70"/>
  <c r="R70"/>
  <c r="S66"/>
  <c r="R66"/>
  <c r="S62"/>
  <c r="R62"/>
  <c r="S58"/>
  <c r="R58"/>
  <c r="S54"/>
  <c r="R54"/>
  <c r="S50"/>
  <c r="R50"/>
  <c r="S46"/>
  <c r="R46"/>
  <c r="S42"/>
  <c r="R42"/>
  <c r="S38"/>
  <c r="R38"/>
  <c r="S30"/>
  <c r="R30"/>
  <c r="S26"/>
  <c r="R26"/>
  <c r="S147"/>
  <c r="R147"/>
  <c r="S84"/>
  <c r="R84"/>
  <c r="S80"/>
  <c r="R80"/>
  <c r="S76"/>
  <c r="R76"/>
  <c r="S72"/>
  <c r="R72"/>
  <c r="S68"/>
  <c r="R68"/>
  <c r="S60"/>
  <c r="R60"/>
  <c r="S56"/>
  <c r="R56"/>
  <c r="S52"/>
  <c r="R52"/>
  <c r="S44"/>
  <c r="R44"/>
  <c r="S40"/>
  <c r="R40"/>
  <c r="S32"/>
  <c r="R32"/>
  <c r="S24"/>
  <c r="R24"/>
  <c r="S145"/>
  <c r="R64"/>
  <c r="R48"/>
  <c r="R28"/>
  <c r="R117" l="1"/>
  <c r="R109"/>
  <c r="R137"/>
  <c r="N97"/>
  <c r="S99"/>
  <c r="S131"/>
  <c r="R131"/>
  <c r="S115"/>
  <c r="R115"/>
  <c r="R158"/>
  <c r="N158"/>
  <c r="R85"/>
  <c r="N36"/>
  <c r="S161"/>
  <c r="S158" s="1"/>
  <c r="S36"/>
  <c r="S143"/>
  <c r="R89"/>
  <c r="R143"/>
  <c r="R22"/>
  <c r="S22"/>
  <c r="S97" l="1"/>
  <c r="R97"/>
  <c r="R36"/>
  <c r="A44" i="5" l="1"/>
  <c r="A39"/>
  <c r="A34"/>
  <c r="I44"/>
  <c r="C15" i="3"/>
  <c r="C13"/>
  <c r="C8"/>
  <c r="I15" i="1"/>
  <c r="I21"/>
  <c r="I17"/>
  <c r="A20"/>
  <c r="B13" i="2"/>
  <c r="I246" i="5" l="1"/>
  <c r="A170" l="1"/>
  <c r="A172"/>
  <c r="A164"/>
  <c r="A159"/>
  <c r="A117"/>
  <c r="A95"/>
  <c r="I39"/>
  <c r="I36"/>
  <c r="I34" s="1"/>
  <c r="D8" i="3"/>
  <c r="E8" l="1"/>
  <c r="A1" i="40"/>
  <c r="A3"/>
  <c r="C10"/>
  <c r="H468" i="31" l="1"/>
  <c r="I9" i="8" l="1"/>
  <c r="J9" s="1"/>
  <c r="G8"/>
  <c r="I159" i="5"/>
  <c r="C159"/>
  <c r="B159"/>
  <c r="E9" i="8" l="1"/>
  <c r="G9"/>
  <c r="E8"/>
  <c r="I8"/>
  <c r="J8" s="1"/>
  <c r="H16" l="1"/>
  <c r="H12"/>
  <c r="I117" i="5" l="1"/>
  <c r="E37" i="3"/>
  <c r="I67" i="5" l="1"/>
  <c r="D37" i="3"/>
  <c r="C117" i="5" l="1"/>
  <c r="B117"/>
  <c r="B13" i="27" l="1"/>
  <c r="I72" i="5"/>
  <c r="I164" l="1"/>
  <c r="B164"/>
  <c r="H6055" i="32"/>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C164" i="5" l="1"/>
  <c r="C11" i="2" l="1"/>
  <c r="C10"/>
  <c r="B16" i="1" l="1"/>
  <c r="B14"/>
  <c r="I14" i="5" l="1"/>
  <c r="I29" l="1"/>
  <c r="I19" l="1"/>
  <c r="I9" l="1"/>
  <c r="H4" i="32"/>
  <c r="F4"/>
  <c r="I8" i="19" l="1"/>
  <c r="G8"/>
  <c r="E8"/>
  <c r="J8" l="1"/>
  <c r="B83" i="5" l="1"/>
  <c r="B82"/>
  <c r="B59"/>
  <c r="B9"/>
  <c r="B8"/>
  <c r="B7"/>
  <c r="C9" i="2"/>
  <c r="C8"/>
  <c r="C7"/>
  <c r="B10" i="1"/>
  <c r="B12"/>
  <c r="B8"/>
  <c r="A3" i="27" l="1"/>
  <c r="A4"/>
  <c r="A2"/>
  <c r="K29"/>
  <c r="M24"/>
  <c r="L24"/>
  <c r="K24" s="1"/>
  <c r="M23"/>
  <c r="L23"/>
  <c r="M22"/>
  <c r="L22"/>
  <c r="M21"/>
  <c r="L21"/>
  <c r="M20"/>
  <c r="L20"/>
  <c r="K20" s="1"/>
  <c r="K21" l="1"/>
  <c r="K23"/>
  <c r="K22"/>
  <c r="H35" i="19" l="1"/>
  <c r="I9" l="1"/>
  <c r="I24" i="5" l="1"/>
  <c r="F18" i="8" l="1"/>
  <c r="F13"/>
  <c r="H13" s="1"/>
  <c r="H14" s="1"/>
  <c r="H17" s="1"/>
  <c r="I16" l="1"/>
  <c r="J16" s="1"/>
  <c r="I14" l="1"/>
  <c r="J14" s="1"/>
  <c r="J19" l="1"/>
  <c r="H5922" i="3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G51" i="3" s="1"/>
  <c r="H1312" i="32"/>
  <c r="H1313"/>
  <c r="H1314"/>
  <c r="H1315"/>
  <c r="H1316"/>
  <c r="H1317"/>
  <c r="H1318"/>
  <c r="H1319"/>
  <c r="H1320"/>
  <c r="H1321"/>
  <c r="H1322"/>
  <c r="H1323"/>
  <c r="H1324"/>
  <c r="H1325"/>
  <c r="H1326"/>
  <c r="H1327"/>
  <c r="H1328"/>
  <c r="G35" i="3" s="1"/>
  <c r="H1329" i="32"/>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G50" i="3" s="1"/>
  <c r="H1954" i="32"/>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G34" i="3" s="1"/>
  <c r="H4725" i="32"/>
  <c r="H4726"/>
  <c r="H4727"/>
  <c r="H4728"/>
  <c r="H4729"/>
  <c r="H4730"/>
  <c r="G31" i="3" s="1"/>
  <c r="H4731" i="32"/>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G33" i="3" s="1"/>
  <c r="H4837" i="32"/>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G59" i="3" s="1"/>
  <c r="H5249" i="32"/>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G57" i="3" s="1"/>
  <c r="H5477" i="32"/>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G58" i="3" s="1"/>
  <c r="H5542" i="3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
  <c r="I7" i="30"/>
  <c r="H7" s="1"/>
  <c r="G7" s="1"/>
  <c r="B1" i="2"/>
  <c r="A1" i="1"/>
  <c r="G16" i="3" l="1"/>
  <c r="J7" i="8"/>
  <c r="D12" i="3"/>
  <c r="G8"/>
  <c r="G37"/>
  <c r="I674" i="30" l="1"/>
  <c r="I1069"/>
  <c r="I392"/>
  <c r="I121"/>
  <c r="I81"/>
  <c r="H81" l="1"/>
  <c r="G81" s="1"/>
  <c r="H121"/>
  <c r="G121" s="1"/>
  <c r="H392"/>
  <c r="G392" s="1"/>
  <c r="H674"/>
  <c r="G674" s="1"/>
  <c r="H1069"/>
  <c r="G1069" s="1"/>
  <c r="I8"/>
  <c r="H8" s="1"/>
  <c r="G8" s="1"/>
  <c r="I9"/>
  <c r="H9" s="1"/>
  <c r="G9" s="1"/>
  <c r="I10"/>
  <c r="H10" s="1"/>
  <c r="G10" s="1"/>
  <c r="I11"/>
  <c r="H11" s="1"/>
  <c r="G11" s="1"/>
  <c r="I12"/>
  <c r="H12" s="1"/>
  <c r="G12" s="1"/>
  <c r="I13"/>
  <c r="H13" s="1"/>
  <c r="G13" s="1"/>
  <c r="I14"/>
  <c r="H14" s="1"/>
  <c r="G14" s="1"/>
  <c r="I15"/>
  <c r="H15" s="1"/>
  <c r="G15" s="1"/>
  <c r="I16"/>
  <c r="H16" s="1"/>
  <c r="G16" s="1"/>
  <c r="I17"/>
  <c r="H17" s="1"/>
  <c r="G17" s="1"/>
  <c r="I18"/>
  <c r="H18" s="1"/>
  <c r="G18" s="1"/>
  <c r="I19"/>
  <c r="H19" s="1"/>
  <c r="G19" s="1"/>
  <c r="I20"/>
  <c r="H20" s="1"/>
  <c r="G20" s="1"/>
  <c r="I21"/>
  <c r="H21" s="1"/>
  <c r="G21" s="1"/>
  <c r="I22"/>
  <c r="H22" s="1"/>
  <c r="G22" s="1"/>
  <c r="I23"/>
  <c r="H23" s="1"/>
  <c r="G23" s="1"/>
  <c r="I24"/>
  <c r="H24" s="1"/>
  <c r="G24" s="1"/>
  <c r="I25"/>
  <c r="H25" s="1"/>
  <c r="G25" s="1"/>
  <c r="I26"/>
  <c r="H26" s="1"/>
  <c r="G26" s="1"/>
  <c r="I27"/>
  <c r="H27" s="1"/>
  <c r="G27" s="1"/>
  <c r="I28"/>
  <c r="H28" s="1"/>
  <c r="G28" s="1"/>
  <c r="I29"/>
  <c r="H29" s="1"/>
  <c r="G29" s="1"/>
  <c r="I30"/>
  <c r="H30" s="1"/>
  <c r="G30" s="1"/>
  <c r="I31"/>
  <c r="H31" s="1"/>
  <c r="G31" s="1"/>
  <c r="I32"/>
  <c r="H32" s="1"/>
  <c r="G32" s="1"/>
  <c r="I33"/>
  <c r="H33" s="1"/>
  <c r="G33" s="1"/>
  <c r="I34"/>
  <c r="H34" s="1"/>
  <c r="G34" s="1"/>
  <c r="I35"/>
  <c r="H35" s="1"/>
  <c r="G35" s="1"/>
  <c r="I36"/>
  <c r="H36" s="1"/>
  <c r="G36" s="1"/>
  <c r="I37"/>
  <c r="H37" s="1"/>
  <c r="G37" s="1"/>
  <c r="I38"/>
  <c r="H38" s="1"/>
  <c r="G38" s="1"/>
  <c r="I39"/>
  <c r="H39" s="1"/>
  <c r="G39" s="1"/>
  <c r="I40"/>
  <c r="H40" s="1"/>
  <c r="G40" s="1"/>
  <c r="I41"/>
  <c r="H41" s="1"/>
  <c r="G41" s="1"/>
  <c r="I42"/>
  <c r="H42" s="1"/>
  <c r="G42" s="1"/>
  <c r="I43"/>
  <c r="H43" s="1"/>
  <c r="G43" s="1"/>
  <c r="I44"/>
  <c r="H44" s="1"/>
  <c r="G44" s="1"/>
  <c r="I45"/>
  <c r="H45" s="1"/>
  <c r="G45" s="1"/>
  <c r="I46"/>
  <c r="H46" s="1"/>
  <c r="G46" s="1"/>
  <c r="I47"/>
  <c r="H47" s="1"/>
  <c r="G47" s="1"/>
  <c r="I48"/>
  <c r="H48" s="1"/>
  <c r="G48" s="1"/>
  <c r="I49"/>
  <c r="H49" s="1"/>
  <c r="G49" s="1"/>
  <c r="I50"/>
  <c r="H50" s="1"/>
  <c r="G50" s="1"/>
  <c r="I51"/>
  <c r="H51" s="1"/>
  <c r="G51" s="1"/>
  <c r="I52"/>
  <c r="H52" s="1"/>
  <c r="G52" s="1"/>
  <c r="I53"/>
  <c r="H53" s="1"/>
  <c r="G53" s="1"/>
  <c r="I54"/>
  <c r="H54" s="1"/>
  <c r="G54" s="1"/>
  <c r="I55"/>
  <c r="H55" s="1"/>
  <c r="G55" s="1"/>
  <c r="I56"/>
  <c r="H56" s="1"/>
  <c r="G56" s="1"/>
  <c r="I57"/>
  <c r="H57" s="1"/>
  <c r="G57" s="1"/>
  <c r="I58"/>
  <c r="H58" s="1"/>
  <c r="G58" s="1"/>
  <c r="I59"/>
  <c r="H59" s="1"/>
  <c r="G59" s="1"/>
  <c r="I60"/>
  <c r="H60" s="1"/>
  <c r="G60" s="1"/>
  <c r="I61"/>
  <c r="H61" s="1"/>
  <c r="G61" s="1"/>
  <c r="I62"/>
  <c r="H62" s="1"/>
  <c r="G62" s="1"/>
  <c r="I63"/>
  <c r="H63" s="1"/>
  <c r="G63" s="1"/>
  <c r="I64"/>
  <c r="H64" s="1"/>
  <c r="G64" s="1"/>
  <c r="I65"/>
  <c r="H65" s="1"/>
  <c r="G65" s="1"/>
  <c r="I66"/>
  <c r="H66" s="1"/>
  <c r="G66" s="1"/>
  <c r="I67"/>
  <c r="H67" s="1"/>
  <c r="G67" s="1"/>
  <c r="I68"/>
  <c r="H68" s="1"/>
  <c r="G68" s="1"/>
  <c r="I69"/>
  <c r="H69" s="1"/>
  <c r="G69" s="1"/>
  <c r="I70"/>
  <c r="H70" s="1"/>
  <c r="G70" s="1"/>
  <c r="I71"/>
  <c r="H71" s="1"/>
  <c r="G71" s="1"/>
  <c r="I72"/>
  <c r="H72" s="1"/>
  <c r="G72" s="1"/>
  <c r="I73"/>
  <c r="H73" s="1"/>
  <c r="G73" s="1"/>
  <c r="I74"/>
  <c r="H74" s="1"/>
  <c r="G74" s="1"/>
  <c r="I75"/>
  <c r="H75" s="1"/>
  <c r="G75" s="1"/>
  <c r="I76"/>
  <c r="H76" s="1"/>
  <c r="G76" s="1"/>
  <c r="I77"/>
  <c r="H77" s="1"/>
  <c r="G77" s="1"/>
  <c r="I78"/>
  <c r="H78" s="1"/>
  <c r="G78" s="1"/>
  <c r="I79"/>
  <c r="H79" s="1"/>
  <c r="G79" s="1"/>
  <c r="I80"/>
  <c r="H80" s="1"/>
  <c r="G80" s="1"/>
  <c r="I82"/>
  <c r="H82" s="1"/>
  <c r="G82" s="1"/>
  <c r="I83"/>
  <c r="H83" s="1"/>
  <c r="G83" s="1"/>
  <c r="I84"/>
  <c r="H84" s="1"/>
  <c r="G84" s="1"/>
  <c r="I85"/>
  <c r="H85" s="1"/>
  <c r="G85" s="1"/>
  <c r="I86"/>
  <c r="H86" s="1"/>
  <c r="G86" s="1"/>
  <c r="I87"/>
  <c r="H87" s="1"/>
  <c r="G87" s="1"/>
  <c r="I88"/>
  <c r="H88" s="1"/>
  <c r="G88" s="1"/>
  <c r="I89"/>
  <c r="H89" s="1"/>
  <c r="G89" s="1"/>
  <c r="I90"/>
  <c r="H90" s="1"/>
  <c r="G90" s="1"/>
  <c r="I91"/>
  <c r="H91" s="1"/>
  <c r="G91" s="1"/>
  <c r="I92"/>
  <c r="H92" s="1"/>
  <c r="G92" s="1"/>
  <c r="I93"/>
  <c r="H93" s="1"/>
  <c r="G93" s="1"/>
  <c r="I94"/>
  <c r="H94" s="1"/>
  <c r="G94" s="1"/>
  <c r="I95"/>
  <c r="H95" s="1"/>
  <c r="G95" s="1"/>
  <c r="I96"/>
  <c r="H96" s="1"/>
  <c r="G96" s="1"/>
  <c r="I97"/>
  <c r="H97" s="1"/>
  <c r="G97" s="1"/>
  <c r="I98"/>
  <c r="H98" s="1"/>
  <c r="G98" s="1"/>
  <c r="I99"/>
  <c r="H99" s="1"/>
  <c r="G99" s="1"/>
  <c r="I100"/>
  <c r="H100" s="1"/>
  <c r="G100" s="1"/>
  <c r="I101"/>
  <c r="H101" s="1"/>
  <c r="G101" s="1"/>
  <c r="I102"/>
  <c r="H102" s="1"/>
  <c r="G102" s="1"/>
  <c r="I103"/>
  <c r="H103" s="1"/>
  <c r="G103" s="1"/>
  <c r="I104"/>
  <c r="H104" s="1"/>
  <c r="G104" s="1"/>
  <c r="I105"/>
  <c r="H105" s="1"/>
  <c r="G105" s="1"/>
  <c r="I106"/>
  <c r="H106" s="1"/>
  <c r="G106" s="1"/>
  <c r="I107"/>
  <c r="H107" s="1"/>
  <c r="G107" s="1"/>
  <c r="I108"/>
  <c r="H108" s="1"/>
  <c r="G108" s="1"/>
  <c r="I109"/>
  <c r="H109" s="1"/>
  <c r="G109" s="1"/>
  <c r="I110"/>
  <c r="H110" s="1"/>
  <c r="G110" s="1"/>
  <c r="I111"/>
  <c r="H111" s="1"/>
  <c r="G111" s="1"/>
  <c r="I112"/>
  <c r="H112" s="1"/>
  <c r="G112" s="1"/>
  <c r="I113"/>
  <c r="H113" s="1"/>
  <c r="G113" s="1"/>
  <c r="I114"/>
  <c r="H114" s="1"/>
  <c r="G114" s="1"/>
  <c r="I115"/>
  <c r="H115" s="1"/>
  <c r="G115" s="1"/>
  <c r="I116"/>
  <c r="H116" s="1"/>
  <c r="G116" s="1"/>
  <c r="I117"/>
  <c r="H117" s="1"/>
  <c r="G117" s="1"/>
  <c r="I118"/>
  <c r="H118" s="1"/>
  <c r="G118" s="1"/>
  <c r="I119"/>
  <c r="H119" s="1"/>
  <c r="G119" s="1"/>
  <c r="I120"/>
  <c r="H120" s="1"/>
  <c r="G120" s="1"/>
  <c r="I122"/>
  <c r="H122" s="1"/>
  <c r="G122" s="1"/>
  <c r="I123"/>
  <c r="H123" s="1"/>
  <c r="G123" s="1"/>
  <c r="I124"/>
  <c r="H124" s="1"/>
  <c r="G124" s="1"/>
  <c r="I125"/>
  <c r="H125" s="1"/>
  <c r="G125" s="1"/>
  <c r="I126"/>
  <c r="H126" s="1"/>
  <c r="G126" s="1"/>
  <c r="I127"/>
  <c r="H127" s="1"/>
  <c r="G127" s="1"/>
  <c r="I128"/>
  <c r="H128" s="1"/>
  <c r="G128" s="1"/>
  <c r="I129"/>
  <c r="H129" s="1"/>
  <c r="G129" s="1"/>
  <c r="I130"/>
  <c r="H130" s="1"/>
  <c r="G130" s="1"/>
  <c r="I131"/>
  <c r="H131" s="1"/>
  <c r="G131" s="1"/>
  <c r="I132"/>
  <c r="H132" s="1"/>
  <c r="G132" s="1"/>
  <c r="I133"/>
  <c r="H133" s="1"/>
  <c r="G133" s="1"/>
  <c r="I134"/>
  <c r="H134" s="1"/>
  <c r="G134" s="1"/>
  <c r="I135"/>
  <c r="H135" s="1"/>
  <c r="G135" s="1"/>
  <c r="I136"/>
  <c r="H136" s="1"/>
  <c r="G136" s="1"/>
  <c r="I137"/>
  <c r="H137" s="1"/>
  <c r="G137" s="1"/>
  <c r="I138"/>
  <c r="H138" s="1"/>
  <c r="G138" s="1"/>
  <c r="I139"/>
  <c r="H139" s="1"/>
  <c r="G139" s="1"/>
  <c r="I140"/>
  <c r="H140" s="1"/>
  <c r="G140" s="1"/>
  <c r="I141"/>
  <c r="H141" s="1"/>
  <c r="G141" s="1"/>
  <c r="I142"/>
  <c r="H142" s="1"/>
  <c r="G142" s="1"/>
  <c r="I143"/>
  <c r="H143" s="1"/>
  <c r="G143" s="1"/>
  <c r="I144"/>
  <c r="H144" s="1"/>
  <c r="G144" s="1"/>
  <c r="I145"/>
  <c r="H145" s="1"/>
  <c r="G145" s="1"/>
  <c r="I146"/>
  <c r="H146" s="1"/>
  <c r="G146" s="1"/>
  <c r="I147"/>
  <c r="H147" s="1"/>
  <c r="G147" s="1"/>
  <c r="I148"/>
  <c r="H148" s="1"/>
  <c r="G148" s="1"/>
  <c r="I149"/>
  <c r="H149" s="1"/>
  <c r="G149" s="1"/>
  <c r="I150"/>
  <c r="H150" s="1"/>
  <c r="G150" s="1"/>
  <c r="I151"/>
  <c r="H151" s="1"/>
  <c r="G151" s="1"/>
  <c r="I152"/>
  <c r="H152" s="1"/>
  <c r="G152" s="1"/>
  <c r="I153"/>
  <c r="H153" s="1"/>
  <c r="G153" s="1"/>
  <c r="I154"/>
  <c r="H154" s="1"/>
  <c r="G154" s="1"/>
  <c r="I155"/>
  <c r="H155" s="1"/>
  <c r="G155" s="1"/>
  <c r="I156"/>
  <c r="H156" s="1"/>
  <c r="G156" s="1"/>
  <c r="I157"/>
  <c r="H157" s="1"/>
  <c r="G157" s="1"/>
  <c r="I158"/>
  <c r="H158" s="1"/>
  <c r="G158" s="1"/>
  <c r="I159"/>
  <c r="H159" s="1"/>
  <c r="G159" s="1"/>
  <c r="I160"/>
  <c r="H160" s="1"/>
  <c r="G160" s="1"/>
  <c r="I161"/>
  <c r="H161" s="1"/>
  <c r="G161" s="1"/>
  <c r="I162"/>
  <c r="H162" s="1"/>
  <c r="G162" s="1"/>
  <c r="I163"/>
  <c r="H163" s="1"/>
  <c r="G163" s="1"/>
  <c r="I164"/>
  <c r="H164" s="1"/>
  <c r="G164" s="1"/>
  <c r="I165"/>
  <c r="H165" s="1"/>
  <c r="G165" s="1"/>
  <c r="I166"/>
  <c r="H166" s="1"/>
  <c r="G166" s="1"/>
  <c r="I167"/>
  <c r="H167" s="1"/>
  <c r="G167" s="1"/>
  <c r="I168"/>
  <c r="H168" s="1"/>
  <c r="G168" s="1"/>
  <c r="I169"/>
  <c r="H169" s="1"/>
  <c r="G169" s="1"/>
  <c r="I170"/>
  <c r="H170" s="1"/>
  <c r="G170" s="1"/>
  <c r="I171"/>
  <c r="H171" s="1"/>
  <c r="G171" s="1"/>
  <c r="I172"/>
  <c r="H172" s="1"/>
  <c r="G172" s="1"/>
  <c r="I173"/>
  <c r="H173" s="1"/>
  <c r="G173" s="1"/>
  <c r="I174"/>
  <c r="H174" s="1"/>
  <c r="G174" s="1"/>
  <c r="I175"/>
  <c r="H175" s="1"/>
  <c r="G175" s="1"/>
  <c r="I176"/>
  <c r="H176" s="1"/>
  <c r="G176" s="1"/>
  <c r="I177"/>
  <c r="H177" s="1"/>
  <c r="G177" s="1"/>
  <c r="I178"/>
  <c r="H178" s="1"/>
  <c r="G178" s="1"/>
  <c r="I179"/>
  <c r="H179" s="1"/>
  <c r="G179" s="1"/>
  <c r="I180"/>
  <c r="H180" s="1"/>
  <c r="G180" s="1"/>
  <c r="I181"/>
  <c r="H181" s="1"/>
  <c r="G181" s="1"/>
  <c r="I182"/>
  <c r="H182" s="1"/>
  <c r="G182" s="1"/>
  <c r="I183"/>
  <c r="H183" s="1"/>
  <c r="G183" s="1"/>
  <c r="I184"/>
  <c r="H184" s="1"/>
  <c r="G184" s="1"/>
  <c r="I185"/>
  <c r="H185" s="1"/>
  <c r="G185" s="1"/>
  <c r="I186"/>
  <c r="H186" s="1"/>
  <c r="G186" s="1"/>
  <c r="I187"/>
  <c r="H187" s="1"/>
  <c r="G187" s="1"/>
  <c r="I188"/>
  <c r="H188" s="1"/>
  <c r="G188" s="1"/>
  <c r="I189"/>
  <c r="H189" s="1"/>
  <c r="G189" s="1"/>
  <c r="I190"/>
  <c r="H190" s="1"/>
  <c r="G190" s="1"/>
  <c r="I191"/>
  <c r="H191" s="1"/>
  <c r="G191" s="1"/>
  <c r="I192"/>
  <c r="H192" s="1"/>
  <c r="G192" s="1"/>
  <c r="I193"/>
  <c r="H193" s="1"/>
  <c r="G193" s="1"/>
  <c r="I194"/>
  <c r="H194" s="1"/>
  <c r="G194" s="1"/>
  <c r="I195"/>
  <c r="H195" s="1"/>
  <c r="G195" s="1"/>
  <c r="I196"/>
  <c r="H196" s="1"/>
  <c r="G196" s="1"/>
  <c r="I197"/>
  <c r="H197" s="1"/>
  <c r="G197" s="1"/>
  <c r="I198"/>
  <c r="H198" s="1"/>
  <c r="G198" s="1"/>
  <c r="I199"/>
  <c r="H199" s="1"/>
  <c r="G199" s="1"/>
  <c r="I200"/>
  <c r="H200" s="1"/>
  <c r="G200" s="1"/>
  <c r="I201"/>
  <c r="H201" s="1"/>
  <c r="G201" s="1"/>
  <c r="I202"/>
  <c r="H202" s="1"/>
  <c r="G202" s="1"/>
  <c r="I203"/>
  <c r="H203" s="1"/>
  <c r="G203" s="1"/>
  <c r="G56" i="3" s="1"/>
  <c r="I204" i="30"/>
  <c r="H204" s="1"/>
  <c r="G204" s="1"/>
  <c r="I205"/>
  <c r="H205" s="1"/>
  <c r="G205" s="1"/>
  <c r="I206"/>
  <c r="H206" s="1"/>
  <c r="G206" s="1"/>
  <c r="I207"/>
  <c r="H207" s="1"/>
  <c r="G207" s="1"/>
  <c r="I208"/>
  <c r="H208" s="1"/>
  <c r="G208" s="1"/>
  <c r="I209"/>
  <c r="H209" s="1"/>
  <c r="G209" s="1"/>
  <c r="I210"/>
  <c r="H210" s="1"/>
  <c r="G210" s="1"/>
  <c r="I211"/>
  <c r="H211" s="1"/>
  <c r="G211" s="1"/>
  <c r="I212"/>
  <c r="H212" s="1"/>
  <c r="G212" s="1"/>
  <c r="I213"/>
  <c r="H213" s="1"/>
  <c r="G213" s="1"/>
  <c r="I214"/>
  <c r="H214" s="1"/>
  <c r="G214" s="1"/>
  <c r="I215"/>
  <c r="H215" s="1"/>
  <c r="G215" s="1"/>
  <c r="I216"/>
  <c r="H216" s="1"/>
  <c r="G216" s="1"/>
  <c r="I217"/>
  <c r="H217" s="1"/>
  <c r="G217" s="1"/>
  <c r="I218"/>
  <c r="H218" s="1"/>
  <c r="G218" s="1"/>
  <c r="I219"/>
  <c r="H219" s="1"/>
  <c r="G219" s="1"/>
  <c r="I220"/>
  <c r="H220" s="1"/>
  <c r="G220" s="1"/>
  <c r="I221"/>
  <c r="H221" s="1"/>
  <c r="G221" s="1"/>
  <c r="I222"/>
  <c r="H222" s="1"/>
  <c r="G222" s="1"/>
  <c r="I223"/>
  <c r="H223" s="1"/>
  <c r="G223" s="1"/>
  <c r="I224"/>
  <c r="H224" s="1"/>
  <c r="G224" s="1"/>
  <c r="I225"/>
  <c r="H225" s="1"/>
  <c r="G225" s="1"/>
  <c r="I226"/>
  <c r="H226" s="1"/>
  <c r="G226" s="1"/>
  <c r="I227"/>
  <c r="H227" s="1"/>
  <c r="G227" s="1"/>
  <c r="I228"/>
  <c r="H228" s="1"/>
  <c r="G228" s="1"/>
  <c r="I229"/>
  <c r="H229" s="1"/>
  <c r="G229" s="1"/>
  <c r="I230"/>
  <c r="H230" s="1"/>
  <c r="G230" s="1"/>
  <c r="I231"/>
  <c r="H231" s="1"/>
  <c r="G231" s="1"/>
  <c r="I232"/>
  <c r="H232" s="1"/>
  <c r="G232" s="1"/>
  <c r="I233"/>
  <c r="H233" s="1"/>
  <c r="G233" s="1"/>
  <c r="I234"/>
  <c r="H234" s="1"/>
  <c r="G234" s="1"/>
  <c r="I235"/>
  <c r="H235" s="1"/>
  <c r="G235" s="1"/>
  <c r="I236"/>
  <c r="H236" s="1"/>
  <c r="G236" s="1"/>
  <c r="I237"/>
  <c r="H237" s="1"/>
  <c r="G237" s="1"/>
  <c r="I238"/>
  <c r="H238" s="1"/>
  <c r="G238" s="1"/>
  <c r="I239"/>
  <c r="H239" s="1"/>
  <c r="G239" s="1"/>
  <c r="I240"/>
  <c r="H240" s="1"/>
  <c r="G240" s="1"/>
  <c r="I241"/>
  <c r="H241" s="1"/>
  <c r="G241" s="1"/>
  <c r="I242"/>
  <c r="H242" s="1"/>
  <c r="G242" s="1"/>
  <c r="I243"/>
  <c r="H243" s="1"/>
  <c r="G243" s="1"/>
  <c r="I244"/>
  <c r="H244" s="1"/>
  <c r="G244" s="1"/>
  <c r="I245"/>
  <c r="H245" s="1"/>
  <c r="G245" s="1"/>
  <c r="I246"/>
  <c r="H246" s="1"/>
  <c r="G246" s="1"/>
  <c r="I247"/>
  <c r="H247" s="1"/>
  <c r="G247" s="1"/>
  <c r="I248"/>
  <c r="H248" s="1"/>
  <c r="G248" s="1"/>
  <c r="I249"/>
  <c r="H249" s="1"/>
  <c r="G249" s="1"/>
  <c r="I250"/>
  <c r="H250" s="1"/>
  <c r="G250" s="1"/>
  <c r="I251"/>
  <c r="H251" s="1"/>
  <c r="G251" s="1"/>
  <c r="I252"/>
  <c r="H252" s="1"/>
  <c r="G252" s="1"/>
  <c r="I253"/>
  <c r="H253" s="1"/>
  <c r="G253" s="1"/>
  <c r="I254"/>
  <c r="H254" s="1"/>
  <c r="G254" s="1"/>
  <c r="I255"/>
  <c r="H255" s="1"/>
  <c r="G255" s="1"/>
  <c r="I256"/>
  <c r="H256" s="1"/>
  <c r="G256" s="1"/>
  <c r="I257"/>
  <c r="H257" s="1"/>
  <c r="G257" s="1"/>
  <c r="I258"/>
  <c r="H258" s="1"/>
  <c r="G258" s="1"/>
  <c r="I259"/>
  <c r="H259" s="1"/>
  <c r="G259" s="1"/>
  <c r="I260"/>
  <c r="H260" s="1"/>
  <c r="G260" s="1"/>
  <c r="I261"/>
  <c r="H261" s="1"/>
  <c r="G261" s="1"/>
  <c r="I262"/>
  <c r="H262" s="1"/>
  <c r="G262" s="1"/>
  <c r="I263"/>
  <c r="H263" s="1"/>
  <c r="G263" s="1"/>
  <c r="I264"/>
  <c r="H264" s="1"/>
  <c r="G264" s="1"/>
  <c r="I265"/>
  <c r="H265" s="1"/>
  <c r="G265" s="1"/>
  <c r="I266"/>
  <c r="H266" s="1"/>
  <c r="G266" s="1"/>
  <c r="I267"/>
  <c r="H267" s="1"/>
  <c r="G267" s="1"/>
  <c r="I268"/>
  <c r="H268" s="1"/>
  <c r="G268" s="1"/>
  <c r="I269"/>
  <c r="H269" s="1"/>
  <c r="G269" s="1"/>
  <c r="I270"/>
  <c r="H270" s="1"/>
  <c r="G270" s="1"/>
  <c r="I271"/>
  <c r="H271" s="1"/>
  <c r="G271" s="1"/>
  <c r="I272"/>
  <c r="H272" s="1"/>
  <c r="G272" s="1"/>
  <c r="I273"/>
  <c r="H273" s="1"/>
  <c r="G273" s="1"/>
  <c r="I274"/>
  <c r="H274" s="1"/>
  <c r="G274" s="1"/>
  <c r="I275"/>
  <c r="H275" s="1"/>
  <c r="G275" s="1"/>
  <c r="I276"/>
  <c r="H276" s="1"/>
  <c r="G276" s="1"/>
  <c r="I277"/>
  <c r="H277" s="1"/>
  <c r="G277" s="1"/>
  <c r="I278"/>
  <c r="H278" s="1"/>
  <c r="G278" s="1"/>
  <c r="I279"/>
  <c r="H279" s="1"/>
  <c r="G279" s="1"/>
  <c r="I280"/>
  <c r="H280" s="1"/>
  <c r="G280" s="1"/>
  <c r="I281"/>
  <c r="H281" s="1"/>
  <c r="G281" s="1"/>
  <c r="I282"/>
  <c r="H282" s="1"/>
  <c r="G282" s="1"/>
  <c r="I283"/>
  <c r="H283" s="1"/>
  <c r="G283" s="1"/>
  <c r="I284"/>
  <c r="H284" s="1"/>
  <c r="G284" s="1"/>
  <c r="I285"/>
  <c r="H285" s="1"/>
  <c r="G285" s="1"/>
  <c r="I286"/>
  <c r="H286" s="1"/>
  <c r="G286" s="1"/>
  <c r="I287"/>
  <c r="H287" s="1"/>
  <c r="G287" s="1"/>
  <c r="I288"/>
  <c r="H288" s="1"/>
  <c r="G288" s="1"/>
  <c r="I289"/>
  <c r="H289" s="1"/>
  <c r="G289" s="1"/>
  <c r="I290"/>
  <c r="H290" s="1"/>
  <c r="G290" s="1"/>
  <c r="I291"/>
  <c r="H291" s="1"/>
  <c r="G291" s="1"/>
  <c r="I292"/>
  <c r="H292" s="1"/>
  <c r="G292" s="1"/>
  <c r="I293"/>
  <c r="H293" s="1"/>
  <c r="G293" s="1"/>
  <c r="I294"/>
  <c r="H294" s="1"/>
  <c r="G294" s="1"/>
  <c r="I295"/>
  <c r="H295" s="1"/>
  <c r="G295" s="1"/>
  <c r="I296"/>
  <c r="H296" s="1"/>
  <c r="G296" s="1"/>
  <c r="I297"/>
  <c r="H297" s="1"/>
  <c r="G297" s="1"/>
  <c r="I298"/>
  <c r="H298" s="1"/>
  <c r="G298" s="1"/>
  <c r="I299"/>
  <c r="H299" s="1"/>
  <c r="G299" s="1"/>
  <c r="I300"/>
  <c r="H300" s="1"/>
  <c r="G300" s="1"/>
  <c r="I301"/>
  <c r="H301" s="1"/>
  <c r="G301" s="1"/>
  <c r="I302"/>
  <c r="H302" s="1"/>
  <c r="G302" s="1"/>
  <c r="I303"/>
  <c r="H303" s="1"/>
  <c r="G303" s="1"/>
  <c r="I304"/>
  <c r="H304" s="1"/>
  <c r="G304" s="1"/>
  <c r="I305"/>
  <c r="H305" s="1"/>
  <c r="G305" s="1"/>
  <c r="I306"/>
  <c r="H306" s="1"/>
  <c r="G306" s="1"/>
  <c r="I307"/>
  <c r="H307" s="1"/>
  <c r="G307" s="1"/>
  <c r="I308"/>
  <c r="H308" s="1"/>
  <c r="G308" s="1"/>
  <c r="I309"/>
  <c r="H309" s="1"/>
  <c r="G309" s="1"/>
  <c r="I310"/>
  <c r="H310" s="1"/>
  <c r="G310" s="1"/>
  <c r="I311"/>
  <c r="H311" s="1"/>
  <c r="G311" s="1"/>
  <c r="I312"/>
  <c r="H312" s="1"/>
  <c r="G312" s="1"/>
  <c r="I313"/>
  <c r="H313" s="1"/>
  <c r="G313" s="1"/>
  <c r="I314"/>
  <c r="H314" s="1"/>
  <c r="G314" s="1"/>
  <c r="I315"/>
  <c r="H315" s="1"/>
  <c r="G315" s="1"/>
  <c r="I316"/>
  <c r="H316" s="1"/>
  <c r="G316" s="1"/>
  <c r="I317"/>
  <c r="H317" s="1"/>
  <c r="G317" s="1"/>
  <c r="I318"/>
  <c r="H318" s="1"/>
  <c r="G318" s="1"/>
  <c r="I319"/>
  <c r="H319" s="1"/>
  <c r="G319" s="1"/>
  <c r="I320"/>
  <c r="H320" s="1"/>
  <c r="G320" s="1"/>
  <c r="I321"/>
  <c r="H321" s="1"/>
  <c r="G321" s="1"/>
  <c r="I322"/>
  <c r="H322" s="1"/>
  <c r="G322" s="1"/>
  <c r="I323"/>
  <c r="H323" s="1"/>
  <c r="G323" s="1"/>
  <c r="I324"/>
  <c r="H324" s="1"/>
  <c r="G324" s="1"/>
  <c r="I325"/>
  <c r="H325" s="1"/>
  <c r="G325" s="1"/>
  <c r="I326"/>
  <c r="H326" s="1"/>
  <c r="G326" s="1"/>
  <c r="I327"/>
  <c r="H327" s="1"/>
  <c r="G327" s="1"/>
  <c r="I328"/>
  <c r="H328" s="1"/>
  <c r="G328" s="1"/>
  <c r="I329"/>
  <c r="H329" s="1"/>
  <c r="G329" s="1"/>
  <c r="I330"/>
  <c r="H330" s="1"/>
  <c r="G330" s="1"/>
  <c r="I331"/>
  <c r="H331" s="1"/>
  <c r="G331" s="1"/>
  <c r="I332"/>
  <c r="H332" s="1"/>
  <c r="G332" s="1"/>
  <c r="I333"/>
  <c r="H333" s="1"/>
  <c r="G333" s="1"/>
  <c r="I334"/>
  <c r="H334" s="1"/>
  <c r="G334" s="1"/>
  <c r="I335"/>
  <c r="H335" s="1"/>
  <c r="G335" s="1"/>
  <c r="I336"/>
  <c r="H336" s="1"/>
  <c r="G336" s="1"/>
  <c r="I337"/>
  <c r="H337" s="1"/>
  <c r="G337" s="1"/>
  <c r="I338"/>
  <c r="H338" s="1"/>
  <c r="G338" s="1"/>
  <c r="I339"/>
  <c r="H339" s="1"/>
  <c r="G339" s="1"/>
  <c r="I340"/>
  <c r="H340" s="1"/>
  <c r="G340" s="1"/>
  <c r="I341"/>
  <c r="H341" s="1"/>
  <c r="G341" s="1"/>
  <c r="I342"/>
  <c r="H342" s="1"/>
  <c r="G342" s="1"/>
  <c r="I343"/>
  <c r="H343" s="1"/>
  <c r="G343" s="1"/>
  <c r="I344"/>
  <c r="H344" s="1"/>
  <c r="G344" s="1"/>
  <c r="I345"/>
  <c r="H345" s="1"/>
  <c r="G345" s="1"/>
  <c r="I346"/>
  <c r="H346" s="1"/>
  <c r="G346" s="1"/>
  <c r="I347"/>
  <c r="H347" s="1"/>
  <c r="G347" s="1"/>
  <c r="I348"/>
  <c r="H348" s="1"/>
  <c r="G348" s="1"/>
  <c r="I349"/>
  <c r="H349" s="1"/>
  <c r="G349" s="1"/>
  <c r="I350"/>
  <c r="H350" s="1"/>
  <c r="G350" s="1"/>
  <c r="I351"/>
  <c r="H351" s="1"/>
  <c r="G351" s="1"/>
  <c r="I352"/>
  <c r="H352" s="1"/>
  <c r="G352" s="1"/>
  <c r="I353"/>
  <c r="H353" s="1"/>
  <c r="G353" s="1"/>
  <c r="I354"/>
  <c r="H354" s="1"/>
  <c r="G354" s="1"/>
  <c r="I355"/>
  <c r="H355" s="1"/>
  <c r="G355" s="1"/>
  <c r="I356"/>
  <c r="H356" s="1"/>
  <c r="G356" s="1"/>
  <c r="I357"/>
  <c r="H357" s="1"/>
  <c r="G357" s="1"/>
  <c r="I358"/>
  <c r="H358" s="1"/>
  <c r="G358" s="1"/>
  <c r="I359"/>
  <c r="H359" s="1"/>
  <c r="G359" s="1"/>
  <c r="I360"/>
  <c r="H360" s="1"/>
  <c r="G360" s="1"/>
  <c r="I361"/>
  <c r="H361" s="1"/>
  <c r="G361" s="1"/>
  <c r="I362"/>
  <c r="H362" s="1"/>
  <c r="G362" s="1"/>
  <c r="I363"/>
  <c r="H363" s="1"/>
  <c r="G363" s="1"/>
  <c r="I364"/>
  <c r="H364" s="1"/>
  <c r="G364" s="1"/>
  <c r="I365"/>
  <c r="H365" s="1"/>
  <c r="G365" s="1"/>
  <c r="I366"/>
  <c r="H366" s="1"/>
  <c r="G366" s="1"/>
  <c r="I367"/>
  <c r="H367" s="1"/>
  <c r="G367" s="1"/>
  <c r="I368"/>
  <c r="H368" s="1"/>
  <c r="G368" s="1"/>
  <c r="I369"/>
  <c r="H369" s="1"/>
  <c r="G369" s="1"/>
  <c r="I370"/>
  <c r="H370" s="1"/>
  <c r="G370" s="1"/>
  <c r="I371"/>
  <c r="H371" s="1"/>
  <c r="G371" s="1"/>
  <c r="I372"/>
  <c r="H372" s="1"/>
  <c r="G372" s="1"/>
  <c r="I373"/>
  <c r="H373" s="1"/>
  <c r="G373" s="1"/>
  <c r="I374"/>
  <c r="H374" s="1"/>
  <c r="G374" s="1"/>
  <c r="I375"/>
  <c r="H375" s="1"/>
  <c r="G375" s="1"/>
  <c r="I376"/>
  <c r="H376" s="1"/>
  <c r="G376" s="1"/>
  <c r="I377"/>
  <c r="H377" s="1"/>
  <c r="G377" s="1"/>
  <c r="I378"/>
  <c r="H378" s="1"/>
  <c r="G378" s="1"/>
  <c r="I379"/>
  <c r="H379" s="1"/>
  <c r="G379" s="1"/>
  <c r="I380"/>
  <c r="H380" s="1"/>
  <c r="G380" s="1"/>
  <c r="I381"/>
  <c r="H381" s="1"/>
  <c r="G381" s="1"/>
  <c r="I382"/>
  <c r="H382" s="1"/>
  <c r="G382" s="1"/>
  <c r="I383"/>
  <c r="H383" s="1"/>
  <c r="G383" s="1"/>
  <c r="I384"/>
  <c r="H384" s="1"/>
  <c r="G384" s="1"/>
  <c r="I385"/>
  <c r="H385" s="1"/>
  <c r="G385" s="1"/>
  <c r="I386"/>
  <c r="H386" s="1"/>
  <c r="G386" s="1"/>
  <c r="I387"/>
  <c r="H387" s="1"/>
  <c r="G387" s="1"/>
  <c r="I388"/>
  <c r="H388" s="1"/>
  <c r="G388" s="1"/>
  <c r="I389"/>
  <c r="H389" s="1"/>
  <c r="G389" s="1"/>
  <c r="I390"/>
  <c r="H390" s="1"/>
  <c r="G390" s="1"/>
  <c r="I391"/>
  <c r="H391" s="1"/>
  <c r="G391" s="1"/>
  <c r="I393"/>
  <c r="H393" s="1"/>
  <c r="G393" s="1"/>
  <c r="I394"/>
  <c r="H394" s="1"/>
  <c r="G394" s="1"/>
  <c r="I395"/>
  <c r="H395" s="1"/>
  <c r="G395" s="1"/>
  <c r="I396"/>
  <c r="H396" s="1"/>
  <c r="G396" s="1"/>
  <c r="I397"/>
  <c r="H397" s="1"/>
  <c r="G397" s="1"/>
  <c r="I398"/>
  <c r="H398" s="1"/>
  <c r="G398" s="1"/>
  <c r="I399"/>
  <c r="H399" s="1"/>
  <c r="G399" s="1"/>
  <c r="I400"/>
  <c r="H400" s="1"/>
  <c r="G400" s="1"/>
  <c r="I401"/>
  <c r="H401" s="1"/>
  <c r="G401" s="1"/>
  <c r="I402"/>
  <c r="H402" s="1"/>
  <c r="G402" s="1"/>
  <c r="I403"/>
  <c r="H403" s="1"/>
  <c r="G403" s="1"/>
  <c r="I404"/>
  <c r="H404" s="1"/>
  <c r="G404" s="1"/>
  <c r="I405"/>
  <c r="H405" s="1"/>
  <c r="G405" s="1"/>
  <c r="I406"/>
  <c r="H406" s="1"/>
  <c r="G406" s="1"/>
  <c r="I407"/>
  <c r="H407" s="1"/>
  <c r="G407" s="1"/>
  <c r="I408"/>
  <c r="H408" s="1"/>
  <c r="G408" s="1"/>
  <c r="I409"/>
  <c r="H409" s="1"/>
  <c r="G409" s="1"/>
  <c r="I410"/>
  <c r="H410" s="1"/>
  <c r="G410" s="1"/>
  <c r="I411"/>
  <c r="H411" s="1"/>
  <c r="G411" s="1"/>
  <c r="I412"/>
  <c r="H412" s="1"/>
  <c r="G412" s="1"/>
  <c r="I413"/>
  <c r="H413" s="1"/>
  <c r="G413" s="1"/>
  <c r="I414"/>
  <c r="H414" s="1"/>
  <c r="G414" s="1"/>
  <c r="I415"/>
  <c r="H415" s="1"/>
  <c r="G415" s="1"/>
  <c r="I416"/>
  <c r="H416" s="1"/>
  <c r="G416" s="1"/>
  <c r="I417"/>
  <c r="H417" s="1"/>
  <c r="G417" s="1"/>
  <c r="I418"/>
  <c r="H418" s="1"/>
  <c r="G418" s="1"/>
  <c r="I419"/>
  <c r="H419" s="1"/>
  <c r="G419" s="1"/>
  <c r="I420"/>
  <c r="H420" s="1"/>
  <c r="G420" s="1"/>
  <c r="I421"/>
  <c r="H421" s="1"/>
  <c r="G421" s="1"/>
  <c r="I422"/>
  <c r="H422" s="1"/>
  <c r="G422" s="1"/>
  <c r="I423"/>
  <c r="H423" s="1"/>
  <c r="G423" s="1"/>
  <c r="I424"/>
  <c r="H424" s="1"/>
  <c r="G424" s="1"/>
  <c r="I425"/>
  <c r="H425" s="1"/>
  <c r="G425" s="1"/>
  <c r="I426"/>
  <c r="H426" s="1"/>
  <c r="G426" s="1"/>
  <c r="I427"/>
  <c r="H427" s="1"/>
  <c r="G427" s="1"/>
  <c r="I428"/>
  <c r="H428" s="1"/>
  <c r="G428" s="1"/>
  <c r="I429"/>
  <c r="H429" s="1"/>
  <c r="G429" s="1"/>
  <c r="I430"/>
  <c r="H430" s="1"/>
  <c r="G430" s="1"/>
  <c r="I431"/>
  <c r="H431" s="1"/>
  <c r="G431" s="1"/>
  <c r="I432"/>
  <c r="H432" s="1"/>
  <c r="G432" s="1"/>
  <c r="I433"/>
  <c r="H433" s="1"/>
  <c r="G433" s="1"/>
  <c r="I434"/>
  <c r="H434" s="1"/>
  <c r="G434" s="1"/>
  <c r="I435"/>
  <c r="H435" s="1"/>
  <c r="G435" s="1"/>
  <c r="I436"/>
  <c r="H436" s="1"/>
  <c r="G436" s="1"/>
  <c r="I437"/>
  <c r="H437" s="1"/>
  <c r="G437" s="1"/>
  <c r="I438"/>
  <c r="H438" s="1"/>
  <c r="G438" s="1"/>
  <c r="I439"/>
  <c r="H439" s="1"/>
  <c r="G439" s="1"/>
  <c r="I440"/>
  <c r="H440" s="1"/>
  <c r="G440" s="1"/>
  <c r="I441"/>
  <c r="H441" s="1"/>
  <c r="G441" s="1"/>
  <c r="I442"/>
  <c r="H442" s="1"/>
  <c r="G442" s="1"/>
  <c r="I443"/>
  <c r="H443" s="1"/>
  <c r="G443" s="1"/>
  <c r="I444"/>
  <c r="H444" s="1"/>
  <c r="G444" s="1"/>
  <c r="I445"/>
  <c r="H445" s="1"/>
  <c r="G445" s="1"/>
  <c r="I446"/>
  <c r="H446" s="1"/>
  <c r="G446" s="1"/>
  <c r="I447"/>
  <c r="H447" s="1"/>
  <c r="G447" s="1"/>
  <c r="I448"/>
  <c r="H448" s="1"/>
  <c r="G448" s="1"/>
  <c r="I449"/>
  <c r="H449" s="1"/>
  <c r="G449" s="1"/>
  <c r="I450"/>
  <c r="H450" s="1"/>
  <c r="G450" s="1"/>
  <c r="I451"/>
  <c r="H451" s="1"/>
  <c r="G451" s="1"/>
  <c r="I452"/>
  <c r="H452" s="1"/>
  <c r="G452" s="1"/>
  <c r="I453"/>
  <c r="H453" s="1"/>
  <c r="G453" s="1"/>
  <c r="I454"/>
  <c r="H454" s="1"/>
  <c r="G454" s="1"/>
  <c r="I455"/>
  <c r="H455" s="1"/>
  <c r="G455" s="1"/>
  <c r="I456"/>
  <c r="H456" s="1"/>
  <c r="G456" s="1"/>
  <c r="I457"/>
  <c r="H457" s="1"/>
  <c r="G457" s="1"/>
  <c r="I458"/>
  <c r="H458" s="1"/>
  <c r="G458" s="1"/>
  <c r="I459"/>
  <c r="H459" s="1"/>
  <c r="G459" s="1"/>
  <c r="I460"/>
  <c r="H460" s="1"/>
  <c r="G460" s="1"/>
  <c r="I461"/>
  <c r="H461" s="1"/>
  <c r="G461" s="1"/>
  <c r="I462"/>
  <c r="H462" s="1"/>
  <c r="G462" s="1"/>
  <c r="I463"/>
  <c r="H463" s="1"/>
  <c r="G463" s="1"/>
  <c r="I464"/>
  <c r="H464" s="1"/>
  <c r="G464" s="1"/>
  <c r="I465"/>
  <c r="H465" s="1"/>
  <c r="G465" s="1"/>
  <c r="I466"/>
  <c r="H466" s="1"/>
  <c r="G466" s="1"/>
  <c r="I467"/>
  <c r="H467" s="1"/>
  <c r="G467" s="1"/>
  <c r="I468"/>
  <c r="H468" s="1"/>
  <c r="G468" s="1"/>
  <c r="I469"/>
  <c r="H469" s="1"/>
  <c r="G469" s="1"/>
  <c r="I470"/>
  <c r="H470" s="1"/>
  <c r="G470" s="1"/>
  <c r="I471"/>
  <c r="H471" s="1"/>
  <c r="G471" s="1"/>
  <c r="I472"/>
  <c r="H472" s="1"/>
  <c r="G472" s="1"/>
  <c r="I473"/>
  <c r="H473" s="1"/>
  <c r="G473" s="1"/>
  <c r="I474"/>
  <c r="H474" s="1"/>
  <c r="G474" s="1"/>
  <c r="I475"/>
  <c r="H475" s="1"/>
  <c r="G475" s="1"/>
  <c r="I476"/>
  <c r="H476" s="1"/>
  <c r="G476" s="1"/>
  <c r="I477"/>
  <c r="H477" s="1"/>
  <c r="G477" s="1"/>
  <c r="I478"/>
  <c r="H478" s="1"/>
  <c r="G478" s="1"/>
  <c r="I479"/>
  <c r="H479" s="1"/>
  <c r="G479" s="1"/>
  <c r="I480"/>
  <c r="H480" s="1"/>
  <c r="G480" s="1"/>
  <c r="I481"/>
  <c r="H481" s="1"/>
  <c r="G481" s="1"/>
  <c r="I482"/>
  <c r="H482" s="1"/>
  <c r="G482" s="1"/>
  <c r="I483"/>
  <c r="H483" s="1"/>
  <c r="G483" s="1"/>
  <c r="I484"/>
  <c r="H484" s="1"/>
  <c r="G484" s="1"/>
  <c r="I485"/>
  <c r="H485" s="1"/>
  <c r="G485" s="1"/>
  <c r="I486"/>
  <c r="H486" s="1"/>
  <c r="G486" s="1"/>
  <c r="I487"/>
  <c r="H487" s="1"/>
  <c r="G487" s="1"/>
  <c r="I488"/>
  <c r="H488" s="1"/>
  <c r="G488" s="1"/>
  <c r="I489"/>
  <c r="H489" s="1"/>
  <c r="G489" s="1"/>
  <c r="I490"/>
  <c r="H490" s="1"/>
  <c r="G490" s="1"/>
  <c r="I491"/>
  <c r="H491" s="1"/>
  <c r="G491" s="1"/>
  <c r="I492"/>
  <c r="H492" s="1"/>
  <c r="G492" s="1"/>
  <c r="I493"/>
  <c r="H493" s="1"/>
  <c r="G493" s="1"/>
  <c r="I494"/>
  <c r="H494" s="1"/>
  <c r="G494" s="1"/>
  <c r="I495"/>
  <c r="H495" s="1"/>
  <c r="G495" s="1"/>
  <c r="I496"/>
  <c r="H496" s="1"/>
  <c r="G496" s="1"/>
  <c r="I497"/>
  <c r="H497" s="1"/>
  <c r="G497" s="1"/>
  <c r="I498"/>
  <c r="H498" s="1"/>
  <c r="G498" s="1"/>
  <c r="I499"/>
  <c r="H499" s="1"/>
  <c r="G499" s="1"/>
  <c r="I500"/>
  <c r="H500" s="1"/>
  <c r="G500" s="1"/>
  <c r="I501"/>
  <c r="H501" s="1"/>
  <c r="G501" s="1"/>
  <c r="I502"/>
  <c r="H502" s="1"/>
  <c r="G502" s="1"/>
  <c r="I503"/>
  <c r="H503" s="1"/>
  <c r="G503" s="1"/>
  <c r="I504"/>
  <c r="H504" s="1"/>
  <c r="G504" s="1"/>
  <c r="I505"/>
  <c r="H505" s="1"/>
  <c r="G505" s="1"/>
  <c r="I506"/>
  <c r="H506" s="1"/>
  <c r="G506" s="1"/>
  <c r="I507"/>
  <c r="H507" s="1"/>
  <c r="G507" s="1"/>
  <c r="I508"/>
  <c r="H508" s="1"/>
  <c r="G508" s="1"/>
  <c r="I509"/>
  <c r="H509" s="1"/>
  <c r="G509" s="1"/>
  <c r="I510"/>
  <c r="H510" s="1"/>
  <c r="G510" s="1"/>
  <c r="I511"/>
  <c r="H511" s="1"/>
  <c r="G511" s="1"/>
  <c r="I512"/>
  <c r="H512" s="1"/>
  <c r="G512" s="1"/>
  <c r="I513"/>
  <c r="H513" s="1"/>
  <c r="G513" s="1"/>
  <c r="I514"/>
  <c r="H514" s="1"/>
  <c r="G514" s="1"/>
  <c r="I515"/>
  <c r="H515" s="1"/>
  <c r="G515" s="1"/>
  <c r="I516"/>
  <c r="H516" s="1"/>
  <c r="G516" s="1"/>
  <c r="I517"/>
  <c r="H517" s="1"/>
  <c r="G517" s="1"/>
  <c r="I518"/>
  <c r="H518" s="1"/>
  <c r="G518" s="1"/>
  <c r="I519"/>
  <c r="H519" s="1"/>
  <c r="G519" s="1"/>
  <c r="I520"/>
  <c r="H520" s="1"/>
  <c r="G520" s="1"/>
  <c r="I521"/>
  <c r="H521" s="1"/>
  <c r="G521" s="1"/>
  <c r="I522"/>
  <c r="H522" s="1"/>
  <c r="G522" s="1"/>
  <c r="I523"/>
  <c r="H523" s="1"/>
  <c r="G523" s="1"/>
  <c r="I524"/>
  <c r="H524" s="1"/>
  <c r="G524" s="1"/>
  <c r="I525"/>
  <c r="H525" s="1"/>
  <c r="G525" s="1"/>
  <c r="I526"/>
  <c r="H526" s="1"/>
  <c r="G526" s="1"/>
  <c r="I527"/>
  <c r="H527" s="1"/>
  <c r="G527" s="1"/>
  <c r="I528"/>
  <c r="H528" s="1"/>
  <c r="G528" s="1"/>
  <c r="I529"/>
  <c r="H529" s="1"/>
  <c r="G529" s="1"/>
  <c r="I530"/>
  <c r="H530" s="1"/>
  <c r="G530" s="1"/>
  <c r="I531"/>
  <c r="H531" s="1"/>
  <c r="G531" s="1"/>
  <c r="I532"/>
  <c r="H532" s="1"/>
  <c r="G532" s="1"/>
  <c r="I533"/>
  <c r="H533" s="1"/>
  <c r="G533" s="1"/>
  <c r="I534"/>
  <c r="H534" s="1"/>
  <c r="G534" s="1"/>
  <c r="I535"/>
  <c r="H535" s="1"/>
  <c r="G535" s="1"/>
  <c r="I536"/>
  <c r="H536" s="1"/>
  <c r="G536" s="1"/>
  <c r="I537"/>
  <c r="H537" s="1"/>
  <c r="G537" s="1"/>
  <c r="I538"/>
  <c r="H538" s="1"/>
  <c r="G538" s="1"/>
  <c r="I539"/>
  <c r="H539" s="1"/>
  <c r="G539" s="1"/>
  <c r="I540"/>
  <c r="H540" s="1"/>
  <c r="G540" s="1"/>
  <c r="I541"/>
  <c r="H541" s="1"/>
  <c r="G541" s="1"/>
  <c r="I542"/>
  <c r="H542" s="1"/>
  <c r="G542" s="1"/>
  <c r="I543"/>
  <c r="H543" s="1"/>
  <c r="G543" s="1"/>
  <c r="I544"/>
  <c r="H544" s="1"/>
  <c r="G544" s="1"/>
  <c r="I545"/>
  <c r="H545" s="1"/>
  <c r="G545" s="1"/>
  <c r="I546"/>
  <c r="H546" s="1"/>
  <c r="G546" s="1"/>
  <c r="I547"/>
  <c r="H547" s="1"/>
  <c r="G547" s="1"/>
  <c r="I548"/>
  <c r="H548" s="1"/>
  <c r="G548" s="1"/>
  <c r="I549"/>
  <c r="H549" s="1"/>
  <c r="G549" s="1"/>
  <c r="I550"/>
  <c r="H550" s="1"/>
  <c r="G550" s="1"/>
  <c r="I551"/>
  <c r="H551" s="1"/>
  <c r="G551" s="1"/>
  <c r="I552"/>
  <c r="H552" s="1"/>
  <c r="G552" s="1"/>
  <c r="I553"/>
  <c r="H553" s="1"/>
  <c r="G553" s="1"/>
  <c r="I554"/>
  <c r="H554" s="1"/>
  <c r="G554" s="1"/>
  <c r="I555"/>
  <c r="H555" s="1"/>
  <c r="G555" s="1"/>
  <c r="I556"/>
  <c r="H556" s="1"/>
  <c r="G556" s="1"/>
  <c r="I557"/>
  <c r="H557" s="1"/>
  <c r="G557" s="1"/>
  <c r="I558"/>
  <c r="H558" s="1"/>
  <c r="G558" s="1"/>
  <c r="I559"/>
  <c r="H559" s="1"/>
  <c r="G559" s="1"/>
  <c r="I560"/>
  <c r="H560" s="1"/>
  <c r="G560" s="1"/>
  <c r="I561"/>
  <c r="H561" s="1"/>
  <c r="G561" s="1"/>
  <c r="I562"/>
  <c r="H562" s="1"/>
  <c r="G562" s="1"/>
  <c r="I563"/>
  <c r="H563" s="1"/>
  <c r="G563" s="1"/>
  <c r="I564"/>
  <c r="H564" s="1"/>
  <c r="G564" s="1"/>
  <c r="I565"/>
  <c r="H565" s="1"/>
  <c r="G565" s="1"/>
  <c r="I566"/>
  <c r="H566" s="1"/>
  <c r="G566" s="1"/>
  <c r="I567"/>
  <c r="H567" s="1"/>
  <c r="G567" s="1"/>
  <c r="I568"/>
  <c r="H568" s="1"/>
  <c r="G568" s="1"/>
  <c r="I569"/>
  <c r="H569" s="1"/>
  <c r="G569" s="1"/>
  <c r="I570"/>
  <c r="H570" s="1"/>
  <c r="G570" s="1"/>
  <c r="I571"/>
  <c r="H571" s="1"/>
  <c r="G571" s="1"/>
  <c r="I572"/>
  <c r="H572" s="1"/>
  <c r="G572" s="1"/>
  <c r="I573"/>
  <c r="H573" s="1"/>
  <c r="G573" s="1"/>
  <c r="I574"/>
  <c r="H574" s="1"/>
  <c r="G574" s="1"/>
  <c r="I575"/>
  <c r="H575" s="1"/>
  <c r="G575" s="1"/>
  <c r="I576"/>
  <c r="H576" s="1"/>
  <c r="G576" s="1"/>
  <c r="I577"/>
  <c r="H577" s="1"/>
  <c r="G577" s="1"/>
  <c r="I578"/>
  <c r="H578" s="1"/>
  <c r="G578" s="1"/>
  <c r="I579"/>
  <c r="H579" s="1"/>
  <c r="G579" s="1"/>
  <c r="I580"/>
  <c r="H580" s="1"/>
  <c r="G580" s="1"/>
  <c r="I581"/>
  <c r="H581" s="1"/>
  <c r="G581" s="1"/>
  <c r="I582"/>
  <c r="H582" s="1"/>
  <c r="G582" s="1"/>
  <c r="I583"/>
  <c r="H583" s="1"/>
  <c r="G583" s="1"/>
  <c r="I584"/>
  <c r="H584" s="1"/>
  <c r="G584" s="1"/>
  <c r="I585"/>
  <c r="H585" s="1"/>
  <c r="G585" s="1"/>
  <c r="I586"/>
  <c r="H586" s="1"/>
  <c r="G586" s="1"/>
  <c r="I587"/>
  <c r="H587" s="1"/>
  <c r="G587" s="1"/>
  <c r="I588"/>
  <c r="H588" s="1"/>
  <c r="G588" s="1"/>
  <c r="I589"/>
  <c r="H589" s="1"/>
  <c r="G589" s="1"/>
  <c r="I590"/>
  <c r="H590" s="1"/>
  <c r="G590" s="1"/>
  <c r="I591"/>
  <c r="H591" s="1"/>
  <c r="G591" s="1"/>
  <c r="I592"/>
  <c r="H592" s="1"/>
  <c r="G592" s="1"/>
  <c r="I593"/>
  <c r="H593" s="1"/>
  <c r="G593" s="1"/>
  <c r="I594"/>
  <c r="H594" s="1"/>
  <c r="G594" s="1"/>
  <c r="I595"/>
  <c r="H595" s="1"/>
  <c r="G595" s="1"/>
  <c r="I596"/>
  <c r="H596" s="1"/>
  <c r="G596" s="1"/>
  <c r="I597"/>
  <c r="H597" s="1"/>
  <c r="G597" s="1"/>
  <c r="I598"/>
  <c r="H598" s="1"/>
  <c r="G598" s="1"/>
  <c r="I599"/>
  <c r="H599" s="1"/>
  <c r="G599" s="1"/>
  <c r="I600"/>
  <c r="H600" s="1"/>
  <c r="G600" s="1"/>
  <c r="I601"/>
  <c r="H601" s="1"/>
  <c r="G601" s="1"/>
  <c r="I602"/>
  <c r="H602" s="1"/>
  <c r="G602" s="1"/>
  <c r="I603"/>
  <c r="H603" s="1"/>
  <c r="G603" s="1"/>
  <c r="I604"/>
  <c r="H604" s="1"/>
  <c r="G604" s="1"/>
  <c r="I605"/>
  <c r="H605" s="1"/>
  <c r="G605" s="1"/>
  <c r="I606"/>
  <c r="H606" s="1"/>
  <c r="G606" s="1"/>
  <c r="I607"/>
  <c r="H607" s="1"/>
  <c r="G607" s="1"/>
  <c r="I608"/>
  <c r="H608" s="1"/>
  <c r="G608" s="1"/>
  <c r="I609"/>
  <c r="H609" s="1"/>
  <c r="G609" s="1"/>
  <c r="I610"/>
  <c r="H610" s="1"/>
  <c r="G610" s="1"/>
  <c r="I611"/>
  <c r="H611" s="1"/>
  <c r="G611" s="1"/>
  <c r="I612"/>
  <c r="H612" s="1"/>
  <c r="G612" s="1"/>
  <c r="I613"/>
  <c r="H613" s="1"/>
  <c r="G613" s="1"/>
  <c r="I614"/>
  <c r="H614" s="1"/>
  <c r="G614" s="1"/>
  <c r="I615"/>
  <c r="H615" s="1"/>
  <c r="G615" s="1"/>
  <c r="I616"/>
  <c r="H616" s="1"/>
  <c r="G616" s="1"/>
  <c r="I617"/>
  <c r="H617" s="1"/>
  <c r="G617" s="1"/>
  <c r="I618"/>
  <c r="H618" s="1"/>
  <c r="G618" s="1"/>
  <c r="I619"/>
  <c r="H619" s="1"/>
  <c r="G619" s="1"/>
  <c r="I620"/>
  <c r="H620" s="1"/>
  <c r="G620" s="1"/>
  <c r="I621"/>
  <c r="H621" s="1"/>
  <c r="G621" s="1"/>
  <c r="I622"/>
  <c r="H622" s="1"/>
  <c r="G622" s="1"/>
  <c r="I623"/>
  <c r="H623" s="1"/>
  <c r="G623" s="1"/>
  <c r="I624"/>
  <c r="H624" s="1"/>
  <c r="G624" s="1"/>
  <c r="I625"/>
  <c r="H625" s="1"/>
  <c r="G625" s="1"/>
  <c r="I626"/>
  <c r="H626" s="1"/>
  <c r="G626" s="1"/>
  <c r="I627"/>
  <c r="H627" s="1"/>
  <c r="G627" s="1"/>
  <c r="I628"/>
  <c r="H628" s="1"/>
  <c r="G628" s="1"/>
  <c r="I629"/>
  <c r="H629" s="1"/>
  <c r="G629" s="1"/>
  <c r="I630"/>
  <c r="H630" s="1"/>
  <c r="G630" s="1"/>
  <c r="I631"/>
  <c r="H631" s="1"/>
  <c r="G631" s="1"/>
  <c r="I632"/>
  <c r="H632" s="1"/>
  <c r="G632" s="1"/>
  <c r="I633"/>
  <c r="H633" s="1"/>
  <c r="G633" s="1"/>
  <c r="I634"/>
  <c r="H634" s="1"/>
  <c r="G634" s="1"/>
  <c r="I635"/>
  <c r="H635" s="1"/>
  <c r="G635" s="1"/>
  <c r="I636"/>
  <c r="H636" s="1"/>
  <c r="G636" s="1"/>
  <c r="I637"/>
  <c r="H637" s="1"/>
  <c r="G637" s="1"/>
  <c r="I638"/>
  <c r="H638" s="1"/>
  <c r="G638" s="1"/>
  <c r="I639"/>
  <c r="H639" s="1"/>
  <c r="G639" s="1"/>
  <c r="I640"/>
  <c r="H640" s="1"/>
  <c r="G640" s="1"/>
  <c r="I641"/>
  <c r="H641" s="1"/>
  <c r="G641" s="1"/>
  <c r="I642"/>
  <c r="H642" s="1"/>
  <c r="G642" s="1"/>
  <c r="I643"/>
  <c r="H643" s="1"/>
  <c r="G643" s="1"/>
  <c r="I644"/>
  <c r="H644" s="1"/>
  <c r="G644" s="1"/>
  <c r="I645"/>
  <c r="H645" s="1"/>
  <c r="G645" s="1"/>
  <c r="I646"/>
  <c r="H646" s="1"/>
  <c r="G646" s="1"/>
  <c r="I647"/>
  <c r="H647" s="1"/>
  <c r="G647" s="1"/>
  <c r="I648"/>
  <c r="H648" s="1"/>
  <c r="G648" s="1"/>
  <c r="I649"/>
  <c r="H649" s="1"/>
  <c r="G649" s="1"/>
  <c r="I650"/>
  <c r="H650" s="1"/>
  <c r="G650" s="1"/>
  <c r="I651"/>
  <c r="H651" s="1"/>
  <c r="G651" s="1"/>
  <c r="I652"/>
  <c r="H652" s="1"/>
  <c r="G652" s="1"/>
  <c r="I653"/>
  <c r="H653" s="1"/>
  <c r="G653" s="1"/>
  <c r="I654"/>
  <c r="H654" s="1"/>
  <c r="G654" s="1"/>
  <c r="I655"/>
  <c r="H655" s="1"/>
  <c r="G655" s="1"/>
  <c r="I656"/>
  <c r="H656" s="1"/>
  <c r="G656" s="1"/>
  <c r="I657"/>
  <c r="H657" s="1"/>
  <c r="G657" s="1"/>
  <c r="I658"/>
  <c r="H658" s="1"/>
  <c r="G658" s="1"/>
  <c r="I659"/>
  <c r="H659" s="1"/>
  <c r="G659" s="1"/>
  <c r="I660"/>
  <c r="H660" s="1"/>
  <c r="G660" s="1"/>
  <c r="I661"/>
  <c r="H661" s="1"/>
  <c r="G661" s="1"/>
  <c r="I662"/>
  <c r="H662" s="1"/>
  <c r="G662" s="1"/>
  <c r="I663"/>
  <c r="H663" s="1"/>
  <c r="G663" s="1"/>
  <c r="I664"/>
  <c r="H664" s="1"/>
  <c r="G664" s="1"/>
  <c r="I665"/>
  <c r="H665" s="1"/>
  <c r="G665" s="1"/>
  <c r="I666"/>
  <c r="H666" s="1"/>
  <c r="G666" s="1"/>
  <c r="I667"/>
  <c r="H667" s="1"/>
  <c r="G667" s="1"/>
  <c r="I668"/>
  <c r="H668" s="1"/>
  <c r="G668" s="1"/>
  <c r="I669"/>
  <c r="H669" s="1"/>
  <c r="G669" s="1"/>
  <c r="I670"/>
  <c r="H670" s="1"/>
  <c r="G670" s="1"/>
  <c r="I671"/>
  <c r="H671" s="1"/>
  <c r="G671" s="1"/>
  <c r="I672"/>
  <c r="H672" s="1"/>
  <c r="G672" s="1"/>
  <c r="I673"/>
  <c r="H673" s="1"/>
  <c r="G673" s="1"/>
  <c r="I675"/>
  <c r="H675" s="1"/>
  <c r="G675" s="1"/>
  <c r="I676"/>
  <c r="H676" s="1"/>
  <c r="G676" s="1"/>
  <c r="I677"/>
  <c r="H677" s="1"/>
  <c r="G677" s="1"/>
  <c r="I678"/>
  <c r="H678" s="1"/>
  <c r="G678" s="1"/>
  <c r="I679"/>
  <c r="H679" s="1"/>
  <c r="G679" s="1"/>
  <c r="I680"/>
  <c r="H680" s="1"/>
  <c r="G680" s="1"/>
  <c r="I681"/>
  <c r="H681" s="1"/>
  <c r="G681" s="1"/>
  <c r="I682"/>
  <c r="H682" s="1"/>
  <c r="G682" s="1"/>
  <c r="I683"/>
  <c r="H683" s="1"/>
  <c r="G683" s="1"/>
  <c r="I684"/>
  <c r="H684" s="1"/>
  <c r="G684" s="1"/>
  <c r="I685"/>
  <c r="H685" s="1"/>
  <c r="G685" s="1"/>
  <c r="I686"/>
  <c r="H686" s="1"/>
  <c r="G686" s="1"/>
  <c r="I687"/>
  <c r="H687" s="1"/>
  <c r="G687" s="1"/>
  <c r="I688"/>
  <c r="H688" s="1"/>
  <c r="G688" s="1"/>
  <c r="I689"/>
  <c r="H689" s="1"/>
  <c r="G689" s="1"/>
  <c r="I690"/>
  <c r="H690" s="1"/>
  <c r="G690" s="1"/>
  <c r="I691"/>
  <c r="H691" s="1"/>
  <c r="G691" s="1"/>
  <c r="I692"/>
  <c r="H692" s="1"/>
  <c r="G692" s="1"/>
  <c r="I693"/>
  <c r="H693" s="1"/>
  <c r="G693" s="1"/>
  <c r="I694"/>
  <c r="H694" s="1"/>
  <c r="G694" s="1"/>
  <c r="I695"/>
  <c r="H695" s="1"/>
  <c r="G695" s="1"/>
  <c r="I696"/>
  <c r="H696" s="1"/>
  <c r="G696" s="1"/>
  <c r="I697"/>
  <c r="H697" s="1"/>
  <c r="G697" s="1"/>
  <c r="I698"/>
  <c r="H698" s="1"/>
  <c r="G698" s="1"/>
  <c r="I699"/>
  <c r="H699" s="1"/>
  <c r="G699" s="1"/>
  <c r="I700"/>
  <c r="H700" s="1"/>
  <c r="G700" s="1"/>
  <c r="I701"/>
  <c r="H701" s="1"/>
  <c r="G701" s="1"/>
  <c r="I702"/>
  <c r="H702" s="1"/>
  <c r="G702" s="1"/>
  <c r="I703"/>
  <c r="H703" s="1"/>
  <c r="G703" s="1"/>
  <c r="I704"/>
  <c r="H704" s="1"/>
  <c r="G704" s="1"/>
  <c r="I705"/>
  <c r="H705" s="1"/>
  <c r="G705" s="1"/>
  <c r="I706"/>
  <c r="H706" s="1"/>
  <c r="G706" s="1"/>
  <c r="I707"/>
  <c r="H707" s="1"/>
  <c r="G707" s="1"/>
  <c r="I708"/>
  <c r="H708" s="1"/>
  <c r="G708" s="1"/>
  <c r="I709"/>
  <c r="H709" s="1"/>
  <c r="G709" s="1"/>
  <c r="I710"/>
  <c r="H710" s="1"/>
  <c r="G710" s="1"/>
  <c r="I711"/>
  <c r="H711" s="1"/>
  <c r="G711" s="1"/>
  <c r="I712"/>
  <c r="H712" s="1"/>
  <c r="G712" s="1"/>
  <c r="I713"/>
  <c r="H713" s="1"/>
  <c r="G713" s="1"/>
  <c r="I714"/>
  <c r="H714" s="1"/>
  <c r="G714" s="1"/>
  <c r="I715"/>
  <c r="H715" s="1"/>
  <c r="G715" s="1"/>
  <c r="I716"/>
  <c r="H716" s="1"/>
  <c r="G716" s="1"/>
  <c r="I717"/>
  <c r="H717" s="1"/>
  <c r="G717" s="1"/>
  <c r="I718"/>
  <c r="H718" s="1"/>
  <c r="G718" s="1"/>
  <c r="I719"/>
  <c r="H719" s="1"/>
  <c r="G719" s="1"/>
  <c r="I720"/>
  <c r="H720" s="1"/>
  <c r="G720" s="1"/>
  <c r="I721"/>
  <c r="H721" s="1"/>
  <c r="G721" s="1"/>
  <c r="I722"/>
  <c r="H722" s="1"/>
  <c r="G722" s="1"/>
  <c r="I723"/>
  <c r="H723" s="1"/>
  <c r="G723" s="1"/>
  <c r="I724"/>
  <c r="H724" s="1"/>
  <c r="G724" s="1"/>
  <c r="I725"/>
  <c r="H725" s="1"/>
  <c r="G725" s="1"/>
  <c r="I726"/>
  <c r="H726" s="1"/>
  <c r="G726" s="1"/>
  <c r="I727"/>
  <c r="H727" s="1"/>
  <c r="G727" s="1"/>
  <c r="I728"/>
  <c r="H728" s="1"/>
  <c r="G728" s="1"/>
  <c r="I729"/>
  <c r="H729" s="1"/>
  <c r="G729" s="1"/>
  <c r="I730"/>
  <c r="H730" s="1"/>
  <c r="G730" s="1"/>
  <c r="I731"/>
  <c r="H731" s="1"/>
  <c r="G731" s="1"/>
  <c r="I732"/>
  <c r="H732" s="1"/>
  <c r="G732" s="1"/>
  <c r="I733"/>
  <c r="H733" s="1"/>
  <c r="G733" s="1"/>
  <c r="I734"/>
  <c r="H734" s="1"/>
  <c r="G734" s="1"/>
  <c r="I735"/>
  <c r="H735" s="1"/>
  <c r="G735" s="1"/>
  <c r="I736"/>
  <c r="H736" s="1"/>
  <c r="G736" s="1"/>
  <c r="I737"/>
  <c r="H737" s="1"/>
  <c r="G737" s="1"/>
  <c r="I738"/>
  <c r="H738" s="1"/>
  <c r="G738" s="1"/>
  <c r="I739"/>
  <c r="H739" s="1"/>
  <c r="G739" s="1"/>
  <c r="I740"/>
  <c r="H740" s="1"/>
  <c r="G740" s="1"/>
  <c r="I741"/>
  <c r="H741" s="1"/>
  <c r="G741" s="1"/>
  <c r="I742"/>
  <c r="H742" s="1"/>
  <c r="G742" s="1"/>
  <c r="I743"/>
  <c r="H743" s="1"/>
  <c r="G743" s="1"/>
  <c r="I744"/>
  <c r="H744" s="1"/>
  <c r="G744" s="1"/>
  <c r="I745"/>
  <c r="H745" s="1"/>
  <c r="G745" s="1"/>
  <c r="I746"/>
  <c r="H746" s="1"/>
  <c r="G746" s="1"/>
  <c r="I747"/>
  <c r="H747" s="1"/>
  <c r="G747" s="1"/>
  <c r="I748"/>
  <c r="H748" s="1"/>
  <c r="G748" s="1"/>
  <c r="I749"/>
  <c r="H749" s="1"/>
  <c r="G749" s="1"/>
  <c r="I750"/>
  <c r="H750" s="1"/>
  <c r="G750" s="1"/>
  <c r="I751"/>
  <c r="H751" s="1"/>
  <c r="G751" s="1"/>
  <c r="I752"/>
  <c r="H752" s="1"/>
  <c r="G752" s="1"/>
  <c r="I753"/>
  <c r="H753" s="1"/>
  <c r="G753" s="1"/>
  <c r="I754"/>
  <c r="H754" s="1"/>
  <c r="G754" s="1"/>
  <c r="I755"/>
  <c r="H755" s="1"/>
  <c r="G755" s="1"/>
  <c r="I756"/>
  <c r="H756" s="1"/>
  <c r="G756" s="1"/>
  <c r="I757"/>
  <c r="H757" s="1"/>
  <c r="G757" s="1"/>
  <c r="I758"/>
  <c r="H758" s="1"/>
  <c r="G758" s="1"/>
  <c r="I759"/>
  <c r="H759" s="1"/>
  <c r="G759" s="1"/>
  <c r="I760"/>
  <c r="H760" s="1"/>
  <c r="G760" s="1"/>
  <c r="I761"/>
  <c r="H761" s="1"/>
  <c r="G761" s="1"/>
  <c r="I762"/>
  <c r="H762" s="1"/>
  <c r="G762" s="1"/>
  <c r="I763"/>
  <c r="H763" s="1"/>
  <c r="G763" s="1"/>
  <c r="I764"/>
  <c r="H764" s="1"/>
  <c r="G764" s="1"/>
  <c r="I765"/>
  <c r="H765" s="1"/>
  <c r="G765" s="1"/>
  <c r="I766"/>
  <c r="H766" s="1"/>
  <c r="G766" s="1"/>
  <c r="I767"/>
  <c r="H767" s="1"/>
  <c r="G767" s="1"/>
  <c r="I768"/>
  <c r="H768" s="1"/>
  <c r="G768" s="1"/>
  <c r="I769"/>
  <c r="H769" s="1"/>
  <c r="G769" s="1"/>
  <c r="I770"/>
  <c r="H770" s="1"/>
  <c r="G770" s="1"/>
  <c r="I771"/>
  <c r="H771" s="1"/>
  <c r="G771" s="1"/>
  <c r="I772"/>
  <c r="H772" s="1"/>
  <c r="G772" s="1"/>
  <c r="I773"/>
  <c r="H773" s="1"/>
  <c r="G773" s="1"/>
  <c r="I774"/>
  <c r="H774" s="1"/>
  <c r="G774" s="1"/>
  <c r="I775"/>
  <c r="H775" s="1"/>
  <c r="G775" s="1"/>
  <c r="I776"/>
  <c r="H776" s="1"/>
  <c r="G776" s="1"/>
  <c r="I777"/>
  <c r="H777" s="1"/>
  <c r="G777" s="1"/>
  <c r="I778"/>
  <c r="H778" s="1"/>
  <c r="G778" s="1"/>
  <c r="I779"/>
  <c r="H779" s="1"/>
  <c r="G779" s="1"/>
  <c r="I780"/>
  <c r="H780" s="1"/>
  <c r="G780" s="1"/>
  <c r="I781"/>
  <c r="H781" s="1"/>
  <c r="G781" s="1"/>
  <c r="I782"/>
  <c r="H782" s="1"/>
  <c r="G782" s="1"/>
  <c r="I783"/>
  <c r="H783" s="1"/>
  <c r="G783" s="1"/>
  <c r="I784"/>
  <c r="H784" s="1"/>
  <c r="G784" s="1"/>
  <c r="I785"/>
  <c r="H785" s="1"/>
  <c r="G785" s="1"/>
  <c r="I786"/>
  <c r="H786" s="1"/>
  <c r="G786" s="1"/>
  <c r="I787"/>
  <c r="H787" s="1"/>
  <c r="G787" s="1"/>
  <c r="I788"/>
  <c r="H788" s="1"/>
  <c r="G788" s="1"/>
  <c r="I789"/>
  <c r="H789" s="1"/>
  <c r="G789" s="1"/>
  <c r="I790"/>
  <c r="H790" s="1"/>
  <c r="G790" s="1"/>
  <c r="I791"/>
  <c r="H791" s="1"/>
  <c r="G791" s="1"/>
  <c r="I792"/>
  <c r="H792" s="1"/>
  <c r="G792" s="1"/>
  <c r="I793"/>
  <c r="H793" s="1"/>
  <c r="G793" s="1"/>
  <c r="I794"/>
  <c r="H794" s="1"/>
  <c r="G794" s="1"/>
  <c r="I795"/>
  <c r="H795" s="1"/>
  <c r="G795" s="1"/>
  <c r="I796"/>
  <c r="H796" s="1"/>
  <c r="G796" s="1"/>
  <c r="I797"/>
  <c r="H797" s="1"/>
  <c r="G797" s="1"/>
  <c r="I798"/>
  <c r="H798" s="1"/>
  <c r="G798" s="1"/>
  <c r="I799"/>
  <c r="H799" s="1"/>
  <c r="G799" s="1"/>
  <c r="I800"/>
  <c r="H800" s="1"/>
  <c r="G800" s="1"/>
  <c r="I801"/>
  <c r="H801" s="1"/>
  <c r="G801" s="1"/>
  <c r="I802"/>
  <c r="H802" s="1"/>
  <c r="G802" s="1"/>
  <c r="I803"/>
  <c r="H803" s="1"/>
  <c r="G803" s="1"/>
  <c r="I804"/>
  <c r="H804" s="1"/>
  <c r="G804" s="1"/>
  <c r="I805"/>
  <c r="H805" s="1"/>
  <c r="G805" s="1"/>
  <c r="I806"/>
  <c r="H806" s="1"/>
  <c r="G806" s="1"/>
  <c r="I807"/>
  <c r="H807" s="1"/>
  <c r="G807" s="1"/>
  <c r="I808"/>
  <c r="H808" s="1"/>
  <c r="G808" s="1"/>
  <c r="I809"/>
  <c r="H809" s="1"/>
  <c r="G809" s="1"/>
  <c r="I810"/>
  <c r="H810" s="1"/>
  <c r="G810" s="1"/>
  <c r="I811"/>
  <c r="H811" s="1"/>
  <c r="G811" s="1"/>
  <c r="I812"/>
  <c r="H812" s="1"/>
  <c r="G812" s="1"/>
  <c r="I813"/>
  <c r="H813" s="1"/>
  <c r="G813" s="1"/>
  <c r="I814"/>
  <c r="H814" s="1"/>
  <c r="G814" s="1"/>
  <c r="I815"/>
  <c r="H815" s="1"/>
  <c r="G815" s="1"/>
  <c r="I816"/>
  <c r="H816" s="1"/>
  <c r="G816" s="1"/>
  <c r="I817"/>
  <c r="H817" s="1"/>
  <c r="G817" s="1"/>
  <c r="I818"/>
  <c r="H818" s="1"/>
  <c r="G818" s="1"/>
  <c r="I819"/>
  <c r="H819" s="1"/>
  <c r="G819" s="1"/>
  <c r="I820"/>
  <c r="H820" s="1"/>
  <c r="G820" s="1"/>
  <c r="I821"/>
  <c r="H821" s="1"/>
  <c r="G821" s="1"/>
  <c r="I822"/>
  <c r="H822" s="1"/>
  <c r="G822" s="1"/>
  <c r="I823"/>
  <c r="H823" s="1"/>
  <c r="G823" s="1"/>
  <c r="I824"/>
  <c r="H824" s="1"/>
  <c r="G824" s="1"/>
  <c r="I825"/>
  <c r="H825" s="1"/>
  <c r="G825" s="1"/>
  <c r="I826"/>
  <c r="H826" s="1"/>
  <c r="G826" s="1"/>
  <c r="I827"/>
  <c r="H827" s="1"/>
  <c r="G827" s="1"/>
  <c r="I828"/>
  <c r="H828" s="1"/>
  <c r="G828" s="1"/>
  <c r="I829"/>
  <c r="H829" s="1"/>
  <c r="G829" s="1"/>
  <c r="I830"/>
  <c r="H830" s="1"/>
  <c r="G830" s="1"/>
  <c r="I831"/>
  <c r="H831" s="1"/>
  <c r="G831" s="1"/>
  <c r="I832"/>
  <c r="H832" s="1"/>
  <c r="G832" s="1"/>
  <c r="I833"/>
  <c r="H833" s="1"/>
  <c r="G833" s="1"/>
  <c r="I834"/>
  <c r="H834" s="1"/>
  <c r="G834" s="1"/>
  <c r="I835"/>
  <c r="H835" s="1"/>
  <c r="G835" s="1"/>
  <c r="I836"/>
  <c r="H836" s="1"/>
  <c r="G836" s="1"/>
  <c r="I837"/>
  <c r="H837" s="1"/>
  <c r="G837" s="1"/>
  <c r="I838"/>
  <c r="H838" s="1"/>
  <c r="G838" s="1"/>
  <c r="I839"/>
  <c r="H839" s="1"/>
  <c r="G839" s="1"/>
  <c r="I840"/>
  <c r="H840" s="1"/>
  <c r="G840" s="1"/>
  <c r="I841"/>
  <c r="H841" s="1"/>
  <c r="G841" s="1"/>
  <c r="I842"/>
  <c r="H842" s="1"/>
  <c r="G842" s="1"/>
  <c r="I843"/>
  <c r="H843" s="1"/>
  <c r="G843" s="1"/>
  <c r="I844"/>
  <c r="H844" s="1"/>
  <c r="G844" s="1"/>
  <c r="I845"/>
  <c r="H845" s="1"/>
  <c r="G845" s="1"/>
  <c r="I846"/>
  <c r="H846" s="1"/>
  <c r="G846" s="1"/>
  <c r="I847"/>
  <c r="H847" s="1"/>
  <c r="G847" s="1"/>
  <c r="I848"/>
  <c r="H848" s="1"/>
  <c r="G848" s="1"/>
  <c r="I849"/>
  <c r="H849" s="1"/>
  <c r="G849" s="1"/>
  <c r="I850"/>
  <c r="H850" s="1"/>
  <c r="G850" s="1"/>
  <c r="I851"/>
  <c r="H851" s="1"/>
  <c r="G851" s="1"/>
  <c r="I852"/>
  <c r="H852" s="1"/>
  <c r="G852" s="1"/>
  <c r="I853"/>
  <c r="H853" s="1"/>
  <c r="G853" s="1"/>
  <c r="I854"/>
  <c r="H854" s="1"/>
  <c r="G854" s="1"/>
  <c r="I855"/>
  <c r="H855" s="1"/>
  <c r="G855" s="1"/>
  <c r="I856"/>
  <c r="H856" s="1"/>
  <c r="G856" s="1"/>
  <c r="I857"/>
  <c r="H857" s="1"/>
  <c r="G857" s="1"/>
  <c r="I858"/>
  <c r="H858" s="1"/>
  <c r="G858" s="1"/>
  <c r="I859"/>
  <c r="H859" s="1"/>
  <c r="G859" s="1"/>
  <c r="I860"/>
  <c r="H860" s="1"/>
  <c r="G860" s="1"/>
  <c r="I861"/>
  <c r="H861" s="1"/>
  <c r="G861" s="1"/>
  <c r="I862"/>
  <c r="H862" s="1"/>
  <c r="G862" s="1"/>
  <c r="I863"/>
  <c r="H863" s="1"/>
  <c r="G863" s="1"/>
  <c r="I864"/>
  <c r="H864" s="1"/>
  <c r="G864" s="1"/>
  <c r="I865"/>
  <c r="H865" s="1"/>
  <c r="G865" s="1"/>
  <c r="I866"/>
  <c r="H866" s="1"/>
  <c r="G866" s="1"/>
  <c r="I867"/>
  <c r="H867" s="1"/>
  <c r="G867" s="1"/>
  <c r="I868"/>
  <c r="H868" s="1"/>
  <c r="G868" s="1"/>
  <c r="I869"/>
  <c r="H869" s="1"/>
  <c r="G869" s="1"/>
  <c r="I870"/>
  <c r="H870" s="1"/>
  <c r="G870" s="1"/>
  <c r="I871"/>
  <c r="H871" s="1"/>
  <c r="G871" s="1"/>
  <c r="I872"/>
  <c r="H872" s="1"/>
  <c r="G872" s="1"/>
  <c r="I873"/>
  <c r="H873" s="1"/>
  <c r="G873" s="1"/>
  <c r="I874"/>
  <c r="H874" s="1"/>
  <c r="G874" s="1"/>
  <c r="I875"/>
  <c r="H875" s="1"/>
  <c r="G875" s="1"/>
  <c r="I876"/>
  <c r="H876" s="1"/>
  <c r="G876" s="1"/>
  <c r="I877"/>
  <c r="H877" s="1"/>
  <c r="G877" s="1"/>
  <c r="I878"/>
  <c r="H878" s="1"/>
  <c r="G878" s="1"/>
  <c r="I879"/>
  <c r="H879" s="1"/>
  <c r="G879" s="1"/>
  <c r="I880"/>
  <c r="H880" s="1"/>
  <c r="G880" s="1"/>
  <c r="I881"/>
  <c r="H881" s="1"/>
  <c r="G881" s="1"/>
  <c r="I882"/>
  <c r="H882" s="1"/>
  <c r="G882" s="1"/>
  <c r="I883"/>
  <c r="H883" s="1"/>
  <c r="G883" s="1"/>
  <c r="I884"/>
  <c r="H884" s="1"/>
  <c r="G884" s="1"/>
  <c r="I885"/>
  <c r="H885" s="1"/>
  <c r="G885" s="1"/>
  <c r="I886"/>
  <c r="H886" s="1"/>
  <c r="G886" s="1"/>
  <c r="I887"/>
  <c r="H887" s="1"/>
  <c r="G887" s="1"/>
  <c r="I888"/>
  <c r="H888" s="1"/>
  <c r="G888" s="1"/>
  <c r="I889"/>
  <c r="H889" s="1"/>
  <c r="G889" s="1"/>
  <c r="I890"/>
  <c r="H890" s="1"/>
  <c r="G890" s="1"/>
  <c r="I891"/>
  <c r="H891" s="1"/>
  <c r="G891" s="1"/>
  <c r="I892"/>
  <c r="H892" s="1"/>
  <c r="G892" s="1"/>
  <c r="I893"/>
  <c r="H893" s="1"/>
  <c r="G893" s="1"/>
  <c r="I894"/>
  <c r="H894" s="1"/>
  <c r="G894" s="1"/>
  <c r="I895"/>
  <c r="H895" s="1"/>
  <c r="G895" s="1"/>
  <c r="I896"/>
  <c r="H896" s="1"/>
  <c r="G896" s="1"/>
  <c r="I897"/>
  <c r="H897" s="1"/>
  <c r="G897" s="1"/>
  <c r="I898"/>
  <c r="H898" s="1"/>
  <c r="G898" s="1"/>
  <c r="I899"/>
  <c r="H899" s="1"/>
  <c r="G899" s="1"/>
  <c r="I900"/>
  <c r="H900" s="1"/>
  <c r="G900" s="1"/>
  <c r="I901"/>
  <c r="H901" s="1"/>
  <c r="G901" s="1"/>
  <c r="I902"/>
  <c r="H902" s="1"/>
  <c r="G902" s="1"/>
  <c r="I903"/>
  <c r="H903" s="1"/>
  <c r="G903" s="1"/>
  <c r="I904"/>
  <c r="H904" s="1"/>
  <c r="G904" s="1"/>
  <c r="I905"/>
  <c r="H905" s="1"/>
  <c r="G905" s="1"/>
  <c r="I906"/>
  <c r="H906" s="1"/>
  <c r="G906" s="1"/>
  <c r="I907"/>
  <c r="H907" s="1"/>
  <c r="G907" s="1"/>
  <c r="I908"/>
  <c r="H908" s="1"/>
  <c r="G908" s="1"/>
  <c r="I909"/>
  <c r="H909" s="1"/>
  <c r="G909" s="1"/>
  <c r="I910"/>
  <c r="H910" s="1"/>
  <c r="G910" s="1"/>
  <c r="I911"/>
  <c r="H911" s="1"/>
  <c r="G911" s="1"/>
  <c r="I912"/>
  <c r="H912" s="1"/>
  <c r="G912" s="1"/>
  <c r="I913"/>
  <c r="H913" s="1"/>
  <c r="G913" s="1"/>
  <c r="I914"/>
  <c r="H914" s="1"/>
  <c r="G914" s="1"/>
  <c r="I915"/>
  <c r="H915" s="1"/>
  <c r="G915" s="1"/>
  <c r="I916"/>
  <c r="H916" s="1"/>
  <c r="G916" s="1"/>
  <c r="I917"/>
  <c r="H917" s="1"/>
  <c r="G917" s="1"/>
  <c r="I918"/>
  <c r="H918" s="1"/>
  <c r="G918" s="1"/>
  <c r="I919"/>
  <c r="H919" s="1"/>
  <c r="G919" s="1"/>
  <c r="I920"/>
  <c r="H920" s="1"/>
  <c r="G920" s="1"/>
  <c r="I921"/>
  <c r="H921" s="1"/>
  <c r="G921" s="1"/>
  <c r="I922"/>
  <c r="H922" s="1"/>
  <c r="G922" s="1"/>
  <c r="I923"/>
  <c r="H923" s="1"/>
  <c r="G923" s="1"/>
  <c r="I924"/>
  <c r="H924" s="1"/>
  <c r="G924" s="1"/>
  <c r="I925"/>
  <c r="H925" s="1"/>
  <c r="G925" s="1"/>
  <c r="I926"/>
  <c r="H926" s="1"/>
  <c r="G926" s="1"/>
  <c r="I927"/>
  <c r="H927" s="1"/>
  <c r="G927" s="1"/>
  <c r="I928"/>
  <c r="H928" s="1"/>
  <c r="G928" s="1"/>
  <c r="I929"/>
  <c r="H929" s="1"/>
  <c r="G929" s="1"/>
  <c r="I930"/>
  <c r="H930" s="1"/>
  <c r="G930" s="1"/>
  <c r="I931"/>
  <c r="H931" s="1"/>
  <c r="G931" s="1"/>
  <c r="I932"/>
  <c r="H932" s="1"/>
  <c r="G932" s="1"/>
  <c r="I933"/>
  <c r="H933" s="1"/>
  <c r="G933" s="1"/>
  <c r="I934"/>
  <c r="H934" s="1"/>
  <c r="G934" s="1"/>
  <c r="I935"/>
  <c r="H935" s="1"/>
  <c r="G935" s="1"/>
  <c r="I936"/>
  <c r="H936" s="1"/>
  <c r="G936" s="1"/>
  <c r="I937"/>
  <c r="H937" s="1"/>
  <c r="G937" s="1"/>
  <c r="I938"/>
  <c r="H938" s="1"/>
  <c r="G938" s="1"/>
  <c r="I939"/>
  <c r="H939" s="1"/>
  <c r="G939" s="1"/>
  <c r="I940"/>
  <c r="H940" s="1"/>
  <c r="G940" s="1"/>
  <c r="I941"/>
  <c r="H941" s="1"/>
  <c r="G941" s="1"/>
  <c r="I942"/>
  <c r="H942" s="1"/>
  <c r="G942" s="1"/>
  <c r="I943"/>
  <c r="H943" s="1"/>
  <c r="G943" s="1"/>
  <c r="I944"/>
  <c r="H944" s="1"/>
  <c r="G944" s="1"/>
  <c r="I945"/>
  <c r="H945" s="1"/>
  <c r="G945" s="1"/>
  <c r="I946"/>
  <c r="H946" s="1"/>
  <c r="G946" s="1"/>
  <c r="I947"/>
  <c r="H947" s="1"/>
  <c r="G947" s="1"/>
  <c r="I948"/>
  <c r="H948" s="1"/>
  <c r="G948" s="1"/>
  <c r="I949"/>
  <c r="H949" s="1"/>
  <c r="G949" s="1"/>
  <c r="I950"/>
  <c r="H950" s="1"/>
  <c r="G950" s="1"/>
  <c r="I951"/>
  <c r="H951" s="1"/>
  <c r="G951" s="1"/>
  <c r="I952"/>
  <c r="H952" s="1"/>
  <c r="G952" s="1"/>
  <c r="I953"/>
  <c r="H953" s="1"/>
  <c r="G953" s="1"/>
  <c r="I954"/>
  <c r="H954" s="1"/>
  <c r="G954" s="1"/>
  <c r="I955"/>
  <c r="H955" s="1"/>
  <c r="G955" s="1"/>
  <c r="I956"/>
  <c r="H956" s="1"/>
  <c r="G956" s="1"/>
  <c r="I957"/>
  <c r="H957" s="1"/>
  <c r="G957" s="1"/>
  <c r="I958"/>
  <c r="H958" s="1"/>
  <c r="G958" s="1"/>
  <c r="I959"/>
  <c r="H959" s="1"/>
  <c r="G959" s="1"/>
  <c r="I960"/>
  <c r="H960" s="1"/>
  <c r="G960" s="1"/>
  <c r="I961"/>
  <c r="H961" s="1"/>
  <c r="G961" s="1"/>
  <c r="I962"/>
  <c r="H962" s="1"/>
  <c r="G962" s="1"/>
  <c r="I963"/>
  <c r="H963" s="1"/>
  <c r="G963" s="1"/>
  <c r="I964"/>
  <c r="H964" s="1"/>
  <c r="G964" s="1"/>
  <c r="I965"/>
  <c r="H965" s="1"/>
  <c r="G965" s="1"/>
  <c r="I966"/>
  <c r="H966" s="1"/>
  <c r="G966" s="1"/>
  <c r="I967"/>
  <c r="H967" s="1"/>
  <c r="G967" s="1"/>
  <c r="I968"/>
  <c r="H968" s="1"/>
  <c r="G968" s="1"/>
  <c r="I969"/>
  <c r="H969" s="1"/>
  <c r="G969" s="1"/>
  <c r="I970"/>
  <c r="H970" s="1"/>
  <c r="G970" s="1"/>
  <c r="I971"/>
  <c r="H971" s="1"/>
  <c r="G971" s="1"/>
  <c r="I972"/>
  <c r="H972" s="1"/>
  <c r="G972" s="1"/>
  <c r="I973"/>
  <c r="H973" s="1"/>
  <c r="G973" s="1"/>
  <c r="I974"/>
  <c r="H974" s="1"/>
  <c r="G974" s="1"/>
  <c r="I975"/>
  <c r="H975" s="1"/>
  <c r="G975" s="1"/>
  <c r="I976"/>
  <c r="H976" s="1"/>
  <c r="G976" s="1"/>
  <c r="I977"/>
  <c r="H977" s="1"/>
  <c r="G977" s="1"/>
  <c r="I978"/>
  <c r="H978" s="1"/>
  <c r="G978" s="1"/>
  <c r="I979"/>
  <c r="H979" s="1"/>
  <c r="G979" s="1"/>
  <c r="I980"/>
  <c r="H980" s="1"/>
  <c r="G980" s="1"/>
  <c r="I981"/>
  <c r="H981" s="1"/>
  <c r="G981" s="1"/>
  <c r="I982"/>
  <c r="H982" s="1"/>
  <c r="G982" s="1"/>
  <c r="I983"/>
  <c r="H983" s="1"/>
  <c r="G983" s="1"/>
  <c r="I984"/>
  <c r="H984" s="1"/>
  <c r="G984" s="1"/>
  <c r="I985"/>
  <c r="H985" s="1"/>
  <c r="G985" s="1"/>
  <c r="I986"/>
  <c r="H986" s="1"/>
  <c r="G986" s="1"/>
  <c r="I987"/>
  <c r="H987" s="1"/>
  <c r="G987" s="1"/>
  <c r="I988"/>
  <c r="H988" s="1"/>
  <c r="G988" s="1"/>
  <c r="I989"/>
  <c r="H989" s="1"/>
  <c r="G989" s="1"/>
  <c r="I990"/>
  <c r="H990" s="1"/>
  <c r="G990" s="1"/>
  <c r="I991"/>
  <c r="H991" s="1"/>
  <c r="G991" s="1"/>
  <c r="I992"/>
  <c r="H992" s="1"/>
  <c r="G992" s="1"/>
  <c r="I993"/>
  <c r="H993" s="1"/>
  <c r="G993" s="1"/>
  <c r="I994"/>
  <c r="H994" s="1"/>
  <c r="G994" s="1"/>
  <c r="I995"/>
  <c r="H995" s="1"/>
  <c r="G995" s="1"/>
  <c r="I996"/>
  <c r="H996" s="1"/>
  <c r="G996" s="1"/>
  <c r="I997"/>
  <c r="H997" s="1"/>
  <c r="G997" s="1"/>
  <c r="I998"/>
  <c r="H998" s="1"/>
  <c r="G998" s="1"/>
  <c r="I999"/>
  <c r="H999" s="1"/>
  <c r="G999" s="1"/>
  <c r="I1000"/>
  <c r="H1000" s="1"/>
  <c r="G1000" s="1"/>
  <c r="I1001"/>
  <c r="H1001" s="1"/>
  <c r="G1001" s="1"/>
  <c r="I1002"/>
  <c r="H1002" s="1"/>
  <c r="G1002" s="1"/>
  <c r="I1003"/>
  <c r="H1003" s="1"/>
  <c r="G1003" s="1"/>
  <c r="I1004"/>
  <c r="H1004" s="1"/>
  <c r="G1004" s="1"/>
  <c r="I1005"/>
  <c r="H1005" s="1"/>
  <c r="G1005" s="1"/>
  <c r="I1006"/>
  <c r="H1006" s="1"/>
  <c r="G1006" s="1"/>
  <c r="I1007"/>
  <c r="H1007" s="1"/>
  <c r="G1007" s="1"/>
  <c r="I1008"/>
  <c r="H1008" s="1"/>
  <c r="G1008" s="1"/>
  <c r="I1009"/>
  <c r="H1009" s="1"/>
  <c r="G1009" s="1"/>
  <c r="I1010"/>
  <c r="H1010" s="1"/>
  <c r="G1010" s="1"/>
  <c r="I1011"/>
  <c r="H1011" s="1"/>
  <c r="G1011" s="1"/>
  <c r="I1012"/>
  <c r="H1012" s="1"/>
  <c r="G1012" s="1"/>
  <c r="I1013"/>
  <c r="H1013" s="1"/>
  <c r="G1013" s="1"/>
  <c r="I1014"/>
  <c r="H1014" s="1"/>
  <c r="G1014" s="1"/>
  <c r="I1015"/>
  <c r="H1015" s="1"/>
  <c r="G1015" s="1"/>
  <c r="I1016"/>
  <c r="H1016" s="1"/>
  <c r="G1016" s="1"/>
  <c r="I1017"/>
  <c r="H1017" s="1"/>
  <c r="G1017" s="1"/>
  <c r="I1018"/>
  <c r="H1018" s="1"/>
  <c r="G1018" s="1"/>
  <c r="I1019"/>
  <c r="H1019" s="1"/>
  <c r="G1019" s="1"/>
  <c r="I1020"/>
  <c r="H1020" s="1"/>
  <c r="G1020" s="1"/>
  <c r="I1021"/>
  <c r="H1021" s="1"/>
  <c r="G1021" s="1"/>
  <c r="I1022"/>
  <c r="H1022" s="1"/>
  <c r="G1022" s="1"/>
  <c r="I1023"/>
  <c r="H1023" s="1"/>
  <c r="G1023" s="1"/>
  <c r="I1024"/>
  <c r="H1024" s="1"/>
  <c r="G1024" s="1"/>
  <c r="I1025"/>
  <c r="H1025" s="1"/>
  <c r="G1025" s="1"/>
  <c r="I1026"/>
  <c r="H1026" s="1"/>
  <c r="G1026" s="1"/>
  <c r="I1027"/>
  <c r="H1027" s="1"/>
  <c r="G1027" s="1"/>
  <c r="I1028"/>
  <c r="H1028" s="1"/>
  <c r="G1028" s="1"/>
  <c r="I1029"/>
  <c r="H1029" s="1"/>
  <c r="G1029" s="1"/>
  <c r="I1030"/>
  <c r="H1030" s="1"/>
  <c r="G1030" s="1"/>
  <c r="I1031"/>
  <c r="H1031" s="1"/>
  <c r="G1031" s="1"/>
  <c r="I1032"/>
  <c r="H1032" s="1"/>
  <c r="G1032" s="1"/>
  <c r="I1033"/>
  <c r="H1033" s="1"/>
  <c r="G1033" s="1"/>
  <c r="I1034"/>
  <c r="H1034" s="1"/>
  <c r="G1034" s="1"/>
  <c r="I1035"/>
  <c r="H1035" s="1"/>
  <c r="G1035" s="1"/>
  <c r="I1036"/>
  <c r="H1036" s="1"/>
  <c r="G1036" s="1"/>
  <c r="I1037"/>
  <c r="H1037" s="1"/>
  <c r="G1037" s="1"/>
  <c r="I1038"/>
  <c r="H1038" s="1"/>
  <c r="G1038" s="1"/>
  <c r="I1039"/>
  <c r="H1039" s="1"/>
  <c r="G1039" s="1"/>
  <c r="I1040"/>
  <c r="H1040" s="1"/>
  <c r="G1040" s="1"/>
  <c r="I1041"/>
  <c r="H1041" s="1"/>
  <c r="G1041" s="1"/>
  <c r="I1042"/>
  <c r="H1042" s="1"/>
  <c r="G1042" s="1"/>
  <c r="I1043"/>
  <c r="H1043" s="1"/>
  <c r="G1043" s="1"/>
  <c r="I1044"/>
  <c r="H1044" s="1"/>
  <c r="G1044" s="1"/>
  <c r="I1045"/>
  <c r="H1045" s="1"/>
  <c r="G1045" s="1"/>
  <c r="I1046"/>
  <c r="H1046" s="1"/>
  <c r="G1046" s="1"/>
  <c r="I1047"/>
  <c r="H1047" s="1"/>
  <c r="G1047" s="1"/>
  <c r="I1048"/>
  <c r="H1048" s="1"/>
  <c r="G1048" s="1"/>
  <c r="I1049"/>
  <c r="H1049" s="1"/>
  <c r="G1049" s="1"/>
  <c r="I1050"/>
  <c r="H1050" s="1"/>
  <c r="G1050" s="1"/>
  <c r="I1051"/>
  <c r="H1051" s="1"/>
  <c r="G1051" s="1"/>
  <c r="I1052"/>
  <c r="H1052" s="1"/>
  <c r="G1052" s="1"/>
  <c r="I1053"/>
  <c r="H1053" s="1"/>
  <c r="G1053" s="1"/>
  <c r="I1054"/>
  <c r="H1054" s="1"/>
  <c r="G1054" s="1"/>
  <c r="I1055"/>
  <c r="H1055" s="1"/>
  <c r="G1055" s="1"/>
  <c r="I1056"/>
  <c r="H1056" s="1"/>
  <c r="G1056" s="1"/>
  <c r="I1057"/>
  <c r="H1057" s="1"/>
  <c r="G1057" s="1"/>
  <c r="I1058"/>
  <c r="H1058" s="1"/>
  <c r="G1058" s="1"/>
  <c r="I1059"/>
  <c r="H1059" s="1"/>
  <c r="G1059" s="1"/>
  <c r="I1060"/>
  <c r="H1060" s="1"/>
  <c r="G1060" s="1"/>
  <c r="I1061"/>
  <c r="H1061" s="1"/>
  <c r="G1061" s="1"/>
  <c r="I1062"/>
  <c r="H1062" s="1"/>
  <c r="G1062" s="1"/>
  <c r="I1063"/>
  <c r="H1063" s="1"/>
  <c r="G1063" s="1"/>
  <c r="I1064"/>
  <c r="H1064" s="1"/>
  <c r="G1064" s="1"/>
  <c r="I1065"/>
  <c r="H1065" s="1"/>
  <c r="G1065" s="1"/>
  <c r="I1066"/>
  <c r="H1066" s="1"/>
  <c r="G1066" s="1"/>
  <c r="I1067"/>
  <c r="H1067" s="1"/>
  <c r="G1067" s="1"/>
  <c r="I1068"/>
  <c r="H1068" s="1"/>
  <c r="G1068" s="1"/>
  <c r="I1070"/>
  <c r="H1070" s="1"/>
  <c r="G1070" s="1"/>
  <c r="I1071"/>
  <c r="H1071" s="1"/>
  <c r="G1071" s="1"/>
  <c r="I1072"/>
  <c r="H1072" s="1"/>
  <c r="G1072" s="1"/>
  <c r="I1073"/>
  <c r="H1073" s="1"/>
  <c r="G1073" s="1"/>
  <c r="I1074"/>
  <c r="H1074" s="1"/>
  <c r="G1074" s="1"/>
  <c r="I1075"/>
  <c r="H1075" s="1"/>
  <c r="G1075" s="1"/>
  <c r="I1076"/>
  <c r="H1076" s="1"/>
  <c r="G1076" s="1"/>
  <c r="I1077"/>
  <c r="H1077" s="1"/>
  <c r="G1077" s="1"/>
  <c r="I1078"/>
  <c r="H1078" s="1"/>
  <c r="G1078" s="1"/>
  <c r="I1079"/>
  <c r="H1079" s="1"/>
  <c r="G1079" s="1"/>
  <c r="I1080"/>
  <c r="H1080" s="1"/>
  <c r="G1080" s="1"/>
  <c r="I1081"/>
  <c r="H1081" s="1"/>
  <c r="G1081" s="1"/>
  <c r="I1082"/>
  <c r="H1082" s="1"/>
  <c r="G1082" s="1"/>
  <c r="I1083"/>
  <c r="H1083" s="1"/>
  <c r="G1083" s="1"/>
  <c r="I1084"/>
  <c r="H1084" s="1"/>
  <c r="G1084" s="1"/>
  <c r="I1085"/>
  <c r="H1085" s="1"/>
  <c r="G1085" s="1"/>
  <c r="I1086"/>
  <c r="H1086" s="1"/>
  <c r="G1086" s="1"/>
  <c r="I1087"/>
  <c r="H1087" s="1"/>
  <c r="G1087" s="1"/>
  <c r="I1088"/>
  <c r="H1088" s="1"/>
  <c r="G1088" s="1"/>
  <c r="I1089"/>
  <c r="H1089" s="1"/>
  <c r="G1089" s="1"/>
  <c r="I1090"/>
  <c r="H1090" s="1"/>
  <c r="G1090" s="1"/>
  <c r="I1091"/>
  <c r="H1091" s="1"/>
  <c r="G1091" s="1"/>
  <c r="I1092"/>
  <c r="H1092" s="1"/>
  <c r="G1092" s="1"/>
  <c r="I1093"/>
  <c r="H1093" s="1"/>
  <c r="G1093" s="1"/>
  <c r="I1094"/>
  <c r="H1094" s="1"/>
  <c r="G1094" s="1"/>
  <c r="I1095"/>
  <c r="H1095" s="1"/>
  <c r="G1095" s="1"/>
  <c r="I1096"/>
  <c r="H1096" s="1"/>
  <c r="G1096" s="1"/>
  <c r="I1097"/>
  <c r="H1097" s="1"/>
  <c r="G1097" s="1"/>
  <c r="I1098"/>
  <c r="H1098" s="1"/>
  <c r="G1098" s="1"/>
  <c r="I1099"/>
  <c r="H1099" s="1"/>
  <c r="G1099" s="1"/>
  <c r="I1100"/>
  <c r="H1100" s="1"/>
  <c r="G1100" s="1"/>
  <c r="I1101"/>
  <c r="H1101" s="1"/>
  <c r="G1101" s="1"/>
  <c r="I1102"/>
  <c r="H1102" s="1"/>
  <c r="G1102" s="1"/>
  <c r="I1103"/>
  <c r="H1103" s="1"/>
  <c r="G1103" s="1"/>
  <c r="I1104"/>
  <c r="H1104" s="1"/>
  <c r="G1104" s="1"/>
  <c r="I1105"/>
  <c r="H1105" s="1"/>
  <c r="G1105" s="1"/>
  <c r="I1106"/>
  <c r="H1106" s="1"/>
  <c r="G1106" s="1"/>
  <c r="I1107"/>
  <c r="H1107" s="1"/>
  <c r="G1107" s="1"/>
  <c r="I1108"/>
  <c r="H1108" s="1"/>
  <c r="G1108" s="1"/>
  <c r="I1109"/>
  <c r="H1109" s="1"/>
  <c r="G1109" s="1"/>
  <c r="I1110"/>
  <c r="H1110" s="1"/>
  <c r="G1110" s="1"/>
  <c r="I1111"/>
  <c r="H1111" s="1"/>
  <c r="G1111" s="1"/>
  <c r="I1112"/>
  <c r="H1112" s="1"/>
  <c r="G1112" s="1"/>
  <c r="I1113"/>
  <c r="H1113" s="1"/>
  <c r="G1113" s="1"/>
  <c r="I1114"/>
  <c r="H1114" s="1"/>
  <c r="G1114" s="1"/>
  <c r="I1115"/>
  <c r="H1115" s="1"/>
  <c r="G1115" s="1"/>
  <c r="I1116"/>
  <c r="H1116" s="1"/>
  <c r="G1116" s="1"/>
  <c r="I1117"/>
  <c r="H1117" s="1"/>
  <c r="G1117" s="1"/>
  <c r="I1118"/>
  <c r="H1118" s="1"/>
  <c r="G1118" s="1"/>
  <c r="I1119"/>
  <c r="H1119" s="1"/>
  <c r="G1119" s="1"/>
  <c r="I1120"/>
  <c r="H1120" s="1"/>
  <c r="G1120" s="1"/>
  <c r="I1121"/>
  <c r="H1121" s="1"/>
  <c r="G1121" s="1"/>
  <c r="I1122"/>
  <c r="H1122" s="1"/>
  <c r="G1122" s="1"/>
  <c r="I1123"/>
  <c r="H1123" s="1"/>
  <c r="G1123" s="1"/>
  <c r="I1124"/>
  <c r="H1124" s="1"/>
  <c r="G1124" s="1"/>
  <c r="I1125"/>
  <c r="H1125" s="1"/>
  <c r="G1125" s="1"/>
  <c r="I1126"/>
  <c r="H1126" s="1"/>
  <c r="G1126" s="1"/>
  <c r="I1127"/>
  <c r="H1127" s="1"/>
  <c r="G1127" s="1"/>
  <c r="I1128"/>
  <c r="H1128" s="1"/>
  <c r="G1128" s="1"/>
  <c r="I1129"/>
  <c r="H1129" s="1"/>
  <c r="G1129" s="1"/>
  <c r="I1130"/>
  <c r="H1130" s="1"/>
  <c r="G1130" s="1"/>
  <c r="I1131"/>
  <c r="H1131" s="1"/>
  <c r="G1131" s="1"/>
  <c r="I1132"/>
  <c r="H1132" s="1"/>
  <c r="G1132" s="1"/>
  <c r="I1133"/>
  <c r="H1133" s="1"/>
  <c r="G1133" s="1"/>
  <c r="I1134"/>
  <c r="H1134" s="1"/>
  <c r="G1134" s="1"/>
  <c r="I1135"/>
  <c r="H1135" s="1"/>
  <c r="G1135" s="1"/>
  <c r="I1136"/>
  <c r="H1136" s="1"/>
  <c r="G1136" s="1"/>
  <c r="I1137"/>
  <c r="H1137" s="1"/>
  <c r="G1137" s="1"/>
  <c r="I1138"/>
  <c r="H1138" s="1"/>
  <c r="G1138" s="1"/>
  <c r="I1139"/>
  <c r="H1139" s="1"/>
  <c r="G1139" s="1"/>
  <c r="I1140"/>
  <c r="H1140" s="1"/>
  <c r="G1140" s="1"/>
  <c r="I1141"/>
  <c r="H1141" s="1"/>
  <c r="G1141" s="1"/>
  <c r="I1142"/>
  <c r="H1142" s="1"/>
  <c r="G1142" s="1"/>
  <c r="I1143"/>
  <c r="H1143" s="1"/>
  <c r="G1143" s="1"/>
  <c r="I1144"/>
  <c r="H1144" s="1"/>
  <c r="G1144" s="1"/>
  <c r="I1145"/>
  <c r="H1145" s="1"/>
  <c r="G1145" s="1"/>
  <c r="I1146"/>
  <c r="H1146" s="1"/>
  <c r="G1146" s="1"/>
  <c r="I1147"/>
  <c r="H1147" s="1"/>
  <c r="G1147" s="1"/>
  <c r="I1148"/>
  <c r="H1148" s="1"/>
  <c r="G1148" s="1"/>
  <c r="I1149"/>
  <c r="H1149" s="1"/>
  <c r="G1149" s="1"/>
  <c r="I1150"/>
  <c r="H1150" s="1"/>
  <c r="G1150" s="1"/>
  <c r="I1151"/>
  <c r="H1151" s="1"/>
  <c r="G1151" s="1"/>
  <c r="I1152"/>
  <c r="H1152" s="1"/>
  <c r="G1152" s="1"/>
  <c r="I1153"/>
  <c r="H1153" s="1"/>
  <c r="G1153" s="1"/>
  <c r="I1154"/>
  <c r="H1154" s="1"/>
  <c r="G1154" s="1"/>
  <c r="I1155"/>
  <c r="H1155" s="1"/>
  <c r="G1155" s="1"/>
  <c r="I1156"/>
  <c r="H1156" s="1"/>
  <c r="G1156" s="1"/>
  <c r="I1157"/>
  <c r="H1157" s="1"/>
  <c r="G1157" s="1"/>
  <c r="I1158"/>
  <c r="H1158" s="1"/>
  <c r="G1158" s="1"/>
  <c r="I1159"/>
  <c r="H1159" s="1"/>
  <c r="G1159" s="1"/>
  <c r="I1160"/>
  <c r="H1160" s="1"/>
  <c r="G1160" s="1"/>
  <c r="I1161"/>
  <c r="H1161" s="1"/>
  <c r="G1161" s="1"/>
  <c r="I1162"/>
  <c r="H1162" s="1"/>
  <c r="G1162" s="1"/>
  <c r="I1163"/>
  <c r="H1163" s="1"/>
  <c r="G1163" s="1"/>
  <c r="I1164"/>
  <c r="H1164" s="1"/>
  <c r="G1164" s="1"/>
  <c r="I1165"/>
  <c r="H1165" s="1"/>
  <c r="G1165" s="1"/>
  <c r="I1166"/>
  <c r="H1166" s="1"/>
  <c r="G1166" s="1"/>
  <c r="I1167"/>
  <c r="H1167" s="1"/>
  <c r="G1167" s="1"/>
  <c r="I1168"/>
  <c r="H1168" s="1"/>
  <c r="G1168" s="1"/>
  <c r="I1169"/>
  <c r="H1169" s="1"/>
  <c r="G1169" s="1"/>
  <c r="I1170"/>
  <c r="H1170" s="1"/>
  <c r="G1170" s="1"/>
  <c r="I1171"/>
  <c r="H1171" s="1"/>
  <c r="G1171" s="1"/>
  <c r="I1172"/>
  <c r="H1172" s="1"/>
  <c r="G1172" s="1"/>
  <c r="I1173"/>
  <c r="H1173" s="1"/>
  <c r="G1173" s="1"/>
  <c r="I1174"/>
  <c r="H1174" s="1"/>
  <c r="G1174" s="1"/>
  <c r="I1175"/>
  <c r="H1175" s="1"/>
  <c r="G1175" s="1"/>
  <c r="I1176"/>
  <c r="H1176" s="1"/>
  <c r="G1176" s="1"/>
  <c r="I1177"/>
  <c r="H1177" s="1"/>
  <c r="G1177" s="1"/>
  <c r="I1178"/>
  <c r="H1178" s="1"/>
  <c r="G1178" s="1"/>
  <c r="I1179"/>
  <c r="H1179" s="1"/>
  <c r="G1179" s="1"/>
  <c r="I1180"/>
  <c r="H1180" s="1"/>
  <c r="G1180" s="1"/>
  <c r="I1181"/>
  <c r="H1181" s="1"/>
  <c r="G1181" s="1"/>
  <c r="I1182"/>
  <c r="H1182" s="1"/>
  <c r="G1182" s="1"/>
  <c r="I1183"/>
  <c r="H1183" s="1"/>
  <c r="G1183" s="1"/>
  <c r="I1184"/>
  <c r="H1184" s="1"/>
  <c r="G1184" s="1"/>
  <c r="I1185"/>
  <c r="H1185" s="1"/>
  <c r="G1185" s="1"/>
  <c r="I1186"/>
  <c r="H1186" s="1"/>
  <c r="G1186" s="1"/>
  <c r="I1187"/>
  <c r="H1187" s="1"/>
  <c r="G1187" s="1"/>
  <c r="I1188"/>
  <c r="H1188" s="1"/>
  <c r="G1188" s="1"/>
  <c r="I1189"/>
  <c r="H1189" s="1"/>
  <c r="G1189" s="1"/>
  <c r="I1190"/>
  <c r="H1190" s="1"/>
  <c r="G1190" s="1"/>
  <c r="I1191"/>
  <c r="H1191" s="1"/>
  <c r="G1191" s="1"/>
  <c r="I1192"/>
  <c r="H1192" s="1"/>
  <c r="G1192" s="1"/>
  <c r="I1193"/>
  <c r="H1193" s="1"/>
  <c r="G1193" s="1"/>
  <c r="I1194"/>
  <c r="H1194" s="1"/>
  <c r="G1194" s="1"/>
  <c r="I1195"/>
  <c r="H1195" s="1"/>
  <c r="G1195" s="1"/>
  <c r="I1196"/>
  <c r="H1196" s="1"/>
  <c r="G1196" s="1"/>
  <c r="I1197"/>
  <c r="H1197" s="1"/>
  <c r="G1197" s="1"/>
  <c r="I1198"/>
  <c r="H1198" s="1"/>
  <c r="G1198" s="1"/>
  <c r="I1199"/>
  <c r="H1199" s="1"/>
  <c r="G1199" s="1"/>
  <c r="I1200"/>
  <c r="H1200" s="1"/>
  <c r="G1200" s="1"/>
  <c r="I1201"/>
  <c r="H1201" s="1"/>
  <c r="G1201" s="1"/>
  <c r="I1202"/>
  <c r="H1202" s="1"/>
  <c r="G1202" s="1"/>
  <c r="I1203"/>
  <c r="H1203" s="1"/>
  <c r="G1203" s="1"/>
  <c r="I1204"/>
  <c r="H1204" s="1"/>
  <c r="G1204" s="1"/>
  <c r="I1205"/>
  <c r="H1205" s="1"/>
  <c r="G1205" s="1"/>
  <c r="I1206"/>
  <c r="H1206" s="1"/>
  <c r="G1206" s="1"/>
  <c r="I1207"/>
  <c r="H1207" s="1"/>
  <c r="G1207" s="1"/>
  <c r="I1208"/>
  <c r="H1208" s="1"/>
  <c r="G1208" s="1"/>
  <c r="I1209"/>
  <c r="H1209" s="1"/>
  <c r="G1209" s="1"/>
  <c r="I1210"/>
  <c r="H1210" s="1"/>
  <c r="G1210" s="1"/>
  <c r="I1211"/>
  <c r="H1211" s="1"/>
  <c r="G1211" s="1"/>
  <c r="I1212"/>
  <c r="H1212" s="1"/>
  <c r="G1212" s="1"/>
  <c r="I1213"/>
  <c r="H1213" s="1"/>
  <c r="G1213" s="1"/>
  <c r="I1214"/>
  <c r="H1214" s="1"/>
  <c r="G1214" s="1"/>
  <c r="I1215"/>
  <c r="H1215" s="1"/>
  <c r="G1215" s="1"/>
  <c r="I1216"/>
  <c r="H1216" s="1"/>
  <c r="G1216" s="1"/>
  <c r="I1217"/>
  <c r="H1217" s="1"/>
  <c r="G1217" s="1"/>
  <c r="I1218"/>
  <c r="H1218" s="1"/>
  <c r="G1218" s="1"/>
  <c r="I1219"/>
  <c r="H1219" s="1"/>
  <c r="G1219" s="1"/>
  <c r="I1220"/>
  <c r="H1220" s="1"/>
  <c r="G1220" s="1"/>
  <c r="I1221"/>
  <c r="H1221" s="1"/>
  <c r="G1221" s="1"/>
  <c r="I1222"/>
  <c r="H1222" s="1"/>
  <c r="G1222" s="1"/>
  <c r="I1223"/>
  <c r="H1223" s="1"/>
  <c r="G1223" s="1"/>
  <c r="I1224"/>
  <c r="H1224" s="1"/>
  <c r="G1224" s="1"/>
  <c r="I1225"/>
  <c r="H1225" s="1"/>
  <c r="G1225" s="1"/>
  <c r="I1226"/>
  <c r="H1226" s="1"/>
  <c r="G1226" s="1"/>
  <c r="I1227"/>
  <c r="H1227" s="1"/>
  <c r="G1227" s="1"/>
  <c r="I1228"/>
  <c r="H1228" s="1"/>
  <c r="G1228" s="1"/>
  <c r="I1229"/>
  <c r="H1229" s="1"/>
  <c r="G1229" s="1"/>
  <c r="I1230"/>
  <c r="H1230" s="1"/>
  <c r="G1230" s="1"/>
  <c r="I1231"/>
  <c r="H1231" s="1"/>
  <c r="G1231" s="1"/>
  <c r="I1232"/>
  <c r="H1232" s="1"/>
  <c r="G1232" s="1"/>
  <c r="F5327" i="32"/>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G10" i="3" l="1"/>
  <c r="G32"/>
  <c r="G15"/>
  <c r="G9"/>
  <c r="G30"/>
  <c r="G13"/>
  <c r="G22"/>
  <c r="G23"/>
  <c r="G12"/>
  <c r="G14"/>
  <c r="G25"/>
  <c r="G11"/>
  <c r="F19" i="19"/>
  <c r="F14"/>
  <c r="G9"/>
  <c r="E9"/>
  <c r="B6"/>
  <c r="A6"/>
  <c r="A2"/>
  <c r="A1"/>
  <c r="J9" l="1"/>
  <c r="H13" s="1"/>
  <c r="H14" l="1"/>
  <c r="H15" s="1"/>
  <c r="H17"/>
  <c r="I17" l="1"/>
  <c r="J17" s="1"/>
  <c r="H18"/>
  <c r="I15"/>
  <c r="J15" s="1"/>
  <c r="J20" l="1"/>
  <c r="J6" s="1"/>
  <c r="G78" i="3"/>
  <c r="F5324" i="32"/>
  <c r="F5325"/>
  <c r="F5326"/>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B2" i="5" l="1"/>
  <c r="C9" l="1"/>
  <c r="C19" i="28" l="1"/>
  <c r="C34"/>
  <c r="A3"/>
  <c r="A4"/>
  <c r="A2"/>
  <c r="A2" i="8" l="1"/>
  <c r="A1"/>
  <c r="A1" i="5"/>
  <c r="B3" i="2"/>
  <c r="F72" i="3" l="1"/>
  <c r="H72" s="1"/>
  <c r="F73"/>
  <c r="H73" s="1"/>
  <c r="F71"/>
  <c r="H71" s="1"/>
  <c r="F69"/>
  <c r="H69" s="1"/>
  <c r="F70"/>
  <c r="H70" s="1"/>
  <c r="F60"/>
  <c r="H60" s="1"/>
  <c r="F66"/>
  <c r="H66" s="1"/>
  <c r="F67"/>
  <c r="H67" s="1"/>
  <c r="F65"/>
  <c r="H65" s="1"/>
  <c r="F68"/>
  <c r="H68" s="1"/>
  <c r="F38"/>
  <c r="H38" s="1"/>
  <c r="F39"/>
  <c r="H39" s="1"/>
  <c r="F44"/>
  <c r="H44" s="1"/>
  <c r="F41"/>
  <c r="H41" s="1"/>
  <c r="F45"/>
  <c r="H45" s="1"/>
  <c r="F42"/>
  <c r="H42" s="1"/>
  <c r="F43"/>
  <c r="H43" s="1"/>
  <c r="F17"/>
  <c r="H17" s="1"/>
  <c r="F24"/>
  <c r="H24" s="1"/>
  <c r="F58"/>
  <c r="H58" s="1"/>
  <c r="F59"/>
  <c r="H59" s="1"/>
  <c r="F35"/>
  <c r="H35" s="1"/>
  <c r="F57"/>
  <c r="H57" s="1"/>
  <c r="F37"/>
  <c r="H37" s="1"/>
  <c r="F33"/>
  <c r="H33" s="1"/>
  <c r="F34"/>
  <c r="H34" s="1"/>
  <c r="F50"/>
  <c r="H50" s="1"/>
  <c r="F51"/>
  <c r="H51" s="1"/>
  <c r="F31"/>
  <c r="H31" s="1"/>
  <c r="F16"/>
  <c r="H16" s="1"/>
  <c r="F10"/>
  <c r="H10" s="1"/>
  <c r="F15"/>
  <c r="H15" s="1"/>
  <c r="F9"/>
  <c r="H9" s="1"/>
  <c r="F56"/>
  <c r="H56" s="1"/>
  <c r="F32"/>
  <c r="H32" s="1"/>
  <c r="F30"/>
  <c r="H30" s="1"/>
  <c r="F25"/>
  <c r="H25" s="1"/>
  <c r="F12"/>
  <c r="H12" s="1"/>
  <c r="F14"/>
  <c r="H14" s="1"/>
  <c r="F23"/>
  <c r="F11"/>
  <c r="H11" s="1"/>
  <c r="F13"/>
  <c r="H13" s="1"/>
  <c r="F8"/>
  <c r="H8" s="1"/>
  <c r="F22"/>
  <c r="H22" s="1"/>
  <c r="H74" l="1"/>
  <c r="H61"/>
  <c r="H46"/>
  <c r="H18"/>
  <c r="H52"/>
  <c r="F5225" i="32"/>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G1770" i="30"/>
  <c r="H1770" s="1"/>
  <c r="F1770"/>
  <c r="E1770"/>
  <c r="G1769"/>
  <c r="H1769" s="1"/>
  <c r="F1769"/>
  <c r="E1769"/>
  <c r="G1768"/>
  <c r="H1768" s="1"/>
  <c r="F1768"/>
  <c r="E1768"/>
  <c r="G1767"/>
  <c r="H1767" s="1"/>
  <c r="F1767"/>
  <c r="E1767"/>
  <c r="G1766"/>
  <c r="H1766" s="1"/>
  <c r="F1766"/>
  <c r="E1766"/>
  <c r="G1765"/>
  <c r="H1765" s="1"/>
  <c r="F1765"/>
  <c r="E1765"/>
  <c r="G1764"/>
  <c r="H1764" s="1"/>
  <c r="F1764"/>
  <c r="E1764"/>
  <c r="G1763"/>
  <c r="H1763" s="1"/>
  <c r="F1763"/>
  <c r="E1763"/>
  <c r="G1762"/>
  <c r="H1762" s="1"/>
  <c r="F1762"/>
  <c r="E1762"/>
  <c r="G1761"/>
  <c r="H1761" s="1"/>
  <c r="F1761"/>
  <c r="E1761"/>
  <c r="G1760"/>
  <c r="H1760" s="1"/>
  <c r="F1760"/>
  <c r="E1760"/>
  <c r="G1759"/>
  <c r="H1759" s="1"/>
  <c r="F1759"/>
  <c r="E1759"/>
  <c r="G1758"/>
  <c r="H1758" s="1"/>
  <c r="F1758"/>
  <c r="E1758"/>
  <c r="G1757"/>
  <c r="H1757" s="1"/>
  <c r="F1757"/>
  <c r="E1757"/>
  <c r="G1756"/>
  <c r="H1756" s="1"/>
  <c r="F1756"/>
  <c r="E1756"/>
  <c r="G1755"/>
  <c r="H1755" s="1"/>
  <c r="F1755"/>
  <c r="E1755"/>
  <c r="G1754"/>
  <c r="H1754" s="1"/>
  <c r="F1754"/>
  <c r="E1754"/>
  <c r="G1753"/>
  <c r="H1753" s="1"/>
  <c r="F1753"/>
  <c r="E1753"/>
  <c r="G1752"/>
  <c r="H1752" s="1"/>
  <c r="F1752"/>
  <c r="E1752"/>
  <c r="G1751"/>
  <c r="H1751" s="1"/>
  <c r="F1751"/>
  <c r="E1751"/>
  <c r="G1750"/>
  <c r="H1750" s="1"/>
  <c r="F1750"/>
  <c r="E1750"/>
  <c r="G1749"/>
  <c r="H1749" s="1"/>
  <c r="F1749"/>
  <c r="E1749"/>
  <c r="G1748"/>
  <c r="H1748" s="1"/>
  <c r="F1748"/>
  <c r="E1748"/>
  <c r="G1747"/>
  <c r="H1747" s="1"/>
  <c r="F1747"/>
  <c r="E1747"/>
  <c r="G1746"/>
  <c r="H1746" s="1"/>
  <c r="F1746"/>
  <c r="E1746"/>
  <c r="G1745"/>
  <c r="H1745" s="1"/>
  <c r="F1745"/>
  <c r="E1745"/>
  <c r="G1744"/>
  <c r="H1744" s="1"/>
  <c r="F1744"/>
  <c r="E1744"/>
  <c r="G1743"/>
  <c r="H1743" s="1"/>
  <c r="F1743"/>
  <c r="E1743"/>
  <c r="G1742"/>
  <c r="H1742" s="1"/>
  <c r="F1742"/>
  <c r="E1742"/>
  <c r="G1741"/>
  <c r="H1741" s="1"/>
  <c r="F1741"/>
  <c r="E1741"/>
  <c r="G1740"/>
  <c r="H1740" s="1"/>
  <c r="F1740"/>
  <c r="E1740"/>
  <c r="G1739"/>
  <c r="H1739" s="1"/>
  <c r="F1739"/>
  <c r="E1739"/>
  <c r="G1738"/>
  <c r="H1738" s="1"/>
  <c r="F1738"/>
  <c r="E1738"/>
  <c r="G1737"/>
  <c r="H1737" s="1"/>
  <c r="F1737"/>
  <c r="E1737"/>
  <c r="G1736"/>
  <c r="H1736" s="1"/>
  <c r="F1736"/>
  <c r="E1736"/>
  <c r="G1735"/>
  <c r="H1735" s="1"/>
  <c r="F1735"/>
  <c r="E1735"/>
  <c r="G1734"/>
  <c r="H1734" s="1"/>
  <c r="F1734"/>
  <c r="E1734"/>
  <c r="G1733"/>
  <c r="H1733" s="1"/>
  <c r="F1733"/>
  <c r="E1733"/>
  <c r="G1732"/>
  <c r="H1732" s="1"/>
  <c r="F1732"/>
  <c r="E1732"/>
  <c r="G1731"/>
  <c r="H1731" s="1"/>
  <c r="F1731"/>
  <c r="E1731"/>
  <c r="G1730"/>
  <c r="H1730" s="1"/>
  <c r="F1730"/>
  <c r="E1730"/>
  <c r="G1729"/>
  <c r="H1729" s="1"/>
  <c r="F1729"/>
  <c r="E1729"/>
  <c r="G1728"/>
  <c r="H1728" s="1"/>
  <c r="F1728"/>
  <c r="E1728"/>
  <c r="G1727"/>
  <c r="H1727" s="1"/>
  <c r="F1727"/>
  <c r="E1727"/>
  <c r="G1726"/>
  <c r="H1726" s="1"/>
  <c r="F1726"/>
  <c r="E1726"/>
  <c r="G1725"/>
  <c r="H1725" s="1"/>
  <c r="F1725"/>
  <c r="E1725"/>
  <c r="G1724"/>
  <c r="H1724" s="1"/>
  <c r="F1724"/>
  <c r="E1724"/>
  <c r="G1723"/>
  <c r="H1723" s="1"/>
  <c r="F1723"/>
  <c r="E1723"/>
  <c r="G1722"/>
  <c r="H1722" s="1"/>
  <c r="F1722"/>
  <c r="E1722"/>
  <c r="G1721"/>
  <c r="H1721" s="1"/>
  <c r="F1721"/>
  <c r="E1721"/>
  <c r="G1720"/>
  <c r="H1720" s="1"/>
  <c r="F1720"/>
  <c r="E1720"/>
  <c r="G1719"/>
  <c r="H1719" s="1"/>
  <c r="F1719"/>
  <c r="E1719"/>
  <c r="G1718"/>
  <c r="H1718" s="1"/>
  <c r="F1718"/>
  <c r="E1718"/>
  <c r="G1717"/>
  <c r="H1717" s="1"/>
  <c r="F1717"/>
  <c r="E1717"/>
  <c r="G1716"/>
  <c r="H1716" s="1"/>
  <c r="F1716"/>
  <c r="E1716"/>
  <c r="G1715"/>
  <c r="H1715" s="1"/>
  <c r="F1715"/>
  <c r="E1715"/>
  <c r="G1714"/>
  <c r="H1714" s="1"/>
  <c r="F1714"/>
  <c r="E1714"/>
  <c r="G1713"/>
  <c r="H1713" s="1"/>
  <c r="F1713"/>
  <c r="E1713"/>
  <c r="G1712"/>
  <c r="H1712" s="1"/>
  <c r="F1712"/>
  <c r="E1712"/>
  <c r="G1711"/>
  <c r="H1711" s="1"/>
  <c r="F1711"/>
  <c r="E1711"/>
  <c r="G1710"/>
  <c r="H1710" s="1"/>
  <c r="F1710"/>
  <c r="E1710"/>
  <c r="G1709"/>
  <c r="H1709" s="1"/>
  <c r="F1709"/>
  <c r="E1709"/>
  <c r="G1708"/>
  <c r="H1708" s="1"/>
  <c r="F1708"/>
  <c r="E1708"/>
  <c r="G1707"/>
  <c r="H1707" s="1"/>
  <c r="F1707"/>
  <c r="E1707"/>
  <c r="G1706"/>
  <c r="H1706" s="1"/>
  <c r="F1706"/>
  <c r="E1706"/>
  <c r="G1705"/>
  <c r="H1705" s="1"/>
  <c r="F1705"/>
  <c r="E1705"/>
  <c r="G1704"/>
  <c r="H1704" s="1"/>
  <c r="F1704"/>
  <c r="E1704"/>
  <c r="G1703"/>
  <c r="H1703" s="1"/>
  <c r="F1703"/>
  <c r="E1703"/>
  <c r="G1702"/>
  <c r="H1702" s="1"/>
  <c r="F1702"/>
  <c r="E1702"/>
  <c r="G1701"/>
  <c r="H1701" s="1"/>
  <c r="F1701"/>
  <c r="E1701"/>
  <c r="G1700"/>
  <c r="H1700" s="1"/>
  <c r="F1700"/>
  <c r="E1700"/>
  <c r="G1699"/>
  <c r="H1699" s="1"/>
  <c r="F1699"/>
  <c r="E1699"/>
  <c r="G1698"/>
  <c r="H1698" s="1"/>
  <c r="F1698"/>
  <c r="E1698"/>
  <c r="G1697"/>
  <c r="H1697" s="1"/>
  <c r="F1697"/>
  <c r="E1697"/>
  <c r="G1696"/>
  <c r="H1696" s="1"/>
  <c r="F1696"/>
  <c r="E1696"/>
  <c r="G1695"/>
  <c r="H1695" s="1"/>
  <c r="F1695"/>
  <c r="E1695"/>
  <c r="G1694"/>
  <c r="H1694" s="1"/>
  <c r="F1694"/>
  <c r="E1694"/>
  <c r="G1693"/>
  <c r="H1693" s="1"/>
  <c r="F1693"/>
  <c r="E1693"/>
  <c r="G1692"/>
  <c r="H1692" s="1"/>
  <c r="F1692"/>
  <c r="E1692"/>
  <c r="G1691"/>
  <c r="H1691" s="1"/>
  <c r="F1691"/>
  <c r="E1691"/>
  <c r="G1690"/>
  <c r="H1690" s="1"/>
  <c r="F1690"/>
  <c r="E1690"/>
  <c r="G1689"/>
  <c r="H1689" s="1"/>
  <c r="F1689"/>
  <c r="E1689"/>
  <c r="G1688"/>
  <c r="H1688" s="1"/>
  <c r="F1688"/>
  <c r="E1688"/>
  <c r="G1687"/>
  <c r="H1687" s="1"/>
  <c r="F1687"/>
  <c r="E1687"/>
  <c r="G1686"/>
  <c r="H1686" s="1"/>
  <c r="F1686"/>
  <c r="E1686"/>
  <c r="G1685"/>
  <c r="H1685" s="1"/>
  <c r="F1685"/>
  <c r="E1685"/>
  <c r="G1684"/>
  <c r="H1684" s="1"/>
  <c r="F1684"/>
  <c r="E1684"/>
  <c r="G1683"/>
  <c r="H1683" s="1"/>
  <c r="F1683"/>
  <c r="E1683"/>
  <c r="G1682"/>
  <c r="H1682" s="1"/>
  <c r="F1682"/>
  <c r="E1682"/>
  <c r="G1681"/>
  <c r="H1681" s="1"/>
  <c r="F1681"/>
  <c r="E1681"/>
  <c r="G1680"/>
  <c r="H1680" s="1"/>
  <c r="F1680"/>
  <c r="E1680"/>
  <c r="G1679"/>
  <c r="H1679" s="1"/>
  <c r="F1679"/>
  <c r="E1679"/>
  <c r="G1678"/>
  <c r="H1678" s="1"/>
  <c r="F1678"/>
  <c r="E1678"/>
  <c r="G1677"/>
  <c r="H1677" s="1"/>
  <c r="F1677"/>
  <c r="E1677"/>
  <c r="G1676"/>
  <c r="H1676" s="1"/>
  <c r="F1676"/>
  <c r="E1676"/>
  <c r="G1675"/>
  <c r="H1675" s="1"/>
  <c r="F1675"/>
  <c r="E1675"/>
  <c r="G1674"/>
  <c r="H1674" s="1"/>
  <c r="F1674"/>
  <c r="E1674"/>
  <c r="G1673"/>
  <c r="H1673" s="1"/>
  <c r="F1673"/>
  <c r="E1673"/>
  <c r="G1672"/>
  <c r="H1672" s="1"/>
  <c r="F1672"/>
  <c r="E1672"/>
  <c r="G1671"/>
  <c r="H1671" s="1"/>
  <c r="F1671"/>
  <c r="E1671"/>
  <c r="G1670"/>
  <c r="H1670" s="1"/>
  <c r="F1670"/>
  <c r="E1670"/>
  <c r="G1669"/>
  <c r="H1669" s="1"/>
  <c r="F1669"/>
  <c r="E1669"/>
  <c r="G1668"/>
  <c r="H1668" s="1"/>
  <c r="F1668"/>
  <c r="E1668"/>
  <c r="G1667"/>
  <c r="H1667" s="1"/>
  <c r="F1667"/>
  <c r="E1667"/>
  <c r="G1666"/>
  <c r="H1666" s="1"/>
  <c r="F1666"/>
  <c r="E1666"/>
  <c r="G1665"/>
  <c r="H1665" s="1"/>
  <c r="F1665"/>
  <c r="E1665"/>
  <c r="G1664"/>
  <c r="H1664" s="1"/>
  <c r="F1664"/>
  <c r="E1664"/>
  <c r="G1663"/>
  <c r="H1663" s="1"/>
  <c r="F1663"/>
  <c r="E1663"/>
  <c r="G1662"/>
  <c r="H1662" s="1"/>
  <c r="F1662"/>
  <c r="E1662"/>
  <c r="G1661"/>
  <c r="H1661" s="1"/>
  <c r="F1661"/>
  <c r="E1661"/>
  <c r="G1660"/>
  <c r="H1660" s="1"/>
  <c r="F1660"/>
  <c r="E1660"/>
  <c r="G1659"/>
  <c r="H1659" s="1"/>
  <c r="F1659"/>
  <c r="E1659"/>
  <c r="G1658"/>
  <c r="H1658" s="1"/>
  <c r="F1658"/>
  <c r="E1658"/>
  <c r="G1657"/>
  <c r="H1657" s="1"/>
  <c r="F1657"/>
  <c r="E1657"/>
  <c r="G1656"/>
  <c r="H1656" s="1"/>
  <c r="F1656"/>
  <c r="E1656"/>
  <c r="G1655"/>
  <c r="H1655" s="1"/>
  <c r="F1655"/>
  <c r="E1655"/>
  <c r="G1654"/>
  <c r="H1654" s="1"/>
  <c r="F1654"/>
  <c r="E1654"/>
  <c r="G1653"/>
  <c r="H1653" s="1"/>
  <c r="F1653"/>
  <c r="E1653"/>
  <c r="G1652"/>
  <c r="H1652" s="1"/>
  <c r="F1652"/>
  <c r="E1652"/>
  <c r="G1651"/>
  <c r="H1651" s="1"/>
  <c r="F1651"/>
  <c r="E1651"/>
  <c r="G1650"/>
  <c r="H1650" s="1"/>
  <c r="F1650"/>
  <c r="E1650"/>
  <c r="G1649"/>
  <c r="H1649" s="1"/>
  <c r="F1649"/>
  <c r="E1649"/>
  <c r="G1648"/>
  <c r="H1648" s="1"/>
  <c r="F1648"/>
  <c r="E1648"/>
  <c r="G1647"/>
  <c r="H1647" s="1"/>
  <c r="F1647"/>
  <c r="E1647"/>
  <c r="G1646"/>
  <c r="H1646" s="1"/>
  <c r="F1646"/>
  <c r="E1646"/>
  <c r="G1645"/>
  <c r="H1645" s="1"/>
  <c r="F1645"/>
  <c r="E1645"/>
  <c r="G1644"/>
  <c r="H1644" s="1"/>
  <c r="F1644"/>
  <c r="E1644"/>
  <c r="G1643"/>
  <c r="H1643" s="1"/>
  <c r="F1643"/>
  <c r="E1643"/>
  <c r="G1642"/>
  <c r="H1642" s="1"/>
  <c r="F1642"/>
  <c r="E1642"/>
  <c r="G1641"/>
  <c r="H1641" s="1"/>
  <c r="F1641"/>
  <c r="E1641"/>
  <c r="G1640"/>
  <c r="H1640" s="1"/>
  <c r="F1640"/>
  <c r="E1640"/>
  <c r="G1639"/>
  <c r="H1639" s="1"/>
  <c r="F1639"/>
  <c r="E1639"/>
  <c r="G1638"/>
  <c r="H1638" s="1"/>
  <c r="F1638"/>
  <c r="E1638"/>
  <c r="G1637"/>
  <c r="H1637" s="1"/>
  <c r="F1637"/>
  <c r="E1637"/>
  <c r="G1636"/>
  <c r="H1636" s="1"/>
  <c r="F1636"/>
  <c r="E1636"/>
  <c r="G1635"/>
  <c r="H1635" s="1"/>
  <c r="F1635"/>
  <c r="E1635"/>
  <c r="G1634"/>
  <c r="H1634" s="1"/>
  <c r="F1634"/>
  <c r="E1634"/>
  <c r="G1633"/>
  <c r="H1633" s="1"/>
  <c r="F1633"/>
  <c r="E1633"/>
  <c r="G1632"/>
  <c r="H1632" s="1"/>
  <c r="F1632"/>
  <c r="E1632"/>
  <c r="G1631"/>
  <c r="H1631" s="1"/>
  <c r="F1631"/>
  <c r="E1631"/>
  <c r="G1630"/>
  <c r="H1630" s="1"/>
  <c r="F1630"/>
  <c r="E1630"/>
  <c r="G1629"/>
  <c r="H1629" s="1"/>
  <c r="F1629"/>
  <c r="E1629"/>
  <c r="G1628"/>
  <c r="H1628" s="1"/>
  <c r="F1628"/>
  <c r="E1628"/>
  <c r="G1627"/>
  <c r="H1627" s="1"/>
  <c r="F1627"/>
  <c r="E1627"/>
  <c r="G1626"/>
  <c r="H1626" s="1"/>
  <c r="F1626"/>
  <c r="E1626"/>
  <c r="G1625"/>
  <c r="H1625" s="1"/>
  <c r="F1625"/>
  <c r="E1625"/>
  <c r="G1624"/>
  <c r="H1624" s="1"/>
  <c r="F1624"/>
  <c r="E1624"/>
  <c r="G1623"/>
  <c r="H1623" s="1"/>
  <c r="F1623"/>
  <c r="E1623"/>
  <c r="G1622"/>
  <c r="H1622" s="1"/>
  <c r="F1622"/>
  <c r="E1622"/>
  <c r="G1621"/>
  <c r="H1621" s="1"/>
  <c r="F1621"/>
  <c r="E1621"/>
  <c r="G1620"/>
  <c r="H1620" s="1"/>
  <c r="F1620"/>
  <c r="E1620"/>
  <c r="G1619"/>
  <c r="H1619" s="1"/>
  <c r="F1619"/>
  <c r="E1619"/>
  <c r="G1618"/>
  <c r="H1618" s="1"/>
  <c r="F1618"/>
  <c r="E1618"/>
  <c r="G1617"/>
  <c r="H1617" s="1"/>
  <c r="F1617"/>
  <c r="E1617"/>
  <c r="G1616"/>
  <c r="H1616" s="1"/>
  <c r="F1616"/>
  <c r="E1616"/>
  <c r="G1615"/>
  <c r="H1615" s="1"/>
  <c r="F1615"/>
  <c r="E1615"/>
  <c r="G1614"/>
  <c r="H1614" s="1"/>
  <c r="F1614"/>
  <c r="E1614"/>
  <c r="G1613"/>
  <c r="H1613" s="1"/>
  <c r="F1613"/>
  <c r="E1613"/>
  <c r="G1612"/>
  <c r="H1612" s="1"/>
  <c r="F1612"/>
  <c r="E1612"/>
  <c r="G1611"/>
  <c r="H1611" s="1"/>
  <c r="F1611"/>
  <c r="E1611"/>
  <c r="G1610"/>
  <c r="H1610" s="1"/>
  <c r="F1610"/>
  <c r="E1610"/>
  <c r="G1609"/>
  <c r="H1609" s="1"/>
  <c r="F1609"/>
  <c r="E1609"/>
  <c r="G1608"/>
  <c r="H1608" s="1"/>
  <c r="F1608"/>
  <c r="E1608"/>
  <c r="G1607"/>
  <c r="H1607" s="1"/>
  <c r="F1607"/>
  <c r="E1607"/>
  <c r="G1606"/>
  <c r="H1606" s="1"/>
  <c r="F1606"/>
  <c r="E1606"/>
  <c r="G1605"/>
  <c r="H1605" s="1"/>
  <c r="F1605"/>
  <c r="E1605"/>
  <c r="G1604"/>
  <c r="H1604" s="1"/>
  <c r="F1604"/>
  <c r="E1604"/>
  <c r="G1603"/>
  <c r="H1603" s="1"/>
  <c r="F1603"/>
  <c r="E1603"/>
  <c r="G1602"/>
  <c r="H1602" s="1"/>
  <c r="F1602"/>
  <c r="E1602"/>
  <c r="G1601"/>
  <c r="H1601" s="1"/>
  <c r="F1601"/>
  <c r="E1601"/>
  <c r="G1600"/>
  <c r="H1600" s="1"/>
  <c r="F1600"/>
  <c r="E1600"/>
  <c r="G1599"/>
  <c r="H1599" s="1"/>
  <c r="F1599"/>
  <c r="E1599"/>
  <c r="G1598"/>
  <c r="H1598" s="1"/>
  <c r="F1598"/>
  <c r="E1598"/>
  <c r="G1597"/>
  <c r="H1597" s="1"/>
  <c r="F1597"/>
  <c r="E1597"/>
  <c r="G1596"/>
  <c r="H1596" s="1"/>
  <c r="F1596"/>
  <c r="E1596"/>
  <c r="G1595"/>
  <c r="H1595" s="1"/>
  <c r="F1595"/>
  <c r="E1595"/>
  <c r="G1594"/>
  <c r="H1594" s="1"/>
  <c r="F1594"/>
  <c r="E1594"/>
  <c r="G1593"/>
  <c r="H1593" s="1"/>
  <c r="F1593"/>
  <c r="E1593"/>
  <c r="G1592"/>
  <c r="H1592" s="1"/>
  <c r="F1592"/>
  <c r="E1592"/>
  <c r="G1591"/>
  <c r="H1591" s="1"/>
  <c r="F1591"/>
  <c r="E1591"/>
  <c r="G1590"/>
  <c r="H1590" s="1"/>
  <c r="F1590"/>
  <c r="E1590"/>
  <c r="G1589"/>
  <c r="H1589" s="1"/>
  <c r="F1589"/>
  <c r="E1589"/>
  <c r="G1588"/>
  <c r="H1588" s="1"/>
  <c r="F1588"/>
  <c r="E1588"/>
  <c r="G1587"/>
  <c r="H1587" s="1"/>
  <c r="F1587"/>
  <c r="E1587"/>
  <c r="G1586"/>
  <c r="H1586" s="1"/>
  <c r="F1586"/>
  <c r="E1586"/>
  <c r="G1585"/>
  <c r="H1585" s="1"/>
  <c r="F1585"/>
  <c r="E1585"/>
  <c r="G1584"/>
  <c r="H1584" s="1"/>
  <c r="F1584"/>
  <c r="E1584"/>
  <c r="G1583"/>
  <c r="H1583" s="1"/>
  <c r="F1583"/>
  <c r="E1583"/>
  <c r="G1582"/>
  <c r="H1582" s="1"/>
  <c r="F1582"/>
  <c r="E1582"/>
  <c r="G1581"/>
  <c r="H1581" s="1"/>
  <c r="F1581"/>
  <c r="E1581"/>
  <c r="G1580"/>
  <c r="H1580" s="1"/>
  <c r="F1580"/>
  <c r="E1580"/>
  <c r="G1579"/>
  <c r="H1579" s="1"/>
  <c r="F1579"/>
  <c r="E1579"/>
  <c r="G1578"/>
  <c r="H1578" s="1"/>
  <c r="F1578"/>
  <c r="E1578"/>
  <c r="G1577"/>
  <c r="H1577" s="1"/>
  <c r="F1577"/>
  <c r="E1577"/>
  <c r="G1576"/>
  <c r="H1576" s="1"/>
  <c r="F1576"/>
  <c r="E1576"/>
  <c r="G1575"/>
  <c r="H1575" s="1"/>
  <c r="F1575"/>
  <c r="E1575"/>
  <c r="G1574"/>
  <c r="H1574" s="1"/>
  <c r="F1574"/>
  <c r="E1574"/>
  <c r="G1573"/>
  <c r="H1573" s="1"/>
  <c r="F1573"/>
  <c r="E1573"/>
  <c r="G1572"/>
  <c r="H1572" s="1"/>
  <c r="F1572"/>
  <c r="E1572"/>
  <c r="G1571"/>
  <c r="H1571" s="1"/>
  <c r="F1571"/>
  <c r="E1571"/>
  <c r="G1570"/>
  <c r="H1570" s="1"/>
  <c r="F1570"/>
  <c r="E1570"/>
  <c r="G1569"/>
  <c r="H1569" s="1"/>
  <c r="F1569"/>
  <c r="E1569"/>
  <c r="G1568"/>
  <c r="H1568" s="1"/>
  <c r="F1568"/>
  <c r="E1568"/>
  <c r="G1567"/>
  <c r="H1567" s="1"/>
  <c r="F1567"/>
  <c r="E1567"/>
  <c r="G1566"/>
  <c r="H1566" s="1"/>
  <c r="F1566"/>
  <c r="E1566"/>
  <c r="G1565"/>
  <c r="H1565" s="1"/>
  <c r="F1565"/>
  <c r="E1565"/>
  <c r="G1564"/>
  <c r="H1564" s="1"/>
  <c r="F1564"/>
  <c r="E1564"/>
  <c r="G1563"/>
  <c r="H1563" s="1"/>
  <c r="F1563"/>
  <c r="E1563"/>
  <c r="G1562"/>
  <c r="H1562" s="1"/>
  <c r="F1562"/>
  <c r="E1562"/>
  <c r="G1561"/>
  <c r="H1561" s="1"/>
  <c r="F1561"/>
  <c r="E1561"/>
  <c r="G1560"/>
  <c r="H1560" s="1"/>
  <c r="F1560"/>
  <c r="E1560"/>
  <c r="G1559"/>
  <c r="H1559" s="1"/>
  <c r="F1559"/>
  <c r="E1559"/>
  <c r="G1558"/>
  <c r="H1558" s="1"/>
  <c r="F1558"/>
  <c r="E1558"/>
  <c r="G1557"/>
  <c r="H1557" s="1"/>
  <c r="F1557"/>
  <c r="E1557"/>
  <c r="G1556"/>
  <c r="H1556" s="1"/>
  <c r="F1556"/>
  <c r="E1556"/>
  <c r="G1555"/>
  <c r="H1555" s="1"/>
  <c r="F1555"/>
  <c r="E1555"/>
  <c r="G1554"/>
  <c r="H1554" s="1"/>
  <c r="F1554"/>
  <c r="E1554"/>
  <c r="G1553"/>
  <c r="H1553" s="1"/>
  <c r="F1553"/>
  <c r="E1553"/>
  <c r="G1552"/>
  <c r="H1552" s="1"/>
  <c r="F1552"/>
  <c r="E1552"/>
  <c r="G1551"/>
  <c r="H1551" s="1"/>
  <c r="F1551"/>
  <c r="E1551"/>
  <c r="G1550"/>
  <c r="H1550" s="1"/>
  <c r="F1550"/>
  <c r="E1550"/>
  <c r="G1549"/>
  <c r="H1549" s="1"/>
  <c r="F1549"/>
  <c r="E1549"/>
  <c r="G1548"/>
  <c r="H1548" s="1"/>
  <c r="F1548"/>
  <c r="E1548"/>
  <c r="G1547"/>
  <c r="H1547" s="1"/>
  <c r="F1547"/>
  <c r="E1547"/>
  <c r="G1546"/>
  <c r="H1546" s="1"/>
  <c r="F1546"/>
  <c r="E1546"/>
  <c r="G1545"/>
  <c r="H1545" s="1"/>
  <c r="F1545"/>
  <c r="E1545"/>
  <c r="G1544"/>
  <c r="H1544" s="1"/>
  <c r="F1544"/>
  <c r="E1544"/>
  <c r="G1543"/>
  <c r="H1543" s="1"/>
  <c r="F1543"/>
  <c r="E1543"/>
  <c r="G1542"/>
  <c r="H1542" s="1"/>
  <c r="F1542"/>
  <c r="E1542"/>
  <c r="G1541"/>
  <c r="H1541" s="1"/>
  <c r="F1541"/>
  <c r="E1541"/>
  <c r="G1540"/>
  <c r="H1540" s="1"/>
  <c r="F1540"/>
  <c r="E1540"/>
  <c r="G1539"/>
  <c r="H1539" s="1"/>
  <c r="F1539"/>
  <c r="E1539"/>
  <c r="G1538"/>
  <c r="H1538" s="1"/>
  <c r="F1538"/>
  <c r="E1538"/>
  <c r="G1537"/>
  <c r="H1537" s="1"/>
  <c r="F1537"/>
  <c r="E1537"/>
  <c r="G1536"/>
  <c r="H1536" s="1"/>
  <c r="F1536"/>
  <c r="E1536"/>
  <c r="G1535"/>
  <c r="H1535" s="1"/>
  <c r="F1535"/>
  <c r="E1535"/>
  <c r="G1534"/>
  <c r="H1534" s="1"/>
  <c r="F1534"/>
  <c r="E1534"/>
  <c r="G1533"/>
  <c r="H1533" s="1"/>
  <c r="F1533"/>
  <c r="E1533"/>
  <c r="G1532"/>
  <c r="H1532" s="1"/>
  <c r="F1532"/>
  <c r="E1532"/>
  <c r="G1531"/>
  <c r="H1531" s="1"/>
  <c r="F1531"/>
  <c r="E1531"/>
  <c r="G1530"/>
  <c r="H1530" s="1"/>
  <c r="F1530"/>
  <c r="E1530"/>
  <c r="G1529"/>
  <c r="H1529" s="1"/>
  <c r="F1529"/>
  <c r="E1529"/>
  <c r="G1528"/>
  <c r="H1528" s="1"/>
  <c r="F1528"/>
  <c r="E1528"/>
  <c r="G1527"/>
  <c r="H1527" s="1"/>
  <c r="F1527"/>
  <c r="E1527"/>
  <c r="G1526"/>
  <c r="H1526" s="1"/>
  <c r="F1526"/>
  <c r="E1526"/>
  <c r="G1525"/>
  <c r="H1525" s="1"/>
  <c r="F1525"/>
  <c r="E1525"/>
  <c r="G1524"/>
  <c r="H1524" s="1"/>
  <c r="F1524"/>
  <c r="E1524"/>
  <c r="G1523"/>
  <c r="H1523" s="1"/>
  <c r="F1523"/>
  <c r="E1523"/>
  <c r="G1522"/>
  <c r="H1522" s="1"/>
  <c r="F1522"/>
  <c r="E1522"/>
  <c r="G1521"/>
  <c r="H1521" s="1"/>
  <c r="F1521"/>
  <c r="E1521"/>
  <c r="G1520"/>
  <c r="H1520" s="1"/>
  <c r="F1520"/>
  <c r="E1520"/>
  <c r="G1519"/>
  <c r="H1519" s="1"/>
  <c r="F1519"/>
  <c r="E1519"/>
  <c r="G1518"/>
  <c r="H1518" s="1"/>
  <c r="F1518"/>
  <c r="E1518"/>
  <c r="G1517"/>
  <c r="H1517" s="1"/>
  <c r="F1517"/>
  <c r="E1517"/>
  <c r="G1516"/>
  <c r="H1516" s="1"/>
  <c r="F1516"/>
  <c r="E1516"/>
  <c r="G1515"/>
  <c r="H1515" s="1"/>
  <c r="F1515"/>
  <c r="E1515"/>
  <c r="G1514"/>
  <c r="H1514" s="1"/>
  <c r="F1514"/>
  <c r="E1514"/>
  <c r="G1513"/>
  <c r="H1513" s="1"/>
  <c r="F1513"/>
  <c r="E1513"/>
  <c r="G1512"/>
  <c r="H1512" s="1"/>
  <c r="F1512"/>
  <c r="E1512"/>
  <c r="G1511"/>
  <c r="H1511" s="1"/>
  <c r="F1511"/>
  <c r="E1511"/>
  <c r="G1510"/>
  <c r="H1510" s="1"/>
  <c r="F1510"/>
  <c r="E1510"/>
  <c r="G1509"/>
  <c r="H1509" s="1"/>
  <c r="F1509"/>
  <c r="E1509"/>
  <c r="G1508"/>
  <c r="H1508" s="1"/>
  <c r="F1508"/>
  <c r="E1508"/>
  <c r="G1507"/>
  <c r="H1507" s="1"/>
  <c r="F1507"/>
  <c r="E1507"/>
  <c r="G1506"/>
  <c r="H1506" s="1"/>
  <c r="F1506"/>
  <c r="E1506"/>
  <c r="G1505"/>
  <c r="H1505" s="1"/>
  <c r="F1505"/>
  <c r="E1505"/>
  <c r="G1504"/>
  <c r="H1504" s="1"/>
  <c r="F1504"/>
  <c r="E1504"/>
  <c r="G1503"/>
  <c r="H1503" s="1"/>
  <c r="F1503"/>
  <c r="E1503"/>
  <c r="G1502"/>
  <c r="H1502" s="1"/>
  <c r="F1502"/>
  <c r="E1502"/>
  <c r="G1501"/>
  <c r="H1501" s="1"/>
  <c r="F1501"/>
  <c r="E1501"/>
  <c r="G1500"/>
  <c r="H1500" s="1"/>
  <c r="F1500"/>
  <c r="E1500"/>
  <c r="G1499"/>
  <c r="H1499" s="1"/>
  <c r="F1499"/>
  <c r="E1499"/>
  <c r="G1498"/>
  <c r="H1498" s="1"/>
  <c r="F1498"/>
  <c r="E1498"/>
  <c r="G1497"/>
  <c r="H1497" s="1"/>
  <c r="F1497"/>
  <c r="E1497"/>
  <c r="G1496"/>
  <c r="H1496" s="1"/>
  <c r="F1496"/>
  <c r="E1496"/>
  <c r="G1495"/>
  <c r="H1495" s="1"/>
  <c r="F1495"/>
  <c r="E1495"/>
  <c r="G1494"/>
  <c r="H1494" s="1"/>
  <c r="F1494"/>
  <c r="E1494"/>
  <c r="G1493"/>
  <c r="H1493" s="1"/>
  <c r="F1493"/>
  <c r="E1493"/>
  <c r="G1492"/>
  <c r="H1492" s="1"/>
  <c r="F1492"/>
  <c r="E1492"/>
  <c r="G1491"/>
  <c r="H1491" s="1"/>
  <c r="F1491"/>
  <c r="E1491"/>
  <c r="G1490"/>
  <c r="H1490" s="1"/>
  <c r="F1490"/>
  <c r="E1490"/>
  <c r="G1489"/>
  <c r="H1489" s="1"/>
  <c r="F1489"/>
  <c r="E1489"/>
  <c r="G1488"/>
  <c r="H1488" s="1"/>
  <c r="F1488"/>
  <c r="E1488"/>
  <c r="G1487"/>
  <c r="H1487" s="1"/>
  <c r="F1487"/>
  <c r="E1487"/>
  <c r="G1486"/>
  <c r="H1486" s="1"/>
  <c r="F1486"/>
  <c r="E1486"/>
  <c r="G1485"/>
  <c r="H1485" s="1"/>
  <c r="F1485"/>
  <c r="E1485"/>
  <c r="G1484"/>
  <c r="H1484" s="1"/>
  <c r="F1484"/>
  <c r="E1484"/>
  <c r="G1483"/>
  <c r="H1483" s="1"/>
  <c r="F1483"/>
  <c r="E1483"/>
  <c r="G1482"/>
  <c r="H1482" s="1"/>
  <c r="F1482"/>
  <c r="E1482"/>
  <c r="G1481"/>
  <c r="H1481" s="1"/>
  <c r="F1481"/>
  <c r="E1481"/>
  <c r="G1480"/>
  <c r="H1480" s="1"/>
  <c r="F1480"/>
  <c r="E1480"/>
  <c r="G1479"/>
  <c r="H1479" s="1"/>
  <c r="F1479"/>
  <c r="E1479"/>
  <c r="G1478"/>
  <c r="H1478" s="1"/>
  <c r="F1478"/>
  <c r="E1478"/>
  <c r="G1477"/>
  <c r="H1477" s="1"/>
  <c r="F1477"/>
  <c r="E1477"/>
  <c r="G1476"/>
  <c r="H1476" s="1"/>
  <c r="F1476"/>
  <c r="E1476"/>
  <c r="G1475"/>
  <c r="H1475" s="1"/>
  <c r="F1475"/>
  <c r="E1475"/>
  <c r="G1474"/>
  <c r="H1474" s="1"/>
  <c r="F1474"/>
  <c r="E1474"/>
  <c r="G1473"/>
  <c r="H1473" s="1"/>
  <c r="F1473"/>
  <c r="E1473"/>
  <c r="G1472"/>
  <c r="H1472" s="1"/>
  <c r="F1472"/>
  <c r="E1472"/>
  <c r="G1471"/>
  <c r="H1471" s="1"/>
  <c r="F1471"/>
  <c r="E1471"/>
  <c r="G1470"/>
  <c r="H1470" s="1"/>
  <c r="F1470"/>
  <c r="E1470"/>
  <c r="G1469"/>
  <c r="H1469" s="1"/>
  <c r="F1469"/>
  <c r="E1469"/>
  <c r="G1468"/>
  <c r="H1468" s="1"/>
  <c r="F1468"/>
  <c r="E1468"/>
  <c r="G1467"/>
  <c r="H1467" s="1"/>
  <c r="F1467"/>
  <c r="E1467"/>
  <c r="G1466"/>
  <c r="H1466" s="1"/>
  <c r="F1466"/>
  <c r="E1466"/>
  <c r="G1465"/>
  <c r="H1465" s="1"/>
  <c r="F1465"/>
  <c r="E1465"/>
  <c r="G1464"/>
  <c r="H1464" s="1"/>
  <c r="F1464"/>
  <c r="E1464"/>
  <c r="G1463"/>
  <c r="H1463" s="1"/>
  <c r="F1463"/>
  <c r="E1463"/>
  <c r="G1462"/>
  <c r="H1462" s="1"/>
  <c r="F1462"/>
  <c r="E1462"/>
  <c r="G1461"/>
  <c r="H1461" s="1"/>
  <c r="F1461"/>
  <c r="E1461"/>
  <c r="G1460"/>
  <c r="H1460" s="1"/>
  <c r="F1460"/>
  <c r="E1460"/>
  <c r="G1459"/>
  <c r="H1459" s="1"/>
  <c r="F1459"/>
  <c r="E1459"/>
  <c r="G1458"/>
  <c r="H1458" s="1"/>
  <c r="F1458"/>
  <c r="E1458"/>
  <c r="G1457"/>
  <c r="H1457" s="1"/>
  <c r="F1457"/>
  <c r="E1457"/>
  <c r="G1456"/>
  <c r="H1456" s="1"/>
  <c r="F1456"/>
  <c r="E1456"/>
  <c r="G1455"/>
  <c r="H1455" s="1"/>
  <c r="F1455"/>
  <c r="E1455"/>
  <c r="G1454"/>
  <c r="H1454" s="1"/>
  <c r="F1454"/>
  <c r="E1454"/>
  <c r="G1453"/>
  <c r="H1453" s="1"/>
  <c r="F1453"/>
  <c r="E1453"/>
  <c r="G1452"/>
  <c r="H1452" s="1"/>
  <c r="F1452"/>
  <c r="E1452"/>
  <c r="G1451"/>
  <c r="H1451" s="1"/>
  <c r="F1451"/>
  <c r="E1451"/>
  <c r="G1450"/>
  <c r="H1450" s="1"/>
  <c r="F1450"/>
  <c r="E1450"/>
  <c r="G1449"/>
  <c r="H1449" s="1"/>
  <c r="F1449"/>
  <c r="E1449"/>
  <c r="G1448"/>
  <c r="H1448" s="1"/>
  <c r="F1448"/>
  <c r="E1448"/>
  <c r="G1447"/>
  <c r="H1447" s="1"/>
  <c r="F1447"/>
  <c r="E1447"/>
  <c r="G1446"/>
  <c r="H1446" s="1"/>
  <c r="F1446"/>
  <c r="E1446"/>
  <c r="G1445"/>
  <c r="H1445" s="1"/>
  <c r="F1445"/>
  <c r="E1445"/>
  <c r="G1444"/>
  <c r="H1444" s="1"/>
  <c r="F1444"/>
  <c r="E1444"/>
  <c r="G1443"/>
  <c r="H1443" s="1"/>
  <c r="F1443"/>
  <c r="E1443"/>
  <c r="G1442"/>
  <c r="H1442" s="1"/>
  <c r="F1442"/>
  <c r="E1442"/>
  <c r="G1441"/>
  <c r="H1441" s="1"/>
  <c r="F1441"/>
  <c r="E1441"/>
  <c r="G1440"/>
  <c r="H1440" s="1"/>
  <c r="F1440"/>
  <c r="E1440"/>
  <c r="G1439"/>
  <c r="H1439" s="1"/>
  <c r="F1439"/>
  <c r="E1439"/>
  <c r="G1438"/>
  <c r="H1438" s="1"/>
  <c r="F1438"/>
  <c r="E1438"/>
  <c r="G1437"/>
  <c r="H1437" s="1"/>
  <c r="F1437"/>
  <c r="E1437"/>
  <c r="G1436"/>
  <c r="H1436" s="1"/>
  <c r="F1436"/>
  <c r="E1436"/>
  <c r="G1435"/>
  <c r="H1435" s="1"/>
  <c r="F1435"/>
  <c r="E1435"/>
  <c r="G1434"/>
  <c r="H1434" s="1"/>
  <c r="F1434"/>
  <c r="E1434"/>
  <c r="G1433"/>
  <c r="H1433" s="1"/>
  <c r="F1433"/>
  <c r="E1433"/>
  <c r="G1432"/>
  <c r="H1432" s="1"/>
  <c r="F1432"/>
  <c r="E1432"/>
  <c r="G1431"/>
  <c r="H1431" s="1"/>
  <c r="F1431"/>
  <c r="E1431"/>
  <c r="G1430"/>
  <c r="H1430" s="1"/>
  <c r="F1430"/>
  <c r="E1430"/>
  <c r="G1429"/>
  <c r="H1429" s="1"/>
  <c r="F1429"/>
  <c r="E1429"/>
  <c r="G1428"/>
  <c r="H1428" s="1"/>
  <c r="F1428"/>
  <c r="E1428"/>
  <c r="G1427"/>
  <c r="H1427" s="1"/>
  <c r="F1427"/>
  <c r="E1427"/>
  <c r="G1426"/>
  <c r="H1426" s="1"/>
  <c r="F1426"/>
  <c r="E1426"/>
  <c r="G1425"/>
  <c r="H1425" s="1"/>
  <c r="F1425"/>
  <c r="E1425"/>
  <c r="G1424"/>
  <c r="H1424" s="1"/>
  <c r="F1424"/>
  <c r="E1424"/>
  <c r="G1423"/>
  <c r="H1423" s="1"/>
  <c r="F1423"/>
  <c r="E1423"/>
  <c r="G1422"/>
  <c r="H1422" s="1"/>
  <c r="F1422"/>
  <c r="E1422"/>
  <c r="G1421"/>
  <c r="H1421" s="1"/>
  <c r="F1421"/>
  <c r="E1421"/>
  <c r="G1420"/>
  <c r="H1420" s="1"/>
  <c r="F1420"/>
  <c r="E1420"/>
  <c r="G1419"/>
  <c r="H1419" s="1"/>
  <c r="F1419"/>
  <c r="E1419"/>
  <c r="G1418"/>
  <c r="H1418" s="1"/>
  <c r="F1418"/>
  <c r="E1418"/>
  <c r="G1417"/>
  <c r="H1417" s="1"/>
  <c r="F1417"/>
  <c r="E1417"/>
  <c r="G1416"/>
  <c r="H1416" s="1"/>
  <c r="F1416"/>
  <c r="E1416"/>
  <c r="G1415"/>
  <c r="H1415" s="1"/>
  <c r="F1415"/>
  <c r="E1415"/>
  <c r="G1414"/>
  <c r="H1414" s="1"/>
  <c r="F1414"/>
  <c r="E1414"/>
  <c r="G1413"/>
  <c r="H1413" s="1"/>
  <c r="F1413"/>
  <c r="E1413"/>
  <c r="G1412"/>
  <c r="H1412" s="1"/>
  <c r="F1412"/>
  <c r="E1412"/>
  <c r="G1411"/>
  <c r="H1411" s="1"/>
  <c r="F1411"/>
  <c r="E1411"/>
  <c r="G1410"/>
  <c r="H1410" s="1"/>
  <c r="F1410"/>
  <c r="E1410"/>
  <c r="G1409"/>
  <c r="H1409" s="1"/>
  <c r="F1409"/>
  <c r="E1409"/>
  <c r="G1408"/>
  <c r="H1408" s="1"/>
  <c r="F1408"/>
  <c r="E1408"/>
  <c r="G1407"/>
  <c r="H1407" s="1"/>
  <c r="F1407"/>
  <c r="E1407"/>
  <c r="G1406"/>
  <c r="H1406" s="1"/>
  <c r="F1406"/>
  <c r="E1406"/>
  <c r="G1405"/>
  <c r="H1405" s="1"/>
  <c r="F1405"/>
  <c r="E1405"/>
  <c r="G1404"/>
  <c r="H1404" s="1"/>
  <c r="F1404"/>
  <c r="E1404"/>
  <c r="G1403"/>
  <c r="H1403" s="1"/>
  <c r="F1403"/>
  <c r="E1403"/>
  <c r="G1402"/>
  <c r="H1402" s="1"/>
  <c r="F1402"/>
  <c r="E1402"/>
  <c r="G1401"/>
  <c r="H1401" s="1"/>
  <c r="F1401"/>
  <c r="E1401"/>
  <c r="G1400"/>
  <c r="H1400" s="1"/>
  <c r="F1400"/>
  <c r="E1400"/>
  <c r="G1399"/>
  <c r="H1399" s="1"/>
  <c r="F1399"/>
  <c r="E1399"/>
  <c r="G1398"/>
  <c r="H1398" s="1"/>
  <c r="F1398"/>
  <c r="E1398"/>
  <c r="G1397"/>
  <c r="H1397" s="1"/>
  <c r="F1397"/>
  <c r="E1397"/>
  <c r="G1396"/>
  <c r="H1396" s="1"/>
  <c r="F1396"/>
  <c r="E1396"/>
  <c r="G1395"/>
  <c r="H1395" s="1"/>
  <c r="F1395"/>
  <c r="E1395"/>
  <c r="G1394"/>
  <c r="H1394" s="1"/>
  <c r="F1394"/>
  <c r="E1394"/>
  <c r="G1393"/>
  <c r="H1393" s="1"/>
  <c r="F1393"/>
  <c r="E1393"/>
  <c r="G1392"/>
  <c r="H1392" s="1"/>
  <c r="F1392"/>
  <c r="E1392"/>
  <c r="G1391"/>
  <c r="H1391" s="1"/>
  <c r="F1391"/>
  <c r="E1391"/>
  <c r="G1390"/>
  <c r="H1390" s="1"/>
  <c r="F1390"/>
  <c r="E1390"/>
  <c r="G1389"/>
  <c r="H1389" s="1"/>
  <c r="F1389"/>
  <c r="E1389"/>
  <c r="G1388"/>
  <c r="H1388" s="1"/>
  <c r="F1388"/>
  <c r="E1388"/>
  <c r="G1387"/>
  <c r="H1387" s="1"/>
  <c r="F1387"/>
  <c r="E1387"/>
  <c r="G1386"/>
  <c r="H1386" s="1"/>
  <c r="F1386"/>
  <c r="E1386"/>
  <c r="G1385"/>
  <c r="H1385" s="1"/>
  <c r="F1385"/>
  <c r="E1385"/>
  <c r="G1384"/>
  <c r="H1384" s="1"/>
  <c r="F1384"/>
  <c r="E1384"/>
  <c r="G1383"/>
  <c r="H1383" s="1"/>
  <c r="F1383"/>
  <c r="E1383"/>
  <c r="G1382"/>
  <c r="H1382" s="1"/>
  <c r="F1382"/>
  <c r="E1382"/>
  <c r="G1381"/>
  <c r="H1381" s="1"/>
  <c r="F1381"/>
  <c r="E1381"/>
  <c r="G1380"/>
  <c r="H1380" s="1"/>
  <c r="F1380"/>
  <c r="E1380"/>
  <c r="G1379"/>
  <c r="H1379" s="1"/>
  <c r="F1379"/>
  <c r="E1379"/>
  <c r="G1378"/>
  <c r="H1378" s="1"/>
  <c r="F1378"/>
  <c r="E1378"/>
  <c r="G1377"/>
  <c r="H1377" s="1"/>
  <c r="F1377"/>
  <c r="E1377"/>
  <c r="G1376"/>
  <c r="H1376" s="1"/>
  <c r="F1376"/>
  <c r="E1376"/>
  <c r="G1375"/>
  <c r="H1375" s="1"/>
  <c r="F1375"/>
  <c r="E1375"/>
  <c r="G1374"/>
  <c r="H1374" s="1"/>
  <c r="F1374"/>
  <c r="E1374"/>
  <c r="G1373"/>
  <c r="H1373" s="1"/>
  <c r="F1373"/>
  <c r="E1373"/>
  <c r="G1372"/>
  <c r="H1372" s="1"/>
  <c r="F1372"/>
  <c r="E1372"/>
  <c r="G1371"/>
  <c r="H1371" s="1"/>
  <c r="F1371"/>
  <c r="E1371"/>
  <c r="G1370"/>
  <c r="H1370" s="1"/>
  <c r="F1370"/>
  <c r="E1370"/>
  <c r="G1369"/>
  <c r="H1369" s="1"/>
  <c r="F1369"/>
  <c r="E1369"/>
  <c r="G1368"/>
  <c r="H1368" s="1"/>
  <c r="F1368"/>
  <c r="E1368"/>
  <c r="G1367"/>
  <c r="H1367" s="1"/>
  <c r="F1367"/>
  <c r="E1367"/>
  <c r="G1366"/>
  <c r="H1366" s="1"/>
  <c r="F1366"/>
  <c r="E1366"/>
  <c r="G1365"/>
  <c r="H1365" s="1"/>
  <c r="F1365"/>
  <c r="E1365"/>
  <c r="G1364"/>
  <c r="H1364" s="1"/>
  <c r="F1364"/>
  <c r="E1364"/>
  <c r="G1363"/>
  <c r="H1363" s="1"/>
  <c r="F1363"/>
  <c r="E1363"/>
  <c r="G1362"/>
  <c r="H1362" s="1"/>
  <c r="F1362"/>
  <c r="E1362"/>
  <c r="G1361"/>
  <c r="H1361" s="1"/>
  <c r="F1361"/>
  <c r="E1361"/>
  <c r="G1360"/>
  <c r="H1360" s="1"/>
  <c r="F1360"/>
  <c r="E1360"/>
  <c r="G1359"/>
  <c r="H1359" s="1"/>
  <c r="F1359"/>
  <c r="E1359"/>
  <c r="G1358"/>
  <c r="H1358" s="1"/>
  <c r="F1358"/>
  <c r="E1358"/>
  <c r="G1357"/>
  <c r="H1357" s="1"/>
  <c r="F1357"/>
  <c r="E1357"/>
  <c r="G1356"/>
  <c r="H1356" s="1"/>
  <c r="F1356"/>
  <c r="E1356"/>
  <c r="G1355"/>
  <c r="H1355" s="1"/>
  <c r="F1355"/>
  <c r="E1355"/>
  <c r="G1354"/>
  <c r="H1354" s="1"/>
  <c r="F1354"/>
  <c r="E1354"/>
  <c r="G1353"/>
  <c r="H1353" s="1"/>
  <c r="F1353"/>
  <c r="E1353"/>
  <c r="G1352"/>
  <c r="H1352" s="1"/>
  <c r="F1352"/>
  <c r="E1352"/>
  <c r="G1351"/>
  <c r="H1351" s="1"/>
  <c r="F1351"/>
  <c r="E1351"/>
  <c r="G1350"/>
  <c r="H1350" s="1"/>
  <c r="F1350"/>
  <c r="E1350"/>
  <c r="G1349"/>
  <c r="H1349" s="1"/>
  <c r="F1349"/>
  <c r="E1349"/>
  <c r="G1348"/>
  <c r="H1348" s="1"/>
  <c r="F1348"/>
  <c r="E1348"/>
  <c r="G1347"/>
  <c r="H1347" s="1"/>
  <c r="F1347"/>
  <c r="E1347"/>
  <c r="G1346"/>
  <c r="H1346" s="1"/>
  <c r="F1346"/>
  <c r="E1346"/>
  <c r="G1345"/>
  <c r="H1345" s="1"/>
  <c r="F1345"/>
  <c r="E1345"/>
  <c r="G1344"/>
  <c r="H1344" s="1"/>
  <c r="F1344"/>
  <c r="E1344"/>
  <c r="G1343"/>
  <c r="H1343" s="1"/>
  <c r="F1343"/>
  <c r="E1343"/>
  <c r="G1342"/>
  <c r="H1342" s="1"/>
  <c r="F1342"/>
  <c r="E1342"/>
  <c r="G1341"/>
  <c r="H1341" s="1"/>
  <c r="F1341"/>
  <c r="E1341"/>
  <c r="G1340"/>
  <c r="H1340" s="1"/>
  <c r="F1340"/>
  <c r="E1340"/>
  <c r="G1339"/>
  <c r="H1339" s="1"/>
  <c r="F1339"/>
  <c r="E1339"/>
  <c r="G1338"/>
  <c r="H1338" s="1"/>
  <c r="F1338"/>
  <c r="E1338"/>
  <c r="G1337"/>
  <c r="H1337" s="1"/>
  <c r="F1337"/>
  <c r="E1337"/>
  <c r="G1336"/>
  <c r="H1336" s="1"/>
  <c r="F1336"/>
  <c r="E1336"/>
  <c r="G1335"/>
  <c r="H1335" s="1"/>
  <c r="F1335"/>
  <c r="E1335"/>
  <c r="G1334"/>
  <c r="H1334" s="1"/>
  <c r="F1334"/>
  <c r="E1334"/>
  <c r="G1333"/>
  <c r="H1333" s="1"/>
  <c r="F1333"/>
  <c r="E1333"/>
  <c r="G1332"/>
  <c r="H1332" s="1"/>
  <c r="F1332"/>
  <c r="E1332"/>
  <c r="G1331"/>
  <c r="H1331" s="1"/>
  <c r="F1331"/>
  <c r="E1331"/>
  <c r="G1330"/>
  <c r="H1330" s="1"/>
  <c r="F1330"/>
  <c r="E1330"/>
  <c r="G1329"/>
  <c r="H1329" s="1"/>
  <c r="F1329"/>
  <c r="E1329"/>
  <c r="G1328"/>
  <c r="H1328" s="1"/>
  <c r="F1328"/>
  <c r="E1328"/>
  <c r="G1327"/>
  <c r="H1327" s="1"/>
  <c r="F1327"/>
  <c r="E1327"/>
  <c r="G1326"/>
  <c r="H1326" s="1"/>
  <c r="F1326"/>
  <c r="E1326"/>
  <c r="G1325"/>
  <c r="H1325" s="1"/>
  <c r="F1325"/>
  <c r="E1325"/>
  <c r="G1324"/>
  <c r="H1324" s="1"/>
  <c r="F1324"/>
  <c r="E1324"/>
  <c r="G1323"/>
  <c r="H1323" s="1"/>
  <c r="F1323"/>
  <c r="E1323"/>
  <c r="G1322"/>
  <c r="H1322" s="1"/>
  <c r="F1322"/>
  <c r="E1322"/>
  <c r="G1321"/>
  <c r="H1321" s="1"/>
  <c r="F1321"/>
  <c r="E1321"/>
  <c r="G1320"/>
  <c r="H1320" s="1"/>
  <c r="F1320"/>
  <c r="E1320"/>
  <c r="G1319"/>
  <c r="H1319" s="1"/>
  <c r="F1319"/>
  <c r="E1319"/>
  <c r="G1318"/>
  <c r="H1318" s="1"/>
  <c r="F1318"/>
  <c r="E1318"/>
  <c r="G1317"/>
  <c r="H1317" s="1"/>
  <c r="F1317"/>
  <c r="E1317"/>
  <c r="G1316"/>
  <c r="H1316" s="1"/>
  <c r="F1316"/>
  <c r="E1316"/>
  <c r="G1315"/>
  <c r="H1315" s="1"/>
  <c r="F1315"/>
  <c r="E1315"/>
  <c r="G1314"/>
  <c r="H1314" s="1"/>
  <c r="F1314"/>
  <c r="E1314"/>
  <c r="G1313"/>
  <c r="H1313" s="1"/>
  <c r="F1313"/>
  <c r="E1313"/>
  <c r="G1312"/>
  <c r="H1312" s="1"/>
  <c r="F1312"/>
  <c r="E1312"/>
  <c r="G1311"/>
  <c r="H1311" s="1"/>
  <c r="F1311"/>
  <c r="E1311"/>
  <c r="G1310"/>
  <c r="H1310" s="1"/>
  <c r="F1310"/>
  <c r="E1310"/>
  <c r="G1309"/>
  <c r="H1309" s="1"/>
  <c r="F1309"/>
  <c r="E1309"/>
  <c r="G1308"/>
  <c r="H1308" s="1"/>
  <c r="F1308"/>
  <c r="E1308"/>
  <c r="G1307"/>
  <c r="H1307" s="1"/>
  <c r="F1307"/>
  <c r="E1307"/>
  <c r="G1306"/>
  <c r="H1306" s="1"/>
  <c r="F1306"/>
  <c r="E1306"/>
  <c r="G1305"/>
  <c r="H1305" s="1"/>
  <c r="F1305"/>
  <c r="E1305"/>
  <c r="G1304"/>
  <c r="H1304" s="1"/>
  <c r="F1304"/>
  <c r="E1304"/>
  <c r="G1303"/>
  <c r="H1303" s="1"/>
  <c r="F1303"/>
  <c r="E1303"/>
  <c r="G1302"/>
  <c r="H1302" s="1"/>
  <c r="F1302"/>
  <c r="E1302"/>
  <c r="G1301"/>
  <c r="H1301" s="1"/>
  <c r="F1301"/>
  <c r="E1301"/>
  <c r="G1300"/>
  <c r="H1300" s="1"/>
  <c r="F1300"/>
  <c r="E1300"/>
  <c r="G1299"/>
  <c r="H1299" s="1"/>
  <c r="F1299"/>
  <c r="E1299"/>
  <c r="G1298"/>
  <c r="H1298" s="1"/>
  <c r="F1298"/>
  <c r="E1298"/>
  <c r="G1297"/>
  <c r="H1297" s="1"/>
  <c r="F1297"/>
  <c r="E1297"/>
  <c r="G1296"/>
  <c r="H1296" s="1"/>
  <c r="F1296"/>
  <c r="E1296"/>
  <c r="G1295"/>
  <c r="H1295" s="1"/>
  <c r="F1295"/>
  <c r="E1295"/>
  <c r="G1294"/>
  <c r="H1294" s="1"/>
  <c r="F1294"/>
  <c r="E1294"/>
  <c r="G1293"/>
  <c r="H1293" s="1"/>
  <c r="F1293"/>
  <c r="E1293"/>
  <c r="G1292"/>
  <c r="H1292" s="1"/>
  <c r="F1292"/>
  <c r="E1292"/>
  <c r="G1291"/>
  <c r="H1291" s="1"/>
  <c r="F1291"/>
  <c r="E1291"/>
  <c r="G1290"/>
  <c r="H1290" s="1"/>
  <c r="F1290"/>
  <c r="E1290"/>
  <c r="G1289"/>
  <c r="H1289" s="1"/>
  <c r="F1289"/>
  <c r="E1289"/>
  <c r="G1288"/>
  <c r="H1288" s="1"/>
  <c r="F1288"/>
  <c r="E1288"/>
  <c r="G1287"/>
  <c r="H1287" s="1"/>
  <c r="F1287"/>
  <c r="E1287"/>
  <c r="G1286"/>
  <c r="H1286" s="1"/>
  <c r="F1286"/>
  <c r="E1286"/>
  <c r="G1285"/>
  <c r="H1285" s="1"/>
  <c r="F1285"/>
  <c r="E1285"/>
  <c r="G1284"/>
  <c r="H1284" s="1"/>
  <c r="F1284"/>
  <c r="E1284"/>
  <c r="G1283"/>
  <c r="H1283" s="1"/>
  <c r="F1283"/>
  <c r="E1283"/>
  <c r="G1282"/>
  <c r="H1282" s="1"/>
  <c r="F1282"/>
  <c r="E1282"/>
  <c r="G1281"/>
  <c r="H1281" s="1"/>
  <c r="F1281"/>
  <c r="E1281"/>
  <c r="G1280"/>
  <c r="H1280" s="1"/>
  <c r="F1280"/>
  <c r="E1280"/>
  <c r="G1279"/>
  <c r="H1279" s="1"/>
  <c r="F1279"/>
  <c r="E1279"/>
  <c r="G1278"/>
  <c r="H1278" s="1"/>
  <c r="F1278"/>
  <c r="E1278"/>
  <c r="G1277"/>
  <c r="H1277" s="1"/>
  <c r="F1277"/>
  <c r="E1277"/>
  <c r="G1276"/>
  <c r="H1276" s="1"/>
  <c r="F1276"/>
  <c r="E1276"/>
  <c r="G1275"/>
  <c r="H1275" s="1"/>
  <c r="F1275"/>
  <c r="E1275"/>
  <c r="G1274"/>
  <c r="H1274" s="1"/>
  <c r="F1274"/>
  <c r="E1274"/>
  <c r="G1273"/>
  <c r="H1273" s="1"/>
  <c r="F1273"/>
  <c r="E1273"/>
  <c r="G1272"/>
  <c r="H1272" s="1"/>
  <c r="F1272"/>
  <c r="E1272"/>
  <c r="G1271"/>
  <c r="H1271" s="1"/>
  <c r="F1271"/>
  <c r="E1271"/>
  <c r="G1270"/>
  <c r="H1270" s="1"/>
  <c r="F1270"/>
  <c r="E1270"/>
  <c r="G1269"/>
  <c r="H1269" s="1"/>
  <c r="F1269"/>
  <c r="E1269"/>
  <c r="G1268"/>
  <c r="H1268" s="1"/>
  <c r="F1268"/>
  <c r="E1268"/>
  <c r="G1267"/>
  <c r="H1267" s="1"/>
  <c r="F1267"/>
  <c r="E1267"/>
  <c r="G1266"/>
  <c r="H1266" s="1"/>
  <c r="F1266"/>
  <c r="E1266"/>
  <c r="G1265"/>
  <c r="H1265" s="1"/>
  <c r="F1265"/>
  <c r="E1265"/>
  <c r="G1264"/>
  <c r="H1264" s="1"/>
  <c r="F1264"/>
  <c r="E1264"/>
  <c r="G1263"/>
  <c r="H1263" s="1"/>
  <c r="F1263"/>
  <c r="E1263"/>
  <c r="G1262"/>
  <c r="H1262" s="1"/>
  <c r="F1262"/>
  <c r="E1262"/>
  <c r="G1261"/>
  <c r="H1261" s="1"/>
  <c r="F1261"/>
  <c r="E1261"/>
  <c r="G1260"/>
  <c r="H1260" s="1"/>
  <c r="F1260"/>
  <c r="E1260"/>
  <c r="G1259"/>
  <c r="H1259" s="1"/>
  <c r="F1259"/>
  <c r="E1259"/>
  <c r="G1258"/>
  <c r="H1258" s="1"/>
  <c r="F1258"/>
  <c r="E1258"/>
  <c r="G1257"/>
  <c r="H1257" s="1"/>
  <c r="F1257"/>
  <c r="E1257"/>
  <c r="G1256"/>
  <c r="H1256" s="1"/>
  <c r="F1256"/>
  <c r="E1256"/>
  <c r="G1255"/>
  <c r="H1255" s="1"/>
  <c r="F1255"/>
  <c r="E1255"/>
  <c r="G1254"/>
  <c r="H1254" s="1"/>
  <c r="F1254"/>
  <c r="E1254"/>
  <c r="G1253"/>
  <c r="H1253" s="1"/>
  <c r="F1253"/>
  <c r="E1253"/>
  <c r="G1252"/>
  <c r="H1252" s="1"/>
  <c r="F1252"/>
  <c r="E1252"/>
  <c r="G1251"/>
  <c r="H1251" s="1"/>
  <c r="F1251"/>
  <c r="E1251"/>
  <c r="G1250"/>
  <c r="H1250" s="1"/>
  <c r="F1250"/>
  <c r="E1250"/>
  <c r="G1249"/>
  <c r="H1249" s="1"/>
  <c r="F1249"/>
  <c r="E1249"/>
  <c r="G1248"/>
  <c r="H1248" s="1"/>
  <c r="F1248"/>
  <c r="E1248"/>
  <c r="G1247"/>
  <c r="H1247" s="1"/>
  <c r="F1247"/>
  <c r="E1247"/>
  <c r="G1246"/>
  <c r="H1246" s="1"/>
  <c r="F1246"/>
  <c r="E1246"/>
  <c r="G1245"/>
  <c r="H1245" s="1"/>
  <c r="F1245"/>
  <c r="E1245"/>
  <c r="G1244"/>
  <c r="H1244" s="1"/>
  <c r="F1244"/>
  <c r="E1244"/>
  <c r="G1243"/>
  <c r="H1243" s="1"/>
  <c r="F1243"/>
  <c r="E1243"/>
  <c r="G1242"/>
  <c r="H1242" s="1"/>
  <c r="F1242"/>
  <c r="E1242"/>
  <c r="G1241"/>
  <c r="H1241" s="1"/>
  <c r="F1241"/>
  <c r="E1241"/>
  <c r="G1240"/>
  <c r="H1240" s="1"/>
  <c r="F1240"/>
  <c r="E1240"/>
  <c r="G1239"/>
  <c r="H1239" s="1"/>
  <c r="F1239"/>
  <c r="E1239"/>
  <c r="G1238"/>
  <c r="H1238" s="1"/>
  <c r="F1238"/>
  <c r="E1238"/>
  <c r="G1237"/>
  <c r="H1237" s="1"/>
  <c r="F1237"/>
  <c r="E1237"/>
  <c r="G1236"/>
  <c r="H1236" s="1"/>
  <c r="F1236"/>
  <c r="E1236"/>
  <c r="G1235"/>
  <c r="H1235" s="1"/>
  <c r="F1235"/>
  <c r="E1235"/>
  <c r="G1234"/>
  <c r="H1234" s="1"/>
  <c r="F1234"/>
  <c r="E1234"/>
  <c r="G1233"/>
  <c r="H1233" s="1"/>
  <c r="F1233"/>
  <c r="E1233"/>
  <c r="E56" i="3"/>
  <c r="C172" i="5" s="1"/>
  <c r="D56" i="3"/>
  <c r="B172" i="5" s="1"/>
  <c r="E14" i="3"/>
  <c r="C39" i="5" s="1"/>
  <c r="D14" i="3"/>
  <c r="B39" i="5" s="1"/>
  <c r="G6" i="30"/>
  <c r="G5"/>
  <c r="H5" s="1"/>
  <c r="F4"/>
  <c r="E4"/>
  <c r="C45" i="28"/>
  <c r="E10" i="3" l="1"/>
  <c r="C19" i="5" s="1"/>
  <c r="D15" i="3"/>
  <c r="B44" i="5" s="1"/>
  <c r="D32" i="3"/>
  <c r="B95" i="5" s="1"/>
  <c r="E9" i="3"/>
  <c r="D10"/>
  <c r="B19" i="5" s="1"/>
  <c r="D30" i="3"/>
  <c r="D12" i="2" s="1"/>
  <c r="C18" i="1" s="1"/>
  <c r="D23" i="3"/>
  <c r="E15"/>
  <c r="C44" i="5" s="1"/>
  <c r="E30" i="3"/>
  <c r="E32"/>
  <c r="C95" i="5" s="1"/>
  <c r="E23" i="3"/>
  <c r="D13"/>
  <c r="B34" i="5" s="1"/>
  <c r="D9" i="3"/>
  <c r="D25"/>
  <c r="B77" i="5" s="1"/>
  <c r="D11" i="3"/>
  <c r="E12"/>
  <c r="E25"/>
  <c r="E11"/>
  <c r="E13"/>
  <c r="C34" i="5" s="1"/>
  <c r="C49" i="28"/>
  <c r="C51" s="1"/>
  <c r="C53" s="1"/>
  <c r="H6" i="30"/>
  <c r="G18" i="1" l="1"/>
  <c r="H18"/>
  <c r="D11" i="2"/>
  <c r="C72" i="5"/>
  <c r="C77"/>
  <c r="B72"/>
  <c r="B14"/>
  <c r="D7" i="2"/>
  <c r="B24" i="5"/>
  <c r="C29"/>
  <c r="B29"/>
  <c r="E51" i="28"/>
  <c r="I18" i="1" l="1"/>
  <c r="C84" i="5"/>
  <c r="B84"/>
  <c r="C67"/>
  <c r="B67"/>
  <c r="B61" l="1"/>
  <c r="C61"/>
  <c r="C24" l="1"/>
  <c r="C14"/>
  <c r="H23" i="3" l="1"/>
  <c r="H26" l="1"/>
  <c r="D8" i="2" s="1"/>
  <c r="C10" i="1" l="1"/>
  <c r="C8"/>
  <c r="E10" l="1"/>
  <c r="F10"/>
  <c r="E8"/>
  <c r="I8" l="1"/>
  <c r="I10"/>
  <c r="B246" i="5"/>
  <c r="C246"/>
  <c r="B20" i="1"/>
  <c r="C13" i="2"/>
  <c r="B170" i="5"/>
  <c r="F78" i="3" l="1"/>
  <c r="H78" s="1"/>
  <c r="H79" l="1"/>
  <c r="H81" s="1"/>
  <c r="D13" i="2"/>
  <c r="C20" i="1" l="1"/>
  <c r="H20" s="1"/>
  <c r="C16"/>
  <c r="E20" l="1"/>
  <c r="G20"/>
  <c r="F20"/>
  <c r="H16"/>
  <c r="G16"/>
  <c r="I20" l="1"/>
  <c r="I16"/>
  <c r="D10" i="2" l="1"/>
  <c r="C14" i="1" l="1"/>
  <c r="F14" s="1"/>
  <c r="H14" l="1"/>
  <c r="H24" s="1"/>
  <c r="G14"/>
  <c r="G24" s="1"/>
  <c r="I14" l="1"/>
  <c r="D9" i="2" l="1"/>
  <c r="C12" i="1" l="1"/>
  <c r="E12" s="1"/>
  <c r="D14" i="2"/>
  <c r="E12" s="1"/>
  <c r="H55" i="49"/>
  <c r="H90" i="3"/>
  <c r="C23" i="1"/>
  <c r="D18" s="1"/>
  <c r="E24" l="1"/>
  <c r="E26" s="1"/>
  <c r="F12"/>
  <c r="F24" s="1"/>
  <c r="D12"/>
  <c r="E9" i="2"/>
  <c r="E7"/>
  <c r="E8"/>
  <c r="E10"/>
  <c r="E13"/>
  <c r="H140" i="49"/>
  <c r="H76"/>
  <c r="H158"/>
  <c r="H123"/>
  <c r="H12"/>
  <c r="H37"/>
  <c r="H94"/>
  <c r="H30"/>
  <c r="H130"/>
  <c r="H153"/>
  <c r="H59"/>
  <c r="H61"/>
  <c r="H86"/>
  <c r="H68"/>
  <c r="H115"/>
  <c r="H105"/>
  <c r="H142"/>
  <c r="H78"/>
  <c r="H14"/>
  <c r="H29"/>
  <c r="H124"/>
  <c r="H60"/>
  <c r="H133"/>
  <c r="H171"/>
  <c r="H107"/>
  <c r="H35"/>
  <c r="H114"/>
  <c r="H144"/>
  <c r="H129"/>
  <c r="H65"/>
  <c r="H126"/>
  <c r="H62"/>
  <c r="H125"/>
  <c r="H172"/>
  <c r="H108"/>
  <c r="H44"/>
  <c r="H101"/>
  <c r="H155"/>
  <c r="H91"/>
  <c r="H19"/>
  <c r="H66"/>
  <c r="H8"/>
  <c r="H57"/>
  <c r="H150"/>
  <c r="H45"/>
  <c r="H149"/>
  <c r="H21"/>
  <c r="H43"/>
  <c r="H134"/>
  <c r="H141"/>
  <c r="H52"/>
  <c r="H27"/>
  <c r="J89" i="3"/>
  <c r="H49" i="49"/>
  <c r="H118"/>
  <c r="H54"/>
  <c r="H109"/>
  <c r="H164"/>
  <c r="H100"/>
  <c r="H36"/>
  <c r="H85"/>
  <c r="H147"/>
  <c r="H83"/>
  <c r="H9"/>
  <c r="H50"/>
  <c r="H17"/>
  <c r="H132"/>
  <c r="H10"/>
  <c r="H81"/>
  <c r="H13"/>
  <c r="H99"/>
  <c r="H25"/>
  <c r="H110"/>
  <c r="H46"/>
  <c r="H93"/>
  <c r="H156"/>
  <c r="H92"/>
  <c r="H28"/>
  <c r="H69"/>
  <c r="H139"/>
  <c r="H75"/>
  <c r="H170"/>
  <c r="H42"/>
  <c r="H111"/>
  <c r="H22"/>
  <c r="H122"/>
  <c r="H70"/>
  <c r="H116"/>
  <c r="H117"/>
  <c r="H163"/>
  <c r="H106"/>
  <c r="H136"/>
  <c r="H165"/>
  <c r="H161"/>
  <c r="H166"/>
  <c r="H102"/>
  <c r="H38"/>
  <c r="H77"/>
  <c r="H148"/>
  <c r="H84"/>
  <c r="H20"/>
  <c r="H53"/>
  <c r="H131"/>
  <c r="H67"/>
  <c r="H138"/>
  <c r="H34"/>
  <c r="H167"/>
  <c r="H162"/>
  <c r="H98"/>
  <c r="H18"/>
  <c r="H128"/>
  <c r="H103"/>
  <c r="H51"/>
  <c r="H154"/>
  <c r="H90"/>
  <c r="H11"/>
  <c r="H80"/>
  <c r="H47"/>
  <c r="H146"/>
  <c r="H82"/>
  <c r="H113"/>
  <c r="H72"/>
  <c r="H39"/>
  <c r="H74"/>
  <c r="H89"/>
  <c r="H16"/>
  <c r="H64"/>
  <c r="H157"/>
  <c r="H159"/>
  <c r="H95"/>
  <c r="H31"/>
  <c r="H26"/>
  <c r="H33"/>
  <c r="H120"/>
  <c r="H56"/>
  <c r="H145"/>
  <c r="H151"/>
  <c r="H87"/>
  <c r="H23"/>
  <c r="H112"/>
  <c r="H48"/>
  <c r="H121"/>
  <c r="H143"/>
  <c r="H79"/>
  <c r="H15"/>
  <c r="H168"/>
  <c r="H104"/>
  <c r="H40"/>
  <c r="H97"/>
  <c r="H135"/>
  <c r="H71"/>
  <c r="H7"/>
  <c r="H169"/>
  <c r="H160"/>
  <c r="H96"/>
  <c r="H32"/>
  <c r="H73"/>
  <c r="H127"/>
  <c r="H63"/>
  <c r="H6"/>
  <c r="H58"/>
  <c r="H137"/>
  <c r="H152"/>
  <c r="H88"/>
  <c r="H24"/>
  <c r="H41"/>
  <c r="H119"/>
  <c r="E11" i="2"/>
  <c r="D14" i="1"/>
  <c r="D10"/>
  <c r="D20"/>
  <c r="D8"/>
  <c r="E25"/>
  <c r="E27" s="1"/>
  <c r="D16"/>
  <c r="G25"/>
  <c r="H25"/>
  <c r="I12" l="1"/>
  <c r="E14" i="2"/>
  <c r="D23" i="1"/>
  <c r="F26"/>
  <c r="F25"/>
  <c r="F27" s="1"/>
  <c r="G27" l="1"/>
  <c r="H27" s="1"/>
  <c r="G26"/>
  <c r="H26" s="1"/>
</calcChain>
</file>

<file path=xl/sharedStrings.xml><?xml version="1.0" encoding="utf-8"?>
<sst xmlns="http://schemas.openxmlformats.org/spreadsheetml/2006/main" count="58700" uniqueCount="30944">
  <si>
    <t>CRONOGRAMA FÍSICO E FINANCEIRO</t>
  </si>
  <si>
    <t>ITEM</t>
  </si>
  <si>
    <t>SERVIÇO</t>
  </si>
  <si>
    <t>VALORES DO ITEM</t>
  </si>
  <si>
    <t>R$</t>
  </si>
  <si>
    <t>%</t>
  </si>
  <si>
    <t>01</t>
  </si>
  <si>
    <t>02</t>
  </si>
  <si>
    <t>03</t>
  </si>
  <si>
    <t>04</t>
  </si>
  <si>
    <t>05</t>
  </si>
  <si>
    <t>06</t>
  </si>
  <si>
    <t>TOTAL PLANILHA</t>
  </si>
  <si>
    <t>VALOR DO SERVIÇO EXECUTADO NO MÊS</t>
  </si>
  <si>
    <t>PORCENTAGEM</t>
  </si>
  <si>
    <t xml:space="preserve">VALOR ACUMULADO DOS SERVIÇOS EXECUTADOS </t>
  </si>
  <si>
    <t>PORCENTAGEM ACUMULADO</t>
  </si>
  <si>
    <t>RESUMO DO ORÇAMENTO</t>
  </si>
  <si>
    <t>TOTAL</t>
  </si>
  <si>
    <t>DESCRIÇÃO DOS SERVIÇOS</t>
  </si>
  <si>
    <t>UNID.</t>
  </si>
  <si>
    <t>QUANT.</t>
  </si>
  <si>
    <t>PREÇO 
TOTAL (R$)</t>
  </si>
  <si>
    <t>FONTE DE REFERÊNCIA</t>
  </si>
  <si>
    <t>CÓDIGO</t>
  </si>
  <si>
    <t>SERVIÇOS PRELIMINARES</t>
  </si>
  <si>
    <t>01.01</t>
  </si>
  <si>
    <t>01.01.01</t>
  </si>
  <si>
    <t>SINAPI</t>
  </si>
  <si>
    <t>01.01.02</t>
  </si>
  <si>
    <t>COMPOSIÇÃO</t>
  </si>
  <si>
    <t>01.01.03</t>
  </si>
  <si>
    <t>01.01.04</t>
  </si>
  <si>
    <t>01.01.05</t>
  </si>
  <si>
    <t>SUBTOTAL 01</t>
  </si>
  <si>
    <t>MOVIMENTO DE TERRA</t>
  </si>
  <si>
    <t>02.01.01</t>
  </si>
  <si>
    <t>SUBTOTAL 02</t>
  </si>
  <si>
    <t>03.01</t>
  </si>
  <si>
    <t>03.01.01</t>
  </si>
  <si>
    <t>SUBTOTAL 03</t>
  </si>
  <si>
    <t>04.01</t>
  </si>
  <si>
    <t>04.01.01</t>
  </si>
  <si>
    <t>04.01.02</t>
  </si>
  <si>
    <t>ALVENARIA DE VEDAÇÃO</t>
  </si>
  <si>
    <t>06.01.01</t>
  </si>
  <si>
    <t>GRADES E PORTÕES</t>
  </si>
  <si>
    <t>COBERTURA</t>
  </si>
  <si>
    <t>TELHADO</t>
  </si>
  <si>
    <t>RUFOS E CALHAS</t>
  </si>
  <si>
    <t>PAVIMENTAÇÃO</t>
  </si>
  <si>
    <t>ACABAMENTOS</t>
  </si>
  <si>
    <t>PINTURA</t>
  </si>
  <si>
    <t>TOMADAS</t>
  </si>
  <si>
    <t>HID-006</t>
  </si>
  <si>
    <t>BANCADAS</t>
  </si>
  <si>
    <t>MUROS E FECHAMENTOS</t>
  </si>
  <si>
    <t>PAVIMENTAÇÃO EXTERNA</t>
  </si>
  <si>
    <t>PAISAGISMO</t>
  </si>
  <si>
    <t>DIVERSOS EXTERNOS</t>
  </si>
  <si>
    <t>SERVIÇOS DIVERSOS</t>
  </si>
  <si>
    <t>ESQUADRIAS METÁLICAS</t>
  </si>
  <si>
    <t>MEMÓRIA DE CÁLCULO</t>
  </si>
  <si>
    <t>DESCRIÇÃO SERVIÇO</t>
  </si>
  <si>
    <t>UNIDADE</t>
  </si>
  <si>
    <t>QUANT.  DO SERVIÇO</t>
  </si>
  <si>
    <t>C (m)</t>
  </si>
  <si>
    <t>H (m)</t>
  </si>
  <si>
    <t>Qnt</t>
  </si>
  <si>
    <t>L</t>
  </si>
  <si>
    <t>L (m)</t>
  </si>
  <si>
    <t>KG</t>
  </si>
  <si>
    <t>IMPERMEABILIZAÇÃO</t>
  </si>
  <si>
    <t>M2</t>
  </si>
  <si>
    <t>UND</t>
  </si>
  <si>
    <t>M</t>
  </si>
  <si>
    <t>CJ</t>
  </si>
  <si>
    <t>TIPO COMPOSIÇÃO</t>
  </si>
  <si>
    <t>LS:</t>
  </si>
  <si>
    <t>BDI:</t>
  </si>
  <si>
    <t>DATA-BASE</t>
  </si>
  <si>
    <t>COMPOSIÇÃO DE REFERÊNCIA</t>
  </si>
  <si>
    <t>CUSTO UNIT.  DO SERVIÇO (R$)</t>
  </si>
  <si>
    <t>M3</t>
  </si>
  <si>
    <t>TIPO</t>
  </si>
  <si>
    <t>FONTE</t>
  </si>
  <si>
    <t>REF.</t>
  </si>
  <si>
    <t>DESCRIÇÃO DO ITEM</t>
  </si>
  <si>
    <t>COEF.</t>
  </si>
  <si>
    <t>V. UNIT.</t>
  </si>
  <si>
    <t>V. TOTAL</t>
  </si>
  <si>
    <t>I</t>
  </si>
  <si>
    <t>MO</t>
  </si>
  <si>
    <t>MA</t>
  </si>
  <si>
    <t>RESUMO - DISCRIMINAÇÃO</t>
  </si>
  <si>
    <t>TAXA</t>
  </si>
  <si>
    <t xml:space="preserve"> TOTAL S/ BDI </t>
  </si>
  <si>
    <t xml:space="preserve"> BDI </t>
  </si>
  <si>
    <t>MÃO DE OBRA -   (TOTAL MO)</t>
  </si>
  <si>
    <t>ENCARGOS SOCIAIS</t>
  </si>
  <si>
    <t>TOTAL MÃO OBRA</t>
  </si>
  <si>
    <t>MATERIAIS E EQUIPAMENTOS -   (TOTAL MA)</t>
  </si>
  <si>
    <t>TOTAL MATERIAIS E EQUIPAMENTOS</t>
  </si>
  <si>
    <t>TOTAL (MÃO DE OBRA + MATERIAIS + EQUIPAMENTOS)</t>
  </si>
  <si>
    <t xml:space="preserve">BDI </t>
  </si>
  <si>
    <t>TOTAL DO SERVIÇO</t>
  </si>
  <si>
    <t>C</t>
  </si>
  <si>
    <t>-</t>
  </si>
  <si>
    <t>H</t>
  </si>
  <si>
    <t>m2</t>
  </si>
  <si>
    <t>mês</t>
  </si>
  <si>
    <t>m</t>
  </si>
  <si>
    <t>Interruptor de uma tecla paralelo 10A/250V, com placa 4x2"</t>
  </si>
  <si>
    <t>UN</t>
  </si>
  <si>
    <t>und</t>
  </si>
  <si>
    <t>PAR</t>
  </si>
  <si>
    <t>BDI</t>
  </si>
  <si>
    <t>COMPOSIÇÃO LEI SOCIAL</t>
  </si>
  <si>
    <t>GRUPO A - Encargos Sociais Básicos</t>
  </si>
  <si>
    <t>A.1</t>
  </si>
  <si>
    <t>INSS (Art. 22 da Lei 8.212/91)</t>
  </si>
  <si>
    <t>A.2</t>
  </si>
  <si>
    <t xml:space="preserve">FGTS (Art. 27 do Decreto 99.684/90) </t>
  </si>
  <si>
    <t>A.3</t>
  </si>
  <si>
    <t>SESI/SESC (Lei 8.029/90 e Lei 8.036/90)</t>
  </si>
  <si>
    <t>A.4</t>
  </si>
  <si>
    <t>SENAI/SENAC (Lei 8.029/90 e Decreto-Lei 6246/44)</t>
  </si>
  <si>
    <t>A.5</t>
  </si>
  <si>
    <t xml:space="preserve">SEBRAE (já considerado no item A.3 e A.4) </t>
  </si>
  <si>
    <t>A.6</t>
  </si>
  <si>
    <t xml:space="preserve">INCRA (Lei 2.613/55 e Decreto 1.146/70) </t>
  </si>
  <si>
    <t>A.7</t>
  </si>
  <si>
    <t>SALÁRIO-EDUCAÇÃO (Decreto 87.043/82)</t>
  </si>
  <si>
    <t>A.8</t>
  </si>
  <si>
    <t xml:space="preserve">SEGURO ACIDENTE DO TRABALHO (Lei 8.212/91 e Decreto 3.048/99) </t>
  </si>
  <si>
    <t>A.9</t>
  </si>
  <si>
    <t xml:space="preserve">SECONCI/Medicina do Trabalho </t>
  </si>
  <si>
    <t>TOTAL GRUPO A</t>
  </si>
  <si>
    <t xml:space="preserve">GRUPO B - Encargos Sociais que recebem a incidência do grupo A </t>
  </si>
  <si>
    <t>B.1</t>
  </si>
  <si>
    <t>Descanso Semanal Remunerado (Art. 66 da CLT e Art. 7º da CF/88)</t>
  </si>
  <si>
    <t>B.2</t>
  </si>
  <si>
    <t>Feriados (Art. 70 da CLT e Lei 605/49)</t>
  </si>
  <si>
    <t>B.3</t>
  </si>
  <si>
    <t>Auxílio doença e acidente do trabalho (Lei 3.607/60 e Art. 131 da CLT)</t>
  </si>
  <si>
    <t>B.4</t>
  </si>
  <si>
    <t xml:space="preserve">Licença Paternidade (Art. 7º da CF/88) </t>
  </si>
  <si>
    <t>B.5</t>
  </si>
  <si>
    <t xml:space="preserve">Faltas Legais (Art. 473 da CLT) </t>
  </si>
  <si>
    <t>B.6</t>
  </si>
  <si>
    <t xml:space="preserve">13º Salário (Lei nº 4090/62) </t>
  </si>
  <si>
    <t>B.7</t>
  </si>
  <si>
    <t xml:space="preserve">Aviso Prévio Trabalhado (Art. 7º, inciso XXI da CF/88) </t>
  </si>
  <si>
    <t>B.8</t>
  </si>
  <si>
    <t>Dias de Chuvas</t>
  </si>
  <si>
    <t>B.9</t>
  </si>
  <si>
    <t>Férias Gozadas</t>
  </si>
  <si>
    <t>B.10</t>
  </si>
  <si>
    <t>Salário Maternidade</t>
  </si>
  <si>
    <t>B.11</t>
  </si>
  <si>
    <t>Auxílio - Enfermidade</t>
  </si>
  <si>
    <t>TOTAL GRUPO B</t>
  </si>
  <si>
    <t>GRUPO C - Encargos Sociais que não recebem a incidência do grupo A</t>
  </si>
  <si>
    <t>C.1</t>
  </si>
  <si>
    <t>Dispensa sem justa causa (LC 110/01)</t>
  </si>
  <si>
    <t>C.2</t>
  </si>
  <si>
    <t xml:space="preserve">Férias indenizadas (Art. 129 a 148 da CLT) </t>
  </si>
  <si>
    <t>C.3</t>
  </si>
  <si>
    <t xml:space="preserve">Aviso prévio indenizado (Art. 7º, inciso XXI da CF/88) </t>
  </si>
  <si>
    <t>C.4</t>
  </si>
  <si>
    <t xml:space="preserve">FGTS sobre aviso prévio indenizado (Súmula 305 TST) </t>
  </si>
  <si>
    <t>C.5</t>
  </si>
  <si>
    <t>INSS sobre aviso prévio indenizado (Decreto 6.727/09)</t>
  </si>
  <si>
    <t>C.6</t>
  </si>
  <si>
    <t>Aviso prévio trabalhado</t>
  </si>
  <si>
    <t>C.7</t>
  </si>
  <si>
    <t>Indenização Adicional</t>
  </si>
  <si>
    <t>TOTAL GRUPO C</t>
  </si>
  <si>
    <t xml:space="preserve">GRUPO D - Reincidência dos encargos sociais básicos </t>
  </si>
  <si>
    <t>D.1</t>
  </si>
  <si>
    <t>Incidência do grupo A sobre o grupo B</t>
  </si>
  <si>
    <t>D.2</t>
  </si>
  <si>
    <t>Reincidência de Grupo A sobre Aviso Prévio Trabalho e Reincidência
 do FGTS sobre Aviso Prévio Indenizado</t>
  </si>
  <si>
    <t>TOTAL GRUPO D</t>
  </si>
  <si>
    <t>Código</t>
  </si>
  <si>
    <t>Descrição</t>
  </si>
  <si>
    <t>Und.</t>
  </si>
  <si>
    <t>Preço</t>
  </si>
  <si>
    <t>INSUMOS DE MAO DE OBRA</t>
  </si>
  <si>
    <t>MAO DE OBRA (SALARIOS)</t>
  </si>
  <si>
    <t>AJUDANTE</t>
  </si>
  <si>
    <t>AZULEJISTA</t>
  </si>
  <si>
    <t>CALCETEIRO/PINTOR</t>
  </si>
  <si>
    <t>CARPINTEIRO</t>
  </si>
  <si>
    <t>ELETRICISTA</t>
  </si>
  <si>
    <t>ELETROTECNICO MONTADOR</t>
  </si>
  <si>
    <t>ENCANADOR</t>
  </si>
  <si>
    <t>ARMADOR</t>
  </si>
  <si>
    <t>GRANITEIRO/MARMORISTA</t>
  </si>
  <si>
    <t>LADRILHISTA</t>
  </si>
  <si>
    <t>MONTADOR</t>
  </si>
  <si>
    <t>PASTILHEIRO</t>
  </si>
  <si>
    <t>PEDREIRO</t>
  </si>
  <si>
    <t>PINTOR</t>
  </si>
  <si>
    <t>SERVENTE</t>
  </si>
  <si>
    <t>TELHADISTA</t>
  </si>
  <si>
    <t>MAO DE OBRA (SALARIOS) - CONTINUACAO</t>
  </si>
  <si>
    <t>TOPOGRAFO - (TECNICO 2O GRAU NIVEL C)</t>
  </si>
  <si>
    <t>NIVELADOR</t>
  </si>
  <si>
    <t>AUXILIAR DE CAMPO</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</si>
  <si>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</si>
  <si>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</si>
  <si>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</si>
  <si>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</si>
  <si>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</si>
  <si>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</si>
  <si>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</si>
  <si>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</si>
  <si>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</si>
  <si>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</si>
  <si>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</si>
  <si>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</si>
  <si>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</si>
  <si>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</si>
  <si>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</si>
  <si>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</si>
  <si>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</si>
  <si>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</si>
  <si>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</si>
  <si>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</si>
  <si>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</si>
  <si>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</si>
  <si>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</si>
  <si>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</si>
  <si>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AREIA FINA</t>
  </si>
  <si>
    <t>AREIA PARA ATERRO</t>
  </si>
  <si>
    <t>ARGAMASSA PARA GRAUTEAMENTO TIPO SIKAGROUT</t>
  </si>
  <si>
    <t>REJUNTE PRE-FABRICADA</t>
  </si>
  <si>
    <t>ARGAMASSA TIXOTROPICA SIKA MONOTOP 622 BR</t>
  </si>
  <si>
    <t>MADEIRAS</t>
  </si>
  <si>
    <t>MADEIRA (PEROBA)</t>
  </si>
  <si>
    <t>TACO P/ FIXACAO DE BATENTE/RODAPE 10X10X2,5 CM</t>
  </si>
  <si>
    <t>FL</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</si>
  <si>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</si>
  <si>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</si>
  <si>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</si>
  <si>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</si>
  <si>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</si>
  <si>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</si>
  <si>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</si>
  <si>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FORMICA TIPO LOUSA ESCOLAR</t>
  </si>
  <si>
    <t>FORMICA LISA BRILHANTE</t>
  </si>
  <si>
    <t>MADEIRAS - CONTINUACAO</t>
  </si>
  <si>
    <t>TABUA EM MADEIRA DE LEI DE 20 CM DE LARGURA</t>
  </si>
  <si>
    <t>ESCORA DE EUCALIPTO (COMP.=3.50M)</t>
  </si>
  <si>
    <t>DZ</t>
  </si>
  <si>
    <t>PECA EM MADEIRA DE LEI 8.5 X 2 CM (BRUTA)</t>
  </si>
  <si>
    <t>FORMAS E ESCORAMENTOS</t>
  </si>
  <si>
    <t>ANDAIME MET TUBULAR FACHADA - LOCACAO (M/MÊS)</t>
  </si>
  <si>
    <t>ANDAIME PARA FACHADA (LOCAÇÃO MENSAL)</t>
  </si>
  <si>
    <t>ARMADURAS PARA CONCRETO</t>
  </si>
  <si>
    <t>ACO CA-50 DE 6.3MM</t>
  </si>
  <si>
    <t>ACO CA-50 DE 8.0MM</t>
  </si>
  <si>
    <t>ACO CA-50 DE 20.0MM</t>
  </si>
  <si>
    <t>ACO CA-60 DE 5.0MM</t>
  </si>
  <si>
    <t>TELA SOLDADA EM AÇO TIPO TELCON Q-138 P/ ARMADURA</t>
  </si>
  <si>
    <t>LAJES E PAINEIS PRE-FABRICADOS</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</si>
  <si>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</si>
  <si>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</si>
  <si>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</si>
  <si>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</si>
  <si>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</si>
  <si>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</si>
  <si>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</si>
  <si>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VEDACAO (ELEMENTOS VAZADOS)</t>
  </si>
  <si>
    <t>VEDACAO (DIVISORIAS)</t>
  </si>
  <si>
    <t>DIVISORIA ESP.35MM MIOLO COLMEIA MOD PAINEL/PAINEL</t>
  </si>
  <si>
    <t>PORTA P/ DIVISORIA 80X210 CM, INC DOBR/FECH INTERN</t>
  </si>
  <si>
    <t>GRANITO CINZA ANDORINHA E = 3 CM POLIDO NOS DOIS LADOS</t>
  </si>
  <si>
    <t>MATERIAIS PARA IMPERMEABILIZACAO</t>
  </si>
  <si>
    <t>SIKA TOP 107</t>
  </si>
  <si>
    <t>MANTA GEOTEXTIL DE POLIESTER BIDIM RT-16</t>
  </si>
  <si>
    <t>SIKA 1</t>
  </si>
  <si>
    <t>SIKAFLEX 1A</t>
  </si>
  <si>
    <t>ML</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</si>
  <si>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</si>
  <si>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</si>
  <si>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</si>
  <si>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</si>
  <si>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</si>
  <si>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</si>
  <si>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</si>
  <si>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</si>
  <si>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</si>
  <si>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</si>
  <si>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</si>
  <si>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</si>
  <si>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</si>
  <si>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</si>
  <si>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GALV 0.43MM TRAP 40 TERM PU 30MM PINT 2 FAC</t>
  </si>
  <si>
    <t>TELHA GALV 0.43MM TRAP40 POLIU 30MM FILME PVC PINT</t>
  </si>
  <si>
    <t>TELHA METALICA TRAPEZOIDAL 40 ESP. 0.50MM</t>
  </si>
  <si>
    <t>TELHAS (ELEMENTOS DE ARREMATE)</t>
  </si>
  <si>
    <t>RUFO EM ALUMINIO ESP. 0.5 MM LARGURA 30 CM</t>
  </si>
  <si>
    <t>CUMEEIRA FIBROCIMENTO NORMAL (ONDULADA)</t>
  </si>
  <si>
    <t>FITAS ANTI-CORROSIVAS PARA ASSENT TELHAS</t>
  </si>
  <si>
    <t>ELEMENTOS DE FIXACAO (PARAFUSOS/FERRAGENS)</t>
  </si>
  <si>
    <t>CONJUNTO VEDACAO ELASTICA</t>
  </si>
  <si>
    <t>ARO EM METAL PARA BASQUETE</t>
  </si>
  <si>
    <t>PARAFUSO PARA MADEIRA DE 80MM</t>
  </si>
  <si>
    <t>PARAFUSO COM ROSCA SOBERBA 8X110MM</t>
  </si>
  <si>
    <t>PARAFUSO S-8</t>
  </si>
  <si>
    <t>BUCHA PLASTICA COM PARAFUSO - 8MM</t>
  </si>
  <si>
    <t>BUCHA PLASTICA 8MM</t>
  </si>
  <si>
    <t>PARAFUSO CROMADO P/FIXACAO SANITARIOS</t>
  </si>
  <si>
    <t>PARAFUSO CROMADO D = 4 MM</t>
  </si>
  <si>
    <t>BUCHA PLASTICA NR.7</t>
  </si>
  <si>
    <t>PORCA SEXTAVADA 1/4"</t>
  </si>
  <si>
    <t>PREGO - PRECO MEDIO DAS BITOLAS</t>
  </si>
  <si>
    <t>PREGO 12X12</t>
  </si>
  <si>
    <t>PREGO 15X15</t>
  </si>
  <si>
    <t>PREGO 18X27</t>
  </si>
  <si>
    <t>PREGO 18X30</t>
  </si>
  <si>
    <t>PREGO 18X27 GALVANIZADO</t>
  </si>
  <si>
    <t>PARAFUSO PARA BUCHA S-5</t>
  </si>
  <si>
    <t>PARAFUSO PARA BUCHA PLASTICA N.7</t>
  </si>
  <si>
    <t>BUCHA S-5</t>
  </si>
  <si>
    <t>BUCHA S8</t>
  </si>
  <si>
    <t>ELEMENTOS DE FIXACAO - CONTINUACAO</t>
  </si>
  <si>
    <t>CONJUNTO FIXACAO P/ TELHA DE ALUMINIO TRAPEZOIDAL</t>
  </si>
  <si>
    <t>PARAFUSO GALV. C/PORCA E ARRUELA 16MM X 200MM</t>
  </si>
  <si>
    <t>BUCHA DE NYLON N.º8 REF.: TEL-5308</t>
  </si>
  <si>
    <t>BUCHA PLÁSTICA COM PARAFUSO - 6MM</t>
  </si>
  <si>
    <t>PARAFUSO COM BUCHA S8</t>
  </si>
  <si>
    <t>CONJUNTO P/ FIXAÇÃO TELHA ALUMINIO ONDULADA</t>
  </si>
  <si>
    <t>PARAFUSO DE MAQ FERRO GALVANIZADO D= 16 X 100MM</t>
  </si>
  <si>
    <t>PARAFUSO AUTOATARRACHANTE DIM 4.2X32MM REF TEL5333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</si>
  <si>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</si>
  <si>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</si>
  <si>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</si>
  <si>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</si>
  <si>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</si>
  <si>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</si>
  <si>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</si>
  <si>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</si>
  <si>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</si>
  <si>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</si>
  <si>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</si>
  <si>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</si>
  <si>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</si>
  <si>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</si>
  <si>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DE ARAME GALVANIZADO DE 1" FIO N.10 BWG</t>
  </si>
  <si>
    <t>FECHAMENTOS EXTERNOS (CONT.)</t>
  </si>
  <si>
    <t>TELA MOSQUITEIRO EM NYLON MALHA 14 ABERTURA 1,5MM</t>
  </si>
  <si>
    <t>DIVERSOS</t>
  </si>
  <si>
    <t>BOMBEAMENTO DE CONCRETO</t>
  </si>
  <si>
    <t>TABULEIRO MARMORE BRANCO E GRANITO PRETO 40X40CM</t>
  </si>
  <si>
    <t>DESMOLDANTE PARA FORMAS</t>
  </si>
  <si>
    <t>MOLDURA CANTONEIRA ALUMINIO PERFIL L 3/4"X3/4X1/8"</t>
  </si>
  <si>
    <t>JUNTA PLASTICA DE 17 X 3 MM</t>
  </si>
  <si>
    <t>CABO ACO GALV. SM 6X7-AF 6,4MM (1/4")</t>
  </si>
  <si>
    <t>COLA PARA FORMICA</t>
  </si>
  <si>
    <t>DIVERSOS (CONTINUACAO)</t>
  </si>
  <si>
    <t>FILETE EM ISOPOR 2X1CM</t>
  </si>
  <si>
    <t>CILINDRO DE GAS DE COZINHA 45 KG</t>
  </si>
  <si>
    <t>DUREPOX (250G)</t>
  </si>
  <si>
    <t>PARAF. INOX SEXT. M6X45MM, BUCHA N.8, ARRUELA 1/4"</t>
  </si>
  <si>
    <t>FIXADOR UNIV SPDA ESTANH TEL-5024 P/CABO 16 A 70MM</t>
  </si>
  <si>
    <t>INSUMOS DE ACABAMENTOS - CIVIL</t>
  </si>
  <si>
    <t>ESQUADRIAS DE MADEIRA - ANGELIM PEDRA</t>
  </si>
  <si>
    <t>ALIZAR / GUARNICAO EM MAD DE LEI 5.0 X 1.5 CM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</si>
  <si>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</si>
  <si>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</si>
  <si>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</si>
  <si>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</si>
  <si>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</si>
  <si>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</si>
  <si>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ALIZAR / GUARNICAO EM MAD DE LEI 7X1.5CM</t>
  </si>
  <si>
    <t>ALIZAR / GUARNICAO EM MAD DE LEI 5X2.5CM</t>
  </si>
  <si>
    <t>CAIXILHO MAD LEI 9X3CM P/ JANELA - ANGELIM PEDRA</t>
  </si>
  <si>
    <t>ESQUADRIAS METÁLICAS (CONT.)</t>
  </si>
  <si>
    <t>FERRAGENS PARA ESQUADRIAS</t>
  </si>
  <si>
    <t>FECHADURA COMPLETA PARA PORTA INTERNA</t>
  </si>
  <si>
    <t>TARGETA FIO REDONDO 3"</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</si>
  <si>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</si>
  <si>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</si>
  <si>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</si>
  <si>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</si>
  <si>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</si>
  <si>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</si>
  <si>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</si>
  <si>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</si>
  <si>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</si>
  <si>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</si>
  <si>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</si>
  <si>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</si>
  <si>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</si>
  <si>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</si>
  <si>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</si>
  <si>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</si>
  <si>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</si>
  <si>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</si>
  <si>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</si>
  <si>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</si>
  <si>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</si>
  <si>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</si>
  <si>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</si>
  <si>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</si>
  <si>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</si>
  <si>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</si>
  <si>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</si>
  <si>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</si>
  <si>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</si>
  <si>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</si>
  <si>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</si>
  <si>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</si>
  <si>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</si>
  <si>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FORROS</t>
  </si>
  <si>
    <t>FORRO DE GESSO COLOCADO, ACABAMENTO TIPO LISO</t>
  </si>
  <si>
    <t>FORROS (CONTINUAÇÃO)</t>
  </si>
  <si>
    <t>FORRO PVC FRISADO L= 20CM ESP.10MM, COLOCADO</t>
  </si>
  <si>
    <t>PISOS (CERÂMICA E SIMILARES)</t>
  </si>
  <si>
    <t>XADREZ (PO CORANTE TIPO XADREZ MARCA DE REF.)</t>
  </si>
  <si>
    <t>PISOS (CERÂMICA E SIMILARES) - CONT.</t>
  </si>
  <si>
    <t>PISO CERAMICO 45X45CM PEI5 CARGO PLUS GRAY ELIANE</t>
  </si>
  <si>
    <t>PISOS CERAMICOS E GRANITO</t>
  </si>
  <si>
    <t>JUNTA DE DILATACAO PLASTICA</t>
  </si>
  <si>
    <t>PORCELANATO POLIDO PANNA PLUS PO 50X50CM</t>
  </si>
  <si>
    <t>PORCELANATO POL ACET 60X60CM CIMENTO CINZA BOLD</t>
  </si>
  <si>
    <t>PISOS (MADEIRA, PLÁSTICOS, ETC)</t>
  </si>
  <si>
    <t>AGREGADO DE ALTA RESISTENCIA PARA PISOS</t>
  </si>
  <si>
    <t>PISO VIN PAVIFLEX CHROMA CONCEPT 30X30CM - ESP.2MM</t>
  </si>
  <si>
    <t>TABUA DE MADEIRA DE LEI P/ PISO LARG. 15 CM ESP 2CM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</si>
  <si>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</si>
  <si>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</si>
  <si>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</si>
  <si>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</si>
  <si>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</si>
  <si>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</si>
  <si>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</si>
  <si>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</si>
  <si>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</si>
  <si>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PISOS (ELEMENTOS DE ARREMATE) - CONT.</t>
  </si>
  <si>
    <t>RODAPE MARMORE BRANCO H=7CM</t>
  </si>
  <si>
    <t>BLOCO CONCRETO TIPO PAVI-S ESP.8CM,35MPA(48UND/M2)</t>
  </si>
  <si>
    <t>BLOCO CONCRETO TIPO PAVI-S ESP.10CM - 35MPA</t>
  </si>
  <si>
    <t>BLOCO CONCRETO PAVI-S ESP. 6CM 35 MPA (48UN/M2)</t>
  </si>
  <si>
    <t>TINTAS (CONTINUACAO)</t>
  </si>
  <si>
    <t>VIDROS E ACESSORIOS</t>
  </si>
  <si>
    <t>VIDRO TRANSPARENTE LISO ESP.4MM,COLOCADO</t>
  </si>
  <si>
    <t>VIDRO MINI-BOREAL ESP.4MM, COLOCADO</t>
  </si>
  <si>
    <t>MASSA PARA VIDRO</t>
  </si>
  <si>
    <t>ESPELHO PRATA ESPESSURA 4 MM</t>
  </si>
  <si>
    <t>BOTAO FRANCES P/FIXACAO DE ESPELHOS, CROMADO</t>
  </si>
  <si>
    <t>VIDROS E ACESSORIOS (CONTINUAÇÃO)</t>
  </si>
  <si>
    <t>VIDRO ARAMADO ESP. 6MM, COLOCADO</t>
  </si>
  <si>
    <t>TINTAS (CONT.)</t>
  </si>
  <si>
    <t>ESMALTE SINTETICO</t>
  </si>
  <si>
    <t>TINTA EPOXI PARA ACABAMENTO</t>
  </si>
  <si>
    <t>TINTA LATEX PVA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</si>
  <si>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</si>
  <si>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</si>
  <si>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</si>
  <si>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</si>
  <si>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</si>
  <si>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</si>
  <si>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</si>
  <si>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</si>
  <si>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</si>
  <si>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</si>
  <si>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MASSA ACRILICA</t>
  </si>
  <si>
    <t>MASSA A OLEO</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</si>
  <si>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</si>
  <si>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</si>
  <si>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</si>
  <si>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</si>
  <si>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</si>
  <si>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</si>
  <si>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</si>
  <si>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</si>
  <si>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</si>
  <si>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</si>
  <si>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</si>
  <si>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GRAMA EM PLACAS TIPO ESMERALDA</t>
  </si>
  <si>
    <t>TERRA VEGETAL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</si>
  <si>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</si>
  <si>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</si>
  <si>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</si>
  <si>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</si>
  <si>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</si>
  <si>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</si>
  <si>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</si>
  <si>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</si>
  <si>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</si>
  <si>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</si>
  <si>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</si>
  <si>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CAIXA DE PRE-MOLDADO P/ AR CONDICIONADO 18.000 BTU</t>
  </si>
  <si>
    <t>QUADRO QUADRICULABRANCO P/ PINCEL DIM 3.00 X 1.50M</t>
  </si>
  <si>
    <t>INSUMOS DE ELETRICA</t>
  </si>
  <si>
    <t>POSTES</t>
  </si>
  <si>
    <t>POSTE CIRC.CONCRETO ALT.MONT.11M/300KG,PAD ESCELSA</t>
  </si>
  <si>
    <t>POSTE CIRCULAR DE CONCRETO 11M/600KG</t>
  </si>
  <si>
    <t>POSTE (CONT)</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</si>
  <si>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</si>
  <si>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</si>
  <si>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</si>
  <si>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</si>
  <si>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</si>
  <si>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</si>
  <si>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</si>
  <si>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CONECTOR PORCELANA 3P P/FIO 10MM2</t>
  </si>
  <si>
    <t>CONECTOR PORCELANA 3P P/FIO 6MM2</t>
  </si>
  <si>
    <t>CONECTOR PORCELANA 3P P/ FIO 4MM2</t>
  </si>
  <si>
    <t>LUMINARIAS - CONT</t>
  </si>
  <si>
    <t>TRANSFORMADORES</t>
  </si>
  <si>
    <t>TRANSF A OLEO MINERAL 150KVA 13.8-10.4 KV 220127V</t>
  </si>
  <si>
    <t>PARA-RAIOS - ACESSORIOS</t>
  </si>
  <si>
    <t>QUADROS E CAIXAS ENTRADA/MEDIÇÃO</t>
  </si>
  <si>
    <t>CX PASS MET Nº6 "TELEBRAS" 120X120X15CM CH GALV</t>
  </si>
  <si>
    <t>CHAVE BLINDADA 600V-200A C/ FUSIVEL NH160A</t>
  </si>
  <si>
    <t>CONJ CX MEDIDOR POLIFASICO P-980-005+CX DISJ P-940-003</t>
  </si>
  <si>
    <t>CAIXA PVC 4" X 4" TIGREFLEX</t>
  </si>
  <si>
    <t>QUADROS E CAIXAS (CONTINUAÇÃO)</t>
  </si>
  <si>
    <t>CAIXA PVC 3" X 3" TIGREFLEX - SEXTAVADA</t>
  </si>
  <si>
    <t>QUADRO DIST EMB MET 3F 56/40 CIRC DIN/UL - 225A</t>
  </si>
  <si>
    <t>CAIXA PASSAG. CH 18 C/TAMPA PARAF. 400X400X120MM</t>
  </si>
  <si>
    <t>ELETRODUTOS (AÇO ESMALTADO E CONEXÕES)</t>
  </si>
  <si>
    <t>ELETRODUTO DE FERRO GALVANIZADO 6"</t>
  </si>
  <si>
    <t>ELETRODUTO DE FERRO GALVANIZADO 4"</t>
  </si>
  <si>
    <t>ELETRODUTO DE FERRO GALVANIZADO 3"</t>
  </si>
  <si>
    <t>REDUÇÃO DE FERRO GALVANIZADO Ø 50X32MM (2X1 1/4")</t>
  </si>
  <si>
    <t>CAIXAS DE PASSAGEM E ECONDULETES (CONTINUAÇÃO)</t>
  </si>
  <si>
    <t>ELETRODUTOS (PVC RIGIDO E CONEXÕES)</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</si>
  <si>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</si>
  <si>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</si>
  <si>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</si>
  <si>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</si>
  <si>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</si>
  <si>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</si>
  <si>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</si>
  <si>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</si>
  <si>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</si>
  <si>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</si>
  <si>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</si>
  <si>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</si>
  <si>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</si>
  <si>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</si>
  <si>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</si>
  <si>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</si>
  <si>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</si>
  <si>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</si>
  <si>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</si>
  <si>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</si>
  <si>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</si>
  <si>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</si>
  <si>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</si>
  <si>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</si>
  <si>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</si>
  <si>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</si>
  <si>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</si>
  <si>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</si>
  <si>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</si>
  <si>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</si>
  <si>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</si>
  <si>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</si>
  <si>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</si>
  <si>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</si>
  <si>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</si>
  <si>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</si>
  <si>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</si>
  <si>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</si>
  <si>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</si>
  <si>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</si>
  <si>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</si>
  <si>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</si>
  <si>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</si>
  <si>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</si>
  <si>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</si>
  <si>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</si>
  <si>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</si>
  <si>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</si>
  <si>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</si>
  <si>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</si>
  <si>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</si>
  <si>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</si>
  <si>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</si>
  <si>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</si>
  <si>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</si>
  <si>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FIOS E CABOS (CONTINUACAO)</t>
  </si>
  <si>
    <t>FIOS E CABOS (CONT)</t>
  </si>
  <si>
    <t>CABO COAXIAL P/ TV 67 OHMS</t>
  </si>
  <si>
    <t>CHAVES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</si>
  <si>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</si>
  <si>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</si>
  <si>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</si>
  <si>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</si>
  <si>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</si>
  <si>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</si>
  <si>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</si>
  <si>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</si>
  <si>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</si>
  <si>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</si>
  <si>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</si>
  <si>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</si>
  <si>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</si>
  <si>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</si>
  <si>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</si>
  <si>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</si>
  <si>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</si>
  <si>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</si>
  <si>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</si>
  <si>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</si>
  <si>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</si>
  <si>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</si>
  <si>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</si>
  <si>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</si>
  <si>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</si>
  <si>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</si>
  <si>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</si>
  <si>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</si>
  <si>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</si>
  <si>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</si>
  <si>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MINI DISJUNTOR TRIPOLAR 90A CURVA C 5KA 220/127V</t>
  </si>
  <si>
    <t>DISJUNTOR NORMA NEMA TRIPOLAR 30A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</si>
  <si>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</si>
  <si>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</si>
  <si>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</si>
  <si>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</si>
  <si>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</si>
  <si>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</si>
  <si>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</si>
  <si>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</si>
  <si>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</si>
  <si>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</si>
  <si>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</si>
  <si>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</si>
  <si>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</si>
  <si>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</si>
  <si>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</si>
  <si>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</si>
  <si>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</si>
  <si>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</si>
  <si>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</si>
  <si>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</si>
  <si>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</si>
  <si>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</si>
  <si>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</si>
  <si>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</si>
  <si>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</si>
  <si>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</si>
  <si>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</si>
  <si>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</si>
  <si>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</si>
  <si>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</si>
  <si>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</si>
  <si>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</si>
  <si>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</si>
  <si>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CAIXAS DE PASSAGEM E CONDULETES</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</si>
  <si>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</si>
  <si>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</si>
  <si>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</si>
  <si>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</si>
  <si>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</si>
  <si>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</si>
  <si>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METALICA DA GOMES DIM. 20 X 20 X 15 CM</t>
  </si>
  <si>
    <t>CAIXA 4X4" EM ALUMINIO</t>
  </si>
  <si>
    <t>CAIXAS DE PASSAGEM E CONDULETES (CONTINUAÇÃO)</t>
  </si>
  <si>
    <t>CAIXA PVC 4 X 2" TIGREFLEX</t>
  </si>
  <si>
    <t>CONDULETE ALUMINIO TIPO T DIAM 3/4" C/ TAMPA</t>
  </si>
  <si>
    <t>LUMINARIAS (CONTINUACAO)</t>
  </si>
  <si>
    <t>LUMIN. FLUOR.4X16W,EMB,CAA01-E416 LUMICENTER COMPL</t>
  </si>
  <si>
    <t>LUMIN. FLUOR.4X16W,SOBR,CAA01-S416 LUMICENTER COMP</t>
  </si>
  <si>
    <t>LUM EMB FLUO REFL E ALETAS 2X32W CAA01-E232 - COMP</t>
  </si>
  <si>
    <t>APARELHOS ELÉTRICOS</t>
  </si>
  <si>
    <t>BEBEDOURO P/ DEFIC. REF. BDF 300 - IBBL</t>
  </si>
  <si>
    <t>INTERRUPTORES, TOMADAS E ESPELHOS</t>
  </si>
  <si>
    <t>TOMADA DE 3 POLOS 20A 250V S/ ESPELHO</t>
  </si>
  <si>
    <t>ESPELHO 4X2", LINHA BRANCA</t>
  </si>
  <si>
    <t>ESPELHO 4X4", LINHA BRANCA</t>
  </si>
  <si>
    <t>LUMINÁRIAS (CALHAS, PROJETORES, CONJUNTOS)</t>
  </si>
  <si>
    <t>RELE FOTOELETRICO MAG. MOD. RM10A / 220V</t>
  </si>
  <si>
    <t>ARANDELA COM DIFUSOR EM VIDRO 25CM</t>
  </si>
  <si>
    <t>PROJ. RETANGULAR PL 400 MA TECNOWATT</t>
  </si>
  <si>
    <t>LÂMPADAS</t>
  </si>
  <si>
    <t>LAMPADA VAPOR DE MERCURIO 400W/220V PHILIPS/SIM.</t>
  </si>
  <si>
    <t>LAMPADA INCANDESCENTE 60W</t>
  </si>
  <si>
    <t>LAMPADA MISTA DE 160 W</t>
  </si>
  <si>
    <t>LAMPADA INCANDESCENTE 100 W</t>
  </si>
  <si>
    <t>LAMPADA FLUORESCENTE TUBULAR 20W</t>
  </si>
  <si>
    <t>LAMPADA FLUORESCENTE TUBULAR 40W</t>
  </si>
  <si>
    <t>LUMINÁRIAS (CONT.)</t>
  </si>
  <si>
    <t>PLAFONIER COM GLOBO PLÁSTICO 9X4"</t>
  </si>
  <si>
    <t>SUPORTE PARA UMA LUMINARIA TIPO PETALA - SL1</t>
  </si>
  <si>
    <t>LUMINARIAS (CONT)</t>
  </si>
  <si>
    <t>LUM.FLUOR.2X16W,SOBREP,CAA01-S216 LUMICENTER COMPL</t>
  </si>
  <si>
    <t>LUMINARIAS (CONT )</t>
  </si>
  <si>
    <t>LUM SOBR FLUO REFL E ALETAS 2X32W CAA01-S232 COMPL</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</si>
  <si>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</si>
  <si>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</si>
  <si>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</si>
  <si>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</si>
  <si>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</si>
  <si>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</si>
  <si>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</si>
  <si>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</si>
  <si>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</si>
  <si>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</si>
  <si>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</si>
  <si>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</si>
  <si>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</si>
  <si>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</si>
  <si>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</si>
  <si>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CAIXA INSPECAO DO TERRA,PVC,DIÂM.30CM,TAMPA FERRO</t>
  </si>
  <si>
    <t>CONECTOR DE UMA DESCIDA PARA CABO 35MM2</t>
  </si>
  <si>
    <t>HASTE TIPO COPPERWELD - 5/8"X2.4M</t>
  </si>
  <si>
    <t>CAPTOR C/ ROSCA ACO INOX Ø 3/4" X 350MM, TEL-036</t>
  </si>
  <si>
    <t>ABRACADEIRA TIPO CHUMBADOR P/ ELETRODUTO 2"</t>
  </si>
  <si>
    <t>CONECTOR DE PRESSAO P/CABO DE COBRE DE 35 MM2</t>
  </si>
  <si>
    <t>SUPORTE ISOLADOR P/APLICACAO EM QUINAS DE 90 GRAUS</t>
  </si>
  <si>
    <t>SUPORTE ISOLADOR C/ROLDANA P/APARAFUSAR C/CHAPA</t>
  </si>
  <si>
    <t>SUPORTE ISOLADOR REFORCADO P/APARAFUSAR C/CHAPA</t>
  </si>
  <si>
    <t>FIXADOR TIPO ÕMEGA LATAO FURO 5.5MM P/ CABO 35MM2</t>
  </si>
  <si>
    <t>PRESILHA PARA CABO DE COBRE DE 35MM2 - REF TEL 744</t>
  </si>
  <si>
    <t>ELETROFERRAGENS</t>
  </si>
  <si>
    <t>TERMINAL COMPRESSÃO COBRE ESTANHADO 50MM2 TEL 5150</t>
  </si>
  <si>
    <t>TAMPA DE ENCAIXE P/ ELETROCALHA CH18, 400MM</t>
  </si>
  <si>
    <t>TAMPA DE ENCAIXE P/ ELETROCALHA CH18, 300MM</t>
  </si>
  <si>
    <t>TAMPA DE ENCAIXE P/ ELETROCALHA CH18, 150MM</t>
  </si>
  <si>
    <t>BATERIA SELADA 12V 60AH</t>
  </si>
  <si>
    <t>TAMPA REFORCADA EM FºFº C/ ESCOTILHA - TEL-536</t>
  </si>
  <si>
    <t>ELETROFERRAGENS (BUCHAS.ARRUELAS. BRACADEIRAS)</t>
  </si>
  <si>
    <t>PARAFUSO CAB QUADRADA ACO GALV 1020 16X300MM</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</si>
  <si>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</si>
  <si>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</si>
  <si>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</si>
  <si>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</si>
  <si>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</si>
  <si>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</si>
  <si>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</si>
  <si>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</si>
  <si>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</si>
  <si>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</si>
  <si>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</si>
  <si>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</si>
  <si>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</si>
  <si>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</si>
  <si>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</si>
  <si>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</si>
  <si>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CABECOTE DE ENTRADA 1" EM ALUMINIO FUNDIDO</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</si>
  <si>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</si>
  <si>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</si>
  <si>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</si>
  <si>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</si>
  <si>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</si>
  <si>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</si>
  <si>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BARRA CHATA EM ALUMINIO 7/8" X 1/8" X 3M (70MM2) TEL-711</t>
  </si>
  <si>
    <t>CAPTOR C/ ROSCA LATAO CROM Ø 3/4" X 250MM, TEL-010</t>
  </si>
  <si>
    <t>PARAFUSO M6X45MM, TEL-5346</t>
  </si>
  <si>
    <t>CORDOALHA CHATA FLEX. 100X25MM 2 FUROS TEL 5701</t>
  </si>
  <si>
    <t>ALICATE Z-201</t>
  </si>
  <si>
    <t>TERMINAL AEREO H=25CM, DIM 5/16" - REF. TEL 024</t>
  </si>
  <si>
    <t>CAIXA ACO EQUIP POT 380X320X175MM - TEL-903</t>
  </si>
  <si>
    <t>BARRA CHATA AÇO GALV. FOGO 7/8"X1/8"(3M) TEL-761</t>
  </si>
  <si>
    <t>TERMINAL CABO-BARRA EM LATÃO # 150 MM2</t>
  </si>
  <si>
    <t>VERGALHAO DE ACO C/ ROSCA 1/4" P/ ELETROCALHA</t>
  </si>
  <si>
    <t>DIVERSOS - CONTINUAÇÃO</t>
  </si>
  <si>
    <t>PARAFUSO CAB QUADRADA ACO GALV 1020 16 X 200 MM</t>
  </si>
  <si>
    <t>SAIDA HORIZONTAL P/ ELETRODUTO 3/4"</t>
  </si>
  <si>
    <t>TERMINAL CABO-BARRA EM LATÃO # 240 MM2</t>
  </si>
  <si>
    <t>PORCA QUADRADA DIAM. 16MM</t>
  </si>
  <si>
    <t>TERMINAL CABO-BARRA EM LATÃO # 300 MM2</t>
  </si>
  <si>
    <t>REATOR AFP INT. LÂMPADA VAPOR SÓDIO 400W/220V</t>
  </si>
  <si>
    <t>CENTRAL DE ALARME ENDERECAVEL 4 LACOS ATE 256 ENDERECOS</t>
  </si>
  <si>
    <t>INSUMOS ELETRICA CONTINUACAO</t>
  </si>
  <si>
    <t>TERMINAL CABO-BARRA EM LATÃO # 10 MM2</t>
  </si>
  <si>
    <t>TERMINAL CABO-BARRA EM LATÃO # 25 MM2</t>
  </si>
  <si>
    <t>TERMINAL CABO-BARRA EM LATÃO # 35 MM2</t>
  </si>
  <si>
    <t>CONECTOR SPLIT-BOLT (KS) P/CABO 4MM2</t>
  </si>
  <si>
    <t>SUSPENSAO VERTICAL PARA ELETROCALHA 200X100 MM</t>
  </si>
  <si>
    <t>SUPORTE ANGULAR P/ELETROCALHA DE 30X10CM</t>
  </si>
  <si>
    <t>ELETROFERRAGENS (DIVERSOS)</t>
  </si>
  <si>
    <t>CONECTOR SPLIT BOLT 35MM2 - ACAB. NATURAL TEL 5015</t>
  </si>
  <si>
    <t>SAIDA HORIZONTAL P/ELETRODUTO Ø 1"</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</si>
  <si>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</si>
  <si>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</si>
  <si>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</si>
  <si>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</si>
  <si>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</si>
  <si>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</si>
  <si>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SELA PARA CRUZETA DE MADEIRA</t>
  </si>
  <si>
    <t>CONECTOR SPLIT-BOLT (KS) P/CABO 35MM2</t>
  </si>
  <si>
    <t>PARAFUSO ABAULADO M16X150MM</t>
  </si>
  <si>
    <t>CABECOTE DE ALUMINIO FUNDIDO 3/4"</t>
  </si>
  <si>
    <t>CINTA CIRCULAR ACO GALVANIZADO 300MM</t>
  </si>
  <si>
    <t>CABECOTE DE ALUMINIO FUNDIDO 1 1/2"</t>
  </si>
  <si>
    <t>CABECOTE DE ALUMINIO FUNDIDO 1 1/4"</t>
  </si>
  <si>
    <t>REATOR EXT. P/LAMPADA VAPOR MERCURIO TECNOWATT</t>
  </si>
  <si>
    <t>SOQUETE ANTI-VIBRATORIO P/LAMP.FLUOR.PANAM/SIMILAR</t>
  </si>
  <si>
    <t>ARRUELA QUADRADA 36MM DE FURO 18MM</t>
  </si>
  <si>
    <t>OLHAL DE FERRO GALVANIZADO C/ PARAFUSO 16X200MM</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</si>
  <si>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</si>
  <si>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</si>
  <si>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</si>
  <si>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</si>
  <si>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</si>
  <si>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</si>
  <si>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</si>
  <si>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</si>
  <si>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</si>
  <si>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</si>
  <si>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</si>
  <si>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</si>
  <si>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</si>
  <si>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</si>
  <si>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</si>
  <si>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</si>
  <si>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</si>
  <si>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</si>
  <si>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</si>
  <si>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TERMINAL CABO-BARRA EM LATAO 2X # 300MM2</t>
  </si>
  <si>
    <t>INSUMOS DE REDE LOGICA / TELEFONIA/ CFTV/ SOM</t>
  </si>
  <si>
    <t>CABOS E CONEXOES</t>
  </si>
  <si>
    <t>CONECTOR RJ45 MACHO - PARA REDE DE DADOS</t>
  </si>
  <si>
    <t>PRENSA CABOS PARA ELETRODUTO 1/2"</t>
  </si>
  <si>
    <t>PRENSA CABOS PARA ELETRODUTO 1"</t>
  </si>
  <si>
    <t>TOMADA TELEFONE COM CONECTOR RJ11</t>
  </si>
  <si>
    <t>TOMADA COAXIAL 75 OHMS PARA TV C/ ESPELHO 4X2"</t>
  </si>
  <si>
    <t>TERMINAL COMPRESSÃO COBRE ESTANHADO 35MM TEL 5135</t>
  </si>
  <si>
    <t>INSUMOS DE HIDRAULICA</t>
  </si>
  <si>
    <t>TUBOS (CONCRETO)</t>
  </si>
  <si>
    <t>TUBO DE CONCRETO SIMPLES DIAM. 30CM - PS1</t>
  </si>
  <si>
    <t>TUBO DE CONCRETO SIMPLES DIAM. 20CM - PS1</t>
  </si>
  <si>
    <t>TUBOS (CONCRETO-CONT.)</t>
  </si>
  <si>
    <t>BUJAO DE ACO GALVANIZADO 3"</t>
  </si>
  <si>
    <t>BUJAO DE ACO GALVANIZADO 4"</t>
  </si>
  <si>
    <t>TUBOS (AÇO GALVANIZADO E CONEXÕES)</t>
  </si>
  <si>
    <t>LUVA DE REDUCAO ACO GALV 4X2 1/2"</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</si>
  <si>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</si>
  <si>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</si>
  <si>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</si>
  <si>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</si>
  <si>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</si>
  <si>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</si>
  <si>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</si>
  <si>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</si>
  <si>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</si>
  <si>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</si>
  <si>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</si>
  <si>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</si>
  <si>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</si>
  <si>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</si>
  <si>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</si>
  <si>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</si>
  <si>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</si>
  <si>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</si>
  <si>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PVC RIG. CINZA P/ESGOTO DE 150MM (6")</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</si>
  <si>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</si>
  <si>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</si>
  <si>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</si>
  <si>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</si>
  <si>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</si>
  <si>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</si>
  <si>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</si>
  <si>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</si>
  <si>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</si>
  <si>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</si>
  <si>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</si>
  <si>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</si>
  <si>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</si>
  <si>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</si>
  <si>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</si>
  <si>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</si>
  <si>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</si>
  <si>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</si>
  <si>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</si>
  <si>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</si>
  <si>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</si>
  <si>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</si>
  <si>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</si>
  <si>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</si>
  <si>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</si>
  <si>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</si>
  <si>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</si>
  <si>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</si>
  <si>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</si>
  <si>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</si>
  <si>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</si>
  <si>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</si>
  <si>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</si>
  <si>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</si>
  <si>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</si>
  <si>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</si>
  <si>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</si>
  <si>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</si>
  <si>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</si>
  <si>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</si>
  <si>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</si>
  <si>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</si>
  <si>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</si>
  <si>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</si>
  <si>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</si>
  <si>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</si>
  <si>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</si>
  <si>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</si>
  <si>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</si>
  <si>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PRESSAO CROMADO 1/2"</t>
  </si>
  <si>
    <t>REGISTRO DE PRESSAO CROMADO 3/4"</t>
  </si>
  <si>
    <t>REGISTRO DE PRESSAO BRUTO 3/4"</t>
  </si>
  <si>
    <t>REGISTRO DE ESFERA C/ BORBOLETA 3/4" BR 33 TIGRE</t>
  </si>
  <si>
    <t>REGISTRO PRESSAO BRUTO 1/2"</t>
  </si>
  <si>
    <t>VÁLVULAS</t>
  </si>
  <si>
    <t>VALVULA DE SAIDA PARA LAVATORIO CROMADA 1"</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</si>
  <si>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</si>
  <si>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</si>
  <si>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</si>
  <si>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</si>
  <si>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</si>
  <si>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</si>
  <si>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</si>
  <si>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</si>
  <si>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</si>
  <si>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</si>
  <si>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</si>
  <si>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</si>
  <si>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</si>
  <si>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</si>
  <si>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</si>
  <si>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</si>
  <si>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PARA MICTÓRIO</t>
  </si>
  <si>
    <t>VÁLVULAS (CONTINUAÇÃO)</t>
  </si>
  <si>
    <t>VÁLVULA ESFERA NPT CLASSE 300 Ø 3/4"</t>
  </si>
  <si>
    <t>SIFÕES / ENGATES</t>
  </si>
  <si>
    <t>SIFAO METALICO TIPO COPO 1X1 1/2"</t>
  </si>
  <si>
    <t>SIFAO CROMADO 2"</t>
  </si>
  <si>
    <t>SIFAO DE PVC RIGIDO TIPO COPO 1" X 1 1/2"</t>
  </si>
  <si>
    <t>SIFAO DE PVC DIAMETRO 2"</t>
  </si>
  <si>
    <t>SIFAO PVC PADRAO POPULAR P/ LAVATÓRIO 1"X1 1/2"</t>
  </si>
  <si>
    <t>ENGATE FLEXIVEL METAL CROMADO ESTEVES</t>
  </si>
  <si>
    <t>ANEL DE CERA PARA BACIA SANITARIA</t>
  </si>
  <si>
    <t>CAIXAS DE DESCARGA E RESERVATORIOS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</si>
  <si>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</si>
  <si>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</si>
  <si>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</si>
  <si>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</si>
  <si>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</si>
  <si>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</si>
  <si>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</si>
  <si>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</si>
  <si>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</si>
  <si>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CAIXA ACOPLADA PARA BACIA LOUCA DECA REF. CD.00F</t>
  </si>
  <si>
    <t>BACIA SIF. LOUCA DECA LINHA RAVENA REF. P.909</t>
  </si>
  <si>
    <t>BACIA SIFONADA DE LOUCA BRANCA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</si>
  <si>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</si>
  <si>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</si>
  <si>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</si>
  <si>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</si>
  <si>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</si>
  <si>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</si>
  <si>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</si>
  <si>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</si>
  <si>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</si>
  <si>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</si>
  <si>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</si>
  <si>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</si>
  <si>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</si>
  <si>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</si>
  <si>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</si>
  <si>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</si>
  <si>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</si>
  <si>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</si>
  <si>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</si>
  <si>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</si>
  <si>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</si>
  <si>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</si>
  <si>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</si>
  <si>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</si>
  <si>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</si>
  <si>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</si>
  <si>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</si>
  <si>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</si>
  <si>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</si>
  <si>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</si>
  <si>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</si>
  <si>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</si>
  <si>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</si>
  <si>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</si>
  <si>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</si>
  <si>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</si>
  <si>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</si>
  <si>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</si>
  <si>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</si>
  <si>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</si>
  <si>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</si>
  <si>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</si>
  <si>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</si>
  <si>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</si>
  <si>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</si>
  <si>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EM PVC PARA LAVATORIO</t>
  </si>
  <si>
    <t>TORNEIRA DE PRESSAO CROMADA PARA TANQUE DE 1/2"</t>
  </si>
  <si>
    <t>TORNEIRA PRESSÃO CROMADA USO GERAL 3/4"</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</si>
  <si>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</si>
  <si>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</si>
  <si>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</si>
  <si>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</si>
  <si>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</si>
  <si>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</si>
  <si>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APARELHOS E EQUIPAMENTOS</t>
  </si>
  <si>
    <t>CHUVEIRO CROMADO COM DESVIADOR FLEXIVEL 1975C</t>
  </si>
  <si>
    <t>MICTORIO LOUCA BRANCA C/ SIFÃO INTEGRADO M712</t>
  </si>
  <si>
    <t>EQUIPAMENTOS DE PROTEÇÃO CONTRA INCÊNDIO</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</si>
  <si>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</si>
  <si>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</si>
  <si>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</si>
  <si>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</si>
  <si>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</si>
  <si>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</si>
  <si>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</si>
  <si>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</si>
  <si>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</si>
  <si>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</si>
  <si>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</si>
  <si>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CHAVE P/ CONEXOES TIPO STORZ DN 1 1/2X 2 1/2"</t>
  </si>
  <si>
    <t>MANGUEIRA DE INCENDIO 63MM X 15 M C/ ENGATE STORZ</t>
  </si>
  <si>
    <t>SINALIZ DE EMERGENCIA (SAIDA) ACRILICA AUTONOMA</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</si>
  <si>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</si>
  <si>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</si>
  <si>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</si>
  <si>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</si>
  <si>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</si>
  <si>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</si>
  <si>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</si>
  <si>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</si>
  <si>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</si>
  <si>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</si>
  <si>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</si>
  <si>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PVC PARA RALO 100X100MM</t>
  </si>
  <si>
    <t>CAIXA DE INSPECAO EM PVC DIAM 150MM C/ TAMPA CEGA</t>
  </si>
  <si>
    <t>CAPTAÇÃO ÁGUAS PLUVIAIS</t>
  </si>
  <si>
    <t>CHAPA GALVANIZADA Nº 26 DESENV 30 CM</t>
  </si>
  <si>
    <t>SUPORTE PARA CALHA</t>
  </si>
  <si>
    <t>CALHA EM CHAPA DE ACO GALVANIZADO N. 20 40X25X25CM</t>
  </si>
  <si>
    <t>CAPTACAO AGUAS PLUVIAIS (CONTINUACAO)</t>
  </si>
  <si>
    <t>TAMPA FERRO FUNDIDO ARTICULADA (60X40) CM</t>
  </si>
  <si>
    <t>FITA PERFURADA WALSYWA 19MM X 30M</t>
  </si>
  <si>
    <t>CAIXA TERMOPLASTICA P/ HIDROMETRO DN 3/4" P/PAREDE</t>
  </si>
  <si>
    <t>FILTRO ANAER.ANEL CONCR.DIAM 1M,H=2.0M,C/ VISITA</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</si>
  <si>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</si>
  <si>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</si>
  <si>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</si>
  <si>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</si>
  <si>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</si>
  <si>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</si>
  <si>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</si>
  <si>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</si>
  <si>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</si>
  <si>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</si>
  <si>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</si>
  <si>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</si>
  <si>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</si>
  <si>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</si>
  <si>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</si>
  <si>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</si>
  <si>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FOSSA ANÉIS CONCR. D=1.20M, H=2.0M C/VISITA 60 CM</t>
  </si>
  <si>
    <t>AUTOMATICO DE BOIA 2 FUNCOES 25A</t>
  </si>
  <si>
    <t>TAMPA PLASTICA PARA BACIA SIFONADA INFANTIL</t>
  </si>
  <si>
    <t>TAMPA PRE-MOLDADA DIAMETRO 1.5M</t>
  </si>
  <si>
    <t>TUBOS E CONEXÕES FºFº TK P/ INST. BOMBAS (EE)</t>
  </si>
  <si>
    <t>REPARO DE VÁLVULA DE DESCARGA</t>
  </si>
  <si>
    <t>REFEIÇÃO INDUSTRIAL (MARMITEX)</t>
  </si>
  <si>
    <t>CORRIMAO EM TUBO FG,DIAM 3",COM CHUMB.A CADA 1.5 M</t>
  </si>
  <si>
    <t>ALCAPAO DE MADEIRA DE LEI 60X60CM</t>
  </si>
  <si>
    <t>MOLDE P/ SOLDA EXOTERMICA TIPO HCL 5/8" 50-5</t>
  </si>
  <si>
    <t>PÇ</t>
  </si>
  <si>
    <t>ADESIVO 60X60CM COM IMPRESSAO DIGITAL "LOGO IOPES"</t>
  </si>
  <si>
    <t>FITA PERF NIQUELADA P/ EQUALIZ ROLO 3M 20X0.8MM 7F</t>
  </si>
  <si>
    <t>PO EXOTERMICO IGNICAO C/ PALITO CARTUCHO 115</t>
  </si>
  <si>
    <t>PLACA P/ INAUGURACAO OBRA EM ALUM POLIDO 40X50CM</t>
  </si>
  <si>
    <t>SUPORTE "Y" WALSYWA P/ FIXACAO DE ELETRODUTOS TETO</t>
  </si>
  <si>
    <t>DETECTOR OPTICO ENDERECAVEL 24V</t>
  </si>
  <si>
    <t>DIVERSOS CONTINUACAO</t>
  </si>
  <si>
    <t>TIJOLO ESMERIL 76,2X76,2X50,8 MM</t>
  </si>
  <si>
    <t>SIRENE ELETRONICA MEDIA TP CORNETA</t>
  </si>
  <si>
    <t>INSUMOS DE ELETRICA (CONT.)</t>
  </si>
  <si>
    <t>PARA RAIOS E ACESSORIOS (CONT)</t>
  </si>
  <si>
    <t>MASTRO SIMPLES FG DE 1 1/2"X3M</t>
  </si>
  <si>
    <t>INSUMOS ACABAMENTOS - CIVIL</t>
  </si>
  <si>
    <t>REVESTIMENTOS CERAMICOS (PAREDES)</t>
  </si>
  <si>
    <t>ESQUADRIAS METALICAS</t>
  </si>
  <si>
    <t>PORTA CORTA FOGO COM BARRA ANTIPANICO 1.00 X 2.10</t>
  </si>
  <si>
    <t>ROD. FEDERAL - CONSTRUCAO</t>
  </si>
  <si>
    <t>CONTINUACAO - CONSTRUCAO DE ESTRADAS</t>
  </si>
  <si>
    <t>OFICINA</t>
  </si>
  <si>
    <t>COMBUSTIVEL</t>
  </si>
  <si>
    <t>GASOLINA COMUM</t>
  </si>
  <si>
    <t>CINTO DE SEGURANCA</t>
  </si>
  <si>
    <t>UNIFORME DE BRIM (CALCA / CAMISA)</t>
  </si>
  <si>
    <t>CAPA DE CHUVA</t>
  </si>
  <si>
    <t>VESTE DE SEGURANCA (COLETE REFLETIVO)</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</si>
  <si>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</si>
  <si>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</si>
  <si>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</si>
  <si>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</si>
  <si>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</si>
  <si>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</si>
  <si>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</si>
  <si>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</si>
  <si>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</si>
  <si>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</si>
  <si>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</si>
  <si>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</si>
  <si>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</si>
  <si>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</si>
  <si>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</si>
  <si>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</si>
  <si>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</si>
  <si>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</si>
  <si>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</si>
  <si>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</si>
  <si>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</si>
  <si>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</si>
  <si>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</si>
  <si>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MS</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</si>
  <si>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</si>
  <si>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</si>
  <si>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</si>
  <si>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</si>
  <si>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</si>
  <si>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</si>
  <si>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</si>
  <si>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</si>
  <si>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</si>
  <si>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Categoria: Equipamento</t>
  </si>
  <si>
    <t>Preço Improd.</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</si>
  <si>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</si>
  <si>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</si>
  <si>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</si>
  <si>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</si>
  <si>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</si>
  <si>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</si>
  <si>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</si>
  <si>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</si>
  <si>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</si>
  <si>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</si>
  <si>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</si>
  <si>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</si>
  <si>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</si>
  <si>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</si>
  <si>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</si>
  <si>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</si>
  <si>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</si>
  <si>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DEMOLIÇÕES E RETIRADAS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</si>
  <si>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</si>
  <si>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</si>
  <si>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</si>
  <si>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</si>
  <si>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</si>
  <si>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</si>
  <si>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</si>
  <si>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</si>
  <si>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</si>
  <si>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</si>
  <si>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</si>
  <si>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</si>
  <si>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</si>
  <si>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</si>
  <si>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</si>
  <si>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</si>
  <si>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</si>
  <si>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</si>
  <si>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</si>
  <si>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</si>
  <si>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</si>
  <si>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</si>
  <si>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</si>
  <si>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</si>
  <si>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</si>
  <si>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</si>
  <si>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</si>
  <si>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</si>
  <si>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</si>
  <si>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</si>
  <si>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</si>
  <si>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</si>
  <si>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</si>
  <si>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</si>
  <si>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</si>
  <si>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</si>
  <si>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</si>
  <si>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</si>
  <si>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</si>
  <si>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</si>
  <si>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</si>
  <si>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</si>
  <si>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</si>
  <si>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</si>
  <si>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</si>
  <si>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</si>
  <si>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</si>
  <si>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</si>
  <si>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</si>
  <si>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</si>
  <si>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</si>
  <si>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</si>
  <si>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</si>
  <si>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</si>
  <si>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</si>
  <si>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</si>
  <si>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</si>
  <si>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</si>
  <si>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</si>
  <si>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</si>
  <si>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</si>
  <si>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</si>
  <si>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</si>
  <si>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</si>
  <si>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</si>
  <si>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</si>
  <si>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</si>
  <si>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</si>
  <si>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</si>
  <si>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</si>
  <si>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</si>
  <si>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</si>
  <si>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</si>
  <si>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</si>
  <si>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</si>
  <si>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</si>
  <si>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</si>
  <si>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</si>
  <si>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</si>
  <si>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</si>
  <si>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</si>
  <si>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</si>
  <si>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</si>
  <si>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</si>
  <si>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</si>
  <si>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</si>
  <si>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</si>
  <si>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</si>
  <si>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</si>
  <si>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</si>
  <si>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</si>
  <si>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</si>
  <si>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</si>
  <si>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</si>
  <si>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</si>
  <si>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</si>
  <si>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</si>
  <si>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</si>
  <si>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</si>
  <si>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</si>
  <si>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</si>
  <si>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</si>
  <si>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</si>
  <si>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</si>
  <si>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</si>
  <si>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</si>
  <si>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</si>
  <si>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</si>
  <si>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</si>
  <si>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</si>
  <si>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</si>
  <si>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</si>
  <si>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</si>
  <si>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</si>
  <si>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</si>
  <si>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</si>
  <si>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</si>
  <si>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</si>
  <si>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</si>
  <si>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</si>
  <si>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</si>
  <si>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</si>
  <si>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</si>
  <si>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</si>
  <si>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</si>
  <si>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</si>
  <si>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</si>
  <si>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</si>
  <si>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</si>
  <si>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</si>
  <si>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</si>
  <si>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</si>
  <si>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</si>
  <si>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</si>
  <si>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</si>
  <si>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</si>
  <si>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</si>
  <si>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</si>
  <si>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</si>
  <si>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</si>
  <si>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</si>
  <si>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</si>
  <si>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</si>
  <si>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</si>
  <si>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</si>
  <si>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</si>
  <si>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</si>
  <si>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</si>
  <si>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</si>
  <si>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</si>
  <si>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</si>
  <si>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</si>
  <si>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</si>
  <si>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</si>
  <si>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</si>
  <si>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</si>
  <si>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PAREDES E PAINÉIS</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</si>
  <si>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</si>
  <si>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</si>
  <si>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</si>
  <si>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</si>
  <si>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</si>
  <si>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</si>
  <si>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</si>
  <si>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</si>
  <si>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</si>
  <si>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</si>
  <si>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</si>
  <si>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</si>
  <si>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</si>
  <si>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</si>
  <si>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</si>
  <si>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</si>
  <si>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</si>
  <si>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</si>
  <si>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</si>
  <si>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</si>
  <si>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</si>
  <si>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</si>
  <si>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</si>
  <si>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</si>
  <si>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</si>
  <si>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</si>
  <si>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</si>
  <si>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</si>
  <si>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</si>
  <si>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</si>
  <si>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</si>
  <si>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</si>
  <si>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</si>
  <si>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</si>
  <si>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</si>
  <si>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</si>
  <si>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</si>
  <si>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</si>
  <si>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</si>
  <si>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</si>
  <si>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</si>
  <si>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</si>
  <si>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</si>
  <si>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</si>
  <si>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</si>
  <si>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</si>
  <si>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</si>
  <si>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</si>
  <si>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</si>
  <si>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</si>
  <si>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</si>
  <si>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</si>
  <si>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</si>
  <si>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</si>
  <si>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</si>
  <si>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</si>
  <si>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</si>
  <si>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</si>
  <si>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</si>
  <si>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</si>
  <si>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</si>
  <si>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</si>
  <si>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</si>
  <si>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</si>
  <si>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</si>
  <si>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</si>
  <si>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</si>
  <si>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</si>
  <si>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</si>
  <si>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</si>
  <si>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</si>
  <si>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</si>
  <si>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</si>
  <si>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</si>
  <si>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</si>
  <si>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</si>
  <si>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</si>
  <si>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</si>
  <si>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ou equivalente para cobertura de telha de fibrocimento canalete 49/90, inclusive tratamento com cupinicida,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</si>
  <si>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</si>
  <si>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</si>
  <si>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</si>
  <si>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</si>
  <si>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</si>
  <si>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</si>
  <si>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</si>
  <si>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</si>
  <si>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</si>
  <si>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</si>
  <si>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</si>
  <si>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</si>
  <si>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</si>
  <si>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</si>
  <si>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</si>
  <si>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</si>
  <si>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</si>
  <si>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</si>
  <si>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</si>
  <si>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</si>
  <si>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</si>
  <si>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</si>
  <si>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</si>
  <si>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</si>
  <si>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</si>
  <si>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</si>
  <si>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</si>
  <si>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</si>
  <si>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</si>
  <si>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</si>
  <si>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</si>
  <si>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</si>
  <si>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</si>
  <si>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</si>
  <si>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</si>
  <si>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</si>
  <si>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</si>
  <si>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</si>
  <si>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</si>
  <si>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</si>
  <si>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</si>
  <si>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</si>
  <si>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</si>
  <si>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</si>
  <si>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</si>
  <si>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</si>
  <si>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</si>
  <si>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</si>
  <si>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</si>
  <si>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</si>
  <si>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</si>
  <si>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</si>
  <si>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</si>
  <si>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</si>
  <si>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</si>
  <si>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</si>
  <si>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</si>
  <si>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</si>
  <si>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</si>
  <si>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</si>
  <si>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</si>
  <si>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</si>
  <si>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</si>
  <si>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</si>
  <si>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</si>
  <si>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</si>
  <si>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</si>
  <si>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</si>
  <si>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</si>
  <si>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</si>
  <si>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</si>
  <si>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</si>
  <si>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</si>
  <si>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</si>
  <si>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</si>
  <si>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</si>
  <si>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</si>
  <si>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</si>
  <si>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</si>
  <si>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</si>
  <si>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</si>
  <si>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</si>
  <si>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</si>
  <si>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</si>
  <si>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</si>
  <si>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</si>
  <si>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</si>
  <si>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</si>
  <si>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</si>
  <si>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</si>
  <si>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</si>
  <si>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</si>
  <si>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</si>
  <si>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</si>
  <si>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</si>
  <si>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</si>
  <si>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</si>
  <si>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</si>
  <si>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</si>
  <si>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</si>
  <si>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</si>
  <si>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</si>
  <si>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</si>
  <si>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</si>
  <si>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</si>
  <si>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</si>
  <si>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</si>
  <si>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</si>
  <si>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</si>
  <si>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</si>
  <si>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</si>
  <si>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</si>
  <si>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</si>
  <si>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</si>
  <si>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</si>
  <si>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</si>
  <si>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</si>
  <si>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</si>
  <si>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</si>
  <si>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</si>
  <si>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</si>
  <si>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</si>
  <si>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</si>
  <si>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</si>
  <si>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</si>
  <si>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</si>
  <si>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</si>
  <si>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</si>
  <si>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</si>
  <si>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</si>
  <si>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</si>
  <si>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</si>
  <si>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</si>
  <si>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</si>
  <si>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</si>
  <si>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</si>
  <si>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</si>
  <si>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</si>
  <si>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</si>
  <si>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</si>
  <si>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</si>
  <si>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</si>
  <si>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</si>
  <si>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</si>
  <si>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</si>
  <si>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</si>
  <si>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</si>
  <si>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</si>
  <si>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</si>
  <si>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</si>
  <si>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</si>
  <si>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</si>
  <si>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</si>
  <si>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</si>
  <si>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</si>
  <si>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</si>
  <si>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</si>
  <si>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</si>
  <si>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</si>
  <si>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</si>
  <si>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</si>
  <si>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</si>
  <si>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REDE DE ÁGUA FRIA - CONEXÕES SOLDÁVEIS DE PVC</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</si>
  <si>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</si>
  <si>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</si>
  <si>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</si>
  <si>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</si>
  <si>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</si>
  <si>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</si>
  <si>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</si>
  <si>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</si>
  <si>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</si>
  <si>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</si>
  <si>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</si>
  <si>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</si>
  <si>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</si>
  <si>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</si>
  <si>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</si>
  <si>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Caixa de inspeção em PVC, diâm. 150mm, com tampa cega</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</si>
  <si>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</si>
  <si>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</si>
  <si>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</si>
  <si>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</si>
  <si>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</si>
  <si>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</si>
  <si>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</si>
  <si>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</si>
  <si>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</si>
  <si>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</si>
  <si>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</si>
  <si>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</si>
  <si>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</si>
  <si>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</si>
  <si>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</si>
  <si>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</si>
  <si>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</si>
  <si>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</si>
  <si>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</si>
  <si>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</si>
  <si>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</si>
  <si>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</si>
  <si>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</si>
  <si>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</si>
  <si>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</si>
  <si>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</si>
  <si>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</si>
  <si>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</si>
  <si>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</si>
  <si>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</si>
  <si>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</si>
  <si>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</si>
  <si>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</si>
  <si>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</si>
  <si>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</si>
  <si>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</si>
  <si>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</si>
  <si>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</si>
  <si>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</si>
  <si>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</si>
  <si>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</si>
  <si>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</si>
  <si>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</si>
  <si>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</si>
  <si>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</si>
  <si>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</si>
  <si>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</si>
  <si>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</si>
  <si>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</si>
  <si>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</si>
  <si>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</si>
  <si>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</si>
  <si>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</si>
  <si>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</si>
  <si>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</si>
  <si>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</si>
  <si>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</si>
  <si>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</si>
  <si>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</si>
  <si>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</si>
  <si>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</si>
  <si>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</si>
  <si>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</si>
  <si>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</si>
  <si>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</si>
  <si>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</si>
  <si>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</si>
  <si>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</si>
  <si>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</si>
  <si>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</si>
  <si>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</si>
  <si>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</si>
  <si>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</si>
  <si>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</si>
  <si>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</si>
  <si>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</si>
  <si>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</si>
  <si>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</si>
  <si>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</si>
  <si>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</si>
  <si>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</si>
  <si>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</si>
  <si>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</si>
  <si>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</si>
  <si>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</si>
  <si>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</si>
  <si>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</si>
  <si>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</si>
  <si>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</si>
  <si>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</si>
  <si>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</si>
  <si>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</si>
  <si>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</si>
  <si>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</si>
  <si>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</si>
  <si>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</si>
  <si>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</si>
  <si>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</si>
  <si>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</si>
  <si>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</si>
  <si>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</si>
  <si>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</si>
  <si>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</si>
  <si>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</si>
  <si>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</si>
  <si>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</si>
  <si>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</si>
  <si>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</si>
  <si>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</si>
  <si>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</si>
  <si>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</si>
  <si>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</si>
  <si>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</si>
  <si>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</si>
  <si>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</si>
  <si>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</si>
  <si>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</si>
  <si>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</si>
  <si>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</si>
  <si>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</si>
  <si>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 blindada 600V / 160A, com terminais para cabo 70 mm2</t>
  </si>
  <si>
    <t>Disjuntor caixa moldada termomagnético tripolar 125 A</t>
  </si>
  <si>
    <t>Dispositivo de proteção contra surto (DPS) bipolar, tensão nominal máxima 275VCA, corente de surto máxima 40KA.</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</si>
  <si>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</si>
  <si>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</si>
  <si>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</si>
  <si>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</si>
  <si>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</si>
  <si>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</si>
  <si>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</si>
  <si>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</si>
  <si>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</si>
  <si>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</si>
  <si>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</si>
  <si>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</si>
  <si>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</si>
  <si>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</si>
  <si>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</si>
  <si>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</si>
  <si>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</si>
  <si>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</si>
  <si>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</si>
  <si>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</si>
  <si>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</si>
  <si>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</si>
  <si>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Fio ou cabo de cobre termoplástico, com isolamento para 0.6/1000V - 70º, seção de 16.0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</si>
  <si>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</si>
  <si>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</si>
  <si>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</si>
  <si>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</si>
  <si>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</si>
  <si>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</si>
  <si>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</si>
  <si>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</si>
  <si>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</si>
  <si>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</si>
  <si>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</si>
  <si>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</si>
  <si>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</si>
  <si>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</si>
  <si>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</si>
  <si>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</si>
  <si>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</si>
  <si>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</si>
  <si>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</si>
  <si>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</si>
  <si>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</si>
  <si>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</si>
  <si>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</si>
  <si>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</si>
  <si>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</si>
  <si>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</si>
  <si>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</si>
  <si>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</si>
  <si>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</si>
  <si>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</si>
  <si>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</si>
  <si>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</si>
  <si>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</si>
  <si>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</si>
  <si>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</si>
  <si>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</si>
  <si>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</si>
  <si>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</si>
  <si>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</si>
  <si>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</si>
  <si>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</si>
  <si>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</si>
  <si>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</si>
  <si>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</si>
  <si>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</si>
  <si>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</si>
  <si>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</si>
  <si>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</si>
  <si>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</si>
  <si>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</si>
  <si>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</si>
  <si>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</si>
  <si>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</si>
  <si>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</si>
  <si>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</si>
  <si>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</si>
  <si>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</si>
  <si>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</si>
  <si>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</si>
  <si>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</si>
  <si>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</si>
  <si>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</si>
  <si>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</si>
  <si>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</si>
  <si>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</si>
  <si>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</si>
  <si>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</si>
  <si>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</si>
  <si>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</si>
  <si>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</si>
  <si>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</si>
  <si>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</si>
  <si>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</si>
  <si>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</si>
  <si>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</si>
  <si>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</si>
  <si>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</si>
  <si>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</si>
  <si>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</si>
  <si>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</si>
  <si>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</si>
  <si>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</si>
  <si>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</si>
  <si>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</si>
  <si>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</si>
  <si>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</si>
  <si>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</si>
  <si>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</si>
  <si>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</si>
  <si>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</si>
  <si>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</si>
  <si>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</si>
  <si>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</si>
  <si>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</si>
  <si>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</si>
  <si>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</si>
  <si>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</si>
  <si>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</si>
  <si>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</si>
  <si>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</si>
  <si>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</si>
  <si>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</si>
  <si>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</si>
  <si>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</si>
  <si>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</si>
  <si>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</si>
  <si>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</si>
  <si>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</si>
  <si>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</si>
  <si>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</si>
  <si>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</si>
  <si>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</si>
  <si>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</si>
  <si>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</si>
  <si>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</si>
  <si>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</si>
  <si>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</si>
  <si>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</si>
  <si>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</si>
  <si>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</si>
  <si>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</si>
  <si>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</si>
  <si>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</si>
  <si>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</si>
  <si>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</si>
  <si>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</si>
  <si>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</si>
  <si>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portátil de pó químico ABC com capacidade 2A-20B:C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</si>
  <si>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</si>
  <si>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</si>
  <si>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</si>
  <si>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</si>
  <si>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</si>
  <si>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</si>
  <si>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</si>
  <si>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</si>
  <si>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</si>
  <si>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</si>
  <si>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</si>
  <si>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</si>
  <si>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</si>
  <si>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</si>
  <si>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</si>
  <si>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</si>
  <si>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</si>
  <si>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</si>
  <si>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</si>
  <si>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</si>
  <si>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</si>
  <si>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</si>
  <si>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Conector RJ 45 macho</t>
  </si>
  <si>
    <t>Cabo par trançado CAT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</si>
  <si>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</si>
  <si>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</si>
  <si>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</si>
  <si>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</si>
  <si>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</si>
  <si>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</si>
  <si>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</si>
  <si>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</si>
  <si>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</si>
  <si>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</si>
  <si>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</si>
  <si>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</si>
  <si>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</si>
  <si>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</si>
  <si>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</si>
  <si>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</si>
  <si>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</si>
  <si>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</si>
  <si>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</si>
  <si>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</si>
  <si>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</si>
  <si>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</si>
  <si>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</si>
  <si>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</si>
  <si>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</si>
  <si>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</si>
  <si>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</si>
  <si>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</si>
  <si>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</si>
  <si>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</si>
  <si>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</si>
  <si>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</si>
  <si>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</si>
  <si>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</si>
  <si>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</si>
  <si>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</si>
  <si>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</si>
  <si>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</si>
  <si>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</si>
  <si>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</si>
  <si>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</si>
  <si>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</si>
  <si>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</si>
  <si>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</si>
  <si>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</si>
  <si>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</si>
  <si>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</si>
  <si>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</si>
  <si>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</si>
  <si>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</si>
  <si>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</si>
  <si>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</si>
  <si>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</si>
  <si>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</si>
  <si>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</si>
  <si>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</si>
  <si>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</si>
  <si>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</si>
  <si>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</si>
  <si>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</si>
  <si>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</si>
  <si>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</si>
  <si>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</si>
  <si>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</si>
  <si>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</si>
  <si>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</si>
  <si>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</si>
  <si>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</si>
  <si>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</si>
  <si>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</si>
  <si>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</si>
  <si>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</si>
  <si>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</si>
  <si>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</si>
  <si>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</si>
  <si>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Torneira de parede articulável acabamento cromado, marcas de ref. Fabrimar, Deca, Docol ou equivalente</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</si>
  <si>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</si>
  <si>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</si>
  <si>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</si>
  <si>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</si>
  <si>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</si>
  <si>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</si>
  <si>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</si>
  <si>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</si>
  <si>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</si>
  <si>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</si>
  <si>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</si>
  <si>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</si>
  <si>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</si>
  <si>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</si>
  <si>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</si>
  <si>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</si>
  <si>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</si>
  <si>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</si>
  <si>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</si>
  <si>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</si>
  <si>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</si>
  <si>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</si>
  <si>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</si>
  <si>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</si>
  <si>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</si>
  <si>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</si>
  <si>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</si>
  <si>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</si>
  <si>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</si>
  <si>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</si>
  <si>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</si>
  <si>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</si>
  <si>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</si>
  <si>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</si>
  <si>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</si>
  <si>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</si>
  <si>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</si>
  <si>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</si>
  <si>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</si>
  <si>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</si>
  <si>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</si>
  <si>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</si>
  <si>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</si>
  <si>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INTERRUPTORES E TOMADAS</t>
  </si>
  <si>
    <t>Interruptor de uma tecla simples 10A/250V, com placa 4x2"</t>
  </si>
  <si>
    <t>Interruptor de duas teclas simples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</si>
  <si>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</si>
  <si>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</si>
  <si>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</si>
  <si>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</si>
  <si>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</si>
  <si>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</si>
  <si>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</si>
  <si>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</si>
  <si>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</si>
  <si>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</si>
  <si>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</si>
  <si>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</si>
  <si>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</si>
  <si>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</si>
  <si>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</si>
  <si>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</si>
  <si>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</si>
  <si>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</si>
  <si>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</si>
  <si>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</si>
  <si>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</si>
  <si>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</si>
  <si>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</si>
  <si>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</si>
  <si>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</si>
  <si>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</si>
  <si>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</si>
  <si>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</si>
  <si>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</si>
  <si>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</si>
  <si>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</si>
  <si>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</si>
  <si>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</si>
  <si>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</si>
  <si>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</si>
  <si>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</si>
  <si>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</si>
  <si>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</si>
  <si>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</si>
  <si>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</si>
  <si>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</si>
  <si>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</si>
  <si>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</si>
  <si>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</si>
  <si>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</si>
  <si>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</si>
  <si>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</si>
  <si>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</si>
  <si>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</si>
  <si>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</si>
  <si>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</si>
  <si>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</si>
  <si>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</si>
  <si>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</si>
  <si>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</si>
  <si>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SERVIÇOS COMPLEMENTARES EXTERNOS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</si>
  <si>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</si>
  <si>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</si>
  <si>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</si>
  <si>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</si>
  <si>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</si>
  <si>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</si>
  <si>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</si>
  <si>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</si>
  <si>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</si>
  <si>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</si>
  <si>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</si>
  <si>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</si>
  <si>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</si>
  <si>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</si>
  <si>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</si>
  <si>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</si>
  <si>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</si>
  <si>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</si>
  <si>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</si>
  <si>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</si>
  <si>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</si>
  <si>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</si>
  <si>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</si>
  <si>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</si>
  <si>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</si>
  <si>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</si>
  <si>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</si>
  <si>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</si>
  <si>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</si>
  <si>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</si>
  <si>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</si>
  <si>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</si>
  <si>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</si>
  <si>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</si>
  <si>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</si>
  <si>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</si>
  <si>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</si>
  <si>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</si>
  <si>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</si>
  <si>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</si>
  <si>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</si>
  <si>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</si>
  <si>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</si>
  <si>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</si>
  <si>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</si>
  <si>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</si>
  <si>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</si>
  <si>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</si>
  <si>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</si>
  <si>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</si>
  <si>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</si>
  <si>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</si>
  <si>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</si>
  <si>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</si>
  <si>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</si>
  <si>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</si>
  <si>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</si>
  <si>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</si>
  <si>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</si>
  <si>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</si>
  <si>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</si>
  <si>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</si>
  <si>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</si>
  <si>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</si>
  <si>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</si>
  <si>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</si>
  <si>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</si>
  <si>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</si>
  <si>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</si>
  <si>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</si>
  <si>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</si>
  <si>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</si>
  <si>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</si>
  <si>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</si>
  <si>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</si>
  <si>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</si>
  <si>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</si>
  <si>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</si>
  <si>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</si>
  <si>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</si>
  <si>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</si>
  <si>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</si>
  <si>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</si>
  <si>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</si>
  <si>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</si>
  <si>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</si>
  <si>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</si>
  <si>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</si>
  <si>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</si>
  <si>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</si>
  <si>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</si>
  <si>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</si>
  <si>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</si>
  <si>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</si>
  <si>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</si>
  <si>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</si>
  <si>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</si>
  <si>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</si>
  <si>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</si>
  <si>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</si>
  <si>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</si>
  <si>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</si>
  <si>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</si>
  <si>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</si>
  <si>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ms</t>
  </si>
  <si>
    <t>LEIS SOCIAIS</t>
  </si>
  <si>
    <t>TABELA DE INSUMOS</t>
  </si>
  <si>
    <t>Unidade</t>
  </si>
  <si>
    <t>Preço 1Q (R$)</t>
  </si>
  <si>
    <t>Preço Med (R$)</t>
  </si>
  <si>
    <t>Preço 3Q (R$)</t>
  </si>
  <si>
    <t>MES</t>
  </si>
  <si>
    <t>DM3</t>
  </si>
  <si>
    <t>T</t>
  </si>
  <si>
    <t>SC25KG</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</si>
  <si>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</si>
  <si>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</si>
  <si>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</si>
  <si>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</si>
  <si>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</si>
  <si>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</si>
  <si>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Preço (R$)</t>
  </si>
  <si>
    <t>VALOR COM BDI (R$)</t>
  </si>
  <si>
    <t>JUNTA ARGAMASSADA ENTRE TUBO DN 200 MM E O POÇO/ CAIXA DE CONCRETO OU ALVENARIA EM REDES DE ESGOTO. AF_06/2015</t>
  </si>
  <si>
    <t>CHP</t>
  </si>
  <si>
    <t>GRADE DE DISCO CONTROLE REMOTO REBOCÁVEL, COM 24 DISCOS 24 X 6 MM COM PNEUS PARA TRANSPORTE - CHP DIURNO. AF_06/2014</t>
  </si>
  <si>
    <t>MOTONIVELADORA POTÊNCIA BÁSICA LÍQUIDA (PRIMEIRA MARCHA) 125 HP, PESO BRUTO 13032 KG, LARGURA DA LÂMINA DE 3,7 M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</si>
  <si>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</si>
  <si>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</si>
  <si>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</si>
  <si>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</si>
  <si>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PERFURATRIZ MANUAL, TORQUE MÁXIMO 83 N.M, POTÊNCIA 5 CV, COM DIÂMETRO MÁXIMO 4" - CHP DIURNO. AF_06/2015</t>
  </si>
  <si>
    <t>PERFURATRIZ SOBRE ESTEIRA, TORQUE MÁXIMO 600 KGF, PESO MÉDIO 1000 KG, POTÊNCIA 20 HP, DIÂMETRO MÁXIMO 10" - CHP DIURNO. AF_06/2015</t>
  </si>
  <si>
    <t>COMPRESSOR DE AR REBOCÁVEL, VAZÃO 89 PCM, PRESSÃO EFETIVA DE TRABALHO 102 PSI, MOTOR DIESEL, POTÊNCIA 20 CV - CHP DIURNO. AF_06/2015</t>
  </si>
  <si>
    <t>CHI</t>
  </si>
  <si>
    <t>MOTONIVELADORA POTÊNCIA BÁSICA LÍQUIDA (PRIMEIRA MARCHA) 125 HP, PESO BRUTO 13032 KG, LARGURA DA LÂMINA DE 3,7 M - CHI DIURNO. AF_06/2014</t>
  </si>
  <si>
    <t>PROJETOR DE ARGAMASSA, CAPACIDADE DE PROJEÇÃO 1,5 M3/H, ALCANCE DE 30 ATÉ 60 M, MOTOR ELÉTRICO POTÊNCIA 7,5 HP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</si>
  <si>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</si>
  <si>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</si>
  <si>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</si>
  <si>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PERFURATRIZ MANUAL, TORQUE MÁXIMO 83 N.M, POTÊNCIA 5 CV, COM DIÂMETRO MÁXIMO 4" - CHI DIURNO. AF_06/2015</t>
  </si>
  <si>
    <t>PERFURATRIZ SOBRE ESTEIRA, TORQUE MÁXIMO 600 KGF, PESO MÉDIO 1000 KG, POTÊNCIA 20 HP, DIÂMETRO MÁXIMO 10" - CHI DIURNO. AF_06/2015</t>
  </si>
  <si>
    <t>COMPRESSOR DE AR REBOCÁVEL, VAZÃO 89 PCM, PRESSÃO EFETIVA DE TRABALHO 102 PSI, MOTOR DIESEL, POTÊNCIA 20 CV - CHI DIURNO. AF_06/2015</t>
  </si>
  <si>
    <t>TRATOR DE PNEUS, POTÊNCIA 85 CV, TRAÇÃO 4X4, PESO COM LASTRO DE 4.675 KG - MANUTENÇÃO. AF_06/2014</t>
  </si>
  <si>
    <t>TRATOR DE PNEUS, POTÊNCIA 85 CV, TRAÇÃO 4X4, PESO COM LASTRO DE 4.675 KG - MATERIAIS NA OPERAÇÃO. AF_06/2014</t>
  </si>
  <si>
    <t>MOTONIVELADORA POTÊNCIA BÁSICA LÍQUIDA (PRIMEIRA MARCHA) 125 HP, PESO BRUTO 13032 KG, LARGURA DA LÂMINA DE 3,7 M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</si>
  <si>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</si>
  <si>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</si>
  <si>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</si>
  <si>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</si>
  <si>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</si>
  <si>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</si>
  <si>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</si>
  <si>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</si>
  <si>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</si>
  <si>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</si>
  <si>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</si>
  <si>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</si>
  <si>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</si>
  <si>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</si>
  <si>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</si>
  <si>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</si>
  <si>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</si>
  <si>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</si>
  <si>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</si>
  <si>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</si>
  <si>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</si>
  <si>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</si>
  <si>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</si>
  <si>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</si>
  <si>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</si>
  <si>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TUBO PVC D=3" COM MATERIAL DRENANTE PARA DRENO/BARBACA - FORNECIMENTO E INSTALACAO</t>
  </si>
  <si>
    <t>TUBO PVC D=4" COM MATERIAL DRENANTE PARA DRENO/BARBACA - FORNECIMENTO E INSTALACAO</t>
  </si>
  <si>
    <t>JANELA DE MADEIRA TIPO GUILHOTINA, DE ABRIR , INCLUSAS GUARNICOES SEM FERRAGENS</t>
  </si>
  <si>
    <t>JANELA DE MADEIRA TIPO VENEZIANA/VIDRO, DE ABRIR, INCLUSAS GUARNICOES SEM FERRAGENS</t>
  </si>
  <si>
    <t>IMPERMEABILIZACAO DE SUPERFICIE COM CIMENTO IMPERMEABILIZANTE DE PEGA ULTRA RAPIDA, TRACO 1:1, E=0,5 CM</t>
  </si>
  <si>
    <t>FORNECIMENTO/INSTALACAO LONA PLASTICA PRETA, PARA IMPERMEABILIZACAO, ESPESSURA 150 MICRAS.</t>
  </si>
  <si>
    <t>IMPERMEABILIZACAO DE ESTRUTURAS ENTERRADAS, COM TINTA ASFALTICA, DUAS DEMAOS.</t>
  </si>
  <si>
    <t>DUTO ESPIRAL FLEXIVEL SINGELO PEAD D=50MM(2") REVESTIDO COM PVC COM FIO GUIA DE ACO GALVANIZADO, LANCADO DIRETO NO SOLO, INCL CONEXOES</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</si>
  <si>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</si>
  <si>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</si>
  <si>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</si>
  <si>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</si>
  <si>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TRIPOLAR EM CAIXA MOLDADA 175 A 225A 240V, FORNECIMENTO E INSTALACAO</t>
  </si>
  <si>
    <t>GRAMPO PARALELO EM ALUMINIO FUNDIDO OU ESTRUDADO DE 2 PARAFUSOS, PARA CABO DE 6 A 50 MM2, PASTA ANTIOXIDANTE. FORNEC E INSTALAÇÃO.</t>
  </si>
  <si>
    <t>RELE FOTOELETRICO P/ COMANDO DE ILUMINACAO EXTERNA 220V/1000W - FORNECIMENTO E INSTALACAO</t>
  </si>
  <si>
    <t>ABRACADEIRA DE FIXACAO DE BRACOS DE LUMINARIAS DE 4" - FORNECIMENTO E INSTALACAO</t>
  </si>
  <si>
    <t>CHAVE DE BOIA AUTOMÁTICA SUPERIOR 10A/250V - FORNECIMENTO E INSTALACAO</t>
  </si>
  <si>
    <t>LUVA DE CORRER, PVC, SERIE R, ÁGUA PLUVIAL, DN 75 MM, JUNTA ELÁSTICA, FORNECIDO E INSTALADO EM RAMAL DE ENCAMINHAMENTO. AF_12/2014</t>
  </si>
  <si>
    <t>TÊ DE INSPEÇÃO,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</si>
  <si>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</si>
  <si>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</si>
  <si>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</si>
  <si>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TORNEIRA CROMADA LONGA, DE PAREDE, 1/2" OU 3/4", PARA PIA DE COZINHA, PADRÃO POPULAR - FORNECIMENTO E INSTALAÇÃO. AF_12/2013</t>
  </si>
  <si>
    <t>FURO EM ALVENARIA PARA DIÂMETROS MENORES OU IGUAIS A 40 MM. AF_05/2015</t>
  </si>
  <si>
    <t>FURO EM CONCRETO PARA DIÂMETROS MAIORES QUE 40 MM E MENORES OU IGUAIS A 75 MM. AF_05/2015</t>
  </si>
  <si>
    <t>RASGO EM ALVENARIA PARA RAMAIS/ DISTRIBUIÇÃO COM DIAMETROS MENORES OU IGUAIS A 40 MM. AF_05/2015</t>
  </si>
  <si>
    <t>RASGO EM ALVENARIA PARA ELETRODUTOS COM DIAMETROS MENORES OU IGUAIS A 40 MM. AF_05/2015</t>
  </si>
  <si>
    <t>CHUMBAMENTO PONTUAL EM PASSAGEM DE TUBO COM DIÂMETRO MENOR OU IGUAL A 40 MM. AF_05/2015</t>
  </si>
  <si>
    <t>CHUMBAMENTO PONTUAL EM PASSAGEM DE TUBO COM DIÂMETRO MAIOR QUE 75 MM. AF_05/2015</t>
  </si>
  <si>
    <t>RAMAL PREDIAL EM TUBO PEAD 20MM - FORNECIMENTO, INSTALAÇÃO, ESCAVAÇÃO E REATERRO</t>
  </si>
  <si>
    <t>ESCAVACAO MECANICA DE VALA EM MATERIAL 2A. CATEGORIA DE 2,01 ATE 4,00 M DE PROFUNDIDADE COM UTILIZACAO DE ESCAVADEIRA HIDRAULICA</t>
  </si>
  <si>
    <t>ESCAVACAO MECANICA DE VALA EM MATERIAL 2A. CATEGORIA DE 4,01 ATE 6,00 M DE PROFUNDIDADE COM UTILIZACAO DE ESCAVADEIRA HIDRAULICA</t>
  </si>
  <si>
    <t>TXKM</t>
  </si>
  <si>
    <t>CARGA, MANOBRAS E DESCARGA DE MISTURA BETUMINOSA A FRIO, COM CAMINHAO BASCULANTE 6 M3</t>
  </si>
  <si>
    <t>M3XKM</t>
  </si>
  <si>
    <t>ALVENARIA EM TIJOLO CERAMICO MACICO 5X10X20CM 1 VEZ (ESPESSURA 20CM), ASSENTADO COM ARGAMASSA TRACO 1:2:8 (CIMENTO, CAL E AREIA)</t>
  </si>
  <si>
    <t>COBOGO CERAMICO (ELEMENTO VAZADO), 9X20X20CM, ASSENTADO COM ARGAMASSA TRACO 1:4 DE CIMENTO E AREIA</t>
  </si>
  <si>
    <t>RECOMPOSICAO DE PAVIMENTACAO TIPO BLOKRET SOBRE COLCHAO DE AREIA COM REAPROVEITAMENTO DE MATERIAL</t>
  </si>
  <si>
    <t>REJUNTAMENTO PAVIMENTACAO PARALELEPIPEDO BETUME CASCALH INCL MATERIAIS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</si>
  <si>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</si>
  <si>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</si>
  <si>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DUAS CORES. AF_06/2014</t>
  </si>
  <si>
    <t>APLICAÇÃO DE FUNDO SELADOR LÁTEX PVA EM PAREDES, UMA DEMÃO. AF_06/2014</t>
  </si>
  <si>
    <t>APLICAÇÃO MANUAL DE PINTURA COM TINTA LÁTEX PVA EM TETO, DUAS DEMÃOS. AF_06/2014</t>
  </si>
  <si>
    <t>APLICAÇÃO E LIXAMENTO DE MASSA LÁTEX EM PAREDES, UMA DEMÃO. AF_06/2014</t>
  </si>
  <si>
    <t>FUNDO PREPARADOR PRIMER A BASE DE EPOXI, PARA ESTRUTURA METALICA, UMA DEMAO, ESPESSURA DE 25 MICRA.</t>
  </si>
  <si>
    <t>PINTURA A OLEO BRILHANTE SOBRE SUPERFICIE METALICA, UMA DEMAO INCLUSO UMA DEMAO DE FUNDO ANTICORROSIVO</t>
  </si>
  <si>
    <t>PINTURA ACRILICA EM PISO CIMENTADO DUAS DEMAOS</t>
  </si>
  <si>
    <t>PISO EM PEDRA ARDOSIA ASSENTADO SOBRE ARGAMASSA COLANTE REJUNTADO COM CIMENTO COMUM</t>
  </si>
  <si>
    <t>PISO EM PEDRA PORTUGUESA ASSENTADO SOBRE BASE DE AREIA, REJUNTADO COM CIMENTO COMUM</t>
  </si>
  <si>
    <t>RODAPE EM ARDOSIA ASSENTADO COM ARGAMASSA TRACO 1:4 (CIMENTO E AREIA) ALTURA 10CM</t>
  </si>
  <si>
    <t>ARGAMASSA PARA REVESTIMENTO DECORATIVO MONOCAMADA (MONOCAPA), MISTURA E PROJEÇÃO DE 2 M3/H DE ARGAMASSA. AF_06/2014</t>
  </si>
  <si>
    <t>ARGAMASSA INDUSTRIALIZADA PARA REVESTIMENTOS, MISTURA E PROJEÇÃO DE 2 M³/H DE ARGAMASSA. AF_06/2014</t>
  </si>
  <si>
    <t>MÃO FRANCESA EM BARRA DE FERRO CHATO RETANGULAR 2" X 1/4", REFORÇADA, 40 X 30 CM</t>
  </si>
  <si>
    <t>MÃO FRANCESA EM BARRA DE FERRO CHATO RETANGULAR 2" X 1/4", REFORÇADA, 30 X 25 CM</t>
  </si>
  <si>
    <t>TOTAL GERAL</t>
  </si>
  <si>
    <t>Item</t>
  </si>
  <si>
    <t>Especificação do Serviço</t>
  </si>
  <si>
    <t>Tapume madeira compensada resinada e= 12mm h=2,20m, estr. c/ mad reflorest., incl mont, pintura esmalte sint, adesivo "IOPES" 60x60cm a cada 10m e faixas c/ pintura esmalte sintético nas cores azul c/ h=30cm e rosa c/ h=10cm</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</si>
  <si>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</si>
  <si>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</si>
  <si>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</si>
  <si>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</si>
  <si>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</si>
  <si>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</si>
  <si>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</si>
  <si>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</si>
  <si>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</si>
  <si>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</si>
  <si>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</si>
  <si>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</si>
  <si>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</si>
  <si>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</si>
  <si>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</si>
  <si>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</si>
  <si>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</si>
  <si>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</si>
  <si>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</si>
  <si>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</si>
  <si>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</si>
  <si>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</si>
  <si>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</si>
  <si>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</si>
  <si>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</si>
  <si>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</si>
  <si>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</si>
  <si>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</si>
  <si>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</si>
  <si>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</si>
  <si>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</si>
  <si>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</si>
  <si>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</si>
  <si>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</si>
  <si>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</si>
  <si>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</si>
  <si>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</si>
  <si>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</si>
  <si>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</si>
  <si>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</si>
  <si>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</si>
  <si>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63 A, curva C - 5KA 220/127VCA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</si>
  <si>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</si>
  <si>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</si>
  <si>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</si>
  <si>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</si>
  <si>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</si>
  <si>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Extintor de incêndio de água pressurizada capacidade 2A (10L), inclusive suporte para fixação e EXCLUSIVE placa sinalizadora em PVC Fotoluminescente</t>
  </si>
  <si>
    <t>Extintor de incêndio de gás carbônico CO2 5 B:C (6 Kg), inclusive suporte para fixação, EXCLUSIVE placa sinalizadora em PVC fotoluminescente</t>
  </si>
  <si>
    <t>Fornecimento e instalação de Bateria selada 12V - 60 AH, para centrais de alarme / iluminação de emergência</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</si>
  <si>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</si>
  <si>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</si>
  <si>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</si>
  <si>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</si>
  <si>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</si>
  <si>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</si>
  <si>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DOBRADICA EM LATAO CROMADO 3 X 2.1/2" C/ PARAFUSO</t>
  </si>
  <si>
    <t>CUBA ACO INOX RETANG. SIMPLES REF.302 MARCA STRAKE</t>
  </si>
  <si>
    <t>TAMPA ACO INOX ROTATIVA P/ CAIXA SIFONADA 150X150MM</t>
  </si>
  <si>
    <t>TAMPA ACO INOX ROTATIVA PARA RALO 100X100MM</t>
  </si>
  <si>
    <t>CX SIF MONTADA C/ GRELHA E PORTA GRELHA QUADRADO INOX 150X150X50MM</t>
  </si>
  <si>
    <t>% SINAPI</t>
  </si>
  <si>
    <t>TOTAL DOS GRUPO (A+B+C+D)</t>
  </si>
  <si>
    <t>MEMÓRIA</t>
  </si>
  <si>
    <t>MÃO DE OBRA - (TOTAL MO)</t>
  </si>
  <si>
    <t>PARAFUSO SEXTAVADO COM PORCA E ARRUELA 3/8" X 11/2" - ZINCADO</t>
  </si>
  <si>
    <t>TUBO ACO GALV NBR5590 CL PESADA 20 MM (3/4) - GAS</t>
  </si>
  <si>
    <t>BACIA LOUÇA BRANCA DECA VOGUE PLUS REF. P 510</t>
  </si>
  <si>
    <t>DIVERSOS (CONT)</t>
  </si>
  <si>
    <t>ASSENTO PARA BACIA, LINHA VOGUE PLUS AP51 DECA</t>
  </si>
  <si>
    <t>TORNEIRA BOIA HASTE METALICA BALAO PLASTICO - 3/4"</t>
  </si>
  <si>
    <t>Reservatório de poliestileno de 500L, incl. suporte em madeira de 7x12cm e 5x7cm, elevado de 4m, conf. projeto (1 utilização)</t>
  </si>
  <si>
    <t>Reservatório de poliestileno de 1000 L, incl. suporte em madeira de 7x12cm e 8x7cm, elevado de 4m, conf. projeto (1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</si>
  <si>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</si>
  <si>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</si>
  <si>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Bacia sifonada de louça branca sem abertura frontal para portadores de necessidades especiais, Vogue Plus Conforto - Linha Conforto, mod P510, incl. assento poliester, ref.AP51,marca de ref. Deca ou equivalente, sem abertura frontal</t>
  </si>
  <si>
    <t>CONTRAPISO AUTONIVELANTE, APLICADO SOBRE LAJE, NÃO ADERIDO, ESPESSURA 3CM. AF_06/2014</t>
  </si>
  <si>
    <t>CONTRAPISO AUTONIVELANTE, APLICADO SOBRE LAJE, NÃO ADERIDO, ESPESSURA 4CM. AF_06/2014</t>
  </si>
  <si>
    <t>CONTRAPISO AUTONIVELANTE, APLICADO SOBRE LAJE, NÃO ADERIDO, ESPESSURA 5CM. AF_06/2014</t>
  </si>
  <si>
    <t xml:space="preserve">PLANILHA ORÇAMENTÁRIA </t>
  </si>
  <si>
    <t>PECA DE MAD.DE LEI 5X7CM-APARELHADA</t>
  </si>
  <si>
    <t>TINTA LATEX ACRILICA FOSCA</t>
  </si>
  <si>
    <t>BASE EM ACO GALV P/ MASTROS 2" - 4 FUROS Ø8MM TEL-074</t>
  </si>
  <si>
    <t>BASE EM ACO GALV P/ MASTROS 1.1/2" - 4 FUROS Ø8MM TEL-064</t>
  </si>
  <si>
    <t>TAMPAO PARA ELETRODUTO 1", REF. TEL-5533</t>
  </si>
  <si>
    <t>CAIXA DE INSPECAO DE PVC Ø300X300MM - TEL-552</t>
  </si>
  <si>
    <t>MAO FRANCESA REFORCADA P/ ELETROCALHA 300MM</t>
  </si>
  <si>
    <t>CONECTOR DE MEDICAO EM LATAO C/ 2 PARAFUSOS TEL-562</t>
  </si>
  <si>
    <t>ADAPTADOR PVC SOLD.FLANGES LIVRES P/CX.AGUA 60MM</t>
  </si>
  <si>
    <t>ADAPTADOR PVC SOLD.FLANGES LIVRES P/CX.AGUA 75MM</t>
  </si>
  <si>
    <t>ALUGUEL MENSAL CONTAINER P/ ALMOX 6.00X2.40X2.40M</t>
  </si>
  <si>
    <t>MOBILIZAÇÃO E DESMOB. CONTEINER P/BARRACÃO DE OBRA</t>
  </si>
  <si>
    <t>TAMPA DE FERRO FUNDIDO 40X40CM C/ INSCR - TRAFEGO LEVE</t>
  </si>
  <si>
    <t>ALUGUEL MENSAL CONTAINER VESTIARIO 6.0X2.40X2.40M</t>
  </si>
  <si>
    <t>ALUGUEL CONTAINER REFEITORIO 6X2.40X2.40M</t>
  </si>
  <si>
    <t>ALUGUEL CONTAINER SANITARIO COLET 6X2.40X2.40M</t>
  </si>
  <si>
    <t>ALUGUEL CONTAINER ESCR+BANH 6X2.40X2.40M P+2J+1PT AR</t>
  </si>
  <si>
    <t>ALUGUEL CONTAINER ESCRITORIO SEM WC (6X2.40X2.40)M</t>
  </si>
  <si>
    <t>CAPACETE DE OBRA COM CARNEIRA</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</si>
  <si>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</si>
  <si>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</si>
  <si>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</si>
  <si>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</si>
  <si>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</si>
  <si>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</si>
  <si>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</si>
  <si>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Preparação do substrato para reparo em estrutura de concreto por apicoamento manual da superfície</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</si>
  <si>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</si>
  <si>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</si>
  <si>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</si>
  <si>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</si>
  <si>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</si>
  <si>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</si>
  <si>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</si>
  <si>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</si>
  <si>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Ponto de válvula de descarga, inclusive válvula e acabamento anti-vandalismo cromado referência Docol, Fabrimar e Deca</t>
  </si>
  <si>
    <t>Tubo de PVC rígido soldável marrom, diâm. 60mm (2"), inclusive conexões</t>
  </si>
  <si>
    <t>Mini-Disjuntor tripolar 32 A, curva C - 5KA 220/127VCA (NBR IEC 60947-2), Ref. Siemens, GE, Schneider ou equivalente</t>
  </si>
  <si>
    <t>Reservatório de polietileno de 500 L, inclusive adaptadores com flanges de PVC e torneira de bóia de 3/4"</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</si>
  <si>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</si>
  <si>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</si>
  <si>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</si>
  <si>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</si>
  <si>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</si>
  <si>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</si>
  <si>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</si>
  <si>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</si>
  <si>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LANÇAMENTO COM USO DE BALDES, ADENSAMENTO E ACABAMENTO DE CONCRETO EM ESTRUTURAS.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</si>
  <si>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</si>
  <si>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</si>
  <si>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</si>
  <si>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</si>
  <si>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SUPORTE PARAFUSADO COM PLACA DE ENCAIXE 4" X 2" ALTO (2,00 M DO PISO) PARA PONTO ELÉTRICO - FORNECIMENTO E INSTALAÇÃO. AF_12/2015</t>
  </si>
  <si>
    <t>SUPORTE PARAFUSADO COM PLACA DE ENCAIXE 4" X 4" ALTO (2,00 M DO PISO) PARA PONTO ELÉTRICO - FORNECIMENTO E INSTALAÇÃO. AF_12/2015</t>
  </si>
  <si>
    <t>INTERRUPTOR PARALELO (2 MÓDULOS), 10A/250V, INCLUINDO SUPORTE E PLACA - FORNECIMENTO E INSTALAÇÃO. AF_12/2015</t>
  </si>
  <si>
    <t>INTERRUPTOR PARALELO (3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</si>
  <si>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</si>
  <si>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</si>
  <si>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LÂMPADA FLUORESCENTE COMPACTA 3U BRANCA 20 W, BASE E27 - FORNECIMENTO E INSTALAÇÃO</t>
  </si>
  <si>
    <t>TUBO DE AÇO PRETO SEM COSTURA, CONEXÃO SOLDADA, DN 50 (2"), INSTALADO EM PRUMADAS - FORNECIMENTO E INSTALAÇÃO. AF_12/2015</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</si>
  <si>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</si>
  <si>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</si>
  <si>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</si>
  <si>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</si>
  <si>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</si>
  <si>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</si>
  <si>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</si>
  <si>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</si>
  <si>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80 (3"), CONEXÃO ROSQUEADA, INSTALADO EM PRUMADAS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</si>
  <si>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</si>
  <si>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</si>
  <si>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</si>
  <si>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</si>
  <si>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</si>
  <si>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TORNEIRA CROMADA LONGA, DE PAREDE, 1/2" OU 3/4", PARA PIA DE COZINHA, PADRÃO MÉDIO - FORNECIMENTO E INSTALAÇÃO. AF_12/2013</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</si>
  <si>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</si>
  <si>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</si>
  <si>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</si>
  <si>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</si>
  <si>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</si>
  <si>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</si>
  <si>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ADM</t>
  </si>
  <si>
    <t>LS (Mês):</t>
  </si>
  <si>
    <t>Funcionário</t>
  </si>
  <si>
    <t>Qnt Meses</t>
  </si>
  <si>
    <t>Memória de Cálculo Administração da Obra</t>
  </si>
  <si>
    <t>PECA EM MADEIRA DE LEI 7X12CM (BRUTA)</t>
  </si>
  <si>
    <t>PECA EM MADEIRA DE LEI 2X1 CM (BRUTA)</t>
  </si>
  <si>
    <t>RODA PAREDE GRAN CINZA AND 7X2CM ACAB 2 LADOS</t>
  </si>
  <si>
    <t>LADRILHO HIDRAULICO RANHURADO 20X20CM COLORIDO</t>
  </si>
  <si>
    <t>LADRILHO HIDRÁULICO PASTILHADO 20X20CM COLORIDO</t>
  </si>
  <si>
    <t>ABRACADEIRA GUIA P/ MASTRO SIMPLES P/ 1 DESCIDA 1.1/2" - TEL-320</t>
  </si>
  <si>
    <t>ISOLADOR DE PINO POLIMERICO 15KV - ROSCA 25MM</t>
  </si>
  <si>
    <t>QUADRO DISTR TRIFASICO QDETG UX 34 MOD (2X17) 150A CEMAR</t>
  </si>
  <si>
    <t>CONJ ESTAIAMENTO TIPO RIGIDO 1,5M CADA ESTAIS X 1.1/2" - TEL 440</t>
  </si>
  <si>
    <t>ABRACADEIRA GUIA MASTRO REFORCADA P/ 1 DESCIDA 1.1/2" - TEL-340</t>
  </si>
  <si>
    <t>ABRACADEIRA GUIA P/ MASTRO REFORCADA P/ 1 DESCIDA 2"</t>
  </si>
  <si>
    <t>ABRACADEIRA GUIA P/ MASTRO SIMPLES P/1 DESCIDA 2"</t>
  </si>
  <si>
    <t>CONECTOR MEDICAO EM BRONZE C/ 4 PARAFUSOS TEL-560</t>
  </si>
  <si>
    <t>ABRACADEIRA GUIA P/ MASTRO REFORCADA P/ 1 DESCIDA 2" - TEL-350</t>
  </si>
  <si>
    <t>ABRACADEIRA GUIA P/ MASTRO SIMPLES P/ 1 DESCIDA 2" - TEL-330</t>
  </si>
  <si>
    <t>ISOLADOR PORCELANA TIPO ROLDANA 80X80 MM P/ 2 CABOS - MARROM</t>
  </si>
  <si>
    <t>ABRACADEIRA TIPO D COM CUNHA P/ ELETRODUTO Ø 1" - TEL-095</t>
  </si>
  <si>
    <t>ABRACADEIRA TIPO COPO 1" C/ PARAFUSO/BUCHA</t>
  </si>
  <si>
    <t>NIPLE DUPLO ACO GALVANIZADO BSP Ø 4" (100MM)</t>
  </si>
  <si>
    <t>CONJ ESTAIAMENTO TIPO RIGIDO 2M CADA ESTAIS X 2" - TEL-453</t>
  </si>
  <si>
    <t>MASTRO TELESCOPICO C/ REDUCAO P/ 3/4" 5M - TEL-480</t>
  </si>
  <si>
    <t>NIPLE DUPLO ACO GALVANIZADO BSP Ø 2.1/2" (65MM)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</si>
  <si>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</si>
  <si>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</si>
  <si>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</si>
  <si>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</si>
  <si>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</si>
  <si>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</si>
  <si>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</si>
  <si>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TORNEIRA DE PRESSAO CROMADA DE USO GERAL 1/2</t>
  </si>
  <si>
    <t>TORN. CROMADA 1/2" LINHA PRATIKA REF.1157-P FABRIMAR</t>
  </si>
  <si>
    <t>TORN.DE BOIA EM LATAO (BOIA PLAST) DN 25MM (1)</t>
  </si>
  <si>
    <t>TORN.DE BOIA EM LATAO (BOIA PLAST)DN 32MM (1 1/4)</t>
  </si>
  <si>
    <t>EPI S</t>
  </si>
  <si>
    <t>EPI  S DE SEGURANCA</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</si>
  <si>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</si>
  <si>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</si>
  <si>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</si>
  <si>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Porta em madeira de lei tipo angelim pedra ou equiv.,esp. 35 mm, maciça c/ friso p/ verniz, padrão SEDU, com visor, inclusive alizares, dobradiças e fechadura de bola ext. em latão cromado LaFonte ou equiv., excl. marco, dimensões: 0.80 x 2.10 m</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</si>
  <si>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</si>
  <si>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</si>
  <si>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</si>
  <si>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</si>
  <si>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</si>
  <si>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</si>
  <si>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</si>
  <si>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</si>
  <si>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</si>
  <si>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</si>
  <si>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</si>
  <si>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</si>
  <si>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</si>
  <si>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</si>
  <si>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</si>
  <si>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</si>
  <si>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</si>
  <si>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Cabo de cobre nú, seção de 10.0 mm2</t>
  </si>
  <si>
    <t>Escada tipo marinheiro de tubo de ferro 1" e 3/4", com h=4.20m, para acesso a caixa dágua, inclusive pintura em esmalte sintético, conforme detalhe em projeto</t>
  </si>
  <si>
    <t>CR</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</si>
  <si>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</si>
  <si>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</si>
  <si>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</si>
  <si>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</si>
  <si>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</si>
  <si>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</si>
  <si>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</si>
  <si>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</si>
  <si>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</si>
  <si>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</si>
  <si>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</si>
  <si>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</si>
  <si>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</si>
  <si>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</si>
  <si>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</si>
  <si>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</si>
  <si>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</si>
  <si>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</si>
  <si>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</si>
  <si>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</si>
  <si>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</si>
  <si>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</si>
  <si>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</si>
  <si>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</si>
  <si>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</si>
  <si>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</si>
  <si>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</si>
  <si>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</si>
  <si>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</si>
  <si>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</si>
  <si>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</si>
  <si>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</si>
  <si>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</si>
  <si>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</si>
  <si>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</si>
  <si>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</si>
  <si>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</si>
  <si>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</si>
  <si>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</si>
  <si>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</si>
  <si>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</si>
  <si>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</si>
  <si>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</si>
  <si>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</si>
  <si>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</si>
  <si>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</si>
  <si>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</si>
  <si>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</si>
  <si>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</si>
  <si>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</si>
  <si>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</si>
  <si>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</si>
  <si>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</si>
  <si>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</si>
  <si>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GRELHA DE FERRO FUNDIDO PARA CANALETA LARG = 30CM, FORNECIMENTO E ASSENTAMENTO</t>
  </si>
  <si>
    <t>GRELHA DE FERRO FUNDIDO PARA CANALETA LARG = 20CM, FORNECIMENTO E ASSENTAMENTO</t>
  </si>
  <si>
    <t>GRELHA DE FERRO FUNDIDO PARA CANALETA LARG = 15CM, FORNECIMENTO E ASSENTAMENTO</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</si>
  <si>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</si>
  <si>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</si>
  <si>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</si>
  <si>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RESERVATÓRIO ELEVADO DE ÁGUA (1000 LITROS) EM CANTEIRO DE OBRA, APOIADO EM ESTRUTURA DE MADEIRA. AF_02/2016</t>
  </si>
  <si>
    <t>ESCAVADEIRA HIDRÁULICA SOBRE ESTEIRAS, CAÇAMBA 0,80 M3, PESO OPERACIONAL 17 T, POTENCIA BRUTA 111 HP - CHP DIURNO. AF_06/2014</t>
  </si>
  <si>
    <t>CAMINHÃO BASCULANTE 6 M3, PESO BRUTO TOTAL 16.000 KG, CARGA ÚTIL MÁXIMA 13.071 KG, DISTÂNCIA ENTRE EIXOS 4,80 M, POTÊNCIA 230 CV INCLUSIVE CAÇAMBA METÁLICA - CHP DIURNO. AF_06/2014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</si>
  <si>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</si>
  <si>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</si>
  <si>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</si>
  <si>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</si>
  <si>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</si>
  <si>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</si>
  <si>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</si>
  <si>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</si>
  <si>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</si>
  <si>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</si>
  <si>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</si>
  <si>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</si>
  <si>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</si>
  <si>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</si>
  <si>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</si>
  <si>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</si>
  <si>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</si>
  <si>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</si>
  <si>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</si>
  <si>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</si>
  <si>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</si>
  <si>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</si>
  <si>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</si>
  <si>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</si>
  <si>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</si>
  <si>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</si>
  <si>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</si>
  <si>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PERFURATRIZ COM TORRE METÁLICA PARA EXECUÇÃO DE ESTACA HÉLICE CONTÍNUA, PROFUNDIDADE MÁXIMA DE 30 M, DIÂMETRO MÁXIMO DE 800 MM, POTÊNCIA INSTALADA DE 268 HP, MESA ROTATIVA COM TORQUE MÁXIMO DE 170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</si>
  <si>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</si>
  <si>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</si>
  <si>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</si>
  <si>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</si>
  <si>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</si>
  <si>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</si>
  <si>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</si>
  <si>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</si>
  <si>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</si>
  <si>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</si>
  <si>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</si>
  <si>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</si>
  <si>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</si>
  <si>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</si>
  <si>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</si>
  <si>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</si>
  <si>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</si>
  <si>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</si>
  <si>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ESCAVADEIRA HIDRÁULICA SOBRE ESTEIRAS, CAÇAMBA 0,80 M3, PESO OPERACIONAL 17 T, POTENCIA BRUTA 111 HP - CHI DIURNO. AF_06/2014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</si>
  <si>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</si>
  <si>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</si>
  <si>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</si>
  <si>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</si>
  <si>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</si>
  <si>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</si>
  <si>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</si>
  <si>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</si>
  <si>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</si>
  <si>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</si>
  <si>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</si>
  <si>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</si>
  <si>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</si>
  <si>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</si>
  <si>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</si>
  <si>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</si>
  <si>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</si>
  <si>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</si>
  <si>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</si>
  <si>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</si>
  <si>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</si>
  <si>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</si>
  <si>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</si>
  <si>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</si>
  <si>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</si>
  <si>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</si>
  <si>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</si>
  <si>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</si>
  <si>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</si>
  <si>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</si>
  <si>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PERFURATRIZ COM TORRE METÁLICA PARA EXECUÇÃO DE ESTACA HÉLICE CONTÍNUA, PROFUNDIDADE MÁXIMA DE 30 M, DIÂMETRO MÁXIMO DE 800 MM, POTÊNCIA INSTALADA DE 268 HP, MESA ROTATIVA COM TORQUE MÁXIMO DE 170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</si>
  <si>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</si>
  <si>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</si>
  <si>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</si>
  <si>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</si>
  <si>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</si>
  <si>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</si>
  <si>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</si>
  <si>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</si>
  <si>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</si>
  <si>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</si>
  <si>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</si>
  <si>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</si>
  <si>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</si>
  <si>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</si>
  <si>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</si>
  <si>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</si>
  <si>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</si>
  <si>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</si>
  <si>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</si>
  <si>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</si>
  <si>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</si>
  <si>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CAMINHÃO BASCULANTE 6 M3, PESO BRUTO TOTAL 16.000 KG, CARGA ÚTIL MÁXIMA 13.071 KG, DISTÂNCIA ENTRE EIXOS 4,80 M, POTÊNCIA 230 CV INCLUSIVE CAÇAMBA METÁLICA - MANUTENÇÃO. AF_06/2014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</si>
  <si>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</si>
  <si>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</si>
  <si>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</si>
  <si>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</si>
  <si>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</si>
  <si>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</si>
  <si>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</si>
  <si>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</si>
  <si>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PÁ CARREGADEIRA SOBRE RODAS, POTÊNCIA 197 HP, CAPACIDADE DA CAÇAMBA 2,5 A 3,5 M3, PESO OPERACIONAL 18338 KG - MATERIAIS NA OPERAÇÃO.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</si>
  <si>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</si>
  <si>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</si>
  <si>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</si>
  <si>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</si>
  <si>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</si>
  <si>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</si>
  <si>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</si>
  <si>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</si>
  <si>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</si>
  <si>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</si>
  <si>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</si>
  <si>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</si>
  <si>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</si>
  <si>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</si>
  <si>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</si>
  <si>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</si>
  <si>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</si>
  <si>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</si>
  <si>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</si>
  <si>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</si>
  <si>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</si>
  <si>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</si>
  <si>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</si>
  <si>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</si>
  <si>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</si>
  <si>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</si>
  <si>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197 HP, CAPACIDADE DA CAÇAMBA 2,5 A 3,5 M3, PESO OPERACIONAL 18338 KG - MANUTENÇÃO. AF_06/2014</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</si>
  <si>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</si>
  <si>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</si>
  <si>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</si>
  <si>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</si>
  <si>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</si>
  <si>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</si>
  <si>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</si>
  <si>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</si>
  <si>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</si>
  <si>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</si>
  <si>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</si>
  <si>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</si>
  <si>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</si>
  <si>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</si>
  <si>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</si>
  <si>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</si>
  <si>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</si>
  <si>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</si>
  <si>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</si>
  <si>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</si>
  <si>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</si>
  <si>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</si>
  <si>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</si>
  <si>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</si>
  <si>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</si>
  <si>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</si>
  <si>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</si>
  <si>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</si>
  <si>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</si>
  <si>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</si>
  <si>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</si>
  <si>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</si>
  <si>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</si>
  <si>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</si>
  <si>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</si>
  <si>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</si>
  <si>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</si>
  <si>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</si>
  <si>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</si>
  <si>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</si>
  <si>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</si>
  <si>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</si>
  <si>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</si>
  <si>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</si>
  <si>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</si>
  <si>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</si>
  <si>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</si>
  <si>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</si>
  <si>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</si>
  <si>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</si>
  <si>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</si>
  <si>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</si>
  <si>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</si>
  <si>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BETONEIRA CAPACIDADE NOMINAL DE 600 L, CAPACIDADE DE MISTURA 360 L, MOTOR ELÉTRICO TRIFÁSICO POTÊNCIA DE 4 CV, SEM CARREGADOR - JUROS.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</si>
  <si>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</si>
  <si>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</si>
  <si>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</si>
  <si>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</si>
  <si>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</si>
  <si>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</si>
  <si>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</si>
  <si>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</si>
  <si>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</si>
  <si>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</si>
  <si>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</si>
  <si>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</si>
  <si>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</si>
  <si>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</si>
  <si>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</si>
  <si>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</si>
  <si>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</si>
  <si>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</si>
  <si>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</si>
  <si>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</si>
  <si>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</si>
  <si>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</si>
  <si>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</si>
  <si>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</si>
  <si>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</si>
  <si>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</si>
  <si>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</si>
  <si>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</si>
  <si>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</si>
  <si>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</si>
  <si>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</si>
  <si>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</si>
  <si>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</si>
  <si>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</si>
  <si>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</si>
  <si>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</si>
  <si>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</si>
  <si>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</si>
  <si>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</si>
  <si>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</si>
  <si>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</si>
  <si>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</si>
  <si>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</si>
  <si>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</si>
  <si>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</si>
  <si>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</si>
  <si>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</si>
  <si>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</si>
  <si>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</si>
  <si>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</si>
  <si>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</si>
  <si>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</si>
  <si>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</si>
  <si>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</si>
  <si>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</si>
  <si>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</si>
  <si>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</si>
  <si>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</si>
  <si>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</si>
  <si>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</si>
  <si>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</si>
  <si>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</si>
  <si>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</si>
  <si>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</si>
  <si>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</si>
  <si>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</si>
  <si>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</si>
  <si>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</si>
  <si>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</si>
  <si>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</si>
  <si>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</si>
  <si>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</si>
  <si>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</si>
  <si>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</si>
  <si>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</si>
  <si>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</si>
  <si>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</si>
  <si>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</si>
  <si>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</si>
  <si>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</si>
  <si>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</si>
  <si>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</si>
  <si>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</si>
  <si>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</si>
  <si>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</si>
  <si>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</si>
  <si>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</si>
  <si>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</si>
  <si>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</si>
  <si>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</si>
  <si>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</si>
  <si>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</si>
  <si>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</si>
  <si>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</si>
  <si>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</si>
  <si>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</si>
  <si>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</si>
  <si>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</si>
  <si>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</si>
  <si>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</si>
  <si>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</si>
  <si>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</si>
  <si>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</si>
  <si>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</si>
  <si>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</si>
  <si>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</si>
  <si>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</si>
  <si>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</si>
  <si>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</si>
  <si>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</si>
  <si>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</si>
  <si>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</si>
  <si>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</si>
  <si>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</si>
  <si>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</si>
  <si>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IMUNIZACAO DE MADEIRAMENTO PARA COBERTURA UTILIZANDO CUPINICIDA INCOLOR</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</si>
  <si>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</si>
  <si>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</si>
  <si>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</si>
  <si>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</si>
  <si>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</si>
  <si>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EXECUCAO DE DRENO DE TUBO DE CONRETO SIMPLES POROSO D=0,20 M (0,5MX0,5M) PARA GALERIAS DE AGUAS PLUVIAIS</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</si>
  <si>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</si>
  <si>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</si>
  <si>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</si>
  <si>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</si>
  <si>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</si>
  <si>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</si>
  <si>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</si>
  <si>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</si>
  <si>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</si>
  <si>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</si>
  <si>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</si>
  <si>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</si>
  <si>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</si>
  <si>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</si>
  <si>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</si>
  <si>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</si>
  <si>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</si>
  <si>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</si>
  <si>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</si>
  <si>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</si>
  <si>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</si>
  <si>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</si>
  <si>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</si>
  <si>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</si>
  <si>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</si>
  <si>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</si>
  <si>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</si>
  <si>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</si>
  <si>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</si>
  <si>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</si>
  <si>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</si>
  <si>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</si>
  <si>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</si>
  <si>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</si>
  <si>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</si>
  <si>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</si>
  <si>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</si>
  <si>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</si>
  <si>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</si>
  <si>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</si>
  <si>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</si>
  <si>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</si>
  <si>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</si>
  <si>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</si>
  <si>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</si>
  <si>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</si>
  <si>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</si>
  <si>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</si>
  <si>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</si>
  <si>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</si>
  <si>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</si>
  <si>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</si>
  <si>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</si>
  <si>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</si>
  <si>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</si>
  <si>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</si>
  <si>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</si>
  <si>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</si>
  <si>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</si>
  <si>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</si>
  <si>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</si>
  <si>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</si>
  <si>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</si>
  <si>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</si>
  <si>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</si>
  <si>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</si>
  <si>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</si>
  <si>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</si>
  <si>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</si>
  <si>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</si>
  <si>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</si>
  <si>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</si>
  <si>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</si>
  <si>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</si>
  <si>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</si>
  <si>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JANELA DE MADEIRA ALMOFADADA 1A, 1,5X1,5M, DE ABRIR, INCLUSO GUARNICOES E DOBRADICAS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</si>
  <si>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</si>
  <si>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</si>
  <si>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</si>
  <si>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</si>
  <si>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PORTA DE ACO CHAPA 24, DE ENROLAR, RAIADA, LARGA COM ACABAMENTO GALVANIZADO NATURAL</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</si>
  <si>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</si>
  <si>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</si>
  <si>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</si>
  <si>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</si>
  <si>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</si>
  <si>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</si>
  <si>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</si>
  <si>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</si>
  <si>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</si>
  <si>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</si>
  <si>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</si>
  <si>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</si>
  <si>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</si>
  <si>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</si>
  <si>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</si>
  <si>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</si>
  <si>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</si>
  <si>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</si>
  <si>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</si>
  <si>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</si>
  <si>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</si>
  <si>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</si>
  <si>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</si>
  <si>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</si>
  <si>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</si>
  <si>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</si>
  <si>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</si>
  <si>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</si>
  <si>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</si>
  <si>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</si>
  <si>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</si>
  <si>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</si>
  <si>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</si>
  <si>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</si>
  <si>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</si>
  <si>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</si>
  <si>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</si>
  <si>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</si>
  <si>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</si>
  <si>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</si>
  <si>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</si>
  <si>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</si>
  <si>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</si>
  <si>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</si>
  <si>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</si>
  <si>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</si>
  <si>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</si>
  <si>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</si>
  <si>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</si>
  <si>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</si>
  <si>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</si>
  <si>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</si>
  <si>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</si>
  <si>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</si>
  <si>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</si>
  <si>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</si>
  <si>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</si>
  <si>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</si>
  <si>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</si>
  <si>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</si>
  <si>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</si>
  <si>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</si>
  <si>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</si>
  <si>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</si>
  <si>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</si>
  <si>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</si>
  <si>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</si>
  <si>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</si>
  <si>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</si>
  <si>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</si>
  <si>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</si>
  <si>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</si>
  <si>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</si>
  <si>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</si>
  <si>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</si>
  <si>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</si>
  <si>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</si>
  <si>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</si>
  <si>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</si>
  <si>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</si>
  <si>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</si>
  <si>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</si>
  <si>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</si>
  <si>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</si>
  <si>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</si>
  <si>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</si>
  <si>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</si>
  <si>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</si>
  <si>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</si>
  <si>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</si>
  <si>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</si>
  <si>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</si>
  <si>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</si>
  <si>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</si>
  <si>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</si>
  <si>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</si>
  <si>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</si>
  <si>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</si>
  <si>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</si>
  <si>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</si>
  <si>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</si>
  <si>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</si>
  <si>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</si>
  <si>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</si>
  <si>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</si>
  <si>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</si>
  <si>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</si>
  <si>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</si>
  <si>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MAIOR QUE 20 M², PÉ-DIREITO DUPLO,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</si>
  <si>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</si>
  <si>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MAIOR QUE 20 M², PÉ-DIREITO DUPLO,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</si>
  <si>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</si>
  <si>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MAIOR QUE 20 M², PÉ-DIREITO DUPLO,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</si>
  <si>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</si>
  <si>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MAIOR QUE 20 M², PÉ-DIREITO DUPLO, EM CHAPA DE MADEIRA COMPENSADA PLASTIFICADA, 18 UTILIZAÇÕES. AF_12/2015</t>
  </si>
  <si>
    <t>MONTAGEM E DESMONTAGEM DE FÔRMA DE LAJE MACIÇA COM ÁREA MÉDIA MAIOR QUE 20 M², PÉ-DIREITO SIMPLES, EM CHAPA DE MADEIRA COMPENSADA PLASTIFICADA, 18 UTILIZAÇÕES. AF_12/2015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</si>
  <si>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</si>
  <si>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</si>
  <si>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</si>
  <si>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</si>
  <si>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</si>
  <si>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</si>
  <si>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</si>
  <si>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</si>
  <si>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</si>
  <si>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</si>
  <si>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</si>
  <si>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</si>
  <si>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</si>
  <si>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</si>
  <si>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</si>
  <si>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</si>
  <si>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</si>
  <si>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</si>
  <si>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</si>
  <si>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</si>
  <si>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</si>
  <si>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</si>
  <si>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</si>
  <si>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</si>
  <si>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</si>
  <si>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</si>
  <si>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</si>
  <si>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</si>
  <si>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</si>
  <si>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</si>
  <si>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</si>
  <si>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</si>
  <si>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</si>
  <si>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</si>
  <si>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</si>
  <si>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</si>
  <si>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</si>
  <si>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</si>
  <si>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</si>
  <si>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</si>
  <si>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</si>
  <si>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</si>
  <si>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</si>
  <si>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</si>
  <si>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</si>
  <si>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</si>
  <si>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</si>
  <si>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</si>
  <si>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</si>
  <si>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</si>
  <si>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</si>
  <si>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</si>
  <si>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</si>
  <si>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</si>
  <si>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</si>
  <si>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</si>
  <si>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</si>
  <si>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</si>
  <si>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</si>
  <si>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</si>
  <si>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</si>
  <si>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75 MM (2 1/2") - FORNECIMENTO E INSTALAÇÃO. AF_12/2015</t>
  </si>
  <si>
    <t>ELETRODUTO RÍGIDO ROSCÁVEL, PVC, DN 85 MM (3") - FORNECIMENTO E INSTALAÇÃO. AF_12/2015</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</si>
  <si>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</si>
  <si>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</si>
  <si>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</si>
  <si>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</si>
  <si>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</si>
  <si>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</si>
  <si>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</si>
  <si>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</si>
  <si>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</si>
  <si>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</si>
  <si>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</si>
  <si>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</si>
  <si>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</si>
  <si>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</si>
  <si>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</si>
  <si>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</si>
  <si>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</si>
  <si>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</si>
  <si>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</si>
  <si>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</si>
  <si>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</si>
  <si>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</si>
  <si>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</si>
  <si>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</si>
  <si>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</si>
  <si>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</si>
  <si>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</si>
  <si>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</si>
  <si>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</si>
  <si>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</si>
  <si>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</si>
  <si>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</si>
  <si>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</si>
  <si>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</si>
  <si>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</si>
  <si>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</si>
  <si>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</si>
  <si>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</si>
  <si>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</si>
  <si>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</si>
  <si>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</si>
  <si>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</si>
  <si>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</si>
  <si>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</si>
  <si>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</si>
  <si>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</si>
  <si>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</si>
  <si>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</si>
  <si>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</si>
  <si>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</si>
  <si>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</si>
  <si>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</si>
  <si>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</si>
  <si>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</si>
  <si>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</si>
  <si>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</si>
  <si>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</si>
  <si>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</si>
  <si>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</si>
  <si>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</si>
  <si>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</si>
  <si>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</si>
  <si>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</si>
  <si>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</si>
  <si>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</si>
  <si>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</si>
  <si>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</si>
  <si>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</si>
  <si>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</si>
  <si>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</si>
  <si>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</si>
  <si>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</si>
  <si>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</si>
  <si>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</si>
  <si>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</si>
  <si>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</si>
  <si>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</si>
  <si>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</si>
  <si>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</si>
  <si>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</si>
  <si>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</si>
  <si>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</si>
  <si>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</si>
  <si>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</si>
  <si>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</si>
  <si>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</si>
  <si>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</si>
  <si>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</si>
  <si>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</si>
  <si>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</si>
  <si>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</si>
  <si>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</si>
  <si>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</si>
  <si>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</si>
  <si>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</si>
  <si>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</si>
  <si>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</si>
  <si>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</si>
  <si>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</si>
  <si>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</si>
  <si>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</si>
  <si>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</si>
  <si>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</si>
  <si>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</si>
  <si>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</si>
  <si>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</si>
  <si>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</si>
  <si>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</si>
  <si>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</si>
  <si>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</si>
  <si>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</si>
  <si>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</si>
  <si>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</si>
  <si>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</si>
  <si>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</si>
  <si>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</si>
  <si>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</si>
  <si>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</si>
  <si>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</si>
  <si>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</si>
  <si>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</si>
  <si>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</si>
  <si>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</si>
  <si>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</si>
  <si>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</si>
  <si>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</si>
  <si>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</si>
  <si>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</si>
  <si>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</si>
  <si>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</si>
  <si>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</si>
  <si>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</si>
  <si>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</si>
  <si>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</si>
  <si>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</si>
  <si>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</si>
  <si>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</si>
  <si>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</si>
  <si>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</si>
  <si>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LUMINARIA FECHADA PARA ILUMINACAO PUBLICA - LAMPADAS DE 250/500W - FORNECIMENTO E INSTALACAO (EXCLUINDO LAMPADAS)</t>
  </si>
  <si>
    <t>LUMINARIA ESTANQUE - PROTECAO CONTRA AGUA, POEIRA OU IMPACTOS - TIPO AQUATIC PIAL OU EQUIVALENTE</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</si>
  <si>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</si>
  <si>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</si>
  <si>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</si>
  <si>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</si>
  <si>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</si>
  <si>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</si>
  <si>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</si>
  <si>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</si>
  <si>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ABRIGO PARA HIDRANTE, 75X45X17CM, COM REGISTRO GLOBO ANGULAR 45º 2.1/2", ADAPTADOR STORZ 2.1/2", MANGUEIRA DE INCÊNDIO 15M, REDUÇÃO 2.1/2X1.1/2" E ESGUICHO EM LATÃO 1.1/2" - FORNECIMENTO E INSTALAÇÃO</t>
  </si>
  <si>
    <t>EXTINTOR INCENDIO TP GAS CARBONICO 4KG COMPLETO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</si>
  <si>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</si>
  <si>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</si>
  <si>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</si>
  <si>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</si>
  <si>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</si>
  <si>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MANOMETRO 0 A 200 PSI (0 A 14 KGF/CM2), D = 50MM - FORNECIMENTO E COLOCACAO</t>
  </si>
  <si>
    <t>TUBO, CPVC, SOLDÁVEL, DN 22MM, INSTALADO EM RAMAL DE DISTRIBUIÇÃO DE ÁGUA - FORNECIMENTO E INSTALAÇÃO. AF_12/2014</t>
  </si>
  <si>
    <t>TUBO, CPVC, SOLDÁVEL, DN 28MM, INSTALADO EM RAMAL DE DISTRIBUIÇÃO DE ÁGUA - FORNECIMENTO E INSTALAÇÃO. AF_12/2014</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</si>
  <si>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</si>
  <si>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</si>
  <si>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</si>
  <si>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</si>
  <si>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65 (2 1/2"), CONEXÃO ROSQUEADA, INSTALADO EM PRUMADAS - FORNECIMENTO E INSTALAÇÃO. AF_12/2015</t>
  </si>
  <si>
    <t>TUBO DE AÇO PRETO SEM COSTURA, CONEXÃO SOLDADA, DN 50 (2"),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</si>
  <si>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</si>
  <si>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</si>
  <si>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</si>
  <si>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PRETO SEM COSTURA, CONEXÃO SOLDADA, DN 50 (2"),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</si>
  <si>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</si>
  <si>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</si>
  <si>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</si>
  <si>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</si>
  <si>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</si>
  <si>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</si>
  <si>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</si>
  <si>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</si>
  <si>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</si>
  <si>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</si>
  <si>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</si>
  <si>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</si>
  <si>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SIMPLES, PVC, SERIE R, ÁGUA PLUVIAL, DN 100 MM, JUNTA ELÁSTICA, FORNECIDO E INSTALADO EM RAMAL DE ENCAMINHAMENTO.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</si>
  <si>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</si>
  <si>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</si>
  <si>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</si>
  <si>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</si>
  <si>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</si>
  <si>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</si>
  <si>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</si>
  <si>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</si>
  <si>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</si>
  <si>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</si>
  <si>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</si>
  <si>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JOELHO 90 GRAUS, CPVC, SOLDÁVEL, DN 15MM, INSTALADO EM RAMAL OU SUB-RAMAL DE ÁGUA - FORNECIMENTO E INSTALAÇÃO. AF_12/2014</t>
  </si>
  <si>
    <t>JOELHO 90 GRAUS, CPVC, SOLDÁVEL, DN 22MM, INSTALADO EM RAMAL OU SUB-RAMAL DE ÁGUA - FORNECIMENTO E INSTALAÇÃO. AF_12/2014</t>
  </si>
  <si>
    <t>JOELHO DE TRANSIÇÃO, 90 GRAUS, CPVC, SOLDÁVEL, DN 22MM X 3/4",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</si>
  <si>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</si>
  <si>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</si>
  <si>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</si>
  <si>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</si>
  <si>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</si>
  <si>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</si>
  <si>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</si>
  <si>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LUVA SIMPLES, PVC, SERIE R, ÁGUA PLUVIAL, DN 150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</si>
  <si>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</si>
  <si>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</si>
  <si>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</si>
  <si>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</si>
  <si>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</si>
  <si>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</si>
  <si>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</si>
  <si>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</si>
  <si>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</si>
  <si>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</si>
  <si>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</si>
  <si>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</si>
  <si>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</si>
  <si>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</si>
  <si>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</si>
  <si>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</si>
  <si>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</si>
  <si>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</si>
  <si>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</si>
  <si>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</si>
  <si>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</si>
  <si>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</si>
  <si>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</si>
  <si>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</si>
  <si>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</si>
  <si>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</si>
  <si>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</si>
  <si>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</si>
  <si>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</si>
  <si>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</si>
  <si>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</si>
  <si>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</si>
  <si>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</si>
  <si>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</si>
  <si>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</si>
  <si>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</si>
  <si>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</si>
  <si>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</si>
  <si>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</si>
  <si>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</si>
  <si>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</si>
  <si>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</si>
  <si>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</si>
  <si>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</si>
  <si>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</si>
  <si>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</si>
  <si>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</si>
  <si>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</si>
  <si>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</si>
  <si>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</si>
  <si>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</si>
  <si>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</si>
  <si>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</si>
  <si>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</si>
  <si>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</si>
  <si>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</si>
  <si>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</si>
  <si>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</si>
  <si>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</si>
  <si>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</si>
  <si>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</si>
  <si>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</si>
  <si>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</si>
  <si>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</si>
  <si>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LUVA, EM FERRO GALVANIZADO, DN 32 (1 1/4"),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</si>
  <si>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</si>
  <si>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</si>
  <si>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</si>
  <si>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</si>
  <si>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</si>
  <si>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</si>
  <si>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</si>
  <si>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</si>
  <si>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</si>
  <si>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</si>
  <si>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</si>
  <si>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</si>
  <si>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</si>
  <si>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</si>
  <si>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</si>
  <si>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</si>
  <si>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</si>
  <si>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</si>
  <si>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</si>
  <si>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</si>
  <si>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</si>
  <si>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</si>
  <si>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</si>
  <si>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</si>
  <si>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</si>
  <si>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</si>
  <si>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</si>
  <si>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</si>
  <si>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</si>
  <si>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</si>
  <si>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</si>
  <si>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</si>
  <si>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</si>
  <si>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</si>
  <si>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</si>
  <si>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</si>
  <si>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</si>
  <si>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</si>
  <si>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</si>
  <si>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</si>
  <si>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</si>
  <si>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</si>
  <si>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</si>
  <si>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</si>
  <si>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</si>
  <si>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</si>
  <si>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</si>
  <si>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</si>
  <si>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</si>
  <si>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</si>
  <si>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</si>
  <si>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</si>
  <si>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</si>
  <si>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</si>
  <si>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</si>
  <si>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</si>
  <si>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</si>
  <si>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</si>
  <si>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</si>
  <si>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</si>
  <si>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</si>
  <si>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</si>
  <si>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</si>
  <si>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</si>
  <si>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</si>
  <si>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</si>
  <si>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</si>
  <si>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</si>
  <si>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3" X 2", CONEXÃO ROSQUEADA, INSTALADO EM REDE DE ALIMENTAÇÃO PARA SPRINKLER - FORNECIMENTO E INSTALAÇÃO. AF_12/2015</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</si>
  <si>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</si>
  <si>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</si>
  <si>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</si>
  <si>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</si>
  <si>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</si>
  <si>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</si>
  <si>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</si>
  <si>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ENGATE FLEXÍVEL EM PLÁSTICO BRANCO, 1/2" X 30CM - FORNECIMENTO E INSTALAÇÃO. AF_12/2013</t>
  </si>
  <si>
    <t>ENGATE FLEXÍVEL EM PLÁSTICO BRANCO,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</si>
  <si>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</si>
  <si>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</si>
  <si>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</si>
  <si>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</si>
  <si>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</si>
  <si>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</si>
  <si>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</si>
  <si>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</si>
  <si>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</si>
  <si>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</si>
  <si>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</si>
  <si>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</si>
  <si>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</si>
  <si>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</si>
  <si>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</si>
  <si>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</si>
  <si>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</si>
  <si>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</si>
  <si>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</si>
  <si>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</si>
  <si>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</si>
  <si>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</si>
  <si>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</si>
  <si>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PLÁSTICO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</si>
  <si>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</si>
  <si>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</si>
  <si>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</si>
  <si>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</si>
  <si>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</si>
  <si>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SABONETEIRA DE SOBREPOR (FIXADA NA PAREDE), TIPO CONCHA, EM ACO INOXIDAVEL - FORNECIMENTO E INSTALACAO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</si>
  <si>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</si>
  <si>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</si>
  <si>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</si>
  <si>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</si>
  <si>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</si>
  <si>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</si>
  <si>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</si>
  <si>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</si>
  <si>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</si>
  <si>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</si>
  <si>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</si>
  <si>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</si>
  <si>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RASGO EM CONTRAPISO PARA RAMAIS/ DISTRIBUIÇÃO COM DIÂMETROS MAIORES QUE 40 MM E MENORES OU IGUAIS A 75 MM. AF_05/2015</t>
  </si>
  <si>
    <t>RASGO EM CONTRAPISO PARA RAMAIS/ DISTRIBUIÇÃO COM DIÂMETROS MAIORES QUE 75 MM.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</si>
  <si>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</si>
  <si>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</si>
  <si>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</si>
  <si>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</si>
  <si>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</si>
  <si>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</si>
  <si>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</si>
  <si>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</si>
  <si>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</si>
  <si>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</si>
  <si>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</si>
  <si>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</si>
  <si>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</si>
  <si>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</si>
  <si>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</si>
  <si>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</si>
  <si>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</si>
  <si>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</si>
  <si>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75 MM COM ABRAÇADEIRA METÁLICA FLEXÍVEL 18 MM, FIXADA DIRETAMENTE NA LAJE. AF_05/2015</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</si>
  <si>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</si>
  <si>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</si>
  <si>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</si>
  <si>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 EM MATERIAL DE 2A. CATEGORIA ATE 2 M DE PROFUNDIDADE COM UTILIZACAO DE ESCAVADEIRA HIDRAULICA</t>
  </si>
  <si>
    <t>ESCAVACAO MANUAL DE VALA EM LODO, DE 1,5 ATE 3M, EXCLUINDO ESGOTAMENTO/ESCORAMENTO.</t>
  </si>
  <si>
    <t>ESCAVACAO MECANICA DE VALAS (SOLO COM AGUA), PROFUNDIDADE MAIOR QUE 4,00 M ATE 6,00 M.</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</si>
  <si>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</si>
  <si>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</si>
  <si>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</si>
  <si>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</si>
  <si>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</si>
  <si>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</si>
  <si>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</si>
  <si>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</si>
  <si>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</si>
  <si>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</si>
  <si>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</si>
  <si>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</si>
  <si>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</si>
  <si>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CAMINHÃO BASCULANTE 6 M3, RODOVIA PAVIMENTADA, DMT ATE 0,5 KM</t>
  </si>
  <si>
    <t>TRANSPORTE DE ENTULHO COM CAMINHAO BASCULANTE 6 M3, RODOVIA PAVIMENTADA, DMT 0,5 A 1,0 KM</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</si>
  <si>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</si>
  <si>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</si>
  <si>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</si>
  <si>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</si>
  <si>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</si>
  <si>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</si>
  <si>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</si>
  <si>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</si>
  <si>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</si>
  <si>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</si>
  <si>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</si>
  <si>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</si>
  <si>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</si>
  <si>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</si>
  <si>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</si>
  <si>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</si>
  <si>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</si>
  <si>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</si>
  <si>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</si>
  <si>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</si>
  <si>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</si>
  <si>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</si>
  <si>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</si>
  <si>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</si>
  <si>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</si>
  <si>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</si>
  <si>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</si>
  <si>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</si>
  <si>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</si>
  <si>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</si>
  <si>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</si>
  <si>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</si>
  <si>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</si>
  <si>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</si>
  <si>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</si>
  <si>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</si>
  <si>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</si>
  <si>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</si>
  <si>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</si>
  <si>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</si>
  <si>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</si>
  <si>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</si>
  <si>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</si>
  <si>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</si>
  <si>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</si>
  <si>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</si>
  <si>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</si>
  <si>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</si>
  <si>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</si>
  <si>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</si>
  <si>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</si>
  <si>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</si>
  <si>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</si>
  <si>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</si>
  <si>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</si>
  <si>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</si>
  <si>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</si>
  <si>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</si>
  <si>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</si>
  <si>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</si>
  <si>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</si>
  <si>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</si>
  <si>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</si>
  <si>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</si>
  <si>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</si>
  <si>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</si>
  <si>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</si>
  <si>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</si>
  <si>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</si>
  <si>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</si>
  <si>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</si>
  <si>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</si>
  <si>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</si>
  <si>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</si>
  <si>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</si>
  <si>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</si>
  <si>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</si>
  <si>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</si>
  <si>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</si>
  <si>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</si>
  <si>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</si>
  <si>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</si>
  <si>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</si>
  <si>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</si>
  <si>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</si>
  <si>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</si>
  <si>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</si>
  <si>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</si>
  <si>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</si>
  <si>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</si>
  <si>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</si>
  <si>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</si>
  <si>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</si>
  <si>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</si>
  <si>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</si>
  <si>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</si>
  <si>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</si>
  <si>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</si>
  <si>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</si>
  <si>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</si>
  <si>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</si>
  <si>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</si>
  <si>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</si>
  <si>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</si>
  <si>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SERVIÇOS DE ALVENARIA DE BLOCOS DE CONCRETO ESTRUTURAL 14X19X29 CM, (ESPESSURA 14 CM), FBK = 4,5 MPA, UTILIZANDO PALHETA, PARA EDIFICAÇÃO HABITACIONAL. AF_10/2015</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</si>
  <si>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</si>
  <si>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</si>
  <si>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</si>
  <si>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</si>
  <si>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</si>
  <si>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</si>
  <si>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</si>
  <si>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</si>
  <si>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</si>
  <si>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</si>
  <si>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</si>
  <si>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</si>
  <si>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</si>
  <si>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</si>
  <si>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</si>
  <si>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</si>
  <si>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</si>
  <si>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</si>
  <si>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</si>
  <si>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</si>
  <si>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</si>
  <si>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</si>
  <si>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</si>
  <si>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</si>
  <si>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SINALIZACAO HORIZONTAL COM TINTA RETRORREFLETIVA A BASE DE RESINA ACRILICA COM MICROESFERAS DE VIDRO</t>
  </si>
  <si>
    <t>PINTURA GUARDA-CORPO GUARDA-RODA E MURETA PROTECAO COM CAL EM PONTES EVIADUTOS MEDIDA PELO DOBRO DA AREA TOTAL (LARGURAXALTURA).</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</si>
  <si>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</si>
  <si>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</si>
  <si>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</si>
  <si>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</si>
  <si>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</si>
  <si>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</si>
  <si>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</si>
  <si>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</si>
  <si>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</si>
  <si>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</si>
  <si>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</si>
  <si>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E LIXAMENTO DE MASSA LÁTEX EM PAREDES, DUAS DEMÃOS. AF_06/2014</t>
  </si>
  <si>
    <t>PINTURA ESMALTE ACETINADO PARA MADEIRA, DUAS DEMAOS, SOBRE FUNDO NIVELADOR BRANCO</t>
  </si>
  <si>
    <t>PINTURA ESMALTE BRILHANTE PARA MADEIRA, DUAS DEMAOS, SOBRE FUNDO NIVELADOR BRANCO</t>
  </si>
  <si>
    <t>PINTURA ESMALTE BRILHANTE (2 DEMAOS) SOBRE SUPERFICIE METALICA, INCLUSIVE PROTECAO COM ZARCAO (1 DEMAO)</t>
  </si>
  <si>
    <t>PINTURA COM TINTA PROTETORA ACABAMENTO GRAFITE ESMALTE SOBRE SUPERFICIE METALICA, 2 DEMAOS</t>
  </si>
  <si>
    <t>PINTURA COM TINTA PROTETORA ACABAMENTO ALUMINIO, UMA DEMAO SOBRE SUPERFCIE METALICA</t>
  </si>
  <si>
    <t>PINTURA COM TINTA PROTETORA ACABAMENTO ALUMINIO, DUAS DEMAOS SOBRE SUPERFICIE METALICA</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</si>
  <si>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</si>
  <si>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</si>
  <si>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</si>
  <si>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</si>
  <si>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</si>
  <si>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</si>
  <si>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</si>
  <si>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</si>
  <si>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</si>
  <si>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</si>
  <si>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</si>
  <si>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</si>
  <si>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</si>
  <si>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</si>
  <si>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</si>
  <si>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</si>
  <si>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</si>
  <si>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</si>
  <si>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</si>
  <si>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</si>
  <si>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</si>
  <si>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</si>
  <si>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</si>
  <si>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</si>
  <si>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</si>
  <si>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</si>
  <si>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</si>
  <si>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</si>
  <si>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</si>
  <si>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</si>
  <si>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</si>
  <si>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</si>
  <si>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</si>
  <si>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</si>
  <si>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</si>
  <si>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</si>
  <si>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</si>
  <si>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</si>
  <si>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</si>
  <si>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</si>
  <si>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</si>
  <si>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</si>
  <si>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</si>
  <si>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</si>
  <si>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</si>
  <si>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</si>
  <si>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</si>
  <si>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</si>
  <si>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</si>
  <si>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</si>
  <si>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</si>
  <si>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</si>
  <si>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</si>
  <si>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</si>
  <si>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</si>
  <si>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</si>
  <si>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</si>
  <si>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</si>
  <si>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</si>
  <si>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</si>
  <si>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</si>
  <si>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</si>
  <si>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</si>
  <si>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</si>
  <si>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</si>
  <si>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</si>
  <si>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</si>
  <si>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</si>
  <si>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</si>
  <si>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</si>
  <si>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</si>
  <si>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</si>
  <si>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</si>
  <si>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CHAPISCO APLICADO SOMENTE EM ESTRUTURAS DE CONCRETO EM ALVENARIAS INTERNAS, COM DESEMPENADEIRA DENTADA. ARGAMASSA INDUSTRIALIZADA COM PREPARO MANUAL.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</si>
  <si>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</si>
  <si>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</si>
  <si>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</si>
  <si>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</si>
  <si>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</si>
  <si>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</si>
  <si>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</si>
  <si>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</si>
  <si>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</si>
  <si>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</si>
  <si>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</si>
  <si>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</si>
  <si>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</si>
  <si>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</si>
  <si>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</si>
  <si>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</si>
  <si>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</si>
  <si>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</si>
  <si>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</si>
  <si>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</si>
  <si>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</si>
  <si>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</si>
  <si>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</si>
  <si>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</si>
  <si>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</si>
  <si>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</si>
  <si>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</si>
  <si>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</si>
  <si>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</si>
  <si>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</si>
  <si>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</si>
  <si>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</si>
  <si>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</si>
  <si>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</si>
  <si>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</si>
  <si>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</si>
  <si>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</si>
  <si>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</si>
  <si>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</si>
  <si>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</si>
  <si>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</si>
  <si>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</si>
  <si>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</si>
  <si>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</si>
  <si>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</si>
  <si>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</si>
  <si>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</si>
  <si>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</si>
  <si>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</si>
  <si>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</si>
  <si>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</si>
  <si>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</si>
  <si>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</si>
  <si>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</si>
  <si>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</si>
  <si>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</si>
  <si>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</si>
  <si>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</si>
  <si>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</si>
  <si>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</si>
  <si>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</si>
  <si>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</si>
  <si>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</si>
  <si>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</si>
  <si>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</si>
  <si>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</si>
  <si>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</si>
  <si>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</si>
  <si>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</si>
  <si>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</si>
  <si>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</si>
  <si>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</si>
  <si>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</si>
  <si>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</si>
  <si>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</si>
  <si>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</si>
  <si>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</si>
  <si>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</si>
  <si>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</si>
  <si>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</si>
  <si>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</si>
  <si>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1:4 (CIMENTO E AREIA MÉDIA), PREPARO MECÂNICO COM BETONEIRA 400 L. AF_08/2014</t>
  </si>
  <si>
    <t>CONJUNTO DE MANGUEIRA PARA COMBATE A INCENDIO EM FIBRA DE POLIESTER PURA, COM 1.1/2", REVESTIDA INTERNAMENTE, COM 2 LANCES DE 15M CADA</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</si>
  <si>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</si>
  <si>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</si>
  <si>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</si>
  <si>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</si>
  <si>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</si>
  <si>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</si>
  <si>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SERVICOS TOPOGRAFICOS PARA PAVIMENTACAO, INCLUSIVE NOTA DE SERVICOS, ACOMPANHAMENTO E GREIDE</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</si>
  <si>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</si>
  <si>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</si>
  <si>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</si>
  <si>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</si>
  <si>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</si>
  <si>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</si>
  <si>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</si>
  <si>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PARA QUADRA POLIESPORTIVA, ESTRUTURADO POR TUBOS DE ACO GALVANIZADO, COM COSTURA, DIN 2440, DIAMETRO 2", COM TELA DE ARAME GALVANIZADO, FIO 14 BWG E MALHA QUADRADA 5X5CM</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</si>
  <si>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</si>
  <si>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</si>
  <si>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</si>
  <si>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</si>
  <si>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</si>
  <si>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Preço Unitário
BDI = 30,90%</t>
  </si>
  <si>
    <t>Preço Unitário
BDI = 0,00%</t>
  </si>
  <si>
    <r>
      <t>LS:</t>
    </r>
    <r>
      <rPr>
        <sz val="10"/>
        <rFont val="Arial"/>
        <family val="2"/>
      </rPr>
      <t xml:space="preserve"> 89,54%</t>
    </r>
  </si>
  <si>
    <r>
      <t xml:space="preserve">LS: </t>
    </r>
    <r>
      <rPr>
        <sz val="10"/>
        <rFont val="Arial"/>
        <family val="2"/>
      </rPr>
      <t>89,54%</t>
    </r>
  </si>
  <si>
    <t xml:space="preserve">PREÇO 
UNIT (R$) - 
C/ BDI </t>
  </si>
  <si>
    <t>AJUDANTE MONTADOR ELETROMECÂNICO</t>
  </si>
  <si>
    <t>MONTADOR DE ESTRUTURA</t>
  </si>
  <si>
    <t>CAL HIDRATADO P/ ARGAMASSA CH III</t>
  </si>
  <si>
    <t>CIMENTO PORTLAND CP III - 40</t>
  </si>
  <si>
    <t>ARGAM COLANTE FLEXIVEL AC III P/ ASSENT. PORCELANATO E PEDRAS (GRANITO E MÁRMORE)</t>
  </si>
  <si>
    <t>FORMICA BRANCA ACABAMENTO FROST 0,80MM</t>
  </si>
  <si>
    <t>CHAPA COMPENSADO NAVAL ESP. 15 MM, DIM. 2.20 X 1.60 M</t>
  </si>
  <si>
    <t>CHAPA COMPENSADA RESINADA ESP. 6MM</t>
  </si>
  <si>
    <t>CHAPA COMPENSADA RESINADA ESP. 10MM</t>
  </si>
  <si>
    <t>CHAPA COMPENSADA RESINADA ESP. 12MM</t>
  </si>
  <si>
    <t>CHAPA COMPENSADA PLASTIFICADA ESP. 12MM</t>
  </si>
  <si>
    <t>RIPA EM MADEIRA (MATERIAL DE 3ª) 5X2CM PINUS OU EQUIVALENTE</t>
  </si>
  <si>
    <t>BLOCO CERÂMICO 10 FUROS 09X19X19CM - PRAÇA VITÓRIA</t>
  </si>
  <si>
    <t>BLOCO CERÂMICO 10 FUROS 09X19X19CM - DA FABRICA</t>
  </si>
  <si>
    <t>COBOGO DE CONCRETO TIPO RETO 20 X 20 X 10 CM - 4 FUROS</t>
  </si>
  <si>
    <t>COBOGO DE CONCRETO TIPO RETO 10 X 40 X 40CM - 9 FUROS</t>
  </si>
  <si>
    <t>IMPERMEABILIZANTE PRETO FLEXIVEL IGOLFLEX OU EQUIVALENTE</t>
  </si>
  <si>
    <t>IMPERMEABILIZANTE ASFALTICO DISPERSO EM AGUA IGOL 2 - SIKA OU EQUIVALENTE</t>
  </si>
  <si>
    <t>TELHA METALICA ONDULADA ESP 0.5MM PRE PINTADA 1F</t>
  </si>
  <si>
    <t>PARAFUSO COM BUCHA S-10</t>
  </si>
  <si>
    <t>BARRA CHATA DE FERRO ASTM A-36 1/4" X 2"</t>
  </si>
  <si>
    <t>ARRUELA LISA ACO INOX 1/4" - TEL-5303</t>
  </si>
  <si>
    <t>TELA ARAME GALV. MALHA # 2" LOSANGULAR - FIO N.16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</si>
  <si>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</si>
  <si>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</si>
  <si>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</si>
  <si>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</si>
  <si>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ARAME GALV. MALHA # 18 FIO 32 QUADRADA</t>
  </si>
  <si>
    <t>TELA ARAME GALV. MALHA # 1/2" QUADRADA - FIO N.12 BWG</t>
  </si>
  <si>
    <t>TELA ARAME GALV. MALHA # 3/4" QUADRADA - FIO N.12 BWG</t>
  </si>
  <si>
    <t>BARRA CHATA DE FERRO ASTM A-36 3/16" X 1"</t>
  </si>
  <si>
    <t>BARRA CHATA DE FERRO ASTM A-36 1/4" X 1"</t>
  </si>
  <si>
    <t>SELANTE A BASE DE POLIURETANO SIKAFLEX UNIVERSAL OU EQUIVALENTE (CARTUCHO COM 300ML)</t>
  </si>
  <si>
    <t>FECHADURA PARA PORTAO</t>
  </si>
  <si>
    <t>FERRAGENS P/ ESQUADRIAS (CONT)</t>
  </si>
  <si>
    <t>PORTA CADEADO E CADEADO 40MM</t>
  </si>
  <si>
    <t>PISO CERAMICO 45X45 CM CARGO PLUS WHITE ELIANE - PEI 5</t>
  </si>
  <si>
    <t>FERRAGENS PARA ESQUADRIAS (CONTINUAÇÃO)</t>
  </si>
  <si>
    <t>GONZO DIAM 1" (MACHO/FEMEA) PARA PORTÃO (DE SOBREPOR)</t>
  </si>
  <si>
    <t>RODAPE GRANITO CINZA ANDORINHA ESP. 2CM H=7CM ACAB. RETO</t>
  </si>
  <si>
    <t>LIXA P/ FERRO Nº 100 K-246 225X275MM - NORTON OU EQUIVALENTE</t>
  </si>
  <si>
    <t>LIXA PARA MADEIRA/MASSA Nº 150</t>
  </si>
  <si>
    <t>PLACA DE OBRA - ADESIVADA COM IMPRESSÃO DIGITAL</t>
  </si>
  <si>
    <t>TRANSF. TRIFASICO A OLEO 225KVA 15KV - 220/127V</t>
  </si>
  <si>
    <t>TRANSF. TRIF A OLEO 75KVA 15KV - 220/127V</t>
  </si>
  <si>
    <t>TRANSF TRIFASICO 112.5KVA 15KV/220-127V A OLEO</t>
  </si>
  <si>
    <t>CAIXA PARA TRANSFORMADOR DE CORRENTE (TC) ATE 112,5KVA - 200:5A</t>
  </si>
  <si>
    <t>CAIXA PARA TRANSFORMADOR DE CORRENTE (TC) 112,5 ATE 225KVA - 400:5A</t>
  </si>
  <si>
    <t>CURVA 90º DE FERRO GALVANIZADO 3"</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</si>
  <si>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</si>
  <si>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</si>
  <si>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</si>
  <si>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</si>
  <si>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</si>
  <si>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</si>
  <si>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</si>
  <si>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</si>
  <si>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JUNCAO SIMPLES LONGA P/ ELETROCALHA 300X100 MM</t>
  </si>
  <si>
    <t>JUNCAO SIMPLES CURTA P/ ELETROCALHA 200X100 MM</t>
  </si>
  <si>
    <t>CAIXA PASSAG. CH 18 C/TAMPA PARAF. 100X100X80MM</t>
  </si>
  <si>
    <t>CAIXA C/TAMPA DO TIPO CIE-2 20X20X12 CM (TELEFONE) (DE EMBUTIR)</t>
  </si>
  <si>
    <t>CAIXA C/TAMPA DO TIPO CIE-4 60X60X12 CM (TELEFONE) (DE EMBUTIR)</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</si>
  <si>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</si>
  <si>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</si>
  <si>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</si>
  <si>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</si>
  <si>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</si>
  <si>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LUMINARIA FLUOR. COMERCIAL CHANFRADA 1X40W COMPLETA C/LAMPADA E REATOR - EMBRUTIR/SOBREPOR</t>
  </si>
  <si>
    <t>LUMINARIA FLUOR. COMERCIAL CHANFRADA 2X40W COMPLETA C/LAMPADA E REATOR - EMBRUTIR/SOBREPOR - COM DIFUSOR</t>
  </si>
  <si>
    <t>LUMINARIA FLUOR. COMERCIAL CHANFRADA 3X40W COMPLETA C/LAMPADA E REATOR - EMBRUTIR/SOBREPOR</t>
  </si>
  <si>
    <t>LAMPADA VS 400W/220V MOD. SON PHILLIPS/SIMILAR - OVOIDE</t>
  </si>
  <si>
    <t>BLOCO AUT. ILUM. EMERG. P/ ACLARAMENTO E/OU BALIZAMENTO 2X9W - AUT. 2 HORAS</t>
  </si>
  <si>
    <t>ARANDELA PROVA DE TEMPO 45º EM ALUM SILICIO, ACAB EPOXI CINZA (E-27) - VISOR POLICARB. C/ GRADE</t>
  </si>
  <si>
    <t>PARA-RAIOS POLIMERICO 12KV - 10KA COM SUPORTE</t>
  </si>
  <si>
    <t>MAO FRANCESA REFORCADA P/ ELETROCALHA 400MM</t>
  </si>
  <si>
    <t>ELETROCALHA STANDARD PERFURADA S/ TAMPA 150X50MM - CH16</t>
  </si>
  <si>
    <t>ABRACADEIRA ACO GALV TIPO U DIAM. 1.1/2"</t>
  </si>
  <si>
    <t>ELETROCALHA STANDARD PERFURADA S/ TAMPA 200X100MM - CH16</t>
  </si>
  <si>
    <t>ELETROCALHA STANDARD PERFURADA S/ TAMPA 400X100MM - CH16</t>
  </si>
  <si>
    <t>VENTILADOR DE TETO COMERCIAL C/ ALETAS DE MADEIRA S/ LUMIN., INCL. COMANDO</t>
  </si>
  <si>
    <t>TE HORIZONTAL 90º PERFURADA C/ TAMPA 200X100MM - CH16</t>
  </si>
  <si>
    <t>TE HORIZONTAL 90º PERFURADA C/ TAMPA 300X100MM - CH16</t>
  </si>
  <si>
    <t>CURVA HORIZONTAL 90º PERFURADA 200X100MM - CH16</t>
  </si>
  <si>
    <t>CURVA HORIZONTAL 90º PERFURADA 300X100MM - CH16</t>
  </si>
  <si>
    <t>SAPATILHA PARA CABO DE AÇO</t>
  </si>
  <si>
    <t>MAO FRANCESA 38X38MM SIMPLES P/ ELETROCALHA 200MM</t>
  </si>
  <si>
    <t>TUBO DE PVC PARA ESGOTO DE 100MM (4")</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</si>
  <si>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</si>
  <si>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</si>
  <si>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</si>
  <si>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</si>
  <si>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</si>
  <si>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</si>
  <si>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</si>
  <si>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</si>
  <si>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</si>
  <si>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</si>
  <si>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</si>
  <si>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</si>
  <si>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</si>
  <si>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SIFAO METAL CROMADO P/ LAVATORIO 1" X 1 1/2"</t>
  </si>
  <si>
    <t>SIFAO ACO INOX CROMADO P/ LAVATORIO 1 1/4"</t>
  </si>
  <si>
    <t>CAP 3/4 NPT - GALVANIZADO 300 LBS</t>
  </si>
  <si>
    <t>VALVULA DE RETENCAO MEIA LUVA 7/16" NS X 1/2" NPT</t>
  </si>
  <si>
    <t>PIGTAIL POL MX7/16 NS(24) - P45 - 0,50M</t>
  </si>
  <si>
    <t>TE NPT 3/4"- GALVANIZADO 300 LBS</t>
  </si>
  <si>
    <t>CAIXA DESCARGA PLASTICA SOBREPOR BRANCA 6/9 LITROS</t>
  </si>
  <si>
    <t>ACAB. ANTIVAND. REF. 01505006 P/ VALVULA DESCARGA</t>
  </si>
  <si>
    <t>FILTRO AQUALAR CURTO AP200 AQUALAR/EQUIV C/ REFIL(VELA)</t>
  </si>
  <si>
    <t>ACAB. VALV. DESC. PRESSMATIC BENEFIT 00184906 DOCOL</t>
  </si>
  <si>
    <t>CHAPA DE ACO GALVANIZADO Nº 16 (ESP. 1,55MM)</t>
  </si>
  <si>
    <t>CHAPA DE ACO GALVANIZADA Nº 14 (ESP. 1,95MM)</t>
  </si>
  <si>
    <t>LUBRIFICANTE PARA TUBO DE PVC E FERRO FUNDIDO</t>
  </si>
  <si>
    <t>ANEL PRE-MOLDADO DE CONCRETO Ø 1.50 M - H= 0,50M</t>
  </si>
  <si>
    <t>BARRA CHATA DE FERRO ASTM A-36 1/4" X 1.1/4"</t>
  </si>
  <si>
    <t>JATEAMENTO PADRÃO SA 2 1/2</t>
  </si>
  <si>
    <t>REDE EM CORDA DE NYLON P/PROTECAO QUADRA ESPORTES MALHA 10X10CM</t>
  </si>
  <si>
    <t>TRINCO REDONDO VERTICAL FERRO GALVANIZADO 15CM</t>
  </si>
  <si>
    <t>GALVANIZAÇÃO ELETROLITICA</t>
  </si>
  <si>
    <t>INSUMOS DE MANUTENCAO - SERRALHERIA</t>
  </si>
  <si>
    <t>BARRA CHATA DE FERRO ASTM A-36 1/8" X 3/4"</t>
  </si>
  <si>
    <t>BARRA CHATA DE FERRO ASTM A-36 1/4" X 1.1/2"</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</si>
  <si>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</si>
  <si>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</si>
  <si>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</si>
  <si>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</si>
  <si>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</si>
  <si>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</si>
  <si>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</si>
  <si>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</si>
  <si>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PERFIL "U" ENRIJECIDO 200 X 75 X 25 X 2,65MM (7,92KG/M)</t>
  </si>
  <si>
    <t>SOLO BRITA</t>
  </si>
  <si>
    <t>MÃO DE OBRA (SALARIO MENSAL)</t>
  </si>
  <si>
    <t>MAQUINA ELETRICA P/ POLIMENTO PISO - REF TAB SINAPI</t>
  </si>
  <si>
    <t>MAQ. CORTAR ASFALTO/CONCRETO - REF TABELA SINAPI</t>
  </si>
  <si>
    <t>Preço Prod.</t>
  </si>
  <si>
    <t>Placa de obra nas dimensões de 2.0 x 4.0 m, padrão IOPES</t>
  </si>
  <si>
    <t>Tapume Telha Metálica Ondulada 0,50mm Branca h=2,20m, incl. montagem estr. mad. 8"x8", c/adesivo "IOPES" 60x60cm a cada 10m, incl. faixas pint. esmalte sint. cores azul c/ h=30cm e rosa c/ h=10cm (Reaproveitamento 2x)</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</si>
  <si>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</si>
  <si>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</si>
  <si>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</si>
  <si>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</si>
  <si>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</si>
  <si>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</si>
  <si>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</si>
  <si>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Grade de tela tipo mosquiteiro de arame galvanizado #18, fio 32, inclusive, requadro em cantoneira de ferro 1/8"x1/2"x1/2"</t>
  </si>
  <si>
    <t>Automático de bóia, duas funções 25A</t>
  </si>
  <si>
    <t>Automático de bóia, 2 funções 25A</t>
  </si>
  <si>
    <t>Espelho 4" x 2" com conector RJ 45 fêmea CAT. 5</t>
  </si>
  <si>
    <t>Caixa de descarga plástica de sobrepor 6/9 litros, ref. ASTRA, AKROS ou equivalente</t>
  </si>
  <si>
    <t>Filtro curto AP200, marca de referência Aqualar, inclusive refil(vela)</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</si>
  <si>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</si>
  <si>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</si>
  <si>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</si>
  <si>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 xml:space="preserve">H     </t>
  </si>
  <si>
    <t xml:space="preserve">C </t>
  </si>
  <si>
    <t xml:space="preserve">UN    </t>
  </si>
  <si>
    <t xml:space="preserve">M2    </t>
  </si>
  <si>
    <t>AS</t>
  </si>
  <si>
    <t xml:space="preserve">M3    </t>
  </si>
  <si>
    <t xml:space="preserve">M     </t>
  </si>
  <si>
    <t xml:space="preserve">KG    </t>
  </si>
  <si>
    <t xml:space="preserve">L     </t>
  </si>
  <si>
    <t xml:space="preserve">18L   </t>
  </si>
  <si>
    <t xml:space="preserve">200KG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</si>
  <si>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</si>
  <si>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</si>
  <si>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</si>
  <si>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</si>
  <si>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</si>
  <si>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</si>
  <si>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</si>
  <si>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</si>
  <si>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</si>
  <si>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</si>
  <si>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</si>
  <si>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</si>
  <si>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</si>
  <si>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VIDRO TEMPERADO INCOLOR PARA PORTA DE ABRIR, E = 10 MM (SEM FERRAGENS E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</si>
  <si>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</si>
  <si>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</si>
  <si>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</si>
  <si>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</si>
  <si>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</si>
  <si>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</si>
  <si>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</si>
  <si>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</si>
  <si>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</si>
  <si>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</si>
  <si>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</si>
  <si>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</si>
  <si>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</si>
  <si>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</si>
  <si>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</si>
  <si>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</si>
  <si>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</si>
  <si>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</si>
  <si>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</si>
  <si>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</si>
  <si>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</si>
  <si>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</si>
  <si>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</si>
  <si>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</si>
  <si>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</si>
  <si>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</si>
  <si>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</si>
  <si>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</si>
  <si>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</si>
  <si>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</si>
  <si>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</si>
  <si>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</si>
  <si>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</si>
  <si>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</si>
  <si>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</si>
  <si>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</si>
  <si>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</si>
  <si>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</si>
  <si>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</si>
  <si>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</si>
  <si>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</si>
  <si>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</si>
  <si>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</si>
  <si>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</si>
  <si>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</si>
  <si>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</si>
  <si>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</si>
  <si>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</si>
  <si>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</si>
  <si>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</si>
  <si>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</si>
  <si>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</si>
  <si>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</si>
  <si>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</si>
  <si>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</si>
  <si>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</si>
  <si>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</si>
  <si>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</si>
  <si>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</si>
  <si>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</si>
  <si>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</si>
  <si>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</si>
  <si>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</si>
  <si>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</si>
  <si>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</si>
  <si>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</si>
  <si>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</si>
  <si>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</si>
  <si>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</si>
  <si>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</si>
  <si>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</si>
  <si>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</si>
  <si>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</si>
  <si>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</si>
  <si>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</si>
  <si>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</si>
  <si>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</si>
  <si>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</si>
  <si>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</si>
  <si>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</si>
  <si>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</si>
  <si>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</si>
  <si>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</si>
  <si>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</si>
  <si>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</si>
  <si>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</si>
  <si>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</si>
  <si>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</si>
  <si>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</si>
  <si>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</si>
  <si>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</si>
  <si>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</si>
  <si>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</si>
  <si>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</si>
  <si>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</si>
  <si>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</si>
  <si>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</si>
  <si>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</si>
  <si>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</si>
  <si>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</si>
  <si>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</si>
  <si>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</si>
  <si>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</si>
  <si>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</si>
  <si>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</si>
  <si>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</si>
  <si>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</si>
  <si>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</si>
  <si>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</si>
  <si>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</si>
  <si>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</si>
  <si>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</si>
  <si>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</si>
  <si>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</si>
  <si>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</si>
  <si>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</si>
  <si>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</si>
  <si>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</si>
  <si>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</si>
  <si>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</si>
  <si>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</si>
  <si>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</si>
  <si>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</si>
  <si>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</si>
  <si>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</si>
  <si>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</si>
  <si>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</si>
  <si>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</si>
  <si>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</si>
  <si>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</si>
  <si>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</si>
  <si>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</si>
  <si>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</si>
  <si>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</si>
  <si>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</si>
  <si>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</si>
  <si>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</si>
  <si>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</si>
  <si>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</si>
  <si>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</si>
  <si>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</si>
  <si>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</si>
  <si>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PLACA DE OBRA EM CHAPA DE ACO GALVANIZADO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</si>
  <si>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</si>
  <si>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</si>
  <si>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</si>
  <si>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</si>
  <si>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</si>
  <si>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</si>
  <si>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</si>
  <si>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TRATOR DE PNEUS, POTÊNCIA 122 CV, TRAÇÃO 4X4, PESO COM LASTRO DE 4.510 KG - CHP DIURNO. AF_06/2014</t>
  </si>
  <si>
    <t>TRATOR DE ESTEIRAS, POTÊNCIA 150 HP, PESO OPERACIONAL 16,7 T, COM RODA MOTRIZ ELEVADA E LÂMINA 3,18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</si>
  <si>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</si>
  <si>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</si>
  <si>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</si>
  <si>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</si>
  <si>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</si>
  <si>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</si>
  <si>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</si>
  <si>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</si>
  <si>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</si>
  <si>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</si>
  <si>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</si>
  <si>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</si>
  <si>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</si>
  <si>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</si>
  <si>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</si>
  <si>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BETONEIRA CAPACIDADE NOMINAL DE 400 L, CAPACIDADE DE MISTURA 280 L, MOTOR ELÉTRICO TRIFÁSICO POTÊNCIA DE 2 CV, SEM CARREGADOR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</si>
  <si>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</si>
  <si>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</si>
  <si>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</si>
  <si>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</si>
  <si>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</si>
  <si>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</si>
  <si>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</si>
  <si>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MISTURADOR DUPLO HORIZONTAL DE ALTA TURBULÊNCIA, CAPACIDADE / VOLUME 2 X 500 LITROS, MOTORES ELÉTRICOS MÍNIMO 5 CV CADA, PARA NATA CIMENTO, ARGAMASSA E OUTROS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</si>
  <si>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</si>
  <si>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</si>
  <si>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</si>
  <si>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</si>
  <si>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HIDRÁULICA SOBRE CAMINHÃO COM TRADO CURTO ACOPLADO, PROFUNDIDADE MÁXIMA DE 20 M, DIÂMETRO MÁXIMO DE 1500 MM, POTÊNCIA INSTALADA DE 137 HP, MESA ROTATIVA COM TORQUE MÁXIMO DE 30 KNM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</si>
  <si>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</si>
  <si>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</si>
  <si>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</si>
  <si>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</si>
  <si>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</si>
  <si>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</si>
  <si>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</si>
  <si>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</si>
  <si>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</si>
  <si>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</si>
  <si>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</si>
  <si>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</si>
  <si>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</si>
  <si>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</si>
  <si>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</si>
  <si>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</si>
  <si>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</si>
  <si>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</si>
  <si>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</si>
  <si>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</si>
  <si>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</si>
  <si>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</si>
  <si>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</si>
  <si>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</si>
  <si>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</si>
  <si>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</si>
  <si>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</si>
  <si>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</si>
  <si>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</si>
  <si>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</si>
  <si>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</si>
  <si>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</si>
  <si>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</si>
  <si>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</si>
  <si>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</si>
  <si>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</si>
  <si>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</si>
  <si>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</si>
  <si>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</si>
  <si>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</si>
  <si>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</si>
  <si>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</si>
  <si>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</si>
  <si>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</si>
  <si>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</si>
  <si>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</si>
  <si>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</si>
  <si>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</si>
  <si>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</si>
  <si>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</si>
  <si>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</si>
  <si>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</si>
  <si>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</si>
  <si>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</si>
  <si>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TRATOR DE PNEUS, POTÊNCIA 122 CV, TRAÇÃO 4X4, PESO COM LASTRO DE 4.510 KG - CHI DIURNO. AF_06/2014</t>
  </si>
  <si>
    <t>TRATOR DE ESTEIRAS, POTÊNCIA 150 HP, PESO OPERACIONAL 16,7 T, COM RODA MOTRIZ ELEVADA E LÂMINA 3,18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</si>
  <si>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</si>
  <si>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</si>
  <si>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</si>
  <si>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</si>
  <si>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</si>
  <si>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</si>
  <si>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</si>
  <si>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</si>
  <si>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</si>
  <si>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</si>
  <si>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BETONEIRA CAPACIDADE NOMINAL 400 L, CAPACIDADE DE MISTURA 310 L, MOTOR A DIESEL POTÊNCIA 5,0 HP, SEM CARREGADOR - CHI DIURNO. AF_06/2014</t>
  </si>
  <si>
    <t>BETONEIRA CAPACIDADE NOMINAL DE 400 L, CAPACIDADE DE MISTURA 280 L, MOTOR ELÉTRICO TRIFÁSICO POTÊNCIA DE 2 CV, SEM CARREGADOR - CHI DIURNO. AF_10/2014</t>
  </si>
  <si>
    <t>BOMBA SUBMERSÍVEL ELÉTRICA TRIFÁSICA, POTÊNCIA 2,96 HP, Ø ROTOR 144 MM SEMI-ABERTO, BOCAL DE SAÍDA Ø 2, HM/Q = 2 MCA / 38,8 M3/H A 28 MCA / 5 M3/H - CHI DIURNO. AF_06/2014</t>
  </si>
  <si>
    <t>TANQUE DE ASFALTO ESTACIONÁRIO COM MAÇARICO, CAPACIDADE 20.000 L - CHI DIURNO. AF_06/2014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</si>
  <si>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</si>
  <si>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</si>
  <si>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</si>
  <si>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</si>
  <si>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</si>
  <si>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MISTURADOR DUPLO HORIZONTAL DE ALTA TURBULÊNCIA, CAPACIDADE / VOLUME 2 X 500 LITROS, MOTORES ELÉTRICOS MÍNIMO 5 CV CADA, PARA NATA CIMENTO, ARGAMASSA E OUTROS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</si>
  <si>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</si>
  <si>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</si>
  <si>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</si>
  <si>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</si>
  <si>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HIDRÁULICA SOBRE CAMINHÃO COM TRADO CURTO ACOPLADO, PROFUNDIDADE MÁXIMA DE 20 M, DIÂMETRO MÁXIMO DE 1500 MM, POTÊNCIA INSTALADA DE 137 HP, MESA ROTATIVA COM TORQUE MÁXIMO DE 30 KNM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</si>
  <si>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</si>
  <si>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</si>
  <si>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</si>
  <si>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</si>
  <si>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</si>
  <si>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</si>
  <si>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</si>
  <si>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</si>
  <si>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</si>
  <si>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</si>
  <si>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</si>
  <si>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</si>
  <si>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</si>
  <si>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</si>
  <si>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</si>
  <si>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</si>
  <si>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</si>
  <si>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</si>
  <si>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</si>
  <si>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</si>
  <si>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</si>
  <si>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</si>
  <si>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</si>
  <si>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</si>
  <si>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</si>
  <si>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</si>
  <si>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</si>
  <si>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</si>
  <si>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</si>
  <si>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</si>
  <si>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</si>
  <si>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</si>
  <si>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</si>
  <si>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</si>
  <si>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</si>
  <si>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</si>
  <si>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</si>
  <si>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</si>
  <si>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</si>
  <si>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</si>
  <si>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</si>
  <si>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</si>
  <si>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</si>
  <si>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</si>
  <si>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</si>
  <si>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</si>
  <si>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</si>
  <si>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</si>
  <si>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</si>
  <si>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</si>
  <si>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</si>
  <si>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</si>
  <si>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</si>
  <si>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</si>
  <si>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</si>
  <si>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</si>
  <si>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</si>
  <si>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</si>
  <si>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</si>
  <si>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</si>
  <si>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</si>
  <si>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</si>
  <si>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150 HP, PESO OPERACIONAL 16,7 T, COM RODA MOTRIZ ELEVADA E LÂMINA 3,18 M3 -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</si>
  <si>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</si>
  <si>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</si>
  <si>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</si>
  <si>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</si>
  <si>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</si>
  <si>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</si>
  <si>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</si>
  <si>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</si>
  <si>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</si>
  <si>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</si>
  <si>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</si>
  <si>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</si>
  <si>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</si>
  <si>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</si>
  <si>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</si>
  <si>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</si>
  <si>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</si>
  <si>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</si>
  <si>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</si>
  <si>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</si>
  <si>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</si>
  <si>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</si>
  <si>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</si>
  <si>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</si>
  <si>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</si>
  <si>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</si>
  <si>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</si>
  <si>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PÁ CARREGADEIRA SOBRE RODAS, POTÊNCIA LÍQUIDA 128 HP, CAPACIDADE DA CAÇAMBA 1,7 A 2,8 M3, PESO OPERACIONAL 11632 KG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</si>
  <si>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</si>
  <si>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</si>
  <si>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</si>
  <si>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</si>
  <si>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</si>
  <si>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</si>
  <si>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</si>
  <si>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</si>
  <si>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</si>
  <si>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</si>
  <si>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</si>
  <si>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</si>
  <si>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</si>
  <si>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</si>
  <si>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</si>
  <si>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</si>
  <si>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</si>
  <si>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</si>
  <si>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</si>
  <si>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</si>
  <si>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</si>
  <si>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</si>
  <si>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</si>
  <si>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</si>
  <si>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</si>
  <si>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</si>
  <si>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</si>
  <si>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</si>
  <si>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</si>
  <si>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</si>
  <si>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</si>
  <si>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</si>
  <si>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</si>
  <si>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</si>
  <si>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</si>
  <si>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</si>
  <si>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</si>
  <si>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</si>
  <si>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</si>
  <si>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</si>
  <si>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</si>
  <si>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</si>
  <si>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</si>
  <si>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</si>
  <si>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</si>
  <si>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</si>
  <si>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</si>
  <si>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</si>
  <si>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</si>
  <si>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</si>
  <si>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</si>
  <si>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</si>
  <si>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</si>
  <si>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</si>
  <si>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</si>
  <si>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</si>
  <si>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</si>
  <si>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</si>
  <si>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</si>
  <si>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</si>
  <si>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</si>
  <si>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</si>
  <si>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</si>
  <si>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</si>
  <si>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</si>
  <si>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</si>
  <si>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</si>
  <si>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</si>
  <si>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</si>
  <si>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</si>
  <si>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</si>
  <si>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</si>
  <si>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</si>
  <si>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</si>
  <si>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</si>
  <si>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</si>
  <si>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</si>
  <si>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</si>
  <si>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JUROS.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</si>
  <si>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</si>
  <si>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</si>
  <si>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</si>
  <si>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</si>
  <si>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</si>
  <si>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</si>
  <si>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</si>
  <si>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</si>
  <si>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</si>
  <si>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</si>
  <si>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</si>
  <si>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</si>
  <si>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</si>
  <si>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</si>
  <si>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</si>
  <si>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</si>
  <si>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</si>
  <si>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</si>
  <si>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</si>
  <si>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</si>
  <si>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</si>
  <si>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</si>
  <si>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</si>
  <si>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</si>
  <si>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</si>
  <si>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</si>
  <si>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</si>
  <si>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</si>
  <si>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</si>
  <si>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</si>
  <si>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</si>
  <si>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</si>
  <si>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</si>
  <si>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</si>
  <si>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</si>
  <si>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</si>
  <si>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</si>
  <si>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</si>
  <si>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</si>
  <si>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</si>
  <si>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</si>
  <si>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</si>
  <si>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</si>
  <si>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</si>
  <si>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</si>
  <si>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</si>
  <si>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</si>
  <si>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</si>
  <si>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</si>
  <si>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</si>
  <si>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</si>
  <si>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</si>
  <si>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</si>
  <si>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</si>
  <si>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</si>
  <si>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IMPOSTOS E SEGUROS. AF_12/2015</t>
  </si>
  <si>
    <t>MARTELO PERFURADOR PNEUMÁTICO MANUAL, HASTE 25 X 75 MM, 21 KG - JUROS. AF_12/2015</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</si>
  <si>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</si>
  <si>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</si>
  <si>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</si>
  <si>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</si>
  <si>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</si>
  <si>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</si>
  <si>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</si>
  <si>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</si>
  <si>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</si>
  <si>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</si>
  <si>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</si>
  <si>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</si>
  <si>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</si>
  <si>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</si>
  <si>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</si>
  <si>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</si>
  <si>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</si>
  <si>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</si>
  <si>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</si>
  <si>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</si>
  <si>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</si>
  <si>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</si>
  <si>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</si>
  <si>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</si>
  <si>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</si>
  <si>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</si>
  <si>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</si>
  <si>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</si>
  <si>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</si>
  <si>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</si>
  <si>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</si>
  <si>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</si>
  <si>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</si>
  <si>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</si>
  <si>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</si>
  <si>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</si>
  <si>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</si>
  <si>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</si>
  <si>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</si>
  <si>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</si>
  <si>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</si>
  <si>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</si>
  <si>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</si>
  <si>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</si>
  <si>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</si>
  <si>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</si>
  <si>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</si>
  <si>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</si>
  <si>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</si>
  <si>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</si>
  <si>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</si>
  <si>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</si>
  <si>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</si>
  <si>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</si>
  <si>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</si>
  <si>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</si>
  <si>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</si>
  <si>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</si>
  <si>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</si>
  <si>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</si>
  <si>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</si>
  <si>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</si>
  <si>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</si>
  <si>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</si>
  <si>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</si>
  <si>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</si>
  <si>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</si>
  <si>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</si>
  <si>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</si>
  <si>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</si>
  <si>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</si>
  <si>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</si>
  <si>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</si>
  <si>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</si>
  <si>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</si>
  <si>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</si>
  <si>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</si>
  <si>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</si>
  <si>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</si>
  <si>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</si>
  <si>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</si>
  <si>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</si>
  <si>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</si>
  <si>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</si>
  <si>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</si>
  <si>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</si>
  <si>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</si>
  <si>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</si>
  <si>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</si>
  <si>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</si>
  <si>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</si>
  <si>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</si>
  <si>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</si>
  <si>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</si>
  <si>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</si>
  <si>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</si>
  <si>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</si>
  <si>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</si>
  <si>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</si>
  <si>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</si>
  <si>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</si>
  <si>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</si>
  <si>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</si>
  <si>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</si>
  <si>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</si>
  <si>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</si>
  <si>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</si>
  <si>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</si>
  <si>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</si>
  <si>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</si>
  <si>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</si>
  <si>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</si>
  <si>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</si>
  <si>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</si>
  <si>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</si>
  <si>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</si>
  <si>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</si>
  <si>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</si>
  <si>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</si>
  <si>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</si>
  <si>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</si>
  <si>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</si>
  <si>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</si>
  <si>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</si>
  <si>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</si>
  <si>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</si>
  <si>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</si>
  <si>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</si>
  <si>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</si>
  <si>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</si>
  <si>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</si>
  <si>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</si>
  <si>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</si>
  <si>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</si>
  <si>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</si>
  <si>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</si>
  <si>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</si>
  <si>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</si>
  <si>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</si>
  <si>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</si>
  <si>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</si>
  <si>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</si>
  <si>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</si>
  <si>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</si>
  <si>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</si>
  <si>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</si>
  <si>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</si>
  <si>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</si>
  <si>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</si>
  <si>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</si>
  <si>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</si>
  <si>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</si>
  <si>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</si>
  <si>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</si>
  <si>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</si>
  <si>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</si>
  <si>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</si>
  <si>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</si>
  <si>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</si>
  <si>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</si>
  <si>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</si>
  <si>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</si>
  <si>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</si>
  <si>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</si>
  <si>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</si>
  <si>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</si>
  <si>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</si>
  <si>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</si>
  <si>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</si>
  <si>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</si>
  <si>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</si>
  <si>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</si>
  <si>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</si>
  <si>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</si>
  <si>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</si>
  <si>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</si>
  <si>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</si>
  <si>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</si>
  <si>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</si>
  <si>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</si>
  <si>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</si>
  <si>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</si>
  <si>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</si>
  <si>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</si>
  <si>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</si>
  <si>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</si>
  <si>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</si>
  <si>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</si>
  <si>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</si>
  <si>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</si>
  <si>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</si>
  <si>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</si>
  <si>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</si>
  <si>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</si>
  <si>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</si>
  <si>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</si>
  <si>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</si>
  <si>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</si>
  <si>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</si>
  <si>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</si>
  <si>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</si>
  <si>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</si>
  <si>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</si>
  <si>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</si>
  <si>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</si>
  <si>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</si>
  <si>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</si>
  <si>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74017/1</t>
  </si>
  <si>
    <t>74017/2</t>
  </si>
  <si>
    <t>75029/1</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</si>
  <si>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</si>
  <si>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</si>
  <si>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</si>
  <si>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</si>
  <si>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</si>
  <si>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</si>
  <si>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</si>
  <si>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</si>
  <si>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</si>
  <si>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</si>
  <si>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</si>
  <si>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</si>
  <si>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</si>
  <si>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</si>
  <si>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</si>
  <si>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</si>
  <si>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</si>
  <si>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</si>
  <si>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</si>
  <si>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</si>
  <si>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SACO, DIÂMETRO DE 65 CENTÍMETROS, ENCHIMENTO MANUAL COM PEDRA DE MÃO TIPO RACHÃO - FORNECIMENTO E EXECUÇÃO. AF_12/2015</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</si>
  <si>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</si>
  <si>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</si>
  <si>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</si>
  <si>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</si>
  <si>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</si>
  <si>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</si>
  <si>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</si>
  <si>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</si>
  <si>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</si>
  <si>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</si>
  <si>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</si>
  <si>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</si>
  <si>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</si>
  <si>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</si>
  <si>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</si>
  <si>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</si>
  <si>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</si>
  <si>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</si>
  <si>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</si>
  <si>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</si>
  <si>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</si>
  <si>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</si>
  <si>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</si>
  <si>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</si>
  <si>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</si>
  <si>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</si>
  <si>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</si>
  <si>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</si>
  <si>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</si>
  <si>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</si>
  <si>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</si>
  <si>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</si>
  <si>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</si>
  <si>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</si>
  <si>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</si>
  <si>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</si>
  <si>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</si>
  <si>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</si>
  <si>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</si>
  <si>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</si>
  <si>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</si>
  <si>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</si>
  <si>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</si>
  <si>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</si>
  <si>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</si>
  <si>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</si>
  <si>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</si>
  <si>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</si>
  <si>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</si>
  <si>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</si>
  <si>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</si>
  <si>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BOCA PARA BUEIRO DUPLOTUBULAR, DIAMETRO =1,20M, EM CONCRETO CICLOPICO, INCLUINDO FORMAS, ESCAVACAO, REATERRO E MATERIAIS, EXCLUINDO MATERIAL REATERRO JAZIDA E TRANSPORTE.</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</si>
  <si>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</si>
  <si>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</si>
  <si>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</si>
  <si>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</si>
  <si>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</si>
  <si>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</si>
  <si>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</si>
  <si>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</si>
  <si>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</si>
  <si>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</si>
  <si>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</si>
  <si>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</si>
  <si>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</si>
  <si>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</si>
  <si>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</si>
  <si>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</si>
  <si>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</si>
  <si>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</si>
  <si>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</si>
  <si>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</si>
  <si>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</si>
  <si>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</si>
  <si>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</si>
  <si>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</si>
  <si>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</si>
  <si>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</si>
  <si>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</si>
  <si>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</si>
  <si>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</si>
  <si>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</si>
  <si>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</si>
  <si>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</si>
  <si>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</si>
  <si>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</si>
  <si>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</si>
  <si>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</si>
  <si>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</si>
  <si>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</si>
  <si>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</si>
  <si>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</si>
  <si>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</si>
  <si>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</si>
  <si>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</si>
  <si>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</si>
  <si>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</si>
  <si>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</si>
  <si>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</si>
  <si>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</si>
  <si>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</si>
  <si>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73910/8</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</si>
  <si>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</si>
  <si>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</si>
  <si>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</si>
  <si>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</si>
  <si>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</si>
  <si>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</si>
  <si>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</si>
  <si>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</si>
  <si>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</si>
  <si>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</si>
  <si>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</si>
  <si>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</si>
  <si>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</si>
  <si>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</si>
  <si>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</si>
  <si>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</si>
  <si>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</si>
  <si>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</si>
  <si>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</si>
  <si>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</si>
  <si>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</si>
  <si>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</si>
  <si>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</si>
  <si>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</si>
  <si>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</si>
  <si>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</si>
  <si>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</si>
  <si>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</si>
  <si>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</si>
  <si>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</si>
  <si>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</si>
  <si>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</si>
  <si>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</si>
  <si>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</si>
  <si>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</si>
  <si>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</si>
  <si>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</si>
  <si>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</si>
  <si>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</si>
  <si>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</si>
  <si>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</si>
  <si>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</si>
  <si>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</si>
  <si>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</si>
  <si>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</si>
  <si>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</si>
  <si>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</si>
  <si>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TIPO VENEZIANA. DE ABRIR, INCLUSAS GUARNICOES E FERRAGENS</t>
  </si>
  <si>
    <t>73933/1</t>
  </si>
  <si>
    <t>73933/4</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</si>
  <si>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</si>
  <si>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</si>
  <si>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</si>
  <si>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</si>
  <si>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</si>
  <si>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</si>
  <si>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</si>
  <si>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</si>
  <si>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</si>
  <si>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</si>
  <si>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</si>
  <si>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</si>
  <si>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</si>
  <si>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</si>
  <si>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</si>
  <si>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</si>
  <si>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</si>
  <si>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</si>
  <si>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</si>
  <si>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</si>
  <si>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</si>
  <si>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</si>
  <si>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</si>
  <si>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</si>
  <si>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</si>
  <si>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</si>
  <si>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</si>
  <si>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</si>
  <si>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</si>
  <si>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</si>
  <si>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</si>
  <si>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</si>
  <si>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</si>
  <si>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</si>
  <si>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</si>
  <si>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</si>
  <si>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</si>
  <si>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</si>
  <si>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</si>
  <si>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</si>
  <si>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</si>
  <si>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</si>
  <si>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73838/1</t>
  </si>
  <si>
    <t>74125/1</t>
  </si>
  <si>
    <t>ESPELHO CRISTAL ESPESSURA 4MM, COM MOLDURA DE MADEIRA</t>
  </si>
  <si>
    <t>74125/2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</si>
  <si>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</si>
  <si>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</si>
  <si>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</si>
  <si>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</si>
  <si>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</si>
  <si>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</si>
  <si>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</si>
  <si>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</si>
  <si>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</si>
  <si>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</si>
  <si>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</si>
  <si>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</si>
  <si>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</si>
  <si>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</si>
  <si>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</si>
  <si>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</si>
  <si>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</si>
  <si>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</si>
  <si>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</si>
  <si>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</si>
  <si>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</si>
  <si>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</si>
  <si>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</si>
  <si>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</si>
  <si>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</si>
  <si>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</si>
  <si>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</si>
  <si>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</si>
  <si>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</si>
  <si>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</si>
  <si>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</si>
  <si>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</si>
  <si>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</si>
  <si>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</si>
  <si>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</si>
  <si>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</si>
  <si>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</si>
  <si>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</si>
  <si>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</si>
  <si>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</si>
  <si>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</si>
  <si>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</si>
  <si>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</si>
  <si>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</si>
  <si>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</si>
  <si>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</si>
  <si>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</si>
  <si>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</si>
  <si>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</si>
  <si>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</si>
  <si>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</si>
  <si>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</si>
  <si>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</si>
  <si>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</si>
  <si>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</si>
  <si>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</si>
  <si>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</si>
  <si>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</si>
  <si>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</si>
  <si>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</si>
  <si>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</si>
  <si>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</si>
  <si>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</si>
  <si>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</si>
  <si>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</si>
  <si>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</si>
  <si>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</si>
  <si>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</si>
  <si>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</si>
  <si>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</si>
  <si>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</si>
  <si>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</si>
  <si>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</si>
  <si>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</si>
  <si>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</si>
  <si>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</si>
  <si>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</si>
  <si>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</si>
  <si>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</si>
  <si>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</si>
  <si>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</si>
  <si>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</si>
  <si>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</si>
  <si>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</si>
  <si>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</si>
  <si>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</si>
  <si>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</si>
  <si>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</si>
  <si>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</si>
  <si>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</si>
  <si>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</si>
  <si>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</si>
  <si>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</si>
  <si>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</si>
  <si>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</si>
  <si>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</si>
  <si>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</si>
  <si>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</si>
  <si>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</si>
  <si>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</si>
  <si>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</si>
  <si>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</si>
  <si>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</si>
  <si>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</si>
  <si>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</si>
  <si>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</si>
  <si>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</si>
  <si>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</si>
  <si>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VIGA, ESCORAMENTO COM GARFO DE MADEIRA, PÉ-DIREITO SIMPLES, EM CHAPA DE MADEIRA RESINADA, 2 UTILIZAÇÕES. AF_12/2015</t>
  </si>
  <si>
    <t>MONTAGEM E DESMONTAGEM DE FÔRMA DE VIGA, ESCORAMENTO COM GARFO DE MADEIRA, PÉ-DIREITO SIMPLES, EM CHAPA DE MADEIRA RESINADA, 4 UTILIZAÇÕES. AF_12/2015</t>
  </si>
  <si>
    <t>MONTAGEM E DESMONTAGEM DE FÔRMA DE VIGA, ESCORAMENTO COM GARFO DE MADEIRA, PÉ-DIREITO SIMPLES, EM CHAPA DE MADEIRA RESINADA, 6 UTILIZAÇÕES. AF_12/2015</t>
  </si>
  <si>
    <t>MONTAGEM E DESMONTAGEM DE FÔRMA DE VIGA, ESCORAMENTO COM GARFO DE MADEIRA, PÉ-DIREITO SIMPLES, EM CHAPA DE MADEIRA RESINADA, 8 UTILIZAÇÕES.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</si>
  <si>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</si>
  <si>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</si>
  <si>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</si>
  <si>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</si>
  <si>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</si>
  <si>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</si>
  <si>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</si>
  <si>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</si>
  <si>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</si>
  <si>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</si>
  <si>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</si>
  <si>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</si>
  <si>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</si>
  <si>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</si>
  <si>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</si>
  <si>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</si>
  <si>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</si>
  <si>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</si>
  <si>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</si>
  <si>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</si>
  <si>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</si>
  <si>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</si>
  <si>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</si>
  <si>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</si>
  <si>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</si>
  <si>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</si>
  <si>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</si>
  <si>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</si>
  <si>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</si>
  <si>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</si>
  <si>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</si>
  <si>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</si>
  <si>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</si>
  <si>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</si>
  <si>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</si>
  <si>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</si>
  <si>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</si>
  <si>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</si>
  <si>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</si>
  <si>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</si>
  <si>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</si>
  <si>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</si>
  <si>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</si>
  <si>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</si>
  <si>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</si>
  <si>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</si>
  <si>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</si>
  <si>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</si>
  <si>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</si>
  <si>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</si>
  <si>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</si>
  <si>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</si>
  <si>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</si>
  <si>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</si>
  <si>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</si>
  <si>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</si>
  <si>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</si>
  <si>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</si>
  <si>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</si>
  <si>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</si>
  <si>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</si>
  <si>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</si>
  <si>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</si>
  <si>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</si>
  <si>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</si>
  <si>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</si>
  <si>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</si>
  <si>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</si>
  <si>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</si>
  <si>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</si>
  <si>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</si>
  <si>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</si>
  <si>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</si>
  <si>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</si>
  <si>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</si>
  <si>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</si>
  <si>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</si>
  <si>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</si>
  <si>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</si>
  <si>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</si>
  <si>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</si>
  <si>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</si>
  <si>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</si>
  <si>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</si>
  <si>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</si>
  <si>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</si>
  <si>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</si>
  <si>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</si>
  <si>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</si>
  <si>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</si>
  <si>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</si>
  <si>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</si>
  <si>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</si>
  <si>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</si>
  <si>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</si>
  <si>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</si>
  <si>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</si>
  <si>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</si>
  <si>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</si>
  <si>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</si>
  <si>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</si>
  <si>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</si>
  <si>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</si>
  <si>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</si>
  <si>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</si>
  <si>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</si>
  <si>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</si>
  <si>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</si>
  <si>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</si>
  <si>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</si>
  <si>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</si>
  <si>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</si>
  <si>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</si>
  <si>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</si>
  <si>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</si>
  <si>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</si>
  <si>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</si>
  <si>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</si>
  <si>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</si>
  <si>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</si>
  <si>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</si>
  <si>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</si>
  <si>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</si>
  <si>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</si>
  <si>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</si>
  <si>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</si>
  <si>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</si>
  <si>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</si>
  <si>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</si>
  <si>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</si>
  <si>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</si>
  <si>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</si>
  <si>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</si>
  <si>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</si>
  <si>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</si>
  <si>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</si>
  <si>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</si>
  <si>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</si>
  <si>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</si>
  <si>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</si>
  <si>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</si>
  <si>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</si>
  <si>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</si>
  <si>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</si>
  <si>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</si>
  <si>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</si>
  <si>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</si>
  <si>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</si>
  <si>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</si>
  <si>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</si>
  <si>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</si>
  <si>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</si>
  <si>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</si>
  <si>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</si>
  <si>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</si>
  <si>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</si>
  <si>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</si>
  <si>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</si>
  <si>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</si>
  <si>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</si>
  <si>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</si>
  <si>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</si>
  <si>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</si>
  <si>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</si>
  <si>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</si>
  <si>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</si>
  <si>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</si>
  <si>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</si>
  <si>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</si>
  <si>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</si>
  <si>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</si>
  <si>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</si>
  <si>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</si>
  <si>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</si>
  <si>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</si>
  <si>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</si>
  <si>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</si>
  <si>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</si>
  <si>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</si>
  <si>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</si>
  <si>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</si>
  <si>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</si>
  <si>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</si>
  <si>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</si>
  <si>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</si>
  <si>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</si>
  <si>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</si>
  <si>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</si>
  <si>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</si>
  <si>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</si>
  <si>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</si>
  <si>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</si>
  <si>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</si>
  <si>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</si>
  <si>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</si>
  <si>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</si>
  <si>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</si>
  <si>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</si>
  <si>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</si>
  <si>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</si>
  <si>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</si>
  <si>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</si>
  <si>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</si>
  <si>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</si>
  <si>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</si>
  <si>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</si>
  <si>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</si>
  <si>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</si>
  <si>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</si>
  <si>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</si>
  <si>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</si>
  <si>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</si>
  <si>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</si>
  <si>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</si>
  <si>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</si>
  <si>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</si>
  <si>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</si>
  <si>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</si>
  <si>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</si>
  <si>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</si>
  <si>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</si>
  <si>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</si>
  <si>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</si>
  <si>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</si>
  <si>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</si>
  <si>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</si>
  <si>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</si>
  <si>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</si>
  <si>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</si>
  <si>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</si>
  <si>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</si>
  <si>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</si>
  <si>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</si>
  <si>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</si>
  <si>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</si>
  <si>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</si>
  <si>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</si>
  <si>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</si>
  <si>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</si>
  <si>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</si>
  <si>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</si>
  <si>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</si>
  <si>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</si>
  <si>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</si>
  <si>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</si>
  <si>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</si>
  <si>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</si>
  <si>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</si>
  <si>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</si>
  <si>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</si>
  <si>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</si>
  <si>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</si>
  <si>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</si>
  <si>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</si>
  <si>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</si>
  <si>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</si>
  <si>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</si>
  <si>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</si>
  <si>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</si>
  <si>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</si>
  <si>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</si>
  <si>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IMPERMEABILIZACAO DE SUPERFICIE, COM IMPERMEABILIZANTE FLEXIVEL A BASE ACRILICA.</t>
  </si>
  <si>
    <t>74106/1</t>
  </si>
  <si>
    <t>73872/1</t>
  </si>
  <si>
    <t>73872/2</t>
  </si>
  <si>
    <t>74025/1</t>
  </si>
  <si>
    <t>74190/1</t>
  </si>
  <si>
    <t>73798/1</t>
  </si>
  <si>
    <t>73798/3</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</si>
  <si>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</si>
  <si>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</si>
  <si>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</si>
  <si>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</si>
  <si>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</si>
  <si>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</si>
  <si>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</si>
  <si>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</si>
  <si>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</si>
  <si>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</si>
  <si>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</si>
  <si>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</si>
  <si>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</si>
  <si>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</si>
  <si>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</si>
  <si>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</si>
  <si>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</si>
  <si>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</si>
  <si>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</si>
  <si>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</si>
  <si>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</si>
  <si>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</si>
  <si>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</si>
  <si>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180 GRAUS PARA ELETRODUTO, PVC, ROSCÁVEL, DN 20 MM (1/2"),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</si>
  <si>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</si>
  <si>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</si>
  <si>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</si>
  <si>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</si>
  <si>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</si>
  <si>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</si>
  <si>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</si>
  <si>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</si>
  <si>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</si>
  <si>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</si>
  <si>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</si>
  <si>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</si>
  <si>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</si>
  <si>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</si>
  <si>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</si>
  <si>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</si>
  <si>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</si>
  <si>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</si>
  <si>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</si>
  <si>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RÍGIDO ISOLADO, 300 MM², ANTI-CHAMA 450/750 V, PARA DISTRIBUIÇÃO - FORNECIMENTO E INSTALAÇÃO. AF_12/2015</t>
  </si>
  <si>
    <t>CAIXA DE PASSAGEM 30X30X40 COM TAMPA E DRENO BRITA</t>
  </si>
  <si>
    <t>CAIXA RETANGULAR 4" X 2" ALTA (2,00 M DO PISO), METÁLICA, INSTALADA EM PAREDE - FORNECIMENTO E INSTALAÇÃO. AF_12/2015</t>
  </si>
  <si>
    <t>CAIXA RETANGULAR 4" X 4" ALTA (2,00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</si>
  <si>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</si>
  <si>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</si>
  <si>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</si>
  <si>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</si>
  <si>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</si>
  <si>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</si>
  <si>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</si>
  <si>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</si>
  <si>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</si>
  <si>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</si>
  <si>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</si>
  <si>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</si>
  <si>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</si>
  <si>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</si>
  <si>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</si>
  <si>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</si>
  <si>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</si>
  <si>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</si>
  <si>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</si>
  <si>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</si>
  <si>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</si>
  <si>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</si>
  <si>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</si>
  <si>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</si>
  <si>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</si>
  <si>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</si>
  <si>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</si>
  <si>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</si>
  <si>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</si>
  <si>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</si>
  <si>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</si>
  <si>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</si>
  <si>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</si>
  <si>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</si>
  <si>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</si>
  <si>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</si>
  <si>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</si>
  <si>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</si>
  <si>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</si>
  <si>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</si>
  <si>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</si>
  <si>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</si>
  <si>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</si>
  <si>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</si>
  <si>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</si>
  <si>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</si>
  <si>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</si>
  <si>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</si>
  <si>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</si>
  <si>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</si>
  <si>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</si>
  <si>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</si>
  <si>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</si>
  <si>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</si>
  <si>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</si>
  <si>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</si>
  <si>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</si>
  <si>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</si>
  <si>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</si>
  <si>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</si>
  <si>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</si>
  <si>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</si>
  <si>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</si>
  <si>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</si>
  <si>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</si>
  <si>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</si>
  <si>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</si>
  <si>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</si>
  <si>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</si>
  <si>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</si>
  <si>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</si>
  <si>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</si>
  <si>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</si>
  <si>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</si>
  <si>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</si>
  <si>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</si>
  <si>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</si>
  <si>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TOMADA 3P+T 30A/440V SEM PLACA - FORNECIMENTO E INSTALACAO</t>
  </si>
  <si>
    <t>INTERRUPTOR INTERMEDIARIO (FOUR-WAY) - FORNECIMENTO E INSTALACAO</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</si>
  <si>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</si>
  <si>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</si>
  <si>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</si>
  <si>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</si>
  <si>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</si>
  <si>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</si>
  <si>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</si>
  <si>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</si>
  <si>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</si>
  <si>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SIMPLES (4 MÓDULOS), 10A/250V, INCLUINDO SUPORTE E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</si>
  <si>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</si>
  <si>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</si>
  <si>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</si>
  <si>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</si>
  <si>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</si>
  <si>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</si>
  <si>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</si>
  <si>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</si>
  <si>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</si>
  <si>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</si>
  <si>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</si>
  <si>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</si>
  <si>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</si>
  <si>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</si>
  <si>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</si>
  <si>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</si>
  <si>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</si>
  <si>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</si>
  <si>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</si>
  <si>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</si>
  <si>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</si>
  <si>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</si>
  <si>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</si>
  <si>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</si>
  <si>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</si>
  <si>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</si>
  <si>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</si>
  <si>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</si>
  <si>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</si>
  <si>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</si>
  <si>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</si>
  <si>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</si>
  <si>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</si>
  <si>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</si>
  <si>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</si>
  <si>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</si>
  <si>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</si>
  <si>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</si>
  <si>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LAMPADA FLUORESCENTE TP HO 85W - FORNECIMENTO E INSTALACAO</t>
  </si>
  <si>
    <t>SUPORTE PARA TRANSFORMADOR EM POSTE DE CONCRETO CIRCULAR</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</si>
  <si>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</si>
  <si>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</si>
  <si>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</si>
  <si>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</si>
  <si>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</si>
  <si>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</si>
  <si>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</si>
  <si>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</si>
  <si>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</si>
  <si>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REATOR PARA LAMPADA VAPOR DE MERCURIO USO EXTERNO 220V/400W</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</si>
  <si>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</si>
  <si>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</si>
  <si>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</si>
  <si>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</si>
  <si>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</si>
  <si>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</si>
  <si>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</si>
  <si>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</si>
  <si>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</si>
  <si>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</si>
  <si>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</si>
  <si>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</si>
  <si>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</si>
  <si>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</si>
  <si>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</si>
  <si>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</si>
  <si>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</si>
  <si>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74246/1</t>
  </si>
  <si>
    <t>REFLETOR RETANGULAR FECHADO COM LAMPADA VAPOR METALICO 400 W</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</si>
  <si>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</si>
  <si>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</si>
  <si>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</si>
  <si>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</si>
  <si>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</si>
  <si>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</si>
  <si>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</si>
  <si>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</si>
  <si>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</si>
  <si>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</si>
  <si>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</si>
  <si>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</si>
  <si>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</si>
  <si>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</si>
  <si>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</si>
  <si>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</si>
  <si>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</si>
  <si>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</si>
  <si>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</si>
  <si>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</si>
  <si>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</si>
  <si>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</si>
  <si>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</si>
  <si>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</si>
  <si>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</si>
  <si>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</si>
  <si>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</si>
  <si>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</si>
  <si>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</si>
  <si>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INSTALACAO PARA-RAIOS P/RESERVATORIO</t>
  </si>
  <si>
    <t>TERMINAL AEREO EM ACO GALVANIZADO COM BASE DE FIXACAO H = 30CM</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</si>
  <si>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</si>
  <si>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</si>
  <si>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</si>
  <si>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</si>
  <si>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</si>
  <si>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</si>
  <si>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</si>
  <si>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</si>
  <si>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</si>
  <si>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PO QUIMICO 6KG - FORNECIMENTO E INSTALACAO</t>
  </si>
  <si>
    <t>73749/1</t>
  </si>
  <si>
    <t>73749/2</t>
  </si>
  <si>
    <t>73749/3</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</si>
  <si>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</si>
  <si>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</si>
  <si>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</si>
  <si>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</si>
  <si>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</si>
  <si>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</si>
  <si>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</si>
  <si>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</si>
  <si>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</si>
  <si>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</si>
  <si>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</si>
  <si>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</si>
  <si>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</si>
  <si>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</si>
  <si>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</si>
  <si>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</si>
  <si>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</si>
  <si>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</si>
  <si>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</si>
  <si>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</si>
  <si>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</si>
  <si>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</si>
  <si>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</si>
  <si>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</si>
  <si>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</si>
  <si>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</si>
  <si>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</si>
  <si>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</si>
  <si>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</si>
  <si>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</si>
  <si>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</si>
  <si>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</si>
  <si>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</si>
  <si>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</si>
  <si>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</si>
  <si>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</si>
  <si>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</si>
  <si>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</si>
  <si>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</si>
  <si>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</si>
  <si>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</si>
  <si>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</si>
  <si>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</si>
  <si>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</si>
  <si>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</si>
  <si>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</si>
  <si>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</si>
  <si>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</si>
  <si>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</si>
  <si>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</si>
  <si>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</si>
  <si>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</si>
  <si>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</si>
  <si>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</si>
  <si>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</si>
  <si>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</si>
  <si>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</si>
  <si>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</si>
  <si>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</si>
  <si>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</si>
  <si>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</si>
  <si>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</si>
  <si>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</si>
  <si>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65 (2 1/2"),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</si>
  <si>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</si>
  <si>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</si>
  <si>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</si>
  <si>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</si>
  <si>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</si>
  <si>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</si>
  <si>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</si>
  <si>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</si>
  <si>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</si>
  <si>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</si>
  <si>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</si>
  <si>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</si>
  <si>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</si>
  <si>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</si>
  <si>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</si>
  <si>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</si>
  <si>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</si>
  <si>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</si>
  <si>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</si>
  <si>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</si>
  <si>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</si>
  <si>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</si>
  <si>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</si>
  <si>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</si>
  <si>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</si>
  <si>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</si>
  <si>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</si>
  <si>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</si>
  <si>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</si>
  <si>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</si>
  <si>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</si>
  <si>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</si>
  <si>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</si>
  <si>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</si>
  <si>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</si>
  <si>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</si>
  <si>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</si>
  <si>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</si>
  <si>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</si>
  <si>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</si>
  <si>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</si>
  <si>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</si>
  <si>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</si>
  <si>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</si>
  <si>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</si>
  <si>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</si>
  <si>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</si>
  <si>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</si>
  <si>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</si>
  <si>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</si>
  <si>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</si>
  <si>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</si>
  <si>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</si>
  <si>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</si>
  <si>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</si>
  <si>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</si>
  <si>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</si>
  <si>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</si>
  <si>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</si>
  <si>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</si>
  <si>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</si>
  <si>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</si>
  <si>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</si>
  <si>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</si>
  <si>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</si>
  <si>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</si>
  <si>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</si>
  <si>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</si>
  <si>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</si>
  <si>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</si>
  <si>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</si>
  <si>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</si>
  <si>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</si>
  <si>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</si>
  <si>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</si>
  <si>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</si>
  <si>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</si>
  <si>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</si>
  <si>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</si>
  <si>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</si>
  <si>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</si>
  <si>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</si>
  <si>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</si>
  <si>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</si>
  <si>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</si>
  <si>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</si>
  <si>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</si>
  <si>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</si>
  <si>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</si>
  <si>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</si>
  <si>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</si>
  <si>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</si>
  <si>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</si>
  <si>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</si>
  <si>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</si>
  <si>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</si>
  <si>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</si>
  <si>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</si>
  <si>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</si>
  <si>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</si>
  <si>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</si>
  <si>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</si>
  <si>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</si>
  <si>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</si>
  <si>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</si>
  <si>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</si>
  <si>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</si>
  <si>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</si>
  <si>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</si>
  <si>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</si>
  <si>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</si>
  <si>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</si>
  <si>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</si>
  <si>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</si>
  <si>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</si>
  <si>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</si>
  <si>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</si>
  <si>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</si>
  <si>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</si>
  <si>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</si>
  <si>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</si>
  <si>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</si>
  <si>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</si>
  <si>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</si>
  <si>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</si>
  <si>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</si>
  <si>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</si>
  <si>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</si>
  <si>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</si>
  <si>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</si>
  <si>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</si>
  <si>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</si>
  <si>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</si>
  <si>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</si>
  <si>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</si>
  <si>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</si>
  <si>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</si>
  <si>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</si>
  <si>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</si>
  <si>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</si>
  <si>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</si>
  <si>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</si>
  <si>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</si>
  <si>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</si>
  <si>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</si>
  <si>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</si>
  <si>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</si>
  <si>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</si>
  <si>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</si>
  <si>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</si>
  <si>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</si>
  <si>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</si>
  <si>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</si>
  <si>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</si>
  <si>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</si>
  <si>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</si>
  <si>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</si>
  <si>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</si>
  <si>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</si>
  <si>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</si>
  <si>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</si>
  <si>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</si>
  <si>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</si>
  <si>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</si>
  <si>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</si>
  <si>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</si>
  <si>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</si>
  <si>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</si>
  <si>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</si>
  <si>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</si>
  <si>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</si>
  <si>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</si>
  <si>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</si>
  <si>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</si>
  <si>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</si>
  <si>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</si>
  <si>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</si>
  <si>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</si>
  <si>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</si>
  <si>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</si>
  <si>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</si>
  <si>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</si>
  <si>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</si>
  <si>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</si>
  <si>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</si>
  <si>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</si>
  <si>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</si>
  <si>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</si>
  <si>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</si>
  <si>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</si>
  <si>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</si>
  <si>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</si>
  <si>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</si>
  <si>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</si>
  <si>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</si>
  <si>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</si>
  <si>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</si>
  <si>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</si>
  <si>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</si>
  <si>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</si>
  <si>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</si>
  <si>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</si>
  <si>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</si>
  <si>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</si>
  <si>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</si>
  <si>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</si>
  <si>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</si>
  <si>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</si>
  <si>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</si>
  <si>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</si>
  <si>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</si>
  <si>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</si>
  <si>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</si>
  <si>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</si>
  <si>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</si>
  <si>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</si>
  <si>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</si>
  <si>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</si>
  <si>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</si>
  <si>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</si>
  <si>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</si>
  <si>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BUCHA DE REDUÇÃO LONGA, PVC, SERIE R, ÁGUA PLUVIAL, DN 50 X 40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</si>
  <si>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</si>
  <si>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</si>
  <si>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</si>
  <si>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</si>
  <si>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DE CORRER, PVC, SERIE R, ÁGUA PLUVIAL, DN 100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</si>
  <si>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</si>
  <si>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</si>
  <si>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</si>
  <si>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</si>
  <si>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LUVA COM ROSCA, PVC, SOLDÁVEL, DN 40MM X 1.1/4, INSTALADO EM PRUMADA DE ÁGUA - FORNECIMENTO E INSTALAÇÃO. AF_12/2014</t>
  </si>
  <si>
    <t>UNIÃO, PVC, SOLDÁVEL, DN 40MM,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</si>
  <si>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</si>
  <si>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</si>
  <si>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</si>
  <si>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</si>
  <si>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</si>
  <si>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</si>
  <si>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</si>
  <si>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</si>
  <si>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</si>
  <si>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</si>
  <si>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</si>
  <si>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</si>
  <si>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</si>
  <si>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</si>
  <si>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</si>
  <si>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</si>
  <si>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</si>
  <si>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</si>
  <si>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</si>
  <si>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</si>
  <si>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</si>
  <si>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</si>
  <si>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</si>
  <si>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</si>
  <si>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</si>
  <si>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</si>
  <si>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</si>
  <si>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</si>
  <si>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</si>
  <si>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</si>
  <si>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</si>
  <si>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</si>
  <si>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</si>
  <si>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</si>
  <si>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</si>
  <si>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</si>
  <si>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</si>
  <si>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</si>
  <si>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</si>
  <si>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</si>
  <si>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</si>
  <si>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</si>
  <si>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</si>
  <si>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</si>
  <si>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</si>
  <si>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</si>
  <si>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</si>
  <si>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</si>
  <si>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</si>
  <si>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</si>
  <si>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</si>
  <si>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</si>
  <si>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</si>
  <si>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</si>
  <si>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</si>
  <si>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</si>
  <si>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</si>
  <si>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</si>
  <si>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</si>
  <si>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</si>
  <si>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</si>
  <si>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</si>
  <si>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</si>
  <si>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</si>
  <si>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</si>
  <si>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</si>
  <si>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</si>
  <si>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</si>
  <si>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</si>
  <si>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</si>
  <si>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</si>
  <si>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</si>
  <si>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</si>
  <si>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</si>
  <si>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</si>
  <si>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</si>
  <si>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</si>
  <si>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</si>
  <si>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</si>
  <si>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</si>
  <si>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</si>
  <si>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</si>
  <si>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</si>
  <si>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</si>
  <si>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</si>
  <si>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</si>
  <si>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</si>
  <si>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</si>
  <si>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</si>
  <si>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</si>
  <si>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</si>
  <si>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</si>
  <si>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</si>
  <si>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</si>
  <si>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</si>
  <si>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</si>
  <si>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</si>
  <si>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</si>
  <si>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</si>
  <si>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</si>
  <si>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</si>
  <si>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</si>
  <si>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</si>
  <si>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</si>
  <si>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</si>
  <si>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</si>
  <si>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</si>
  <si>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</si>
  <si>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</si>
  <si>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</si>
  <si>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</si>
  <si>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</si>
  <si>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</si>
  <si>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</si>
  <si>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</si>
  <si>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</si>
  <si>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</si>
  <si>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</si>
  <si>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</si>
  <si>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</si>
  <si>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</si>
  <si>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</si>
  <si>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</si>
  <si>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</si>
  <si>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</si>
  <si>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</si>
  <si>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</si>
  <si>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</si>
  <si>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</si>
  <si>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</si>
  <si>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</si>
  <si>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</si>
  <si>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</si>
  <si>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</si>
  <si>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</si>
  <si>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</si>
  <si>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</si>
  <si>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</si>
  <si>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</si>
  <si>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</si>
  <si>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</si>
  <si>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</si>
  <si>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</si>
  <si>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</si>
  <si>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</si>
  <si>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</si>
  <si>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</si>
  <si>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</si>
  <si>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</si>
  <si>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</si>
  <si>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</si>
  <si>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</si>
  <si>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</si>
  <si>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</si>
  <si>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</si>
  <si>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</si>
  <si>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</si>
  <si>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</si>
  <si>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</si>
  <si>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</si>
  <si>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</si>
  <si>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</si>
  <si>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</si>
  <si>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</si>
  <si>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</si>
  <si>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</si>
  <si>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</si>
  <si>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</si>
  <si>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</si>
  <si>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</si>
  <si>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</si>
  <si>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</si>
  <si>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</si>
  <si>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</si>
  <si>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</si>
  <si>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</si>
  <si>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</si>
  <si>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</si>
  <si>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</si>
  <si>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</si>
  <si>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</si>
  <si>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</si>
  <si>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</si>
  <si>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</si>
  <si>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</si>
  <si>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TÊ, EM FERRO GALVANIZADO, DN 65 (2 1/2"), CONEXÃO ROSQUEADA, INSTALADO EM PRUMADAS - FORNECIMENTO E INSTALAÇÃO. AF_12/2015</t>
  </si>
  <si>
    <t>NIPLE,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</si>
  <si>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</si>
  <si>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NIPLE, EM FERRO GALVANIZADO, DN 65 (2 1/2"), CONEXÃO ROSQUEADA,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</si>
  <si>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</si>
  <si>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</si>
  <si>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65 (2 1/2"), INSTALADO EM REDE DE ALIMENTAÇÃO PARA HIDRANTE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</si>
  <si>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</si>
  <si>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</si>
  <si>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</si>
  <si>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</si>
  <si>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</si>
  <si>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</si>
  <si>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</si>
  <si>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</si>
  <si>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65 (2 1/2"), INSTALADO EM REDE DE ALIMENTAÇÃO PARA SPRINKLER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</si>
  <si>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</si>
  <si>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</si>
  <si>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</si>
  <si>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</si>
  <si>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</si>
  <si>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</si>
  <si>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</si>
  <si>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</si>
  <si>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</si>
  <si>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</si>
  <si>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</si>
  <si>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65 (2 1/2"), INSTALADO EM REDE DE ALIMENTAÇÃO PARA SPRINKLER - FORNECIMENTO E INSTALAÇÃO. AF_12/2015</t>
  </si>
  <si>
    <t>LUVA DE REDUÇÃO, EM FERRO GALVANIZADO, 1 1/4" X 1", CONEXÃO ROSQUEADA, INSTALADO EM REDE DE ALIMENTAÇÃO PARA HIDRANTE - FORNECIMENTO E INSTALAÇÃO. AF_12/2015</t>
  </si>
  <si>
    <t>LUVA DE REDUÇÃO, EM FERRO GALVANIZADO, 2 1/2"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</si>
  <si>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</si>
  <si>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</si>
  <si>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</si>
  <si>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</si>
  <si>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</si>
  <si>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</si>
  <si>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</si>
  <si>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</si>
  <si>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</si>
  <si>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</si>
  <si>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</si>
  <si>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</si>
  <si>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</si>
  <si>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</si>
  <si>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</si>
  <si>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</si>
  <si>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</si>
  <si>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</si>
  <si>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</si>
  <si>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</si>
  <si>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</si>
  <si>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</si>
  <si>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</si>
  <si>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</si>
  <si>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</si>
  <si>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</si>
  <si>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</si>
  <si>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</si>
  <si>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</si>
  <si>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</si>
  <si>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</si>
  <si>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</si>
  <si>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</si>
  <si>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</si>
  <si>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</si>
  <si>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</si>
  <si>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</si>
  <si>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</si>
  <si>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</si>
  <si>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</si>
  <si>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</si>
  <si>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</si>
  <si>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</si>
  <si>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</si>
  <si>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</si>
  <si>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</si>
  <si>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</si>
  <si>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</si>
  <si>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</si>
  <si>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</si>
  <si>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</si>
  <si>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</si>
  <si>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</si>
  <si>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</si>
  <si>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</si>
  <si>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</si>
  <si>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</si>
  <si>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</si>
  <si>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</si>
  <si>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</si>
  <si>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</si>
  <si>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</si>
  <si>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</si>
  <si>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</si>
  <si>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</si>
  <si>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</si>
  <si>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</si>
  <si>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</si>
  <si>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</si>
  <si>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</si>
  <si>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</si>
  <si>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</si>
  <si>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</si>
  <si>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</si>
  <si>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</si>
  <si>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</si>
  <si>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</si>
  <si>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</si>
  <si>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</si>
  <si>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</si>
  <si>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</si>
  <si>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</si>
  <si>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</si>
  <si>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</si>
  <si>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</si>
  <si>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</si>
  <si>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</si>
  <si>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</si>
  <si>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</si>
  <si>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</si>
  <si>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</si>
  <si>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</si>
  <si>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</si>
  <si>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</si>
  <si>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</si>
  <si>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</si>
  <si>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</si>
  <si>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</si>
  <si>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</si>
  <si>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</si>
  <si>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</si>
  <si>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</si>
  <si>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</si>
  <si>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</si>
  <si>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</si>
  <si>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</si>
  <si>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</si>
  <si>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</si>
  <si>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</si>
  <si>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</si>
  <si>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</si>
  <si>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</si>
  <si>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</si>
  <si>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</si>
  <si>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</si>
  <si>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</si>
  <si>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</si>
  <si>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</si>
  <si>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</si>
  <si>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</si>
  <si>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</si>
  <si>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</si>
  <si>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</si>
  <si>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</si>
  <si>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</si>
  <si>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</si>
  <si>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</si>
  <si>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</si>
  <si>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</si>
  <si>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</si>
  <si>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</si>
  <si>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</si>
  <si>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</si>
  <si>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</si>
  <si>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</si>
  <si>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</si>
  <si>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</si>
  <si>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</si>
  <si>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</si>
  <si>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</si>
  <si>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</si>
  <si>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</si>
  <si>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</si>
  <si>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</si>
  <si>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</si>
  <si>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</si>
  <si>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</si>
  <si>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</si>
  <si>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</si>
  <si>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</si>
  <si>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</si>
  <si>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</si>
  <si>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</si>
  <si>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</si>
  <si>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</si>
  <si>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</si>
  <si>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</si>
  <si>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</si>
  <si>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</si>
  <si>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</si>
  <si>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</si>
  <si>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</si>
  <si>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</si>
  <si>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</si>
  <si>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</si>
  <si>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</si>
  <si>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</si>
  <si>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</si>
  <si>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</si>
  <si>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</si>
  <si>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</si>
  <si>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</si>
  <si>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</si>
  <si>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</si>
  <si>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</si>
  <si>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</si>
  <si>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</si>
  <si>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</si>
  <si>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</si>
  <si>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</si>
  <si>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</si>
  <si>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</si>
  <si>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</si>
  <si>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</si>
  <si>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</si>
  <si>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</si>
  <si>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</si>
  <si>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</si>
  <si>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</si>
  <si>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</si>
  <si>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</si>
  <si>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</si>
  <si>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</si>
  <si>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</si>
  <si>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</si>
  <si>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</si>
  <si>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</si>
  <si>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</si>
  <si>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</si>
  <si>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</si>
  <si>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</si>
  <si>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</si>
  <si>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</si>
  <si>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</si>
  <si>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</si>
  <si>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</si>
  <si>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</si>
  <si>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</si>
  <si>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</si>
  <si>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</si>
  <si>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</si>
  <si>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</si>
  <si>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</si>
  <si>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</si>
  <si>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</si>
  <si>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</si>
  <si>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</si>
  <si>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</si>
  <si>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</si>
  <si>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</si>
  <si>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</si>
  <si>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</si>
  <si>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</si>
  <si>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</si>
  <si>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</si>
  <si>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</si>
  <si>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</si>
  <si>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</si>
  <si>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</si>
  <si>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</si>
  <si>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</si>
  <si>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</si>
  <si>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</si>
  <si>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</si>
  <si>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</si>
  <si>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</si>
  <si>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</si>
  <si>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</si>
  <si>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</si>
  <si>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</si>
  <si>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</si>
  <si>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</si>
  <si>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</si>
  <si>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</si>
  <si>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</si>
  <si>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</si>
  <si>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</si>
  <si>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</si>
  <si>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</si>
  <si>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</si>
  <si>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</si>
  <si>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</si>
  <si>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</si>
  <si>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</si>
  <si>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</si>
  <si>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</si>
  <si>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</si>
  <si>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</si>
  <si>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</si>
  <si>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</si>
  <si>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</si>
  <si>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</si>
  <si>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</si>
  <si>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</si>
  <si>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</si>
  <si>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</si>
  <si>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</si>
  <si>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</si>
  <si>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</si>
  <si>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</si>
  <si>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</si>
  <si>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</si>
  <si>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</si>
  <si>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</si>
  <si>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</si>
  <si>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</si>
  <si>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</si>
  <si>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</si>
  <si>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</si>
  <si>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</si>
  <si>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</si>
  <si>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</si>
  <si>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</si>
  <si>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</si>
  <si>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</si>
  <si>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</si>
  <si>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</si>
  <si>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</si>
  <si>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</si>
  <si>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</si>
  <si>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</si>
  <si>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</si>
  <si>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</si>
  <si>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</si>
  <si>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</si>
  <si>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</si>
  <si>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</si>
  <si>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</si>
  <si>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</si>
  <si>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</si>
  <si>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</si>
  <si>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</si>
  <si>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VÁLVULA EM METAL CROMADO 1.1/2" X 1.1/2" PARA TANQUE OU LAVATÓRIO, COM OU SEM LADRÃO - FORNECIMENTO E INSTALAÇÃO. AF_12/2013</t>
  </si>
  <si>
    <t>SIFÃO DO TIPO GARRAFA/COPO EM PVC 1.1/4 X 1.1/2" - FORNECIMENTO E INSTALAÇÃO. AF_12/2013</t>
  </si>
  <si>
    <t>SIFÃO DO TIPO FLEXÍVEL EM PVC 1 X 1.1/2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</si>
  <si>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</si>
  <si>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</si>
  <si>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</si>
  <si>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</si>
  <si>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1/2" OU 3/4" PARA TANQUE, PADRÃO MÉDIO - FORNECIMENTO E INSTALAÇÃO. AF_12/2013</t>
  </si>
  <si>
    <t>TORNEIRA CROMADA DE MESA, 1/2" OU 3/4", PARA LAVATÓRIO,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</si>
  <si>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</si>
  <si>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PVC, VÁLVULA PLÁSTICA E TORNEIRA DE METAL CROMADO PADRÃO POPULAR - FORNECIMENTO E INSTALAÇÃO. AF_12/2013</t>
  </si>
  <si>
    <t>TANQUE DE MÁRMORE SINTÉTICO SUSPENSO, 22L OU EQUIVALENTE, INCLUSO SIFÃO FLEXÍVEL EM PVC, VÁLVULA PLÁSTICA E TORNEIRA DE METAL CROMADO PADRÃO POPULAR - FORNECIMENTO E INSTALAÇÃO. AF_12/2013</t>
  </si>
  <si>
    <t>VASO SANITÁRIO SIFONADO COM CAIXA ACOPLADA LOUÇA BRANCA, INCLUSO ENGATE FLEXÍVEL EM PLÁSTICO BRANCO,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</si>
  <si>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</si>
  <si>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</si>
  <si>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</si>
  <si>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</si>
  <si>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</si>
  <si>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</si>
  <si>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</si>
  <si>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</si>
  <si>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</si>
  <si>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</si>
  <si>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</si>
  <si>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</si>
  <si>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</si>
  <si>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</si>
  <si>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</si>
  <si>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</si>
  <si>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</si>
  <si>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</si>
  <si>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</si>
  <si>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</si>
  <si>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</si>
  <si>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</si>
  <si>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</si>
  <si>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</si>
  <si>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TÊ MISTURADOR EM CPVC ¾" COM DUPLO COMANDO PARA CHUVEIRO, INCLUSIVE CONEXÕES, INSTALADO EM RAMAL DE ÁGUA - FORNECIMENTO E INSTALAÇÃO.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</si>
  <si>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</si>
  <si>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</si>
  <si>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</si>
  <si>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</si>
  <si>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</si>
  <si>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</si>
  <si>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</si>
  <si>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</si>
  <si>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</si>
  <si>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</si>
  <si>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</si>
  <si>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</si>
  <si>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</si>
  <si>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</si>
  <si>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</si>
  <si>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</si>
  <si>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</si>
  <si>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</si>
  <si>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</si>
  <si>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</si>
  <si>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</si>
  <si>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</si>
  <si>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</si>
  <si>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</si>
  <si>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</si>
  <si>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</si>
  <si>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</si>
  <si>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</si>
  <si>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</si>
  <si>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</si>
  <si>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</si>
  <si>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</si>
  <si>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</si>
  <si>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</si>
  <si>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</si>
  <si>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</si>
  <si>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</si>
  <si>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</si>
  <si>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</si>
  <si>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</si>
  <si>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75 MM. AF_05/2015</t>
  </si>
  <si>
    <t>RASGO EM CONTRAPISO PARA RAMAIS/ DISTRIBUIÇÃO COM DIÂMETROS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</si>
  <si>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</si>
  <si>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</si>
  <si>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</si>
  <si>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</si>
  <si>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</si>
  <si>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</si>
  <si>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</si>
  <si>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</si>
  <si>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</si>
  <si>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</si>
  <si>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FIXAÇÃO DE TUBOS HORIZONTAIS DE PPR DIÂMETROS MENORES OU IGUAIS A 40 MM COM ABRAÇADEIRA METÁLICA RÍGIDA TIPO D 1/2",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</si>
  <si>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</si>
  <si>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</si>
  <si>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</si>
  <si>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</si>
  <si>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</si>
  <si>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</si>
  <si>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</si>
  <si>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</si>
  <si>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</si>
  <si>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</si>
  <si>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</si>
  <si>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</si>
  <si>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</si>
  <si>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</si>
  <si>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</si>
  <si>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</si>
  <si>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</si>
  <si>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</si>
  <si>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</si>
  <si>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</si>
  <si>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</si>
  <si>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</si>
  <si>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</si>
  <si>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</si>
  <si>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</si>
  <si>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</si>
  <si>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</si>
  <si>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</si>
  <si>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</si>
  <si>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</si>
  <si>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</si>
  <si>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</si>
  <si>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</si>
  <si>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</si>
  <si>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</si>
  <si>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</si>
  <si>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</si>
  <si>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</si>
  <si>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</si>
  <si>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</si>
  <si>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</si>
  <si>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</si>
  <si>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</si>
  <si>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</si>
  <si>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</si>
  <si>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</si>
  <si>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</si>
  <si>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</si>
  <si>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</si>
  <si>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</si>
  <si>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</si>
  <si>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</si>
  <si>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</si>
  <si>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</si>
  <si>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</si>
  <si>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</si>
  <si>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</si>
  <si>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</si>
  <si>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</si>
  <si>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</si>
  <si>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</si>
  <si>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</si>
  <si>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</si>
  <si>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</si>
  <si>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</si>
  <si>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</si>
  <si>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</si>
  <si>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</si>
  <si>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</si>
  <si>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</si>
  <si>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</si>
  <si>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</si>
  <si>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</si>
  <si>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</si>
  <si>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</si>
  <si>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</si>
  <si>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</si>
  <si>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</si>
  <si>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</si>
  <si>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</si>
  <si>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</si>
  <si>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</si>
  <si>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</si>
  <si>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</si>
  <si>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</si>
  <si>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</si>
  <si>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</si>
  <si>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</si>
  <si>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</si>
  <si>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</si>
  <si>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</si>
  <si>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</si>
  <si>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</si>
  <si>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</si>
  <si>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</si>
  <si>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</si>
  <si>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</si>
  <si>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</si>
  <si>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</si>
  <si>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</si>
  <si>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</si>
  <si>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</si>
  <si>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</si>
  <si>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</si>
  <si>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</si>
  <si>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</si>
  <si>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</si>
  <si>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</si>
  <si>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</si>
  <si>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</si>
  <si>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</si>
  <si>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</si>
  <si>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</si>
  <si>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</si>
  <si>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</si>
  <si>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</si>
  <si>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</si>
  <si>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</si>
  <si>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</si>
  <si>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</si>
  <si>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</si>
  <si>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</si>
  <si>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</si>
  <si>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</si>
  <si>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</si>
  <si>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</si>
  <si>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</si>
  <si>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</si>
  <si>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</si>
  <si>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</si>
  <si>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</si>
  <si>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</si>
  <si>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</si>
  <si>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</si>
  <si>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</si>
  <si>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</si>
  <si>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</si>
  <si>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</si>
  <si>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</si>
  <si>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</si>
  <si>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</si>
  <si>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</si>
  <si>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</si>
  <si>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</si>
  <si>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</si>
  <si>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</si>
  <si>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</si>
  <si>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</si>
  <si>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</si>
  <si>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</si>
  <si>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</si>
  <si>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</si>
  <si>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</si>
  <si>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</si>
  <si>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</si>
  <si>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</si>
  <si>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</si>
  <si>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</si>
  <si>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</si>
  <si>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</si>
  <si>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</si>
  <si>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</si>
  <si>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</si>
  <si>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</si>
  <si>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</si>
  <si>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</si>
  <si>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</si>
  <si>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</si>
  <si>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</si>
  <si>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</si>
  <si>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</si>
  <si>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</si>
  <si>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</si>
  <si>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</si>
  <si>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</si>
  <si>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</si>
  <si>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</si>
  <si>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</si>
  <si>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</si>
  <si>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</si>
  <si>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</si>
  <si>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</si>
  <si>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</si>
  <si>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</si>
  <si>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</si>
  <si>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</si>
  <si>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</si>
  <si>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</si>
  <si>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</si>
  <si>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</si>
  <si>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</si>
  <si>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</si>
  <si>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</si>
  <si>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</si>
  <si>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</si>
  <si>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</si>
  <si>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</si>
  <si>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</si>
  <si>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</si>
  <si>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</si>
  <si>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</si>
  <si>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</si>
  <si>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</si>
  <si>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</si>
  <si>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</si>
  <si>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</si>
  <si>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PAVIMENTADA</t>
  </si>
  <si>
    <t>CARGA, MANOBRAS E DESCARGA DE BRITA PARA TRATAMENTOS SUPERFICIAIS, COM CAMINHAO BASCULANTE 6 M3</t>
  </si>
  <si>
    <t>CARGA, MANOBRAS E DESCARGA DE BRITA PARA TRATAMENTOS SUPERFICIAIS,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</si>
  <si>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</si>
  <si>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</si>
  <si>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</si>
  <si>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</si>
  <si>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</si>
  <si>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</si>
  <si>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</si>
  <si>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</si>
  <si>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</si>
  <si>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</si>
  <si>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</si>
  <si>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</si>
  <si>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</si>
  <si>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</si>
  <si>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</si>
  <si>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</si>
  <si>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</si>
  <si>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</si>
  <si>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</si>
  <si>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</si>
  <si>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</si>
  <si>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</si>
  <si>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</si>
  <si>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</si>
  <si>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</si>
  <si>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</si>
  <si>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</si>
  <si>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</si>
  <si>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</si>
  <si>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</si>
  <si>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</si>
  <si>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</si>
  <si>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</si>
  <si>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</si>
  <si>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</si>
  <si>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</si>
  <si>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</si>
  <si>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</si>
  <si>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</si>
  <si>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</si>
  <si>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</si>
  <si>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</si>
  <si>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</si>
  <si>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</si>
  <si>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</si>
  <si>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</si>
  <si>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</si>
  <si>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</si>
  <si>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</si>
  <si>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</si>
  <si>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</si>
  <si>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</si>
  <si>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</si>
  <si>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</si>
  <si>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</si>
  <si>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</si>
  <si>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</si>
  <si>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</si>
  <si>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</si>
  <si>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</si>
  <si>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</si>
  <si>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</si>
  <si>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</si>
  <si>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</si>
  <si>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</si>
  <si>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</si>
  <si>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</si>
  <si>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</si>
  <si>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</si>
  <si>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14X9X19CM (ESPESSURA 14CM, BLOCO DEITADO), PARA EDIFICAÇÃO HABITACIONAL UNIFAMILIAR (CASA) E EDIFICAÇÃO PÚBLICA PADRÃO. AF_12/2014</t>
  </si>
  <si>
    <t>ALVENARIA DE EMBASAMENTO EM TIJOLOS CERAMICOS MACICOS 5X10X20CM, ASSENTADO  COM ARGAMASSA TRACO 1:2:8 (CIMENTO, CAL E AREIA)</t>
  </si>
  <si>
    <t>ALVENARIA ESTRUTURAL DE BLOCOS CERÂMICOS 14X19X39, (ESPESSURA DE 14 CM), PARA PAREDES COM ÁREA LÍQUIDA MAIOR OU IGUAL QUE 6M², SEM VÃOS, UTILIZANDO PALHETA E ARGAMASSA DE ASSENTAMENTO COM PREPARO EM BETONEIRA. AF_12/2014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</si>
  <si>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</si>
  <si>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</si>
  <si>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</si>
  <si>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</si>
  <si>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</si>
  <si>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</si>
  <si>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</si>
  <si>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</si>
  <si>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</si>
  <si>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</si>
  <si>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</si>
  <si>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</si>
  <si>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</si>
  <si>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</si>
  <si>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</si>
  <si>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</si>
  <si>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(COMPOSIÇÃO REPRESENTATIVA) DE ALVENARIA DE BLOCOS DE CONCRETO ESTRUTURAL 14X19X39 CM, (ESPESSURA 14 CM), FBK = 4,5 MPA, UTILIZANDO PALHETA, PARA EDIFICAÇÃO HABITACIONAL. AF_10/2015</t>
  </si>
  <si>
    <t>BLOCOS DE VIDRO TIPO CANELADO 19X19X8CM, ASSENTADO COM ARGAMASSA TRACO 1:3 (CIMENTO E AREIA GROSSA) PREPARO MECANICO, COM REJUNTAMENTO EM CIMENTO BRANCO E BARRAS DE ACO</t>
  </si>
  <si>
    <t>RETIRADA DE DIVISORIAS EM CHAPAS DE MADEIRA, COM MONTANTES METALICOS</t>
  </si>
  <si>
    <t>73774/1</t>
  </si>
  <si>
    <t>73909/1</t>
  </si>
  <si>
    <t>DIVISORIA EM MADEIRA COMPENSADA RESINADA ESPESSURA 6MM, ESTRUTURADA EM MADEIRA DE LEI 3"X3"</t>
  </si>
  <si>
    <t>74229/1</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</si>
  <si>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</si>
  <si>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</si>
  <si>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</si>
  <si>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</si>
  <si>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</si>
  <si>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</si>
  <si>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</si>
  <si>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</si>
  <si>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</si>
  <si>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</si>
  <si>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</si>
  <si>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</si>
  <si>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</si>
  <si>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</si>
  <si>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</si>
  <si>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</si>
  <si>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</si>
  <si>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</si>
  <si>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</si>
  <si>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73863/2</t>
  </si>
  <si>
    <t>73790/2</t>
  </si>
  <si>
    <t>73790/4</t>
  </si>
  <si>
    <t>83695/1</t>
  </si>
  <si>
    <t>RECOMPOSICAO DE REVESTIMENTO PRIMARIO MEDIDO P/ VOLUME COMPACTADO</t>
  </si>
  <si>
    <t>EXECUÇÃO E COMPACTAÇÃO DE BASE E OU SUB BASE COM SOLO ESTABILIZADO GRANULOMETRICAMENTE - EXCLUSIVE ESCAVAÇÃO, CARGA E TRANSPORTE E SOLO.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</si>
  <si>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</si>
  <si>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</si>
  <si>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</si>
  <si>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</si>
  <si>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</si>
  <si>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</si>
  <si>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</si>
  <si>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</si>
  <si>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</si>
  <si>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</si>
  <si>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</si>
  <si>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</si>
  <si>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</si>
  <si>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</si>
  <si>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</si>
  <si>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</si>
  <si>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</si>
  <si>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</si>
  <si>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</si>
  <si>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</si>
  <si>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</si>
  <si>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</si>
  <si>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</si>
  <si>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</si>
  <si>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</si>
  <si>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</si>
  <si>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</si>
  <si>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</si>
  <si>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</si>
  <si>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</si>
  <si>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</si>
  <si>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</si>
  <si>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</si>
  <si>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</si>
  <si>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</si>
  <si>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</si>
  <si>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</si>
  <si>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COM TINTA IMPERMEAVEL MINERAL EM PO, DUAS DEMAOS</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</si>
  <si>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</si>
  <si>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</si>
  <si>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MOLDURAS DE EPS, PRÉ-FABRICADOS, OU OUTROS. AF_06/2014</t>
  </si>
  <si>
    <t>APLICAÇÃO DE FUNDO SELADOR LÁTEX PVA EM TETO, UMA DEMÃO. AF_06/2014</t>
  </si>
  <si>
    <t>APLICAÇÃO DE FUNDO SELADOR ACRÍLICO EM TETO, UMA DEMÃO. AF_06/2014</t>
  </si>
  <si>
    <t>APLICAÇÃO DE FUNDO SELADOR ACRÍLICO EM PAREDES, UMA DEMÃO.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</si>
  <si>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</si>
  <si>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</si>
  <si>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</si>
  <si>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</si>
  <si>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</si>
  <si>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</si>
  <si>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</si>
  <si>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</si>
  <si>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</si>
  <si>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</si>
  <si>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</si>
  <si>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</si>
  <si>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</si>
  <si>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</si>
  <si>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</si>
  <si>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</si>
  <si>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</si>
  <si>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</si>
  <si>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</si>
  <si>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</si>
  <si>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</si>
  <si>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</si>
  <si>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</si>
  <si>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</si>
  <si>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</si>
  <si>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</si>
  <si>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</si>
  <si>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</si>
  <si>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</si>
  <si>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</si>
  <si>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</si>
  <si>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</si>
  <si>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</si>
  <si>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</si>
  <si>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</si>
  <si>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</si>
  <si>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</si>
  <si>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</si>
  <si>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</si>
  <si>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</si>
  <si>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</si>
  <si>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</si>
  <si>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</si>
  <si>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</si>
  <si>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</si>
  <si>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</si>
  <si>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</si>
  <si>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</si>
  <si>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73865/1</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</si>
  <si>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</si>
  <si>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</si>
  <si>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</si>
  <si>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</si>
  <si>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</si>
  <si>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</si>
  <si>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</si>
  <si>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</si>
  <si>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</si>
  <si>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</si>
  <si>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</si>
  <si>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</si>
  <si>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</si>
  <si>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79515/1</t>
  </si>
  <si>
    <t>PINTURA COM TINTA PROTETORA ACABAMENTO ALUMINIO, TRES DEMAOS</t>
  </si>
  <si>
    <t>FUNDO PREPARADOR PRIMER SINTETICO, PARA ESTRUTURA METALICA, UMA DEMÃO, ESPESSURA DE 25 MICRA</t>
  </si>
  <si>
    <t>PINTURA ACRILICA DE FAIXAS DE DEMARCACAO EM QUADRA POLIESPORTIVA, 5 CM DE LARGURA</t>
  </si>
  <si>
    <t>73978/1</t>
  </si>
  <si>
    <t>PINTURA HIDROFUGANTE COM SILICONE SOBRE PISO CIMENTADO, UMA DEMAO</t>
  </si>
  <si>
    <t>74245/1</t>
  </si>
  <si>
    <t>79500/2</t>
  </si>
  <si>
    <t>PINTURA ACRILICA EM PISO CIMENTADO, TRES DEMAOS</t>
  </si>
  <si>
    <t>PINTURA ACRILICA PARA SINALIZAÇÃO HORIZONTAL EM PISO CIMENTADO</t>
  </si>
  <si>
    <t>POLIMENTO E ENCERAMENTO DE PISO EM MADEIRA</t>
  </si>
  <si>
    <t>PINTURA PARA TELHAS DE ALUMINIO COM TINTA ESMALTE AUTOMOTIVA</t>
  </si>
  <si>
    <t>73734/1</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</si>
  <si>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</si>
  <si>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</si>
  <si>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</si>
  <si>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</si>
  <si>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</si>
  <si>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</si>
  <si>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</si>
  <si>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</si>
  <si>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</si>
  <si>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</si>
  <si>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</si>
  <si>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</si>
  <si>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</si>
  <si>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</si>
  <si>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</si>
  <si>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</si>
  <si>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DE BORRACHA FRISADO,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</si>
  <si>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</si>
  <si>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</si>
  <si>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</si>
  <si>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</si>
  <si>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</si>
  <si>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</si>
  <si>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</si>
  <si>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</si>
  <si>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</si>
  <si>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</si>
  <si>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</si>
  <si>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</si>
  <si>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</si>
  <si>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</si>
  <si>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RODAPE EM MARMORITE, ALTURA 10CM</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</si>
  <si>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</si>
  <si>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</si>
  <si>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</si>
  <si>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</si>
  <si>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</si>
  <si>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</si>
  <si>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</si>
  <si>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</si>
  <si>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</si>
  <si>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</si>
  <si>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</si>
  <si>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</si>
  <si>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</si>
  <si>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</si>
  <si>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</si>
  <si>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</si>
  <si>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</si>
  <si>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</si>
  <si>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</si>
  <si>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</si>
  <si>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</si>
  <si>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</si>
  <si>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</si>
  <si>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</si>
  <si>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</si>
  <si>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</si>
  <si>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</si>
  <si>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</si>
  <si>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</si>
  <si>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</si>
  <si>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</si>
  <si>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</si>
  <si>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</si>
  <si>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</si>
  <si>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</si>
  <si>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</si>
  <si>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</si>
  <si>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</si>
  <si>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</si>
  <si>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</si>
  <si>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</si>
  <si>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</si>
  <si>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</si>
  <si>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</si>
  <si>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</si>
  <si>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</si>
  <si>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</si>
  <si>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</si>
  <si>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</si>
  <si>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</si>
  <si>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</si>
  <si>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</si>
  <si>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</si>
  <si>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</si>
  <si>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</si>
  <si>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</si>
  <si>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</si>
  <si>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</si>
  <si>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</si>
  <si>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</si>
  <si>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</si>
  <si>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</si>
  <si>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</si>
  <si>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</si>
  <si>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</si>
  <si>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</si>
  <si>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</si>
  <si>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</si>
  <si>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</si>
  <si>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</si>
  <si>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</si>
  <si>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</si>
  <si>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</si>
  <si>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</si>
  <si>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</si>
  <si>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</si>
  <si>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</si>
  <si>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</si>
  <si>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</si>
  <si>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</si>
  <si>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</si>
  <si>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</si>
  <si>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</si>
  <si>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</si>
  <si>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</si>
  <si>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</si>
  <si>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</si>
  <si>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</si>
  <si>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</si>
  <si>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</si>
  <si>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</si>
  <si>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</si>
  <si>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</si>
  <si>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</si>
  <si>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</si>
  <si>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</si>
  <si>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</si>
  <si>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</si>
  <si>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</si>
  <si>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</si>
  <si>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</si>
  <si>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</si>
  <si>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</si>
  <si>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</si>
  <si>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</si>
  <si>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</si>
  <si>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</si>
  <si>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</si>
  <si>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</si>
  <si>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</si>
  <si>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</si>
  <si>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</si>
  <si>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</si>
  <si>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</si>
  <si>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</si>
  <si>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</si>
  <si>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</si>
  <si>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</si>
  <si>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</si>
  <si>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</si>
  <si>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</si>
  <si>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</si>
  <si>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</si>
  <si>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</si>
  <si>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</si>
  <si>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</si>
  <si>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</si>
  <si>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</si>
  <si>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</si>
  <si>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</si>
  <si>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</si>
  <si>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</si>
  <si>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</si>
  <si>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</si>
  <si>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</si>
  <si>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</si>
  <si>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</si>
  <si>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</si>
  <si>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</si>
  <si>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</si>
  <si>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</si>
  <si>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</si>
  <si>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</si>
  <si>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</si>
  <si>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</si>
  <si>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</si>
  <si>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</si>
  <si>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</si>
  <si>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</si>
  <si>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</si>
  <si>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</si>
  <si>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</si>
  <si>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</si>
  <si>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</si>
  <si>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</si>
  <si>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</si>
  <si>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</si>
  <si>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</si>
  <si>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</si>
  <si>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</si>
  <si>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</si>
  <si>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</si>
  <si>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</si>
  <si>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</si>
  <si>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</si>
  <si>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</si>
  <si>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</si>
  <si>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</si>
  <si>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</si>
  <si>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</si>
  <si>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</si>
  <si>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</si>
  <si>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</si>
  <si>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</si>
  <si>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</si>
  <si>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</si>
  <si>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</si>
  <si>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</si>
  <si>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</si>
  <si>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</si>
  <si>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</si>
  <si>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</si>
  <si>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</si>
  <si>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</si>
  <si>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</si>
  <si>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</si>
  <si>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73916/2</t>
  </si>
  <si>
    <t>PLACA ESMALTADA PARA IDENTIFICAÇÃO NR DE RUA, DIMENSÕES 45X25CM</t>
  </si>
  <si>
    <t>73822/2</t>
  </si>
  <si>
    <t>73859/1</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</si>
  <si>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</si>
  <si>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</si>
  <si>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</si>
  <si>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</si>
  <si>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</si>
  <si>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</si>
  <si>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</si>
  <si>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</si>
  <si>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</si>
  <si>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</si>
  <si>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</si>
  <si>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REMOCAO DE VIDRO COMUM</t>
  </si>
  <si>
    <t>ISOLAMENTO DE OBRA COM TELA PLASTICA COM MALHA DE 5MM</t>
  </si>
  <si>
    <t>SERVIÇOS TÉCNICOS ESPECIALIZADOS PARA ACOMPANHAMENTO DE EXECUÇÃO DE FUNDAÇÕES PROFUNDAS E ESTRUTURAS DE CONTENÇÃO</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</si>
  <si>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</si>
  <si>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</si>
  <si>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</si>
  <si>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</si>
  <si>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</si>
  <si>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</si>
  <si>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</si>
  <si>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</si>
  <si>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</si>
  <si>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</si>
  <si>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</si>
  <si>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</si>
  <si>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</si>
  <si>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</si>
  <si>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</si>
  <si>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</si>
  <si>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</si>
  <si>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</si>
  <si>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</si>
  <si>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</si>
  <si>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</si>
  <si>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74142/3</t>
  </si>
  <si>
    <t>74142/4</t>
  </si>
  <si>
    <t>74143/1</t>
  </si>
  <si>
    <t>74143/2</t>
  </si>
  <si>
    <t>73787/1</t>
  </si>
  <si>
    <t>ALAMBRADO EM TUBOS DE ACO GALVANIZADO, COM COSTURA, DIN 2440, DIAMETRO 2", ALTURA 3M, FIXADOS A CADA 2M EM BLOCOS DE CONCRETO, COM TELA DE ARAME GALVANIZADO REVESTIDO COM PVC, FIO 12 BWG E MALHA 7,5X7,5CM</t>
  </si>
  <si>
    <t>74244/1</t>
  </si>
  <si>
    <t>73788/2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</si>
  <si>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</si>
  <si>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</si>
  <si>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</si>
  <si>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</si>
  <si>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</si>
  <si>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</si>
  <si>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</si>
  <si>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</si>
  <si>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</si>
  <si>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</si>
  <si>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</si>
  <si>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</si>
  <si>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</si>
  <si>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</si>
  <si>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</si>
  <si>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</si>
  <si>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</si>
  <si>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</si>
  <si>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</si>
  <si>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</si>
  <si>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</si>
  <si>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</si>
  <si>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</si>
  <si>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</si>
  <si>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</si>
  <si>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</si>
  <si>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</si>
  <si>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</si>
  <si>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</si>
  <si>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</si>
  <si>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</si>
  <si>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</si>
  <si>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</si>
  <si>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</si>
  <si>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</si>
  <si>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</si>
  <si>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</si>
  <si>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</si>
  <si>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</si>
  <si>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</si>
  <si>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</si>
  <si>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</si>
  <si>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</si>
  <si>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</si>
  <si>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</si>
  <si>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</si>
  <si>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</si>
  <si>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</si>
  <si>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</si>
  <si>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</si>
  <si>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</si>
  <si>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</si>
  <si>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</si>
  <si>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</si>
  <si>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</si>
  <si>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</si>
  <si>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</si>
  <si>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</si>
  <si>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</si>
  <si>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</si>
  <si>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</si>
  <si>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</si>
  <si>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</si>
  <si>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</si>
  <si>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</si>
  <si>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</si>
  <si>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</si>
  <si>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</si>
  <si>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</si>
  <si>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</si>
  <si>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</si>
  <si>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</si>
  <si>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</si>
  <si>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</si>
  <si>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</si>
  <si>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</si>
  <si>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</si>
  <si>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</si>
  <si>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</si>
  <si>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</si>
  <si>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</si>
  <si>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</si>
  <si>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</si>
  <si>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</si>
  <si>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</si>
  <si>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</si>
  <si>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</si>
  <si>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</si>
  <si>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</si>
  <si>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</si>
  <si>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</si>
  <si>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</si>
  <si>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</si>
  <si>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</si>
  <si>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</si>
  <si>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</si>
  <si>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</si>
  <si>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</si>
  <si>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</si>
  <si>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</si>
  <si>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</si>
  <si>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</si>
  <si>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</si>
  <si>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</si>
  <si>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</si>
  <si>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</si>
  <si>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</si>
  <si>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</si>
  <si>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</si>
  <si>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</si>
  <si>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</si>
  <si>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</si>
  <si>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</si>
  <si>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</si>
  <si>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</si>
  <si>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</si>
  <si>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</si>
  <si>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</si>
  <si>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</si>
  <si>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</si>
  <si>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</si>
  <si>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</si>
  <si>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</si>
  <si>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</si>
  <si>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</si>
  <si>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</si>
  <si>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</si>
  <si>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</si>
  <si>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</si>
  <si>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</si>
  <si>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</si>
  <si>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</si>
  <si>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</si>
  <si>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</si>
  <si>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</si>
  <si>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</si>
  <si>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</si>
  <si>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</si>
  <si>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</si>
  <si>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</si>
  <si>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</si>
  <si>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</si>
  <si>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</si>
  <si>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</si>
  <si>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</si>
  <si>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</si>
  <si>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</si>
  <si>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</si>
  <si>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</si>
  <si>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</si>
  <si>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</si>
  <si>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</si>
  <si>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</si>
  <si>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</si>
  <si>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</si>
  <si>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</si>
  <si>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</si>
  <si>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</si>
  <si>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</si>
  <si>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</si>
  <si>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</si>
  <si>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</si>
  <si>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</si>
  <si>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</si>
  <si>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</si>
  <si>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</si>
  <si>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</si>
  <si>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</si>
  <si>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</si>
  <si>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</si>
  <si>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</si>
  <si>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</si>
  <si>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</si>
  <si>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</si>
  <si>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</si>
  <si>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</si>
  <si>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</si>
  <si>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</si>
  <si>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</si>
  <si>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</si>
  <si>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</si>
  <si>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</si>
  <si>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</si>
  <si>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</si>
  <si>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</si>
  <si>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</si>
  <si>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</si>
  <si>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</si>
  <si>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</si>
  <si>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</si>
  <si>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</si>
  <si>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</si>
  <si>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</si>
  <si>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</si>
  <si>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</si>
  <si>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</si>
  <si>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</si>
  <si>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</si>
  <si>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</si>
  <si>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</si>
  <si>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</si>
  <si>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</si>
  <si>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</si>
  <si>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</si>
  <si>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</si>
  <si>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</si>
  <si>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</si>
  <si>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</si>
  <si>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</si>
  <si>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</si>
  <si>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</si>
  <si>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</si>
  <si>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</si>
  <si>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</si>
  <si>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</si>
  <si>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</si>
  <si>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</si>
  <si>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</si>
  <si>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</si>
  <si>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_______________________________________</t>
  </si>
  <si>
    <t>HID- 025</t>
  </si>
  <si>
    <t>HID- 026</t>
  </si>
  <si>
    <t>HID- 027</t>
  </si>
  <si>
    <t>HID- 028</t>
  </si>
  <si>
    <t>HID-001</t>
  </si>
  <si>
    <t>HID-002</t>
  </si>
  <si>
    <t>HID-003</t>
  </si>
  <si>
    <t>HID-004</t>
  </si>
  <si>
    <t>HID-005</t>
  </si>
  <si>
    <t>HID-007</t>
  </si>
  <si>
    <t>HID-008</t>
  </si>
  <si>
    <t>HID-009</t>
  </si>
  <si>
    <t>HID-010</t>
  </si>
  <si>
    <t>HID-011</t>
  </si>
  <si>
    <t>07.01.01</t>
  </si>
  <si>
    <t>Local</t>
  </si>
  <si>
    <t>Coef</t>
  </si>
  <si>
    <t>KM</t>
  </si>
  <si>
    <t>05.01.01</t>
  </si>
  <si>
    <t xml:space="preserve"> % Mensal</t>
  </si>
  <si>
    <t xml:space="preserve">         QUADRO DE COMPOSIÇÃO DO BDI - PADRÃO</t>
  </si>
  <si>
    <t>Grau de Sigilo</t>
  </si>
  <si>
    <t>#PUBLICO</t>
  </si>
  <si>
    <t>ITENS</t>
  </si>
  <si>
    <t>SIGLAS</t>
  </si>
  <si>
    <t>AC</t>
  </si>
  <si>
    <t>S+G</t>
  </si>
  <si>
    <t>R</t>
  </si>
  <si>
    <t>DF</t>
  </si>
  <si>
    <t xml:space="preserve">Observações: </t>
  </si>
  <si>
    <t>Data:</t>
  </si>
  <si>
    <t>LIMITES?</t>
  </si>
  <si>
    <t>INFERIOR</t>
  </si>
  <si>
    <t>SUPERIOR</t>
  </si>
  <si>
    <t>Variável</t>
  </si>
  <si>
    <t>SITUAÇÃO</t>
  </si>
  <si>
    <t>1º QUARTIL</t>
  </si>
  <si>
    <t>Médio</t>
  </si>
  <si>
    <t>3° Quartil</t>
  </si>
  <si>
    <t>Intervalo de admissibilidade</t>
  </si>
  <si>
    <t>% Adotado</t>
  </si>
  <si>
    <t>OK</t>
  </si>
  <si>
    <t>C+P</t>
  </si>
  <si>
    <t>LUCRO</t>
  </si>
  <si>
    <t>ADMINISTRAÇÃO CENTRAL</t>
  </si>
  <si>
    <t>SEGURO E GARANTIA DO EMPREENDIMENTO</t>
  </si>
  <si>
    <t>RISCO</t>
  </si>
  <si>
    <t>DESPESAS FINANCEIRAS</t>
  </si>
  <si>
    <t>TRIBUTOS (impostos COFINS 3%, e PIS 0,65%)</t>
  </si>
  <si>
    <t>TRIBUTOS (ISS, variável de acordo com o município)</t>
  </si>
  <si>
    <t>TRIBUTOS (Contribuição Previdenciária - 0% ou 4,5%, conforme Lei 12.844/2013 - Desoneração)</t>
  </si>
  <si>
    <t>ISS</t>
  </si>
  <si>
    <t>CPRB</t>
  </si>
  <si>
    <t>BDI PAD</t>
  </si>
  <si>
    <t>BDI SEM desoneração (Fórmula Acordão TCU)</t>
  </si>
  <si>
    <t>BDI COM desoneração</t>
  </si>
  <si>
    <t>BDI DES</t>
  </si>
  <si>
    <t>Os valores de BDI foram calculados com o emprego da fórmula:</t>
  </si>
  <si>
    <t>Declaro para os devidos fins que, conforme legislação tributária municipal, a base de cálculo para Construção de Praças Urbanas, Rodovias, Ferrovias e recapeamento e pavimentação de vias urbanas, é de 100%, com a respectiva alíquota de 5%.</t>
  </si>
  <si>
    <t>Local:</t>
  </si>
  <si>
    <t>Responsável Tomador</t>
  </si>
  <si>
    <t>Responsável Técnico</t>
  </si>
  <si>
    <t>Nº TC/CR</t>
  </si>
  <si>
    <t>PROPONENTE / TOMADOR</t>
  </si>
  <si>
    <t>OBJETO</t>
  </si>
  <si>
    <t>Conforme legislação tributária municipal, definir estimativa de percentual da base de cálculo para o ISS:</t>
  </si>
  <si>
    <t>Sobre a base de cálculo, definir a respectiva alíquota do ISS (entre 2% e 5%)</t>
  </si>
  <si>
    <t>DESONERAÇÃO</t>
  </si>
  <si>
    <t>Sim</t>
  </si>
  <si>
    <t>Cargo:</t>
  </si>
  <si>
    <t xml:space="preserve">Nome: </t>
  </si>
  <si>
    <t>TOTAL GERAL COM BDI DE 27,64%</t>
  </si>
  <si>
    <t>IOPES</t>
  </si>
  <si>
    <t>EQUIPE DE OBRA, INCLUINDO ENGENHEIRO PLENO E ENCARREGADO DE OBRAS</t>
  </si>
  <si>
    <t>ADM-001</t>
  </si>
  <si>
    <t>Coef. Real Total</t>
  </si>
  <si>
    <t>Coef de medição</t>
  </si>
  <si>
    <t>97141</t>
  </si>
  <si>
    <t>ASSENTAMENTO DE TUBO DE FERRO FUNDIDO PARA REDE DE ÁGUA, DN 80 MM, JUNTA ELÁSTICA, INSTALADO EM LOCAL COM NÍVEL ALTO DE INTERFERÊNCIAS (NÃO INCLUI FORNECIMENTO). AF_11/2017</t>
  </si>
  <si>
    <t>6,14</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</si>
  <si>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</si>
  <si>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</si>
  <si>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</si>
  <si>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</si>
  <si>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</si>
  <si>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</si>
  <si>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</si>
  <si>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</si>
  <si>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</si>
  <si>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</si>
  <si>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14,08</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</si>
  <si>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</si>
  <si>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</si>
  <si>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</si>
  <si>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</si>
  <si>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</si>
  <si>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</si>
  <si>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</si>
  <si>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</si>
  <si>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</si>
  <si>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</si>
  <si>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</si>
  <si>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</si>
  <si>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</si>
  <si>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</si>
  <si>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</si>
  <si>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</si>
  <si>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</si>
  <si>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</si>
  <si>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</si>
  <si>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</si>
  <si>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</si>
  <si>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</si>
  <si>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3,74</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</si>
  <si>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</si>
  <si>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</si>
  <si>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</si>
  <si>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</si>
  <si>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</si>
  <si>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</si>
  <si>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6,38</t>
  </si>
  <si>
    <t>97161</t>
  </si>
  <si>
    <t>ASSENTAMENTO DE TUBO DE FERRO FUNDIDO PARA REDE DE ÁGUA, DN 250 MM, JUNTA ELÁSTICA, INSTALADO EM LOCAL COM NÍVEL BAIXO DE INTERFERÊNCIAS (NÃO INCLUI FORNECIMENTO). AF_11/2017</t>
  </si>
  <si>
    <t>7,50</t>
  </si>
  <si>
    <t>97162</t>
  </si>
  <si>
    <t>ASSENTAMENTO DE TUBO DE FERRO FUNDIDO PARA REDE DE ÁGUA, DN 300 MM, JUNTA ELÁSTICA, INSTALADO EM LOCAL COM NÍVEL BAIXO DE INTERFERÊNCIAS (NÃO INCLUI FORNECIMENTO). AF_11/2017</t>
  </si>
  <si>
    <t>8,60</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</si>
  <si>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</si>
  <si>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</si>
  <si>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</si>
  <si>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</si>
  <si>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10,84</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</si>
  <si>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</si>
  <si>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</si>
  <si>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</si>
  <si>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</si>
  <si>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</si>
  <si>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</si>
  <si>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17,02</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</si>
  <si>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</si>
  <si>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</si>
  <si>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</si>
  <si>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</si>
  <si>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</si>
  <si>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</si>
  <si>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</si>
  <si>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</si>
  <si>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</si>
  <si>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</si>
  <si>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</si>
  <si>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</si>
  <si>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</si>
  <si>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</si>
  <si>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</si>
  <si>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</si>
  <si>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</si>
  <si>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</si>
  <si>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</si>
  <si>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</si>
  <si>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</si>
  <si>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</si>
  <si>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</si>
  <si>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</si>
  <si>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</si>
  <si>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</si>
  <si>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</si>
  <si>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</si>
  <si>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</si>
  <si>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</si>
  <si>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</si>
  <si>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</si>
  <si>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</si>
  <si>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</si>
  <si>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</si>
  <si>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</si>
  <si>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</si>
  <si>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</si>
  <si>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</si>
  <si>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</si>
  <si>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</si>
  <si>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</si>
  <si>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</si>
  <si>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</si>
  <si>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</si>
  <si>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</si>
  <si>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</si>
  <si>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</si>
  <si>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</si>
  <si>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</si>
  <si>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</si>
  <si>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</si>
  <si>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</si>
  <si>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</si>
  <si>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</si>
  <si>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</si>
  <si>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</si>
  <si>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</si>
  <si>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</si>
  <si>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</si>
  <si>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</si>
  <si>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</si>
  <si>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</si>
  <si>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90709</t>
  </si>
  <si>
    <t>90710</t>
  </si>
  <si>
    <t>90711</t>
  </si>
  <si>
    <t>90712</t>
  </si>
  <si>
    <t>90713</t>
  </si>
  <si>
    <t>90714</t>
  </si>
  <si>
    <t>90715</t>
  </si>
  <si>
    <t>90716</t>
  </si>
  <si>
    <t>90717</t>
  </si>
  <si>
    <t>90718</t>
  </si>
  <si>
    <t>90719</t>
  </si>
  <si>
    <t>90720</t>
  </si>
  <si>
    <t>90721</t>
  </si>
  <si>
    <t>90723</t>
  </si>
  <si>
    <t>90724</t>
  </si>
  <si>
    <t>90725</t>
  </si>
  <si>
    <t>90726</t>
  </si>
  <si>
    <t>90727</t>
  </si>
  <si>
    <t>90728</t>
  </si>
  <si>
    <t>90729</t>
  </si>
  <si>
    <t>90730</t>
  </si>
  <si>
    <t>90731</t>
  </si>
  <si>
    <t>90732</t>
  </si>
  <si>
    <t>90733</t>
  </si>
  <si>
    <t>2,18</t>
  </si>
  <si>
    <t>90734</t>
  </si>
  <si>
    <t>2,65</t>
  </si>
  <si>
    <t>90735</t>
  </si>
  <si>
    <t>3,15</t>
  </si>
  <si>
    <t>90736</t>
  </si>
  <si>
    <t>90737</t>
  </si>
  <si>
    <t>4,12</t>
  </si>
  <si>
    <t>90738</t>
  </si>
  <si>
    <t>90739</t>
  </si>
  <si>
    <t>90740</t>
  </si>
  <si>
    <t>4,85</t>
  </si>
  <si>
    <t>90741</t>
  </si>
  <si>
    <t>5,34</t>
  </si>
  <si>
    <t>90742</t>
  </si>
  <si>
    <t>90743</t>
  </si>
  <si>
    <t>90744</t>
  </si>
  <si>
    <t>90745</t>
  </si>
  <si>
    <t>90746</t>
  </si>
  <si>
    <t>90747</t>
  </si>
  <si>
    <t>11,60</t>
  </si>
  <si>
    <t>90748</t>
  </si>
  <si>
    <t>90749</t>
  </si>
  <si>
    <t>4,39</t>
  </si>
  <si>
    <t>90750</t>
  </si>
  <si>
    <t>4,87</t>
  </si>
  <si>
    <t>90751</t>
  </si>
  <si>
    <t>5,36</t>
  </si>
  <si>
    <t>90752</t>
  </si>
  <si>
    <t>90753</t>
  </si>
  <si>
    <t>90754</t>
  </si>
  <si>
    <t>90755</t>
  </si>
  <si>
    <t>90756</t>
  </si>
  <si>
    <t>7,06</t>
  </si>
  <si>
    <t>90757</t>
  </si>
  <si>
    <t>7,55</t>
  </si>
  <si>
    <t>90758</t>
  </si>
  <si>
    <t>8,04</t>
  </si>
  <si>
    <t>90759</t>
  </si>
  <si>
    <t>8,52</t>
  </si>
  <si>
    <t>90760</t>
  </si>
  <si>
    <t>90761</t>
  </si>
  <si>
    <t>3,62</t>
  </si>
  <si>
    <t>90762</t>
  </si>
  <si>
    <t>94869</t>
  </si>
  <si>
    <t>94870</t>
  </si>
  <si>
    <t>0,72</t>
  </si>
  <si>
    <t>94871</t>
  </si>
  <si>
    <t>94872</t>
  </si>
  <si>
    <t>1,26</t>
  </si>
  <si>
    <t>94875</t>
  </si>
  <si>
    <t>94876</t>
  </si>
  <si>
    <t>94878</t>
  </si>
  <si>
    <t>94879</t>
  </si>
  <si>
    <t>94880</t>
  </si>
  <si>
    <t>94881</t>
  </si>
  <si>
    <t>94882</t>
  </si>
  <si>
    <t>94884</t>
  </si>
  <si>
    <t>94885</t>
  </si>
  <si>
    <t>94886</t>
  </si>
  <si>
    <t>94887</t>
  </si>
  <si>
    <t>94888</t>
  </si>
  <si>
    <t>1,60</t>
  </si>
  <si>
    <t>94891</t>
  </si>
  <si>
    <t>94892</t>
  </si>
  <si>
    <t>94894</t>
  </si>
  <si>
    <t>94895</t>
  </si>
  <si>
    <t>94896</t>
  </si>
  <si>
    <t>94897</t>
  </si>
  <si>
    <t>94898</t>
  </si>
  <si>
    <t>94900</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</si>
  <si>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</si>
  <si>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</si>
  <si>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</si>
  <si>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</si>
  <si>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2,24</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</si>
  <si>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</si>
  <si>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</si>
  <si>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</si>
  <si>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</si>
  <si>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0,70</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</si>
  <si>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</si>
  <si>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</si>
  <si>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</si>
  <si>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</si>
  <si>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1,27</t>
  </si>
  <si>
    <t>92833</t>
  </si>
  <si>
    <t>92834</t>
  </si>
  <si>
    <t>92835</t>
  </si>
  <si>
    <t>92836</t>
  </si>
  <si>
    <t>92837</t>
  </si>
  <si>
    <t>92838</t>
  </si>
  <si>
    <t>9,50</t>
  </si>
  <si>
    <t>92839</t>
  </si>
  <si>
    <t>92840</t>
  </si>
  <si>
    <t>92841</t>
  </si>
  <si>
    <t>92842</t>
  </si>
  <si>
    <t>92844</t>
  </si>
  <si>
    <t>14,59</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</si>
  <si>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</si>
  <si>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</si>
  <si>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</si>
  <si>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</si>
  <si>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</si>
  <si>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</si>
  <si>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</si>
  <si>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</si>
  <si>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</si>
  <si>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</si>
  <si>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</si>
  <si>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</si>
  <si>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</si>
  <si>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</si>
  <si>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</si>
  <si>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</si>
  <si>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</si>
  <si>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</si>
  <si>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</si>
  <si>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</si>
  <si>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</si>
  <si>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</si>
  <si>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</si>
  <si>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</si>
  <si>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</si>
  <si>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</si>
  <si>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</si>
  <si>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</si>
  <si>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</si>
  <si>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</si>
  <si>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</si>
  <si>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</si>
  <si>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</si>
  <si>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</si>
  <si>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</si>
  <si>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</si>
  <si>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</si>
  <si>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</si>
  <si>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</si>
  <si>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</si>
  <si>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</si>
  <si>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</si>
  <si>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</si>
  <si>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</si>
  <si>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</si>
  <si>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</si>
  <si>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</si>
  <si>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</si>
  <si>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</si>
  <si>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</si>
  <si>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</si>
  <si>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</si>
  <si>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</si>
  <si>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</si>
  <si>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</si>
  <si>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</si>
  <si>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</si>
  <si>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</si>
  <si>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</si>
  <si>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</si>
  <si>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</si>
  <si>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</si>
  <si>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</si>
  <si>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</si>
  <si>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</si>
  <si>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</si>
  <si>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</si>
  <si>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</si>
  <si>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</si>
  <si>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</si>
  <si>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</si>
  <si>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83726</t>
  </si>
  <si>
    <t>0,69</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</si>
  <si>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</si>
  <si>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</si>
  <si>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</si>
  <si>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</si>
  <si>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</si>
  <si>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</si>
  <si>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9,45</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</si>
  <si>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</si>
  <si>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</si>
  <si>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</si>
  <si>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</si>
  <si>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</si>
  <si>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</si>
  <si>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14,77</t>
  </si>
  <si>
    <t>97133</t>
  </si>
  <si>
    <t>ASSENTAMENTO DE TUBO DE PVC DEFOFO OU PRFV OU RPVC PARA REDE DE ÁGUA, DN 500 MM, JUNTA ELÁSTICA INTEGRADA, INSTALADO EM LOCAL COM NÍVEL ALTO DE INTERFERÊNCIAS (NÃO INCLUI FORNECIMENTO). AF_11/2017</t>
  </si>
  <si>
    <t>18,30</t>
  </si>
  <si>
    <t>97134</t>
  </si>
  <si>
    <t>ASSENTAMENTO DE TUBO DE PVC DEFOFO OU PRFV OU RPVC PARA REDE DE ÁGUA, DN 150 MM, JUNTA ELÁSTICA INTEGRADA, INSTALADO EM LOCAL COM NÍVEL BAIXO DE INTERFERÊNCIAS (NÃO INCLUI FORNECIMENTO). AF_11/2017</t>
  </si>
  <si>
    <t>1,83</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</si>
  <si>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</si>
  <si>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</si>
  <si>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</si>
  <si>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</si>
  <si>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4,72</t>
  </si>
  <si>
    <t>97137</t>
  </si>
  <si>
    <t>ASSENTAMENTO DE TUBO DE PVC DEFOFO OU PRFV OU RPVC PARA REDE DE ÁGUA, DN 300 MM, JUNTA ELÁSTICA INTEGRADA, INSTALADO EM LOCAL COM NÍVEL BAIXO DE INTERFERÊNCIAS (NÃO INCLUI FORNECIMENTO). AF_11/2017</t>
  </si>
  <si>
    <t>5,59</t>
  </si>
  <si>
    <t>97138</t>
  </si>
  <si>
    <t>ASSENTAMENTO DE TUBO DE PVC DEFOFO OU PRFV OU RPVC PARA REDE DE ÁGUA, DN 350 MM, JUNTA ELÁSTICA INTEGRADA, INSTALADO EM LOCAL COM NÍVEL BAIXO DE INTERFERÊNCIAS (NÃO INCLUI FORNECIMENTO). AF_11/2017</t>
  </si>
  <si>
    <t>6,48</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</si>
  <si>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</si>
  <si>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</si>
  <si>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</si>
  <si>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</si>
  <si>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83520</t>
  </si>
  <si>
    <t>83531</t>
  </si>
  <si>
    <t>83535</t>
  </si>
  <si>
    <t>92235</t>
  </si>
  <si>
    <t>93206</t>
  </si>
  <si>
    <t>93207</t>
  </si>
  <si>
    <t>93208</t>
  </si>
  <si>
    <t>93209</t>
  </si>
  <si>
    <t>93210</t>
  </si>
  <si>
    <t>93211</t>
  </si>
  <si>
    <t>93212</t>
  </si>
  <si>
    <t>93213</t>
  </si>
  <si>
    <t>93214</t>
  </si>
  <si>
    <t>93243</t>
  </si>
  <si>
    <t>EXECUÇÃO DE RESERVATÓRIO ELEVADO DE ÁGUA (2000 LITROS) EM CANTEIRO DE OBRA, APOIADO EM ESTRUTURA DE MADEIRA. AF_02/2016</t>
  </si>
  <si>
    <t>93582</t>
  </si>
  <si>
    <t>93583</t>
  </si>
  <si>
    <t>93584</t>
  </si>
  <si>
    <t>93585</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</si>
  <si>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</si>
  <si>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</si>
  <si>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</si>
  <si>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</si>
  <si>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</si>
  <si>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</si>
  <si>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</si>
  <si>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</si>
  <si>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</si>
  <si>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</si>
  <si>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</si>
  <si>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</si>
  <si>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</si>
  <si>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</si>
  <si>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</si>
  <si>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</si>
  <si>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</si>
  <si>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</si>
  <si>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</si>
  <si>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</si>
  <si>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</si>
  <si>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</si>
  <si>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</si>
  <si>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</si>
  <si>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</si>
  <si>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2,29</t>
  </si>
  <si>
    <t>5928</t>
  </si>
  <si>
    <t>5932</t>
  </si>
  <si>
    <t>5940</t>
  </si>
  <si>
    <t>5944</t>
  </si>
  <si>
    <t>5953</t>
  </si>
  <si>
    <t>6259</t>
  </si>
  <si>
    <t>6879</t>
  </si>
  <si>
    <t>7030</t>
  </si>
  <si>
    <t>7042</t>
  </si>
  <si>
    <t>7049</t>
  </si>
  <si>
    <t>67826</t>
  </si>
  <si>
    <t>73417</t>
  </si>
  <si>
    <t>73436</t>
  </si>
  <si>
    <t>73467</t>
  </si>
  <si>
    <t>73536</t>
  </si>
  <si>
    <t>83362</t>
  </si>
  <si>
    <t>83765</t>
  </si>
  <si>
    <t>87445</t>
  </si>
  <si>
    <t>2,74</t>
  </si>
  <si>
    <t>88386</t>
  </si>
  <si>
    <t>2,59</t>
  </si>
  <si>
    <t>88393</t>
  </si>
  <si>
    <t>88399</t>
  </si>
  <si>
    <t>88418</t>
  </si>
  <si>
    <t>8,92</t>
  </si>
  <si>
    <t>88433</t>
  </si>
  <si>
    <t>11,11</t>
  </si>
  <si>
    <t>88830</t>
  </si>
  <si>
    <t>0,94</t>
  </si>
  <si>
    <t>88843</t>
  </si>
  <si>
    <t>88907</t>
  </si>
  <si>
    <t>89021</t>
  </si>
  <si>
    <t>1,29</t>
  </si>
  <si>
    <t>89028</t>
  </si>
  <si>
    <t>89032</t>
  </si>
  <si>
    <t>89035</t>
  </si>
  <si>
    <t>89225</t>
  </si>
  <si>
    <t>2,71</t>
  </si>
  <si>
    <t>89234</t>
  </si>
  <si>
    <t>89242</t>
  </si>
  <si>
    <t>89250</t>
  </si>
  <si>
    <t>89257</t>
  </si>
  <si>
    <t>89272</t>
  </si>
  <si>
    <t>89278</t>
  </si>
  <si>
    <t>89843</t>
  </si>
  <si>
    <t>89876</t>
  </si>
  <si>
    <t>89883</t>
  </si>
  <si>
    <t>90586</t>
  </si>
  <si>
    <t>1,03</t>
  </si>
  <si>
    <t>90625</t>
  </si>
  <si>
    <t>90631</t>
  </si>
  <si>
    <t>90637</t>
  </si>
  <si>
    <t>90643</t>
  </si>
  <si>
    <t>90650</t>
  </si>
  <si>
    <t>90656</t>
  </si>
  <si>
    <t>90662</t>
  </si>
  <si>
    <t>8,34</t>
  </si>
  <si>
    <t>90668</t>
  </si>
  <si>
    <t>90674</t>
  </si>
  <si>
    <t>90680</t>
  </si>
  <si>
    <t>90686</t>
  </si>
  <si>
    <t>90692</t>
  </si>
  <si>
    <t>90964</t>
  </si>
  <si>
    <t>90972</t>
  </si>
  <si>
    <t>90979</t>
  </si>
  <si>
    <t>90991</t>
  </si>
  <si>
    <t>90999</t>
  </si>
  <si>
    <t>91031</t>
  </si>
  <si>
    <t>91277</t>
  </si>
  <si>
    <t>91283</t>
  </si>
  <si>
    <t>8,98</t>
  </si>
  <si>
    <t>91386</t>
  </si>
  <si>
    <t>91533</t>
  </si>
  <si>
    <t>91634</t>
  </si>
  <si>
    <t>91645</t>
  </si>
  <si>
    <t>91692</t>
  </si>
  <si>
    <t>92043</t>
  </si>
  <si>
    <t>7,37</t>
  </si>
  <si>
    <t>92106</t>
  </si>
  <si>
    <t>92112</t>
  </si>
  <si>
    <t>92118</t>
  </si>
  <si>
    <t>0,13</t>
  </si>
  <si>
    <t>92138</t>
  </si>
  <si>
    <t>92145</t>
  </si>
  <si>
    <t>92242</t>
  </si>
  <si>
    <t>92716</t>
  </si>
  <si>
    <t>14,38</t>
  </si>
  <si>
    <t>92960</t>
  </si>
  <si>
    <t>92966</t>
  </si>
  <si>
    <t>16,82</t>
  </si>
  <si>
    <t>93224</t>
  </si>
  <si>
    <t>93233</t>
  </si>
  <si>
    <t>93272</t>
  </si>
  <si>
    <t>93281</t>
  </si>
  <si>
    <t>93287</t>
  </si>
  <si>
    <t>93402</t>
  </si>
  <si>
    <t>93408</t>
  </si>
  <si>
    <t>93415</t>
  </si>
  <si>
    <t>93421</t>
  </si>
  <si>
    <t>93427</t>
  </si>
  <si>
    <t>93433</t>
  </si>
  <si>
    <t>93439</t>
  </si>
  <si>
    <t>95121</t>
  </si>
  <si>
    <t>95127</t>
  </si>
  <si>
    <t>95133</t>
  </si>
  <si>
    <t>95139</t>
  </si>
  <si>
    <t>0,03</t>
  </si>
  <si>
    <t>95212</t>
  </si>
  <si>
    <t>95218</t>
  </si>
  <si>
    <t>95258</t>
  </si>
  <si>
    <t>95264</t>
  </si>
  <si>
    <t>95270</t>
  </si>
  <si>
    <t>4,20</t>
  </si>
  <si>
    <t>95276</t>
  </si>
  <si>
    <t>1,96</t>
  </si>
  <si>
    <t>95282</t>
  </si>
  <si>
    <t>95620</t>
  </si>
  <si>
    <t>95631</t>
  </si>
  <si>
    <t>95702</t>
  </si>
  <si>
    <t>95708</t>
  </si>
  <si>
    <t>95714</t>
  </si>
  <si>
    <t>95720</t>
  </si>
  <si>
    <t>95872</t>
  </si>
  <si>
    <t>96013</t>
  </si>
  <si>
    <t>96020</t>
  </si>
  <si>
    <t>96028</t>
  </si>
  <si>
    <t>96035</t>
  </si>
  <si>
    <t>96157</t>
  </si>
  <si>
    <t>96158</t>
  </si>
  <si>
    <t>96245</t>
  </si>
  <si>
    <t>96303</t>
  </si>
  <si>
    <t>96309</t>
  </si>
  <si>
    <t>0,80</t>
  </si>
  <si>
    <t>96463</t>
  </si>
  <si>
    <t>5632</t>
  </si>
  <si>
    <t>5679</t>
  </si>
  <si>
    <t>5681</t>
  </si>
  <si>
    <t>5685</t>
  </si>
  <si>
    <t>5690</t>
  </si>
  <si>
    <t>1,89</t>
  </si>
  <si>
    <t>5806</t>
  </si>
  <si>
    <t>0,17</t>
  </si>
  <si>
    <t>5826</t>
  </si>
  <si>
    <t>5829</t>
  </si>
  <si>
    <t>5837</t>
  </si>
  <si>
    <t>5841</t>
  </si>
  <si>
    <t>2,17</t>
  </si>
  <si>
    <t>5845</t>
  </si>
  <si>
    <t>5849</t>
  </si>
  <si>
    <t>5853</t>
  </si>
  <si>
    <t>5857</t>
  </si>
  <si>
    <t>5865</t>
  </si>
  <si>
    <t>5869</t>
  </si>
  <si>
    <t>5877</t>
  </si>
  <si>
    <t>5881</t>
  </si>
  <si>
    <t>5884</t>
  </si>
  <si>
    <t>5892</t>
  </si>
  <si>
    <t>5896</t>
  </si>
  <si>
    <t>5903</t>
  </si>
  <si>
    <t>5911</t>
  </si>
  <si>
    <t>5923</t>
  </si>
  <si>
    <t>1,48</t>
  </si>
  <si>
    <t>5930</t>
  </si>
  <si>
    <t>5934</t>
  </si>
  <si>
    <t>5942</t>
  </si>
  <si>
    <t>5946</t>
  </si>
  <si>
    <t>5952</t>
  </si>
  <si>
    <t>5954</t>
  </si>
  <si>
    <t>2,42</t>
  </si>
  <si>
    <t>5961</t>
  </si>
  <si>
    <t>6260</t>
  </si>
  <si>
    <t>6880</t>
  </si>
  <si>
    <t>7031</t>
  </si>
  <si>
    <t>3,19</t>
  </si>
  <si>
    <t>7043</t>
  </si>
  <si>
    <t>0,22</t>
  </si>
  <si>
    <t>7050</t>
  </si>
  <si>
    <t>67827</t>
  </si>
  <si>
    <t>73395</t>
  </si>
  <si>
    <t>4,19</t>
  </si>
  <si>
    <t>83766</t>
  </si>
  <si>
    <t>84013</t>
  </si>
  <si>
    <t>87446</t>
  </si>
  <si>
    <t>0,29</t>
  </si>
  <si>
    <t>88392</t>
  </si>
  <si>
    <t>0,57</t>
  </si>
  <si>
    <t>88398</t>
  </si>
  <si>
    <t>0,68</t>
  </si>
  <si>
    <t>88404</t>
  </si>
  <si>
    <t>88430</t>
  </si>
  <si>
    <t>3,56</t>
  </si>
  <si>
    <t>88438</t>
  </si>
  <si>
    <t>4,71</t>
  </si>
  <si>
    <t>88831</t>
  </si>
  <si>
    <t>0,21</t>
  </si>
  <si>
    <t>88844</t>
  </si>
  <si>
    <t>88908</t>
  </si>
  <si>
    <t>89022</t>
  </si>
  <si>
    <t>89027</t>
  </si>
  <si>
    <t>2,60</t>
  </si>
  <si>
    <t>89031</t>
  </si>
  <si>
    <t>89036</t>
  </si>
  <si>
    <t>89218</t>
  </si>
  <si>
    <t>89226</t>
  </si>
  <si>
    <t>0,88</t>
  </si>
  <si>
    <t>89235</t>
  </si>
  <si>
    <t>89243</t>
  </si>
  <si>
    <t>89251</t>
  </si>
  <si>
    <t>89258</t>
  </si>
  <si>
    <t>89273</t>
  </si>
  <si>
    <t>89279</t>
  </si>
  <si>
    <t>89877</t>
  </si>
  <si>
    <t>89884</t>
  </si>
  <si>
    <t>90587</t>
  </si>
  <si>
    <t>0,28</t>
  </si>
  <si>
    <t>90626</t>
  </si>
  <si>
    <t>1,77</t>
  </si>
  <si>
    <t>90632</t>
  </si>
  <si>
    <t>90638</t>
  </si>
  <si>
    <t>2,73</t>
  </si>
  <si>
    <t>90644</t>
  </si>
  <si>
    <t>4,09</t>
  </si>
  <si>
    <t>90651</t>
  </si>
  <si>
    <t>0,62</t>
  </si>
  <si>
    <t>90657</t>
  </si>
  <si>
    <t>90663</t>
  </si>
  <si>
    <t>90669</t>
  </si>
  <si>
    <t>90675</t>
  </si>
  <si>
    <t>90681</t>
  </si>
  <si>
    <t>90687</t>
  </si>
  <si>
    <t>90693</t>
  </si>
  <si>
    <t>90965</t>
  </si>
  <si>
    <t>3,23</t>
  </si>
  <si>
    <t>90973</t>
  </si>
  <si>
    <t>3,24</t>
  </si>
  <si>
    <t>90982</t>
  </si>
  <si>
    <t>8,25</t>
  </si>
  <si>
    <t>91001</t>
  </si>
  <si>
    <t>91032</t>
  </si>
  <si>
    <t>91278</t>
  </si>
  <si>
    <t>91285</t>
  </si>
  <si>
    <t>91387</t>
  </si>
  <si>
    <t>91395</t>
  </si>
  <si>
    <t>91486</t>
  </si>
  <si>
    <t>91534</t>
  </si>
  <si>
    <t>91635</t>
  </si>
  <si>
    <t>91646</t>
  </si>
  <si>
    <t>91693</t>
  </si>
  <si>
    <t>92044</t>
  </si>
  <si>
    <t>92107</t>
  </si>
  <si>
    <t>92113</t>
  </si>
  <si>
    <t>0,63</t>
  </si>
  <si>
    <t>92119</t>
  </si>
  <si>
    <t>0,06</t>
  </si>
  <si>
    <t>92139</t>
  </si>
  <si>
    <t>92146</t>
  </si>
  <si>
    <t>92243</t>
  </si>
  <si>
    <t>92717</t>
  </si>
  <si>
    <t>92961</t>
  </si>
  <si>
    <t>92967</t>
  </si>
  <si>
    <t>93225</t>
  </si>
  <si>
    <t>93234</t>
  </si>
  <si>
    <t>0,27</t>
  </si>
  <si>
    <t>93244</t>
  </si>
  <si>
    <t>93274</t>
  </si>
  <si>
    <t>93282</t>
  </si>
  <si>
    <t>93288</t>
  </si>
  <si>
    <t>93403</t>
  </si>
  <si>
    <t>93409</t>
  </si>
  <si>
    <t>93416</t>
  </si>
  <si>
    <t>0,20</t>
  </si>
  <si>
    <t>93422</t>
  </si>
  <si>
    <t>2,63</t>
  </si>
  <si>
    <t>93428</t>
  </si>
  <si>
    <t>93434</t>
  </si>
  <si>
    <t>93440</t>
  </si>
  <si>
    <t>95122</t>
  </si>
  <si>
    <t>95128</t>
  </si>
  <si>
    <t>95140</t>
  </si>
  <si>
    <t>0,02</t>
  </si>
  <si>
    <t>95213</t>
  </si>
  <si>
    <t>95219</t>
  </si>
  <si>
    <t>95259</t>
  </si>
  <si>
    <t>15,23</t>
  </si>
  <si>
    <t>95265</t>
  </si>
  <si>
    <t>95271</t>
  </si>
  <si>
    <t>0,49</t>
  </si>
  <si>
    <t>95277</t>
  </si>
  <si>
    <t>95283</t>
  </si>
  <si>
    <t>0,53</t>
  </si>
  <si>
    <t>95621</t>
  </si>
  <si>
    <t>95632</t>
  </si>
  <si>
    <t>95703</t>
  </si>
  <si>
    <t>95709</t>
  </si>
  <si>
    <t>95715</t>
  </si>
  <si>
    <t>95721</t>
  </si>
  <si>
    <t>95873</t>
  </si>
  <si>
    <t>5,97</t>
  </si>
  <si>
    <t>96014</t>
  </si>
  <si>
    <t>96021</t>
  </si>
  <si>
    <t>96029</t>
  </si>
  <si>
    <t>96036</t>
  </si>
  <si>
    <t>96155</t>
  </si>
  <si>
    <t>96156</t>
  </si>
  <si>
    <t>96159</t>
  </si>
  <si>
    <t>96246</t>
  </si>
  <si>
    <t>96302</t>
  </si>
  <si>
    <t>96308</t>
  </si>
  <si>
    <t>0,11</t>
  </si>
  <si>
    <t>96464</t>
  </si>
  <si>
    <t>5089</t>
  </si>
  <si>
    <t>18,14</t>
  </si>
  <si>
    <t>5627</t>
  </si>
  <si>
    <t>5628</t>
  </si>
  <si>
    <t>6,01</t>
  </si>
  <si>
    <t>5629</t>
  </si>
  <si>
    <t>5630</t>
  </si>
  <si>
    <t>5658</t>
  </si>
  <si>
    <t>5664</t>
  </si>
  <si>
    <t>5667</t>
  </si>
  <si>
    <t>14,35</t>
  </si>
  <si>
    <t>5668</t>
  </si>
  <si>
    <t>5674</t>
  </si>
  <si>
    <t>17,45</t>
  </si>
  <si>
    <t>5692</t>
  </si>
  <si>
    <t>0,16</t>
  </si>
  <si>
    <t>5693</t>
  </si>
  <si>
    <t>3,27</t>
  </si>
  <si>
    <t>5695</t>
  </si>
  <si>
    <t>5703</t>
  </si>
  <si>
    <t>10,94</t>
  </si>
  <si>
    <t>5705</t>
  </si>
  <si>
    <t>5707</t>
  </si>
  <si>
    <t>5710</t>
  </si>
  <si>
    <t>5711</t>
  </si>
  <si>
    <t>5714</t>
  </si>
  <si>
    <t>6,79</t>
  </si>
  <si>
    <t>5715</t>
  </si>
  <si>
    <t>5718</t>
  </si>
  <si>
    <t>5721</t>
  </si>
  <si>
    <t>5722</t>
  </si>
  <si>
    <t>5724</t>
  </si>
  <si>
    <t>5727</t>
  </si>
  <si>
    <t>5,26</t>
  </si>
  <si>
    <t>5729</t>
  </si>
  <si>
    <t>5730</t>
  </si>
  <si>
    <t>5735</t>
  </si>
  <si>
    <t>5736</t>
  </si>
  <si>
    <t>5738</t>
  </si>
  <si>
    <t>5739</t>
  </si>
  <si>
    <t>5741</t>
  </si>
  <si>
    <t>5742</t>
  </si>
  <si>
    <t>5747</t>
  </si>
  <si>
    <t>5751</t>
  </si>
  <si>
    <t>5754</t>
  </si>
  <si>
    <t>11,61</t>
  </si>
  <si>
    <t>5763</t>
  </si>
  <si>
    <t>5765</t>
  </si>
  <si>
    <t>1,69</t>
  </si>
  <si>
    <t>5766</t>
  </si>
  <si>
    <t>5779</t>
  </si>
  <si>
    <t>5787</t>
  </si>
  <si>
    <t>5797</t>
  </si>
  <si>
    <t>2,40</t>
  </si>
  <si>
    <t>5800</t>
  </si>
  <si>
    <t>0,19</t>
  </si>
  <si>
    <t>7032</t>
  </si>
  <si>
    <t>2,28</t>
  </si>
  <si>
    <t>7033</t>
  </si>
  <si>
    <t>7034</t>
  </si>
  <si>
    <t>7035</t>
  </si>
  <si>
    <t>7038</t>
  </si>
  <si>
    <t>21,79</t>
  </si>
  <si>
    <t>7039</t>
  </si>
  <si>
    <t>5,72</t>
  </si>
  <si>
    <t>7040</t>
  </si>
  <si>
    <t>7044</t>
  </si>
  <si>
    <t>0,18</t>
  </si>
  <si>
    <t>7045</t>
  </si>
  <si>
    <t>0,04</t>
  </si>
  <si>
    <t>7046</t>
  </si>
  <si>
    <t>7047</t>
  </si>
  <si>
    <t>3,87</t>
  </si>
  <si>
    <t>7051</t>
  </si>
  <si>
    <t>7052</t>
  </si>
  <si>
    <t>5,07</t>
  </si>
  <si>
    <t>7053</t>
  </si>
  <si>
    <t>7054</t>
  </si>
  <si>
    <t>7058</t>
  </si>
  <si>
    <t>9,91</t>
  </si>
  <si>
    <t>7059</t>
  </si>
  <si>
    <t>3,46</t>
  </si>
  <si>
    <t>7060</t>
  </si>
  <si>
    <t>18,58</t>
  </si>
  <si>
    <t>7061</t>
  </si>
  <si>
    <t>7063</t>
  </si>
  <si>
    <t>8,47</t>
  </si>
  <si>
    <t>7064</t>
  </si>
  <si>
    <t>2,22</t>
  </si>
  <si>
    <t>7065</t>
  </si>
  <si>
    <t>9,26</t>
  </si>
  <si>
    <t>7066</t>
  </si>
  <si>
    <t>53,81</t>
  </si>
  <si>
    <t>53786</t>
  </si>
  <si>
    <t>53788</t>
  </si>
  <si>
    <t>53792</t>
  </si>
  <si>
    <t>53794</t>
  </si>
  <si>
    <t>35,00</t>
  </si>
  <si>
    <t>53797</t>
  </si>
  <si>
    <t>53804</t>
  </si>
  <si>
    <t>2,16</t>
  </si>
  <si>
    <t>53806</t>
  </si>
  <si>
    <t>53810</t>
  </si>
  <si>
    <t>53814</t>
  </si>
  <si>
    <t>53817</t>
  </si>
  <si>
    <t>53818</t>
  </si>
  <si>
    <t>4,21</t>
  </si>
  <si>
    <t>53827</t>
  </si>
  <si>
    <t>53829</t>
  </si>
  <si>
    <t>53831</t>
  </si>
  <si>
    <t>53840</t>
  </si>
  <si>
    <t>1,17</t>
  </si>
  <si>
    <t>53841</t>
  </si>
  <si>
    <t>0,81</t>
  </si>
  <si>
    <t>53849</t>
  </si>
  <si>
    <t>53857</t>
  </si>
  <si>
    <t>53858</t>
  </si>
  <si>
    <t>53861</t>
  </si>
  <si>
    <t>53863</t>
  </si>
  <si>
    <t>1,36</t>
  </si>
  <si>
    <t>53865</t>
  </si>
  <si>
    <t>53866</t>
  </si>
  <si>
    <t>53882</t>
  </si>
  <si>
    <t>55263</t>
  </si>
  <si>
    <t>73303</t>
  </si>
  <si>
    <t>3,12</t>
  </si>
  <si>
    <t>73307</t>
  </si>
  <si>
    <t>2,79</t>
  </si>
  <si>
    <t>73309</t>
  </si>
  <si>
    <t>73311</t>
  </si>
  <si>
    <t>73313</t>
  </si>
  <si>
    <t>3,80</t>
  </si>
  <si>
    <t>73315</t>
  </si>
  <si>
    <t>73335</t>
  </si>
  <si>
    <t>73340</t>
  </si>
  <si>
    <t>83361</t>
  </si>
  <si>
    <t>83761</t>
  </si>
  <si>
    <t>6,66</t>
  </si>
  <si>
    <t>83762</t>
  </si>
  <si>
    <t>83763</t>
  </si>
  <si>
    <t>83764</t>
  </si>
  <si>
    <t>1,50</t>
  </si>
  <si>
    <t>87026</t>
  </si>
  <si>
    <t>0,31</t>
  </si>
  <si>
    <t>87441</t>
  </si>
  <si>
    <t>0,24</t>
  </si>
  <si>
    <t>87442</t>
  </si>
  <si>
    <t>0,05</t>
  </si>
  <si>
    <t>87443</t>
  </si>
  <si>
    <t>87444</t>
  </si>
  <si>
    <t>2,23</t>
  </si>
  <si>
    <t>88387</t>
  </si>
  <si>
    <t>0,47</t>
  </si>
  <si>
    <t>88389</t>
  </si>
  <si>
    <t>0,10</t>
  </si>
  <si>
    <t>88390</t>
  </si>
  <si>
    <t>0,59</t>
  </si>
  <si>
    <t>88391</t>
  </si>
  <si>
    <t>1,43</t>
  </si>
  <si>
    <t>88394</t>
  </si>
  <si>
    <t>0,56</t>
  </si>
  <si>
    <t>88395</t>
  </si>
  <si>
    <t>0,12</t>
  </si>
  <si>
    <t>88396</t>
  </si>
  <si>
    <t>88397</t>
  </si>
  <si>
    <t>2,15</t>
  </si>
  <si>
    <t>88400</t>
  </si>
  <si>
    <t>0,44</t>
  </si>
  <si>
    <t>88401</t>
  </si>
  <si>
    <t>88402</t>
  </si>
  <si>
    <t>0,55</t>
  </si>
  <si>
    <t>88403</t>
  </si>
  <si>
    <t>0,86</t>
  </si>
  <si>
    <t>88419</t>
  </si>
  <si>
    <t>2,91</t>
  </si>
  <si>
    <t>88422</t>
  </si>
  <si>
    <t>0,65</t>
  </si>
  <si>
    <t>88425</t>
  </si>
  <si>
    <t>88427</t>
  </si>
  <si>
    <t>88434</t>
  </si>
  <si>
    <t>88435</t>
  </si>
  <si>
    <t>88436</t>
  </si>
  <si>
    <t>88437</t>
  </si>
  <si>
    <t>88569</t>
  </si>
  <si>
    <t>88570</t>
  </si>
  <si>
    <t>88826</t>
  </si>
  <si>
    <t>88827</t>
  </si>
  <si>
    <t>88828</t>
  </si>
  <si>
    <t>88829</t>
  </si>
  <si>
    <t>88832</t>
  </si>
  <si>
    <t>88834</t>
  </si>
  <si>
    <t>5,74</t>
  </si>
  <si>
    <t>88835</t>
  </si>
  <si>
    <t>88836</t>
  </si>
  <si>
    <t>88839</t>
  </si>
  <si>
    <t>88840</t>
  </si>
  <si>
    <t>7,27</t>
  </si>
  <si>
    <t>88841</t>
  </si>
  <si>
    <t>88842</t>
  </si>
  <si>
    <t>88847</t>
  </si>
  <si>
    <t>88848</t>
  </si>
  <si>
    <t>5,10</t>
  </si>
  <si>
    <t>88853</t>
  </si>
  <si>
    <t>0,14</t>
  </si>
  <si>
    <t>88854</t>
  </si>
  <si>
    <t>88855</t>
  </si>
  <si>
    <t>88856</t>
  </si>
  <si>
    <t>0,39</t>
  </si>
  <si>
    <t>88857</t>
  </si>
  <si>
    <t>88858</t>
  </si>
  <si>
    <t>3,32</t>
  </si>
  <si>
    <t>88859</t>
  </si>
  <si>
    <t>11,48</t>
  </si>
  <si>
    <t>88860</t>
  </si>
  <si>
    <t>2,95</t>
  </si>
  <si>
    <t>88900</t>
  </si>
  <si>
    <t>88902</t>
  </si>
  <si>
    <t>88903</t>
  </si>
  <si>
    <t>88904</t>
  </si>
  <si>
    <t>89009</t>
  </si>
  <si>
    <t>21,07</t>
  </si>
  <si>
    <t>89010</t>
  </si>
  <si>
    <t>9,01</t>
  </si>
  <si>
    <t>89011</t>
  </si>
  <si>
    <t>89012</t>
  </si>
  <si>
    <t>3,20</t>
  </si>
  <si>
    <t>89013</t>
  </si>
  <si>
    <t>89014</t>
  </si>
  <si>
    <t>89015</t>
  </si>
  <si>
    <t>1,73</t>
  </si>
  <si>
    <t>89016</t>
  </si>
  <si>
    <t>89017</t>
  </si>
  <si>
    <t>89018</t>
  </si>
  <si>
    <t>8,95</t>
  </si>
  <si>
    <t>89019</t>
  </si>
  <si>
    <t>89020</t>
  </si>
  <si>
    <t>89023</t>
  </si>
  <si>
    <t>89024</t>
  </si>
  <si>
    <t>0,74</t>
  </si>
  <si>
    <t>89025</t>
  </si>
  <si>
    <t>3,48</t>
  </si>
  <si>
    <t>89026</t>
  </si>
  <si>
    <t>89029</t>
  </si>
  <si>
    <t>89030</t>
  </si>
  <si>
    <t>6,95</t>
  </si>
  <si>
    <t>89033</t>
  </si>
  <si>
    <t>6,20</t>
  </si>
  <si>
    <t>89034</t>
  </si>
  <si>
    <t>1,63</t>
  </si>
  <si>
    <t>89128</t>
  </si>
  <si>
    <t>89129</t>
  </si>
  <si>
    <t>4,89</t>
  </si>
  <si>
    <t>89130</t>
  </si>
  <si>
    <t>89131</t>
  </si>
  <si>
    <t>89210</t>
  </si>
  <si>
    <t>13,94</t>
  </si>
  <si>
    <t>89211</t>
  </si>
  <si>
    <t>3,66</t>
  </si>
  <si>
    <t>89212</t>
  </si>
  <si>
    <t>89213</t>
  </si>
  <si>
    <t>3,97</t>
  </si>
  <si>
    <t>89214</t>
  </si>
  <si>
    <t>89215</t>
  </si>
  <si>
    <t>89221</t>
  </si>
  <si>
    <t>89222</t>
  </si>
  <si>
    <t>89223</t>
  </si>
  <si>
    <t>89224</t>
  </si>
  <si>
    <t>1,15</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</si>
  <si>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</si>
  <si>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</si>
  <si>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</si>
  <si>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</si>
  <si>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</si>
  <si>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</si>
  <si>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</si>
  <si>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</si>
  <si>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</si>
  <si>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</si>
  <si>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</si>
  <si>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</si>
  <si>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</si>
  <si>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</si>
  <si>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</si>
  <si>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</si>
  <si>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</si>
  <si>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</si>
  <si>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</si>
  <si>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</si>
  <si>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</si>
  <si>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</si>
  <si>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3,34</t>
  </si>
  <si>
    <t>89262</t>
  </si>
  <si>
    <t>89264</t>
  </si>
  <si>
    <t>89265</t>
  </si>
  <si>
    <t>89266</t>
  </si>
  <si>
    <t>0,52</t>
  </si>
  <si>
    <t>89267</t>
  </si>
  <si>
    <t>89268</t>
  </si>
  <si>
    <t>7,90</t>
  </si>
  <si>
    <t>89269</t>
  </si>
  <si>
    <t>89270</t>
  </si>
  <si>
    <t>89271</t>
  </si>
  <si>
    <t>89274</t>
  </si>
  <si>
    <t>89275</t>
  </si>
  <si>
    <t>89276</t>
  </si>
  <si>
    <t>0,82</t>
  </si>
  <si>
    <t>89277</t>
  </si>
  <si>
    <t>4,46</t>
  </si>
  <si>
    <t>89280</t>
  </si>
  <si>
    <t>89281</t>
  </si>
  <si>
    <t>89870</t>
  </si>
  <si>
    <t>16,96</t>
  </si>
  <si>
    <t>89871</t>
  </si>
  <si>
    <t>5,93</t>
  </si>
  <si>
    <t>89872</t>
  </si>
  <si>
    <t>1,22</t>
  </si>
  <si>
    <t>89873</t>
  </si>
  <si>
    <t>89874</t>
  </si>
  <si>
    <t>89878</t>
  </si>
  <si>
    <t>89879</t>
  </si>
  <si>
    <t>89880</t>
  </si>
  <si>
    <t>89881</t>
  </si>
  <si>
    <t>89882</t>
  </si>
  <si>
    <t>90582</t>
  </si>
  <si>
    <t>0,23</t>
  </si>
  <si>
    <t>90583</t>
  </si>
  <si>
    <t>90584</t>
  </si>
  <si>
    <t>90585</t>
  </si>
  <si>
    <t>90621</t>
  </si>
  <si>
    <t>1,45</t>
  </si>
  <si>
    <t>90622</t>
  </si>
  <si>
    <t>0,32</t>
  </si>
  <si>
    <t>90623</t>
  </si>
  <si>
    <t>1,81</t>
  </si>
  <si>
    <t>90624</t>
  </si>
  <si>
    <t>90627</t>
  </si>
  <si>
    <t>90628</t>
  </si>
  <si>
    <t>6,25</t>
  </si>
  <si>
    <t>90629</t>
  </si>
  <si>
    <t>90630</t>
  </si>
  <si>
    <t>90633</t>
  </si>
  <si>
    <t>90634</t>
  </si>
  <si>
    <t>0,50</t>
  </si>
  <si>
    <t>90635</t>
  </si>
  <si>
    <t>90636</t>
  </si>
  <si>
    <t>2,87</t>
  </si>
  <si>
    <t>90639</t>
  </si>
  <si>
    <t>90640</t>
  </si>
  <si>
    <t>0,75</t>
  </si>
  <si>
    <t>90641</t>
  </si>
  <si>
    <t>3,65</t>
  </si>
  <si>
    <t>90642</t>
  </si>
  <si>
    <t>90646</t>
  </si>
  <si>
    <t>0,51</t>
  </si>
  <si>
    <t>90647</t>
  </si>
  <si>
    <t>90648</t>
  </si>
  <si>
    <t>90649</t>
  </si>
  <si>
    <t>90652</t>
  </si>
  <si>
    <t>90653</t>
  </si>
  <si>
    <t>0,48</t>
  </si>
  <si>
    <t>90654</t>
  </si>
  <si>
    <t>2,38</t>
  </si>
  <si>
    <t>90655</t>
  </si>
  <si>
    <t>2,94</t>
  </si>
  <si>
    <t>90658</t>
  </si>
  <si>
    <t>2,33</t>
  </si>
  <si>
    <t>90659</t>
  </si>
  <si>
    <t>90660</t>
  </si>
  <si>
    <t>2,55</t>
  </si>
  <si>
    <t>90661</t>
  </si>
  <si>
    <t>90664</t>
  </si>
  <si>
    <t>3,10</t>
  </si>
  <si>
    <t>90665</t>
  </si>
  <si>
    <t>90666</t>
  </si>
  <si>
    <t>3,39</t>
  </si>
  <si>
    <t>90667</t>
  </si>
  <si>
    <t>8,82</t>
  </si>
  <si>
    <t>90670</t>
  </si>
  <si>
    <t>90671</t>
  </si>
  <si>
    <t>90672</t>
  </si>
  <si>
    <t>90673</t>
  </si>
  <si>
    <t>90676</t>
  </si>
  <si>
    <t>90677</t>
  </si>
  <si>
    <t>90678</t>
  </si>
  <si>
    <t>90679</t>
  </si>
  <si>
    <t>90682</t>
  </si>
  <si>
    <t>90683</t>
  </si>
  <si>
    <t>90684</t>
  </si>
  <si>
    <t>90685</t>
  </si>
  <si>
    <t>90688</t>
  </si>
  <si>
    <t>90689</t>
  </si>
  <si>
    <t>2,00</t>
  </si>
  <si>
    <t>90690</t>
  </si>
  <si>
    <t>13,00</t>
  </si>
  <si>
    <t>90691</t>
  </si>
  <si>
    <t>90957</t>
  </si>
  <si>
    <t>1,92</t>
  </si>
  <si>
    <t>90958</t>
  </si>
  <si>
    <t>90960</t>
  </si>
  <si>
    <t>2,56</t>
  </si>
  <si>
    <t>90961</t>
  </si>
  <si>
    <t>0,67</t>
  </si>
  <si>
    <t>90962</t>
  </si>
  <si>
    <t>3,21</t>
  </si>
  <si>
    <t>90963</t>
  </si>
  <si>
    <t>90968</t>
  </si>
  <si>
    <t>2,57</t>
  </si>
  <si>
    <t>90969</t>
  </si>
  <si>
    <t>90970</t>
  </si>
  <si>
    <t>3,22</t>
  </si>
  <si>
    <t>90971</t>
  </si>
  <si>
    <t>90975</t>
  </si>
  <si>
    <t>6,54</t>
  </si>
  <si>
    <t>90976</t>
  </si>
  <si>
    <t>90977</t>
  </si>
  <si>
    <t>8,18</t>
  </si>
  <si>
    <t>90978</t>
  </si>
  <si>
    <t>90992</t>
  </si>
  <si>
    <t>3,05</t>
  </si>
  <si>
    <t>90993</t>
  </si>
  <si>
    <t>90994</t>
  </si>
  <si>
    <t>3,82</t>
  </si>
  <si>
    <t>90995</t>
  </si>
  <si>
    <t>91021</t>
  </si>
  <si>
    <t>3,02</t>
  </si>
  <si>
    <t>91026</t>
  </si>
  <si>
    <t>9,31</t>
  </si>
  <si>
    <t>91027</t>
  </si>
  <si>
    <t>3,71</t>
  </si>
  <si>
    <t>91028</t>
  </si>
  <si>
    <t>91029</t>
  </si>
  <si>
    <t>91030</t>
  </si>
  <si>
    <t>91273</t>
  </si>
  <si>
    <t>0,43</t>
  </si>
  <si>
    <t>91274</t>
  </si>
  <si>
    <t>91275</t>
  </si>
  <si>
    <t>91276</t>
  </si>
  <si>
    <t>91279</t>
  </si>
  <si>
    <t>91280</t>
  </si>
  <si>
    <t>91281</t>
  </si>
  <si>
    <t>0,58</t>
  </si>
  <si>
    <t>91282</t>
  </si>
  <si>
    <t>7,83</t>
  </si>
  <si>
    <t>91354</t>
  </si>
  <si>
    <t>91355</t>
  </si>
  <si>
    <t>91356</t>
  </si>
  <si>
    <t>0,60</t>
  </si>
  <si>
    <t>91359</t>
  </si>
  <si>
    <t>91360</t>
  </si>
  <si>
    <t>3,25</t>
  </si>
  <si>
    <t>91361</t>
  </si>
  <si>
    <t>0,66</t>
  </si>
  <si>
    <t>91367</t>
  </si>
  <si>
    <t>91368</t>
  </si>
  <si>
    <t>3,63</t>
  </si>
  <si>
    <t>91369</t>
  </si>
  <si>
    <t>91375</t>
  </si>
  <si>
    <t>91376</t>
  </si>
  <si>
    <t>2,47</t>
  </si>
  <si>
    <t>91377</t>
  </si>
  <si>
    <t>91380</t>
  </si>
  <si>
    <t>91381</t>
  </si>
  <si>
    <t>4,08</t>
  </si>
  <si>
    <t>91382</t>
  </si>
  <si>
    <t>0,84</t>
  </si>
  <si>
    <t>91383</t>
  </si>
  <si>
    <t>91384</t>
  </si>
  <si>
    <t>91390</t>
  </si>
  <si>
    <t>7,80</t>
  </si>
  <si>
    <t>91391</t>
  </si>
  <si>
    <t>3,11</t>
  </si>
  <si>
    <t>91392</t>
  </si>
  <si>
    <t>91396</t>
  </si>
  <si>
    <t>91397</t>
  </si>
  <si>
    <t>91398</t>
  </si>
  <si>
    <t>91402</t>
  </si>
  <si>
    <t>0,71</t>
  </si>
  <si>
    <t>91466</t>
  </si>
  <si>
    <t>91467</t>
  </si>
  <si>
    <t>91468</t>
  </si>
  <si>
    <t>11,73</t>
  </si>
  <si>
    <t>91469</t>
  </si>
  <si>
    <t>91484</t>
  </si>
  <si>
    <t>91485</t>
  </si>
  <si>
    <t>91529</t>
  </si>
  <si>
    <t>91530</t>
  </si>
  <si>
    <t>91531</t>
  </si>
  <si>
    <t>0,79</t>
  </si>
  <si>
    <t>91532</t>
  </si>
  <si>
    <t>91629</t>
  </si>
  <si>
    <t>91630</t>
  </si>
  <si>
    <t>3,09</t>
  </si>
  <si>
    <t>91631</t>
  </si>
  <si>
    <t>91632</t>
  </si>
  <si>
    <t>91633</t>
  </si>
  <si>
    <t>91640</t>
  </si>
  <si>
    <t>91641</t>
  </si>
  <si>
    <t>91642</t>
  </si>
  <si>
    <t>1,56</t>
  </si>
  <si>
    <t>91643</t>
  </si>
  <si>
    <t>91644</t>
  </si>
  <si>
    <t>91688</t>
  </si>
  <si>
    <t>91689</t>
  </si>
  <si>
    <t>0,01</t>
  </si>
  <si>
    <t>91690</t>
  </si>
  <si>
    <t>91691</t>
  </si>
  <si>
    <t>92040</t>
  </si>
  <si>
    <t>92041</t>
  </si>
  <si>
    <t>92042</t>
  </si>
  <si>
    <t>92101</t>
  </si>
  <si>
    <t>92102</t>
  </si>
  <si>
    <t>4,60</t>
  </si>
  <si>
    <t>92103</t>
  </si>
  <si>
    <t>92104</t>
  </si>
  <si>
    <t>92105</t>
  </si>
  <si>
    <t>92108</t>
  </si>
  <si>
    <t>92109</t>
  </si>
  <si>
    <t>92110</t>
  </si>
  <si>
    <t>0,40</t>
  </si>
  <si>
    <t>92111</t>
  </si>
  <si>
    <t>92114</t>
  </si>
  <si>
    <t>92115</t>
  </si>
  <si>
    <t>92116</t>
  </si>
  <si>
    <t>0,07</t>
  </si>
  <si>
    <t>92133</t>
  </si>
  <si>
    <t>7,22</t>
  </si>
  <si>
    <t>92134</t>
  </si>
  <si>
    <t>92135</t>
  </si>
  <si>
    <t>0,45</t>
  </si>
  <si>
    <t>92136</t>
  </si>
  <si>
    <t>92137</t>
  </si>
  <si>
    <t>92140</t>
  </si>
  <si>
    <t>92141</t>
  </si>
  <si>
    <t>92142</t>
  </si>
  <si>
    <t>92143</t>
  </si>
  <si>
    <t>2,75</t>
  </si>
  <si>
    <t>92144</t>
  </si>
  <si>
    <t>92237</t>
  </si>
  <si>
    <t>14,04</t>
  </si>
  <si>
    <t>92238</t>
  </si>
  <si>
    <t>5,60</t>
  </si>
  <si>
    <t>92239</t>
  </si>
  <si>
    <t>1,14</t>
  </si>
  <si>
    <t>92240</t>
  </si>
  <si>
    <t>92241</t>
  </si>
  <si>
    <t>92712</t>
  </si>
  <si>
    <t>92713</t>
  </si>
  <si>
    <t>92714</t>
  </si>
  <si>
    <t>92715</t>
  </si>
  <si>
    <t>92956</t>
  </si>
  <si>
    <t>92957</t>
  </si>
  <si>
    <t>92958</t>
  </si>
  <si>
    <t>3,93</t>
  </si>
  <si>
    <t>92959</t>
  </si>
  <si>
    <t>92963</t>
  </si>
  <si>
    <t>1,12</t>
  </si>
  <si>
    <t>92964</t>
  </si>
  <si>
    <t>0,25</t>
  </si>
  <si>
    <t>92965</t>
  </si>
  <si>
    <t>93220</t>
  </si>
  <si>
    <t>93221</t>
  </si>
  <si>
    <t>93222</t>
  </si>
  <si>
    <t>93223</t>
  </si>
  <si>
    <t>93229</t>
  </si>
  <si>
    <t>93230</t>
  </si>
  <si>
    <t>93231</t>
  </si>
  <si>
    <t>93232</t>
  </si>
  <si>
    <t>3,31</t>
  </si>
  <si>
    <t>93235</t>
  </si>
  <si>
    <t>93238</t>
  </si>
  <si>
    <t>1,10</t>
  </si>
  <si>
    <t>93239</t>
  </si>
  <si>
    <t>5,00</t>
  </si>
  <si>
    <t>93240</t>
  </si>
  <si>
    <t>93267</t>
  </si>
  <si>
    <t>93269</t>
  </si>
  <si>
    <t>4,74</t>
  </si>
  <si>
    <t>93270</t>
  </si>
  <si>
    <t>93271</t>
  </si>
  <si>
    <t>4,30</t>
  </si>
  <si>
    <t>93277</t>
  </si>
  <si>
    <t>93278</t>
  </si>
  <si>
    <t>93279</t>
  </si>
  <si>
    <t>93280</t>
  </si>
  <si>
    <t>0,35</t>
  </si>
  <si>
    <t>93283</t>
  </si>
  <si>
    <t>93284</t>
  </si>
  <si>
    <t>93285</t>
  </si>
  <si>
    <t>93286</t>
  </si>
  <si>
    <t>93296</t>
  </si>
  <si>
    <t>93397</t>
  </si>
  <si>
    <t>93398</t>
  </si>
  <si>
    <t>93399</t>
  </si>
  <si>
    <t>93400</t>
  </si>
  <si>
    <t>93401</t>
  </si>
  <si>
    <t>93404</t>
  </si>
  <si>
    <t>93405</t>
  </si>
  <si>
    <t>93406</t>
  </si>
  <si>
    <t>93407</t>
  </si>
  <si>
    <t>93411</t>
  </si>
  <si>
    <t>0,15</t>
  </si>
  <si>
    <t>93412</t>
  </si>
  <si>
    <t>93413</t>
  </si>
  <si>
    <t>93414</t>
  </si>
  <si>
    <t>7,71</t>
  </si>
  <si>
    <t>93417</t>
  </si>
  <si>
    <t>93418</t>
  </si>
  <si>
    <t>93419</t>
  </si>
  <si>
    <t>1,75</t>
  </si>
  <si>
    <t>93420</t>
  </si>
  <si>
    <t>93423</t>
  </si>
  <si>
    <t>2,78</t>
  </si>
  <si>
    <t>93424</t>
  </si>
  <si>
    <t>0,95</t>
  </si>
  <si>
    <t>93425</t>
  </si>
  <si>
    <t>93426</t>
  </si>
  <si>
    <t>93429</t>
  </si>
  <si>
    <t>93430</t>
  </si>
  <si>
    <t>21,92</t>
  </si>
  <si>
    <t>93431</t>
  </si>
  <si>
    <t>93432</t>
  </si>
  <si>
    <t>93435</t>
  </si>
  <si>
    <t>93436</t>
  </si>
  <si>
    <t>1,38</t>
  </si>
  <si>
    <t>93437</t>
  </si>
  <si>
    <t>93438</t>
  </si>
  <si>
    <t>95114</t>
  </si>
  <si>
    <t>1,09</t>
  </si>
  <si>
    <t>95115</t>
  </si>
  <si>
    <t>95116</t>
  </si>
  <si>
    <t>31,99</t>
  </si>
  <si>
    <t>95117</t>
  </si>
  <si>
    <t>9,59</t>
  </si>
  <si>
    <t>95118</t>
  </si>
  <si>
    <t>95119</t>
  </si>
  <si>
    <t>95120</t>
  </si>
  <si>
    <t>95123</t>
  </si>
  <si>
    <t>10,01</t>
  </si>
  <si>
    <t>95124</t>
  </si>
  <si>
    <t>95125</t>
  </si>
  <si>
    <t>10,96</t>
  </si>
  <si>
    <t>95126</t>
  </si>
  <si>
    <t>95129</t>
  </si>
  <si>
    <t>95130</t>
  </si>
  <si>
    <t>6,22</t>
  </si>
  <si>
    <t>95131</t>
  </si>
  <si>
    <t>95132</t>
  </si>
  <si>
    <t>16,98</t>
  </si>
  <si>
    <t>95136</t>
  </si>
  <si>
    <t>95137</t>
  </si>
  <si>
    <t>95138</t>
  </si>
  <si>
    <t>95208</t>
  </si>
  <si>
    <t>95209</t>
  </si>
  <si>
    <t>5,38</t>
  </si>
  <si>
    <t>95210</t>
  </si>
  <si>
    <t>95211</t>
  </si>
  <si>
    <t>95214</t>
  </si>
  <si>
    <t>95215</t>
  </si>
  <si>
    <t>95216</t>
  </si>
  <si>
    <t>95217</t>
  </si>
  <si>
    <t>95255</t>
  </si>
  <si>
    <t>0,97</t>
  </si>
  <si>
    <t>95256</t>
  </si>
  <si>
    <t>95257</t>
  </si>
  <si>
    <t>1,21</t>
  </si>
  <si>
    <t>95260</t>
  </si>
  <si>
    <t>95261</t>
  </si>
  <si>
    <t>95262</t>
  </si>
  <si>
    <t>1,01</t>
  </si>
  <si>
    <t>95263</t>
  </si>
  <si>
    <t>95266</t>
  </si>
  <si>
    <t>0,41</t>
  </si>
  <si>
    <t>95267</t>
  </si>
  <si>
    <t>0,08</t>
  </si>
  <si>
    <t>95268</t>
  </si>
  <si>
    <t>95269</t>
  </si>
  <si>
    <t>95272</t>
  </si>
  <si>
    <t>95273</t>
  </si>
  <si>
    <t>0,09</t>
  </si>
  <si>
    <t>95274</t>
  </si>
  <si>
    <t>95275</t>
  </si>
  <si>
    <t>95278</t>
  </si>
  <si>
    <t>95279</t>
  </si>
  <si>
    <t>95280</t>
  </si>
  <si>
    <t>0,34</t>
  </si>
  <si>
    <t>95281</t>
  </si>
  <si>
    <t>95617</t>
  </si>
  <si>
    <t>95618</t>
  </si>
  <si>
    <t>95619</t>
  </si>
  <si>
    <t>95627</t>
  </si>
  <si>
    <t>95628</t>
  </si>
  <si>
    <t>5,48</t>
  </si>
  <si>
    <t>95629</t>
  </si>
  <si>
    <t>95630</t>
  </si>
  <si>
    <t>95698</t>
  </si>
  <si>
    <t>95699</t>
  </si>
  <si>
    <t>95700</t>
  </si>
  <si>
    <t>95701</t>
  </si>
  <si>
    <t>95704</t>
  </si>
  <si>
    <t>22,83</t>
  </si>
  <si>
    <t>95705</t>
  </si>
  <si>
    <t>5,99</t>
  </si>
  <si>
    <t>95706</t>
  </si>
  <si>
    <t>95707</t>
  </si>
  <si>
    <t>95710</t>
  </si>
  <si>
    <t>95711</t>
  </si>
  <si>
    <t>7,05</t>
  </si>
  <si>
    <t>95712</t>
  </si>
  <si>
    <t>95713</t>
  </si>
  <si>
    <t>95716</t>
  </si>
  <si>
    <t>95717</t>
  </si>
  <si>
    <t>95718</t>
  </si>
  <si>
    <t>95719</t>
  </si>
  <si>
    <t>95869</t>
  </si>
  <si>
    <t>1,52</t>
  </si>
  <si>
    <t>95870</t>
  </si>
  <si>
    <t>95871</t>
  </si>
  <si>
    <t>95874</t>
  </si>
  <si>
    <t>96008</t>
  </si>
  <si>
    <t>96009</t>
  </si>
  <si>
    <t>96011</t>
  </si>
  <si>
    <t>96012</t>
  </si>
  <si>
    <t>96015</t>
  </si>
  <si>
    <t>96016</t>
  </si>
  <si>
    <t>2,62</t>
  </si>
  <si>
    <t>96018</t>
  </si>
  <si>
    <t>96019</t>
  </si>
  <si>
    <t>96023</t>
  </si>
  <si>
    <t>96024</t>
  </si>
  <si>
    <t>96026</t>
  </si>
  <si>
    <t>96027</t>
  </si>
  <si>
    <t>96030</t>
  </si>
  <si>
    <t>96031</t>
  </si>
  <si>
    <t>4,78</t>
  </si>
  <si>
    <t>96032</t>
  </si>
  <si>
    <t>0,98</t>
  </si>
  <si>
    <t>96033</t>
  </si>
  <si>
    <t>96034</t>
  </si>
  <si>
    <t>96053</t>
  </si>
  <si>
    <t>96054</t>
  </si>
  <si>
    <t>96055</t>
  </si>
  <si>
    <t>96056</t>
  </si>
  <si>
    <t>96057</t>
  </si>
  <si>
    <t>96060</t>
  </si>
  <si>
    <t>96061</t>
  </si>
  <si>
    <t>96062</t>
  </si>
  <si>
    <t>96241</t>
  </si>
  <si>
    <t>11,05</t>
  </si>
  <si>
    <t>96242</t>
  </si>
  <si>
    <t>96243</t>
  </si>
  <si>
    <t>13,81</t>
  </si>
  <si>
    <t>96244</t>
  </si>
  <si>
    <t>96298</t>
  </si>
  <si>
    <t>96299</t>
  </si>
  <si>
    <t>96300</t>
  </si>
  <si>
    <t>96301</t>
  </si>
  <si>
    <t>96304</t>
  </si>
  <si>
    <t>96305</t>
  </si>
  <si>
    <t>96306</t>
  </si>
  <si>
    <t>96307</t>
  </si>
  <si>
    <t>96457</t>
  </si>
  <si>
    <t>96458</t>
  </si>
  <si>
    <t>96459</t>
  </si>
  <si>
    <t>6,07</t>
  </si>
  <si>
    <t>96460</t>
  </si>
  <si>
    <t>55960</t>
  </si>
  <si>
    <t>1,70</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</si>
  <si>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</si>
  <si>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</si>
  <si>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</si>
  <si>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</si>
  <si>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</si>
  <si>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</si>
  <si>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</si>
  <si>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</si>
  <si>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</si>
  <si>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</si>
  <si>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</si>
  <si>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</si>
  <si>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</si>
  <si>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</si>
  <si>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</si>
  <si>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</si>
  <si>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</si>
  <si>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</si>
  <si>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</si>
  <si>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</si>
  <si>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</si>
  <si>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</si>
  <si>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</si>
  <si>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</si>
  <si>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</si>
  <si>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</si>
  <si>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</si>
  <si>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</si>
  <si>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</si>
  <si>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</si>
  <si>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</si>
  <si>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</si>
  <si>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</si>
  <si>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</si>
  <si>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</si>
  <si>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</si>
  <si>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</si>
  <si>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</si>
  <si>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</si>
  <si>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</si>
  <si>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</si>
  <si>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</si>
  <si>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6,04</t>
  </si>
  <si>
    <t>94232</t>
  </si>
  <si>
    <t>1,78</t>
  </si>
  <si>
    <t>94440</t>
  </si>
  <si>
    <t>94441</t>
  </si>
  <si>
    <t>94442</t>
  </si>
  <si>
    <t>94443</t>
  </si>
  <si>
    <t>94445</t>
  </si>
  <si>
    <t>94446</t>
  </si>
  <si>
    <t>94447</t>
  </si>
  <si>
    <t>94448</t>
  </si>
  <si>
    <t>94207</t>
  </si>
  <si>
    <t>94210</t>
  </si>
  <si>
    <t>94218</t>
  </si>
  <si>
    <t>94213</t>
  </si>
  <si>
    <t>94216</t>
  </si>
  <si>
    <t>94219</t>
  </si>
  <si>
    <t>94220</t>
  </si>
  <si>
    <t>94221</t>
  </si>
  <si>
    <t>16,28</t>
  </si>
  <si>
    <t>94222</t>
  </si>
  <si>
    <t>94223</t>
  </si>
  <si>
    <t>94451</t>
  </si>
  <si>
    <t>94227</t>
  </si>
  <si>
    <t>94228</t>
  </si>
  <si>
    <t>94229</t>
  </si>
  <si>
    <t>94231</t>
  </si>
  <si>
    <t>94449</t>
  </si>
  <si>
    <t>9,16</t>
  </si>
  <si>
    <t>92255</t>
  </si>
  <si>
    <t>92256</t>
  </si>
  <si>
    <t>92257</t>
  </si>
  <si>
    <t>92258</t>
  </si>
  <si>
    <t>92568</t>
  </si>
  <si>
    <t>92569</t>
  </si>
  <si>
    <t>92570</t>
  </si>
  <si>
    <t>92571</t>
  </si>
  <si>
    <t>92572</t>
  </si>
  <si>
    <t>92573</t>
  </si>
  <si>
    <t>92574</t>
  </si>
  <si>
    <t>92575</t>
  </si>
  <si>
    <t>92576</t>
  </si>
  <si>
    <t>9,37</t>
  </si>
  <si>
    <t>92577</t>
  </si>
  <si>
    <t>92578</t>
  </si>
  <si>
    <t>92579</t>
  </si>
  <si>
    <t>11,10</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</si>
  <si>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</si>
  <si>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</si>
  <si>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</si>
  <si>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</si>
  <si>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</si>
  <si>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</si>
  <si>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</si>
  <si>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</si>
  <si>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</si>
  <si>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</si>
  <si>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</si>
  <si>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</si>
  <si>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</si>
  <si>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</si>
  <si>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</si>
  <si>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</si>
  <si>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</si>
  <si>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</si>
  <si>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</si>
  <si>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</si>
  <si>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</si>
  <si>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</si>
  <si>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</si>
  <si>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</si>
  <si>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4,95</t>
  </si>
  <si>
    <t>5,77</t>
  </si>
  <si>
    <t>11,31</t>
  </si>
  <si>
    <t>83651</t>
  </si>
  <si>
    <t>83658</t>
  </si>
  <si>
    <t>83661</t>
  </si>
  <si>
    <t>83662</t>
  </si>
  <si>
    <t>83664</t>
  </si>
  <si>
    <t>83665</t>
  </si>
  <si>
    <t>7,46</t>
  </si>
  <si>
    <t>83669</t>
  </si>
  <si>
    <t>83670</t>
  </si>
  <si>
    <t>83671</t>
  </si>
  <si>
    <t>83679</t>
  </si>
  <si>
    <t>83680</t>
  </si>
  <si>
    <t>83681</t>
  </si>
  <si>
    <t>83682</t>
  </si>
  <si>
    <t>83729</t>
  </si>
  <si>
    <t>83739</t>
  </si>
  <si>
    <t>6,05</t>
  </si>
  <si>
    <t>6454</t>
  </si>
  <si>
    <t>73611</t>
  </si>
  <si>
    <t>73697</t>
  </si>
  <si>
    <t>73698</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</si>
  <si>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</si>
  <si>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</si>
  <si>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</si>
  <si>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</si>
  <si>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</si>
  <si>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</si>
  <si>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</si>
  <si>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</si>
  <si>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</si>
  <si>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</si>
  <si>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</si>
  <si>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</si>
  <si>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</si>
  <si>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</si>
  <si>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</si>
  <si>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</si>
  <si>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</si>
  <si>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</si>
  <si>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</si>
  <si>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</si>
  <si>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</si>
  <si>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</si>
  <si>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</si>
  <si>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</si>
  <si>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</si>
  <si>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</si>
  <si>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</si>
  <si>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</si>
  <si>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</si>
  <si>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</si>
  <si>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</si>
  <si>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</si>
  <si>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</si>
  <si>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</si>
  <si>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</si>
  <si>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</si>
  <si>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</si>
  <si>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</si>
  <si>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</si>
  <si>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</si>
  <si>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</si>
  <si>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</si>
  <si>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</si>
  <si>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</si>
  <si>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</si>
  <si>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</si>
  <si>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</si>
  <si>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</si>
  <si>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</si>
  <si>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</si>
  <si>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</si>
  <si>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</si>
  <si>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</si>
  <si>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</si>
  <si>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</si>
  <si>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</si>
  <si>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</si>
  <si>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</si>
  <si>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</si>
  <si>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</si>
  <si>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</si>
  <si>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</si>
  <si>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</si>
  <si>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</si>
  <si>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</si>
  <si>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</si>
  <si>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</si>
  <si>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</si>
  <si>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</si>
  <si>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83659</t>
  </si>
  <si>
    <t>83716</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</si>
  <si>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</si>
  <si>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</si>
  <si>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</si>
  <si>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</si>
  <si>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</si>
  <si>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</si>
  <si>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</si>
  <si>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</si>
  <si>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</si>
  <si>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</si>
  <si>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</si>
  <si>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</si>
  <si>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</si>
  <si>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</si>
  <si>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</si>
  <si>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</si>
  <si>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</si>
  <si>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</si>
  <si>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</si>
  <si>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</si>
  <si>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</si>
  <si>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</si>
  <si>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</si>
  <si>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</si>
  <si>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</si>
  <si>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</si>
  <si>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</si>
  <si>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</si>
  <si>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4,80</t>
  </si>
  <si>
    <t>94037</t>
  </si>
  <si>
    <t>94038</t>
  </si>
  <si>
    <t>22,40</t>
  </si>
  <si>
    <t>94039</t>
  </si>
  <si>
    <t>94040</t>
  </si>
  <si>
    <t>94041</t>
  </si>
  <si>
    <t>94042</t>
  </si>
  <si>
    <t>94043</t>
  </si>
  <si>
    <t>15,45</t>
  </si>
  <si>
    <t>94044</t>
  </si>
  <si>
    <t>94045</t>
  </si>
  <si>
    <t>94046</t>
  </si>
  <si>
    <t>94047</t>
  </si>
  <si>
    <t>94048</t>
  </si>
  <si>
    <t>94049</t>
  </si>
  <si>
    <t>94050</t>
  </si>
  <si>
    <t>94051</t>
  </si>
  <si>
    <t>94052</t>
  </si>
  <si>
    <t>94053</t>
  </si>
  <si>
    <t>94054</t>
  </si>
  <si>
    <t>94055</t>
  </si>
  <si>
    <t>94056</t>
  </si>
  <si>
    <t>94057</t>
  </si>
  <si>
    <t>94058</t>
  </si>
  <si>
    <t>94059</t>
  </si>
  <si>
    <t>94060</t>
  </si>
  <si>
    <t>83770</t>
  </si>
  <si>
    <t>73301</t>
  </si>
  <si>
    <t>83515</t>
  </si>
  <si>
    <t>83516</t>
  </si>
  <si>
    <t>72144</t>
  </si>
  <si>
    <t>84876</t>
  </si>
  <si>
    <t>90800</t>
  </si>
  <si>
    <t>90801</t>
  </si>
  <si>
    <t>90802</t>
  </si>
  <si>
    <t>90803</t>
  </si>
  <si>
    <t>90804</t>
  </si>
  <si>
    <t>90805</t>
  </si>
  <si>
    <t>90806</t>
  </si>
  <si>
    <t>90807</t>
  </si>
  <si>
    <t>90816</t>
  </si>
  <si>
    <t>90817</t>
  </si>
  <si>
    <t>90818</t>
  </si>
  <si>
    <t>90819</t>
  </si>
  <si>
    <t>90820</t>
  </si>
  <si>
    <t>90821</t>
  </si>
  <si>
    <t>90822</t>
  </si>
  <si>
    <t>90823</t>
  </si>
  <si>
    <t>90826</t>
  </si>
  <si>
    <t>90827</t>
  </si>
  <si>
    <t>22,55</t>
  </si>
  <si>
    <t>90828</t>
  </si>
  <si>
    <t>90829</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</si>
  <si>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</si>
  <si>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</si>
  <si>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</si>
  <si>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</si>
  <si>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</si>
  <si>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</si>
  <si>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</si>
  <si>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</si>
  <si>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</si>
  <si>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</si>
  <si>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</si>
  <si>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</si>
  <si>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</si>
  <si>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</si>
  <si>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</si>
  <si>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</si>
  <si>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</si>
  <si>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</si>
  <si>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</si>
  <si>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</si>
  <si>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</si>
  <si>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</si>
  <si>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</si>
  <si>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</si>
  <si>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</si>
  <si>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</si>
  <si>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</si>
  <si>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</si>
  <si>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</si>
  <si>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</si>
  <si>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</si>
  <si>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</si>
  <si>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</si>
  <si>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</si>
  <si>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91303</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</si>
  <si>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</si>
  <si>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</si>
  <si>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</si>
  <si>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</si>
  <si>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</si>
  <si>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</si>
  <si>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</si>
  <si>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</si>
  <si>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</si>
  <si>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</si>
  <si>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</si>
  <si>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</si>
  <si>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</si>
  <si>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</si>
  <si>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</si>
  <si>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</si>
  <si>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</si>
  <si>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</si>
  <si>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</si>
  <si>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</si>
  <si>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</si>
  <si>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</si>
  <si>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</si>
  <si>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</si>
  <si>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</si>
  <si>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</si>
  <si>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84844</t>
  </si>
  <si>
    <t>84845</t>
  </si>
  <si>
    <t>84846</t>
  </si>
  <si>
    <t>84847</t>
  </si>
  <si>
    <t>84848</t>
  </si>
  <si>
    <t>84854</t>
  </si>
  <si>
    <t>94559</t>
  </si>
  <si>
    <t>94560</t>
  </si>
  <si>
    <t>94562</t>
  </si>
  <si>
    <t>94563</t>
  </si>
  <si>
    <t>94564</t>
  </si>
  <si>
    <t>94565</t>
  </si>
  <si>
    <t>94567</t>
  </si>
  <si>
    <t>94568</t>
  </si>
  <si>
    <t>73665</t>
  </si>
  <si>
    <t>68050</t>
  </si>
  <si>
    <t>90838</t>
  </si>
  <si>
    <t>91338</t>
  </si>
  <si>
    <t>91341</t>
  </si>
  <si>
    <t>94805</t>
  </si>
  <si>
    <t>94806</t>
  </si>
  <si>
    <t>94807</t>
  </si>
  <si>
    <t>84885</t>
  </si>
  <si>
    <t>84886</t>
  </si>
  <si>
    <t>84889</t>
  </si>
  <si>
    <t>84891</t>
  </si>
  <si>
    <t>84950</t>
  </si>
  <si>
    <t>84952</t>
  </si>
  <si>
    <t>72116</t>
  </si>
  <si>
    <t>72117</t>
  </si>
  <si>
    <t>72118</t>
  </si>
  <si>
    <t>72119</t>
  </si>
  <si>
    <t>72120</t>
  </si>
  <si>
    <t>72122</t>
  </si>
  <si>
    <t>72123</t>
  </si>
  <si>
    <t>84957</t>
  </si>
  <si>
    <t>84959</t>
  </si>
  <si>
    <t>85001</t>
  </si>
  <si>
    <t>85002</t>
  </si>
  <si>
    <t>85004</t>
  </si>
  <si>
    <t>85005</t>
  </si>
  <si>
    <t>68054</t>
  </si>
  <si>
    <t>85188</t>
  </si>
  <si>
    <t>85189</t>
  </si>
  <si>
    <t>85010</t>
  </si>
  <si>
    <t>94569</t>
  </si>
  <si>
    <t>94570</t>
  </si>
  <si>
    <t>94572</t>
  </si>
  <si>
    <t>94573</t>
  </si>
  <si>
    <t>94574</t>
  </si>
  <si>
    <t>94575</t>
  </si>
  <si>
    <t>94576</t>
  </si>
  <si>
    <t>94578</t>
  </si>
  <si>
    <t>94579</t>
  </si>
  <si>
    <t>94580</t>
  </si>
  <si>
    <t>94581</t>
  </si>
  <si>
    <t>94582</t>
  </si>
  <si>
    <t>94584</t>
  </si>
  <si>
    <t>94585</t>
  </si>
  <si>
    <t>94586</t>
  </si>
  <si>
    <t>85015</t>
  </si>
  <si>
    <t>85016</t>
  </si>
  <si>
    <t>97751</t>
  </si>
  <si>
    <t>TUBULÃO A CÉU ABERTO, DIÂMETRO DO FUSTE DE 70 CM, PROFUNDIDADE MENOR OU IGUAL A 5 M, ESCAVAÇÃO MANUAL, SEM ALARGAMENTO DE BASE, CONCRETO FEITO EM OBRA E LANÇADO COM JERICA. AF_01/2018</t>
  </si>
  <si>
    <t>97752</t>
  </si>
  <si>
    <t>TUBULÃO A CÉU ABERTO, DIÂMETRO DO FUSTE DE 80 CM, PROFUNDIDADE MENOR OU IGUAL A 5 M, ESCAVAÇÃO MANUAL, SEM ALARGAMENTO DE BASE, CONCRETO FEITO EM OBRA E LANÇADO COM JERICA. AF_01/2018</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</si>
  <si>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</si>
  <si>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</si>
  <si>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</si>
  <si>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</si>
  <si>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</si>
  <si>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</si>
  <si>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97756</t>
  </si>
  <si>
    <t>TUBULÃO A CÉU ABERTO, DIÂMETRO DO FUSTE DE 80 CM, PROFUNDIDADE MAIOR QUE 5 M E MENOR OU IGUAL A 10 M, ESCAVAÇÃO MANUAL, SEM ALARGAMENTO DE BASE, CONCRETO FEITO EM OBRA E LANÇADO COM JERICA. AF_01/2018</t>
  </si>
  <si>
    <t>97757</t>
  </si>
  <si>
    <t>TUBULÃO A CÉU ABERTO, DIÂMETRO DO FUSTE DE 100 CM, PROFUNDIDADE MAIOR QUE 5 M E MENOR OU IGUAL A 10 M, ESCAVAÇÃO MANUAL, SEM ALARGAMENTO DE BASE, CONCRETO FEITO EM OBRA E LANÇADO COM JERICA. AF_01/2018</t>
  </si>
  <si>
    <t>97758</t>
  </si>
  <si>
    <t>TUBULÃO A CÉU ABERTO, DIÂMETRO DO FUSTE DE 120 CM, PROFUNDIDADE MAIOR QUE 5 M E MENOR OU IGUAL A 10 M, ESCAVAÇÃO MANUAL, SEM ALARGAMENTO DE BASE, CONCRETO FEITO EM OBRA E LANÇADO COM JERICA. AF_01/2018</t>
  </si>
  <si>
    <t>97759</t>
  </si>
  <si>
    <t>TUBULÃO A CÉU ABERTO, DIÂMETRO DO FUSTE DE 70 CM, PROFUNDIDADE MAIOR QUE 10 M, ESCAVAÇÃO MANUAL, SEM ALARGAMENTO DE BASE, CONCRETO FEITO EM OBRA E LANÇADO COM JERICA. AF_01/2018</t>
  </si>
  <si>
    <t>97760</t>
  </si>
  <si>
    <t>TUBULÃO A CÉU ABERTO, DIÂMETRO DO FUSTE DE 80 CM, PROFUNDIDADE MAIOR QUE 10 M, ESCAVAÇÃO MANUAL, SEM ALARGAMENTO DE BASE, CONCRETO FEITO EM OBRA E LANÇADO COM JERICA. AF_01/2018</t>
  </si>
  <si>
    <t>97761</t>
  </si>
  <si>
    <t>TUBULÃO A CÉU ABERTO, DIÂMETRO DO FUSTE DE 100 CM, PROFUNDIDADE MAIOR QUE 10 M, ESCAVAÇÃO MANUAL, SEM ALARGAMENTO DE BASE, CONCRETO FEITO EM OBRA E LANÇADO COM JERICA. AF_01/2018</t>
  </si>
  <si>
    <t>97762</t>
  </si>
  <si>
    <t>TUBULÃO A CÉU ABERTO, DIÂMETRO DO FUSTE DE 120 CM, PROFUNDIDADE MAIOR QUE 10 M, ESCAVAÇÃO MANUAL, SEM ALARGAMENTO DE BASE, CONCRETO FEITO EM OBRA E LANÇADO COM JERICA. AF_01/2018</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</si>
  <si>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</si>
  <si>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</si>
  <si>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</si>
  <si>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</si>
  <si>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</si>
  <si>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</si>
  <si>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</si>
  <si>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</si>
  <si>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</si>
  <si>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</si>
  <si>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</si>
  <si>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</si>
  <si>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97769</t>
  </si>
  <si>
    <t>TUBULÃO A CÉU ABERTO, DIÂMETRO DO FUSTE DE 100 CM, PROFUNDIDADE MAIOR QUE 5 M E MENOR OU IGUAL A 10 M, ESCAVAÇÃO MECÂNICA, SEM ALARGAMENTO DE BASE, CONCRETO FEITO EM OBRA E LANÇADO COM JERICA. AF_01/2018</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</si>
  <si>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</si>
  <si>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</si>
  <si>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</si>
  <si>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</si>
  <si>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</si>
  <si>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</si>
  <si>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</si>
  <si>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</si>
  <si>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</si>
  <si>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</si>
  <si>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97775</t>
  </si>
  <si>
    <t>TUBULÃO A CÉU ABERTO, DIÂMETRO DO FUSTE DE 70 CM, PROFUNDIDADE MENOR OU IGUAL A 5 M, ESCAVAÇÃO MANUAL, SEM ALARGAMENTO DE BASE, CONCRETO USINADO E LANÇADO COM BOMBA OU DIRETAMENTE DO CAMINHÃO. AF_01/2018</t>
  </si>
  <si>
    <t>97776</t>
  </si>
  <si>
    <t>TUBULÃO A CÉU ABERTO, DIÂMETRO DO FUSTE DE 80 CM, PROFUNDIDADE MENOR OU IGUAL A 5 M, ESCAVAÇÃO MANUAL, SEM ALARGAMENTO DE BASE, CONCRETO USINADO E LANÇADO COM BOMBA OU DIRETAMENTE DO CAMINHÃO. AF_01/2018</t>
  </si>
  <si>
    <t>97777</t>
  </si>
  <si>
    <t>TUBULÃO A CÉU ABERTO, DIÂMETRO DO FUSTE DE 100 CM, PROFUNDIDADE MENOR OU IGUAL A 5 M, ESCAVAÇÃO MANUAL, SEM ALARGAMENTO DE BASE, CONCRETO USINADO E LANÇADO COM BOMBA OU DIRETAMENTE DO CAMINHÃO. AF_01/2018</t>
  </si>
  <si>
    <t>97778</t>
  </si>
  <si>
    <t>TUBULÃO A CÉU ABERTO, DIÂMETRO DO FUSTE DE 120 CM, PROFUNDIDADE MENOR OU IGUAL A 5 M, ESCAVAÇÃO MANUAL, SEM ALARGAMENTO DE BASE, CONCRETO USINADO E LANÇADO COM BOMBA OU DIRETAMENTE DO CAMINHÃO. AF_01/2018</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</si>
  <si>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</si>
  <si>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</si>
  <si>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</si>
  <si>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</si>
  <si>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</si>
  <si>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</si>
  <si>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</si>
  <si>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</si>
  <si>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</si>
  <si>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</si>
  <si>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</si>
  <si>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</si>
  <si>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</si>
  <si>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</si>
  <si>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</si>
  <si>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</si>
  <si>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</si>
  <si>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</si>
  <si>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</si>
  <si>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</si>
  <si>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</si>
  <si>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</si>
  <si>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</si>
  <si>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</si>
  <si>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</si>
  <si>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</si>
  <si>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</si>
  <si>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</si>
  <si>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</si>
  <si>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</si>
  <si>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</si>
  <si>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</si>
  <si>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</si>
  <si>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</si>
  <si>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</si>
  <si>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</si>
  <si>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</si>
  <si>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</si>
  <si>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</si>
  <si>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</si>
  <si>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</si>
  <si>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</si>
  <si>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97800</t>
  </si>
  <si>
    <t>ALARGAMENTO DE BASE DE TUBULÃO A CÉU ABERTO, ESCAVAÇÃO MANUAL, CONCRETO USINADO E LANÇADO COM BOMBA OU DIRETAMENTE DO CAMINHÃO. AF_01/2018</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</si>
  <si>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</si>
  <si>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</si>
  <si>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</si>
  <si>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</si>
  <si>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</si>
  <si>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</si>
  <si>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</si>
  <si>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</si>
  <si>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</si>
  <si>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</si>
  <si>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</si>
  <si>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</si>
  <si>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</si>
  <si>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</si>
  <si>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</si>
  <si>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</si>
  <si>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</si>
  <si>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</si>
  <si>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</si>
  <si>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</si>
  <si>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</si>
  <si>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90883</t>
  </si>
  <si>
    <t>90884</t>
  </si>
  <si>
    <t>90885</t>
  </si>
  <si>
    <t>90886</t>
  </si>
  <si>
    <t>90887</t>
  </si>
  <si>
    <t>90888</t>
  </si>
  <si>
    <t>90889</t>
  </si>
  <si>
    <t>90890</t>
  </si>
  <si>
    <t>90891</t>
  </si>
  <si>
    <t>95601</t>
  </si>
  <si>
    <t>95602</t>
  </si>
  <si>
    <t>95603</t>
  </si>
  <si>
    <t>95604</t>
  </si>
  <si>
    <t>95605</t>
  </si>
  <si>
    <t>95607</t>
  </si>
  <si>
    <t>95608</t>
  </si>
  <si>
    <t>95609</t>
  </si>
  <si>
    <t>5,53</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</si>
  <si>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</si>
  <si>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</si>
  <si>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</si>
  <si>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</si>
  <si>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</si>
  <si>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</si>
  <si>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</si>
  <si>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</si>
  <si>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</si>
  <si>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</si>
  <si>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</si>
  <si>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</si>
  <si>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</si>
  <si>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</si>
  <si>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</si>
  <si>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</si>
  <si>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</si>
  <si>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</si>
  <si>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</si>
  <si>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</si>
  <si>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</si>
  <si>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</si>
  <si>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</si>
  <si>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</si>
  <si>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</si>
  <si>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</si>
  <si>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</si>
  <si>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</si>
  <si>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98230</t>
  </si>
  <si>
    <t>ESTACA BROCA DE CONCRETO, DIÂMETRO DE 30 CM, PROFUNDIDADE DE ATÉ 3 M, ESCAVAÇÃO MANUAL COM TRADO CONCHA, NÃO ARMADA. AF_03/2018</t>
  </si>
  <si>
    <t>83534</t>
  </si>
  <si>
    <t>95240</t>
  </si>
  <si>
    <t>9,96</t>
  </si>
  <si>
    <t>95241</t>
  </si>
  <si>
    <t>96616</t>
  </si>
  <si>
    <t>96617</t>
  </si>
  <si>
    <t>96619</t>
  </si>
  <si>
    <t>96620</t>
  </si>
  <si>
    <t>96621</t>
  </si>
  <si>
    <t>96622</t>
  </si>
  <si>
    <t>96623</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</si>
  <si>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</si>
  <si>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</si>
  <si>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</si>
  <si>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</si>
  <si>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</si>
  <si>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</si>
  <si>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</si>
  <si>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</si>
  <si>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</si>
  <si>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</si>
  <si>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</si>
  <si>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</si>
  <si>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</si>
  <si>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</si>
  <si>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</si>
  <si>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90996</t>
  </si>
  <si>
    <t>11,04</t>
  </si>
  <si>
    <t>90997</t>
  </si>
  <si>
    <t>90998</t>
  </si>
  <si>
    <t>91000</t>
  </si>
  <si>
    <t>91002</t>
  </si>
  <si>
    <t>91003</t>
  </si>
  <si>
    <t>91004</t>
  </si>
  <si>
    <t>91005</t>
  </si>
  <si>
    <t>91006</t>
  </si>
  <si>
    <t>91007</t>
  </si>
  <si>
    <t>91008</t>
  </si>
  <si>
    <t>92263</t>
  </si>
  <si>
    <t>92264</t>
  </si>
  <si>
    <t>92265</t>
  </si>
  <si>
    <t>92266</t>
  </si>
  <si>
    <t>92267</t>
  </si>
  <si>
    <t>92268</t>
  </si>
  <si>
    <t>92269</t>
  </si>
  <si>
    <t>92270</t>
  </si>
  <si>
    <t>92271</t>
  </si>
  <si>
    <t>92272</t>
  </si>
  <si>
    <t>92273</t>
  </si>
  <si>
    <t>92408</t>
  </si>
  <si>
    <t>92409</t>
  </si>
  <si>
    <t>92410</t>
  </si>
  <si>
    <t>92411</t>
  </si>
  <si>
    <t>92412</t>
  </si>
  <si>
    <t>92413</t>
  </si>
  <si>
    <t>92414</t>
  </si>
  <si>
    <t>92415</t>
  </si>
  <si>
    <t>92416</t>
  </si>
  <si>
    <t>92417</t>
  </si>
  <si>
    <t>92418</t>
  </si>
  <si>
    <t>92419</t>
  </si>
  <si>
    <t>92420</t>
  </si>
  <si>
    <t>92421</t>
  </si>
  <si>
    <t>92422</t>
  </si>
  <si>
    <t>92423</t>
  </si>
  <si>
    <t>92424</t>
  </si>
  <si>
    <t>92425</t>
  </si>
  <si>
    <t>92426</t>
  </si>
  <si>
    <t>92427</t>
  </si>
  <si>
    <t>92428</t>
  </si>
  <si>
    <t>92429</t>
  </si>
  <si>
    <t>92430</t>
  </si>
  <si>
    <t>92431</t>
  </si>
  <si>
    <t>92432</t>
  </si>
  <si>
    <t>92433</t>
  </si>
  <si>
    <t>92434</t>
  </si>
  <si>
    <t>92435</t>
  </si>
  <si>
    <t>92436</t>
  </si>
  <si>
    <t>92437</t>
  </si>
  <si>
    <t>92438</t>
  </si>
  <si>
    <t>92439</t>
  </si>
  <si>
    <t>92440</t>
  </si>
  <si>
    <t>92441</t>
  </si>
  <si>
    <t>92442</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</si>
  <si>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</si>
  <si>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</si>
  <si>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</si>
  <si>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</si>
  <si>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</si>
  <si>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</si>
  <si>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</si>
  <si>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</si>
  <si>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</si>
  <si>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</si>
  <si>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</si>
  <si>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</si>
  <si>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</si>
  <si>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</si>
  <si>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</si>
  <si>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</si>
  <si>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</si>
  <si>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</si>
  <si>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</si>
  <si>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</si>
  <si>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</si>
  <si>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</si>
  <si>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</si>
  <si>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</si>
  <si>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</si>
  <si>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</si>
  <si>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</si>
  <si>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</si>
  <si>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</si>
  <si>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</si>
  <si>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</si>
  <si>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</si>
  <si>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</si>
  <si>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</si>
  <si>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</si>
  <si>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</si>
  <si>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</si>
  <si>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</si>
  <si>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</si>
  <si>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</si>
  <si>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</si>
  <si>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</si>
  <si>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</si>
  <si>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</si>
  <si>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</si>
  <si>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</si>
  <si>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</si>
  <si>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</si>
  <si>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</si>
  <si>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</si>
  <si>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</si>
  <si>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</si>
  <si>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</si>
  <si>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</si>
  <si>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</si>
  <si>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</si>
  <si>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</si>
  <si>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</si>
  <si>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</si>
  <si>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</si>
  <si>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</si>
  <si>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</si>
  <si>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</si>
  <si>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</si>
  <si>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</si>
  <si>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</si>
  <si>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</si>
  <si>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</si>
  <si>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</si>
  <si>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</si>
  <si>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</si>
  <si>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</si>
  <si>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</si>
  <si>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</si>
  <si>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</si>
  <si>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</si>
  <si>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</si>
  <si>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</si>
  <si>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</si>
  <si>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</si>
  <si>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</si>
  <si>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</si>
  <si>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</si>
  <si>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</si>
  <si>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92527</t>
  </si>
  <si>
    <t>92528</t>
  </si>
  <si>
    <t>92529</t>
  </si>
  <si>
    <t>92530</t>
  </si>
  <si>
    <t>92531</t>
  </si>
  <si>
    <t>92532</t>
  </si>
  <si>
    <t>92533</t>
  </si>
  <si>
    <t>92534</t>
  </si>
  <si>
    <t>92535</t>
  </si>
  <si>
    <t>92536</t>
  </si>
  <si>
    <t>92537</t>
  </si>
  <si>
    <t>92538</t>
  </si>
  <si>
    <t>95934</t>
  </si>
  <si>
    <t>95935</t>
  </si>
  <si>
    <t>95936</t>
  </si>
  <si>
    <t>95937</t>
  </si>
  <si>
    <t>95938</t>
  </si>
  <si>
    <t>95939</t>
  </si>
  <si>
    <t>95940</t>
  </si>
  <si>
    <t>95941</t>
  </si>
  <si>
    <t>95942</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</si>
  <si>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</si>
  <si>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</si>
  <si>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</si>
  <si>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</si>
  <si>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</si>
  <si>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</si>
  <si>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</si>
  <si>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</si>
  <si>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</si>
  <si>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</si>
  <si>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</si>
  <si>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</si>
  <si>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</si>
  <si>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</si>
  <si>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</si>
  <si>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</si>
  <si>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</si>
  <si>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</si>
  <si>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</si>
  <si>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</si>
  <si>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MONTAGEM E DESMONTAGEM DE FÔRMA DE PILARES CIRCULARES, COM ÁREA MÉDIA DAS SEÇÕES MAIOR QUE 0,28 M², PÉ-DIREITO DUPLO, EM MADEIRA, 2 UTILIZAÇÕES.  AF_06/2017</t>
  </si>
  <si>
    <t>85662</t>
  </si>
  <si>
    <t>9,23</t>
  </si>
  <si>
    <t>89996</t>
  </si>
  <si>
    <t>89997</t>
  </si>
  <si>
    <t>5,15</t>
  </si>
  <si>
    <t>89998</t>
  </si>
  <si>
    <t>89999</t>
  </si>
  <si>
    <t>9,27</t>
  </si>
  <si>
    <t>90000</t>
  </si>
  <si>
    <t>91593</t>
  </si>
  <si>
    <t>91594</t>
  </si>
  <si>
    <t>91595</t>
  </si>
  <si>
    <t>91596</t>
  </si>
  <si>
    <t>6,37</t>
  </si>
  <si>
    <t>91597</t>
  </si>
  <si>
    <t>4,51</t>
  </si>
  <si>
    <t>91598</t>
  </si>
  <si>
    <t>91599</t>
  </si>
  <si>
    <t>91600</t>
  </si>
  <si>
    <t>7,28</t>
  </si>
  <si>
    <t>91601</t>
  </si>
  <si>
    <t>7,92</t>
  </si>
  <si>
    <t>91602</t>
  </si>
  <si>
    <t>91603</t>
  </si>
  <si>
    <t>5,89</t>
  </si>
  <si>
    <t>92759</t>
  </si>
  <si>
    <t>92760</t>
  </si>
  <si>
    <t>7,96</t>
  </si>
  <si>
    <t>92761</t>
  </si>
  <si>
    <t>7,79</t>
  </si>
  <si>
    <t>92762</t>
  </si>
  <si>
    <t>92763</t>
  </si>
  <si>
    <t>5,70</t>
  </si>
  <si>
    <t>92764</t>
  </si>
  <si>
    <t>92765</t>
  </si>
  <si>
    <t>92766</t>
  </si>
  <si>
    <t>5,42</t>
  </si>
  <si>
    <t>92767</t>
  </si>
  <si>
    <t>92768</t>
  </si>
  <si>
    <t>92769</t>
  </si>
  <si>
    <t>92770</t>
  </si>
  <si>
    <t>92771</t>
  </si>
  <si>
    <t>92772</t>
  </si>
  <si>
    <t>92773</t>
  </si>
  <si>
    <t>92774</t>
  </si>
  <si>
    <t>92775</t>
  </si>
  <si>
    <t>92776</t>
  </si>
  <si>
    <t>92777</t>
  </si>
  <si>
    <t>92778</t>
  </si>
  <si>
    <t>7,26</t>
  </si>
  <si>
    <t>92779</t>
  </si>
  <si>
    <t>92780</t>
  </si>
  <si>
    <t>92781</t>
  </si>
  <si>
    <t>5,22</t>
  </si>
  <si>
    <t>92782</t>
  </si>
  <si>
    <t>92783</t>
  </si>
  <si>
    <t>92784</t>
  </si>
  <si>
    <t>92785</t>
  </si>
  <si>
    <t>8,23</t>
  </si>
  <si>
    <t>92786</t>
  </si>
  <si>
    <t>92787</t>
  </si>
  <si>
    <t>6,46</t>
  </si>
  <si>
    <t>92788</t>
  </si>
  <si>
    <t>92789</t>
  </si>
  <si>
    <t>5,35</t>
  </si>
  <si>
    <t>92790</t>
  </si>
  <si>
    <t>92791</t>
  </si>
  <si>
    <t>92792</t>
  </si>
  <si>
    <t>92793</t>
  </si>
  <si>
    <t>5,95</t>
  </si>
  <si>
    <t>92794</t>
  </si>
  <si>
    <t>4,92</t>
  </si>
  <si>
    <t>92795</t>
  </si>
  <si>
    <t>4,59</t>
  </si>
  <si>
    <t>92796</t>
  </si>
  <si>
    <t>92797</t>
  </si>
  <si>
    <t>92798</t>
  </si>
  <si>
    <t>92799</t>
  </si>
  <si>
    <t>6,42</t>
  </si>
  <si>
    <t>92800</t>
  </si>
  <si>
    <t>5,68</t>
  </si>
  <si>
    <t>92801</t>
  </si>
  <si>
    <t>92802</t>
  </si>
  <si>
    <t>5,82</t>
  </si>
  <si>
    <t>92803</t>
  </si>
  <si>
    <t>4,84</t>
  </si>
  <si>
    <t>92804</t>
  </si>
  <si>
    <t>92805</t>
  </si>
  <si>
    <t>92806</t>
  </si>
  <si>
    <t>4,29</t>
  </si>
  <si>
    <t>92875</t>
  </si>
  <si>
    <t>92876</t>
  </si>
  <si>
    <t>5,17</t>
  </si>
  <si>
    <t>92877</t>
  </si>
  <si>
    <t>4,66</t>
  </si>
  <si>
    <t>92878</t>
  </si>
  <si>
    <t>92879</t>
  </si>
  <si>
    <t>92880</t>
  </si>
  <si>
    <t>92881</t>
  </si>
  <si>
    <t>92882</t>
  </si>
  <si>
    <t>92883</t>
  </si>
  <si>
    <t>92884</t>
  </si>
  <si>
    <t>6,09</t>
  </si>
  <si>
    <t>92885</t>
  </si>
  <si>
    <t>92886</t>
  </si>
  <si>
    <t>92887</t>
  </si>
  <si>
    <t>5,23</t>
  </si>
  <si>
    <t>92888</t>
  </si>
  <si>
    <t>92915</t>
  </si>
  <si>
    <t>92916</t>
  </si>
  <si>
    <t>92917</t>
  </si>
  <si>
    <t>8,39</t>
  </si>
  <si>
    <t>92919</t>
  </si>
  <si>
    <t>92921</t>
  </si>
  <si>
    <t>92922</t>
  </si>
  <si>
    <t>5,57</t>
  </si>
  <si>
    <t>92923</t>
  </si>
  <si>
    <t>5,08</t>
  </si>
  <si>
    <t>92924</t>
  </si>
  <si>
    <t>95445</t>
  </si>
  <si>
    <t>95446</t>
  </si>
  <si>
    <t>95576</t>
  </si>
  <si>
    <t>MONTAGEM DE ARMADURA LONGITUDINAL/TRANSVERSAL DE ESTACAS DE SEÇÃO CIRCULAR, DIÂMETRO = 8,0 MM. AF_11/2016</t>
  </si>
  <si>
    <t>95577</t>
  </si>
  <si>
    <t>6,55</t>
  </si>
  <si>
    <t>95578</t>
  </si>
  <si>
    <t>MONTAGEM DE ARMADURA LONGITUDINAL/TRANSVERSAL DE ESTACAS DE SEÇÃO CIRCULAR, DIÂMETRO = 12,5 MM. AF_11/2016</t>
  </si>
  <si>
    <t>95579</t>
  </si>
  <si>
    <t>95580</t>
  </si>
  <si>
    <t>95581</t>
  </si>
  <si>
    <t>95583</t>
  </si>
  <si>
    <t>95584</t>
  </si>
  <si>
    <t>95585</t>
  </si>
  <si>
    <t>MONTAGEM DE ARMADURA LONGITUDINAL/TRANSVERSAL DE ESTACAS DE SEÇÃO RETANGULAR (BARRETE), DIÂMETRO = 8,0 MM. AF_11/2016</t>
  </si>
  <si>
    <t>8,30</t>
  </si>
  <si>
    <t>95586</t>
  </si>
  <si>
    <t>95587</t>
  </si>
  <si>
    <t>MONTAGEM DE ARMADURA LONGITUDINAL/TRANSVERSAL DE ESTACAS DE SEÇÃO RETANGULAR (BARRETE), DIÂMETRO = 12,5 MM. AF_11/2016</t>
  </si>
  <si>
    <t>95588</t>
  </si>
  <si>
    <t>95589</t>
  </si>
  <si>
    <t>5,37</t>
  </si>
  <si>
    <t>95590</t>
  </si>
  <si>
    <t>95592</t>
  </si>
  <si>
    <t>95593</t>
  </si>
  <si>
    <t>95943</t>
  </si>
  <si>
    <t>95944</t>
  </si>
  <si>
    <t>95945</t>
  </si>
  <si>
    <t>9,85</t>
  </si>
  <si>
    <t>95946</t>
  </si>
  <si>
    <t>95947</t>
  </si>
  <si>
    <t>95948</t>
  </si>
  <si>
    <t>4,90</t>
  </si>
  <si>
    <t>96544</t>
  </si>
  <si>
    <t>96545</t>
  </si>
  <si>
    <t>9,02</t>
  </si>
  <si>
    <t>96546</t>
  </si>
  <si>
    <t>7,34</t>
  </si>
  <si>
    <t>96547</t>
  </si>
  <si>
    <t>96548</t>
  </si>
  <si>
    <t>96549</t>
  </si>
  <si>
    <t>5,43</t>
  </si>
  <si>
    <t>96550</t>
  </si>
  <si>
    <t>40780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</si>
  <si>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</si>
  <si>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</si>
  <si>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</si>
  <si>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</si>
  <si>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</si>
  <si>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</si>
  <si>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</si>
  <si>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</si>
  <si>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</si>
  <si>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</si>
  <si>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</si>
  <si>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</si>
  <si>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</si>
  <si>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</si>
  <si>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</si>
  <si>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</si>
  <si>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</si>
  <si>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</si>
  <si>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</si>
  <si>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</si>
  <si>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</si>
  <si>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</si>
  <si>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</si>
  <si>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</si>
  <si>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</si>
  <si>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</si>
  <si>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</si>
  <si>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</si>
  <si>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</si>
  <si>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</si>
  <si>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</si>
  <si>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</si>
  <si>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</si>
  <si>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</si>
  <si>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</si>
  <si>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</si>
  <si>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</si>
  <si>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</si>
  <si>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</si>
  <si>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</si>
  <si>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</si>
  <si>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</si>
  <si>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</si>
  <si>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</si>
  <si>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</si>
  <si>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</si>
  <si>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</si>
  <si>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</si>
  <si>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</si>
  <si>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</si>
  <si>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</si>
  <si>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</si>
  <si>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</si>
  <si>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</si>
  <si>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</si>
  <si>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</si>
  <si>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</si>
  <si>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</si>
  <si>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</si>
  <si>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</si>
  <si>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</si>
  <si>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</si>
  <si>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</si>
  <si>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</si>
  <si>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83518</t>
  </si>
  <si>
    <t>95467</t>
  </si>
  <si>
    <t>68328</t>
  </si>
  <si>
    <t>79471</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</si>
  <si>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</si>
  <si>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</si>
  <si>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</si>
  <si>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</si>
  <si>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</si>
  <si>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</si>
  <si>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</si>
  <si>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</si>
  <si>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</si>
  <si>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</si>
  <si>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</si>
  <si>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</si>
  <si>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</si>
  <si>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</si>
  <si>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</si>
  <si>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</si>
  <si>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</si>
  <si>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</si>
  <si>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</si>
  <si>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</si>
  <si>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</si>
  <si>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</si>
  <si>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FIXAÇÃO (ENCUNHAMENTO) DE ALVENARIA DE VEDAÇÃO COM ESPUMA DE POLIURETANO EXPANSIVA. AF_03/2016</t>
  </si>
  <si>
    <t>93204</t>
  </si>
  <si>
    <t>93205</t>
  </si>
  <si>
    <t>71623</t>
  </si>
  <si>
    <t>83513</t>
  </si>
  <si>
    <t>5,91</t>
  </si>
  <si>
    <t>83514</t>
  </si>
  <si>
    <t>84153</t>
  </si>
  <si>
    <t>84154</t>
  </si>
  <si>
    <t>85233</t>
  </si>
  <si>
    <t>95952</t>
  </si>
  <si>
    <t>95953</t>
  </si>
  <si>
    <t>95954</t>
  </si>
  <si>
    <t>95955</t>
  </si>
  <si>
    <t>95956</t>
  </si>
  <si>
    <t>95957</t>
  </si>
  <si>
    <t>95969</t>
  </si>
  <si>
    <t>83735</t>
  </si>
  <si>
    <t>68053</t>
  </si>
  <si>
    <t>11,52</t>
  </si>
  <si>
    <t>7,62</t>
  </si>
  <si>
    <t>72124</t>
  </si>
  <si>
    <t>91831</t>
  </si>
  <si>
    <t>91834</t>
  </si>
  <si>
    <t>5,81</t>
  </si>
  <si>
    <t>91836</t>
  </si>
  <si>
    <t>7,57</t>
  </si>
  <si>
    <t>91842</t>
  </si>
  <si>
    <t>3,94</t>
  </si>
  <si>
    <t>91844</t>
  </si>
  <si>
    <t>91846</t>
  </si>
  <si>
    <t>6,36</t>
  </si>
  <si>
    <t>91852</t>
  </si>
  <si>
    <t>5,88</t>
  </si>
  <si>
    <t>91854</t>
  </si>
  <si>
    <t>6,51</t>
  </si>
  <si>
    <t>91856</t>
  </si>
  <si>
    <t>91862</t>
  </si>
  <si>
    <t>91863</t>
  </si>
  <si>
    <t>91864</t>
  </si>
  <si>
    <t>91865</t>
  </si>
  <si>
    <t>91866</t>
  </si>
  <si>
    <t>5,13</t>
  </si>
  <si>
    <t>91867</t>
  </si>
  <si>
    <t>91868</t>
  </si>
  <si>
    <t>91869</t>
  </si>
  <si>
    <t>91870</t>
  </si>
  <si>
    <t>7,52</t>
  </si>
  <si>
    <t>91871</t>
  </si>
  <si>
    <t>8,68</t>
  </si>
  <si>
    <t>91872</t>
  </si>
  <si>
    <t>91873</t>
  </si>
  <si>
    <t>93008</t>
  </si>
  <si>
    <t>93009</t>
  </si>
  <si>
    <t>93010</t>
  </si>
  <si>
    <t>93011</t>
  </si>
  <si>
    <t>93012</t>
  </si>
  <si>
    <t>95726</t>
  </si>
  <si>
    <t>95727</t>
  </si>
  <si>
    <t>4,79</t>
  </si>
  <si>
    <t>95728</t>
  </si>
  <si>
    <t>95729</t>
  </si>
  <si>
    <t>95730</t>
  </si>
  <si>
    <t>95731</t>
  </si>
  <si>
    <t>7,58</t>
  </si>
  <si>
    <t>95732</t>
  </si>
  <si>
    <t>95745</t>
  </si>
  <si>
    <t>95746</t>
  </si>
  <si>
    <t>95747</t>
  </si>
  <si>
    <t>95748</t>
  </si>
  <si>
    <t>95749</t>
  </si>
  <si>
    <t>95750</t>
  </si>
  <si>
    <t>23,52</t>
  </si>
  <si>
    <t>95751</t>
  </si>
  <si>
    <t>95752</t>
  </si>
  <si>
    <t>72263</t>
  </si>
  <si>
    <t>18,76</t>
  </si>
  <si>
    <t>72271</t>
  </si>
  <si>
    <t>72272</t>
  </si>
  <si>
    <t>11,74</t>
  </si>
  <si>
    <t>8,75</t>
  </si>
  <si>
    <t>91874</t>
  </si>
  <si>
    <t>3,54</t>
  </si>
  <si>
    <t>91875</t>
  </si>
  <si>
    <t>4,67</t>
  </si>
  <si>
    <t>91876</t>
  </si>
  <si>
    <t>91877</t>
  </si>
  <si>
    <t>91878</t>
  </si>
  <si>
    <t>4,58</t>
  </si>
  <si>
    <t>91879</t>
  </si>
  <si>
    <t>91880</t>
  </si>
  <si>
    <t>91881</t>
  </si>
  <si>
    <t>91882</t>
  </si>
  <si>
    <t>91884</t>
  </si>
  <si>
    <t>91885</t>
  </si>
  <si>
    <t>91886</t>
  </si>
  <si>
    <t>91887</t>
  </si>
  <si>
    <t>6,39</t>
  </si>
  <si>
    <t>91889</t>
  </si>
  <si>
    <t>91890</t>
  </si>
  <si>
    <t>7,66</t>
  </si>
  <si>
    <t>91892</t>
  </si>
  <si>
    <t>9,05</t>
  </si>
  <si>
    <t>91893</t>
  </si>
  <si>
    <t>91896</t>
  </si>
  <si>
    <t>91898</t>
  </si>
  <si>
    <t>14,28</t>
  </si>
  <si>
    <t>91899</t>
  </si>
  <si>
    <t>7,89</t>
  </si>
  <si>
    <t>91901</t>
  </si>
  <si>
    <t>7,68</t>
  </si>
  <si>
    <t>91902</t>
  </si>
  <si>
    <t>9,17</t>
  </si>
  <si>
    <t>91904</t>
  </si>
  <si>
    <t>91905</t>
  </si>
  <si>
    <t>91908</t>
  </si>
  <si>
    <t>91910</t>
  </si>
  <si>
    <t>91911</t>
  </si>
  <si>
    <t>91913</t>
  </si>
  <si>
    <t>9,40</t>
  </si>
  <si>
    <t>91914</t>
  </si>
  <si>
    <t>10,50</t>
  </si>
  <si>
    <t>91916</t>
  </si>
  <si>
    <t>91917</t>
  </si>
  <si>
    <t>91920</t>
  </si>
  <si>
    <t>91922</t>
  </si>
  <si>
    <t>93013</t>
  </si>
  <si>
    <t>10,53</t>
  </si>
  <si>
    <t>93014</t>
  </si>
  <si>
    <t>93015</t>
  </si>
  <si>
    <t>93016</t>
  </si>
  <si>
    <t>93017</t>
  </si>
  <si>
    <t>93018</t>
  </si>
  <si>
    <t>93020</t>
  </si>
  <si>
    <t>93022</t>
  </si>
  <si>
    <t>93024</t>
  </si>
  <si>
    <t>93026</t>
  </si>
  <si>
    <t>95733</t>
  </si>
  <si>
    <t>95734</t>
  </si>
  <si>
    <t>5,52</t>
  </si>
  <si>
    <t>95735</t>
  </si>
  <si>
    <t>4,77</t>
  </si>
  <si>
    <t>95736</t>
  </si>
  <si>
    <t>5,55</t>
  </si>
  <si>
    <t>95738</t>
  </si>
  <si>
    <t>95753</t>
  </si>
  <si>
    <t>95754</t>
  </si>
  <si>
    <t>7,25</t>
  </si>
  <si>
    <t>95755</t>
  </si>
  <si>
    <t>95756</t>
  </si>
  <si>
    <t>14,22</t>
  </si>
  <si>
    <t>95757</t>
  </si>
  <si>
    <t>8,61</t>
  </si>
  <si>
    <t>95758</t>
  </si>
  <si>
    <t>95759</t>
  </si>
  <si>
    <t>95760</t>
  </si>
  <si>
    <t>7,99</t>
  </si>
  <si>
    <t>91924</t>
  </si>
  <si>
    <t>91925</t>
  </si>
  <si>
    <t>91926</t>
  </si>
  <si>
    <t>2,30</t>
  </si>
  <si>
    <t>91927</t>
  </si>
  <si>
    <t>91928</t>
  </si>
  <si>
    <t>91929</t>
  </si>
  <si>
    <t>91930</t>
  </si>
  <si>
    <t>91931</t>
  </si>
  <si>
    <t>91932</t>
  </si>
  <si>
    <t>91933</t>
  </si>
  <si>
    <t>91934</t>
  </si>
  <si>
    <t>91935</t>
  </si>
  <si>
    <t>12,76</t>
  </si>
  <si>
    <t>92979</t>
  </si>
  <si>
    <t>92980</t>
  </si>
  <si>
    <t>5,19</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</si>
  <si>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</si>
  <si>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</si>
  <si>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</si>
  <si>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</si>
  <si>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</si>
  <si>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</si>
  <si>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</si>
  <si>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</si>
  <si>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</si>
  <si>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</si>
  <si>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</si>
  <si>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</si>
  <si>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</si>
  <si>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</si>
  <si>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</si>
  <si>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</si>
  <si>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</si>
  <si>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</si>
  <si>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</si>
  <si>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</si>
  <si>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</si>
  <si>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</si>
  <si>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83446</t>
  </si>
  <si>
    <t>91936</t>
  </si>
  <si>
    <t>91937</t>
  </si>
  <si>
    <t>8,10</t>
  </si>
  <si>
    <t>91939</t>
  </si>
  <si>
    <t>91940</t>
  </si>
  <si>
    <t>10,80</t>
  </si>
  <si>
    <t>91941</t>
  </si>
  <si>
    <t>91942</t>
  </si>
  <si>
    <t>91943</t>
  </si>
  <si>
    <t>91944</t>
  </si>
  <si>
    <t>9,63</t>
  </si>
  <si>
    <t>92865</t>
  </si>
  <si>
    <t>92866</t>
  </si>
  <si>
    <t>92867</t>
  </si>
  <si>
    <t>92868</t>
  </si>
  <si>
    <t>92869</t>
  </si>
  <si>
    <t>92870</t>
  </si>
  <si>
    <t>92871</t>
  </si>
  <si>
    <t>92872</t>
  </si>
  <si>
    <t>95777</t>
  </si>
  <si>
    <t>95778</t>
  </si>
  <si>
    <t>95779</t>
  </si>
  <si>
    <t>95780</t>
  </si>
  <si>
    <t>95781</t>
  </si>
  <si>
    <t>95782</t>
  </si>
  <si>
    <t>95785</t>
  </si>
  <si>
    <t>95787</t>
  </si>
  <si>
    <t>95789</t>
  </si>
  <si>
    <t>95791</t>
  </si>
  <si>
    <t>95795</t>
  </si>
  <si>
    <t>24,31</t>
  </si>
  <si>
    <t>95796</t>
  </si>
  <si>
    <t>95797</t>
  </si>
  <si>
    <t>95801</t>
  </si>
  <si>
    <t>95802</t>
  </si>
  <si>
    <t>95803</t>
  </si>
  <si>
    <t>95804</t>
  </si>
  <si>
    <t>95805</t>
  </si>
  <si>
    <t>95806</t>
  </si>
  <si>
    <t>95807</t>
  </si>
  <si>
    <t>95808</t>
  </si>
  <si>
    <t>95809</t>
  </si>
  <si>
    <t>95810</t>
  </si>
  <si>
    <t>95811</t>
  </si>
  <si>
    <t>95812</t>
  </si>
  <si>
    <t>13,12</t>
  </si>
  <si>
    <t>95813</t>
  </si>
  <si>
    <t>95814</t>
  </si>
  <si>
    <t>95815</t>
  </si>
  <si>
    <t>95816</t>
  </si>
  <si>
    <t>95817</t>
  </si>
  <si>
    <t>95818</t>
  </si>
  <si>
    <t>68066</t>
  </si>
  <si>
    <t>72319</t>
  </si>
  <si>
    <t>72341</t>
  </si>
  <si>
    <t>72343</t>
  </si>
  <si>
    <t>72344</t>
  </si>
  <si>
    <t>72345</t>
  </si>
  <si>
    <t>83463</t>
  </si>
  <si>
    <t>84402</t>
  </si>
  <si>
    <t>93653</t>
  </si>
  <si>
    <t>93654</t>
  </si>
  <si>
    <t>93655</t>
  </si>
  <si>
    <t>11,63</t>
  </si>
  <si>
    <t>93656</t>
  </si>
  <si>
    <t>93657</t>
  </si>
  <si>
    <t>93658</t>
  </si>
  <si>
    <t>93659</t>
  </si>
  <si>
    <t>93660</t>
  </si>
  <si>
    <t>93661</t>
  </si>
  <si>
    <t>93662</t>
  </si>
  <si>
    <t>93663</t>
  </si>
  <si>
    <t>93664</t>
  </si>
  <si>
    <t>93665</t>
  </si>
  <si>
    <t>93666</t>
  </si>
  <si>
    <t>93667</t>
  </si>
  <si>
    <t>93668</t>
  </si>
  <si>
    <t>93669</t>
  </si>
  <si>
    <t>93670</t>
  </si>
  <si>
    <t>93671</t>
  </si>
  <si>
    <t>93672</t>
  </si>
  <si>
    <t>93673</t>
  </si>
  <si>
    <t>72339</t>
  </si>
  <si>
    <t>83403</t>
  </si>
  <si>
    <t>14,62</t>
  </si>
  <si>
    <t>83465</t>
  </si>
  <si>
    <t>91945</t>
  </si>
  <si>
    <t>91946</t>
  </si>
  <si>
    <t>91947</t>
  </si>
  <si>
    <t>4,76</t>
  </si>
  <si>
    <t>91949</t>
  </si>
  <si>
    <t>91950</t>
  </si>
  <si>
    <t>91951</t>
  </si>
  <si>
    <t>91952</t>
  </si>
  <si>
    <t>91953</t>
  </si>
  <si>
    <t>91954</t>
  </si>
  <si>
    <t>91955</t>
  </si>
  <si>
    <t>22,66</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</si>
  <si>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</si>
  <si>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</si>
  <si>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</si>
  <si>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</si>
  <si>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</si>
  <si>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</si>
  <si>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</si>
  <si>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</si>
  <si>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</si>
  <si>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</si>
  <si>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</si>
  <si>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</si>
  <si>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</si>
  <si>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</si>
  <si>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</si>
  <si>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</si>
  <si>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</si>
  <si>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</si>
  <si>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</si>
  <si>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</si>
  <si>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</si>
  <si>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</si>
  <si>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</si>
  <si>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</si>
  <si>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</si>
  <si>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</si>
  <si>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</si>
  <si>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</si>
  <si>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</si>
  <si>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</si>
  <si>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</si>
  <si>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</si>
  <si>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</si>
  <si>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</si>
  <si>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</si>
  <si>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</si>
  <si>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</si>
  <si>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</si>
  <si>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</si>
  <si>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</si>
  <si>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</si>
  <si>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</si>
  <si>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</si>
  <si>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</si>
  <si>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15,28</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</si>
  <si>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</si>
  <si>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</si>
  <si>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</si>
  <si>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</si>
  <si>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</si>
  <si>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</si>
  <si>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</si>
  <si>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</si>
  <si>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</si>
  <si>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</si>
  <si>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</si>
  <si>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</si>
  <si>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</si>
  <si>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</si>
  <si>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</si>
  <si>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</si>
  <si>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</si>
  <si>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</si>
  <si>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</si>
  <si>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</si>
  <si>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</si>
  <si>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</si>
  <si>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</si>
  <si>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</si>
  <si>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</si>
  <si>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</si>
  <si>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</si>
  <si>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</si>
  <si>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</si>
  <si>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</si>
  <si>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</si>
  <si>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</si>
  <si>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</si>
  <si>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</si>
  <si>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</si>
  <si>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</si>
  <si>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72278</t>
  </si>
  <si>
    <t>72280</t>
  </si>
  <si>
    <t>83391</t>
  </si>
  <si>
    <t>83392</t>
  </si>
  <si>
    <t>83393</t>
  </si>
  <si>
    <t>83470</t>
  </si>
  <si>
    <t>93040</t>
  </si>
  <si>
    <t>93041</t>
  </si>
  <si>
    <t>93044</t>
  </si>
  <si>
    <t>13,33</t>
  </si>
  <si>
    <t>93045</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</si>
  <si>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</si>
  <si>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</si>
  <si>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</si>
  <si>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</si>
  <si>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</si>
  <si>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</si>
  <si>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</si>
  <si>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</si>
  <si>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97587</t>
  </si>
  <si>
    <t>LUMINÁRIA TIPO CALHA, DE EMBUTIR, COM 2 LÂMPADAS DE 14 W COM REFLETOR - FORNECIMENTO E INSTALAÇÃO. AF_11/2017</t>
  </si>
  <si>
    <t>97589</t>
  </si>
  <si>
    <t>LUMINÁRIA TIPO PLAFON EM PLÁSTICO, DE SOBREPOR, COM 1 LÂMPADA DE 15 W, - FORNECIMENTO E INSTALAÇÃO. AF_11/2017</t>
  </si>
  <si>
    <t>97590</t>
  </si>
  <si>
    <t>LUMINÁRIA TIPO PLAFON REDONDO COM VIDRO FOSCO, DE SOBREPOR, COM 1 LÂMPADA DE 15 W - FORNECIMENTO E INSTALAÇÃO. AF_11/2017</t>
  </si>
  <si>
    <t>97591</t>
  </si>
  <si>
    <t>LUMINÁRIA TIPO PLAFON REDONDO COM VIDRO FOSCO, DE SOBREPOR, COM 2 LÂMPADAS DE 15 W - FORNECIMENTO E INSTALAÇÃO. AF_11/2017</t>
  </si>
  <si>
    <t>97592</t>
  </si>
  <si>
    <t>LUMINÁRIA TIPO PLAFON, DE SOBREPOR, COM 1 LÂMPADA LED - FORNECIMENTO E INSTALAÇÃO. AF_11/2017</t>
  </si>
  <si>
    <t>97593</t>
  </si>
  <si>
    <t>LUMINÁRIA TIPO SPOT, DE SOBREPOR, COM 1 LÂMPADA DE 15 W - FORNECIMENTO E INSTALAÇÃO. AF_11/2017</t>
  </si>
  <si>
    <t>97594</t>
  </si>
  <si>
    <t>LUMINÁRIA TIPO SPOT, DE SOBREPOR, COM 2 LÂMPADAS DE 15 W - FORNECIMENTO E INSTALAÇÃO. AF_11/2017</t>
  </si>
  <si>
    <t>97595</t>
  </si>
  <si>
    <t>SENSOR DE PRESENÇA COM FOTOCÉLULA, FIXAÇÃO EM PAREDE - FORNECIMENTO E INSTALAÇÃO. AF_11/2017</t>
  </si>
  <si>
    <t>97596</t>
  </si>
  <si>
    <t>SENSOR DE PRESENÇA SEM FOTOCÉLULA, FIXAÇÃO EM PAREDE - FORNECIMENTO E INSTALAÇÃO. AF_11/2017</t>
  </si>
  <si>
    <t>97597</t>
  </si>
  <si>
    <t>SENSOR DE PRESENÇA COM FOTOCÉLULA, FIXAÇÃO EM TETO - FORNECIMENTO E INSTALAÇÃO. AF_11/2017</t>
  </si>
  <si>
    <t>97598</t>
  </si>
  <si>
    <t>SENSOR DE PRESENÇA SEM FOTOCÉLULA, FIXAÇÃO EM TETO - FORNECIMENTO E INSTALAÇÃO. AF_11/2017</t>
  </si>
  <si>
    <t>97599</t>
  </si>
  <si>
    <t>LUMINÁRIA DE EMERGÊNCIA - FORNECIMENTO E INSTALAÇÃO. AF_11/2017</t>
  </si>
  <si>
    <t>97609</t>
  </si>
  <si>
    <t>LÂMPADA COMPACTA DE LED 6 W, BASE E27 - FORNECIMENTO E INSTALAÇÃO. AF_11/2017</t>
  </si>
  <si>
    <t>97610</t>
  </si>
  <si>
    <t>LÂMPADA COMPACTA DE LED 10 W, BASE E27 - FORNECIMENTO E INSTALAÇÃO. AF_11/2017</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</si>
  <si>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</si>
  <si>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</si>
  <si>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</si>
  <si>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</si>
  <si>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</si>
  <si>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</si>
  <si>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97614</t>
  </si>
  <si>
    <t>LÂMPADA COMPACTA DE VAPOR METÁLICO OVOIDE 150 W, BASE E27 - FORNECIMENTO E INSTALAÇÃO. AF_11/2017</t>
  </si>
  <si>
    <t>97615</t>
  </si>
  <si>
    <t>LÂMPADA TUBULAR FLUORESCENTE T8 DE 16/18 W, BASE G13 - FORNECIMENTO E INSTALAÇÃO. AF_11/2017_P</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</si>
  <si>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</si>
  <si>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</si>
  <si>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</si>
  <si>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</si>
  <si>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</si>
  <si>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</si>
  <si>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41598</t>
  </si>
  <si>
    <t>72941</t>
  </si>
  <si>
    <t>73624</t>
  </si>
  <si>
    <t>88543</t>
  </si>
  <si>
    <t>88544</t>
  </si>
  <si>
    <t>88545</t>
  </si>
  <si>
    <t>72281</t>
  </si>
  <si>
    <t>72282</t>
  </si>
  <si>
    <t>83399</t>
  </si>
  <si>
    <t>83400</t>
  </si>
  <si>
    <t>83401</t>
  </si>
  <si>
    <t>83402</t>
  </si>
  <si>
    <t>83475</t>
  </si>
  <si>
    <t>83478</t>
  </si>
  <si>
    <t>83479</t>
  </si>
  <si>
    <t>83480</t>
  </si>
  <si>
    <t>83481</t>
  </si>
  <si>
    <t>97600</t>
  </si>
  <si>
    <t>REFLETOR EM ALUMÍNIO COM SUPORTE E ALÇA, LÂMPADA 125 W - FORNECIMENTO E INSTALAÇÃO. AF_11/2017</t>
  </si>
  <si>
    <t>97601</t>
  </si>
  <si>
    <t>REFLETOR EM ALUMÍNIO COM SUPORTE E ALÇA, LÂMPADA 250 W - FORNECIMENTO E INSTALAÇÃO. AF_11/2017</t>
  </si>
  <si>
    <t>97605</t>
  </si>
  <si>
    <t>LUMINÁRIA ARANDELA TIPO MEIA-LUA, PARA 1 LÂMPADA LED - FORNECIMENTO E INSTALAÇÃO. AF_11/2017</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</si>
  <si>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</si>
  <si>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</si>
  <si>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</si>
  <si>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</si>
  <si>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</si>
  <si>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</si>
  <si>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93128</t>
  </si>
  <si>
    <t>93137</t>
  </si>
  <si>
    <t>93138</t>
  </si>
  <si>
    <t>93139</t>
  </si>
  <si>
    <t>93140</t>
  </si>
  <si>
    <t>93141</t>
  </si>
  <si>
    <t>93142</t>
  </si>
  <si>
    <t>93143</t>
  </si>
  <si>
    <t>93144</t>
  </si>
  <si>
    <t>93145</t>
  </si>
  <si>
    <t>93146</t>
  </si>
  <si>
    <t>93147</t>
  </si>
  <si>
    <t>8260</t>
  </si>
  <si>
    <t>72315</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</si>
  <si>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</si>
  <si>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</si>
  <si>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</si>
  <si>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</si>
  <si>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</si>
  <si>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</si>
  <si>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</si>
  <si>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</si>
  <si>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</si>
  <si>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</si>
  <si>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</si>
  <si>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</si>
  <si>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</si>
  <si>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</si>
  <si>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</si>
  <si>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</si>
  <si>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</si>
  <si>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</si>
  <si>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SUPORTE ISOLADOR PARA CORDOALHA DE COBRE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</si>
  <si>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</si>
  <si>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</si>
  <si>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</si>
  <si>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</si>
  <si>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</si>
  <si>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</si>
  <si>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</si>
  <si>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</si>
  <si>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</si>
  <si>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</si>
  <si>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</si>
  <si>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</si>
  <si>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9535</t>
  </si>
  <si>
    <t>88547</t>
  </si>
  <si>
    <t>72283</t>
  </si>
  <si>
    <t>72287</t>
  </si>
  <si>
    <t>72288</t>
  </si>
  <si>
    <t>72553</t>
  </si>
  <si>
    <t>72554</t>
  </si>
  <si>
    <t>83633</t>
  </si>
  <si>
    <t>83634</t>
  </si>
  <si>
    <t>83635</t>
  </si>
  <si>
    <t>96765</t>
  </si>
  <si>
    <t>7,20</t>
  </si>
  <si>
    <t>1,53</t>
  </si>
  <si>
    <t>2,70</t>
  </si>
  <si>
    <t>83366</t>
  </si>
  <si>
    <t>CAIXA DE PASSAGEM PARA TELEFONE 15X15X10CM (SOBREPOR), FORNECIMENTO E INSTALACAO.</t>
  </si>
  <si>
    <t>84796</t>
  </si>
  <si>
    <t>84798</t>
  </si>
  <si>
    <t>85120</t>
  </si>
  <si>
    <t>83486</t>
  </si>
  <si>
    <t>83643</t>
  </si>
  <si>
    <t>83644</t>
  </si>
  <si>
    <t>83645</t>
  </si>
  <si>
    <t>83646</t>
  </si>
  <si>
    <t>83647</t>
  </si>
  <si>
    <t>83648</t>
  </si>
  <si>
    <t>83649</t>
  </si>
  <si>
    <t>83650</t>
  </si>
  <si>
    <t>89355</t>
  </si>
  <si>
    <t>89356</t>
  </si>
  <si>
    <t>89357</t>
  </si>
  <si>
    <t>89401</t>
  </si>
  <si>
    <t>89402</t>
  </si>
  <si>
    <t>89403</t>
  </si>
  <si>
    <t>10,68</t>
  </si>
  <si>
    <t>89446</t>
  </si>
  <si>
    <t>89447</t>
  </si>
  <si>
    <t>89448</t>
  </si>
  <si>
    <t>9,78</t>
  </si>
  <si>
    <t>89449</t>
  </si>
  <si>
    <t>12,12</t>
  </si>
  <si>
    <t>89450</t>
  </si>
  <si>
    <t>18,50</t>
  </si>
  <si>
    <t>89451</t>
  </si>
  <si>
    <t>89452</t>
  </si>
  <si>
    <t>89508</t>
  </si>
  <si>
    <t>13,30</t>
  </si>
  <si>
    <t>89509</t>
  </si>
  <si>
    <t>89511</t>
  </si>
  <si>
    <t>89512</t>
  </si>
  <si>
    <t>89576</t>
  </si>
  <si>
    <t>89578</t>
  </si>
  <si>
    <t>89580</t>
  </si>
  <si>
    <t>89633</t>
  </si>
  <si>
    <t>15,76</t>
  </si>
  <si>
    <t>89634</t>
  </si>
  <si>
    <t>89635</t>
  </si>
  <si>
    <t>89636</t>
  </si>
  <si>
    <t>89711</t>
  </si>
  <si>
    <t>89712</t>
  </si>
  <si>
    <t>89713</t>
  </si>
  <si>
    <t>89714</t>
  </si>
  <si>
    <t>89716</t>
  </si>
  <si>
    <t>89717</t>
  </si>
  <si>
    <t>89770</t>
  </si>
  <si>
    <t>89771</t>
  </si>
  <si>
    <t>89773</t>
  </si>
  <si>
    <t>89775</t>
  </si>
  <si>
    <t>89798</t>
  </si>
  <si>
    <t>8,99</t>
  </si>
  <si>
    <t>89799</t>
  </si>
  <si>
    <t>89800</t>
  </si>
  <si>
    <t>89848</t>
  </si>
  <si>
    <t>89849</t>
  </si>
  <si>
    <t>89865</t>
  </si>
  <si>
    <t>9,24</t>
  </si>
  <si>
    <t>91784</t>
  </si>
  <si>
    <t>91785</t>
  </si>
  <si>
    <t>91786</t>
  </si>
  <si>
    <t>91787</t>
  </si>
  <si>
    <t>20,87</t>
  </si>
  <si>
    <t>91788</t>
  </si>
  <si>
    <t>91789</t>
  </si>
  <si>
    <t>91790</t>
  </si>
  <si>
    <t>91791</t>
  </si>
  <si>
    <t>91792</t>
  </si>
  <si>
    <t>91793</t>
  </si>
  <si>
    <t>91794</t>
  </si>
  <si>
    <t>91795</t>
  </si>
  <si>
    <t>91796</t>
  </si>
  <si>
    <t>92275</t>
  </si>
  <si>
    <t>23,07</t>
  </si>
  <si>
    <t>92276</t>
  </si>
  <si>
    <t>92277</t>
  </si>
  <si>
    <t>92278</t>
  </si>
  <si>
    <t>92279</t>
  </si>
  <si>
    <t>92280</t>
  </si>
  <si>
    <t>92305</t>
  </si>
  <si>
    <t>92306</t>
  </si>
  <si>
    <t>92307</t>
  </si>
  <si>
    <t>92320</t>
  </si>
  <si>
    <t>92321</t>
  </si>
  <si>
    <t>92322</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</si>
  <si>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</si>
  <si>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</si>
  <si>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</si>
  <si>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</si>
  <si>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</si>
  <si>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</si>
  <si>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</si>
  <si>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</si>
  <si>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</si>
  <si>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</si>
  <si>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</si>
  <si>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</si>
  <si>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</si>
  <si>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</si>
  <si>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</si>
  <si>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</si>
  <si>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</si>
  <si>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</si>
  <si>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</si>
  <si>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</si>
  <si>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</si>
  <si>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</si>
  <si>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</si>
  <si>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</si>
  <si>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</si>
  <si>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</si>
  <si>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</si>
  <si>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</si>
  <si>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</si>
  <si>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</si>
  <si>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</si>
  <si>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</si>
  <si>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</si>
  <si>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</si>
  <si>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</si>
  <si>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</si>
  <si>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</si>
  <si>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</si>
  <si>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</si>
  <si>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</si>
  <si>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</si>
  <si>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</si>
  <si>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</si>
  <si>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</si>
  <si>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</si>
  <si>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</si>
  <si>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</si>
  <si>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</si>
  <si>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</si>
  <si>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</si>
  <si>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</si>
  <si>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19,90</t>
  </si>
  <si>
    <t>96636</t>
  </si>
  <si>
    <t>96644</t>
  </si>
  <si>
    <t>96645</t>
  </si>
  <si>
    <t>96646</t>
  </si>
  <si>
    <t>96647</t>
  </si>
  <si>
    <t>96648</t>
  </si>
  <si>
    <t>96649</t>
  </si>
  <si>
    <t>96668</t>
  </si>
  <si>
    <t>7,40</t>
  </si>
  <si>
    <t>96669</t>
  </si>
  <si>
    <t>9,18</t>
  </si>
  <si>
    <t>96670</t>
  </si>
  <si>
    <t>96671</t>
  </si>
  <si>
    <t>96672</t>
  </si>
  <si>
    <t>27,50</t>
  </si>
  <si>
    <t>96673</t>
  </si>
  <si>
    <t>96674</t>
  </si>
  <si>
    <t>96675</t>
  </si>
  <si>
    <t>96676</t>
  </si>
  <si>
    <t>96677</t>
  </si>
  <si>
    <t>96678</t>
  </si>
  <si>
    <t>96679</t>
  </si>
  <si>
    <t>96680</t>
  </si>
  <si>
    <t>96681</t>
  </si>
  <si>
    <t>96682</t>
  </si>
  <si>
    <t>96683</t>
  </si>
  <si>
    <t>96718</t>
  </si>
  <si>
    <t>96719</t>
  </si>
  <si>
    <t>96720</t>
  </si>
  <si>
    <t>12,73</t>
  </si>
  <si>
    <t>96721</t>
  </si>
  <si>
    <t>96722</t>
  </si>
  <si>
    <t>96723</t>
  </si>
  <si>
    <t>96724</t>
  </si>
  <si>
    <t>96725</t>
  </si>
  <si>
    <t>96726</t>
  </si>
  <si>
    <t>96727</t>
  </si>
  <si>
    <t>9,30</t>
  </si>
  <si>
    <t>96728</t>
  </si>
  <si>
    <t>10,91</t>
  </si>
  <si>
    <t>96729</t>
  </si>
  <si>
    <t>96730</t>
  </si>
  <si>
    <t>96731</t>
  </si>
  <si>
    <t>96732</t>
  </si>
  <si>
    <t>96733</t>
  </si>
  <si>
    <t>96734</t>
  </si>
  <si>
    <t>96735</t>
  </si>
  <si>
    <t>96794</t>
  </si>
  <si>
    <t>6,03</t>
  </si>
  <si>
    <t>96795</t>
  </si>
  <si>
    <t>96796</t>
  </si>
  <si>
    <t>96797</t>
  </si>
  <si>
    <t>16,01</t>
  </si>
  <si>
    <t>96798</t>
  </si>
  <si>
    <t>96799</t>
  </si>
  <si>
    <t>96800</t>
  </si>
  <si>
    <t>96801</t>
  </si>
  <si>
    <t>72293</t>
  </si>
  <si>
    <t>72306</t>
  </si>
  <si>
    <t>72307</t>
  </si>
  <si>
    <t>72313</t>
  </si>
  <si>
    <t>72482</t>
  </si>
  <si>
    <t>72619</t>
  </si>
  <si>
    <t>72620</t>
  </si>
  <si>
    <t>72621</t>
  </si>
  <si>
    <t>72667</t>
  </si>
  <si>
    <t>72668</t>
  </si>
  <si>
    <t>72669</t>
  </si>
  <si>
    <t>72681</t>
  </si>
  <si>
    <t>72682</t>
  </si>
  <si>
    <t>72683</t>
  </si>
  <si>
    <t>72719</t>
  </si>
  <si>
    <t>72720</t>
  </si>
  <si>
    <t>72721</t>
  </si>
  <si>
    <t>89358</t>
  </si>
  <si>
    <t>89359</t>
  </si>
  <si>
    <t>89360</t>
  </si>
  <si>
    <t>89361</t>
  </si>
  <si>
    <t>6,24</t>
  </si>
  <si>
    <t>89362</t>
  </si>
  <si>
    <t>89363</t>
  </si>
  <si>
    <t>89364</t>
  </si>
  <si>
    <t>89365</t>
  </si>
  <si>
    <t>89366</t>
  </si>
  <si>
    <t>10,92</t>
  </si>
  <si>
    <t>89367</t>
  </si>
  <si>
    <t>89368</t>
  </si>
  <si>
    <t>9,64</t>
  </si>
  <si>
    <t>89369</t>
  </si>
  <si>
    <t>89370</t>
  </si>
  <si>
    <t>89371</t>
  </si>
  <si>
    <t>89372</t>
  </si>
  <si>
    <t>9,97</t>
  </si>
  <si>
    <t>89373</t>
  </si>
  <si>
    <t>89374</t>
  </si>
  <si>
    <t>89375</t>
  </si>
  <si>
    <t>89376</t>
  </si>
  <si>
    <t>89377</t>
  </si>
  <si>
    <t>6,00</t>
  </si>
  <si>
    <t>89378</t>
  </si>
  <si>
    <t>89379</t>
  </si>
  <si>
    <t>89380</t>
  </si>
  <si>
    <t>89381</t>
  </si>
  <si>
    <t>9,38</t>
  </si>
  <si>
    <t>89382</t>
  </si>
  <si>
    <t>89383</t>
  </si>
  <si>
    <t>89384</t>
  </si>
  <si>
    <t>89385</t>
  </si>
  <si>
    <t>5,18</t>
  </si>
  <si>
    <t>89386</t>
  </si>
  <si>
    <t>89387</t>
  </si>
  <si>
    <t>89388</t>
  </si>
  <si>
    <t>89389</t>
  </si>
  <si>
    <t>89390</t>
  </si>
  <si>
    <t>89391</t>
  </si>
  <si>
    <t>89392</t>
  </si>
  <si>
    <t>89393</t>
  </si>
  <si>
    <t>89394</t>
  </si>
  <si>
    <t>89395</t>
  </si>
  <si>
    <t>89396</t>
  </si>
  <si>
    <t>89397</t>
  </si>
  <si>
    <t>89398</t>
  </si>
  <si>
    <t>89399</t>
  </si>
  <si>
    <t>89400</t>
  </si>
  <si>
    <t>89404</t>
  </si>
  <si>
    <t>89405</t>
  </si>
  <si>
    <t>89406</t>
  </si>
  <si>
    <t>4,56</t>
  </si>
  <si>
    <t>89407</t>
  </si>
  <si>
    <t>89408</t>
  </si>
  <si>
    <t>4,27</t>
  </si>
  <si>
    <t>89409</t>
  </si>
  <si>
    <t>89410</t>
  </si>
  <si>
    <t>89411</t>
  </si>
  <si>
    <t>89412</t>
  </si>
  <si>
    <t>5,90</t>
  </si>
  <si>
    <t>89413</t>
  </si>
  <si>
    <t>89414</t>
  </si>
  <si>
    <t>89415</t>
  </si>
  <si>
    <t>89416</t>
  </si>
  <si>
    <t>89417</t>
  </si>
  <si>
    <t>89418</t>
  </si>
  <si>
    <t>8,81</t>
  </si>
  <si>
    <t>89419</t>
  </si>
  <si>
    <t>89420</t>
  </si>
  <si>
    <t>6,27</t>
  </si>
  <si>
    <t>89421</t>
  </si>
  <si>
    <t>7,17</t>
  </si>
  <si>
    <t>89422</t>
  </si>
  <si>
    <t>89423</t>
  </si>
  <si>
    <t>89424</t>
  </si>
  <si>
    <t>89425</t>
  </si>
  <si>
    <t>89426</t>
  </si>
  <si>
    <t>5,04</t>
  </si>
  <si>
    <t>89427</t>
  </si>
  <si>
    <t>89428</t>
  </si>
  <si>
    <t>89429</t>
  </si>
  <si>
    <t>3,42</t>
  </si>
  <si>
    <t>89430</t>
  </si>
  <si>
    <t>6,87</t>
  </si>
  <si>
    <t>89431</t>
  </si>
  <si>
    <t>89432</t>
  </si>
  <si>
    <t>89433</t>
  </si>
  <si>
    <t>89434</t>
  </si>
  <si>
    <t>89435</t>
  </si>
  <si>
    <t>89436</t>
  </si>
  <si>
    <t>89437</t>
  </si>
  <si>
    <t>89438</t>
  </si>
  <si>
    <t>4,96</t>
  </si>
  <si>
    <t>89439</t>
  </si>
  <si>
    <t>89440</t>
  </si>
  <si>
    <t>89441</t>
  </si>
  <si>
    <t>12,25</t>
  </si>
  <si>
    <t>89442</t>
  </si>
  <si>
    <t>89443</t>
  </si>
  <si>
    <t>89444</t>
  </si>
  <si>
    <t>89445</t>
  </si>
  <si>
    <t>89481</t>
  </si>
  <si>
    <t>89485</t>
  </si>
  <si>
    <t>89489</t>
  </si>
  <si>
    <t>4,73</t>
  </si>
  <si>
    <t>89490</t>
  </si>
  <si>
    <t>89492</t>
  </si>
  <si>
    <t>89493</t>
  </si>
  <si>
    <t>89494</t>
  </si>
  <si>
    <t>7,51</t>
  </si>
  <si>
    <t>89496</t>
  </si>
  <si>
    <t>89497</t>
  </si>
  <si>
    <t>89498</t>
  </si>
  <si>
    <t>8,08</t>
  </si>
  <si>
    <t>89499</t>
  </si>
  <si>
    <t>89500</t>
  </si>
  <si>
    <t>89501</t>
  </si>
  <si>
    <t>9,41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</si>
  <si>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</si>
  <si>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</si>
  <si>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</si>
  <si>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</si>
  <si>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</si>
  <si>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</si>
  <si>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</si>
  <si>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</si>
  <si>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</si>
  <si>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</si>
  <si>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</si>
  <si>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</si>
  <si>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</si>
  <si>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</si>
  <si>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</si>
  <si>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</si>
  <si>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</si>
  <si>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</si>
  <si>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</si>
  <si>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</si>
  <si>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</si>
  <si>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</si>
  <si>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</si>
  <si>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2,61</t>
  </si>
  <si>
    <t>89529</t>
  </si>
  <si>
    <t>89530</t>
  </si>
  <si>
    <t>11,20</t>
  </si>
  <si>
    <t>89531</t>
  </si>
  <si>
    <t>89532</t>
  </si>
  <si>
    <t>89533</t>
  </si>
  <si>
    <t>89534</t>
  </si>
  <si>
    <t>89535</t>
  </si>
  <si>
    <t>89536</t>
  </si>
  <si>
    <t>7,76</t>
  </si>
  <si>
    <t>89538</t>
  </si>
  <si>
    <t>2,72</t>
  </si>
  <si>
    <t>89540</t>
  </si>
  <si>
    <t>89541</t>
  </si>
  <si>
    <t>89542</t>
  </si>
  <si>
    <t>89544</t>
  </si>
  <si>
    <t>5,40</t>
  </si>
  <si>
    <t>89545</t>
  </si>
  <si>
    <t>7,45</t>
  </si>
  <si>
    <t>89546</t>
  </si>
  <si>
    <t>89547</t>
  </si>
  <si>
    <t>11,14</t>
  </si>
  <si>
    <t>89548</t>
  </si>
  <si>
    <t>12,31</t>
  </si>
  <si>
    <t>89549</t>
  </si>
  <si>
    <t>89550</t>
  </si>
  <si>
    <t>89551</t>
  </si>
  <si>
    <t>6,10</t>
  </si>
  <si>
    <t>89552</t>
  </si>
  <si>
    <t>12,26</t>
  </si>
  <si>
    <t>89553</t>
  </si>
  <si>
    <t>3,96</t>
  </si>
  <si>
    <t>89554</t>
  </si>
  <si>
    <t>89555</t>
  </si>
  <si>
    <t>89556</t>
  </si>
  <si>
    <t>19,51</t>
  </si>
  <si>
    <t>89557</t>
  </si>
  <si>
    <t>89558</t>
  </si>
  <si>
    <t>89559</t>
  </si>
  <si>
    <t>89561</t>
  </si>
  <si>
    <t>89562</t>
  </si>
  <si>
    <t>89563</t>
  </si>
  <si>
    <t>13,95</t>
  </si>
  <si>
    <t>89564</t>
  </si>
  <si>
    <t>10,81</t>
  </si>
  <si>
    <t>89565</t>
  </si>
  <si>
    <t>89566</t>
  </si>
  <si>
    <t>89567</t>
  </si>
  <si>
    <t>89568</t>
  </si>
  <si>
    <t>89569</t>
  </si>
  <si>
    <t>89570</t>
  </si>
  <si>
    <t>89571</t>
  </si>
  <si>
    <t>89572</t>
  </si>
  <si>
    <t>89573</t>
  </si>
  <si>
    <t>89574</t>
  </si>
  <si>
    <t>89575</t>
  </si>
  <si>
    <t>7,60</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</si>
  <si>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</si>
  <si>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</si>
  <si>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</si>
  <si>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</si>
  <si>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</si>
  <si>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</si>
  <si>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</si>
  <si>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</si>
  <si>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</si>
  <si>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</si>
  <si>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</si>
  <si>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</si>
  <si>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</si>
  <si>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</si>
  <si>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</si>
  <si>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</si>
  <si>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</si>
  <si>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</si>
  <si>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</si>
  <si>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</si>
  <si>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</si>
  <si>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</si>
  <si>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</si>
  <si>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</si>
  <si>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</si>
  <si>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</si>
  <si>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</si>
  <si>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</si>
  <si>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</si>
  <si>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</si>
  <si>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</si>
  <si>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</si>
  <si>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</si>
  <si>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</si>
  <si>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</si>
  <si>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</si>
  <si>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</si>
  <si>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</si>
  <si>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14,39</t>
  </si>
  <si>
    <t>89626</t>
  </si>
  <si>
    <t>17,89</t>
  </si>
  <si>
    <t>89627</t>
  </si>
  <si>
    <t>14,16</t>
  </si>
  <si>
    <t>89628</t>
  </si>
  <si>
    <t>89629</t>
  </si>
  <si>
    <t>89630</t>
  </si>
  <si>
    <t>89631</t>
  </si>
  <si>
    <t>89632</t>
  </si>
  <si>
    <t>89637</t>
  </si>
  <si>
    <t>6,57</t>
  </si>
  <si>
    <t>89638</t>
  </si>
  <si>
    <t>89639</t>
  </si>
  <si>
    <t>89641</t>
  </si>
  <si>
    <t>89642</t>
  </si>
  <si>
    <t>89643</t>
  </si>
  <si>
    <t>89645</t>
  </si>
  <si>
    <t>89646</t>
  </si>
  <si>
    <t>89647</t>
  </si>
  <si>
    <t>13,98</t>
  </si>
  <si>
    <t>89648</t>
  </si>
  <si>
    <t>15,46</t>
  </si>
  <si>
    <t>89649</t>
  </si>
  <si>
    <t>89650</t>
  </si>
  <si>
    <t>89651</t>
  </si>
  <si>
    <t>89652</t>
  </si>
  <si>
    <t>89653</t>
  </si>
  <si>
    <t>89654</t>
  </si>
  <si>
    <t>89655</t>
  </si>
  <si>
    <t>89656</t>
  </si>
  <si>
    <t>89657</t>
  </si>
  <si>
    <t>89658</t>
  </si>
  <si>
    <t>6,11</t>
  </si>
  <si>
    <t>89659</t>
  </si>
  <si>
    <t>89660</t>
  </si>
  <si>
    <t>89661</t>
  </si>
  <si>
    <t>89662</t>
  </si>
  <si>
    <t>89663</t>
  </si>
  <si>
    <t>89664</t>
  </si>
  <si>
    <t>89665</t>
  </si>
  <si>
    <t>89666</t>
  </si>
  <si>
    <t>4,97</t>
  </si>
  <si>
    <t>89667</t>
  </si>
  <si>
    <t>89668</t>
  </si>
  <si>
    <t>89669</t>
  </si>
  <si>
    <t>12,97</t>
  </si>
  <si>
    <t>89670</t>
  </si>
  <si>
    <t>89671</t>
  </si>
  <si>
    <t>89672</t>
  </si>
  <si>
    <t>89673</t>
  </si>
  <si>
    <t>89674</t>
  </si>
  <si>
    <t>89675</t>
  </si>
  <si>
    <t>89676</t>
  </si>
  <si>
    <t>89677</t>
  </si>
  <si>
    <t>89678</t>
  </si>
  <si>
    <t>6,56</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</si>
  <si>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</si>
  <si>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</si>
  <si>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</si>
  <si>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</si>
  <si>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</si>
  <si>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</si>
  <si>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</si>
  <si>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</si>
  <si>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</si>
  <si>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</si>
  <si>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</si>
  <si>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</si>
  <si>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</si>
  <si>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</si>
  <si>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</si>
  <si>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</si>
  <si>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</si>
  <si>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</si>
  <si>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</si>
  <si>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</si>
  <si>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</si>
  <si>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</si>
  <si>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</si>
  <si>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</si>
  <si>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</si>
  <si>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</si>
  <si>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</si>
  <si>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</si>
  <si>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</si>
  <si>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8,73</t>
  </si>
  <si>
    <t>89721</t>
  </si>
  <si>
    <t>89723</t>
  </si>
  <si>
    <t>89724</t>
  </si>
  <si>
    <t>89725</t>
  </si>
  <si>
    <t>89726</t>
  </si>
  <si>
    <t>89727</t>
  </si>
  <si>
    <t>89728</t>
  </si>
  <si>
    <t>89729</t>
  </si>
  <si>
    <t>89730</t>
  </si>
  <si>
    <t>89731</t>
  </si>
  <si>
    <t>89732</t>
  </si>
  <si>
    <t>8,06</t>
  </si>
  <si>
    <t>89733</t>
  </si>
  <si>
    <t>89734</t>
  </si>
  <si>
    <t>89735</t>
  </si>
  <si>
    <t>89736</t>
  </si>
  <si>
    <t>4,88</t>
  </si>
  <si>
    <t>89737</t>
  </si>
  <si>
    <t>89738</t>
  </si>
  <si>
    <t>89739</t>
  </si>
  <si>
    <t>13,64</t>
  </si>
  <si>
    <t>89740</t>
  </si>
  <si>
    <t>89741</t>
  </si>
  <si>
    <t>89742</t>
  </si>
  <si>
    <t>89743</t>
  </si>
  <si>
    <t>89744</t>
  </si>
  <si>
    <t>89745</t>
  </si>
  <si>
    <t>89746</t>
  </si>
  <si>
    <t>89747</t>
  </si>
  <si>
    <t>89748</t>
  </si>
  <si>
    <t>89749</t>
  </si>
  <si>
    <t>89750</t>
  </si>
  <si>
    <t>89751</t>
  </si>
  <si>
    <t>89752</t>
  </si>
  <si>
    <t>4,43</t>
  </si>
  <si>
    <t>89753</t>
  </si>
  <si>
    <t>89754</t>
  </si>
  <si>
    <t>89755</t>
  </si>
  <si>
    <t>89756</t>
  </si>
  <si>
    <t>89757</t>
  </si>
  <si>
    <t>89758</t>
  </si>
  <si>
    <t>89759</t>
  </si>
  <si>
    <t>89760</t>
  </si>
  <si>
    <t>89761</t>
  </si>
  <si>
    <t>20,84</t>
  </si>
  <si>
    <t>89762</t>
  </si>
  <si>
    <t>89763</t>
  </si>
  <si>
    <t>89764</t>
  </si>
  <si>
    <t>89765</t>
  </si>
  <si>
    <t>9,42</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</si>
  <si>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</si>
  <si>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</si>
  <si>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</si>
  <si>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</si>
  <si>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</si>
  <si>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</si>
  <si>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</si>
  <si>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</si>
  <si>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</si>
  <si>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</si>
  <si>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</si>
  <si>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</si>
  <si>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</si>
  <si>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</si>
  <si>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</si>
  <si>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</si>
  <si>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</si>
  <si>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</si>
  <si>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</si>
  <si>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</si>
  <si>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</si>
  <si>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</si>
  <si>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</si>
  <si>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</si>
  <si>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</si>
  <si>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11,76</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</si>
  <si>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</si>
  <si>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</si>
  <si>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</si>
  <si>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</si>
  <si>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</si>
  <si>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</si>
  <si>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</si>
  <si>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</si>
  <si>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</si>
  <si>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</si>
  <si>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</si>
  <si>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</si>
  <si>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</si>
  <si>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</si>
  <si>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</si>
  <si>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</si>
  <si>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</si>
  <si>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</si>
  <si>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</si>
  <si>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</si>
  <si>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</si>
  <si>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</si>
  <si>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</si>
  <si>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</si>
  <si>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10,33</t>
  </si>
  <si>
    <t>89822</t>
  </si>
  <si>
    <t>89823</t>
  </si>
  <si>
    <t>89824</t>
  </si>
  <si>
    <t>89825</t>
  </si>
  <si>
    <t>89826</t>
  </si>
  <si>
    <t>89827</t>
  </si>
  <si>
    <t>89828</t>
  </si>
  <si>
    <t>89829</t>
  </si>
  <si>
    <t>17,60</t>
  </si>
  <si>
    <t>89830</t>
  </si>
  <si>
    <t>89831</t>
  </si>
  <si>
    <t>89832</t>
  </si>
  <si>
    <t>28,70</t>
  </si>
  <si>
    <t>89833</t>
  </si>
  <si>
    <t>22,00</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</si>
  <si>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</si>
  <si>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</si>
  <si>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</si>
  <si>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</si>
  <si>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</si>
  <si>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</si>
  <si>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</si>
  <si>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</si>
  <si>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</si>
  <si>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</si>
  <si>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</si>
  <si>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</si>
  <si>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</si>
  <si>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</si>
  <si>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</si>
  <si>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</si>
  <si>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</si>
  <si>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</si>
  <si>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</si>
  <si>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</si>
  <si>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</si>
  <si>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</si>
  <si>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</si>
  <si>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</si>
  <si>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</si>
  <si>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</si>
  <si>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</si>
  <si>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</si>
  <si>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</si>
  <si>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</si>
  <si>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</si>
  <si>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</si>
  <si>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</si>
  <si>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</si>
  <si>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</si>
  <si>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</si>
  <si>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6,23</t>
  </si>
  <si>
    <t>92287</t>
  </si>
  <si>
    <t>92288</t>
  </si>
  <si>
    <t>92289</t>
  </si>
  <si>
    <t>92290</t>
  </si>
  <si>
    <t>92291</t>
  </si>
  <si>
    <t>92292</t>
  </si>
  <si>
    <t>92293</t>
  </si>
  <si>
    <t>92294</t>
  </si>
  <si>
    <t>8,24</t>
  </si>
  <si>
    <t>92295</t>
  </si>
  <si>
    <t>92296</t>
  </si>
  <si>
    <t>92297</t>
  </si>
  <si>
    <t>92298</t>
  </si>
  <si>
    <t>92299</t>
  </si>
  <si>
    <t>92300</t>
  </si>
  <si>
    <t>92301</t>
  </si>
  <si>
    <t>92302</t>
  </si>
  <si>
    <t>92303</t>
  </si>
  <si>
    <t>92304</t>
  </si>
  <si>
    <t>92311</t>
  </si>
  <si>
    <t>92312</t>
  </si>
  <si>
    <t>92313</t>
  </si>
  <si>
    <t>92314</t>
  </si>
  <si>
    <t>92315</t>
  </si>
  <si>
    <t>6,99</t>
  </si>
  <si>
    <t>92316</t>
  </si>
  <si>
    <t>92317</t>
  </si>
  <si>
    <t>10,46</t>
  </si>
  <si>
    <t>92318</t>
  </si>
  <si>
    <t>92319</t>
  </si>
  <si>
    <t>20,25</t>
  </si>
  <si>
    <t>92326</t>
  </si>
  <si>
    <t>92327</t>
  </si>
  <si>
    <t>92328</t>
  </si>
  <si>
    <t>92329</t>
  </si>
  <si>
    <t>5,20</t>
  </si>
  <si>
    <t>92330</t>
  </si>
  <si>
    <t>8,42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</si>
  <si>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</si>
  <si>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</si>
  <si>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</si>
  <si>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</si>
  <si>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</si>
  <si>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</si>
  <si>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</si>
  <si>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</si>
  <si>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</si>
  <si>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</si>
  <si>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</si>
  <si>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</si>
  <si>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</si>
  <si>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</si>
  <si>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</si>
  <si>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</si>
  <si>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</si>
  <si>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</si>
  <si>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</si>
  <si>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</si>
  <si>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</si>
  <si>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</si>
  <si>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</si>
  <si>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</si>
  <si>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</si>
  <si>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</si>
  <si>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</si>
  <si>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</si>
  <si>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</si>
  <si>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</si>
  <si>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</si>
  <si>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</si>
  <si>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</si>
  <si>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</si>
  <si>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</si>
  <si>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</si>
  <si>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</si>
  <si>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</si>
  <si>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</si>
  <si>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</si>
  <si>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</si>
  <si>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</si>
  <si>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</si>
  <si>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</si>
  <si>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</si>
  <si>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</si>
  <si>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</si>
  <si>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</si>
  <si>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</si>
  <si>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</si>
  <si>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</si>
  <si>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</si>
  <si>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</si>
  <si>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</si>
  <si>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</si>
  <si>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</si>
  <si>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</si>
  <si>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</si>
  <si>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</si>
  <si>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</si>
  <si>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</si>
  <si>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</si>
  <si>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</si>
  <si>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</si>
  <si>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</si>
  <si>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</si>
  <si>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</si>
  <si>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</si>
  <si>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</si>
  <si>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</si>
  <si>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</si>
  <si>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</si>
  <si>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</si>
  <si>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</si>
  <si>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</si>
  <si>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</si>
  <si>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</si>
  <si>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</si>
  <si>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</si>
  <si>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</si>
  <si>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</si>
  <si>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</si>
  <si>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</si>
  <si>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</si>
  <si>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</si>
  <si>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</si>
  <si>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13,61</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</si>
  <si>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</si>
  <si>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</si>
  <si>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</si>
  <si>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</si>
  <si>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</si>
  <si>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</si>
  <si>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</si>
  <si>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</si>
  <si>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</si>
  <si>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</si>
  <si>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</si>
  <si>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</si>
  <si>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</si>
  <si>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</si>
  <si>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</si>
  <si>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</si>
  <si>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</si>
  <si>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</si>
  <si>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</si>
  <si>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</si>
  <si>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</si>
  <si>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</si>
  <si>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</si>
  <si>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</si>
  <si>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</si>
  <si>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</si>
  <si>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</si>
  <si>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</si>
  <si>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</si>
  <si>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</si>
  <si>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</si>
  <si>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</si>
  <si>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</si>
  <si>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</si>
  <si>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</si>
  <si>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</si>
  <si>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</si>
  <si>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</si>
  <si>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</si>
  <si>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</si>
  <si>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</si>
  <si>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</si>
  <si>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</si>
  <si>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</si>
  <si>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</si>
  <si>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</si>
  <si>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</si>
  <si>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</si>
  <si>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</si>
  <si>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</si>
  <si>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</si>
  <si>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</si>
  <si>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</si>
  <si>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</si>
  <si>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</si>
  <si>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</si>
  <si>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</si>
  <si>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</si>
  <si>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</si>
  <si>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</si>
  <si>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</si>
  <si>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</si>
  <si>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</si>
  <si>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</si>
  <si>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</si>
  <si>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</si>
  <si>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</si>
  <si>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</si>
  <si>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</si>
  <si>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</si>
  <si>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</si>
  <si>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</si>
  <si>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</si>
  <si>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</si>
  <si>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</si>
  <si>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</si>
  <si>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</si>
  <si>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</si>
  <si>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</si>
  <si>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</si>
  <si>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</si>
  <si>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</si>
  <si>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</si>
  <si>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</si>
  <si>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</si>
  <si>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</si>
  <si>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</si>
  <si>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</si>
  <si>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</si>
  <si>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</si>
  <si>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</si>
  <si>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</si>
  <si>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</si>
  <si>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</si>
  <si>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14,94</t>
  </si>
  <si>
    <t>93080</t>
  </si>
  <si>
    <t>93081</t>
  </si>
  <si>
    <t>93082</t>
  </si>
  <si>
    <t>93083</t>
  </si>
  <si>
    <t>93084</t>
  </si>
  <si>
    <t>93085</t>
  </si>
  <si>
    <t>7,15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</si>
  <si>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</si>
  <si>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</si>
  <si>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</si>
  <si>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</si>
  <si>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</si>
  <si>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</si>
  <si>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</si>
  <si>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</si>
  <si>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</si>
  <si>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</si>
  <si>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</si>
  <si>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</si>
  <si>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</si>
  <si>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</si>
  <si>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</si>
  <si>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</si>
  <si>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</si>
  <si>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</si>
  <si>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</si>
  <si>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</si>
  <si>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</si>
  <si>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</si>
  <si>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</si>
  <si>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8,58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</si>
  <si>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</si>
  <si>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</si>
  <si>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</si>
  <si>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</si>
  <si>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</si>
  <si>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</si>
  <si>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</si>
  <si>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</si>
  <si>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</si>
  <si>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</si>
  <si>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</si>
  <si>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</si>
  <si>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</si>
  <si>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</si>
  <si>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</si>
  <si>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</si>
  <si>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</si>
  <si>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</si>
  <si>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</si>
  <si>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</si>
  <si>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</si>
  <si>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</si>
  <si>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</si>
  <si>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</si>
  <si>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</si>
  <si>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</si>
  <si>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</si>
  <si>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</si>
  <si>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</si>
  <si>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</si>
  <si>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</si>
  <si>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</si>
  <si>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</si>
  <si>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</si>
  <si>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</si>
  <si>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</si>
  <si>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</si>
  <si>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</si>
  <si>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</si>
  <si>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</si>
  <si>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</si>
  <si>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</si>
  <si>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</si>
  <si>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</si>
  <si>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</si>
  <si>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</si>
  <si>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</si>
  <si>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</si>
  <si>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</si>
  <si>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</si>
  <si>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4,31</t>
  </si>
  <si>
    <t>94658</t>
  </si>
  <si>
    <t>94659</t>
  </si>
  <si>
    <t>94660</t>
  </si>
  <si>
    <t>8,21</t>
  </si>
  <si>
    <t>94661</t>
  </si>
  <si>
    <t>8,53</t>
  </si>
  <si>
    <t>94662</t>
  </si>
  <si>
    <t>94663</t>
  </si>
  <si>
    <t>94664</t>
  </si>
  <si>
    <t>18,28</t>
  </si>
  <si>
    <t>94665</t>
  </si>
  <si>
    <t>19,53</t>
  </si>
  <si>
    <t>94666</t>
  </si>
  <si>
    <t>94667</t>
  </si>
  <si>
    <t>94668</t>
  </si>
  <si>
    <t>94669</t>
  </si>
  <si>
    <t>94670</t>
  </si>
  <si>
    <t>94671</t>
  </si>
  <si>
    <t>94672</t>
  </si>
  <si>
    <t>7,23</t>
  </si>
  <si>
    <t>94673</t>
  </si>
  <si>
    <t>7,09</t>
  </si>
  <si>
    <t>94674</t>
  </si>
  <si>
    <t>6,50</t>
  </si>
  <si>
    <t>94675</t>
  </si>
  <si>
    <t>94676</t>
  </si>
  <si>
    <t>94677</t>
  </si>
  <si>
    <t>94678</t>
  </si>
  <si>
    <t>94679</t>
  </si>
  <si>
    <t>94680</t>
  </si>
  <si>
    <t>94681</t>
  </si>
  <si>
    <t>94682</t>
  </si>
  <si>
    <t>94683</t>
  </si>
  <si>
    <t>94684</t>
  </si>
  <si>
    <t>94685</t>
  </si>
  <si>
    <t>94686</t>
  </si>
  <si>
    <t>94687</t>
  </si>
  <si>
    <t>94688</t>
  </si>
  <si>
    <t>94689</t>
  </si>
  <si>
    <t>9,54</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</si>
  <si>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</si>
  <si>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</si>
  <si>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</si>
  <si>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</si>
  <si>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</si>
  <si>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</si>
  <si>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</si>
  <si>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</si>
  <si>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</si>
  <si>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</si>
  <si>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</si>
  <si>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</si>
  <si>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</si>
  <si>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</si>
  <si>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</si>
  <si>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</si>
  <si>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</si>
  <si>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</si>
  <si>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</si>
  <si>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</si>
  <si>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</si>
  <si>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</si>
  <si>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</si>
  <si>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</si>
  <si>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</si>
  <si>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</si>
  <si>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</si>
  <si>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</si>
  <si>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</si>
  <si>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</si>
  <si>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</si>
  <si>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</si>
  <si>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</si>
  <si>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</si>
  <si>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</si>
  <si>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</si>
  <si>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</si>
  <si>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</si>
  <si>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9,49</t>
  </si>
  <si>
    <t>94742</t>
  </si>
  <si>
    <t>94743</t>
  </si>
  <si>
    <t>94744</t>
  </si>
  <si>
    <t>94746</t>
  </si>
  <si>
    <t>94748</t>
  </si>
  <si>
    <t>94750</t>
  </si>
  <si>
    <t>94752</t>
  </si>
  <si>
    <t>94756</t>
  </si>
  <si>
    <t>9,67</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</si>
  <si>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</si>
  <si>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</si>
  <si>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</si>
  <si>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</si>
  <si>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</si>
  <si>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</si>
  <si>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</si>
  <si>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</si>
  <si>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</si>
  <si>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</si>
  <si>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</si>
  <si>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</si>
  <si>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</si>
  <si>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</si>
  <si>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</si>
  <si>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</si>
  <si>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</si>
  <si>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</si>
  <si>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</si>
  <si>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</si>
  <si>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</si>
  <si>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</si>
  <si>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</si>
  <si>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</si>
  <si>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</si>
  <si>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</si>
  <si>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12,02</t>
  </si>
  <si>
    <t>96642</t>
  </si>
  <si>
    <t>96643</t>
  </si>
  <si>
    <t>96650</t>
  </si>
  <si>
    <t>96651</t>
  </si>
  <si>
    <t>96652</t>
  </si>
  <si>
    <t>13,45</t>
  </si>
  <si>
    <t>96653</t>
  </si>
  <si>
    <t>13,42</t>
  </si>
  <si>
    <t>96654</t>
  </si>
  <si>
    <t>96655</t>
  </si>
  <si>
    <t>96656</t>
  </si>
  <si>
    <t>96657</t>
  </si>
  <si>
    <t>96658</t>
  </si>
  <si>
    <t>10,35</t>
  </si>
  <si>
    <t>96659</t>
  </si>
  <si>
    <t>96660</t>
  </si>
  <si>
    <t>96661</t>
  </si>
  <si>
    <t>96662</t>
  </si>
  <si>
    <t>96663</t>
  </si>
  <si>
    <t>96664</t>
  </si>
  <si>
    <t>96665</t>
  </si>
  <si>
    <t>96666</t>
  </si>
  <si>
    <t>96667</t>
  </si>
  <si>
    <t>96684</t>
  </si>
  <si>
    <t>3,17</t>
  </si>
  <si>
    <t>96685</t>
  </si>
  <si>
    <t>96686</t>
  </si>
  <si>
    <t>96687</t>
  </si>
  <si>
    <t>96688</t>
  </si>
  <si>
    <t>8,05</t>
  </si>
  <si>
    <t>96689</t>
  </si>
  <si>
    <t>96690</t>
  </si>
  <si>
    <t>14,73</t>
  </si>
  <si>
    <t>96691</t>
  </si>
  <si>
    <t>96692</t>
  </si>
  <si>
    <t>96693</t>
  </si>
  <si>
    <t>21,21</t>
  </si>
  <si>
    <t>96694</t>
  </si>
  <si>
    <t>96695</t>
  </si>
  <si>
    <t>96696</t>
  </si>
  <si>
    <t>96697</t>
  </si>
  <si>
    <t>96698</t>
  </si>
  <si>
    <t>2,39</t>
  </si>
  <si>
    <t>96699</t>
  </si>
  <si>
    <t>96700</t>
  </si>
  <si>
    <t>96701</t>
  </si>
  <si>
    <t>96702</t>
  </si>
  <si>
    <t>3,43</t>
  </si>
  <si>
    <t>96703</t>
  </si>
  <si>
    <t>96704</t>
  </si>
  <si>
    <t>96705</t>
  </si>
  <si>
    <t>96706</t>
  </si>
  <si>
    <t>96707</t>
  </si>
  <si>
    <t>96708</t>
  </si>
  <si>
    <t>96709</t>
  </si>
  <si>
    <t>96710</t>
  </si>
  <si>
    <t>96711</t>
  </si>
  <si>
    <t>96712</t>
  </si>
  <si>
    <t>12,09</t>
  </si>
  <si>
    <t>96713</t>
  </si>
  <si>
    <t>96714</t>
  </si>
  <si>
    <t>96715</t>
  </si>
  <si>
    <t>96716</t>
  </si>
  <si>
    <t>96717</t>
  </si>
  <si>
    <t>96736</t>
  </si>
  <si>
    <t>3,75</t>
  </si>
  <si>
    <t>96737</t>
  </si>
  <si>
    <t>96738</t>
  </si>
  <si>
    <t>96739</t>
  </si>
  <si>
    <t>5,44</t>
  </si>
  <si>
    <t>96740</t>
  </si>
  <si>
    <t>96741</t>
  </si>
  <si>
    <t>96742</t>
  </si>
  <si>
    <t>96743</t>
  </si>
  <si>
    <t>96744</t>
  </si>
  <si>
    <t>96745</t>
  </si>
  <si>
    <t>96746</t>
  </si>
  <si>
    <t>96747</t>
  </si>
  <si>
    <t>96748</t>
  </si>
  <si>
    <t>5,94</t>
  </si>
  <si>
    <t>96749</t>
  </si>
  <si>
    <t>8,01</t>
  </si>
  <si>
    <t>96750</t>
  </si>
  <si>
    <t>96751</t>
  </si>
  <si>
    <t>96752</t>
  </si>
  <si>
    <t>96753</t>
  </si>
  <si>
    <t>96754</t>
  </si>
  <si>
    <t>96755</t>
  </si>
  <si>
    <t>96756</t>
  </si>
  <si>
    <t>9,34</t>
  </si>
  <si>
    <t>96757</t>
  </si>
  <si>
    <t>96758</t>
  </si>
  <si>
    <t>96759</t>
  </si>
  <si>
    <t>96760</t>
  </si>
  <si>
    <t>96761</t>
  </si>
  <si>
    <t>96762</t>
  </si>
  <si>
    <t>96763</t>
  </si>
  <si>
    <t>96764</t>
  </si>
  <si>
    <t>96802</t>
  </si>
  <si>
    <t>96803</t>
  </si>
  <si>
    <t>96804</t>
  </si>
  <si>
    <t>96805</t>
  </si>
  <si>
    <t>96806</t>
  </si>
  <si>
    <t>96807</t>
  </si>
  <si>
    <t>96808</t>
  </si>
  <si>
    <t>96809</t>
  </si>
  <si>
    <t>96810</t>
  </si>
  <si>
    <t>96811</t>
  </si>
  <si>
    <t>11,70</t>
  </si>
  <si>
    <t>96812</t>
  </si>
  <si>
    <t>96813</t>
  </si>
  <si>
    <t>96814</t>
  </si>
  <si>
    <t>96815</t>
  </si>
  <si>
    <t>96816</t>
  </si>
  <si>
    <t>96817</t>
  </si>
  <si>
    <t>96818</t>
  </si>
  <si>
    <t>16,02</t>
  </si>
  <si>
    <t>96819</t>
  </si>
  <si>
    <t>96820</t>
  </si>
  <si>
    <t>96821</t>
  </si>
  <si>
    <t>96822</t>
  </si>
  <si>
    <t>96823</t>
  </si>
  <si>
    <t>10,29</t>
  </si>
  <si>
    <t>96824</t>
  </si>
  <si>
    <t>96825</t>
  </si>
  <si>
    <t>96826</t>
  </si>
  <si>
    <t>96827</t>
  </si>
  <si>
    <t>96828</t>
  </si>
  <si>
    <t>96829</t>
  </si>
  <si>
    <t>96830</t>
  </si>
  <si>
    <t>96831</t>
  </si>
  <si>
    <t>16,83</t>
  </si>
  <si>
    <t>96832</t>
  </si>
  <si>
    <t>96833</t>
  </si>
  <si>
    <t>96834</t>
  </si>
  <si>
    <t>96835</t>
  </si>
  <si>
    <t>96836</t>
  </si>
  <si>
    <t>96837</t>
  </si>
  <si>
    <t>96838</t>
  </si>
  <si>
    <t>96839</t>
  </si>
  <si>
    <t>96840</t>
  </si>
  <si>
    <t>96841</t>
  </si>
  <si>
    <t>96842</t>
  </si>
  <si>
    <t>96843</t>
  </si>
  <si>
    <t>96844</t>
  </si>
  <si>
    <t>96845</t>
  </si>
  <si>
    <t>96846</t>
  </si>
  <si>
    <t>96847</t>
  </si>
  <si>
    <t>24,02</t>
  </si>
  <si>
    <t>96848</t>
  </si>
  <si>
    <t>96849</t>
  </si>
  <si>
    <t>96850</t>
  </si>
  <si>
    <t>96851</t>
  </si>
  <si>
    <t>96852</t>
  </si>
  <si>
    <t>96853</t>
  </si>
  <si>
    <t>96854</t>
  </si>
  <si>
    <t>96855</t>
  </si>
  <si>
    <t>96856</t>
  </si>
  <si>
    <t>96857</t>
  </si>
  <si>
    <t>96858</t>
  </si>
  <si>
    <t>96859</t>
  </si>
  <si>
    <t>96860</t>
  </si>
  <si>
    <t>96861</t>
  </si>
  <si>
    <t>96862</t>
  </si>
  <si>
    <t>96863</t>
  </si>
  <si>
    <t>96864</t>
  </si>
  <si>
    <t>96865</t>
  </si>
  <si>
    <t>32,56</t>
  </si>
  <si>
    <t>96866</t>
  </si>
  <si>
    <t>96867</t>
  </si>
  <si>
    <t>96868</t>
  </si>
  <si>
    <t>96869</t>
  </si>
  <si>
    <t>96870</t>
  </si>
  <si>
    <t>96871</t>
  </si>
  <si>
    <t>96872</t>
  </si>
  <si>
    <t>96873</t>
  </si>
  <si>
    <t>96874</t>
  </si>
  <si>
    <t>96875</t>
  </si>
  <si>
    <t>96876</t>
  </si>
  <si>
    <t>96877</t>
  </si>
  <si>
    <t>96878</t>
  </si>
  <si>
    <t>96879</t>
  </si>
  <si>
    <t>96880</t>
  </si>
  <si>
    <t>96881</t>
  </si>
  <si>
    <t>6171</t>
  </si>
  <si>
    <t>88503</t>
  </si>
  <si>
    <t>88504</t>
  </si>
  <si>
    <t>89482</t>
  </si>
  <si>
    <t>89491</t>
  </si>
  <si>
    <t>89495</t>
  </si>
  <si>
    <t>6,91</t>
  </si>
  <si>
    <t>89707</t>
  </si>
  <si>
    <t>89708</t>
  </si>
  <si>
    <t>89709</t>
  </si>
  <si>
    <t>89710</t>
  </si>
  <si>
    <t>72739</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</si>
  <si>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</si>
  <si>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</si>
  <si>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</si>
  <si>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</si>
  <si>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</si>
  <si>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</si>
  <si>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</si>
  <si>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</si>
  <si>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</si>
  <si>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</si>
  <si>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</si>
  <si>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</si>
  <si>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</si>
  <si>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</si>
  <si>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</si>
  <si>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</si>
  <si>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</si>
  <si>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</si>
  <si>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</si>
  <si>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</si>
  <si>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</si>
  <si>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</si>
  <si>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</si>
  <si>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</si>
  <si>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</si>
  <si>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</si>
  <si>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</si>
  <si>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</si>
  <si>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</si>
  <si>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</si>
  <si>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</si>
  <si>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</si>
  <si>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86912</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</si>
  <si>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</si>
  <si>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</si>
  <si>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</si>
  <si>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</si>
  <si>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</si>
  <si>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</si>
  <si>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</si>
  <si>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</si>
  <si>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</si>
  <si>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</si>
  <si>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</si>
  <si>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</si>
  <si>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</si>
  <si>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</si>
  <si>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</si>
  <si>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</si>
  <si>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</si>
  <si>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</si>
  <si>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</si>
  <si>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</si>
  <si>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</si>
  <si>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</si>
  <si>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</si>
  <si>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</si>
  <si>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</si>
  <si>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</si>
  <si>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</si>
  <si>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</si>
  <si>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</si>
  <si>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</si>
  <si>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</si>
  <si>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</si>
  <si>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</si>
  <si>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</si>
  <si>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</si>
  <si>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</si>
  <si>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</si>
  <si>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</si>
  <si>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</si>
  <si>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</si>
  <si>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</si>
  <si>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</si>
  <si>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</si>
  <si>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</si>
  <si>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</si>
  <si>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</si>
  <si>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</si>
  <si>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</si>
  <si>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</si>
  <si>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</si>
  <si>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</si>
  <si>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</si>
  <si>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</si>
  <si>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</si>
  <si>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</si>
  <si>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</si>
  <si>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</si>
  <si>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</si>
  <si>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</si>
  <si>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</si>
  <si>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</si>
  <si>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</si>
  <si>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</si>
  <si>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</si>
  <si>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</si>
  <si>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</si>
  <si>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</si>
  <si>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</si>
  <si>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</si>
  <si>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</si>
  <si>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</si>
  <si>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</si>
  <si>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</si>
  <si>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</si>
  <si>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</si>
  <si>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</si>
  <si>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</si>
  <si>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</si>
  <si>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</si>
  <si>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</si>
  <si>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</si>
  <si>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</si>
  <si>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</si>
  <si>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</si>
  <si>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</si>
  <si>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</si>
  <si>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</si>
  <si>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</si>
  <si>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</si>
  <si>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</si>
  <si>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</si>
  <si>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</si>
  <si>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</si>
  <si>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</si>
  <si>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</si>
  <si>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</si>
  <si>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</si>
  <si>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</si>
  <si>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</si>
  <si>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</si>
  <si>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</si>
  <si>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</si>
  <si>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</si>
  <si>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</si>
  <si>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</si>
  <si>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</si>
  <si>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</si>
  <si>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</si>
  <si>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KIT CAVALETE PARA MEDIÇÃO DE ÁGUA - ENTRADA INDIVIDUALIZADA, EM PVC DN 25 (¾), PARA 1 MEDIDOR  FORNECIMENTO E INSTALAÇÃO (EXCLUSIVE HIDRÔMETRO). AF_11/2016</t>
  </si>
  <si>
    <t>72285</t>
  </si>
  <si>
    <t>90436</t>
  </si>
  <si>
    <t>90437</t>
  </si>
  <si>
    <t>90438</t>
  </si>
  <si>
    <t>90439</t>
  </si>
  <si>
    <t>90440</t>
  </si>
  <si>
    <t>90441</t>
  </si>
  <si>
    <t>90443</t>
  </si>
  <si>
    <t>90444</t>
  </si>
  <si>
    <t>90445</t>
  </si>
  <si>
    <t>90446</t>
  </si>
  <si>
    <t>21,29</t>
  </si>
  <si>
    <t>90447</t>
  </si>
  <si>
    <t>4,82</t>
  </si>
  <si>
    <t>90451</t>
  </si>
  <si>
    <t>90452</t>
  </si>
  <si>
    <t>90453</t>
  </si>
  <si>
    <t>90454</t>
  </si>
  <si>
    <t>3,47</t>
  </si>
  <si>
    <t>90455</t>
  </si>
  <si>
    <t>90456</t>
  </si>
  <si>
    <t>90457</t>
  </si>
  <si>
    <t>90458</t>
  </si>
  <si>
    <t>90459</t>
  </si>
  <si>
    <t>90460</t>
  </si>
  <si>
    <t>90461</t>
  </si>
  <si>
    <t>90462</t>
  </si>
  <si>
    <t>3,06</t>
  </si>
  <si>
    <t>90463</t>
  </si>
  <si>
    <t>90466</t>
  </si>
  <si>
    <t>90467</t>
  </si>
  <si>
    <t>90468</t>
  </si>
  <si>
    <t>90469</t>
  </si>
  <si>
    <t>90470</t>
  </si>
  <si>
    <t>91166</t>
  </si>
  <si>
    <t>91167</t>
  </si>
  <si>
    <t>91168</t>
  </si>
  <si>
    <t>91169</t>
  </si>
  <si>
    <t>91170</t>
  </si>
  <si>
    <t>1,84</t>
  </si>
  <si>
    <t>91171</t>
  </si>
  <si>
    <t>91172</t>
  </si>
  <si>
    <t>91173</t>
  </si>
  <si>
    <t>91174</t>
  </si>
  <si>
    <t>1,82</t>
  </si>
  <si>
    <t>91175</t>
  </si>
  <si>
    <t>2,97</t>
  </si>
  <si>
    <t>91176</t>
  </si>
  <si>
    <t>91177</t>
  </si>
  <si>
    <t>91178</t>
  </si>
  <si>
    <t>91179</t>
  </si>
  <si>
    <t>91180</t>
  </si>
  <si>
    <t>91181</t>
  </si>
  <si>
    <t>91182</t>
  </si>
  <si>
    <t>91183</t>
  </si>
  <si>
    <t>91184</t>
  </si>
  <si>
    <t>91185</t>
  </si>
  <si>
    <t>91186</t>
  </si>
  <si>
    <t>91187</t>
  </si>
  <si>
    <t>91188</t>
  </si>
  <si>
    <t>91189</t>
  </si>
  <si>
    <t>91190</t>
  </si>
  <si>
    <t>91191</t>
  </si>
  <si>
    <t>3,69</t>
  </si>
  <si>
    <t>91192</t>
  </si>
  <si>
    <t>91222</t>
  </si>
  <si>
    <t>94480</t>
  </si>
  <si>
    <t>94481</t>
  </si>
  <si>
    <t>94482</t>
  </si>
  <si>
    <t>94483</t>
  </si>
  <si>
    <t>95541</t>
  </si>
  <si>
    <t>95573</t>
  </si>
  <si>
    <t>95574</t>
  </si>
  <si>
    <t>96559</t>
  </si>
  <si>
    <t>96560</t>
  </si>
  <si>
    <t>96561</t>
  </si>
  <si>
    <t>96562</t>
  </si>
  <si>
    <t>96563</t>
  </si>
  <si>
    <t>73612</t>
  </si>
  <si>
    <t>73660</t>
  </si>
  <si>
    <t>73693</t>
  </si>
  <si>
    <t>18,97</t>
  </si>
  <si>
    <t>73694</t>
  </si>
  <si>
    <t>73695</t>
  </si>
  <si>
    <t>83878</t>
  </si>
  <si>
    <t>83879</t>
  </si>
  <si>
    <t>73658</t>
  </si>
  <si>
    <t>93350</t>
  </si>
  <si>
    <t>93351</t>
  </si>
  <si>
    <t>93352</t>
  </si>
  <si>
    <t>93353</t>
  </si>
  <si>
    <t>93354</t>
  </si>
  <si>
    <t>93355</t>
  </si>
  <si>
    <t>93356</t>
  </si>
  <si>
    <t>93357</t>
  </si>
  <si>
    <t>83335</t>
  </si>
  <si>
    <t>88548</t>
  </si>
  <si>
    <t>1,41</t>
  </si>
  <si>
    <t>1,39</t>
  </si>
  <si>
    <t>79473</t>
  </si>
  <si>
    <t>4,98</t>
  </si>
  <si>
    <t>79480</t>
  </si>
  <si>
    <t>83336</t>
  </si>
  <si>
    <t>83338</t>
  </si>
  <si>
    <t>89885</t>
  </si>
  <si>
    <t>7,31</t>
  </si>
  <si>
    <t>89886</t>
  </si>
  <si>
    <t>89887</t>
  </si>
  <si>
    <t>7,59</t>
  </si>
  <si>
    <t>89888</t>
  </si>
  <si>
    <t>89889</t>
  </si>
  <si>
    <t>89890</t>
  </si>
  <si>
    <t>89893</t>
  </si>
  <si>
    <t>13,29</t>
  </si>
  <si>
    <t>89894</t>
  </si>
  <si>
    <t>89895</t>
  </si>
  <si>
    <t>89903</t>
  </si>
  <si>
    <t>89904</t>
  </si>
  <si>
    <t>6,44</t>
  </si>
  <si>
    <t>89905</t>
  </si>
  <si>
    <t>89906</t>
  </si>
  <si>
    <t>89907</t>
  </si>
  <si>
    <t>89908</t>
  </si>
  <si>
    <t>10,13</t>
  </si>
  <si>
    <t>89911</t>
  </si>
  <si>
    <t>89912</t>
  </si>
  <si>
    <t>89913</t>
  </si>
  <si>
    <t>89921</t>
  </si>
  <si>
    <t>89922</t>
  </si>
  <si>
    <t>89923</t>
  </si>
  <si>
    <t>89924</t>
  </si>
  <si>
    <t>89925</t>
  </si>
  <si>
    <t>89926</t>
  </si>
  <si>
    <t>89929</t>
  </si>
  <si>
    <t>89930</t>
  </si>
  <si>
    <t>89931</t>
  </si>
  <si>
    <t>89939</t>
  </si>
  <si>
    <t>89940</t>
  </si>
  <si>
    <t>89941</t>
  </si>
  <si>
    <t>89942</t>
  </si>
  <si>
    <t>89943</t>
  </si>
  <si>
    <t>89944</t>
  </si>
  <si>
    <t>8,91</t>
  </si>
  <si>
    <t>89947</t>
  </si>
  <si>
    <t>89948</t>
  </si>
  <si>
    <t>89949</t>
  </si>
  <si>
    <t>96520</t>
  </si>
  <si>
    <t>96521</t>
  </si>
  <si>
    <t>96522</t>
  </si>
  <si>
    <t>96523</t>
  </si>
  <si>
    <t>96524</t>
  </si>
  <si>
    <t>96525</t>
  </si>
  <si>
    <t>96526</t>
  </si>
  <si>
    <t>96527</t>
  </si>
  <si>
    <t>96528</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</si>
  <si>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</si>
  <si>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</si>
  <si>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</si>
  <si>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</si>
  <si>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</si>
  <si>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</si>
  <si>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</si>
  <si>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</si>
  <si>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</si>
  <si>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72917</t>
  </si>
  <si>
    <t>72918</t>
  </si>
  <si>
    <t>83343</t>
  </si>
  <si>
    <t>90082</t>
  </si>
  <si>
    <t>90084</t>
  </si>
  <si>
    <t>90085</t>
  </si>
  <si>
    <t>90086</t>
  </si>
  <si>
    <t>90087</t>
  </si>
  <si>
    <t>6,12</t>
  </si>
  <si>
    <t>90088</t>
  </si>
  <si>
    <t>90090</t>
  </si>
  <si>
    <t>90091</t>
  </si>
  <si>
    <t>90092</t>
  </si>
  <si>
    <t>90093</t>
  </si>
  <si>
    <t>4,16</t>
  </si>
  <si>
    <t>90094</t>
  </si>
  <si>
    <t>90095</t>
  </si>
  <si>
    <t>90096</t>
  </si>
  <si>
    <t>90098</t>
  </si>
  <si>
    <t>90099</t>
  </si>
  <si>
    <t>90100</t>
  </si>
  <si>
    <t>90101</t>
  </si>
  <si>
    <t>90102</t>
  </si>
  <si>
    <t>90105</t>
  </si>
  <si>
    <t>90106</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</si>
  <si>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</si>
  <si>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</si>
  <si>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</si>
  <si>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</si>
  <si>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</si>
  <si>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</si>
  <si>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</si>
  <si>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</si>
  <si>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</si>
  <si>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</si>
  <si>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</si>
  <si>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</si>
  <si>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</si>
  <si>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</si>
  <si>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</si>
  <si>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</si>
  <si>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</si>
  <si>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</si>
  <si>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</si>
  <si>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</si>
  <si>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</si>
  <si>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</si>
  <si>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</si>
  <si>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</si>
  <si>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</si>
  <si>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</si>
  <si>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</si>
  <si>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</si>
  <si>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</si>
  <si>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</si>
  <si>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83346</t>
  </si>
  <si>
    <t>93360</t>
  </si>
  <si>
    <t>14,24</t>
  </si>
  <si>
    <t>93361</t>
  </si>
  <si>
    <t>93362</t>
  </si>
  <si>
    <t>93363</t>
  </si>
  <si>
    <t>93364</t>
  </si>
  <si>
    <t>7,07</t>
  </si>
  <si>
    <t>93365</t>
  </si>
  <si>
    <t>93366</t>
  </si>
  <si>
    <t>93367</t>
  </si>
  <si>
    <t>93368</t>
  </si>
  <si>
    <t>93369</t>
  </si>
  <si>
    <t>93370</t>
  </si>
  <si>
    <t>93371</t>
  </si>
  <si>
    <t>93372</t>
  </si>
  <si>
    <t>93373</t>
  </si>
  <si>
    <t>5,56</t>
  </si>
  <si>
    <t>93374</t>
  </si>
  <si>
    <t>93375</t>
  </si>
  <si>
    <t>93376</t>
  </si>
  <si>
    <t>93377</t>
  </si>
  <si>
    <t>93378</t>
  </si>
  <si>
    <t>93379</t>
  </si>
  <si>
    <t>93380</t>
  </si>
  <si>
    <t>93381</t>
  </si>
  <si>
    <t>93382</t>
  </si>
  <si>
    <t>96995</t>
  </si>
  <si>
    <t>REATERRO MANUAL APILOADO COM SOQUETE. AF_10/2017</t>
  </si>
  <si>
    <t>72838</t>
  </si>
  <si>
    <t>72839</t>
  </si>
  <si>
    <t>72840</t>
  </si>
  <si>
    <t>0,83</t>
  </si>
  <si>
    <t>72844</t>
  </si>
  <si>
    <t>72845</t>
  </si>
  <si>
    <t>72846</t>
  </si>
  <si>
    <t>72847</t>
  </si>
  <si>
    <t>72848</t>
  </si>
  <si>
    <t>72849</t>
  </si>
  <si>
    <t>2,46</t>
  </si>
  <si>
    <t>72850</t>
  </si>
  <si>
    <t>72882</t>
  </si>
  <si>
    <t>72883</t>
  </si>
  <si>
    <t>72884</t>
  </si>
  <si>
    <t>1,54</t>
  </si>
  <si>
    <t>72888</t>
  </si>
  <si>
    <t>72890</t>
  </si>
  <si>
    <t>72891</t>
  </si>
  <si>
    <t>72892</t>
  </si>
  <si>
    <t>72893</t>
  </si>
  <si>
    <t>72894</t>
  </si>
  <si>
    <t>3,70</t>
  </si>
  <si>
    <t>72895</t>
  </si>
  <si>
    <t>72897</t>
  </si>
  <si>
    <t>72898</t>
  </si>
  <si>
    <t>72899</t>
  </si>
  <si>
    <t>72900</t>
  </si>
  <si>
    <t>83356</t>
  </si>
  <si>
    <t>83358</t>
  </si>
  <si>
    <t>1,51</t>
  </si>
  <si>
    <t>1,37</t>
  </si>
  <si>
    <t>95303</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</si>
  <si>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</si>
  <si>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</si>
  <si>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</si>
  <si>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</si>
  <si>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</si>
  <si>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</si>
  <si>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1,46</t>
  </si>
  <si>
    <t>97915</t>
  </si>
  <si>
    <t>TRANSPORTE COM CAMINHÃO BASCULANTE DE 6 M3, EM VIA URBANA PAVIMENTADA, DMT ACIMA DE 30 KM (UNIDADE: M3XKM). AF_01/2018</t>
  </si>
  <si>
    <t>97916</t>
  </si>
  <si>
    <t>TRANSPORTE COM CAMINHÃO BASCULANTE DE 6 M3, EM VIA URBANA EM LEITO NATURAL (UNIDADE: TXKM). AF_01/2018</t>
  </si>
  <si>
    <t>1,35</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</si>
  <si>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</si>
  <si>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</si>
  <si>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</si>
  <si>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</si>
  <si>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</si>
  <si>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</si>
  <si>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</si>
  <si>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94098</t>
  </si>
  <si>
    <t>94099</t>
  </si>
  <si>
    <t>94100</t>
  </si>
  <si>
    <t>94102</t>
  </si>
  <si>
    <t>94103</t>
  </si>
  <si>
    <t>94104</t>
  </si>
  <si>
    <t>94105</t>
  </si>
  <si>
    <t>94106</t>
  </si>
  <si>
    <t>94107</t>
  </si>
  <si>
    <t>94108</t>
  </si>
  <si>
    <t>94110</t>
  </si>
  <si>
    <t>94111</t>
  </si>
  <si>
    <t>94112</t>
  </si>
  <si>
    <t>94113</t>
  </si>
  <si>
    <t>94114</t>
  </si>
  <si>
    <t>94115</t>
  </si>
  <si>
    <t>94116</t>
  </si>
  <si>
    <t>94117</t>
  </si>
  <si>
    <t>94118</t>
  </si>
  <si>
    <t>6514</t>
  </si>
  <si>
    <t>88549</t>
  </si>
  <si>
    <t>95606</t>
  </si>
  <si>
    <t>72131</t>
  </si>
  <si>
    <t>72132</t>
  </si>
  <si>
    <t>72133</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</si>
  <si>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</si>
  <si>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</si>
  <si>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</si>
  <si>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</si>
  <si>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</si>
  <si>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</si>
  <si>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</si>
  <si>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</si>
  <si>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</si>
  <si>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</si>
  <si>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</si>
  <si>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</si>
  <si>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</si>
  <si>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</si>
  <si>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</si>
  <si>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</si>
  <si>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</si>
  <si>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</si>
  <si>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</si>
  <si>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</si>
  <si>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</si>
  <si>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</si>
  <si>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</si>
  <si>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</si>
  <si>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</si>
  <si>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</si>
  <si>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</si>
  <si>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</si>
  <si>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</si>
  <si>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</si>
  <si>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</si>
  <si>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</si>
  <si>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</si>
  <si>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</si>
  <si>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</si>
  <si>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</si>
  <si>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</si>
  <si>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</si>
  <si>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</si>
  <si>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</si>
  <si>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</si>
  <si>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</si>
  <si>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</si>
  <si>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</si>
  <si>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</si>
  <si>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</si>
  <si>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</si>
  <si>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</si>
  <si>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</si>
  <si>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</si>
  <si>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</si>
  <si>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</si>
  <si>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</si>
  <si>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</si>
  <si>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</si>
  <si>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</si>
  <si>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</si>
  <si>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</si>
  <si>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</si>
  <si>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</si>
  <si>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</si>
  <si>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</si>
  <si>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</si>
  <si>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</si>
  <si>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</si>
  <si>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</si>
  <si>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</si>
  <si>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</si>
  <si>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</si>
  <si>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</si>
  <si>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</si>
  <si>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</si>
  <si>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</si>
  <si>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</si>
  <si>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</si>
  <si>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</si>
  <si>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</si>
  <si>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</si>
  <si>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</si>
  <si>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</si>
  <si>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</si>
  <si>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</si>
  <si>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</si>
  <si>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</si>
  <si>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</si>
  <si>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</si>
  <si>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</si>
  <si>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</si>
  <si>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</si>
  <si>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</si>
  <si>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</si>
  <si>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</si>
  <si>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95465</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</si>
  <si>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</si>
  <si>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</si>
  <si>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</si>
  <si>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</si>
  <si>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</si>
  <si>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</si>
  <si>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</si>
  <si>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</si>
  <si>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</si>
  <si>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</si>
  <si>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</si>
  <si>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</si>
  <si>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</si>
  <si>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</si>
  <si>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</si>
  <si>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</si>
  <si>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</si>
  <si>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</si>
  <si>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</si>
  <si>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</si>
  <si>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</si>
  <si>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49,78</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</si>
  <si>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</si>
  <si>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</si>
  <si>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</si>
  <si>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</si>
  <si>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</si>
  <si>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</si>
  <si>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</si>
  <si>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</si>
  <si>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</si>
  <si>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</si>
  <si>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</si>
  <si>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</si>
  <si>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</si>
  <si>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</si>
  <si>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</si>
  <si>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</si>
  <si>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</si>
  <si>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</si>
  <si>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</si>
  <si>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</si>
  <si>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</si>
  <si>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</si>
  <si>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</si>
  <si>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</si>
  <si>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</si>
  <si>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</si>
  <si>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</si>
  <si>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</si>
  <si>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</si>
  <si>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</si>
  <si>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</si>
  <si>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</si>
  <si>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</si>
  <si>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</si>
  <si>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</si>
  <si>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</si>
  <si>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</si>
  <si>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</si>
  <si>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</si>
  <si>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</si>
  <si>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</si>
  <si>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</si>
  <si>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</si>
  <si>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</si>
  <si>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</si>
  <si>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72180</t>
  </si>
  <si>
    <t>72181</t>
  </si>
  <si>
    <t>79627</t>
  </si>
  <si>
    <t>96358</t>
  </si>
  <si>
    <t>96359</t>
  </si>
  <si>
    <t>96360</t>
  </si>
  <si>
    <t>96361</t>
  </si>
  <si>
    <t>96362</t>
  </si>
  <si>
    <t>96363</t>
  </si>
  <si>
    <t>96364</t>
  </si>
  <si>
    <t>96365</t>
  </si>
  <si>
    <t>96366</t>
  </si>
  <si>
    <t>96367</t>
  </si>
  <si>
    <t>96368</t>
  </si>
  <si>
    <t>96369</t>
  </si>
  <si>
    <t>96370</t>
  </si>
  <si>
    <t>96371</t>
  </si>
  <si>
    <t>96372</t>
  </si>
  <si>
    <t>96373</t>
  </si>
  <si>
    <t>96374</t>
  </si>
  <si>
    <t>83694</t>
  </si>
  <si>
    <t>83771</t>
  </si>
  <si>
    <t>92970</t>
  </si>
  <si>
    <t>1,20</t>
  </si>
  <si>
    <t>96387</t>
  </si>
  <si>
    <t>96388</t>
  </si>
  <si>
    <t>96389</t>
  </si>
  <si>
    <t>96390</t>
  </si>
  <si>
    <t>96391</t>
  </si>
  <si>
    <t>96392</t>
  </si>
  <si>
    <t>96396</t>
  </si>
  <si>
    <t>96397</t>
  </si>
  <si>
    <t>96398</t>
  </si>
  <si>
    <t>96399</t>
  </si>
  <si>
    <t>96400</t>
  </si>
  <si>
    <t>96401</t>
  </si>
  <si>
    <t>96402</t>
  </si>
  <si>
    <t>2,50</t>
  </si>
  <si>
    <t>72799</t>
  </si>
  <si>
    <t>72942</t>
  </si>
  <si>
    <t>1,19</t>
  </si>
  <si>
    <t>72943</t>
  </si>
  <si>
    <t>72972</t>
  </si>
  <si>
    <t>72973</t>
  </si>
  <si>
    <t>72974</t>
  </si>
  <si>
    <t>4,50</t>
  </si>
  <si>
    <t>72975</t>
  </si>
  <si>
    <t>72978</t>
  </si>
  <si>
    <t>72979</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</si>
  <si>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</si>
  <si>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</si>
  <si>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</si>
  <si>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</si>
  <si>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</si>
  <si>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</si>
  <si>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</si>
  <si>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</si>
  <si>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</si>
  <si>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</si>
  <si>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</si>
  <si>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</si>
  <si>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</si>
  <si>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</si>
  <si>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</si>
  <si>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</si>
  <si>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</si>
  <si>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</si>
  <si>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</si>
  <si>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</si>
  <si>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</si>
  <si>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</si>
  <si>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</si>
  <si>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</si>
  <si>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</si>
  <si>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</si>
  <si>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</si>
  <si>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</si>
  <si>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</si>
  <si>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2,81</t>
  </si>
  <si>
    <t>97803</t>
  </si>
  <si>
    <t>CONSTRUÇÃO DE PAVIMENTO COM TRATAMENTO SUPERFICIAL SIMPLES, COM EMULSÃO ASFÁLTICA RR-2C, COM BANHO DILUÍDO. AF_01/2018</t>
  </si>
  <si>
    <t>97805</t>
  </si>
  <si>
    <t>CONSTRUÇÃO DE PAVIMENTO COM TRATAMENTO SUPERFICIAL DUPLO, COM EMULSÃO ASFÁLTICA RR-2C. AF_01/2018</t>
  </si>
  <si>
    <t>6,21</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</si>
  <si>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</si>
  <si>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</si>
  <si>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</si>
  <si>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</si>
  <si>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</si>
  <si>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</si>
  <si>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</si>
  <si>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</si>
  <si>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</si>
  <si>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</si>
  <si>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</si>
  <si>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</si>
  <si>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</si>
  <si>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</si>
  <si>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</si>
  <si>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</si>
  <si>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</si>
  <si>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</si>
  <si>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</si>
  <si>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</si>
  <si>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</si>
  <si>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</si>
  <si>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</si>
  <si>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</si>
  <si>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</si>
  <si>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</si>
  <si>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72947</t>
  </si>
  <si>
    <t>83693</t>
  </si>
  <si>
    <t>3,14</t>
  </si>
  <si>
    <t>72962</t>
  </si>
  <si>
    <t>72963</t>
  </si>
  <si>
    <t>95995</t>
  </si>
  <si>
    <t>95996</t>
  </si>
  <si>
    <t>96001</t>
  </si>
  <si>
    <t>96393</t>
  </si>
  <si>
    <t>96394</t>
  </si>
  <si>
    <t>96395</t>
  </si>
  <si>
    <t>73445</t>
  </si>
  <si>
    <t>7,70</t>
  </si>
  <si>
    <t>73446</t>
  </si>
  <si>
    <t>79462</t>
  </si>
  <si>
    <t>84651</t>
  </si>
  <si>
    <t>88411</t>
  </si>
  <si>
    <t>2,12</t>
  </si>
  <si>
    <t>88412</t>
  </si>
  <si>
    <t>88413</t>
  </si>
  <si>
    <t>88414</t>
  </si>
  <si>
    <t>88415</t>
  </si>
  <si>
    <t>2,27</t>
  </si>
  <si>
    <t>88416</t>
  </si>
  <si>
    <t>88417</t>
  </si>
  <si>
    <t>11,78</t>
  </si>
  <si>
    <t>88420</t>
  </si>
  <si>
    <t>88421</t>
  </si>
  <si>
    <t>88423</t>
  </si>
  <si>
    <t>88424</t>
  </si>
  <si>
    <t>88426</t>
  </si>
  <si>
    <t>88428</t>
  </si>
  <si>
    <t>88429</t>
  </si>
  <si>
    <t>88431</t>
  </si>
  <si>
    <t>88432</t>
  </si>
  <si>
    <t>88482</t>
  </si>
  <si>
    <t>2,90</t>
  </si>
  <si>
    <t>88483</t>
  </si>
  <si>
    <t>2,69</t>
  </si>
  <si>
    <t>88484</t>
  </si>
  <si>
    <t>88485</t>
  </si>
  <si>
    <t>1,99</t>
  </si>
  <si>
    <t>88486</t>
  </si>
  <si>
    <t>8,90</t>
  </si>
  <si>
    <t>88487</t>
  </si>
  <si>
    <t>88488</t>
  </si>
  <si>
    <t>88489</t>
  </si>
  <si>
    <t>88490</t>
  </si>
  <si>
    <t>88491</t>
  </si>
  <si>
    <t>88492</t>
  </si>
  <si>
    <t>88493</t>
  </si>
  <si>
    <t>88494</t>
  </si>
  <si>
    <t>14,66</t>
  </si>
  <si>
    <t>88495</t>
  </si>
  <si>
    <t>88496</t>
  </si>
  <si>
    <t>88497</t>
  </si>
  <si>
    <t>95305</t>
  </si>
  <si>
    <t>95306</t>
  </si>
  <si>
    <t>12,16</t>
  </si>
  <si>
    <t>95622</t>
  </si>
  <si>
    <t>10,27</t>
  </si>
  <si>
    <t>95623</t>
  </si>
  <si>
    <t>95624</t>
  </si>
  <si>
    <t>95625</t>
  </si>
  <si>
    <t>16,70</t>
  </si>
  <si>
    <t>95626</t>
  </si>
  <si>
    <t>96126</t>
  </si>
  <si>
    <t>96127</t>
  </si>
  <si>
    <t>96128</t>
  </si>
  <si>
    <t>96129</t>
  </si>
  <si>
    <t>96130</t>
  </si>
  <si>
    <t>96131</t>
  </si>
  <si>
    <t>96132</t>
  </si>
  <si>
    <t>96133</t>
  </si>
  <si>
    <t>96134</t>
  </si>
  <si>
    <t>96135</t>
  </si>
  <si>
    <t>79460</t>
  </si>
  <si>
    <t>79465</t>
  </si>
  <si>
    <t>84647</t>
  </si>
  <si>
    <t>84656</t>
  </si>
  <si>
    <t>6082</t>
  </si>
  <si>
    <t>40905</t>
  </si>
  <si>
    <t>79463</t>
  </si>
  <si>
    <t>79464</t>
  </si>
  <si>
    <t>79466</t>
  </si>
  <si>
    <t>84645</t>
  </si>
  <si>
    <t>84657</t>
  </si>
  <si>
    <t>84659</t>
  </si>
  <si>
    <t>84679</t>
  </si>
  <si>
    <t>95464</t>
  </si>
  <si>
    <t>7,63</t>
  </si>
  <si>
    <t>84660</t>
  </si>
  <si>
    <t>5,49</t>
  </si>
  <si>
    <t>84661</t>
  </si>
  <si>
    <t>84662</t>
  </si>
  <si>
    <t>95468</t>
  </si>
  <si>
    <t>41595</t>
  </si>
  <si>
    <t>79467</t>
  </si>
  <si>
    <t>84663</t>
  </si>
  <si>
    <t>84665</t>
  </si>
  <si>
    <t>84666</t>
  </si>
  <si>
    <t>75889</t>
  </si>
  <si>
    <t>72191</t>
  </si>
  <si>
    <t>84181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</si>
  <si>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</si>
  <si>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</si>
  <si>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</si>
  <si>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</si>
  <si>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</si>
  <si>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</si>
  <si>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</si>
  <si>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</si>
  <si>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</si>
  <si>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</si>
  <si>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</si>
  <si>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</si>
  <si>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</si>
  <si>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</si>
  <si>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</si>
  <si>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</si>
  <si>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</si>
  <si>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</si>
  <si>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</si>
  <si>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</si>
  <si>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84183</t>
  </si>
  <si>
    <t>72187</t>
  </si>
  <si>
    <t>72188</t>
  </si>
  <si>
    <t>84186</t>
  </si>
  <si>
    <t>84187</t>
  </si>
  <si>
    <t>14,25</t>
  </si>
  <si>
    <t>72137</t>
  </si>
  <si>
    <t>72815</t>
  </si>
  <si>
    <t>84191</t>
  </si>
  <si>
    <t>11,67</t>
  </si>
  <si>
    <t>84162</t>
  </si>
  <si>
    <t>88648</t>
  </si>
  <si>
    <t>88649</t>
  </si>
  <si>
    <t>88650</t>
  </si>
  <si>
    <t>96467</t>
  </si>
  <si>
    <t>3,72</t>
  </si>
  <si>
    <t>84168</t>
  </si>
  <si>
    <t>68325</t>
  </si>
  <si>
    <t>68333</t>
  </si>
  <si>
    <t>72183</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</si>
  <si>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</si>
  <si>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</si>
  <si>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</si>
  <si>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</si>
  <si>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</si>
  <si>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</si>
  <si>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</si>
  <si>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</si>
  <si>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</si>
  <si>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</si>
  <si>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</si>
  <si>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</si>
  <si>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</si>
  <si>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</si>
  <si>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</si>
  <si>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</si>
  <si>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</si>
  <si>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</si>
  <si>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</si>
  <si>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</si>
  <si>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</si>
  <si>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</si>
  <si>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</si>
  <si>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</si>
  <si>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</si>
  <si>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</si>
  <si>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</si>
  <si>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</si>
  <si>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</si>
  <si>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</si>
  <si>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</si>
  <si>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</si>
  <si>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</si>
  <si>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</si>
  <si>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</si>
  <si>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</si>
  <si>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</si>
  <si>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</si>
  <si>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</si>
  <si>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</si>
  <si>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</si>
  <si>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</si>
  <si>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</si>
  <si>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</si>
  <si>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</si>
  <si>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</si>
  <si>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</si>
  <si>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</si>
  <si>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</si>
  <si>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</si>
  <si>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</si>
  <si>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</si>
  <si>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21,82</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</si>
  <si>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</si>
  <si>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</si>
  <si>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</si>
  <si>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</si>
  <si>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</si>
  <si>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</si>
  <si>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</si>
  <si>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</si>
  <si>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</si>
  <si>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</si>
  <si>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</si>
  <si>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</si>
  <si>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</si>
  <si>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</si>
  <si>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</si>
  <si>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</si>
  <si>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</si>
  <si>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</si>
  <si>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</si>
  <si>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</si>
  <si>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</si>
  <si>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</si>
  <si>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</si>
  <si>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</si>
  <si>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</si>
  <si>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</si>
  <si>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</si>
  <si>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</si>
  <si>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</si>
  <si>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</si>
  <si>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</si>
  <si>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</si>
  <si>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72190</t>
  </si>
  <si>
    <t>87871</t>
  </si>
  <si>
    <t>87872</t>
  </si>
  <si>
    <t>87873</t>
  </si>
  <si>
    <t>87874</t>
  </si>
  <si>
    <t>87876</t>
  </si>
  <si>
    <t>87877</t>
  </si>
  <si>
    <t>87878</t>
  </si>
  <si>
    <t>87879</t>
  </si>
  <si>
    <t>87881</t>
  </si>
  <si>
    <t>87882</t>
  </si>
  <si>
    <t>87884</t>
  </si>
  <si>
    <t>87885</t>
  </si>
  <si>
    <t>87886</t>
  </si>
  <si>
    <t>87887</t>
  </si>
  <si>
    <t>87888</t>
  </si>
  <si>
    <t>4,25</t>
  </si>
  <si>
    <t>87889</t>
  </si>
  <si>
    <t>4,15</t>
  </si>
  <si>
    <t>87891</t>
  </si>
  <si>
    <t>87892</t>
  </si>
  <si>
    <t>87893</t>
  </si>
  <si>
    <t>4,64</t>
  </si>
  <si>
    <t>87894</t>
  </si>
  <si>
    <t>87896</t>
  </si>
  <si>
    <t>87897</t>
  </si>
  <si>
    <t>87899</t>
  </si>
  <si>
    <t>87900</t>
  </si>
  <si>
    <t>87902</t>
  </si>
  <si>
    <t>87903</t>
  </si>
  <si>
    <t>87904</t>
  </si>
  <si>
    <t>87905</t>
  </si>
  <si>
    <t>87907</t>
  </si>
  <si>
    <t>87908</t>
  </si>
  <si>
    <t>87910</t>
  </si>
  <si>
    <t>87911</t>
  </si>
  <si>
    <t>5991</t>
  </si>
  <si>
    <t>84023</t>
  </si>
  <si>
    <t>84024</t>
  </si>
  <si>
    <t>84026</t>
  </si>
  <si>
    <t>84027</t>
  </si>
  <si>
    <t>84028</t>
  </si>
  <si>
    <t>84072</t>
  </si>
  <si>
    <t>87411</t>
  </si>
  <si>
    <t>87412</t>
  </si>
  <si>
    <t>87413</t>
  </si>
  <si>
    <t>17,83</t>
  </si>
  <si>
    <t>87414</t>
  </si>
  <si>
    <t>87415</t>
  </si>
  <si>
    <t>87416</t>
  </si>
  <si>
    <t>87417</t>
  </si>
  <si>
    <t>11,22</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</si>
  <si>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</si>
  <si>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</si>
  <si>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</si>
  <si>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</si>
  <si>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</si>
  <si>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</si>
  <si>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</si>
  <si>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</si>
  <si>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</si>
  <si>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</si>
  <si>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</si>
  <si>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</si>
  <si>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</si>
  <si>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</si>
  <si>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</si>
  <si>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</si>
  <si>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</si>
  <si>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</si>
  <si>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</si>
  <si>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</si>
  <si>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</si>
  <si>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</si>
  <si>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</si>
  <si>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</si>
  <si>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</si>
  <si>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</si>
  <si>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</si>
  <si>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</si>
  <si>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</si>
  <si>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</si>
  <si>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19,02</t>
  </si>
  <si>
    <t>87536</t>
  </si>
  <si>
    <t>87537</t>
  </si>
  <si>
    <t>87538</t>
  </si>
  <si>
    <t>87539</t>
  </si>
  <si>
    <t>87541</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</si>
  <si>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</si>
  <si>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</si>
  <si>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</si>
  <si>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17,40</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</si>
  <si>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</si>
  <si>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</si>
  <si>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</si>
  <si>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</si>
  <si>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</si>
  <si>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</si>
  <si>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</si>
  <si>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</si>
  <si>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</si>
  <si>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</si>
  <si>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</si>
  <si>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</si>
  <si>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</si>
  <si>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</si>
  <si>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</si>
  <si>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</si>
  <si>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</si>
  <si>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</si>
  <si>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</si>
  <si>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</si>
  <si>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</si>
  <si>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</si>
  <si>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</si>
  <si>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</si>
  <si>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</si>
  <si>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</si>
  <si>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</si>
  <si>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</si>
  <si>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</si>
  <si>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</si>
  <si>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</si>
  <si>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</si>
  <si>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</si>
  <si>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</si>
  <si>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</si>
  <si>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</si>
  <si>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</si>
  <si>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</si>
  <si>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</si>
  <si>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</si>
  <si>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</si>
  <si>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</si>
  <si>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</si>
  <si>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</si>
  <si>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</si>
  <si>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</si>
  <si>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</si>
  <si>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</si>
  <si>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</si>
  <si>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</si>
  <si>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</si>
  <si>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</si>
  <si>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</si>
  <si>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</si>
  <si>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</si>
  <si>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</si>
  <si>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</si>
  <si>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</si>
  <si>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</si>
  <si>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</si>
  <si>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</si>
  <si>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</si>
  <si>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</si>
  <si>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</si>
  <si>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</si>
  <si>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</si>
  <si>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</si>
  <si>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</si>
  <si>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</si>
  <si>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</si>
  <si>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</si>
  <si>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</si>
  <si>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</si>
  <si>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</si>
  <si>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</si>
  <si>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</si>
  <si>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</si>
  <si>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</si>
  <si>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</si>
  <si>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</si>
  <si>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</si>
  <si>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</si>
  <si>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</si>
  <si>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</si>
  <si>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</si>
  <si>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</si>
  <si>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</si>
  <si>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84084</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</si>
  <si>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</si>
  <si>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</si>
  <si>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</si>
  <si>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</si>
  <si>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</si>
  <si>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</si>
  <si>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</si>
  <si>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</si>
  <si>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</si>
  <si>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</si>
  <si>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</si>
  <si>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</si>
  <si>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</si>
  <si>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</si>
  <si>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</si>
  <si>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</si>
  <si>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</si>
  <si>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</si>
  <si>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</si>
  <si>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</si>
  <si>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</si>
  <si>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</si>
  <si>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</si>
  <si>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</si>
  <si>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</si>
  <si>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</si>
  <si>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</si>
  <si>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</si>
  <si>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</si>
  <si>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</si>
  <si>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</si>
  <si>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</si>
  <si>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</si>
  <si>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96109</t>
  </si>
  <si>
    <t>96110</t>
  </si>
  <si>
    <t>96113</t>
  </si>
  <si>
    <t>96114</t>
  </si>
  <si>
    <t>96120</t>
  </si>
  <si>
    <t>96123</t>
  </si>
  <si>
    <t>19,03</t>
  </si>
  <si>
    <t>72200</t>
  </si>
  <si>
    <t>72201</t>
  </si>
  <si>
    <t>96111</t>
  </si>
  <si>
    <t>96116</t>
  </si>
  <si>
    <t>96121</t>
  </si>
  <si>
    <t>96485</t>
  </si>
  <si>
    <t>96486</t>
  </si>
  <si>
    <t>72198</t>
  </si>
  <si>
    <t>83730</t>
  </si>
  <si>
    <t>83736</t>
  </si>
  <si>
    <t>91514</t>
  </si>
  <si>
    <t>91515</t>
  </si>
  <si>
    <t>6,47</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</si>
  <si>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</si>
  <si>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</si>
  <si>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</si>
  <si>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</si>
  <si>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</si>
  <si>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</si>
  <si>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</si>
  <si>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</si>
  <si>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</si>
  <si>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</si>
  <si>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</si>
  <si>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</si>
  <si>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</si>
  <si>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</si>
  <si>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</si>
  <si>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</si>
  <si>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</si>
  <si>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</si>
  <si>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</si>
  <si>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</si>
  <si>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</si>
  <si>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</si>
  <si>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</si>
  <si>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</si>
  <si>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</si>
  <si>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</si>
  <si>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</si>
  <si>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</si>
  <si>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</si>
  <si>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</si>
  <si>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</si>
  <si>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</si>
  <si>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</si>
  <si>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</si>
  <si>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</si>
  <si>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</si>
  <si>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</si>
  <si>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</si>
  <si>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</si>
  <si>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</si>
  <si>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</si>
  <si>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</si>
  <si>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</si>
  <si>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</si>
  <si>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</si>
  <si>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</si>
  <si>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</si>
  <si>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</si>
  <si>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</si>
  <si>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</si>
  <si>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</si>
  <si>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</si>
  <si>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</si>
  <si>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</si>
  <si>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</si>
  <si>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</si>
  <si>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</si>
  <si>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</si>
  <si>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</si>
  <si>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</si>
  <si>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</si>
  <si>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</si>
  <si>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</si>
  <si>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</si>
  <si>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</si>
  <si>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</si>
  <si>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</si>
  <si>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</si>
  <si>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</si>
  <si>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</si>
  <si>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</si>
  <si>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</si>
  <si>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</si>
  <si>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</si>
  <si>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</si>
  <si>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</si>
  <si>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</si>
  <si>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</si>
  <si>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</si>
  <si>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</si>
  <si>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</si>
  <si>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</si>
  <si>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</si>
  <si>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</si>
  <si>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</si>
  <si>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</si>
  <si>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</si>
  <si>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</si>
  <si>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</si>
  <si>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</si>
  <si>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</si>
  <si>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</si>
  <si>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</si>
  <si>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</si>
  <si>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</si>
  <si>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</si>
  <si>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</si>
  <si>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</si>
  <si>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</si>
  <si>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</si>
  <si>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</si>
  <si>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</si>
  <si>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</si>
  <si>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</si>
  <si>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</si>
  <si>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</si>
  <si>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</si>
  <si>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</si>
  <si>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</si>
  <si>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</si>
  <si>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</si>
  <si>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</si>
  <si>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</si>
  <si>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</si>
  <si>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</si>
  <si>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</si>
  <si>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</si>
  <si>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</si>
  <si>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</si>
  <si>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</si>
  <si>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</si>
  <si>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</si>
  <si>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</si>
  <si>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</si>
  <si>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</si>
  <si>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18,88</t>
  </si>
  <si>
    <t>0,36</t>
  </si>
  <si>
    <t>0,30</t>
  </si>
  <si>
    <t>6,76</t>
  </si>
  <si>
    <t>9,47</t>
  </si>
  <si>
    <t>23,00</t>
  </si>
  <si>
    <t>8,11</t>
  </si>
  <si>
    <t>0,37</t>
  </si>
  <si>
    <t>0,87</t>
  </si>
  <si>
    <t>4,11</t>
  </si>
  <si>
    <t>92121</t>
  </si>
  <si>
    <t>92122</t>
  </si>
  <si>
    <t>92123</t>
  </si>
  <si>
    <t>0,61</t>
  </si>
  <si>
    <t>0,33</t>
  </si>
  <si>
    <t>0,85</t>
  </si>
  <si>
    <t>0,64</t>
  </si>
  <si>
    <t>0,46</t>
  </si>
  <si>
    <t>1,34</t>
  </si>
  <si>
    <t>1,74</t>
  </si>
  <si>
    <t>1,08</t>
  </si>
  <si>
    <t>2,04</t>
  </si>
  <si>
    <t>3,38</t>
  </si>
  <si>
    <t>84117</t>
  </si>
  <si>
    <t>84120</t>
  </si>
  <si>
    <t>84127</t>
  </si>
  <si>
    <t>40841</t>
  </si>
  <si>
    <t>71516</t>
  </si>
  <si>
    <t>73361</t>
  </si>
  <si>
    <t>73714</t>
  </si>
  <si>
    <t>86957</t>
  </si>
  <si>
    <t>86958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</si>
  <si>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</si>
  <si>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</si>
  <si>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</si>
  <si>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</si>
  <si>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</si>
  <si>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</si>
  <si>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</si>
  <si>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</si>
  <si>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</si>
  <si>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</si>
  <si>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</si>
  <si>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</si>
  <si>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</si>
  <si>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</si>
  <si>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</si>
  <si>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</si>
  <si>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</si>
  <si>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</si>
  <si>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</si>
  <si>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</si>
  <si>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</si>
  <si>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33,58</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</si>
  <si>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</si>
  <si>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</si>
  <si>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</si>
  <si>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</si>
  <si>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</si>
  <si>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</si>
  <si>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</si>
  <si>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</si>
  <si>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</si>
  <si>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</si>
  <si>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</si>
  <si>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</si>
  <si>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</si>
  <si>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</si>
  <si>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</si>
  <si>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</si>
  <si>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</si>
  <si>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</si>
  <si>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5,14</t>
  </si>
  <si>
    <t>97066</t>
  </si>
  <si>
    <t>97067</t>
  </si>
  <si>
    <t>PLATAFORMA DE PROTEÇÃO PRINCIPAL PARA ALVENARIA ESTRUTURAL PARA SER APOIADA EM ANDAIME, INCLUSIVE MONTAGEM E DESMONTAGEM. AF_11/2017</t>
  </si>
  <si>
    <t>73672</t>
  </si>
  <si>
    <t>85331</t>
  </si>
  <si>
    <t>85422</t>
  </si>
  <si>
    <t>84126</t>
  </si>
  <si>
    <t>85421</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</si>
  <si>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</si>
  <si>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</si>
  <si>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</si>
  <si>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</si>
  <si>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</si>
  <si>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</si>
  <si>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</si>
  <si>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</si>
  <si>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</si>
  <si>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</si>
  <si>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</si>
  <si>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</si>
  <si>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</si>
  <si>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</si>
  <si>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</si>
  <si>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</si>
  <si>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</si>
  <si>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</si>
  <si>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</si>
  <si>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</si>
  <si>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</si>
  <si>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</si>
  <si>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</si>
  <si>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14,21</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</si>
  <si>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</si>
  <si>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</si>
  <si>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</si>
  <si>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</si>
  <si>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</si>
  <si>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</si>
  <si>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</si>
  <si>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</si>
  <si>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</si>
  <si>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</si>
  <si>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</si>
  <si>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</si>
  <si>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12,93</t>
  </si>
  <si>
    <t>97640</t>
  </si>
  <si>
    <t>REMOÇÃO DE FORROS DE DRYWALL, PVC E FIBROMINERAL, DE FORMA MANUAL, SEM REAPROVEITAMENTO. AF_12/2017</t>
  </si>
  <si>
    <t>1,06</t>
  </si>
  <si>
    <t>97641</t>
  </si>
  <si>
    <t>REMOÇÃO DE FORRO DE GESSO, DE FORMA MANUAL, SEM REAPROVEITAMENTO. AF_12/2017</t>
  </si>
  <si>
    <t>97642</t>
  </si>
  <si>
    <t>REMOÇÃO DE TRAMA METÁLICA OU DE MADEIRA PARA FORRO, DE FORMA MANUAL, SEM REAPROVEITAMENTO. AF_12/2017</t>
  </si>
  <si>
    <t>1,91</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</si>
  <si>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</si>
  <si>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</si>
  <si>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</si>
  <si>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</si>
  <si>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</si>
  <si>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</si>
  <si>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</si>
  <si>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</si>
  <si>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2,14</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</si>
  <si>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</si>
  <si>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</si>
  <si>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</si>
  <si>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</si>
  <si>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</si>
  <si>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</si>
  <si>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</si>
  <si>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</si>
  <si>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</si>
  <si>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</si>
  <si>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</si>
  <si>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</si>
  <si>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</si>
  <si>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</si>
  <si>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</si>
  <si>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</si>
  <si>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13,11</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</si>
  <si>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</si>
  <si>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</si>
  <si>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</si>
  <si>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</si>
  <si>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</si>
  <si>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</si>
  <si>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</si>
  <si>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</si>
  <si>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</si>
  <si>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</si>
  <si>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</si>
  <si>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</si>
  <si>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</si>
  <si>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</si>
  <si>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</si>
  <si>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</si>
  <si>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</si>
  <si>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</si>
  <si>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</si>
  <si>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</si>
  <si>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</si>
  <si>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</si>
  <si>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</si>
  <si>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5,45</t>
  </si>
  <si>
    <t>85424</t>
  </si>
  <si>
    <t>1,24</t>
  </si>
  <si>
    <t>95967</t>
  </si>
  <si>
    <t>78472</t>
  </si>
  <si>
    <t>93588</t>
  </si>
  <si>
    <t>1,44</t>
  </si>
  <si>
    <t>93589</t>
  </si>
  <si>
    <t>93590</t>
  </si>
  <si>
    <t>93591</t>
  </si>
  <si>
    <t>1,30</t>
  </si>
  <si>
    <t>93592</t>
  </si>
  <si>
    <t>93593</t>
  </si>
  <si>
    <t>93594</t>
  </si>
  <si>
    <t>TRANSPORTE COM CAMINHÃO BASCULANTE DE 10 M3, EM VIA URBANA EM LEITO NATURAL (UNIDADE: TXKM). AF_04/2016</t>
  </si>
  <si>
    <t>0,96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</si>
  <si>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</si>
  <si>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</si>
  <si>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</si>
  <si>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</si>
  <si>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</si>
  <si>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</si>
  <si>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</si>
  <si>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</si>
  <si>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</si>
  <si>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</si>
  <si>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</si>
  <si>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95426</t>
  </si>
  <si>
    <t>95427</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</si>
  <si>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</si>
  <si>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</si>
  <si>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</si>
  <si>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</si>
  <si>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</si>
  <si>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</si>
  <si>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</si>
  <si>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95876</t>
  </si>
  <si>
    <t>95877</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</si>
  <si>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</si>
  <si>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</si>
  <si>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</si>
  <si>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</si>
  <si>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</si>
  <si>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</si>
  <si>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93176</t>
  </si>
  <si>
    <t>93177</t>
  </si>
  <si>
    <t>93178</t>
  </si>
  <si>
    <t>93179</t>
  </si>
  <si>
    <t>1,68</t>
  </si>
  <si>
    <t>85171</t>
  </si>
  <si>
    <t>3,16</t>
  </si>
  <si>
    <t>85179</t>
  </si>
  <si>
    <t>85180</t>
  </si>
  <si>
    <t>2,02</t>
  </si>
  <si>
    <t>85184</t>
  </si>
  <si>
    <t>85185</t>
  </si>
  <si>
    <t>0,89</t>
  </si>
  <si>
    <t>88238</t>
  </si>
  <si>
    <t>88239</t>
  </si>
  <si>
    <t>88240</t>
  </si>
  <si>
    <t>88241</t>
  </si>
  <si>
    <t>88242</t>
  </si>
  <si>
    <t>88243</t>
  </si>
  <si>
    <t>88245</t>
  </si>
  <si>
    <t>88246</t>
  </si>
  <si>
    <t>88247</t>
  </si>
  <si>
    <t>88248</t>
  </si>
  <si>
    <t>88249</t>
  </si>
  <si>
    <t>88250</t>
  </si>
  <si>
    <t>88251</t>
  </si>
  <si>
    <t>88252</t>
  </si>
  <si>
    <t>13,72</t>
  </si>
  <si>
    <t>88253</t>
  </si>
  <si>
    <t>88255</t>
  </si>
  <si>
    <t>88256</t>
  </si>
  <si>
    <t>88257</t>
  </si>
  <si>
    <t>88258</t>
  </si>
  <si>
    <t>88259</t>
  </si>
  <si>
    <t>88260</t>
  </si>
  <si>
    <t>88261</t>
  </si>
  <si>
    <t>88262</t>
  </si>
  <si>
    <t>88263</t>
  </si>
  <si>
    <t>88264</t>
  </si>
  <si>
    <t>88265</t>
  </si>
  <si>
    <t>88266</t>
  </si>
  <si>
    <t>88267</t>
  </si>
  <si>
    <t>88268</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</si>
  <si>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</si>
  <si>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</si>
  <si>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</si>
  <si>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</si>
  <si>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</si>
  <si>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</si>
  <si>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</si>
  <si>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</si>
  <si>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</si>
  <si>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</si>
  <si>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</si>
  <si>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</si>
  <si>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</si>
  <si>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</si>
  <si>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</si>
  <si>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</si>
  <si>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</si>
  <si>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</si>
  <si>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</si>
  <si>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</si>
  <si>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</si>
  <si>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</si>
  <si>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</si>
  <si>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</si>
  <si>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</si>
  <si>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</si>
  <si>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</si>
  <si>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</si>
  <si>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</si>
  <si>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</si>
  <si>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</si>
  <si>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14,75</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</si>
  <si>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</si>
  <si>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</si>
  <si>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</si>
  <si>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</si>
  <si>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</si>
  <si>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</si>
  <si>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</si>
  <si>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</si>
  <si>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</si>
  <si>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</si>
  <si>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</si>
  <si>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</si>
  <si>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</si>
  <si>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</si>
  <si>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</si>
  <si>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</si>
  <si>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</si>
  <si>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</si>
  <si>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</si>
  <si>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</si>
  <si>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</si>
  <si>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15,31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</si>
  <si>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</si>
  <si>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</si>
  <si>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</si>
  <si>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</si>
  <si>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</si>
  <si>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</si>
  <si>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</si>
  <si>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</si>
  <si>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</si>
  <si>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</si>
  <si>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</si>
  <si>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</si>
  <si>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</si>
  <si>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</si>
  <si>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</si>
  <si>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</si>
  <si>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</si>
  <si>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</si>
  <si>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</si>
  <si>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</si>
  <si>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</si>
  <si>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</si>
  <si>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</si>
  <si>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</si>
  <si>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</si>
  <si>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</si>
  <si>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</si>
  <si>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</si>
  <si>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</si>
  <si>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</si>
  <si>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</si>
  <si>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</si>
  <si>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</si>
  <si>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</si>
  <si>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</si>
  <si>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</si>
  <si>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</si>
  <si>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</si>
  <si>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</si>
  <si>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</si>
  <si>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</si>
  <si>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</si>
  <si>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</si>
  <si>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</si>
  <si>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</si>
  <si>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</si>
  <si>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</si>
  <si>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</si>
  <si>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</si>
  <si>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</si>
  <si>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</si>
  <si>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</si>
  <si>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</si>
  <si>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</si>
  <si>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</si>
  <si>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</si>
  <si>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</si>
  <si>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</si>
  <si>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</si>
  <si>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</si>
  <si>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</si>
  <si>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</si>
  <si>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</si>
  <si>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</si>
  <si>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</si>
  <si>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</si>
  <si>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</si>
  <si>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</si>
  <si>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</si>
  <si>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</si>
  <si>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</si>
  <si>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</si>
  <si>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</si>
  <si>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</si>
  <si>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</si>
  <si>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</si>
  <si>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</si>
  <si>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</si>
  <si>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</si>
  <si>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</si>
  <si>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</si>
  <si>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</si>
  <si>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</si>
  <si>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</si>
  <si>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</si>
  <si>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</si>
  <si>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</si>
  <si>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</si>
  <si>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</si>
  <si>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</si>
  <si>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</si>
  <si>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</si>
  <si>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</si>
  <si>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</si>
  <si>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</si>
  <si>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</si>
  <si>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</si>
  <si>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</si>
  <si>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</si>
  <si>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</si>
  <si>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</si>
  <si>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</si>
  <si>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</si>
  <si>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</si>
  <si>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</si>
  <si>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</si>
  <si>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</si>
  <si>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</si>
  <si>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</si>
  <si>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</si>
  <si>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</si>
  <si>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</si>
  <si>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</si>
  <si>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</si>
  <si>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</si>
  <si>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</si>
  <si>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</si>
  <si>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</si>
  <si>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</si>
  <si>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</si>
  <si>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</si>
  <si>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</si>
  <si>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</si>
  <si>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</si>
  <si>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</si>
  <si>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</si>
  <si>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</si>
  <si>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</si>
  <si>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</si>
  <si>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</si>
  <si>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</si>
  <si>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</si>
  <si>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</si>
  <si>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2,21</t>
  </si>
  <si>
    <t>95408</t>
  </si>
  <si>
    <t>95409</t>
  </si>
  <si>
    <t>10,06</t>
  </si>
  <si>
    <t>95410</t>
  </si>
  <si>
    <t>95411</t>
  </si>
  <si>
    <t>95412</t>
  </si>
  <si>
    <t>8,17</t>
  </si>
  <si>
    <t>95413</t>
  </si>
  <si>
    <t>8,22</t>
  </si>
  <si>
    <t>95414</t>
  </si>
  <si>
    <t>95415</t>
  </si>
  <si>
    <t>95416</t>
  </si>
  <si>
    <t>95417</t>
  </si>
  <si>
    <t>95418</t>
  </si>
  <si>
    <t>95419</t>
  </si>
  <si>
    <t>95420</t>
  </si>
  <si>
    <t>95421</t>
  </si>
  <si>
    <t>95422</t>
  </si>
  <si>
    <t>95423</t>
  </si>
  <si>
    <t>95424</t>
  </si>
  <si>
    <t>15,25</t>
  </si>
  <si>
    <t>1,25</t>
  </si>
  <si>
    <t>0,77</t>
  </si>
  <si>
    <t>1,80</t>
  </si>
  <si>
    <t>1,55</t>
  </si>
  <si>
    <t>2,41</t>
  </si>
  <si>
    <t>0,42</t>
  </si>
  <si>
    <t>2,45</t>
  </si>
  <si>
    <t>3,98</t>
  </si>
  <si>
    <t>3,77</t>
  </si>
  <si>
    <t>4,83</t>
  </si>
  <si>
    <t>2,26</t>
  </si>
  <si>
    <t>13,51</t>
  </si>
  <si>
    <t>1,42</t>
  </si>
  <si>
    <t>3,36</t>
  </si>
  <si>
    <t>11,41</t>
  </si>
  <si>
    <t>9,77</t>
  </si>
  <si>
    <t>7,04</t>
  </si>
  <si>
    <t>20,00</t>
  </si>
  <si>
    <t>6,82</t>
  </si>
  <si>
    <t>1,65</t>
  </si>
  <si>
    <t>1,79</t>
  </si>
  <si>
    <t>2,67</t>
  </si>
  <si>
    <t>1,98</t>
  </si>
  <si>
    <t>5,32</t>
  </si>
  <si>
    <t>3,89</t>
  </si>
  <si>
    <t>6,08</t>
  </si>
  <si>
    <t>17,17</t>
  </si>
  <si>
    <t>9,28</t>
  </si>
  <si>
    <t>0,26</t>
  </si>
  <si>
    <t>10,64</t>
  </si>
  <si>
    <t>8,45</t>
  </si>
  <si>
    <t>1,58</t>
  </si>
  <si>
    <t>2,36</t>
  </si>
  <si>
    <t>2,25</t>
  </si>
  <si>
    <t>4,13</t>
  </si>
  <si>
    <t>9,25</t>
  </si>
  <si>
    <t>0,38</t>
  </si>
  <si>
    <t>9,06</t>
  </si>
  <si>
    <t>12,39</t>
  </si>
  <si>
    <t>9,66</t>
  </si>
  <si>
    <t>10,31</t>
  </si>
  <si>
    <t>1,33</t>
  </si>
  <si>
    <t>2,64</t>
  </si>
  <si>
    <t>2,09</t>
  </si>
  <si>
    <t>1,47</t>
  </si>
  <si>
    <t>2,10</t>
  </si>
  <si>
    <t>1,88</t>
  </si>
  <si>
    <t>3,55</t>
  </si>
  <si>
    <t>8,12</t>
  </si>
  <si>
    <t>1,31</t>
  </si>
  <si>
    <t>12,43</t>
  </si>
  <si>
    <t>2,58</t>
  </si>
  <si>
    <t>1,94</t>
  </si>
  <si>
    <t>19,22</t>
  </si>
  <si>
    <t>6,89</t>
  </si>
  <si>
    <t>2,53</t>
  </si>
  <si>
    <t>39,81</t>
  </si>
  <si>
    <t>10,77</t>
  </si>
  <si>
    <t>2,76</t>
  </si>
  <si>
    <t>8,88</t>
  </si>
  <si>
    <t>13,73</t>
  </si>
  <si>
    <t>7,54</t>
  </si>
  <si>
    <t>6,94</t>
  </si>
  <si>
    <t>1,67</t>
  </si>
  <si>
    <t>2,35</t>
  </si>
  <si>
    <t>3,86</t>
  </si>
  <si>
    <t>0,92</t>
  </si>
  <si>
    <t>0,90</t>
  </si>
  <si>
    <t>11,00</t>
  </si>
  <si>
    <t>0,76</t>
  </si>
  <si>
    <t>7,11</t>
  </si>
  <si>
    <t>5,54</t>
  </si>
  <si>
    <t>35,92</t>
  </si>
  <si>
    <t>6,73</t>
  </si>
  <si>
    <t>25,18</t>
  </si>
  <si>
    <t>23,90</t>
  </si>
  <si>
    <t>21,32</t>
  </si>
  <si>
    <t>18,79</t>
  </si>
  <si>
    <t>12,61</t>
  </si>
  <si>
    <t>16,91</t>
  </si>
  <si>
    <t>9,68</t>
  </si>
  <si>
    <t>6,15</t>
  </si>
  <si>
    <t>10,83</t>
  </si>
  <si>
    <t>7,00</t>
  </si>
  <si>
    <t>8,26</t>
  </si>
  <si>
    <t>19,70</t>
  </si>
  <si>
    <t>1,64</t>
  </si>
  <si>
    <t>9,89</t>
  </si>
  <si>
    <t>19,27</t>
  </si>
  <si>
    <t>4,57</t>
  </si>
  <si>
    <t>14,46</t>
  </si>
  <si>
    <t>13,84</t>
  </si>
  <si>
    <t>13,05</t>
  </si>
  <si>
    <t>8,77</t>
  </si>
  <si>
    <t>5,24</t>
  </si>
  <si>
    <t>10,52</t>
  </si>
  <si>
    <t>11,87</t>
  </si>
  <si>
    <t>2,66</t>
  </si>
  <si>
    <t>24,60</t>
  </si>
  <si>
    <t>2,68</t>
  </si>
  <si>
    <t>19,59</t>
  </si>
  <si>
    <t>4,54</t>
  </si>
  <si>
    <t>2,49</t>
  </si>
  <si>
    <t>15,47</t>
  </si>
  <si>
    <t>12,67</t>
  </si>
  <si>
    <t>7,10</t>
  </si>
  <si>
    <t>9,73</t>
  </si>
  <si>
    <t>13,48</t>
  </si>
  <si>
    <t>8,69</t>
  </si>
  <si>
    <t>6,13</t>
  </si>
  <si>
    <t>13,91</t>
  </si>
  <si>
    <t>5,65</t>
  </si>
  <si>
    <t>2,92</t>
  </si>
  <si>
    <t>1,66</t>
  </si>
  <si>
    <t>1,57</t>
  </si>
  <si>
    <t>3,08</t>
  </si>
  <si>
    <t>1,59</t>
  </si>
  <si>
    <t>4,36</t>
  </si>
  <si>
    <t>11,72</t>
  </si>
  <si>
    <t>17,05</t>
  </si>
  <si>
    <t>11,40</t>
  </si>
  <si>
    <t>4,69</t>
  </si>
  <si>
    <t>6,90</t>
  </si>
  <si>
    <t>8,86</t>
  </si>
  <si>
    <t>14,85</t>
  </si>
  <si>
    <t>11,29</t>
  </si>
  <si>
    <t>16,64</t>
  </si>
  <si>
    <t>11,46</t>
  </si>
  <si>
    <t>3,04</t>
  </si>
  <si>
    <t>2,52</t>
  </si>
  <si>
    <t>2,83</t>
  </si>
  <si>
    <t>8,97</t>
  </si>
  <si>
    <t>26,63</t>
  </si>
  <si>
    <t>8,84</t>
  </si>
  <si>
    <t>14,51</t>
  </si>
  <si>
    <t>15,43</t>
  </si>
  <si>
    <t>20,52</t>
  </si>
  <si>
    <t>10,90</t>
  </si>
  <si>
    <t>21,00</t>
  </si>
  <si>
    <t>42,00</t>
  </si>
  <si>
    <t>3,33</t>
  </si>
  <si>
    <t>10,00</t>
  </si>
  <si>
    <t>6,60</t>
  </si>
  <si>
    <t>9,04</t>
  </si>
  <si>
    <t>348,84</t>
  </si>
  <si>
    <t>1,32</t>
  </si>
  <si>
    <t>16,51</t>
  </si>
  <si>
    <t>9,90</t>
  </si>
  <si>
    <t>12,29</t>
  </si>
  <si>
    <t>12,70</t>
  </si>
  <si>
    <t>1,18</t>
  </si>
  <si>
    <t>17,90</t>
  </si>
  <si>
    <t>5,30</t>
  </si>
  <si>
    <t>1,02</t>
  </si>
  <si>
    <t>1,28</t>
  </si>
  <si>
    <t>24,05</t>
  </si>
  <si>
    <t>9,76</t>
  </si>
  <si>
    <t>7,86</t>
  </si>
  <si>
    <t>14,01</t>
  </si>
  <si>
    <t>12,23</t>
  </si>
  <si>
    <t>45,98</t>
  </si>
  <si>
    <t>3,88</t>
  </si>
  <si>
    <t>2,43</t>
  </si>
  <si>
    <t>10,44</t>
  </si>
  <si>
    <t>48,75</t>
  </si>
  <si>
    <t>10,55</t>
  </si>
  <si>
    <t>9,88</t>
  </si>
  <si>
    <t>10,30</t>
  </si>
  <si>
    <t>6,71</t>
  </si>
  <si>
    <t>12,94</t>
  </si>
  <si>
    <t>9,94</t>
  </si>
  <si>
    <t>5,27</t>
  </si>
  <si>
    <t>6,28</t>
  </si>
  <si>
    <t>8,14</t>
  </si>
  <si>
    <t>95,00</t>
  </si>
  <si>
    <t>11,59</t>
  </si>
  <si>
    <t>27,57</t>
  </si>
  <si>
    <t>19,92</t>
  </si>
  <si>
    <t>6,68</t>
  </si>
  <si>
    <t>10,41</t>
  </si>
  <si>
    <t>13,19</t>
  </si>
  <si>
    <t>38,90</t>
  </si>
  <si>
    <t>2,11</t>
  </si>
  <si>
    <t>3,44</t>
  </si>
  <si>
    <t>18,35</t>
  </si>
  <si>
    <t>4,94</t>
  </si>
  <si>
    <t>2,37</t>
  </si>
  <si>
    <t>19,82</t>
  </si>
  <si>
    <t>15,07</t>
  </si>
  <si>
    <t>3,01</t>
  </si>
  <si>
    <t>11,51</t>
  </si>
  <si>
    <t>1,05</t>
  </si>
  <si>
    <t>16,21</t>
  </si>
  <si>
    <t>6,61</t>
  </si>
  <si>
    <t>5,02</t>
  </si>
  <si>
    <t>20,83</t>
  </si>
  <si>
    <t>392.649,25</t>
  </si>
  <si>
    <t>527.982,35</t>
  </si>
  <si>
    <t>647.029,46</t>
  </si>
  <si>
    <t>700.000,00</t>
  </si>
  <si>
    <t>36,49</t>
  </si>
  <si>
    <t>26,54</t>
  </si>
  <si>
    <t>Subtotal 01</t>
  </si>
  <si>
    <t>Subtotal 02</t>
  </si>
  <si>
    <t>Subtotal 03</t>
  </si>
  <si>
    <t>Subtotal 04</t>
  </si>
  <si>
    <t>Subtotal 06</t>
  </si>
  <si>
    <t>Administração local da obra</t>
  </si>
  <si>
    <t>Administração de obra</t>
  </si>
  <si>
    <t>Equipe de obra, incluindo engenheiro pleno e encarregado de obras</t>
  </si>
  <si>
    <t>Laje pré-fabricada treliçada para forro simples revestido, vão até 3.5m, capeamento 2cm, esp. 10cm, Fck = 150Kg/cm2</t>
  </si>
  <si>
    <t>Laje pré-fabricada treliçada, sobrecarga 300 Kg/m2, vão de 3.5m a 4.3m, capeamento 4cm, esp. 12cm, Fck = 150 Kg/cm2</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</si>
  <si>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</si>
  <si>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</si>
  <si>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</si>
  <si>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</si>
  <si>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Cuba louça de embutir redonda, 30cm, L-41, completa, marcas de referência Deca, Celite ou Ideal Standard, incl. válvula e sifão, exclusive torneira</t>
  </si>
  <si>
    <t>Tomada padrão brasileiro linha branca, NBR 14136 2 polos + terra 10A/250V, com placa 4x2"</t>
  </si>
  <si>
    <t>Tomada padrão brasileiro linha branca, NBR 14136 2 polos + terra 20A/250V, com placa 4x2"</t>
  </si>
  <si>
    <t xml:space="preserve">Qnt </t>
  </si>
  <si>
    <t>06.01.02</t>
  </si>
  <si>
    <t>PREFEITURA MUNICIPAL DE VIANA</t>
  </si>
  <si>
    <t>01.01.06</t>
  </si>
  <si>
    <t>03.02</t>
  </si>
  <si>
    <t>03.02.01</t>
  </si>
  <si>
    <t>10,59</t>
  </si>
  <si>
    <t>55,97</t>
  </si>
  <si>
    <t>21,02</t>
  </si>
  <si>
    <t>3,95</t>
  </si>
  <si>
    <t>8,16</t>
  </si>
  <si>
    <t>14,54</t>
  </si>
  <si>
    <t>18,82</t>
  </si>
  <si>
    <t>2,31</t>
  </si>
  <si>
    <t>4,24</t>
  </si>
  <si>
    <t>8,85</t>
  </si>
  <si>
    <t>5,25</t>
  </si>
  <si>
    <t>11,38</t>
  </si>
  <si>
    <t>13,97</t>
  </si>
  <si>
    <t>4,44</t>
  </si>
  <si>
    <t>37,18</t>
  </si>
  <si>
    <t>11,96</t>
  </si>
  <si>
    <t>10,71</t>
  </si>
  <si>
    <t>52,71</t>
  </si>
  <si>
    <t>18,36</t>
  </si>
  <si>
    <t>5,92</t>
  </si>
  <si>
    <t>5,11</t>
  </si>
  <si>
    <t>7,30</t>
  </si>
  <si>
    <t>4,99</t>
  </si>
  <si>
    <t>12,40</t>
  </si>
  <si>
    <t>10,75</t>
  </si>
  <si>
    <t>39,37</t>
  </si>
  <si>
    <t>13,66</t>
  </si>
  <si>
    <t>6,29</t>
  </si>
  <si>
    <t>9,32</t>
  </si>
  <si>
    <t>28,43</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</si>
  <si>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</si>
  <si>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</si>
  <si>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</si>
  <si>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</si>
  <si>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</si>
  <si>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</si>
  <si>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</si>
  <si>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</si>
  <si>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</si>
  <si>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</si>
  <si>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</si>
  <si>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</si>
  <si>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</si>
  <si>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</si>
  <si>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</si>
  <si>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</si>
  <si>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</si>
  <si>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</si>
  <si>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</si>
  <si>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</si>
  <si>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</si>
  <si>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</si>
  <si>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</si>
  <si>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6,92</t>
  </si>
  <si>
    <t>98284</t>
  </si>
  <si>
    <t>98285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</si>
  <si>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</si>
  <si>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</si>
  <si>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</si>
  <si>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</si>
  <si>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</si>
  <si>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</si>
  <si>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</si>
  <si>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</si>
  <si>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</si>
  <si>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</si>
  <si>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</si>
  <si>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</si>
  <si>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</si>
  <si>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</si>
  <si>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</si>
  <si>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</si>
  <si>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</si>
  <si>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</si>
  <si>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</si>
  <si>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</si>
  <si>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</si>
  <si>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</si>
  <si>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39,55</t>
  </si>
  <si>
    <t>22,70</t>
  </si>
  <si>
    <t>6,45</t>
  </si>
  <si>
    <t>18,95</t>
  </si>
  <si>
    <t>22,19</t>
  </si>
  <si>
    <t>7,41</t>
  </si>
  <si>
    <t>24,37</t>
  </si>
  <si>
    <t>11,95</t>
  </si>
  <si>
    <t>9,92</t>
  </si>
  <si>
    <t>16,52</t>
  </si>
  <si>
    <t>9,10</t>
  </si>
  <si>
    <t>81,57</t>
  </si>
  <si>
    <t>20,03</t>
  </si>
  <si>
    <t>11,17</t>
  </si>
  <si>
    <t>13,35</t>
  </si>
  <si>
    <t>19,19</t>
  </si>
  <si>
    <t>29,80</t>
  </si>
  <si>
    <t>14,19</t>
  </si>
  <si>
    <t>15,21</t>
  </si>
  <si>
    <t>10,19</t>
  </si>
  <si>
    <t>ESCAVAÇÃO MANUAL DE VALA COM PROFUNDIDADE MENOR OU IGUAL A 1,30 M. AF_03/2016</t>
  </si>
  <si>
    <t>13,06</t>
  </si>
  <si>
    <t>1,13</t>
  </si>
  <si>
    <t>22,75</t>
  </si>
  <si>
    <t>17,63</t>
  </si>
  <si>
    <t>6,77</t>
  </si>
  <si>
    <t>1,90</t>
  </si>
  <si>
    <t>12,95</t>
  </si>
  <si>
    <t>0,78</t>
  </si>
  <si>
    <t>28,00</t>
  </si>
  <si>
    <t>26,53</t>
  </si>
  <si>
    <t>15,40</t>
  </si>
  <si>
    <t>20,23</t>
  </si>
  <si>
    <t>51,19</t>
  </si>
  <si>
    <t>19,86</t>
  </si>
  <si>
    <t>8,57</t>
  </si>
  <si>
    <t>15,35</t>
  </si>
  <si>
    <t>2,01</t>
  </si>
  <si>
    <t>16,54</t>
  </si>
  <si>
    <t>59,17</t>
  </si>
  <si>
    <t>5,78</t>
  </si>
  <si>
    <t>7,94</t>
  </si>
  <si>
    <t>18,87</t>
  </si>
  <si>
    <t>29,20</t>
  </si>
  <si>
    <t>1,72</t>
  </si>
  <si>
    <t>9,70</t>
  </si>
  <si>
    <t>24,09</t>
  </si>
  <si>
    <t>3,41</t>
  </si>
  <si>
    <t>14,00</t>
  </si>
  <si>
    <t>11,09</t>
  </si>
  <si>
    <t>12,30</t>
  </si>
  <si>
    <t>18,67</t>
  </si>
  <si>
    <t>30,21</t>
  </si>
  <si>
    <t>Eletroduto aparente de PVC rígido roscável diâmetro 3/4", inclusive abraçadeira de fixação</t>
  </si>
  <si>
    <t>Eletroduto aparente de PVC rígido roscável diâmetro 1", inclusive abraçadeira de fixação</t>
  </si>
  <si>
    <t>Interruptor de uma tecla simples 10A/250V e uma tomada 3 polos 10A/250V, padrão brasileiro, NBR 14136, linha branca, com placa 4x2"</t>
  </si>
  <si>
    <t>Interruptor de duas teclas simples 10A/250V e uma tomada 3 polos universal 10A/250V, com placa 4x2"</t>
  </si>
  <si>
    <t>ARGAMASSA FINA PRE FABRICADA P/ ASSENT E REJUNTE DE PASTILHAS</t>
  </si>
  <si>
    <t>LAJE PRE-FABRICADA TRELIÇADA H=8CM - SOBRECARGA 200KG/M2 PARA FORRO - EXCLUSIVE CAPEAMENTO</t>
  </si>
  <si>
    <t>LAJE PRE-FABRICADA TRELIÇADA H= 8CM - SOBRECARGA 300 KG/M2 - PARA PISO - EXCLUSIVE CAPEAMENTO</t>
  </si>
  <si>
    <t>POSTE DT PADRAO TRIFASICO 16MM AEREO 63A H=7M/100DAN</t>
  </si>
  <si>
    <t>CONDULETE ALUMINIO SEM ROSCA, TIPO B DIAMETRO 3/4" C/ TAMPA C/ VEDACAO</t>
  </si>
  <si>
    <t>CONDULETE ALUMINIO SEM ROSCA TIPO LR DIAM 3/4" C/ TAMPA C/ VEDACAO</t>
  </si>
  <si>
    <t>CONDULETE ALUMINIO SEM ROSCA TIPO X DIAM 3/4" C/ TAMPA COM VEDACAO</t>
  </si>
  <si>
    <t>DISPOSITIVO INTERRUPTOR DR BIPOLAR 16 A 25A - 30 MA</t>
  </si>
  <si>
    <t>MINI DISJUNTOR MONOPOLAR 6A CURVA C 5KA 220/127V</t>
  </si>
  <si>
    <t>MINI DISJUNTOR MONOPOLAR 4A CURVA C 5KA 220/127V</t>
  </si>
  <si>
    <t>MINI DISJUNTOR MONOPOLAR 2A CURVA C 5KA 220/127V</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</si>
  <si>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</si>
  <si>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</si>
  <si>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</si>
  <si>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</si>
  <si>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</si>
  <si>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BACIA LOUCA BRANCA COM CAIXA ACOPLADA</t>
  </si>
  <si>
    <t>CUBA LOUCA BRANCA DE EMBUTIR DIAM.36CM DECA L-41</t>
  </si>
  <si>
    <t>PLACA DE SINALIZAÇÃO DE EMERGÊNCIA DE ORIENTAÇÃO E SALVAMENTO , CONFORME ABNT NBR 13434/2004 E NT14/2010-ES</t>
  </si>
  <si>
    <t>Fernanda Rodrigues da Silva</t>
  </si>
  <si>
    <r>
      <rPr>
        <b/>
        <sz val="10"/>
        <color indexed="8"/>
        <rFont val="Arial"/>
        <family val="2"/>
      </rPr>
      <t>Nome:</t>
    </r>
    <r>
      <rPr>
        <sz val="10"/>
        <color indexed="8"/>
        <rFont val="Arial"/>
        <family val="2"/>
      </rPr>
      <t xml:space="preserve"> FERNANDA RODRIGUES DA SILVA</t>
    </r>
  </si>
  <si>
    <r>
      <rPr>
        <b/>
        <sz val="10"/>
        <color indexed="8"/>
        <rFont val="Arial"/>
        <family val="2"/>
      </rPr>
      <t>CREA/CAU:</t>
    </r>
    <r>
      <rPr>
        <sz val="10"/>
        <color indexed="8"/>
        <rFont val="Arial"/>
        <family val="2"/>
      </rPr>
      <t xml:space="preserve"> ENGENHEIRA CIVIL</t>
    </r>
  </si>
  <si>
    <r>
      <rPr>
        <b/>
        <sz val="10"/>
        <color indexed="8"/>
        <rFont val="Arial"/>
        <family val="2"/>
      </rPr>
      <t>ART/RRT:</t>
    </r>
    <r>
      <rPr>
        <sz val="10"/>
        <color indexed="8"/>
        <rFont val="Arial"/>
        <family val="2"/>
      </rPr>
      <t xml:space="preserve"> CREA nº 038888/D</t>
    </r>
  </si>
  <si>
    <t>02.01.02</t>
  </si>
  <si>
    <t>_________________________________</t>
  </si>
  <si>
    <t>ORSE</t>
  </si>
  <si>
    <t>Kg</t>
  </si>
  <si>
    <t xml:space="preserve">Equipe de Obra </t>
  </si>
  <si>
    <t>MÊS</t>
  </si>
  <si>
    <t>31,33</t>
  </si>
  <si>
    <t>7,44</t>
  </si>
  <si>
    <t>24,88</t>
  </si>
  <si>
    <t>20,67</t>
  </si>
  <si>
    <t>20,46</t>
  </si>
  <si>
    <t>39,19</t>
  </si>
  <si>
    <t>7,88</t>
  </si>
  <si>
    <t>14,55</t>
  </si>
  <si>
    <t>18,15</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</si>
  <si>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</si>
  <si>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</si>
  <si>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</si>
  <si>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</si>
  <si>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</si>
  <si>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</si>
  <si>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</si>
  <si>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</si>
  <si>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</si>
  <si>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</si>
  <si>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</si>
  <si>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</si>
  <si>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</si>
  <si>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</si>
  <si>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</si>
  <si>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</si>
  <si>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</si>
  <si>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</si>
  <si>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</si>
  <si>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</si>
  <si>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</si>
  <si>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</si>
  <si>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</si>
  <si>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</si>
  <si>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</si>
  <si>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</si>
  <si>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</si>
  <si>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</si>
  <si>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</si>
  <si>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</si>
  <si>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</si>
  <si>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</si>
  <si>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</si>
  <si>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</si>
  <si>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</si>
  <si>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</si>
  <si>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</si>
  <si>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</si>
  <si>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</si>
  <si>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DÁGUA ELEVADA DE 1000 LITROS. AF_05/2018</t>
  </si>
  <si>
    <t>98462</t>
  </si>
  <si>
    <t>ESTRUTURA DE MADEIRA PROVISÓRIA PARA SUPORTE DE CAIXA DÁGUA ELEVADA DE 3000 LITROS. AF_05/2018</t>
  </si>
  <si>
    <t>8,72</t>
  </si>
  <si>
    <t>6,96</t>
  </si>
  <si>
    <t>0,91</t>
  </si>
  <si>
    <t>40,87</t>
  </si>
  <si>
    <t>29,40</t>
  </si>
  <si>
    <t>16,19</t>
  </si>
  <si>
    <t>22,48</t>
  </si>
  <si>
    <t>8,74</t>
  </si>
  <si>
    <t>7,49</t>
  </si>
  <si>
    <t>2,99</t>
  </si>
  <si>
    <t>6,78</t>
  </si>
  <si>
    <t>11,28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</si>
  <si>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</si>
  <si>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</si>
  <si>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</si>
  <si>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</si>
  <si>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</si>
  <si>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</si>
  <si>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</si>
  <si>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</si>
  <si>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24,42</t>
  </si>
  <si>
    <t>9,53</t>
  </si>
  <si>
    <t>8,96</t>
  </si>
  <si>
    <t>16,42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</si>
  <si>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</si>
  <si>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</si>
  <si>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</si>
  <si>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</si>
  <si>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19,96</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</si>
  <si>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</si>
  <si>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</si>
  <si>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</si>
  <si>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</si>
  <si>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</si>
  <si>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</si>
  <si>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</si>
  <si>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</si>
  <si>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</si>
  <si>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</si>
  <si>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</si>
  <si>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</si>
  <si>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</si>
  <si>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</si>
  <si>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</si>
  <si>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</si>
  <si>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</si>
  <si>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</si>
  <si>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</si>
  <si>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</si>
  <si>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</si>
  <si>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</si>
  <si>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</si>
  <si>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</si>
  <si>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</si>
  <si>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</si>
  <si>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</si>
  <si>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</si>
  <si>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</si>
  <si>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</si>
  <si>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</si>
  <si>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</si>
  <si>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</si>
  <si>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</si>
  <si>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</si>
  <si>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</si>
  <si>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</si>
  <si>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</si>
  <si>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</si>
  <si>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</si>
  <si>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</si>
  <si>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</si>
  <si>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</si>
  <si>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</si>
  <si>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</si>
  <si>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</si>
  <si>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</si>
  <si>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</si>
  <si>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</si>
  <si>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</si>
  <si>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</si>
  <si>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</si>
  <si>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</si>
  <si>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</si>
  <si>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</si>
  <si>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</si>
  <si>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</si>
  <si>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</si>
  <si>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</si>
  <si>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</si>
  <si>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</si>
  <si>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</si>
  <si>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</si>
  <si>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</si>
  <si>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</si>
  <si>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</si>
  <si>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</si>
  <si>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</si>
  <si>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</si>
  <si>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</si>
  <si>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</si>
  <si>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</si>
  <si>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</si>
  <si>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</si>
  <si>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</si>
  <si>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</si>
  <si>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</si>
  <si>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</si>
  <si>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</si>
  <si>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</si>
  <si>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</si>
  <si>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</si>
  <si>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</si>
  <si>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</si>
  <si>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</si>
  <si>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</si>
  <si>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</si>
  <si>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</si>
  <si>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</si>
  <si>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</si>
  <si>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</si>
  <si>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</si>
  <si>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</si>
  <si>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</si>
  <si>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</si>
  <si>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</si>
  <si>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</si>
  <si>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</si>
  <si>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</si>
  <si>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</si>
  <si>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</si>
  <si>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</si>
  <si>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</si>
  <si>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</si>
  <si>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</si>
  <si>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</si>
  <si>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</si>
  <si>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</si>
  <si>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</si>
  <si>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</si>
  <si>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</si>
  <si>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</si>
  <si>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</si>
  <si>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</si>
  <si>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</si>
  <si>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</si>
  <si>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</si>
  <si>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</si>
  <si>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</si>
  <si>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</si>
  <si>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</si>
  <si>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</si>
  <si>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</si>
  <si>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</si>
  <si>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</si>
  <si>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</si>
  <si>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</si>
  <si>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</si>
  <si>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</si>
  <si>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</si>
  <si>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</si>
  <si>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</si>
  <si>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</si>
  <si>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</si>
  <si>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</si>
  <si>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</si>
  <si>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</si>
  <si>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</si>
  <si>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</si>
  <si>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</si>
  <si>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</si>
  <si>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</si>
  <si>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</si>
  <si>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</si>
  <si>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</si>
  <si>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</si>
  <si>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</si>
  <si>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</si>
  <si>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</si>
  <si>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</si>
  <si>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</si>
  <si>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</si>
  <si>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</si>
  <si>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</si>
  <si>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</si>
  <si>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</si>
  <si>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</si>
  <si>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</si>
  <si>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</si>
  <si>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</si>
  <si>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</si>
  <si>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</si>
  <si>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</si>
  <si>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</si>
  <si>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</si>
  <si>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</si>
  <si>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</si>
  <si>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</si>
  <si>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</si>
  <si>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</si>
  <si>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</si>
  <si>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</si>
  <si>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</si>
  <si>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</si>
  <si>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</si>
  <si>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</si>
  <si>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</si>
  <si>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</si>
  <si>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</si>
  <si>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</si>
  <si>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</si>
  <si>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</si>
  <si>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</si>
  <si>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</si>
  <si>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</si>
  <si>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19,28</t>
  </si>
  <si>
    <t>18,45</t>
  </si>
  <si>
    <t>23,98</t>
  </si>
  <si>
    <t>17,47</t>
  </si>
  <si>
    <t>34,71</t>
  </si>
  <si>
    <t>21,04</t>
  </si>
  <si>
    <t>LASTRO DE CONCRETO MAGRO, APLICADO EM PISOS OU RADIERS, ESPESSURA DE 3 CM. AF_07/2016</t>
  </si>
  <si>
    <t>LASTRO DE CONCRETO MAGRO, APLICADO EM PISOS OU RADIERS, ESPESSURA DE 5 CM. AF_07/2016</t>
  </si>
  <si>
    <t>14,11</t>
  </si>
  <si>
    <t>34,37</t>
  </si>
  <si>
    <t>11,39</t>
  </si>
  <si>
    <t>6,64</t>
  </si>
  <si>
    <t>9,33</t>
  </si>
  <si>
    <t>6,02</t>
  </si>
  <si>
    <t>5,21</t>
  </si>
  <si>
    <t>4,55</t>
  </si>
  <si>
    <t>4,75</t>
  </si>
  <si>
    <t>5,33</t>
  </si>
  <si>
    <t>98576</t>
  </si>
  <si>
    <t>TRATAMENTO DE JUNTA DE DILATAÇÃO COM MANTA ASFÁLTICA ADERIDA COM MAÇARICO. AF_06/2018</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</si>
  <si>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</si>
  <si>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</si>
  <si>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</si>
  <si>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</si>
  <si>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</si>
  <si>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</si>
  <si>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</si>
  <si>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</si>
  <si>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</si>
  <si>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</si>
  <si>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</si>
  <si>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</si>
  <si>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</si>
  <si>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</si>
  <si>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</si>
  <si>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</si>
  <si>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</si>
  <si>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</si>
  <si>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</si>
  <si>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</si>
  <si>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</si>
  <si>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</si>
  <si>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</si>
  <si>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</si>
  <si>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</si>
  <si>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</si>
  <si>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</si>
  <si>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</si>
  <si>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</si>
  <si>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</si>
  <si>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</si>
  <si>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</si>
  <si>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</si>
  <si>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</si>
  <si>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</si>
  <si>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</si>
  <si>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</si>
  <si>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</si>
  <si>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</si>
  <si>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</si>
  <si>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</si>
  <si>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</si>
  <si>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</si>
  <si>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</si>
  <si>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</si>
  <si>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</si>
  <si>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</si>
  <si>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</si>
  <si>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</si>
  <si>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</si>
  <si>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</si>
  <si>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</si>
  <si>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</si>
  <si>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</si>
  <si>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</si>
  <si>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</si>
  <si>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</si>
  <si>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</si>
  <si>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</si>
  <si>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TRATAMENTO DE RALO OU PONTO EMERGENTE COM IMPERMEABILIZANTE SEMI-FLEXÍVEL REFORÇADO COM VEU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</si>
  <si>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</si>
  <si>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</si>
  <si>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</si>
  <si>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</si>
  <si>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</si>
  <si>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</si>
  <si>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</si>
  <si>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</si>
  <si>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</si>
  <si>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</si>
  <si>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</si>
  <si>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</si>
  <si>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</si>
  <si>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</si>
  <si>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</si>
  <si>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</si>
  <si>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</si>
  <si>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</si>
  <si>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</si>
  <si>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</si>
  <si>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</si>
  <si>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</si>
  <si>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</si>
  <si>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</si>
  <si>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</si>
  <si>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</si>
  <si>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25,50</t>
  </si>
  <si>
    <t>98572</t>
  </si>
  <si>
    <t>PROTEÇÃO MECÂNICA DE SUPERFICIE HORIZONTAL COM CONCRETO 15 MPA, E=5CM. AF_06/2018</t>
  </si>
  <si>
    <t>98573</t>
  </si>
  <si>
    <t>PROTEÇÃO MECÂNICA DE SUPERFÍCIE VERTICAL COM CONCRETO 15 MPA, E=5CM. AF_06/2018</t>
  </si>
  <si>
    <t>6,19</t>
  </si>
  <si>
    <t>19,16</t>
  </si>
  <si>
    <t>7,18</t>
  </si>
  <si>
    <t>5,63</t>
  </si>
  <si>
    <t>16,10</t>
  </si>
  <si>
    <t>9,65</t>
  </si>
  <si>
    <t>14,61</t>
  </si>
  <si>
    <t>6,32</t>
  </si>
  <si>
    <t>19,13</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</si>
  <si>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</si>
  <si>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</si>
  <si>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</si>
  <si>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</si>
  <si>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</si>
  <si>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</si>
  <si>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</si>
  <si>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</si>
  <si>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</si>
  <si>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</si>
  <si>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</si>
  <si>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</si>
  <si>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</si>
  <si>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</si>
  <si>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</si>
  <si>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CAIXA ENTERRADA ELÉTRICA RETANGULAR, EM ALVENARIA COM BLOCOS DE CONCRETO, FUNDO COM BRITA, DIMENSÕES INTERNAS: 0,8X0,8X0,6 M. AF_05/2018</t>
  </si>
  <si>
    <t>97894</t>
  </si>
  <si>
    <t>CAIXA ENTERRADA ELÉTRICA RETANGULAR, EM ALVENARIA COM BLOCOS DE CONCRETO, FUNDO COM BRITA, DIMENSÕES INTERNAS: 1X1X0,6 M. AF_05/2018</t>
  </si>
  <si>
    <t>18,21</t>
  </si>
  <si>
    <t>31,17</t>
  </si>
  <si>
    <t>23,89</t>
  </si>
  <si>
    <t>98463</t>
  </si>
  <si>
    <t>ABRIGO PARA HIDRANTE, 90X60X17CM, COM REGISTRO GLOBO ANGULAR 45 GRAUS 2 1/2", ADAPTADOR STORZ 2 1/2", MANGUEIRA DE INCÊNDIO 20M, REDUÇÃO 2 1/2 X 1 1/2" E ESGUICHO EM LATÃO 1 1/2" - FORNECIMENTO E INSTALAÇÃO. AF_08/2017</t>
  </si>
  <si>
    <t>98593</t>
  </si>
  <si>
    <t>12,77</t>
  </si>
  <si>
    <t>TUBO DE AÇO PRETO SEM COSTURA, CONEXÃO SOLDADA, DN 40 (1 1/2"), INSTALADO EM REDE DE ALIMENTAÇÃO PARA HIDRANTE - FORNECIMENTO E INSTALAÇÃO. AF_12/2015</t>
  </si>
  <si>
    <t>39,01</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</si>
  <si>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</si>
  <si>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</si>
  <si>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</si>
  <si>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</si>
  <si>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</si>
  <si>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</si>
  <si>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11,08</t>
  </si>
  <si>
    <t>13,85</t>
  </si>
  <si>
    <t>4,70</t>
  </si>
  <si>
    <t>63,32</t>
  </si>
  <si>
    <t>11,66</t>
  </si>
  <si>
    <t>24,45</t>
  </si>
  <si>
    <t>11,81</t>
  </si>
  <si>
    <t>88,85</t>
  </si>
  <si>
    <t>18,75</t>
  </si>
  <si>
    <t>10,89</t>
  </si>
  <si>
    <t>15,94</t>
  </si>
  <si>
    <t>36,16</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</si>
  <si>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</si>
  <si>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</si>
  <si>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</si>
  <si>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</si>
  <si>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</si>
  <si>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</si>
  <si>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</si>
  <si>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</si>
  <si>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</si>
  <si>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</si>
  <si>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</si>
  <si>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</si>
  <si>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</si>
  <si>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</si>
  <si>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</si>
  <si>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</si>
  <si>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</si>
  <si>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</si>
  <si>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</si>
  <si>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</si>
  <si>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</si>
  <si>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</si>
  <si>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</si>
  <si>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</si>
  <si>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14,97</t>
  </si>
  <si>
    <t>14,10</t>
  </si>
  <si>
    <t>9,52</t>
  </si>
  <si>
    <t>9,19</t>
  </si>
  <si>
    <t>11,30</t>
  </si>
  <si>
    <t>SPRINKLER TIPO PENDENTE, 68 °C, UNIÃO POR ROSCA DN 15 (1/2") - FORNECIMENTO E INSTALAÇÃO. AF_12/2015</t>
  </si>
  <si>
    <t>6,72</t>
  </si>
  <si>
    <t>22,54</t>
  </si>
  <si>
    <t>17,84</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</si>
  <si>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</si>
  <si>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</si>
  <si>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</si>
  <si>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</si>
  <si>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</si>
  <si>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</si>
  <si>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</si>
  <si>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</si>
  <si>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</si>
  <si>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</si>
  <si>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</si>
  <si>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</si>
  <si>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</si>
  <si>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</si>
  <si>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</si>
  <si>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</si>
  <si>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</si>
  <si>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97434</t>
  </si>
  <si>
    <t>CURVA 90 GRAUS, EM AÇO, CONEXÃO RANHURADA, DN 50 (2"), INSTALADO EM PRUMADAS - FORNECIMENTO E INSTALAÇÃO. AF_12/2015</t>
  </si>
  <si>
    <t>66,95</t>
  </si>
  <si>
    <t>97435</t>
  </si>
  <si>
    <t>CURVA 45 GRAUS, EM AÇO, CONEXÃO RANHURADA, DN 65 (2 1/2"), INSTALADO EM PRUMADAS - FORNECIMENTO E INSTALAÇÃO. AF_12/2015</t>
  </si>
  <si>
    <t>97436</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</si>
  <si>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</si>
  <si>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</si>
  <si>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</si>
  <si>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</si>
  <si>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</si>
  <si>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</si>
  <si>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</si>
  <si>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</si>
  <si>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</si>
  <si>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</si>
  <si>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</si>
  <si>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</si>
  <si>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</si>
  <si>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</si>
  <si>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</si>
  <si>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</si>
  <si>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</si>
  <si>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</si>
  <si>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97450</t>
  </si>
  <si>
    <t>LUVA COM REDUÇÃO, EM AÇO, CONEXÃO SOLDADA, DN 80 X 65 MM (3" X 2 1/2"), INSTALADO EM PRUMADAS - FORNECIMENTO E INSTALAÇÃO. AF_12/2015</t>
  </si>
  <si>
    <t>97452</t>
  </si>
  <si>
    <t>97453</t>
  </si>
  <si>
    <t>97454</t>
  </si>
  <si>
    <t>97455</t>
  </si>
  <si>
    <t>97456</t>
  </si>
  <si>
    <t>97457</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</si>
  <si>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</si>
  <si>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</si>
  <si>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</si>
  <si>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</si>
  <si>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</si>
  <si>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</si>
  <si>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</si>
  <si>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97462</t>
  </si>
  <si>
    <t>97464</t>
  </si>
  <si>
    <t>97465</t>
  </si>
  <si>
    <t>97467</t>
  </si>
  <si>
    <t>97468</t>
  </si>
  <si>
    <t>97470</t>
  </si>
  <si>
    <t>97471</t>
  </si>
  <si>
    <t>97474</t>
  </si>
  <si>
    <t>97475</t>
  </si>
  <si>
    <t>97477</t>
  </si>
  <si>
    <t>97478</t>
  </si>
  <si>
    <t>97479</t>
  </si>
  <si>
    <t>97480</t>
  </si>
  <si>
    <t>97481</t>
  </si>
  <si>
    <t>97482</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</si>
  <si>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</si>
  <si>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</si>
  <si>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</si>
  <si>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</si>
  <si>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</si>
  <si>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</si>
  <si>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</si>
  <si>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</si>
  <si>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</si>
  <si>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</si>
  <si>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</si>
  <si>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</si>
  <si>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</si>
  <si>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</si>
  <si>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</si>
  <si>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</si>
  <si>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</si>
  <si>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</si>
  <si>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</si>
  <si>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</si>
  <si>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</si>
  <si>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</si>
  <si>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</si>
  <si>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</si>
  <si>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</si>
  <si>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</si>
  <si>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</si>
  <si>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</si>
  <si>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</si>
  <si>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</si>
  <si>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</si>
  <si>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</si>
  <si>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</si>
  <si>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</si>
  <si>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</si>
  <si>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</si>
  <si>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</si>
  <si>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</si>
  <si>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</si>
  <si>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</si>
  <si>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</si>
  <si>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</si>
  <si>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</si>
  <si>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</si>
  <si>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</si>
  <si>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</si>
  <si>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</si>
  <si>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</si>
  <si>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</si>
  <si>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</si>
  <si>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</si>
  <si>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</si>
  <si>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</si>
  <si>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</si>
  <si>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</si>
  <si>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</si>
  <si>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</si>
  <si>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</si>
  <si>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</si>
  <si>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</si>
  <si>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</si>
  <si>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</si>
  <si>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</si>
  <si>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</si>
  <si>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</si>
  <si>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</si>
  <si>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</si>
  <si>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</si>
  <si>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</si>
  <si>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</si>
  <si>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</si>
  <si>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</si>
  <si>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</si>
  <si>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</si>
  <si>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</si>
  <si>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</si>
  <si>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</si>
  <si>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</si>
  <si>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</si>
  <si>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</si>
  <si>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</si>
  <si>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</si>
  <si>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</si>
  <si>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</si>
  <si>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</si>
  <si>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</si>
  <si>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</si>
  <si>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</si>
  <si>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</si>
  <si>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</si>
  <si>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</si>
  <si>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</si>
  <si>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</si>
  <si>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</si>
  <si>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</si>
  <si>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</si>
  <si>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</si>
  <si>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</si>
  <si>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</si>
  <si>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</si>
  <si>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</si>
  <si>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</si>
  <si>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</si>
  <si>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</si>
  <si>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</si>
  <si>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</si>
  <si>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</si>
  <si>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</si>
  <si>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</si>
  <si>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</si>
  <si>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</si>
  <si>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</si>
  <si>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</si>
  <si>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</si>
  <si>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</si>
  <si>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</si>
  <si>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</si>
  <si>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</si>
  <si>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</si>
  <si>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</si>
  <si>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</si>
  <si>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</si>
  <si>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</si>
  <si>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</si>
  <si>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</si>
  <si>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</si>
  <si>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</si>
  <si>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</si>
  <si>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</si>
  <si>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</si>
  <si>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</si>
  <si>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</si>
  <si>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</si>
  <si>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</si>
  <si>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</si>
  <si>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</si>
  <si>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</si>
  <si>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</si>
  <si>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</si>
  <si>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</si>
  <si>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</si>
  <si>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</si>
  <si>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</si>
  <si>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</si>
  <si>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</si>
  <si>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</si>
  <si>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</si>
  <si>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</si>
  <si>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</si>
  <si>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</si>
  <si>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</si>
  <si>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</si>
  <si>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</si>
  <si>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</si>
  <si>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</si>
  <si>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</si>
  <si>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</si>
  <si>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</si>
  <si>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</si>
  <si>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</si>
  <si>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</si>
  <si>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</si>
  <si>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</si>
  <si>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</si>
  <si>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</si>
  <si>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</si>
  <si>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</si>
  <si>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</si>
  <si>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</si>
  <si>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</si>
  <si>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</si>
  <si>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</si>
  <si>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</si>
  <si>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</si>
  <si>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</si>
  <si>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</si>
  <si>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</si>
  <si>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</si>
  <si>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</si>
  <si>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</si>
  <si>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</si>
  <si>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</si>
  <si>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</si>
  <si>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</si>
  <si>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</si>
  <si>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</si>
  <si>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</si>
  <si>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</si>
  <si>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</si>
  <si>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</si>
  <si>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</si>
  <si>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</si>
  <si>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</si>
  <si>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</si>
  <si>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</si>
  <si>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</si>
  <si>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</si>
  <si>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</si>
  <si>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</si>
  <si>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</si>
  <si>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</si>
  <si>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</si>
  <si>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</si>
  <si>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</si>
  <si>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</si>
  <si>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</si>
  <si>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</si>
  <si>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</si>
  <si>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</si>
  <si>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</si>
  <si>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</si>
  <si>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</si>
  <si>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</si>
  <si>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</si>
  <si>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</si>
  <si>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</si>
  <si>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</si>
  <si>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</si>
  <si>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</si>
  <si>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</si>
  <si>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</si>
  <si>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</si>
  <si>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</si>
  <si>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</si>
  <si>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</si>
  <si>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</si>
  <si>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</si>
  <si>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</si>
  <si>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</si>
  <si>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</si>
  <si>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</si>
  <si>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19,52</t>
  </si>
  <si>
    <t>98114</t>
  </si>
  <si>
    <t>TAMPA CIRCULAR PARA ESGOTO E DRENAGEM, EM FERRO FUNDIDO, DIÂMETRO INTERNO = 0,6 M. AF_05/2018</t>
  </si>
  <si>
    <t>98115</t>
  </si>
  <si>
    <t>TAMPA CIRCULAR PARA ESGOTO E DRENAGEM, EM CONCRETO PRÉ-MOLDADO, DIÂMETRO INTERNO = 0,6 M. AF_05/2018</t>
  </si>
  <si>
    <t>66,00</t>
  </si>
  <si>
    <t>20,14</t>
  </si>
  <si>
    <t>7,67</t>
  </si>
  <si>
    <t>19,14</t>
  </si>
  <si>
    <t>51,49</t>
  </si>
  <si>
    <t>14,30</t>
  </si>
  <si>
    <t>7,87</t>
  </si>
  <si>
    <t>15,37</t>
  </si>
  <si>
    <t>36,82</t>
  </si>
  <si>
    <t>12,17</t>
  </si>
  <si>
    <t>15,39</t>
  </si>
  <si>
    <t>14,27</t>
  </si>
  <si>
    <t>11,50</t>
  </si>
  <si>
    <t>16,85</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</si>
  <si>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</si>
  <si>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</si>
  <si>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</si>
  <si>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</si>
  <si>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</si>
  <si>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</si>
  <si>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</si>
  <si>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</si>
  <si>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</si>
  <si>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</si>
  <si>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</si>
  <si>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</si>
  <si>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</si>
  <si>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</si>
  <si>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</si>
  <si>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</si>
  <si>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</si>
  <si>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</si>
  <si>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45,43</t>
  </si>
  <si>
    <t>98686</t>
  </si>
  <si>
    <t>RODAPÉ EM LADRILHO HIDRÁULICO, ALTURA 7 CM. AF_06/2018</t>
  </si>
  <si>
    <t>98688</t>
  </si>
  <si>
    <t>RODAPÉ EM POLIESTIRENO, ALTURA 5 CM. AF_06/2018</t>
  </si>
  <si>
    <t>98689</t>
  </si>
  <si>
    <t>SOLEIRA EM GRANITO, LARGURA 15 CM, ESPESSURA 2,0 CM. AF_06/2018</t>
  </si>
  <si>
    <t>98695</t>
  </si>
  <si>
    <t>SOLEIRA EM MÁRMORE, LARGURA 15 CM, ESPESSURA 2,0 CM. AF_06/2018</t>
  </si>
  <si>
    <t>98697</t>
  </si>
  <si>
    <t>RODAPÉ EM MÁRMORE, ALTURA 7 CM. AF_06/2018</t>
  </si>
  <si>
    <t>24,56</t>
  </si>
  <si>
    <t>54,88</t>
  </si>
  <si>
    <t>11,83</t>
  </si>
  <si>
    <t>13,20</t>
  </si>
  <si>
    <t>31,32</t>
  </si>
  <si>
    <t>13,65</t>
  </si>
  <si>
    <t>22,23</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</si>
  <si>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</si>
  <si>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</si>
  <si>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</si>
  <si>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</si>
  <si>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</si>
  <si>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</si>
  <si>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</si>
  <si>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</si>
  <si>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</si>
  <si>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</si>
  <si>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1,86</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</si>
  <si>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</si>
  <si>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</si>
  <si>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</si>
  <si>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</si>
  <si>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</si>
  <si>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</si>
  <si>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</si>
  <si>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</si>
  <si>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</si>
  <si>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</si>
  <si>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</si>
  <si>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</si>
  <si>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</si>
  <si>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</si>
  <si>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</si>
  <si>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</si>
  <si>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</si>
  <si>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</si>
  <si>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</si>
  <si>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</si>
  <si>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</si>
  <si>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</si>
  <si>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</si>
  <si>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</si>
  <si>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</si>
  <si>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</si>
  <si>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</si>
  <si>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</si>
  <si>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</si>
  <si>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</si>
  <si>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</si>
  <si>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</si>
  <si>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</si>
  <si>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</si>
  <si>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</si>
  <si>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</si>
  <si>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</si>
  <si>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</si>
  <si>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</si>
  <si>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</si>
  <si>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</si>
  <si>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</si>
  <si>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</si>
  <si>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</si>
  <si>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</si>
  <si>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</si>
  <si>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15,88</t>
  </si>
  <si>
    <t>20,20</t>
  </si>
  <si>
    <t>21,91</t>
  </si>
  <si>
    <t>17,52</t>
  </si>
  <si>
    <t>18,29</t>
  </si>
  <si>
    <t>8,54</t>
  </si>
  <si>
    <t>9,56</t>
  </si>
  <si>
    <t>15,63</t>
  </si>
  <si>
    <t>3,51</t>
  </si>
  <si>
    <t>13,78</t>
  </si>
  <si>
    <t>16,93</t>
  </si>
  <si>
    <t>9,00</t>
  </si>
  <si>
    <t>17,58</t>
  </si>
  <si>
    <t>10,56</t>
  </si>
  <si>
    <t>29,95</t>
  </si>
  <si>
    <t>37,38</t>
  </si>
  <si>
    <t>14,96</t>
  </si>
  <si>
    <t>20,37</t>
  </si>
  <si>
    <t>8,46</t>
  </si>
  <si>
    <t>11,98</t>
  </si>
  <si>
    <t>17,57</t>
  </si>
  <si>
    <t>33,04</t>
  </si>
  <si>
    <t>3,81</t>
  </si>
  <si>
    <t>6,59</t>
  </si>
  <si>
    <t>23,13</t>
  </si>
  <si>
    <t>27,18</t>
  </si>
  <si>
    <t>9,39</t>
  </si>
  <si>
    <t>8,41</t>
  </si>
  <si>
    <t>68,07</t>
  </si>
  <si>
    <t>Disjuntor DR bipolar 16A a 25A, corrente nominal 30 mA</t>
  </si>
  <si>
    <t>Interruptor Diferencial DR 16A a 25A, 30mA, 2 módulos</t>
  </si>
  <si>
    <t>Interruptor Diferencial DR 30A a 40A, 30mA, 2 módulos</t>
  </si>
  <si>
    <t>Terminal para ligação de cabo a barra até 4.0mm2</t>
  </si>
  <si>
    <t>Preço Unitário
BDI = 27,64%</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</si>
  <si>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</si>
  <si>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</si>
  <si>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</si>
  <si>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</si>
  <si>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ROLDANA CROMADA C/ PINO DIAM. Ø 3" CANAL TIPO "V" 2"</t>
  </si>
  <si>
    <t>MEIO FIO CONCRETO PRE-MOLD. 12X15X30CM</t>
  </si>
  <si>
    <t>MAO FRANCESA PLANA GALVANIZADA 32 X 726 MM</t>
  </si>
  <si>
    <t>LUMINARIA BETA E40 250/400 IP66/44 CT SR TECNOWATT OU EQUIVALENTE</t>
  </si>
  <si>
    <t>CRUZETA DE MADEIRA P/ POSTE 90 X 135 X 2400MM</t>
  </si>
  <si>
    <t>TERMINAL CABO-BARRA EM LATÃO # ATÉ 4 MM2</t>
  </si>
  <si>
    <t>MAO FRANCESA PLANA GALVANIZADA 32 X 710MM</t>
  </si>
  <si>
    <t>CRUZETA DE MADEIRA P/ POSTE 90 X 112,5 X 2400 MM</t>
  </si>
  <si>
    <t>SUPORTE P/ TRANSFORMADOR EM LIGA DE ALUMINIO P/ POSTE CONCRETO CIRCULAR - 225MM</t>
  </si>
  <si>
    <t>SUBTOTAL 04</t>
  </si>
  <si>
    <t>SUBTOTAL 05</t>
  </si>
  <si>
    <t>SUBTOTAL 06</t>
  </si>
  <si>
    <t xml:space="preserve">COTAÇÃO </t>
  </si>
  <si>
    <t xml:space="preserve"> </t>
  </si>
  <si>
    <t xml:space="preserve">UND </t>
  </si>
  <si>
    <t>05.02.01</t>
  </si>
  <si>
    <t>06.01.03</t>
  </si>
  <si>
    <t>06.01.04</t>
  </si>
  <si>
    <t>06.01.05</t>
  </si>
  <si>
    <t>02.01.03</t>
  </si>
  <si>
    <r>
      <rPr>
        <sz val="7.5"/>
        <rFont val="Arial"/>
        <family val="2"/>
      </rPr>
      <t xml:space="preserve">Tabela de preços   : 216 - Referencial de Preços Janeiro 2018 com desoneração                                                                                  Data base: Janeiro/2018
</t>
    </r>
    <r>
      <rPr>
        <sz val="7.5"/>
        <rFont val="Arial"/>
        <family val="2"/>
      </rPr>
      <t>BDI                         : 29,63%</t>
    </r>
  </si>
  <si>
    <r>
      <rPr>
        <sz val="7"/>
        <rFont val="Arial"/>
        <family val="2"/>
      </rPr>
      <t>Grupo de serviço: TERRAPLENAGEM</t>
    </r>
  </si>
  <si>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</si>
  <si>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</si>
  <si>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</si>
  <si>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</si>
  <si>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</si>
  <si>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</si>
  <si>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</si>
  <si>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</si>
  <si>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M3</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</si>
  <si>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</si>
  <si>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</si>
  <si>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</si>
  <si>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</si>
  <si>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</si>
  <si>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</si>
  <si>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</si>
  <si>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</si>
  <si>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</si>
  <si>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</si>
  <si>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</si>
  <si>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</si>
  <si>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</si>
  <si>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</si>
  <si>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</si>
  <si>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</si>
  <si>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</si>
  <si>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 xml:space="preserve">Escavação, carga e transporte de material de 1ª cat. até 200 m com moto-escavo-
</t>
    </r>
    <r>
      <rPr>
        <sz val="7"/>
        <rFont val="Arial"/>
        <family val="2"/>
      </rPr>
      <t>transportador</t>
    </r>
  </si>
  <si>
    <r>
      <rPr>
        <sz val="7"/>
        <rFont val="Arial"/>
        <family val="2"/>
      </rPr>
      <t xml:space="preserve">Escavação, carga e transporte de material de 1ª cat. 1000 a 1200 m com moto-escavo-
</t>
    </r>
    <r>
      <rPr>
        <sz val="7"/>
        <rFont val="Arial"/>
        <family val="2"/>
      </rPr>
      <t>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</si>
  <si>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</si>
  <si>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</si>
  <si>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</si>
  <si>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</si>
  <si>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</si>
  <si>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 xml:space="preserve">Escavação, carga e transporte de material de 2ª cat. 1000 a 1200 m com moto-escavo-
</t>
    </r>
    <r>
      <rPr>
        <sz val="7"/>
        <rFont val="Arial"/>
        <family val="2"/>
      </rPr>
      <t>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</si>
  <si>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</si>
  <si>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</si>
  <si>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</si>
  <si>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</si>
  <si>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</si>
  <si>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</si>
  <si>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</si>
  <si>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</si>
  <si>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</si>
  <si>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</si>
  <si>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</si>
  <si>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</si>
  <si>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</si>
  <si>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</si>
  <si>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</si>
  <si>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</si>
  <si>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</si>
  <si>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</si>
  <si>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</si>
  <si>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</si>
  <si>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Pré-fissuramento de taludes de rocha</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</si>
  <si>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</si>
  <si>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</si>
  <si>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</si>
  <si>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</si>
  <si>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</si>
  <si>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Grupo de serviço: PAVIMENTAÇÃO</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</si>
  <si>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</si>
  <si>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A incluir</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</si>
  <si>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</si>
  <si>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</si>
  <si>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</si>
  <si>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</si>
  <si>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</si>
  <si>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</si>
  <si>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</si>
  <si>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</si>
  <si>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</si>
  <si>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</si>
  <si>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</si>
  <si>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</si>
  <si>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</si>
  <si>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</si>
  <si>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</si>
  <si>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</si>
  <si>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</si>
  <si>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</si>
  <si>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</si>
  <si>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</si>
  <si>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</si>
  <si>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</si>
  <si>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</si>
  <si>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</si>
  <si>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</si>
  <si>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</si>
  <si>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</si>
  <si>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</si>
  <si>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</si>
  <si>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</si>
  <si>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</si>
  <si>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 xml:space="preserve">CBUQ (camada pronta-faixa"C") exclusive fornecimento do CAP e transporte de todos os
</t>
    </r>
    <r>
      <rPr>
        <sz val="7"/>
        <rFont val="Arial"/>
        <family val="2"/>
      </rPr>
      <t>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</si>
  <si>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</si>
  <si>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</si>
  <si>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</si>
  <si>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</si>
  <si>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</si>
  <si>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</si>
  <si>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Emulsão Asfáltica para Imprimação (EAI), fornecimento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</si>
  <si>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</si>
  <si>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</si>
  <si>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</si>
  <si>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</si>
  <si>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</si>
  <si>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</si>
  <si>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</si>
  <si>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</si>
  <si>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</si>
  <si>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</si>
  <si>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</si>
  <si>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</si>
  <si>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</si>
  <si>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</si>
  <si>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</si>
  <si>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</si>
  <si>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</si>
  <si>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</si>
  <si>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</si>
  <si>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</si>
  <si>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Meio fio (assentamento), inclusive caiação</t>
    </r>
  </si>
  <si>
    <r>
      <rPr>
        <sz val="7"/>
        <rFont val="Arial"/>
        <family val="2"/>
      </rPr>
      <t>M</t>
    </r>
  </si>
  <si>
    <r>
      <rPr>
        <sz val="7"/>
        <rFont val="Arial"/>
        <family val="2"/>
      </rPr>
      <t>Meio fio (remoção e reassentamento),  inclusive caiação</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</si>
  <si>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</si>
  <si>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</si>
  <si>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</si>
  <si>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</si>
  <si>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</si>
  <si>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</si>
  <si>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</si>
  <si>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 xml:space="preserve">Obturação de buracos c/ CBUQ-faixa "C", exclusive forn.do CAP e transporte de todos os
</t>
    </r>
    <r>
      <rPr>
        <sz val="7"/>
        <rFont val="Arial"/>
        <family val="2"/>
      </rPr>
      <t>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</si>
  <si>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</si>
  <si>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</si>
  <si>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</si>
  <si>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</si>
  <si>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</si>
  <si>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</si>
  <si>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</si>
  <si>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</si>
  <si>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</si>
  <si>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</si>
  <si>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</si>
  <si>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</si>
  <si>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</si>
  <si>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</si>
  <si>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</si>
  <si>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</si>
  <si>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</si>
  <si>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</si>
  <si>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</si>
  <si>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</si>
  <si>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</si>
  <si>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</si>
  <si>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</si>
  <si>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</si>
  <si>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</si>
  <si>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</si>
  <si>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</si>
  <si>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</si>
  <si>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</si>
  <si>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</si>
  <si>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</si>
  <si>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</si>
  <si>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</si>
  <si>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</si>
  <si>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</si>
  <si>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</si>
  <si>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</si>
  <si>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</si>
  <si>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</si>
  <si>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</si>
  <si>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</si>
  <si>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</si>
  <si>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</si>
  <si>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</si>
  <si>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</si>
  <si>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</si>
  <si>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</si>
  <si>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</si>
  <si>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</si>
  <si>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</si>
  <si>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</si>
  <si>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</si>
  <si>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</si>
  <si>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</si>
  <si>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</si>
  <si>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</si>
  <si>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</si>
  <si>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</si>
  <si>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</si>
  <si>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</si>
  <si>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</si>
  <si>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</si>
  <si>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</si>
  <si>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</si>
  <si>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</si>
  <si>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 xml:space="preserve">T.S.B.D. com capa selante inclusive fornecimento e transporte comercial dos materiais e
</t>
    </r>
    <r>
      <rPr>
        <sz val="7"/>
        <rFont val="Arial"/>
        <family val="2"/>
      </rPr>
      <t>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</si>
  <si>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</si>
  <si>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</si>
  <si>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</si>
  <si>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</si>
  <si>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</si>
  <si>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</si>
  <si>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</si>
  <si>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</si>
  <si>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</si>
  <si>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</si>
  <si>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Usinagem de mistura de solo brita</t>
    </r>
  </si>
  <si>
    <r>
      <rPr>
        <sz val="7"/>
        <rFont val="Arial"/>
        <family val="2"/>
      </rPr>
      <t>Grupo de serviço: OBRAS DE ARTE CORRENTES E DRENAGEM</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</si>
  <si>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</si>
  <si>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</si>
  <si>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</si>
  <si>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 xml:space="preserve">Aço CA-50 grossa, diâmetro de 12.5 a 25 mm, fornecimento, dobragem e colocação nas
</t>
    </r>
    <r>
      <rPr>
        <sz val="7"/>
        <rFont val="Arial"/>
        <family val="2"/>
      </rPr>
      <t>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</si>
  <si>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</si>
  <si>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</si>
  <si>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</si>
  <si>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</si>
  <si>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</si>
  <si>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</si>
  <si>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</si>
  <si>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</si>
  <si>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</si>
  <si>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</si>
  <si>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</si>
  <si>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</si>
  <si>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</si>
  <si>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</si>
  <si>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</si>
  <si>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</si>
  <si>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</si>
  <si>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</si>
  <si>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</si>
  <si>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</si>
  <si>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</si>
  <si>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</si>
  <si>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</si>
  <si>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</si>
  <si>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</si>
  <si>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</si>
  <si>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</si>
  <si>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</si>
  <si>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</si>
  <si>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</si>
  <si>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</si>
  <si>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</si>
  <si>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</si>
  <si>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</si>
  <si>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</si>
  <si>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</si>
  <si>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</si>
  <si>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</si>
  <si>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</si>
  <si>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</si>
  <si>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</si>
  <si>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</si>
  <si>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</si>
  <si>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</si>
  <si>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</si>
  <si>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</si>
  <si>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</si>
  <si>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</si>
  <si>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</si>
  <si>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</si>
  <si>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</si>
  <si>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</si>
  <si>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</si>
  <si>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</si>
  <si>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</si>
  <si>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</si>
  <si>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</si>
  <si>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</si>
  <si>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</si>
  <si>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</si>
  <si>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</si>
  <si>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</si>
  <si>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</si>
  <si>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</si>
  <si>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</si>
  <si>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</si>
  <si>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</si>
  <si>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</si>
  <si>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</si>
  <si>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</si>
  <si>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</si>
  <si>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</si>
  <si>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</si>
  <si>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 xml:space="preserve">BSCC (pré-moldado) 3,00 x 3,00 x 1,00m CL 45t, inclusive transporte de Anel de Bueiro
</t>
    </r>
    <r>
      <rPr>
        <sz val="7"/>
        <rFont val="Arial"/>
        <family val="2"/>
      </rPr>
      <t>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</si>
  <si>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</si>
  <si>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</si>
  <si>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</si>
  <si>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</si>
  <si>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</si>
  <si>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</si>
  <si>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</si>
  <si>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</si>
  <si>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</si>
  <si>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</si>
  <si>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</si>
  <si>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</si>
  <si>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</si>
  <si>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</si>
  <si>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</si>
  <si>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</si>
  <si>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</si>
  <si>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</si>
  <si>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</si>
  <si>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</si>
  <si>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</si>
  <si>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</si>
  <si>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</si>
  <si>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</si>
  <si>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</si>
  <si>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</si>
  <si>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</si>
  <si>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</si>
  <si>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</si>
  <si>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</si>
  <si>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</si>
  <si>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</si>
  <si>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</si>
  <si>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</si>
  <si>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</si>
  <si>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</si>
  <si>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</si>
  <si>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</si>
  <si>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</si>
  <si>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</si>
  <si>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</si>
  <si>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</si>
  <si>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</si>
  <si>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</si>
  <si>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</si>
  <si>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</si>
  <si>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</si>
  <si>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</si>
  <si>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</si>
  <si>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</si>
  <si>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</si>
  <si>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</si>
  <si>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</si>
  <si>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</si>
  <si>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</si>
  <si>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</si>
  <si>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</si>
  <si>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</si>
  <si>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</si>
  <si>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</si>
  <si>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</si>
  <si>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</si>
  <si>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</si>
  <si>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</si>
  <si>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</si>
  <si>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</si>
  <si>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</si>
  <si>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</si>
  <si>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</si>
  <si>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</si>
  <si>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</si>
  <si>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</si>
  <si>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</si>
  <si>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</si>
  <si>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</si>
  <si>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</si>
  <si>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</si>
  <si>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</si>
  <si>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 xml:space="preserve">Corpo BSTC (greide) diâmetro 0,40 m CA-1 MF inclusive escavação, reaterro e transporte do
</t>
    </r>
    <r>
      <rPr>
        <sz val="7"/>
        <rFont val="Arial"/>
        <family val="2"/>
      </rPr>
      <t>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</si>
  <si>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</si>
  <si>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</si>
  <si>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</si>
  <si>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</si>
  <si>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</si>
  <si>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0,80 m CA-1 MF inclusive escavação, reaterro e transporte do
</t>
    </r>
    <r>
      <rPr>
        <sz val="7"/>
        <rFont val="Arial"/>
        <family val="2"/>
      </rPr>
      <t>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</si>
  <si>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</si>
  <si>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</si>
  <si>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</si>
  <si>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</si>
  <si>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</si>
  <si>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CA-2 MF inclusive escavação, reaterro e transporte do
</t>
    </r>
    <r>
      <rPr>
        <sz val="7"/>
        <rFont val="Arial"/>
        <family val="2"/>
      </rPr>
      <t>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</si>
  <si>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</si>
  <si>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</si>
  <si>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</si>
  <si>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</si>
  <si>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</si>
  <si>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</si>
  <si>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</si>
  <si>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</si>
  <si>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</si>
  <si>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</si>
  <si>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</si>
  <si>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</si>
  <si>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</si>
  <si>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</si>
  <si>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</si>
  <si>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</si>
  <si>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</si>
  <si>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</si>
  <si>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</si>
  <si>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</si>
  <si>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</si>
  <si>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</si>
  <si>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</si>
  <si>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</si>
  <si>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</si>
  <si>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</si>
  <si>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</si>
  <si>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</si>
  <si>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</si>
  <si>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</si>
  <si>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</si>
  <si>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</si>
  <si>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</si>
  <si>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</si>
  <si>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</si>
  <si>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</si>
  <si>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</si>
  <si>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</si>
  <si>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</si>
  <si>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</si>
  <si>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</si>
  <si>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</si>
  <si>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</si>
  <si>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</si>
  <si>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</si>
  <si>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</si>
  <si>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</si>
  <si>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</si>
  <si>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</si>
  <si>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</si>
  <si>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</si>
  <si>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</si>
  <si>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</si>
  <si>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</si>
  <si>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</si>
  <si>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</si>
  <si>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</si>
  <si>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</si>
  <si>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</si>
  <si>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</si>
  <si>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</si>
  <si>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</si>
  <si>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</si>
  <si>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</si>
  <si>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</si>
  <si>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</si>
  <si>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</si>
  <si>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</si>
  <si>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</si>
  <si>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</si>
  <si>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</si>
  <si>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</si>
  <si>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</si>
  <si>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</si>
  <si>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</si>
  <si>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</si>
  <si>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</si>
  <si>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</si>
  <si>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</si>
  <si>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</si>
  <si>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</si>
  <si>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</si>
  <si>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</si>
  <si>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</si>
  <si>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</si>
  <si>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</si>
  <si>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</si>
  <si>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</si>
  <si>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</si>
  <si>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</si>
  <si>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</si>
  <si>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</si>
  <si>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Corta-rio (escavação mecânica em material de 3º cat.) H = 0,00 a 1,50 m</t>
    </r>
  </si>
  <si>
    <r>
      <rPr>
        <sz val="7"/>
        <rFont val="Arial"/>
        <family val="2"/>
      </rPr>
      <t>Corte e esmerilhamento de pontas de tubo de ferro fundido DN 500 a 200mm</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</si>
  <si>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</si>
  <si>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</si>
  <si>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</si>
  <si>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</si>
  <si>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</si>
  <si>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</si>
  <si>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</si>
  <si>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</si>
  <si>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</si>
  <si>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</si>
  <si>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</si>
  <si>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</si>
  <si>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</si>
  <si>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</si>
  <si>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</si>
  <si>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</si>
  <si>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</si>
  <si>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</si>
  <si>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</si>
  <si>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</si>
  <si>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</si>
  <si>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</si>
  <si>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</si>
  <si>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</si>
  <si>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</si>
  <si>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</si>
  <si>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</si>
  <si>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</si>
  <si>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</si>
  <si>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</si>
  <si>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</si>
  <si>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</si>
  <si>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</si>
  <si>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</si>
  <si>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</si>
  <si>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</si>
  <si>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</si>
  <si>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</si>
  <si>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</si>
  <si>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</si>
  <si>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</si>
  <si>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</si>
  <si>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</si>
  <si>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</si>
  <si>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</si>
  <si>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</si>
  <si>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</si>
  <si>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</si>
  <si>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</si>
  <si>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</si>
  <si>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</si>
  <si>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</si>
  <si>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</si>
  <si>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</si>
  <si>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</si>
  <si>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</si>
  <si>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</si>
  <si>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</si>
  <si>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</si>
  <si>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</si>
  <si>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</si>
  <si>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</si>
  <si>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</si>
  <si>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</si>
  <si>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</si>
  <si>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</si>
  <si>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</si>
  <si>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</si>
  <si>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</si>
  <si>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</si>
  <si>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</si>
  <si>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</si>
  <si>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</si>
  <si>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</si>
  <si>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</si>
  <si>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</si>
  <si>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</si>
  <si>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</si>
  <si>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</si>
  <si>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</si>
  <si>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</si>
  <si>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</si>
  <si>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</si>
  <si>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</si>
  <si>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</si>
  <si>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</si>
  <si>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</si>
  <si>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</si>
  <si>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</si>
  <si>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</si>
  <si>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 xml:space="preserve">Escavação mecânica de valas em material de 1ª categoria, 3,00 a 4,50m, com esgotamento,
</t>
    </r>
    <r>
      <rPr>
        <sz val="7"/>
        <rFont val="Arial"/>
        <family val="2"/>
      </rPr>
      <t>carga do material, transporte do material para bota-fora</t>
    </r>
  </si>
  <si>
    <r>
      <rPr>
        <sz val="7"/>
        <rFont val="Arial"/>
        <family val="2"/>
      </rPr>
      <t xml:space="preserve">Escavação mecânica de valas em 1ª categoria, profundidade de 4,50 a 6,00m com
</t>
    </r>
    <r>
      <rPr>
        <sz val="7"/>
        <rFont val="Arial"/>
        <family val="2"/>
      </rPr>
      <t>esgotamento, transp. DMT=20km, descarga e espalhamento</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</si>
  <si>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</si>
  <si>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</si>
  <si>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</si>
  <si>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</si>
  <si>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</si>
  <si>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</si>
  <si>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</si>
  <si>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</si>
  <si>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</si>
  <si>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</si>
  <si>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</si>
  <si>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</si>
  <si>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</si>
  <si>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</si>
  <si>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</si>
  <si>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</si>
  <si>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</si>
  <si>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</si>
  <si>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</si>
  <si>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</si>
  <si>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</si>
  <si>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</si>
  <si>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</si>
  <si>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</si>
  <si>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</si>
  <si>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</si>
  <si>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</si>
  <si>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</si>
  <si>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</si>
  <si>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t>
    </r>
  </si>
  <si>
    <r>
      <rPr>
        <sz val="7"/>
        <rFont val="Arial"/>
        <family val="2"/>
      </rPr>
      <t xml:space="preserve">Geogrelha com resistência londitudinal a tração 55 a 60 kN, resist. transversal a tração 30 kN,
</t>
    </r>
    <r>
      <rPr>
        <sz val="7"/>
        <rFont val="Arial"/>
        <family val="2"/>
      </rPr>
      <t>fornecimento e aplicação</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</si>
  <si>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</si>
  <si>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80 a 90 kN, resist. transversal a tração 30 kN,
</t>
    </r>
    <r>
      <rPr>
        <sz val="7"/>
        <rFont val="Arial"/>
        <family val="2"/>
      </rPr>
      <t>fornecimento e aplicação</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</si>
  <si>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</si>
  <si>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</si>
  <si>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</si>
  <si>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</si>
  <si>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</si>
  <si>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</si>
  <si>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</si>
  <si>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</si>
  <si>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</si>
  <si>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</si>
  <si>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</si>
  <si>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</si>
  <si>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</si>
  <si>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</si>
  <si>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</si>
  <si>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</si>
  <si>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</si>
  <si>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</si>
  <si>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</si>
  <si>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</si>
  <si>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</si>
  <si>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</si>
  <si>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</si>
  <si>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</si>
  <si>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</si>
  <si>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</si>
  <si>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</si>
  <si>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</si>
  <si>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</si>
  <si>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</si>
  <si>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</si>
  <si>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</si>
  <si>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</si>
  <si>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</si>
  <si>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</si>
  <si>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</si>
  <si>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</si>
  <si>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</si>
  <si>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</si>
  <si>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</si>
  <si>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</si>
  <si>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</si>
  <si>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</si>
  <si>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</si>
  <si>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</si>
  <si>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</si>
  <si>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</si>
  <si>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</si>
  <si>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</si>
  <si>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</si>
  <si>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</si>
  <si>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</si>
  <si>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</si>
  <si>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</si>
  <si>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</si>
  <si>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</si>
  <si>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</si>
  <si>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</si>
  <si>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</si>
  <si>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</si>
  <si>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</si>
  <si>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</si>
  <si>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</si>
  <si>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</si>
  <si>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</si>
  <si>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</si>
  <si>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</si>
  <si>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</si>
  <si>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</si>
  <si>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</si>
  <si>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</si>
  <si>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</si>
  <si>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</si>
  <si>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</si>
  <si>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</si>
  <si>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</si>
  <si>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</si>
  <si>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</si>
  <si>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</si>
  <si>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</si>
  <si>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</si>
  <si>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</si>
  <si>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</si>
  <si>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</si>
  <si>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</si>
  <si>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</si>
  <si>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</si>
  <si>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</si>
  <si>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</si>
  <si>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</si>
  <si>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</si>
  <si>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</si>
  <si>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</si>
  <si>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</si>
  <si>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</si>
  <si>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</si>
  <si>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</si>
  <si>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</si>
  <si>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</si>
  <si>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</si>
  <si>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Grupo de serviço: MATERIAL BETUMINOSO</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</si>
  <si>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</si>
  <si>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</si>
  <si>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</si>
  <si>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</si>
  <si>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</si>
  <si>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</si>
  <si>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</si>
  <si>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</si>
  <si>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</si>
  <si>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</si>
  <si>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</si>
  <si>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</si>
  <si>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Grupo de serviço: OBRAS COMPLEMENTARES</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</si>
  <si>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</si>
  <si>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</si>
  <si>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</si>
  <si>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</si>
  <si>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</si>
  <si>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</si>
  <si>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</si>
  <si>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</si>
  <si>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</si>
  <si>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</si>
  <si>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</si>
  <si>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</si>
  <si>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</si>
  <si>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</si>
  <si>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</si>
  <si>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</si>
  <si>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</si>
  <si>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</si>
  <si>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</si>
  <si>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</si>
  <si>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</si>
  <si>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</si>
  <si>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</si>
  <si>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</si>
  <si>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</si>
  <si>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</si>
  <si>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</si>
  <si>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</si>
  <si>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</si>
  <si>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</si>
  <si>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</si>
  <si>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</si>
  <si>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</si>
  <si>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</si>
  <si>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</si>
  <si>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</si>
  <si>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 xml:space="preserve">Passeio pavimentado em blocos de concreto esp.=6cm, colorido, resistência 35 MPa, colchão
</t>
    </r>
    <r>
      <rPr>
        <sz val="7"/>
        <rFont val="Arial"/>
        <family val="2"/>
      </rPr>
      <t>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</si>
  <si>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</si>
  <si>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</si>
  <si>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</si>
  <si>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</si>
  <si>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</si>
  <si>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</si>
  <si>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</si>
  <si>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</si>
  <si>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</si>
  <si>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</si>
  <si>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</si>
  <si>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</si>
  <si>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</si>
  <si>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</si>
  <si>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</si>
  <si>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</si>
  <si>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</si>
  <si>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</si>
  <si>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Grupo de serviço: SERVIÇOS AMBIENTAIS</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</si>
  <si>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</si>
  <si>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</si>
  <si>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</si>
  <si>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</si>
  <si>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</si>
  <si>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</si>
  <si>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</si>
  <si>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</si>
  <si>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</si>
  <si>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</si>
  <si>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</si>
  <si>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</si>
  <si>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</si>
  <si>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</si>
  <si>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</si>
  <si>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</si>
  <si>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Roçada para manutenção de mudas</t>
    </r>
  </si>
  <si>
    <r>
      <rPr>
        <sz val="7"/>
        <rFont val="Arial"/>
        <family val="2"/>
      </rPr>
      <t>Grupo de serviço: SINALIZAÇÃO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</si>
  <si>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</si>
  <si>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</si>
  <si>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</si>
  <si>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</si>
  <si>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</si>
  <si>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</si>
  <si>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</si>
  <si>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</si>
  <si>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</si>
  <si>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</si>
  <si>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</si>
  <si>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</si>
  <si>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</si>
  <si>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</si>
  <si>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</si>
  <si>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</si>
  <si>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</si>
  <si>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</si>
  <si>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</si>
  <si>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</si>
  <si>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</si>
  <si>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</si>
  <si>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</si>
  <si>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</si>
  <si>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</si>
  <si>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</si>
  <si>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</si>
  <si>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</si>
  <si>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</si>
  <si>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</si>
  <si>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</si>
  <si>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</si>
  <si>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</si>
  <si>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</si>
  <si>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Grupo de serviço: SERVIÇOS DIVERSOS</t>
    </r>
  </si>
  <si>
    <r>
      <rPr>
        <sz val="7"/>
        <rFont val="Arial"/>
        <family val="2"/>
      </rPr>
      <t>Aluguel de automóvel VW/ Gol (flex) 1,6 ou equivalente, exclusive motorista e combustível</t>
    </r>
  </si>
  <si>
    <r>
      <rPr>
        <sz val="7"/>
        <rFont val="Arial"/>
        <family val="2"/>
      </rPr>
      <t>Aluguel mensal de automóvel utilitário inclusive combustível, exclusive motorista</t>
    </r>
  </si>
  <si>
    <r>
      <rPr>
        <sz val="7"/>
        <rFont val="Arial"/>
        <family val="2"/>
      </rPr>
      <t>Grupo de serviço: CONSERVAÇÃO CORRETIVA ROTINEIRA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</si>
  <si>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</si>
  <si>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</si>
  <si>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</si>
  <si>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</si>
  <si>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</si>
  <si>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Capina manual inclusive, limpeza</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</si>
  <si>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</si>
  <si>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</si>
  <si>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</si>
  <si>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</si>
  <si>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</si>
  <si>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</si>
  <si>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</si>
  <si>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</si>
  <si>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</si>
  <si>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</si>
  <si>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</si>
  <si>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</si>
  <si>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</si>
  <si>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</si>
  <si>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</si>
  <si>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</si>
  <si>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</si>
  <si>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</si>
  <si>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</si>
  <si>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</si>
  <si>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</si>
  <si>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</si>
  <si>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</si>
  <si>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</si>
  <si>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</si>
  <si>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</si>
  <si>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</si>
  <si>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</si>
  <si>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</si>
  <si>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</si>
  <si>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</si>
  <si>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</si>
  <si>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</si>
  <si>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</si>
  <si>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</si>
  <si>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</si>
  <si>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</si>
  <si>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</si>
  <si>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</si>
  <si>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</si>
  <si>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</si>
  <si>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</si>
  <si>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</si>
  <si>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 xml:space="preserve">Reparo de cerca ( substituição de mourões, grampo e arame farpado), inclusive transportes de
</t>
    </r>
    <r>
      <rPr>
        <sz val="7"/>
        <rFont val="Arial"/>
        <family val="2"/>
      </rPr>
      <t>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</si>
  <si>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</si>
  <si>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</si>
  <si>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</si>
  <si>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</si>
  <si>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</si>
  <si>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</si>
  <si>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</si>
  <si>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</si>
  <si>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</si>
  <si>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</si>
  <si>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</si>
  <si>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</si>
  <si>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</si>
  <si>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</si>
  <si>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</si>
  <si>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Aluguel mensal de barco de alumínio 4,20 m com motor 15 HP (equipamentos)</t>
    </r>
  </si>
  <si>
    <r>
      <rPr>
        <sz val="7"/>
        <rFont val="Arial"/>
        <family val="2"/>
      </rPr>
      <t>Grupo de serviço: INFRA E MESO-ESTRUTURA</t>
    </r>
  </si>
  <si>
    <r>
      <rPr>
        <sz val="7"/>
        <rFont val="Arial"/>
        <family val="2"/>
      </rPr>
      <t>Arrasamento estaca concreto D = 0,80 m com martelete pneumático</t>
    </r>
  </si>
  <si>
    <r>
      <rPr>
        <sz val="7"/>
        <rFont val="Arial"/>
        <family val="2"/>
      </rPr>
      <t xml:space="preserve">Encamisamento metálico de estacas, diâmetro 380mm em chapa de 6.3mm, preenchido c/
</t>
    </r>
    <r>
      <rPr>
        <sz val="7"/>
        <rFont val="Arial"/>
        <family val="2"/>
      </rPr>
      <t>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</si>
  <si>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</si>
  <si>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</si>
  <si>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</si>
  <si>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</si>
  <si>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</si>
  <si>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</si>
  <si>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</si>
  <si>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</si>
  <si>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 xml:space="preserve">Estaca raiz perfurada em rocha, diâm. 310mm com injeção de arg. incl. fornecimento de todos
</t>
    </r>
    <r>
      <rPr>
        <sz val="7"/>
        <rFont val="Arial"/>
        <family val="2"/>
      </rPr>
      <t>materiais</t>
    </r>
  </si>
  <si>
    <r>
      <rPr>
        <sz val="7"/>
        <rFont val="Arial"/>
        <family val="2"/>
      </rPr>
      <t xml:space="preserve">Estaca raiz perfurada em solo, diâm. 410mm com injeção de arg. incl. fornecimento de todos
</t>
    </r>
    <r>
      <rPr>
        <sz val="7"/>
        <rFont val="Arial"/>
        <family val="2"/>
      </rPr>
      <t>materiais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</si>
  <si>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</si>
  <si>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</si>
  <si>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</si>
  <si>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</si>
  <si>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</si>
  <si>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</si>
  <si>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Grupo de serviço: SUPER-ESTRUTURA</t>
    </r>
  </si>
  <si>
    <r>
      <rPr>
        <sz val="7"/>
        <rFont val="Arial"/>
        <family val="2"/>
      </rPr>
      <t xml:space="preserve">Passarela metálica p/ pontes rodoviárias com 1,0m de largura, piso em chapa xadez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</si>
  <si>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</si>
  <si>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</si>
  <si>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</si>
  <si>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 xml:space="preserve">Tabuleiro em vigas pré-moldadas CL.45, com ou sem laje entre vigas, vão de 10,00 m,
</t>
    </r>
    <r>
      <rPr>
        <sz val="7"/>
        <rFont val="Arial"/>
        <family val="2"/>
      </rPr>
      <t>inclusive descarga e assentamento das vigas</t>
    </r>
  </si>
  <si>
    <r>
      <rPr>
        <sz val="7"/>
        <rFont val="Arial"/>
        <family val="2"/>
      </rPr>
      <t xml:space="preserve">Tabuleiro em vigas pré-moldadas CL.45, com ou sem laje entre vigas, vão de 11,00 m,
</t>
    </r>
    <r>
      <rPr>
        <sz val="7"/>
        <rFont val="Arial"/>
        <family val="2"/>
      </rPr>
      <t>inclusive descarga e assentamento das vigas</t>
    </r>
  </si>
  <si>
    <r>
      <rPr>
        <sz val="7"/>
        <rFont val="Arial"/>
        <family val="2"/>
      </rPr>
      <t xml:space="preserve">Tabuleiro em vigas pré-moldadas CL.45, com ou sem laje entre vigas, vão de 12,00 m,
</t>
    </r>
    <r>
      <rPr>
        <sz val="7"/>
        <rFont val="Arial"/>
        <family val="2"/>
      </rPr>
      <t>inclusive descarga e assentamento das vigas</t>
    </r>
  </si>
  <si>
    <r>
      <rPr>
        <sz val="7"/>
        <rFont val="Arial"/>
        <family val="2"/>
      </rPr>
      <t xml:space="preserve">Tabuleiro em vigas pré-moldadas CL.45, com ou sem laje entre vigas, vão de 13,00 m,
</t>
    </r>
    <r>
      <rPr>
        <sz val="7"/>
        <rFont val="Arial"/>
        <family val="2"/>
      </rPr>
      <t>inclusive descarga e assentamento das vigas</t>
    </r>
  </si>
  <si>
    <r>
      <rPr>
        <sz val="7"/>
        <rFont val="Arial"/>
        <family val="2"/>
      </rPr>
      <t xml:space="preserve">Tabuleiro em vigas pré-moldadas CL.45, com ou sem laje entre vigas, vão de 15,00 m,
</t>
    </r>
    <r>
      <rPr>
        <sz val="7"/>
        <rFont val="Arial"/>
        <family val="2"/>
      </rPr>
      <t>inclusive descarga e assentamento das vigas</t>
    </r>
  </si>
  <si>
    <r>
      <rPr>
        <sz val="7"/>
        <rFont val="Arial"/>
        <family val="2"/>
      </rPr>
      <t xml:space="preserve">Tabuleiro em vigas pré-moldadas CL.45, com ou sem laje entre vigas, vão de 4,00 m, inclusive
</t>
    </r>
    <r>
      <rPr>
        <sz val="7"/>
        <rFont val="Arial"/>
        <family val="2"/>
      </rPr>
      <t>descarga e assentamento das vigas</t>
    </r>
  </si>
  <si>
    <r>
      <rPr>
        <sz val="7"/>
        <rFont val="Arial"/>
        <family val="2"/>
      </rPr>
      <t xml:space="preserve">Tabuleiro em vigas pré-moldadas CL.45, com ou sem laje entre vigas, vão de 5,00 m, inclusive
</t>
    </r>
    <r>
      <rPr>
        <sz val="7"/>
        <rFont val="Arial"/>
        <family val="2"/>
      </rPr>
      <t>descarga e assentamento das vigas</t>
    </r>
  </si>
  <si>
    <r>
      <rPr>
        <sz val="7"/>
        <rFont val="Arial"/>
        <family val="2"/>
      </rPr>
      <t xml:space="preserve">Tabuleiro em vigas pré-moldadas CL.45, com ou sem laje entre vigas, vão de 6,00 m, inclusive
</t>
    </r>
    <r>
      <rPr>
        <sz val="7"/>
        <rFont val="Arial"/>
        <family val="2"/>
      </rPr>
      <t>descarga e assentamento das vigas</t>
    </r>
  </si>
  <si>
    <r>
      <rPr>
        <sz val="7"/>
        <rFont val="Arial"/>
        <family val="2"/>
      </rPr>
      <t xml:space="preserve">Tabuleiro em vigas pré-moldadas CL.45, com ou sem laje entre vigas, vão de 7,00 m, inclusive
</t>
    </r>
    <r>
      <rPr>
        <sz val="7"/>
        <rFont val="Arial"/>
        <family val="2"/>
      </rPr>
      <t>descarga e assentamento das vigas</t>
    </r>
  </si>
  <si>
    <r>
      <rPr>
        <sz val="7"/>
        <rFont val="Arial"/>
        <family val="2"/>
      </rPr>
      <t xml:space="preserve">Tabuleiro em vigas pré-moldadas CL.45, com ou sem laje entre vigas, vão de 8,00 m, inclusive
</t>
    </r>
    <r>
      <rPr>
        <sz val="7"/>
        <rFont val="Arial"/>
        <family val="2"/>
      </rPr>
      <t>descarga e assentamento das vigas</t>
    </r>
  </si>
  <si>
    <r>
      <rPr>
        <sz val="7"/>
        <rFont val="Arial"/>
        <family val="2"/>
      </rPr>
      <t xml:space="preserve">Tabuleiro em vigas pré-moldadas CL.45, com ou sem laje entre vigas, vão de 9,00 m, inclusive
</t>
    </r>
    <r>
      <rPr>
        <sz val="7"/>
        <rFont val="Arial"/>
        <family val="2"/>
      </rPr>
      <t>descarga e assentamento das vigas</t>
    </r>
  </si>
  <si>
    <r>
      <rPr>
        <sz val="7"/>
        <rFont val="Arial"/>
        <family val="2"/>
      </rPr>
      <t xml:space="preserve">Tabuleiro em vigas pré-moldadas CL.45, com ou sem laje entre vigas, vão 14,00 m, inclusive
</t>
    </r>
    <r>
      <rPr>
        <sz val="7"/>
        <rFont val="Arial"/>
        <family val="2"/>
      </rPr>
      <t>descarga e assentamento das vigas</t>
    </r>
  </si>
  <si>
    <r>
      <rPr>
        <sz val="7"/>
        <rFont val="Arial"/>
        <family val="2"/>
      </rPr>
      <t>Grupo de serviço: OBRAS DE ARTE ESPECIAIS</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</si>
  <si>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</si>
  <si>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</si>
  <si>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</si>
  <si>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</si>
  <si>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</si>
  <si>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</si>
  <si>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</si>
  <si>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</si>
  <si>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</si>
  <si>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</si>
  <si>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</si>
  <si>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</si>
  <si>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</si>
  <si>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</si>
  <si>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</si>
  <si>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</si>
  <si>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</si>
  <si>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</si>
  <si>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</si>
  <si>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</si>
  <si>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</si>
  <si>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</si>
  <si>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</si>
  <si>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</si>
  <si>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</si>
  <si>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</si>
  <si>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</si>
  <si>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</si>
  <si>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</si>
  <si>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</si>
  <si>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metálico</t>
    </r>
  </si>
  <si>
    <r>
      <rPr>
        <sz val="7"/>
        <rFont val="Arial"/>
        <family val="2"/>
      </rPr>
      <t>Guarda corpo padrão (tipo DNIT)</t>
    </r>
  </si>
  <si>
    <r>
      <rPr>
        <sz val="7"/>
        <rFont val="Arial"/>
        <family val="2"/>
      </rPr>
      <t>Hidrojateamento de superfícies de concreto</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</si>
  <si>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</si>
  <si>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</si>
  <si>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</si>
  <si>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</si>
  <si>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</si>
  <si>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 xml:space="preserve">Junta de dilatação elástica pré-moldada p/ concreto, tipo fungenband em perfil O-12 de PVC
</t>
    </r>
    <r>
      <rPr>
        <sz val="7"/>
        <rFont val="Arial"/>
        <family val="2"/>
      </rPr>
      <t>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</si>
  <si>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</si>
  <si>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</si>
  <si>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</si>
  <si>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</si>
  <si>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</si>
  <si>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</si>
  <si>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 xml:space="preserve">Ponte provisoria para movimentação de equipamentos de execução de fundação composta de
</t>
    </r>
    <r>
      <rPr>
        <sz val="7"/>
        <rFont val="Arial"/>
        <family val="2"/>
      </rPr>
      <t>passadiço de madeira sobre estacas de madeira</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</si>
  <si>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</si>
  <si>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</si>
  <si>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</si>
  <si>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</si>
  <si>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</si>
  <si>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</si>
  <si>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</si>
  <si>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Grupo de serviço: MATERIAIS</t>
    </r>
  </si>
  <si>
    <r>
      <rPr>
        <sz val="7"/>
        <rFont val="Arial"/>
        <family val="2"/>
      </rPr>
      <t>Aquisição de solo de jazida comercial (saibreira)</t>
    </r>
  </si>
  <si>
    <r>
      <rPr>
        <sz val="7"/>
        <rFont val="Arial"/>
        <family val="2"/>
      </rPr>
      <t>Bonificação de 15,28% sobre aquisição de materiais</t>
    </r>
  </si>
  <si>
    <r>
      <rPr>
        <sz val="7"/>
        <rFont val="Arial"/>
        <family val="2"/>
      </rPr>
      <t>Grupo de serviço: TERRAPLENAGEM - VIAS URBANAS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</si>
  <si>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</si>
  <si>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</si>
  <si>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</si>
  <si>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</si>
  <si>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</si>
  <si>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</si>
  <si>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 xml:space="preserve">Escavação a fogo em material de 3ª categoria, rocha viva, a céu aberto, perfuração a ar
</t>
    </r>
    <r>
      <rPr>
        <sz val="7"/>
        <rFont val="Arial"/>
        <family val="2"/>
      </rPr>
      <t>comprimido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</si>
  <si>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</si>
  <si>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</si>
  <si>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</si>
  <si>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</si>
  <si>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</si>
  <si>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</si>
  <si>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</si>
  <si>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</si>
  <si>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</si>
  <si>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</si>
  <si>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</si>
  <si>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</si>
  <si>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Grupo de serviço: PAVIMENTAÇÃO - VIAS 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</si>
  <si>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</si>
  <si>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</si>
  <si>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</si>
  <si>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</si>
  <si>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</si>
  <si>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</si>
  <si>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 xml:space="preserve">Imprimação exclusive fornecimento e transporte comercial do material betuminoso em Vias
</t>
    </r>
    <r>
      <rPr>
        <sz val="7"/>
        <rFont val="Arial"/>
        <family val="2"/>
      </rPr>
      <t>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</si>
  <si>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</si>
  <si>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</si>
  <si>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</si>
  <si>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</si>
  <si>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</si>
  <si>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 xml:space="preserve">Pavimentação com blocos de concreto (35 MPa), esp.=08cm, sobre colchão de areia 5cm,
</t>
    </r>
    <r>
      <rPr>
        <sz val="7"/>
        <rFont val="Arial"/>
        <family val="2"/>
      </rPr>
      <t>inclusive fornecim. e transporte blocos e areia, em Vias Urbanas</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</si>
  <si>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</si>
  <si>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</si>
  <si>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</si>
  <si>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</si>
  <si>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</si>
  <si>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</si>
  <si>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</si>
  <si>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</si>
  <si>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</si>
  <si>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</si>
  <si>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</si>
  <si>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</si>
  <si>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</si>
  <si>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</si>
  <si>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</si>
  <si>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</si>
  <si>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 xml:space="preserve">T.S.B.D. com capa selante inclusive fornec.areia/brita/emulsão, transp.comercial emulsão e
</t>
    </r>
    <r>
      <rPr>
        <sz val="7"/>
        <rFont val="Arial"/>
        <family val="2"/>
      </rPr>
      <t>lavagem brita, exclus. transp. areia e brita- Vias Urbanas</t>
    </r>
  </si>
  <si>
    <r>
      <rPr>
        <sz val="7"/>
        <rFont val="Arial"/>
        <family val="2"/>
      </rPr>
      <t xml:space="preserve">T.S.B.D. sem capa selante,  inclusive fornecimento e transporte comercial do material
</t>
    </r>
    <r>
      <rPr>
        <sz val="7"/>
        <rFont val="Arial"/>
        <family val="2"/>
      </rPr>
      <t>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</si>
  <si>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</si>
  <si>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Grupo de serviço: OBRAS DE ARTE CORRENTES E DRENAGEM - VIAS URBANAS</t>
    </r>
  </si>
  <si>
    <r>
      <rPr>
        <sz val="7"/>
        <rFont val="Arial"/>
        <family val="2"/>
      </rPr>
      <t xml:space="preserve">Alvenaria de bloco (39 x 19 x 09) cm espessura 09 cm em Vias Urbanas, inclusive transporte,
</t>
    </r>
    <r>
      <rPr>
        <sz val="7"/>
        <rFont val="Arial"/>
        <family val="2"/>
      </rPr>
      <t>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</si>
  <si>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</si>
  <si>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</si>
  <si>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</si>
  <si>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</si>
  <si>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</si>
  <si>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</si>
  <si>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</si>
  <si>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</si>
  <si>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</si>
  <si>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</si>
  <si>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</si>
  <si>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</si>
  <si>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</si>
  <si>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</si>
  <si>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</si>
  <si>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</si>
  <si>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</si>
  <si>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</si>
  <si>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</si>
  <si>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</si>
  <si>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</si>
  <si>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</si>
  <si>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</si>
  <si>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</si>
  <si>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</si>
  <si>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 xml:space="preserve">Caixa Boca de Lobo em bloco pré-moldado para diâm. = 0,60m (1,00 x 1,00m) CBL2 (Vias
</t>
    </r>
    <r>
      <rPr>
        <sz val="7"/>
        <rFont val="Arial"/>
        <family val="2"/>
      </rPr>
      <t>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</si>
  <si>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</si>
  <si>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</si>
  <si>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</si>
  <si>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</si>
  <si>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</si>
  <si>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</si>
  <si>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</si>
  <si>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</si>
  <si>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</si>
  <si>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</si>
  <si>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</si>
  <si>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</si>
  <si>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</si>
  <si>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</si>
  <si>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</si>
  <si>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</si>
  <si>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</si>
  <si>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</si>
  <si>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</si>
  <si>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</si>
  <si>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</si>
  <si>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</si>
  <si>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</si>
  <si>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</si>
  <si>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</si>
  <si>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</si>
  <si>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</si>
  <si>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</si>
  <si>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</si>
  <si>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</si>
  <si>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</si>
  <si>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</si>
  <si>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</si>
  <si>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</si>
  <si>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</si>
  <si>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</si>
  <si>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</si>
  <si>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</si>
  <si>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</si>
  <si>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</si>
  <si>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</si>
  <si>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</si>
  <si>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</si>
  <si>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</si>
  <si>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</si>
  <si>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</si>
  <si>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</si>
  <si>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</si>
  <si>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</si>
  <si>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</si>
  <si>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</si>
  <si>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</si>
  <si>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CA-2 MF exclusive escavação e reaterro, inclusive
</t>
    </r>
    <r>
      <rPr>
        <sz val="7"/>
        <rFont val="Arial"/>
        <family val="2"/>
      </rPr>
      <t>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</si>
  <si>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</si>
  <si>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</si>
  <si>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</si>
  <si>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</si>
  <si>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</si>
  <si>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</si>
  <si>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</si>
  <si>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</si>
  <si>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</si>
  <si>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</si>
  <si>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</si>
  <si>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</si>
  <si>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 xml:space="preserve">Corpo BDTC (grota) diâmetro 1,20 m CA-2 PB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</si>
  <si>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</si>
  <si>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</si>
  <si>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</si>
  <si>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</si>
  <si>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</si>
  <si>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BDTC (grota) diâmetro 1,50 m CA-3 MF exclusive escavação e reaterro, inclusive
</t>
    </r>
    <r>
      <rPr>
        <sz val="7"/>
        <rFont val="Arial"/>
        <family val="2"/>
      </rPr>
      <t>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</si>
  <si>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</si>
  <si>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</si>
  <si>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</si>
  <si>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</si>
  <si>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</si>
  <si>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</si>
  <si>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</si>
  <si>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</si>
  <si>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</si>
  <si>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 xml:space="preserve">Corpo BSTC (greide) diâmetro 0,40 m CA-1 MF inclusive escavação, reaterro e transporte do
</t>
    </r>
    <r>
      <rPr>
        <sz val="7"/>
        <rFont val="Arial"/>
        <family val="2"/>
      </rPr>
      <t>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</si>
  <si>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</si>
  <si>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</si>
  <si>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</si>
  <si>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</si>
  <si>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</si>
  <si>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</si>
  <si>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</si>
  <si>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</si>
  <si>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</si>
  <si>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</si>
  <si>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</si>
  <si>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</si>
  <si>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</si>
  <si>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</si>
  <si>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</si>
  <si>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</si>
  <si>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</si>
  <si>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</si>
  <si>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 xml:space="preserve">Corpo BSTC (grota) diâmetro 0,60 m CA-1 PB exclusive escavação e reaterro, inclusive
</t>
    </r>
    <r>
      <rPr>
        <sz val="7"/>
        <rFont val="Arial"/>
        <family val="2"/>
      </rPr>
      <t>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</si>
  <si>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</si>
  <si>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</si>
  <si>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</si>
  <si>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</si>
  <si>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</si>
  <si>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 xml:space="preserve">Corpo BSTC (grota) diâmetro 0,80 m CA-2 PB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</si>
  <si>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</si>
  <si>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</si>
  <si>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</si>
  <si>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</si>
  <si>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</si>
  <si>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</si>
  <si>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</si>
  <si>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</si>
  <si>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</si>
  <si>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 xml:space="preserve">Corpo BSTC (grota) diâmetro 1,20 m CA-3 MF exclusive escavação e reaterro, inclusive
</t>
    </r>
    <r>
      <rPr>
        <sz val="7"/>
        <rFont val="Arial"/>
        <family val="2"/>
      </rPr>
      <t>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</si>
  <si>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</si>
  <si>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</si>
  <si>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</si>
  <si>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</si>
  <si>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</si>
  <si>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</si>
  <si>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</si>
  <si>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</si>
  <si>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</si>
  <si>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</si>
  <si>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</si>
  <si>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</si>
  <si>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</si>
  <si>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</si>
  <si>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</si>
  <si>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</si>
  <si>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</si>
  <si>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</si>
  <si>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 xml:space="preserve">Corpo BTTC (grota) diâmetro 1,20 m CA-1 MF exclusive escavação e reaterro, inclusive
</t>
    </r>
    <r>
      <rPr>
        <sz val="7"/>
        <rFont val="Arial"/>
        <family val="2"/>
      </rPr>
      <t>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</si>
  <si>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</si>
  <si>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</si>
  <si>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</si>
  <si>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</si>
  <si>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</si>
  <si>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 xml:space="preserve">Corpo BTTC (grota) diâmetro 1,50 m CA-1 PB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</si>
  <si>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</si>
  <si>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</si>
  <si>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</si>
  <si>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</si>
  <si>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</si>
  <si>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</si>
  <si>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</si>
  <si>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</si>
  <si>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</si>
  <si>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</si>
  <si>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</si>
  <si>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</si>
  <si>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</si>
  <si>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</si>
  <si>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</si>
  <si>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</si>
  <si>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</si>
  <si>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</si>
  <si>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</si>
  <si>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</si>
  <si>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</si>
  <si>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</si>
  <si>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</si>
  <si>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</si>
  <si>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</si>
  <si>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</si>
  <si>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</si>
  <si>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</si>
  <si>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</si>
  <si>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</si>
  <si>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</si>
  <si>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</si>
  <si>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</si>
  <si>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</si>
  <si>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</si>
  <si>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</si>
  <si>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</si>
  <si>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</si>
  <si>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</si>
  <si>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</si>
  <si>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</si>
  <si>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</si>
  <si>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</si>
  <si>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</si>
  <si>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</si>
  <si>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</si>
  <si>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</si>
  <si>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</si>
  <si>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</si>
  <si>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</si>
  <si>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 xml:space="preserve">Curva 90° de PVC, junta elástica PBA, D=75mm, fornecimento e assentamento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</si>
  <si>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</si>
  <si>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</si>
  <si>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</si>
  <si>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</si>
  <si>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</si>
  <si>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</si>
  <si>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</si>
  <si>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</si>
  <si>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</si>
  <si>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</si>
  <si>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</si>
  <si>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 xml:space="preserve">Dreno Longitudinal tipo Trincheira Drenante, H = 0,90 m com tubo poroso tipo PEAD d=100
</t>
    </r>
    <r>
      <rPr>
        <sz val="7"/>
        <rFont val="Arial"/>
        <family val="2"/>
      </rPr>
      <t>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</si>
  <si>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</si>
  <si>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</si>
  <si>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</si>
  <si>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</si>
  <si>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</si>
  <si>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</si>
  <si>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</si>
  <si>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</si>
  <si>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</si>
  <si>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</si>
  <si>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</si>
  <si>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</si>
  <si>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</si>
  <si>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</si>
  <si>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</si>
  <si>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</si>
  <si>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</si>
  <si>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</si>
  <si>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</si>
  <si>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</si>
  <si>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</si>
  <si>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</si>
  <si>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</si>
  <si>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</si>
  <si>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</si>
  <si>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</si>
  <si>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</si>
  <si>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</si>
  <si>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</si>
  <si>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</si>
  <si>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</si>
  <si>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</si>
  <si>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</si>
  <si>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</si>
  <si>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</si>
  <si>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</si>
  <si>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</si>
  <si>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</si>
  <si>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</si>
  <si>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</si>
  <si>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</si>
  <si>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</si>
  <si>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</si>
  <si>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</si>
  <si>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</si>
  <si>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</si>
  <si>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</si>
  <si>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</si>
  <si>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</si>
  <si>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</si>
  <si>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</si>
  <si>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</si>
  <si>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</si>
  <si>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</si>
  <si>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</si>
  <si>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</si>
  <si>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</si>
  <si>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</si>
  <si>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</si>
  <si>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</si>
  <si>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</si>
  <si>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</si>
  <si>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</si>
  <si>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</si>
  <si>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</si>
  <si>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</si>
  <si>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</si>
  <si>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</si>
  <si>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</si>
  <si>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</si>
  <si>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</si>
  <si>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</si>
  <si>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</si>
  <si>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</si>
  <si>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</si>
  <si>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</si>
  <si>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</si>
  <si>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</si>
  <si>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</si>
  <si>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 xml:space="preserve">Pescoço de poço de visita H=0,30m, diâm. = 0,60 m, fornecimento, assentamento e transporte
</t>
    </r>
    <r>
      <rPr>
        <sz val="7"/>
        <rFont val="Arial"/>
        <family val="2"/>
      </rPr>
      <t>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</si>
  <si>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</si>
  <si>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</si>
  <si>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</si>
  <si>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</si>
  <si>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</si>
  <si>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</si>
  <si>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</si>
  <si>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</si>
  <si>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</si>
  <si>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</si>
  <si>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</si>
  <si>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</si>
  <si>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</si>
  <si>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</si>
  <si>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</si>
  <si>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</si>
  <si>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</si>
  <si>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</si>
  <si>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</si>
  <si>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</si>
  <si>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</si>
  <si>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</si>
  <si>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</si>
  <si>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</si>
  <si>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</si>
  <si>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</si>
  <si>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</si>
  <si>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</si>
  <si>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</si>
  <si>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</si>
  <si>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</si>
  <si>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</si>
  <si>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</si>
  <si>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</si>
  <si>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</si>
  <si>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</si>
  <si>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</si>
  <si>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</si>
  <si>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</si>
  <si>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</si>
  <si>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</si>
  <si>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</si>
  <si>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</si>
  <si>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</si>
  <si>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</si>
  <si>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</si>
  <si>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</si>
  <si>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</si>
  <si>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</si>
  <si>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</si>
  <si>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</si>
  <si>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</si>
  <si>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</si>
  <si>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</si>
  <si>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</si>
  <si>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</si>
  <si>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</si>
  <si>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</si>
  <si>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Grupo de serviço: INSTALAÇÃO DE CANTEIRO, MOBILIZAÇÃO E DESMOBILIZAÇ</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</si>
  <si>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</si>
  <si>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</si>
  <si>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</si>
  <si>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cozinha com isolamento térmico e acústico, 2 luminárias, piso
</t>
    </r>
    <r>
      <rPr>
        <sz val="7"/>
        <rFont val="Arial"/>
        <family val="2"/>
      </rPr>
      <t>especial e janela</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</si>
  <si>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</si>
  <si>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 xml:space="preserve">Aluguel de container tipo refeitório (2 unidades acopladas), c/ 2 aparelhos de ar condicionado,
</t>
    </r>
    <r>
      <rPr>
        <sz val="7"/>
        <rFont val="Arial"/>
        <family val="2"/>
      </rPr>
      <t>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</si>
  <si>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</si>
  <si>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</si>
  <si>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</si>
  <si>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</si>
  <si>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</si>
  <si>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</si>
  <si>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 xml:space="preserve">Cobertura nova de telhas onduladas de fibrocimento 6,0mm, inclusive cumeeiras e acessórios
</t>
    </r>
    <r>
      <rPr>
        <sz val="7"/>
        <rFont val="Arial"/>
        <family val="2"/>
      </rPr>
      <t>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</si>
  <si>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</si>
  <si>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</si>
  <si>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</si>
  <si>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</si>
  <si>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</si>
  <si>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</si>
  <si>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</si>
  <si>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</si>
  <si>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</si>
  <si>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</si>
  <si>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</si>
  <si>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</si>
  <si>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</si>
  <si>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</si>
  <si>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</si>
  <si>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</si>
  <si>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</si>
  <si>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</si>
  <si>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</si>
  <si>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</si>
  <si>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Grupo de serviço: ADMINISTRAÇÃO LOCAL</t>
    </r>
  </si>
  <si>
    <r>
      <rPr>
        <sz val="7"/>
        <rFont val="Arial"/>
        <family val="2"/>
      </rPr>
      <t>Administração Local  (valor mensal a calcular de acordo com a obra)</t>
    </r>
  </si>
  <si>
    <r>
      <rPr>
        <sz val="7"/>
        <rFont val="Arial"/>
        <family val="2"/>
      </rPr>
      <t>vb</t>
    </r>
  </si>
  <si>
    <t>02.01.04</t>
  </si>
  <si>
    <t>02.01.05</t>
  </si>
  <si>
    <t>02.01.06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</si>
  <si>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</si>
  <si>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</si>
  <si>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</si>
  <si>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</si>
  <si>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</si>
  <si>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33,70</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</si>
  <si>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</si>
  <si>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</si>
  <si>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</si>
  <si>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</si>
  <si>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</si>
  <si>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</si>
  <si>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</si>
  <si>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</si>
  <si>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</si>
  <si>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</si>
  <si>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</si>
  <si>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</si>
  <si>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</si>
  <si>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</si>
  <si>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</si>
  <si>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</si>
  <si>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</si>
  <si>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</si>
  <si>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</si>
  <si>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</si>
  <si>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</si>
  <si>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</si>
  <si>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</si>
  <si>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</si>
  <si>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</si>
  <si>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</si>
  <si>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</si>
  <si>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</si>
  <si>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</si>
  <si>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</si>
  <si>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</si>
  <si>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</si>
  <si>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2,44</t>
  </si>
  <si>
    <t>ABRACADEIRA EM ACO PARA AMARRACAO DE ELETRODUTOS, TIPO D, COM 3" E PARAFUSO DE FIXACAO</t>
  </si>
  <si>
    <t>ABRACADEIRA EM ACO PARA AMARRACAO DE ELETRODUTOS, TIPO D, COM 4" E CUNHA DE FIXACAO</t>
  </si>
  <si>
    <t>3,29</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</si>
  <si>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</si>
  <si>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</si>
  <si>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</si>
  <si>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</si>
  <si>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</si>
  <si>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</si>
  <si>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</si>
  <si>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</si>
  <si>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</si>
  <si>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</si>
  <si>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</si>
  <si>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</si>
  <si>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</si>
  <si>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</si>
  <si>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</si>
  <si>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</si>
  <si>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</si>
  <si>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</si>
  <si>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</si>
  <si>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</si>
  <si>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</si>
  <si>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</si>
  <si>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</si>
  <si>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</si>
  <si>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</si>
  <si>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</si>
  <si>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</si>
  <si>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</si>
  <si>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</si>
  <si>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</si>
  <si>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</si>
  <si>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</si>
  <si>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</si>
  <si>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</si>
  <si>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4,65</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</si>
  <si>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</si>
  <si>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</si>
  <si>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</si>
  <si>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</si>
  <si>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</si>
  <si>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</si>
  <si>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</si>
  <si>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</si>
  <si>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</si>
  <si>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</si>
  <si>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</si>
  <si>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</si>
  <si>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</si>
  <si>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</si>
  <si>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</si>
  <si>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</si>
  <si>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</si>
  <si>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5,03</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</si>
  <si>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</si>
  <si>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</si>
  <si>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</si>
  <si>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</si>
  <si>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</si>
  <si>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</si>
  <si>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</si>
  <si>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</si>
  <si>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</si>
  <si>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</si>
  <si>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</si>
  <si>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</si>
  <si>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</si>
  <si>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</si>
  <si>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</si>
  <si>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</si>
  <si>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</si>
  <si>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</si>
  <si>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</si>
  <si>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</si>
  <si>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</si>
  <si>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</si>
  <si>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</si>
  <si>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</si>
  <si>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</si>
  <si>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12,53</t>
  </si>
  <si>
    <t>ADAPTADOR PVC SOLDAVEL CURTO COM BOLSA E ROSCA, 85 MM X 3", PARA AGUA FRIA</t>
  </si>
  <si>
    <t>18,83</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</si>
  <si>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</si>
  <si>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</si>
  <si>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</si>
  <si>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</si>
  <si>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</si>
  <si>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</si>
  <si>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</si>
  <si>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</si>
  <si>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</si>
  <si>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</si>
  <si>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</si>
  <si>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</si>
  <si>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</si>
  <si>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</si>
  <si>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</si>
  <si>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</si>
  <si>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</si>
  <si>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</si>
  <si>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</si>
  <si>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</si>
  <si>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</si>
  <si>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</si>
  <si>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</si>
  <si>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</si>
  <si>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</si>
  <si>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</si>
  <si>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</si>
  <si>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</si>
  <si>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</si>
  <si>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</si>
  <si>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</si>
  <si>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</si>
  <si>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</si>
  <si>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</si>
  <si>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</si>
  <si>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</si>
  <si>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</si>
  <si>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</si>
  <si>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</si>
  <si>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</si>
  <si>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</si>
  <si>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</si>
  <si>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</si>
  <si>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</si>
  <si>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</si>
  <si>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</si>
  <si>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</si>
  <si>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</si>
  <si>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</si>
  <si>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</si>
  <si>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</si>
  <si>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</si>
  <si>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</si>
  <si>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</si>
  <si>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</si>
  <si>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</si>
  <si>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</si>
  <si>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</si>
  <si>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</si>
  <si>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</si>
  <si>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</si>
  <si>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</si>
  <si>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</si>
  <si>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</si>
  <si>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</si>
  <si>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</si>
  <si>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</si>
  <si>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</si>
  <si>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</si>
  <si>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</si>
  <si>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</si>
  <si>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</si>
  <si>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</si>
  <si>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</si>
  <si>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10,72</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</si>
  <si>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</si>
  <si>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</si>
  <si>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</si>
  <si>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</si>
  <si>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</si>
  <si>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</si>
  <si>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</si>
  <si>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</si>
  <si>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</si>
  <si>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</si>
  <si>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</si>
  <si>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</si>
  <si>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</si>
  <si>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</si>
  <si>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</si>
  <si>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</si>
  <si>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</si>
  <si>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</si>
  <si>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</si>
  <si>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</si>
  <si>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</si>
  <si>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</si>
  <si>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</si>
  <si>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</si>
  <si>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</si>
  <si>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</si>
  <si>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</si>
  <si>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</si>
  <si>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</si>
  <si>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</si>
  <si>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</si>
  <si>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</si>
  <si>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</si>
  <si>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</si>
  <si>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67,70</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</si>
  <si>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</si>
  <si>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</si>
  <si>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</si>
  <si>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</si>
  <si>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</si>
  <si>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</si>
  <si>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16,69</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</si>
  <si>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</si>
  <si>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</si>
  <si>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</si>
  <si>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</si>
  <si>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</si>
  <si>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</si>
  <si>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</si>
  <si>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</si>
  <si>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</si>
  <si>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</si>
  <si>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</si>
  <si>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</si>
  <si>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</si>
  <si>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</si>
  <si>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</si>
  <si>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</si>
  <si>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</si>
  <si>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</si>
  <si>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</si>
  <si>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</si>
  <si>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</si>
  <si>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</si>
  <si>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</si>
  <si>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</si>
  <si>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</si>
  <si>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</si>
  <si>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</si>
  <si>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</si>
  <si>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</si>
  <si>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</si>
  <si>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</si>
  <si>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52,43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</si>
  <si>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</si>
  <si>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</si>
  <si>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</si>
  <si>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</si>
  <si>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</si>
  <si>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</si>
  <si>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</si>
  <si>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</si>
  <si>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</si>
  <si>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</si>
  <si>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</si>
  <si>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</si>
  <si>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</si>
  <si>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</si>
  <si>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</si>
  <si>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</si>
  <si>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</si>
  <si>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</si>
  <si>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</si>
  <si>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</si>
  <si>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</si>
  <si>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</si>
  <si>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</si>
  <si>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</si>
  <si>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</si>
  <si>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</si>
  <si>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</si>
  <si>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</si>
  <si>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</si>
  <si>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</si>
  <si>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</si>
  <si>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</si>
  <si>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</si>
  <si>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</si>
  <si>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</si>
  <si>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</si>
  <si>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</si>
  <si>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</si>
  <si>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</si>
  <si>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</si>
  <si>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</si>
  <si>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</si>
  <si>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</si>
  <si>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</si>
  <si>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</si>
  <si>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</si>
  <si>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</si>
  <si>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</si>
  <si>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</si>
  <si>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</si>
  <si>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</si>
  <si>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</si>
  <si>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</si>
  <si>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</si>
  <si>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</si>
  <si>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</si>
  <si>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</si>
  <si>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</si>
  <si>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</si>
  <si>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</si>
  <si>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</si>
  <si>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</si>
  <si>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</si>
  <si>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</si>
  <si>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</si>
  <si>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</si>
  <si>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</si>
  <si>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</si>
  <si>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</si>
  <si>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</si>
  <si>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</si>
  <si>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</si>
  <si>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</si>
  <si>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</si>
  <si>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</si>
  <si>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</si>
  <si>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</si>
  <si>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</si>
  <si>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</si>
  <si>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</si>
  <si>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</si>
  <si>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</si>
  <si>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</si>
  <si>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</si>
  <si>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</si>
  <si>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</si>
  <si>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</si>
  <si>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</si>
  <si>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</si>
  <si>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</si>
  <si>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</si>
  <si>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</si>
  <si>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</si>
  <si>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</si>
  <si>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</si>
  <si>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</si>
  <si>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</si>
  <si>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</si>
  <si>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</si>
  <si>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</si>
  <si>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</si>
  <si>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</si>
  <si>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</si>
  <si>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</si>
  <si>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</si>
  <si>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</si>
  <si>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4,06</t>
  </si>
  <si>
    <t>ASFALTO MODIFICADO TIPO I - NBR 9910 (ASFALTO OXIDADO PARA IMPERMEABILIZACAO, COEFICIENTE DE PENETRACAO 25-40)</t>
  </si>
  <si>
    <t>ASFALTO MODIFICADO TIPO II - NBR 9910 (ASFALTO OXIDADO PARA IMPERMEABILIZACAO, COEFICIENTE DE PENETRACAO 20-35)</t>
  </si>
  <si>
    <t>6,70</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</si>
  <si>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</si>
  <si>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</si>
  <si>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</si>
  <si>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</si>
  <si>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</si>
  <si>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</si>
  <si>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</si>
  <si>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</si>
  <si>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</si>
  <si>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</si>
  <si>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</si>
  <si>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</si>
  <si>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</si>
  <si>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</si>
  <si>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</si>
  <si>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</si>
  <si>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</si>
  <si>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</si>
  <si>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</si>
  <si>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</si>
  <si>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</si>
  <si>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</si>
  <si>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</si>
  <si>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</si>
  <si>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</si>
  <si>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</si>
  <si>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</si>
  <si>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</si>
  <si>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</si>
  <si>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15,06</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</si>
  <si>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</si>
  <si>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</si>
  <si>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</si>
  <si>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</si>
  <si>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</si>
  <si>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</si>
  <si>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</si>
  <si>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</si>
  <si>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</si>
  <si>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</si>
  <si>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</si>
  <si>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</si>
  <si>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</si>
  <si>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</si>
  <si>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</si>
  <si>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</si>
  <si>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</si>
  <si>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</si>
  <si>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</si>
  <si>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</si>
  <si>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</si>
  <si>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</si>
  <si>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</si>
  <si>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</si>
  <si>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</si>
  <si>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</si>
  <si>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</si>
  <si>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</si>
  <si>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</si>
  <si>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</si>
  <si>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</si>
  <si>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</si>
  <si>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</si>
  <si>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</si>
  <si>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</si>
  <si>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</si>
  <si>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</si>
  <si>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</si>
  <si>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</si>
  <si>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</si>
  <si>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</si>
  <si>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</si>
  <si>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</si>
  <si>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</si>
  <si>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</si>
  <si>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</si>
  <si>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</si>
  <si>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</si>
  <si>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</si>
  <si>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</si>
  <si>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</si>
  <si>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</si>
  <si>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</si>
  <si>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</si>
  <si>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</si>
  <si>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</si>
  <si>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</si>
  <si>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</si>
  <si>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</si>
  <si>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</si>
  <si>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</si>
  <si>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</si>
  <si>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</si>
  <si>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</si>
  <si>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</si>
  <si>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</si>
  <si>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</si>
  <si>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</si>
  <si>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</si>
  <si>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</si>
  <si>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</si>
  <si>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</si>
  <si>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</si>
  <si>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</si>
  <si>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</si>
  <si>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</si>
  <si>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</si>
  <si>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</si>
  <si>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</si>
  <si>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</si>
  <si>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</si>
  <si>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</si>
  <si>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</si>
  <si>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</si>
  <si>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</si>
  <si>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</si>
  <si>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</si>
  <si>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</si>
  <si>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</si>
  <si>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</si>
  <si>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</si>
  <si>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</si>
  <si>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</si>
  <si>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</si>
  <si>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</si>
  <si>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</si>
  <si>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</si>
  <si>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</si>
  <si>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</si>
  <si>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</si>
  <si>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</si>
  <si>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</si>
  <si>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</si>
  <si>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</si>
  <si>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</si>
  <si>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</si>
  <si>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</si>
  <si>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</si>
  <si>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</si>
  <si>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</si>
  <si>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</si>
  <si>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</si>
  <si>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</si>
  <si>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</si>
  <si>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</si>
  <si>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</si>
  <si>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</si>
  <si>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</si>
  <si>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</si>
  <si>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1,93</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</si>
  <si>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</si>
  <si>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</si>
  <si>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</si>
  <si>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</si>
  <si>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</si>
  <si>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</si>
  <si>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</si>
  <si>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</si>
  <si>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</si>
  <si>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</si>
  <si>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</si>
  <si>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</si>
  <si>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</si>
  <si>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</si>
  <si>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</si>
  <si>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</si>
  <si>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</si>
  <si>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</si>
  <si>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</si>
  <si>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36,60</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</si>
  <si>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</si>
  <si>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</si>
  <si>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</si>
  <si>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</si>
  <si>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</si>
  <si>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</si>
  <si>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</si>
  <si>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</si>
  <si>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</si>
  <si>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</si>
  <si>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</si>
  <si>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</si>
  <si>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</si>
  <si>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</si>
  <si>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</si>
  <si>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</si>
  <si>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</si>
  <si>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</si>
  <si>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</si>
  <si>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</si>
  <si>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</si>
  <si>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</si>
  <si>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</si>
  <si>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</si>
  <si>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</si>
  <si>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</si>
  <si>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</si>
  <si>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</si>
  <si>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</si>
  <si>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</si>
  <si>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</si>
  <si>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</si>
  <si>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</si>
  <si>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</si>
  <si>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</si>
  <si>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15,78</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</si>
  <si>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</si>
  <si>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</si>
  <si>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</si>
  <si>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</si>
  <si>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</si>
  <si>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</si>
  <si>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</si>
  <si>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</si>
  <si>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</si>
  <si>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</si>
  <si>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</si>
  <si>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</si>
  <si>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</si>
  <si>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</si>
  <si>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</si>
  <si>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</si>
  <si>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</si>
  <si>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</si>
  <si>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</si>
  <si>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</si>
  <si>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</si>
  <si>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</si>
  <si>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</si>
  <si>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</si>
  <si>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</si>
  <si>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</si>
  <si>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</si>
  <si>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</si>
  <si>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</si>
  <si>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</si>
  <si>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</si>
  <si>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</si>
  <si>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</si>
  <si>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</si>
  <si>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</si>
  <si>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</si>
  <si>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</si>
  <si>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</si>
  <si>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</si>
  <si>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</si>
  <si>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</si>
  <si>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</si>
  <si>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</si>
  <si>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</si>
  <si>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</si>
  <si>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</si>
  <si>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</si>
  <si>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</si>
  <si>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</si>
  <si>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</si>
  <si>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</si>
  <si>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</si>
  <si>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</si>
  <si>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</si>
  <si>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</si>
  <si>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</si>
  <si>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</si>
  <si>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5,01</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</si>
  <si>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</si>
  <si>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</si>
  <si>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</si>
  <si>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</si>
  <si>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</si>
  <si>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</si>
  <si>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</si>
  <si>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</si>
  <si>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</si>
  <si>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</si>
  <si>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</si>
  <si>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6,34</t>
  </si>
  <si>
    <t>BUCHA DE REDUCAO DE PVC, SOLDAVEL, LONGA, COM 60 X 32 MM, PARA AGUA FRIA PREDIAL</t>
  </si>
  <si>
    <t>7,91</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</si>
  <si>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</si>
  <si>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</si>
  <si>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</si>
  <si>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</si>
  <si>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</si>
  <si>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</si>
  <si>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</si>
  <si>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12,92</t>
  </si>
  <si>
    <t>BUCHA DE REDUCAO EM ALUMINIO, COM ROSCA, DE 1 1/2" X 3/4", PARA ELETRODUTO</t>
  </si>
  <si>
    <t>13,67</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</si>
  <si>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</si>
  <si>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</si>
  <si>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</si>
  <si>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</si>
  <si>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</si>
  <si>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</si>
  <si>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</si>
  <si>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</si>
  <si>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</si>
  <si>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</si>
  <si>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</si>
  <si>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</si>
  <si>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26,43</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</si>
  <si>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</si>
  <si>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</si>
  <si>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</si>
  <si>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</si>
  <si>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</si>
  <si>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</si>
  <si>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</si>
  <si>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</si>
  <si>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</si>
  <si>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</si>
  <si>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</si>
  <si>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</si>
  <si>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</si>
  <si>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</si>
  <si>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</si>
  <si>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</si>
  <si>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</si>
  <si>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</si>
  <si>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</si>
  <si>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</si>
  <si>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</si>
  <si>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</si>
  <si>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</si>
  <si>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</si>
  <si>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</si>
  <si>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</si>
  <si>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</si>
  <si>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</si>
  <si>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</si>
  <si>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</si>
  <si>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</si>
  <si>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</si>
  <si>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</si>
  <si>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</si>
  <si>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</si>
  <si>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</si>
  <si>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</si>
  <si>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</si>
  <si>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</si>
  <si>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</si>
  <si>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</si>
  <si>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4,38</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</si>
  <si>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</si>
  <si>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</si>
  <si>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</si>
  <si>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</si>
  <si>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</si>
  <si>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</si>
  <si>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</si>
  <si>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</si>
  <si>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</si>
  <si>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</si>
  <si>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</si>
  <si>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</si>
  <si>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</si>
  <si>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</si>
  <si>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</si>
  <si>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</si>
  <si>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</si>
  <si>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</si>
  <si>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</si>
  <si>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</si>
  <si>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</si>
  <si>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</si>
  <si>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</si>
  <si>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</si>
  <si>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</si>
  <si>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</si>
  <si>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</si>
  <si>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</si>
  <si>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</si>
  <si>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</si>
  <si>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</si>
  <si>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</si>
  <si>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</si>
  <si>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27,64</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</si>
  <si>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</si>
  <si>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</si>
  <si>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</si>
  <si>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</si>
  <si>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</si>
  <si>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</si>
  <si>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</si>
  <si>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</si>
  <si>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</si>
  <si>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</si>
  <si>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</si>
  <si>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</si>
  <si>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</si>
  <si>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</si>
  <si>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</si>
  <si>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</si>
  <si>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</si>
  <si>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</si>
  <si>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</si>
  <si>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</si>
  <si>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7,02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</si>
  <si>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</si>
  <si>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</si>
  <si>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</si>
  <si>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</si>
  <si>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</si>
  <si>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</si>
  <si>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</si>
  <si>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</si>
  <si>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</si>
  <si>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</si>
  <si>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</si>
  <si>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</si>
  <si>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</si>
  <si>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</si>
  <si>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</si>
  <si>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</si>
  <si>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</si>
  <si>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</si>
  <si>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</si>
  <si>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</si>
  <si>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</si>
  <si>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</si>
  <si>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</si>
  <si>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</si>
  <si>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</si>
  <si>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</si>
  <si>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</si>
  <si>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</si>
  <si>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</si>
  <si>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</si>
  <si>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</si>
  <si>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</si>
  <si>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</si>
  <si>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</si>
  <si>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</si>
  <si>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</si>
  <si>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</si>
  <si>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</si>
  <si>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</si>
  <si>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</si>
  <si>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</si>
  <si>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</si>
  <si>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</si>
  <si>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</si>
  <si>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</si>
  <si>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</si>
  <si>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</si>
  <si>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</si>
  <si>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</si>
  <si>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</si>
  <si>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</si>
  <si>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</si>
  <si>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</si>
  <si>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</si>
  <si>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</si>
  <si>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</si>
  <si>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</si>
  <si>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</si>
  <si>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</si>
  <si>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</si>
  <si>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</si>
  <si>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</si>
  <si>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</si>
  <si>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</si>
  <si>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</si>
  <si>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</si>
  <si>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</si>
  <si>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</si>
  <si>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</si>
  <si>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</si>
  <si>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</si>
  <si>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</si>
  <si>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</si>
  <si>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</si>
  <si>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</si>
  <si>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</si>
  <si>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</si>
  <si>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</si>
  <si>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</si>
  <si>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</si>
  <si>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</si>
  <si>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</si>
  <si>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</si>
  <si>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</si>
  <si>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</si>
  <si>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</si>
  <si>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</si>
  <si>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</si>
  <si>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</si>
  <si>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</si>
  <si>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</si>
  <si>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</si>
  <si>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</si>
  <si>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</si>
  <si>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</si>
  <si>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</si>
  <si>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</si>
  <si>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</si>
  <si>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</si>
  <si>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</si>
  <si>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</si>
  <si>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28.830,20</t>
  </si>
  <si>
    <t>CACAMBA METALICA BASCULANTE COM CAPACIDADE DE 12 M3 (INCLUI MONTAGEM, NAO INCLUI CAMINHAO)</t>
  </si>
  <si>
    <t>32.738,46</t>
  </si>
  <si>
    <t>CACAMBA METALICA BASCULANTE COM CAPACIDADE DE 6 M3 (INCLUI MONTAGEM, NAO INCLUI CAMINHAO)</t>
  </si>
  <si>
    <t>21.616,78</t>
  </si>
  <si>
    <t>CACAMBA METALICA BASCULANTE COM CAPACIDADE DE 8 M3 (INCLUI MONTAGEM, NAO INCLUI CAMINHAO)</t>
  </si>
  <si>
    <t>26.048,22</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</si>
  <si>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</si>
  <si>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</si>
  <si>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</si>
  <si>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</si>
  <si>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</si>
  <si>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</si>
  <si>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</si>
  <si>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</si>
  <si>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</si>
  <si>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</si>
  <si>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</si>
  <si>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</si>
  <si>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</si>
  <si>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</si>
  <si>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</si>
  <si>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</si>
  <si>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</si>
  <si>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</si>
  <si>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</si>
  <si>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</si>
  <si>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</si>
  <si>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</si>
  <si>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</si>
  <si>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</si>
  <si>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</si>
  <si>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</si>
  <si>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</si>
  <si>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</si>
  <si>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</si>
  <si>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</si>
  <si>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</si>
  <si>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</si>
  <si>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</si>
  <si>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</si>
  <si>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</si>
  <si>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</si>
  <si>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13,52</t>
  </si>
  <si>
    <t>CAIXA DE PASSAGEM METALICA DE SOBREPOR COM TAMPA PARAFUSADA, DIMENSOES 25 X 25 X 10 CM</t>
  </si>
  <si>
    <t>22,35</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</si>
  <si>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</si>
  <si>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</si>
  <si>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</si>
  <si>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</si>
  <si>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</si>
  <si>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</si>
  <si>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</si>
  <si>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</si>
  <si>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</si>
  <si>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</si>
  <si>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</si>
  <si>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</si>
  <si>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</si>
  <si>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</si>
  <si>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</si>
  <si>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</si>
  <si>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</si>
  <si>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</si>
  <si>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</si>
  <si>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</si>
  <si>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</si>
  <si>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</si>
  <si>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</si>
  <si>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</si>
  <si>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</si>
  <si>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</si>
  <si>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</si>
  <si>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</si>
  <si>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</si>
  <si>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</si>
  <si>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</si>
  <si>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</si>
  <si>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</si>
  <si>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</si>
  <si>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</si>
  <si>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</si>
  <si>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</si>
  <si>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</si>
  <si>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76,43</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</si>
  <si>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</si>
  <si>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</si>
  <si>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</si>
  <si>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</si>
  <si>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</si>
  <si>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</si>
  <si>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</si>
  <si>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</si>
  <si>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</si>
  <si>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</si>
  <si>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</si>
  <si>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</si>
  <si>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</si>
  <si>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</si>
  <si>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</si>
  <si>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</si>
  <si>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</si>
  <si>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28,58</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</si>
  <si>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</si>
  <si>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</si>
  <si>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</si>
  <si>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</si>
  <si>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</si>
  <si>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</si>
  <si>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</si>
  <si>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</si>
  <si>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</si>
  <si>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</si>
  <si>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</si>
  <si>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</si>
  <si>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</si>
  <si>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</si>
  <si>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</si>
  <si>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</si>
  <si>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</si>
  <si>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</si>
  <si>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</si>
  <si>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</si>
  <si>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22,72</t>
  </si>
  <si>
    <t>CALHA QUADRADA DE CHAPA DE ACO GALVANIZADA NUM 28, CORTE 25 CM</t>
  </si>
  <si>
    <t>17,04</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</si>
  <si>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</si>
  <si>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</si>
  <si>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</si>
  <si>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</si>
  <si>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</si>
  <si>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</si>
  <si>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</si>
  <si>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</si>
  <si>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</si>
  <si>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</si>
  <si>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</si>
  <si>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</si>
  <si>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</si>
  <si>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</si>
  <si>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</si>
  <si>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</si>
  <si>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</si>
  <si>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</si>
  <si>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</si>
  <si>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</si>
  <si>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</si>
  <si>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</si>
  <si>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</si>
  <si>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</si>
  <si>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</si>
  <si>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</si>
  <si>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</si>
  <si>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</si>
  <si>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</si>
  <si>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</si>
  <si>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18,22</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</si>
  <si>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</si>
  <si>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</si>
  <si>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</si>
  <si>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</si>
  <si>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</si>
  <si>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</si>
  <si>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</si>
  <si>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</si>
  <si>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</si>
  <si>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</si>
  <si>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</si>
  <si>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</si>
  <si>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</si>
  <si>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</si>
  <si>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</si>
  <si>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</si>
  <si>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</si>
  <si>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</si>
  <si>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</si>
  <si>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</si>
  <si>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</si>
  <si>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</si>
  <si>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</si>
  <si>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</si>
  <si>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</si>
  <si>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</si>
  <si>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</si>
  <si>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</si>
  <si>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</si>
  <si>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</si>
  <si>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</si>
  <si>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</si>
  <si>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</si>
  <si>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</si>
  <si>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</si>
  <si>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</si>
  <si>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</si>
  <si>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</si>
  <si>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</si>
  <si>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</si>
  <si>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</si>
  <si>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</si>
  <si>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</si>
  <si>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</si>
  <si>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</si>
  <si>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</si>
  <si>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</si>
  <si>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</si>
  <si>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</si>
  <si>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</si>
  <si>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</si>
  <si>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</si>
  <si>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</si>
  <si>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</si>
  <si>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</si>
  <si>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</si>
  <si>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</si>
  <si>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</si>
  <si>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</si>
  <si>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</si>
  <si>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</si>
  <si>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</si>
  <si>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</si>
  <si>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</si>
  <si>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</si>
  <si>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</si>
  <si>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</si>
  <si>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</si>
  <si>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</si>
  <si>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</si>
  <si>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</si>
  <si>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</si>
  <si>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</si>
  <si>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</si>
  <si>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</si>
  <si>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</si>
  <si>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</si>
  <si>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</si>
  <si>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</si>
  <si>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</si>
  <si>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</si>
  <si>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</si>
  <si>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</si>
  <si>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</si>
  <si>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</si>
  <si>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</si>
  <si>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</si>
  <si>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</si>
  <si>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</si>
  <si>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6.720,00</t>
  </si>
  <si>
    <t>CARROCERIA FIXA ABERTA DE MADEIRA PARA TRANSPORTE GERAL DE CARGA SECA DIMENSOES APROXIMADAS 2,5 X 5,5 X 0,50 M (INCLUI MONTAGEM, NAO INCLUI CAMINHAO)</t>
  </si>
  <si>
    <t>9.116,64</t>
  </si>
  <si>
    <t>CARROCERIA FIXA ABERTA DE MADEIRA PARA TRANSPORTE GERAL DE CARGA SECA DIMENSOES APROXIMADAS 2,5 X 6,00 X 0,50 M (INCLUI MONTAGEM, NAO INCLUI CAMINHAO)</t>
  </si>
  <si>
    <t>9.868,53</t>
  </si>
  <si>
    <t>CARROCERIA FIXA ABERTA DE MADEIRA PARA TRANSPORTE GERAL DE CARGA SECA DIMENSOES APROXIMADAS 2,5 X 6,5 X 0,50 M (INCLUI MONTAGEM, NAO INCLUI CAMINHAO)</t>
  </si>
  <si>
    <t>10.620,41</t>
  </si>
  <si>
    <t>CARROCERIA FIXA ABERTA DE MADEIRA PARA TRANSPORTE GERAL DE CARGA SECA DIMENSOES APROXIMADAS 2,5 X 7,00 X 0,50 M (INCLUI MONTAGEM, NAO INCLUI CAMINHAO)</t>
  </si>
  <si>
    <t>11.372,30</t>
  </si>
  <si>
    <t>CARROCERIA FIXA ABERTA DE MADEIRA PARA TRANSPORTE GERAL DE CARGA SECA DIMENSOES APROXIMADAS 2,5 X 7,5 X 0,50 M (INCLUI MONTAGEM, NAO INCLUI CAMINHAO)</t>
  </si>
  <si>
    <t>12.970,06</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</si>
  <si>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</si>
  <si>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</si>
  <si>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</si>
  <si>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</si>
  <si>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</si>
  <si>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</si>
  <si>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</si>
  <si>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</si>
  <si>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</si>
  <si>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</si>
  <si>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</si>
  <si>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</si>
  <si>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</si>
  <si>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</si>
  <si>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</si>
  <si>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</si>
  <si>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</si>
  <si>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</si>
  <si>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</si>
  <si>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</si>
  <si>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</si>
  <si>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</si>
  <si>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</si>
  <si>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</si>
  <si>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</si>
  <si>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</si>
  <si>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</si>
  <si>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</si>
  <si>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</si>
  <si>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</si>
  <si>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</si>
  <si>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</si>
  <si>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</si>
  <si>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</si>
  <si>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</si>
  <si>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</si>
  <si>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</si>
  <si>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</si>
  <si>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</si>
  <si>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</si>
  <si>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</si>
  <si>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</si>
  <si>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</si>
  <si>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5,51</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</si>
  <si>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</si>
  <si>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</si>
  <si>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</si>
  <si>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</si>
  <si>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</si>
  <si>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</si>
  <si>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</si>
  <si>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</si>
  <si>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</si>
  <si>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</si>
  <si>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</si>
  <si>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</si>
  <si>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</si>
  <si>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</si>
  <si>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</si>
  <si>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</si>
  <si>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</si>
  <si>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</si>
  <si>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</si>
  <si>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</si>
  <si>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</si>
  <si>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</si>
  <si>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</si>
  <si>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</si>
  <si>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</si>
  <si>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45,58</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</si>
  <si>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</si>
  <si>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</si>
  <si>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</si>
  <si>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</si>
  <si>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</si>
  <si>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</si>
  <si>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</si>
  <si>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</si>
  <si>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</si>
  <si>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</si>
  <si>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</si>
  <si>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</si>
  <si>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</si>
  <si>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</si>
  <si>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</si>
  <si>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</si>
  <si>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</si>
  <si>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</si>
  <si>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</si>
  <si>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</si>
  <si>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</si>
  <si>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</si>
  <si>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</si>
  <si>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22,44</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</si>
  <si>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</si>
  <si>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</si>
  <si>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</si>
  <si>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</si>
  <si>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</si>
  <si>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</si>
  <si>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</si>
  <si>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</si>
  <si>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</si>
  <si>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</si>
  <si>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</si>
  <si>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</si>
  <si>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</si>
  <si>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</si>
  <si>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</si>
  <si>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</si>
  <si>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</si>
  <si>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</si>
  <si>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</si>
  <si>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</si>
  <si>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</si>
  <si>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</si>
  <si>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</si>
  <si>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</si>
  <si>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</si>
  <si>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</si>
  <si>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</si>
  <si>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</si>
  <si>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</si>
  <si>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</si>
  <si>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</si>
  <si>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</si>
  <si>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</si>
  <si>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</si>
  <si>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</si>
  <si>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</si>
  <si>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</si>
  <si>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</si>
  <si>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</si>
  <si>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</si>
  <si>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</si>
  <si>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</si>
  <si>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</si>
  <si>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</si>
  <si>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</si>
  <si>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</si>
  <si>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</si>
  <si>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</si>
  <si>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</si>
  <si>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</si>
  <si>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</si>
  <si>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</si>
  <si>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</si>
  <si>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</si>
  <si>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</si>
  <si>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</si>
  <si>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</si>
  <si>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</si>
  <si>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</si>
  <si>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</si>
  <si>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</si>
  <si>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</si>
  <si>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</si>
  <si>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</si>
  <si>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</si>
  <si>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</si>
  <si>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</si>
  <si>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</si>
  <si>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</si>
  <si>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</si>
  <si>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</si>
  <si>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</si>
  <si>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</si>
  <si>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</si>
  <si>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</si>
  <si>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</si>
  <si>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</si>
  <si>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</si>
  <si>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</si>
  <si>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</si>
  <si>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</si>
  <si>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</si>
  <si>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</si>
  <si>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</si>
  <si>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</si>
  <si>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</si>
  <si>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</si>
  <si>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</si>
  <si>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</si>
  <si>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</si>
  <si>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</si>
  <si>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</si>
  <si>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</si>
  <si>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</si>
  <si>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</si>
  <si>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</si>
  <si>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</si>
  <si>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</si>
  <si>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</si>
  <si>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</si>
  <si>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</si>
  <si>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</si>
  <si>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</si>
  <si>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</si>
  <si>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</si>
  <si>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</si>
  <si>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</si>
  <si>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</si>
  <si>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</si>
  <si>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</si>
  <si>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</si>
  <si>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</si>
  <si>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</si>
  <si>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</si>
  <si>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</si>
  <si>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</si>
  <si>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</si>
  <si>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</si>
  <si>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</si>
  <si>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</si>
  <si>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</si>
  <si>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</si>
  <si>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</si>
  <si>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</si>
  <si>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</si>
  <si>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</si>
  <si>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</si>
  <si>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</si>
  <si>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</si>
  <si>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</si>
  <si>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7,13</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</si>
  <si>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</si>
  <si>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</si>
  <si>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</si>
  <si>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</si>
  <si>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</si>
  <si>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</si>
  <si>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</si>
  <si>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</si>
  <si>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</si>
  <si>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</si>
  <si>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</si>
  <si>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</si>
  <si>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</si>
  <si>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</si>
  <si>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</si>
  <si>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</si>
  <si>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</si>
  <si>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</si>
  <si>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</si>
  <si>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</si>
  <si>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</si>
  <si>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</si>
  <si>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</si>
  <si>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9,80</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</si>
  <si>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</si>
  <si>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</si>
  <si>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</si>
  <si>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</si>
  <si>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</si>
  <si>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</si>
  <si>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</si>
  <si>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</si>
  <si>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</si>
  <si>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</si>
  <si>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</si>
  <si>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</si>
  <si>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</si>
  <si>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</si>
  <si>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</si>
  <si>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</si>
  <si>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</si>
  <si>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</si>
  <si>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</si>
  <si>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</si>
  <si>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</si>
  <si>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</si>
  <si>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</si>
  <si>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</si>
  <si>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10,16</t>
  </si>
  <si>
    <t>CONECTOR / ADAPTADOR MACHO, COM INSERTO METALICO, PPR, DN 32 MM X 3/4", PARA AGUA QUENTE E FRIA PREDIAL</t>
  </si>
  <si>
    <t>CONECTOR BRONZE/LATAO (REF 603) SEM ANEL DE SOLDA, BOLSA X ROSCA F, 15 MM X 1/2"</t>
  </si>
  <si>
    <t>6,69</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</si>
  <si>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</si>
  <si>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</si>
  <si>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</si>
  <si>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</si>
  <si>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</si>
  <si>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</si>
  <si>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</si>
  <si>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</si>
  <si>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</si>
  <si>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</si>
  <si>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</si>
  <si>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</si>
  <si>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</si>
  <si>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</si>
  <si>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</si>
  <si>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</si>
  <si>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</si>
  <si>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</si>
  <si>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</si>
  <si>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</si>
  <si>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</si>
  <si>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16,41</t>
  </si>
  <si>
    <t>CONECTOR MACHO RJ - 45, CATEGORIA 5 E</t>
  </si>
  <si>
    <t>CONECTOR MACHO RJ - 45, CATEGORIA 6</t>
  </si>
  <si>
    <t>1,85</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</si>
  <si>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</si>
  <si>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</si>
  <si>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</si>
  <si>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</si>
  <si>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</si>
  <si>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</si>
  <si>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19,79</t>
  </si>
  <si>
    <t>CONECTOR METALICO TIPO PARAFUSO FENDIDO (SPLIT BOLT), PARA CABOS ATE 16 MM2</t>
  </si>
  <si>
    <t>CONECTOR METALICO TIPO PARAFUSO FENDIDO (SPLIT BOLT), PARA CABOS ATE 185 MM2</t>
  </si>
  <si>
    <t>26,92</t>
  </si>
  <si>
    <t>CONECTOR METALICO TIPO PARAFUSO FENDIDO (SPLIT BOLT), PARA CABOS ATE 25 MM2</t>
  </si>
  <si>
    <t>CONECTOR METALICO TIPO PARAFUSO FENDIDO (SPLIT BOLT), PARA CABOS ATE 35 MM2</t>
  </si>
  <si>
    <t>CONECTOR METALICO TIPO PARAFUSO FENDIDO (SPLIT BOLT), PARA CABOS ATE 50 MM2</t>
  </si>
  <si>
    <t>6,58</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</si>
  <si>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</si>
  <si>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</si>
  <si>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</si>
  <si>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</si>
  <si>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</si>
  <si>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</si>
  <si>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</si>
  <si>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</si>
  <si>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13,62</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</si>
  <si>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</si>
  <si>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</si>
  <si>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</si>
  <si>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</si>
  <si>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</si>
  <si>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</si>
  <si>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</si>
  <si>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</si>
  <si>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16,45</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</si>
  <si>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</si>
  <si>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</si>
  <si>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</si>
  <si>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</si>
  <si>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</si>
  <si>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</si>
  <si>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</si>
  <si>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</si>
  <si>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</si>
  <si>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</si>
  <si>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</si>
  <si>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</si>
  <si>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</si>
  <si>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</si>
  <si>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</si>
  <si>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</si>
  <si>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</si>
  <si>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</si>
  <si>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</si>
  <si>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</si>
  <si>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</si>
  <si>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</si>
  <si>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</si>
  <si>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</si>
  <si>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</si>
  <si>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</si>
  <si>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</si>
  <si>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</si>
  <si>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</si>
  <si>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</si>
  <si>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</si>
  <si>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</si>
  <si>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</si>
  <si>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</si>
  <si>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</si>
  <si>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</si>
  <si>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</si>
  <si>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</si>
  <si>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</si>
  <si>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</si>
  <si>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</si>
  <si>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</si>
  <si>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</si>
  <si>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</si>
  <si>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</si>
  <si>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</si>
  <si>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</si>
  <si>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</si>
  <si>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</si>
  <si>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</si>
  <si>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</si>
  <si>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</si>
  <si>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</si>
  <si>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</si>
  <si>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</si>
  <si>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</si>
  <si>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</si>
  <si>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</si>
  <si>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</si>
  <si>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</si>
  <si>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</si>
  <si>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</si>
  <si>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</si>
  <si>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</si>
  <si>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</si>
  <si>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</si>
  <si>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</si>
  <si>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</si>
  <si>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</si>
  <si>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</si>
  <si>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</si>
  <si>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</si>
  <si>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</si>
  <si>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</si>
  <si>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</si>
  <si>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</si>
  <si>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</si>
  <si>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</si>
  <si>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</si>
  <si>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</si>
  <si>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</si>
  <si>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</si>
  <si>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</si>
  <si>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</si>
  <si>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</si>
  <si>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</si>
  <si>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</si>
  <si>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</si>
  <si>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</si>
  <si>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</si>
  <si>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</si>
  <si>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</si>
  <si>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</si>
  <si>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</si>
  <si>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</si>
  <si>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</si>
  <si>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</si>
  <si>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</si>
  <si>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</si>
  <si>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</si>
  <si>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</si>
  <si>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</si>
  <si>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</si>
  <si>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</si>
  <si>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</si>
  <si>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</si>
  <si>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</si>
  <si>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</si>
  <si>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</si>
  <si>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</si>
  <si>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</si>
  <si>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</si>
  <si>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</si>
  <si>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</si>
  <si>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</si>
  <si>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</si>
  <si>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</si>
  <si>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</si>
  <si>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</si>
  <si>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</si>
  <si>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</si>
  <si>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</si>
  <si>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</si>
  <si>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</si>
  <si>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</si>
  <si>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</si>
  <si>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</si>
  <si>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</si>
  <si>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</si>
  <si>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</si>
  <si>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</si>
  <si>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</si>
  <si>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</si>
  <si>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</si>
  <si>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</si>
  <si>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</si>
  <si>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</si>
  <si>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</si>
  <si>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</si>
  <si>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</si>
  <si>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</si>
  <si>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</si>
  <si>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</si>
  <si>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</si>
  <si>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</si>
  <si>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</si>
  <si>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</si>
  <si>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</si>
  <si>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</si>
  <si>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</si>
  <si>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</si>
  <si>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</si>
  <si>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</si>
  <si>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</si>
  <si>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</si>
  <si>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</si>
  <si>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</si>
  <si>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</si>
  <si>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</si>
  <si>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</si>
  <si>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</si>
  <si>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</si>
  <si>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</si>
  <si>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</si>
  <si>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</si>
  <si>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3,13</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</si>
  <si>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</si>
  <si>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</si>
  <si>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</si>
  <si>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</si>
  <si>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</si>
  <si>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</si>
  <si>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</si>
  <si>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</si>
  <si>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</si>
  <si>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</si>
  <si>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7,77</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</si>
  <si>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</si>
  <si>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</si>
  <si>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</si>
  <si>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</si>
  <si>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</si>
  <si>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</si>
  <si>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</si>
  <si>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</si>
  <si>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</si>
  <si>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</si>
  <si>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</si>
  <si>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</si>
  <si>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</si>
  <si>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</si>
  <si>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</si>
  <si>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</si>
  <si>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</si>
  <si>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</si>
  <si>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</si>
  <si>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</si>
  <si>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</si>
  <si>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</si>
  <si>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</si>
  <si>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</si>
  <si>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</si>
  <si>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</si>
  <si>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</si>
  <si>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</si>
  <si>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</si>
  <si>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</si>
  <si>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</si>
  <si>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</si>
  <si>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</si>
  <si>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</si>
  <si>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</si>
  <si>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</si>
  <si>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</si>
  <si>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</si>
  <si>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</si>
  <si>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</si>
  <si>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</si>
  <si>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</si>
  <si>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</si>
  <si>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</si>
  <si>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</si>
  <si>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</si>
  <si>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</si>
  <si>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</si>
  <si>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</si>
  <si>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</si>
  <si>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</si>
  <si>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</si>
  <si>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</si>
  <si>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</si>
  <si>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</si>
  <si>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</si>
  <si>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</si>
  <si>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</si>
  <si>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</si>
  <si>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</si>
  <si>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</si>
  <si>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</si>
  <si>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</si>
  <si>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</si>
  <si>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</si>
  <si>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</si>
  <si>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</si>
  <si>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</si>
  <si>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</si>
  <si>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</si>
  <si>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20,48</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</si>
  <si>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</si>
  <si>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</si>
  <si>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</si>
  <si>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</si>
  <si>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</si>
  <si>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</si>
  <si>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5,47</t>
  </si>
  <si>
    <t>CURVA 180 GRAUS, DE PVC RIGIDO ROSCAVEL, DE 1/2", PARA ELETRODUTO</t>
  </si>
  <si>
    <t>CURVA 180 GRAUS, DE PVC RIGIDO ROSCAVEL, DE 1", PARA ELETRODUTO</t>
  </si>
  <si>
    <t>4,93</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</si>
  <si>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</si>
  <si>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</si>
  <si>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</si>
  <si>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</si>
  <si>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</si>
  <si>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</si>
  <si>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</si>
  <si>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</si>
  <si>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</si>
  <si>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</si>
  <si>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</si>
  <si>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</si>
  <si>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</si>
  <si>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</si>
  <si>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</si>
  <si>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</si>
  <si>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</si>
  <si>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</si>
  <si>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</si>
  <si>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</si>
  <si>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</si>
  <si>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</si>
  <si>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</si>
  <si>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</si>
  <si>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</si>
  <si>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</si>
  <si>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</si>
  <si>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</si>
  <si>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</si>
  <si>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</si>
  <si>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</si>
  <si>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</si>
  <si>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</si>
  <si>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20,57</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</si>
  <si>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</si>
  <si>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</si>
  <si>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</si>
  <si>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</si>
  <si>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</si>
  <si>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</si>
  <si>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</si>
  <si>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</si>
  <si>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</si>
  <si>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</si>
  <si>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</si>
  <si>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</si>
  <si>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</si>
  <si>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</si>
  <si>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</si>
  <si>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</si>
  <si>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</si>
  <si>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</si>
  <si>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</si>
  <si>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</si>
  <si>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</si>
  <si>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</si>
  <si>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</si>
  <si>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</si>
  <si>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</si>
  <si>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</si>
  <si>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</si>
  <si>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</si>
  <si>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</si>
  <si>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</si>
  <si>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</si>
  <si>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</si>
  <si>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</si>
  <si>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</si>
  <si>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</si>
  <si>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</si>
  <si>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</si>
  <si>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</si>
  <si>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</si>
  <si>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</si>
  <si>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</si>
  <si>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</si>
  <si>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</si>
  <si>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</si>
  <si>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</si>
  <si>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</si>
  <si>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</si>
  <si>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</si>
  <si>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</si>
  <si>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</si>
  <si>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</si>
  <si>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</si>
  <si>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</si>
  <si>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</si>
  <si>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</si>
  <si>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</si>
  <si>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</si>
  <si>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</si>
  <si>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</si>
  <si>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</si>
  <si>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</si>
  <si>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</si>
  <si>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</si>
  <si>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</si>
  <si>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</si>
  <si>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</si>
  <si>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</si>
  <si>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</si>
  <si>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</si>
  <si>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</si>
  <si>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</si>
  <si>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</si>
  <si>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</si>
  <si>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</si>
  <si>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</si>
  <si>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</si>
  <si>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</si>
  <si>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</si>
  <si>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</si>
  <si>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</si>
  <si>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</si>
  <si>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</si>
  <si>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24,28</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</si>
  <si>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</si>
  <si>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</si>
  <si>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</si>
  <si>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</si>
  <si>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</si>
  <si>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</si>
  <si>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</si>
  <si>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</si>
  <si>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</si>
  <si>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</si>
  <si>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</si>
  <si>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</si>
  <si>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</si>
  <si>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</si>
  <si>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</si>
  <si>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</si>
  <si>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</si>
  <si>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</si>
  <si>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</si>
  <si>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</si>
  <si>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</si>
  <si>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</si>
  <si>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</si>
  <si>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</si>
  <si>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</si>
  <si>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</si>
  <si>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</si>
  <si>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</si>
  <si>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</si>
  <si>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</si>
  <si>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</si>
  <si>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</si>
  <si>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</si>
  <si>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</si>
  <si>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</si>
  <si>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</si>
  <si>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</si>
  <si>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</si>
  <si>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</si>
  <si>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</si>
  <si>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</si>
  <si>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</si>
  <si>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</si>
  <si>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</si>
  <si>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</si>
  <si>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</si>
  <si>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</si>
  <si>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</si>
  <si>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</si>
  <si>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</si>
  <si>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</si>
  <si>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</si>
  <si>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</si>
  <si>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</si>
  <si>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</si>
  <si>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</si>
  <si>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</si>
  <si>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</si>
  <si>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</si>
  <si>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</si>
  <si>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</si>
  <si>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</si>
  <si>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</si>
  <si>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</si>
  <si>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</si>
  <si>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</si>
  <si>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</si>
  <si>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</si>
  <si>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</si>
  <si>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</si>
  <si>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</si>
  <si>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</si>
  <si>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</si>
  <si>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</si>
  <si>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</si>
  <si>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</si>
  <si>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</si>
  <si>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</si>
  <si>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</si>
  <si>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</si>
  <si>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</si>
  <si>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</si>
  <si>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</si>
  <si>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</si>
  <si>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</si>
  <si>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</si>
  <si>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</si>
  <si>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</si>
  <si>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</si>
  <si>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</si>
  <si>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</si>
  <si>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</si>
  <si>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</si>
  <si>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</si>
  <si>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</si>
  <si>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</si>
  <si>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</si>
  <si>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</si>
  <si>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</si>
  <si>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</si>
  <si>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</si>
  <si>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</si>
  <si>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</si>
  <si>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</si>
  <si>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</si>
  <si>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</si>
  <si>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</si>
  <si>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</si>
  <si>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</si>
  <si>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</si>
  <si>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</si>
  <si>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</si>
  <si>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</si>
  <si>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</si>
  <si>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</si>
  <si>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</si>
  <si>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</si>
  <si>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</si>
  <si>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</si>
  <si>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</si>
  <si>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</si>
  <si>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</si>
  <si>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</si>
  <si>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</si>
  <si>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</si>
  <si>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</si>
  <si>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</si>
  <si>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</si>
  <si>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</si>
  <si>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</si>
  <si>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</si>
  <si>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</si>
  <si>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</si>
  <si>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</si>
  <si>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</si>
  <si>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</si>
  <si>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</si>
  <si>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</si>
  <si>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</si>
  <si>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</si>
  <si>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</si>
  <si>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</si>
  <si>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</si>
  <si>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</si>
  <si>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</si>
  <si>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</si>
  <si>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</si>
  <si>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</si>
  <si>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</si>
  <si>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</si>
  <si>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</si>
  <si>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</si>
  <si>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</si>
  <si>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</si>
  <si>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</si>
  <si>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</si>
  <si>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</si>
  <si>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</si>
  <si>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</si>
  <si>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</si>
  <si>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</si>
  <si>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</si>
  <si>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</si>
  <si>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</si>
  <si>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</si>
  <si>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</si>
  <si>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</si>
  <si>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</si>
  <si>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</si>
  <si>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</si>
  <si>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</si>
  <si>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</si>
  <si>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23,42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</si>
  <si>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</si>
  <si>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</si>
  <si>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</si>
  <si>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</si>
  <si>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</si>
  <si>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</si>
  <si>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</si>
  <si>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</si>
  <si>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</si>
  <si>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</si>
  <si>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</si>
  <si>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</si>
  <si>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</si>
  <si>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</si>
  <si>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</si>
  <si>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</si>
  <si>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</si>
  <si>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</si>
  <si>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</si>
  <si>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</si>
  <si>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</si>
  <si>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</si>
  <si>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</si>
  <si>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</si>
  <si>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</si>
  <si>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</si>
  <si>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</si>
  <si>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</si>
  <si>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</si>
  <si>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</si>
  <si>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</si>
  <si>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</si>
  <si>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</si>
  <si>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</si>
  <si>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</si>
  <si>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</si>
  <si>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</si>
  <si>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</si>
  <si>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</si>
  <si>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</si>
  <si>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</si>
  <si>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</si>
  <si>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</si>
  <si>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</si>
  <si>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</si>
  <si>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</si>
  <si>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</si>
  <si>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</si>
  <si>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</si>
  <si>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</si>
  <si>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</si>
  <si>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</si>
  <si>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</si>
  <si>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</si>
  <si>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</si>
  <si>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</si>
  <si>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</si>
  <si>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</si>
  <si>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</si>
  <si>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</si>
  <si>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</si>
  <si>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</si>
  <si>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</si>
  <si>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</si>
  <si>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</si>
  <si>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</si>
  <si>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</si>
  <si>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</si>
  <si>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</si>
  <si>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</si>
  <si>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</si>
  <si>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687.750,00</t>
  </si>
  <si>
    <t>EQUIPAMENTO PARA DEMARCACAO DE FAIXAS DE TRAFEGO A QUENTE, A SER MONTADO SOBRE CAMINHAO DE PBT MINIMO DE 17 T E DISTANCIA MINIMA ENTRE EIXOS DE 5,2 M, CAPACIDADE PARA 1.000 KG DE MATERIAL TERMOPLASTICO (INCLUI MONTAGEM, NAO INCLUI CAMINHAO E NEM COMPRESSOR DE AR)</t>
  </si>
  <si>
    <t>1.023.750,00</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</si>
  <si>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</si>
  <si>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</si>
  <si>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</si>
  <si>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</si>
  <si>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</si>
  <si>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</si>
  <si>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</si>
  <si>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</si>
  <si>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</si>
  <si>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</si>
  <si>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</si>
  <si>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</si>
  <si>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</si>
  <si>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</si>
  <si>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</si>
  <si>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</si>
  <si>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</si>
  <si>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</si>
  <si>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</si>
  <si>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</si>
  <si>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</si>
  <si>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</si>
  <si>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</si>
  <si>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</si>
  <si>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</si>
  <si>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</si>
  <si>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</si>
  <si>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</si>
  <si>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</si>
  <si>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</si>
  <si>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</si>
  <si>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</si>
  <si>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</si>
  <si>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</si>
  <si>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</si>
  <si>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</si>
  <si>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</si>
  <si>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</si>
  <si>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</si>
  <si>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</si>
  <si>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</si>
  <si>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</si>
  <si>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</si>
  <si>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</si>
  <si>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</si>
  <si>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</si>
  <si>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</si>
  <si>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</si>
  <si>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</si>
  <si>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40,00</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</si>
  <si>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</si>
  <si>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</si>
  <si>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</si>
  <si>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</si>
  <si>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</si>
  <si>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</si>
  <si>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</si>
  <si>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</si>
  <si>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</si>
  <si>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</si>
  <si>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</si>
  <si>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</si>
  <si>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28,05</t>
  </si>
  <si>
    <t>EXTENSAO DE SOLDA 201 GLP, E = *2,5 A 4,0* MM</t>
  </si>
  <si>
    <t>34,68</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</si>
  <si>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</si>
  <si>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</si>
  <si>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</si>
  <si>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</si>
  <si>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</si>
  <si>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</si>
  <si>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</si>
  <si>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</si>
  <si>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</si>
  <si>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</si>
  <si>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</si>
  <si>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</si>
  <si>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</si>
  <si>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</si>
  <si>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</si>
  <si>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</si>
  <si>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</si>
  <si>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</si>
  <si>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</si>
  <si>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</si>
  <si>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</si>
  <si>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</si>
  <si>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</si>
  <si>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</si>
  <si>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</si>
  <si>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</si>
  <si>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41,50</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</si>
  <si>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</si>
  <si>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</si>
  <si>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</si>
  <si>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</si>
  <si>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</si>
  <si>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</si>
  <si>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</si>
  <si>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</si>
  <si>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</si>
  <si>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</si>
  <si>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</si>
  <si>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</si>
  <si>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</si>
  <si>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</si>
  <si>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</si>
  <si>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</si>
  <si>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</si>
  <si>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</si>
  <si>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</si>
  <si>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</si>
  <si>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</si>
  <si>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</si>
  <si>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</si>
  <si>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</si>
  <si>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</si>
  <si>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</si>
  <si>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</si>
  <si>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</si>
  <si>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</si>
  <si>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</si>
  <si>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</si>
  <si>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</si>
  <si>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</si>
  <si>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</si>
  <si>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</si>
  <si>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</si>
  <si>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</si>
  <si>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</si>
  <si>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</si>
  <si>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</si>
  <si>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</si>
  <si>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</si>
  <si>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</si>
  <si>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</si>
  <si>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</si>
  <si>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</si>
  <si>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</si>
  <si>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</si>
  <si>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</si>
  <si>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</si>
  <si>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</si>
  <si>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</si>
  <si>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</si>
  <si>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</si>
  <si>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</si>
  <si>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</si>
  <si>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</si>
  <si>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</si>
  <si>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</si>
  <si>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</si>
  <si>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</si>
  <si>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</si>
  <si>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</si>
  <si>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</si>
  <si>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</si>
  <si>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</si>
  <si>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</si>
  <si>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</si>
  <si>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</si>
  <si>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</si>
  <si>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</si>
  <si>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</si>
  <si>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</si>
  <si>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</si>
  <si>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</si>
  <si>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</si>
  <si>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</si>
  <si>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</si>
  <si>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</si>
  <si>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</si>
  <si>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</si>
  <si>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</si>
  <si>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</si>
  <si>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</si>
  <si>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</si>
  <si>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</si>
  <si>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</si>
  <si>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</si>
  <si>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</si>
  <si>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</si>
  <si>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</si>
  <si>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</si>
  <si>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</si>
  <si>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</si>
  <si>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</si>
  <si>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</si>
  <si>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</si>
  <si>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</si>
  <si>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</si>
  <si>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</si>
  <si>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</si>
  <si>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</si>
  <si>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</si>
  <si>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</si>
  <si>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</si>
  <si>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</si>
  <si>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</si>
  <si>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</si>
  <si>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</si>
  <si>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</si>
  <si>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</si>
  <si>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</si>
  <si>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</si>
  <si>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</si>
  <si>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</si>
  <si>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</si>
  <si>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</si>
  <si>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</si>
  <si>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</si>
  <si>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</si>
  <si>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</si>
  <si>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</si>
  <si>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</si>
  <si>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</si>
  <si>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</si>
  <si>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</si>
  <si>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</si>
  <si>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</si>
  <si>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11,23</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</si>
  <si>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</si>
  <si>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</si>
  <si>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</si>
  <si>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</si>
  <si>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</si>
  <si>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</si>
  <si>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</si>
  <si>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</si>
  <si>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</si>
  <si>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</si>
  <si>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31,73</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</si>
  <si>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</si>
  <si>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</si>
  <si>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</si>
  <si>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</si>
  <si>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</si>
  <si>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</si>
  <si>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</si>
  <si>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</si>
  <si>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</si>
  <si>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</si>
  <si>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</si>
  <si>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</si>
  <si>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</si>
  <si>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</si>
  <si>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</si>
  <si>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</si>
  <si>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</si>
  <si>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</si>
  <si>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</si>
  <si>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</si>
  <si>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</si>
  <si>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</si>
  <si>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</si>
  <si>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</si>
  <si>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</si>
  <si>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</si>
  <si>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</si>
  <si>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</si>
  <si>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</si>
  <si>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</si>
  <si>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</si>
  <si>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</si>
  <si>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</si>
  <si>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</si>
  <si>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</si>
  <si>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</si>
  <si>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</si>
  <si>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</si>
  <si>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</si>
  <si>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</si>
  <si>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</si>
  <si>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</si>
  <si>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</si>
  <si>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</si>
  <si>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</si>
  <si>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</si>
  <si>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</si>
  <si>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</si>
  <si>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</si>
  <si>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</si>
  <si>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</si>
  <si>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</si>
  <si>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</si>
  <si>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</si>
  <si>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</si>
  <si>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</si>
  <si>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</si>
  <si>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</si>
  <si>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</si>
  <si>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</si>
  <si>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</si>
  <si>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</si>
  <si>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</si>
  <si>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</si>
  <si>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</si>
  <si>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</si>
  <si>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</si>
  <si>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</si>
  <si>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</si>
  <si>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</si>
  <si>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</si>
  <si>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</si>
  <si>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</si>
  <si>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</si>
  <si>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</si>
  <si>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</si>
  <si>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</si>
  <si>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</si>
  <si>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</si>
  <si>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</si>
  <si>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</si>
  <si>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</si>
  <si>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</si>
  <si>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</si>
  <si>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</si>
  <si>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</si>
  <si>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</si>
  <si>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</si>
  <si>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</si>
  <si>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</si>
  <si>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</si>
  <si>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</si>
  <si>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</si>
  <si>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</si>
  <si>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</si>
  <si>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</si>
  <si>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</si>
  <si>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</si>
  <si>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</si>
  <si>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</si>
  <si>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</si>
  <si>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</si>
  <si>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</si>
  <si>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</si>
  <si>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</si>
  <si>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</si>
  <si>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</si>
  <si>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</si>
  <si>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</si>
  <si>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</si>
  <si>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</si>
  <si>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</si>
  <si>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</si>
  <si>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</si>
  <si>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</si>
  <si>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</si>
  <si>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</si>
  <si>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</si>
  <si>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</si>
  <si>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</si>
  <si>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</si>
  <si>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</si>
  <si>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</si>
  <si>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</si>
  <si>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</si>
  <si>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</si>
  <si>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</si>
  <si>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</si>
  <si>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</si>
  <si>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</si>
  <si>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</si>
  <si>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</si>
  <si>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</si>
  <si>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</si>
  <si>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</si>
  <si>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</si>
  <si>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</si>
  <si>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</si>
  <si>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</si>
  <si>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</si>
  <si>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5,76</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</si>
  <si>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</si>
  <si>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</si>
  <si>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</si>
  <si>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</si>
  <si>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</si>
  <si>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</si>
  <si>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</si>
  <si>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</si>
  <si>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</si>
  <si>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</si>
  <si>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</si>
  <si>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</si>
  <si>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</si>
  <si>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</si>
  <si>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</si>
  <si>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</si>
  <si>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</si>
  <si>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</si>
  <si>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</si>
  <si>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</si>
  <si>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</si>
  <si>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</si>
  <si>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</si>
  <si>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</si>
  <si>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</si>
  <si>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</si>
  <si>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</si>
  <si>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</si>
  <si>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</si>
  <si>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</si>
  <si>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</si>
  <si>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</si>
  <si>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</si>
  <si>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</si>
  <si>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</si>
  <si>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</si>
  <si>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</si>
  <si>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</si>
  <si>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</si>
  <si>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</si>
  <si>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</si>
  <si>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</si>
  <si>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</si>
  <si>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</si>
  <si>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</si>
  <si>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</si>
  <si>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</si>
  <si>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</si>
  <si>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</si>
  <si>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</si>
  <si>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</si>
  <si>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</si>
  <si>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</si>
  <si>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</si>
  <si>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</si>
  <si>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</si>
  <si>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</si>
  <si>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</si>
  <si>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</si>
  <si>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</si>
  <si>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</si>
  <si>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</si>
  <si>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</si>
  <si>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</si>
  <si>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</si>
  <si>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</si>
  <si>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</si>
  <si>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</si>
  <si>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</si>
  <si>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</si>
  <si>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</si>
  <si>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</si>
  <si>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</si>
  <si>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</si>
  <si>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</si>
  <si>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</si>
  <si>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</si>
  <si>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</si>
  <si>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</si>
  <si>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</si>
  <si>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</si>
  <si>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</si>
  <si>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</si>
  <si>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</si>
  <si>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</si>
  <si>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</si>
  <si>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</si>
  <si>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</si>
  <si>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</si>
  <si>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</si>
  <si>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</si>
  <si>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</si>
  <si>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</si>
  <si>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</si>
  <si>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</si>
  <si>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</si>
  <si>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</si>
  <si>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</si>
  <si>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</si>
  <si>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</si>
  <si>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</si>
  <si>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</si>
  <si>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</si>
  <si>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</si>
  <si>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</si>
  <si>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</si>
  <si>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</si>
  <si>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</si>
  <si>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</si>
  <si>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</si>
  <si>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</si>
  <si>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</si>
  <si>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</si>
  <si>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</si>
  <si>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</si>
  <si>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</si>
  <si>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</si>
  <si>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</si>
  <si>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</si>
  <si>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</si>
  <si>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</si>
  <si>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</si>
  <si>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</si>
  <si>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</si>
  <si>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9,84</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</si>
  <si>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</si>
  <si>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</si>
  <si>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</si>
  <si>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</si>
  <si>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</si>
  <si>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</si>
  <si>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</si>
  <si>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</si>
  <si>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</si>
  <si>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</si>
  <si>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</si>
  <si>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</si>
  <si>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</si>
  <si>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</si>
  <si>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</si>
  <si>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</si>
  <si>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</si>
  <si>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</si>
  <si>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</si>
  <si>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</si>
  <si>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</si>
  <si>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</si>
  <si>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</si>
  <si>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</si>
  <si>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</si>
  <si>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</si>
  <si>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</si>
  <si>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</si>
  <si>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</si>
  <si>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</si>
  <si>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</si>
  <si>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</si>
  <si>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</si>
  <si>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</si>
  <si>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</si>
  <si>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</si>
  <si>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</si>
  <si>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</si>
  <si>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</si>
  <si>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</si>
  <si>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</si>
  <si>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</si>
  <si>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</si>
  <si>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</si>
  <si>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</si>
  <si>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</si>
  <si>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</si>
  <si>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</si>
  <si>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</si>
  <si>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</si>
  <si>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</si>
  <si>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</si>
  <si>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</si>
  <si>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</si>
  <si>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</si>
  <si>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</si>
  <si>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</si>
  <si>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</si>
  <si>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</si>
  <si>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</si>
  <si>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</si>
  <si>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</si>
  <si>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</si>
  <si>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</si>
  <si>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</si>
  <si>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</si>
  <si>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</si>
  <si>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</si>
  <si>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</si>
  <si>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</si>
  <si>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</si>
  <si>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</si>
  <si>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</si>
  <si>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</si>
  <si>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</si>
  <si>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</si>
  <si>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</si>
  <si>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</si>
  <si>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</si>
  <si>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</si>
  <si>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</si>
  <si>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</si>
  <si>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</si>
  <si>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</si>
  <si>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</si>
  <si>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</si>
  <si>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</si>
  <si>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</si>
  <si>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</si>
  <si>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</si>
  <si>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</si>
  <si>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</si>
  <si>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</si>
  <si>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</si>
  <si>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</si>
  <si>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</si>
  <si>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</si>
  <si>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</si>
  <si>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</si>
  <si>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</si>
  <si>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</si>
  <si>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</si>
  <si>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</si>
  <si>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</si>
  <si>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</si>
  <si>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</si>
  <si>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</si>
  <si>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</si>
  <si>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</si>
  <si>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</si>
  <si>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</si>
  <si>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</si>
  <si>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</si>
  <si>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11,33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</si>
  <si>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</si>
  <si>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</si>
  <si>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</si>
  <si>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</si>
  <si>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</si>
  <si>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</si>
  <si>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</si>
  <si>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</si>
  <si>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</si>
  <si>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</si>
  <si>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</si>
  <si>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</si>
  <si>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</si>
  <si>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</si>
  <si>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</si>
  <si>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</si>
  <si>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</si>
  <si>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</si>
  <si>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</si>
  <si>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</si>
  <si>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</si>
  <si>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</si>
  <si>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</si>
  <si>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</si>
  <si>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</si>
  <si>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</si>
  <si>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</si>
  <si>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</si>
  <si>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</si>
  <si>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</si>
  <si>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</si>
  <si>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</si>
  <si>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</si>
  <si>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</si>
  <si>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</si>
  <si>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</si>
  <si>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</si>
  <si>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</si>
  <si>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</si>
  <si>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</si>
  <si>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</si>
  <si>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</si>
  <si>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</si>
  <si>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312,53</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</si>
  <si>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</si>
  <si>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</si>
  <si>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</si>
  <si>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</si>
  <si>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</si>
  <si>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</si>
  <si>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</si>
  <si>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</si>
  <si>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</si>
  <si>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</si>
  <si>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</si>
  <si>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</si>
  <si>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</si>
  <si>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</si>
  <si>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</si>
  <si>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</si>
  <si>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</si>
  <si>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</si>
  <si>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</si>
  <si>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</si>
  <si>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</si>
  <si>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</si>
  <si>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</si>
  <si>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</si>
  <si>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</si>
  <si>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</si>
  <si>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</si>
  <si>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</si>
  <si>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</si>
  <si>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19,39</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</si>
  <si>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</si>
  <si>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</si>
  <si>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</si>
  <si>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</si>
  <si>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</si>
  <si>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</si>
  <si>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</si>
  <si>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</si>
  <si>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37,40</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</si>
  <si>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</si>
  <si>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</si>
  <si>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</si>
  <si>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</si>
  <si>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</si>
  <si>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</si>
  <si>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</si>
  <si>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</si>
  <si>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</si>
  <si>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</si>
  <si>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</si>
  <si>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</si>
  <si>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</si>
  <si>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</si>
  <si>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</si>
  <si>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</si>
  <si>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</si>
  <si>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</si>
  <si>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</si>
  <si>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</si>
  <si>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</si>
  <si>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</si>
  <si>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</si>
  <si>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</si>
  <si>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</si>
  <si>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</si>
  <si>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</si>
  <si>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</si>
  <si>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</si>
  <si>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</si>
  <si>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</si>
  <si>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</si>
  <si>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</si>
  <si>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</si>
  <si>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</si>
  <si>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</si>
  <si>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</si>
  <si>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</si>
  <si>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</si>
  <si>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</si>
  <si>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</si>
  <si>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</si>
  <si>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</si>
  <si>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</si>
  <si>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</si>
  <si>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</si>
  <si>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</si>
  <si>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</si>
  <si>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</si>
  <si>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</si>
  <si>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</si>
  <si>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</si>
  <si>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</si>
  <si>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</si>
  <si>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</si>
  <si>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</si>
  <si>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</si>
  <si>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</si>
  <si>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</si>
  <si>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</si>
  <si>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</si>
  <si>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</si>
  <si>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</si>
  <si>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</si>
  <si>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</si>
  <si>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</si>
  <si>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</si>
  <si>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12,48</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</si>
  <si>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</si>
  <si>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</si>
  <si>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</si>
  <si>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</si>
  <si>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</si>
  <si>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</si>
  <si>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</si>
  <si>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</si>
  <si>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</si>
  <si>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</si>
  <si>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</si>
  <si>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</si>
  <si>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</si>
  <si>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</si>
  <si>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</si>
  <si>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</si>
  <si>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</si>
  <si>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</si>
  <si>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</si>
  <si>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</si>
  <si>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</si>
  <si>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</si>
  <si>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</si>
  <si>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</si>
  <si>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</si>
  <si>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</si>
  <si>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</si>
  <si>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</si>
  <si>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</si>
  <si>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</si>
  <si>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</si>
  <si>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</si>
  <si>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</si>
  <si>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</si>
  <si>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</si>
  <si>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</si>
  <si>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</si>
  <si>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</si>
  <si>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</si>
  <si>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</si>
  <si>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</si>
  <si>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</si>
  <si>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</si>
  <si>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</si>
  <si>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</si>
  <si>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</si>
  <si>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</si>
  <si>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</si>
  <si>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</si>
  <si>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</si>
  <si>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</si>
  <si>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</si>
  <si>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</si>
  <si>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11,79</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</si>
  <si>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</si>
  <si>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</si>
  <si>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</si>
  <si>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</si>
  <si>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</si>
  <si>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21,81</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</si>
  <si>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</si>
  <si>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</si>
  <si>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</si>
  <si>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</si>
  <si>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</si>
  <si>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</si>
  <si>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</si>
  <si>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</si>
  <si>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</si>
  <si>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</si>
  <si>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</si>
  <si>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</si>
  <si>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</si>
  <si>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</si>
  <si>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</si>
  <si>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</si>
  <si>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</si>
  <si>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</si>
  <si>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</si>
  <si>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</si>
  <si>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</si>
  <si>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</si>
  <si>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</si>
  <si>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</si>
  <si>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</si>
  <si>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</si>
  <si>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</si>
  <si>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</si>
  <si>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</si>
  <si>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</si>
  <si>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</si>
  <si>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</si>
  <si>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</si>
  <si>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</si>
  <si>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</si>
  <si>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</si>
  <si>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</si>
  <si>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</si>
  <si>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</si>
  <si>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</si>
  <si>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</si>
  <si>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</si>
  <si>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</si>
  <si>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</si>
  <si>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</si>
  <si>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</si>
  <si>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</si>
  <si>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</si>
  <si>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</si>
  <si>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</si>
  <si>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</si>
  <si>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</si>
  <si>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</si>
  <si>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</si>
  <si>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</si>
  <si>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</si>
  <si>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</si>
  <si>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</si>
  <si>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</si>
  <si>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</si>
  <si>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</si>
  <si>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</si>
  <si>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</si>
  <si>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</si>
  <si>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</si>
  <si>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</si>
  <si>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</si>
  <si>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</si>
  <si>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</si>
  <si>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</si>
  <si>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</si>
  <si>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</si>
  <si>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</si>
  <si>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</si>
  <si>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</si>
  <si>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</si>
  <si>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</si>
  <si>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</si>
  <si>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</si>
  <si>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</si>
  <si>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</si>
  <si>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</si>
  <si>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</si>
  <si>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</si>
  <si>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</si>
  <si>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</si>
  <si>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</si>
  <si>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</si>
  <si>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</si>
  <si>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</si>
  <si>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</si>
  <si>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</si>
  <si>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</si>
  <si>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</si>
  <si>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</si>
  <si>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</si>
  <si>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</si>
  <si>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</si>
  <si>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</si>
  <si>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</si>
  <si>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</si>
  <si>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</si>
  <si>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</si>
  <si>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</si>
  <si>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</si>
  <si>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</si>
  <si>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</si>
  <si>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</si>
  <si>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</si>
  <si>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</si>
  <si>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</si>
  <si>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</si>
  <si>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9,14</t>
  </si>
  <si>
    <t>LUVA EM PVC RIGIDO ROSCAVEL, DE 2", PARA ELETRODUTO</t>
  </si>
  <si>
    <t>LUVA EM PVC RIGIDO ROSCAVEL, DE 3/4", PARA ELETRODUTO</t>
  </si>
  <si>
    <t>LUVA EM PVC RIGIDO ROSCAVEL, DE 3", PARA ELETRODUTO</t>
  </si>
  <si>
    <t>LUVA EM PVC RIGIDO ROSCAVEL, DE 4", PARA ELETRODUTO</t>
  </si>
  <si>
    <t>21,57</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</si>
  <si>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</si>
  <si>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</si>
  <si>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</si>
  <si>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</si>
  <si>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</si>
  <si>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</si>
  <si>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</si>
  <si>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</si>
  <si>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</si>
  <si>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</si>
  <si>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</si>
  <si>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</si>
  <si>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</si>
  <si>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</si>
  <si>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</si>
  <si>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</si>
  <si>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</si>
  <si>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</si>
  <si>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</si>
  <si>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</si>
  <si>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</si>
  <si>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11,85</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</si>
  <si>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</si>
  <si>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</si>
  <si>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</si>
  <si>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</si>
  <si>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</si>
  <si>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</si>
  <si>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</si>
  <si>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</si>
  <si>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</si>
  <si>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</si>
  <si>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</si>
  <si>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</si>
  <si>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</si>
  <si>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</si>
  <si>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</si>
  <si>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</si>
  <si>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</si>
  <si>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</si>
  <si>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</si>
  <si>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</si>
  <si>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</si>
  <si>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</si>
  <si>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18,33</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</si>
  <si>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</si>
  <si>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</si>
  <si>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</si>
  <si>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</si>
  <si>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</si>
  <si>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</si>
  <si>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</si>
  <si>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</si>
  <si>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</si>
  <si>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</si>
  <si>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</si>
  <si>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</si>
  <si>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</si>
  <si>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</si>
  <si>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</si>
  <si>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</si>
  <si>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8,02</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</si>
  <si>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</si>
  <si>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</si>
  <si>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</si>
  <si>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</si>
  <si>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</si>
  <si>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</si>
  <si>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</si>
  <si>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</si>
  <si>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</si>
  <si>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</si>
  <si>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</si>
  <si>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</si>
  <si>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</si>
  <si>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</si>
  <si>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</si>
  <si>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</si>
  <si>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</si>
  <si>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</si>
  <si>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</si>
  <si>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</si>
  <si>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</si>
  <si>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8,79</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</si>
  <si>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</si>
  <si>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</si>
  <si>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</si>
  <si>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</si>
  <si>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</si>
  <si>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</si>
  <si>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</si>
  <si>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</si>
  <si>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</si>
  <si>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</si>
  <si>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</si>
  <si>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</si>
  <si>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</si>
  <si>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</si>
  <si>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</si>
  <si>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</si>
  <si>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</si>
  <si>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</si>
  <si>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</si>
  <si>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</si>
  <si>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</si>
  <si>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</si>
  <si>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</si>
  <si>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</si>
  <si>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</si>
  <si>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</si>
  <si>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</si>
  <si>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</si>
  <si>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</si>
  <si>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</si>
  <si>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</si>
  <si>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</si>
  <si>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</si>
  <si>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</si>
  <si>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</si>
  <si>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</si>
  <si>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</si>
  <si>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</si>
  <si>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</si>
  <si>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</si>
  <si>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</si>
  <si>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</si>
  <si>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</si>
  <si>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</si>
  <si>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</si>
  <si>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</si>
  <si>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</si>
  <si>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</si>
  <si>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</si>
  <si>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</si>
  <si>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</si>
  <si>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</si>
  <si>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</si>
  <si>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</si>
  <si>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</si>
  <si>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</si>
  <si>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</si>
  <si>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</si>
  <si>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</si>
  <si>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</si>
  <si>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</si>
  <si>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</si>
  <si>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</si>
  <si>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</si>
  <si>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</si>
  <si>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</si>
  <si>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</si>
  <si>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</si>
  <si>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</si>
  <si>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</si>
  <si>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</si>
  <si>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</si>
  <si>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</si>
  <si>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</si>
  <si>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</si>
  <si>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</si>
  <si>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</si>
  <si>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</si>
  <si>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</si>
  <si>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</si>
  <si>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</si>
  <si>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</si>
  <si>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325.295,92</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</si>
  <si>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</si>
  <si>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</si>
  <si>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</si>
  <si>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</si>
  <si>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</si>
  <si>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</si>
  <si>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</si>
  <si>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</si>
  <si>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</si>
  <si>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</si>
  <si>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</si>
  <si>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</si>
  <si>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</si>
  <si>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</si>
  <si>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</si>
  <si>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</si>
  <si>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</si>
  <si>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</si>
  <si>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</si>
  <si>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</si>
  <si>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</si>
  <si>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</si>
  <si>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</si>
  <si>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</si>
  <si>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</si>
  <si>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</si>
  <si>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</si>
  <si>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</si>
  <si>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</si>
  <si>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</si>
  <si>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</si>
  <si>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</si>
  <si>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</si>
  <si>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</si>
  <si>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</si>
  <si>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</si>
  <si>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</si>
  <si>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</si>
  <si>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</si>
  <si>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</si>
  <si>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</si>
  <si>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</si>
  <si>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</si>
  <si>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</si>
  <si>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</si>
  <si>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</si>
  <si>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</si>
  <si>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</si>
  <si>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</si>
  <si>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</si>
  <si>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</si>
  <si>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</si>
  <si>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</si>
  <si>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</si>
  <si>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</si>
  <si>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12,47</t>
  </si>
  <si>
    <t>MESA VIBRATORIA COM DIMENSOES DE 2,0 X 1,0 M, COM MOTOR ELETRICO DE 2 POLOS E POTENCIA DE 3 CV</t>
  </si>
  <si>
    <t>11.200,00</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</si>
  <si>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</si>
  <si>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</si>
  <si>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</si>
  <si>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</si>
  <si>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</si>
  <si>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</si>
  <si>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</si>
  <si>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</si>
  <si>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</si>
  <si>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</si>
  <si>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</si>
  <si>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</si>
  <si>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</si>
  <si>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</si>
  <si>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</si>
  <si>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</si>
  <si>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</si>
  <si>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</si>
  <si>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</si>
  <si>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</si>
  <si>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</si>
  <si>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</si>
  <si>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</si>
  <si>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</si>
  <si>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</si>
  <si>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</si>
  <si>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</si>
  <si>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</si>
  <si>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</si>
  <si>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</si>
  <si>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</si>
  <si>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</si>
  <si>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</si>
  <si>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</si>
  <si>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</si>
  <si>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</si>
  <si>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</si>
  <si>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</si>
  <si>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</si>
  <si>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</si>
  <si>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</si>
  <si>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</si>
  <si>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</si>
  <si>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</si>
  <si>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</si>
  <si>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</si>
  <si>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</si>
  <si>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</si>
  <si>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</si>
  <si>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</si>
  <si>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</si>
  <si>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15,27</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</si>
  <si>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</si>
  <si>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</si>
  <si>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</si>
  <si>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</si>
  <si>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</si>
  <si>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</si>
  <si>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</si>
  <si>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</si>
  <si>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</si>
  <si>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</si>
  <si>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</si>
  <si>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</si>
  <si>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</si>
  <si>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</si>
  <si>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</si>
  <si>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</si>
  <si>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</si>
  <si>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</si>
  <si>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</si>
  <si>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</si>
  <si>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</si>
  <si>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120,68</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</si>
  <si>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</si>
  <si>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</si>
  <si>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</si>
  <si>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</si>
  <si>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</si>
  <si>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</si>
  <si>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</si>
  <si>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257,57</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</si>
  <si>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</si>
  <si>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</si>
  <si>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</si>
  <si>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</si>
  <si>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</si>
  <si>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</si>
  <si>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</si>
  <si>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</si>
  <si>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</si>
  <si>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</si>
  <si>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</si>
  <si>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</si>
  <si>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</si>
  <si>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</si>
  <si>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</si>
  <si>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</si>
  <si>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</si>
  <si>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</si>
  <si>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</si>
  <si>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</si>
  <si>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</si>
  <si>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</si>
  <si>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</si>
  <si>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</si>
  <si>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</si>
  <si>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</si>
  <si>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</si>
  <si>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</si>
  <si>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</si>
  <si>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</si>
  <si>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</si>
  <si>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</si>
  <si>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</si>
  <si>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</si>
  <si>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</si>
  <si>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</si>
  <si>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</si>
  <si>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</si>
  <si>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</si>
  <si>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</si>
  <si>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</si>
  <si>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</si>
  <si>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</si>
  <si>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</si>
  <si>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</si>
  <si>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</si>
  <si>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</si>
  <si>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</si>
  <si>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</si>
  <si>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</si>
  <si>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</si>
  <si>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18,70</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</si>
  <si>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</si>
  <si>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</si>
  <si>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</si>
  <si>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</si>
  <si>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</si>
  <si>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</si>
  <si>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</si>
  <si>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</si>
  <si>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</si>
  <si>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</si>
  <si>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</si>
  <si>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</si>
  <si>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</si>
  <si>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</si>
  <si>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</si>
  <si>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</si>
  <si>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</si>
  <si>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</si>
  <si>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</si>
  <si>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</si>
  <si>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</si>
  <si>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</si>
  <si>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17,24</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</si>
  <si>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</si>
  <si>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</si>
  <si>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</si>
  <si>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</si>
  <si>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</si>
  <si>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</si>
  <si>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</si>
  <si>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</si>
  <si>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</si>
  <si>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</si>
  <si>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19,40</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</si>
  <si>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</si>
  <si>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</si>
  <si>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</si>
  <si>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</si>
  <si>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</si>
  <si>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</si>
  <si>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</si>
  <si>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</si>
  <si>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</si>
  <si>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</si>
  <si>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</si>
  <si>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</si>
  <si>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</si>
  <si>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</si>
  <si>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</si>
  <si>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</si>
  <si>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</si>
  <si>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</si>
  <si>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</si>
  <si>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</si>
  <si>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</si>
  <si>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</si>
  <si>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</si>
  <si>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</si>
  <si>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</si>
  <si>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</si>
  <si>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</si>
  <si>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</si>
  <si>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</si>
  <si>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</si>
  <si>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</si>
  <si>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</si>
  <si>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</si>
  <si>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</si>
  <si>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</si>
  <si>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</si>
  <si>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</si>
  <si>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</si>
  <si>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</si>
  <si>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</si>
  <si>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</si>
  <si>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</si>
  <si>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</si>
  <si>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</si>
  <si>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</si>
  <si>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</si>
  <si>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</si>
  <si>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</si>
  <si>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</si>
  <si>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</si>
  <si>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</si>
  <si>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</si>
  <si>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</si>
  <si>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</si>
  <si>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</si>
  <si>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</si>
  <si>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</si>
  <si>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</si>
  <si>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</si>
  <si>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</si>
  <si>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</si>
  <si>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</si>
  <si>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</si>
  <si>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</si>
  <si>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</si>
  <si>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</si>
  <si>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</si>
  <si>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</si>
  <si>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</si>
  <si>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</si>
  <si>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</si>
  <si>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</si>
  <si>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</si>
  <si>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</si>
  <si>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</si>
  <si>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</si>
  <si>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</si>
  <si>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</si>
  <si>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</si>
  <si>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</si>
  <si>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</si>
  <si>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</si>
  <si>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</si>
  <si>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</si>
  <si>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</si>
  <si>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</si>
  <si>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</si>
  <si>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</si>
  <si>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</si>
  <si>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</si>
  <si>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</si>
  <si>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</si>
  <si>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</si>
  <si>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</si>
  <si>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</si>
  <si>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</si>
  <si>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</si>
  <si>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</si>
  <si>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</si>
  <si>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</si>
  <si>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</si>
  <si>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</si>
  <si>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</si>
  <si>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</si>
  <si>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</si>
  <si>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</si>
  <si>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</si>
  <si>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</si>
  <si>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</si>
  <si>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</si>
  <si>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</si>
  <si>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</si>
  <si>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</si>
  <si>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16,43</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</si>
  <si>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</si>
  <si>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</si>
  <si>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</si>
  <si>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</si>
  <si>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</si>
  <si>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</si>
  <si>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</si>
  <si>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</si>
  <si>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</si>
  <si>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</si>
  <si>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</si>
  <si>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</si>
  <si>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</si>
  <si>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</si>
  <si>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</si>
  <si>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</si>
  <si>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</si>
  <si>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</si>
  <si>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</si>
  <si>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</si>
  <si>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</si>
  <si>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</si>
  <si>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</si>
  <si>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</si>
  <si>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</si>
  <si>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</si>
  <si>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</si>
  <si>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</si>
  <si>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</si>
  <si>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</si>
  <si>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30,43</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</si>
  <si>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</si>
  <si>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</si>
  <si>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</si>
  <si>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</si>
  <si>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</si>
  <si>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</si>
  <si>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</si>
  <si>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</si>
  <si>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</si>
  <si>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</si>
  <si>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</si>
  <si>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</si>
  <si>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</si>
  <si>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</si>
  <si>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</si>
  <si>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</si>
  <si>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</si>
  <si>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</si>
  <si>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</si>
  <si>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</si>
  <si>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</si>
  <si>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</si>
  <si>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</si>
  <si>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</si>
  <si>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</si>
  <si>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</si>
  <si>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</si>
  <si>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</si>
  <si>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</si>
  <si>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</si>
  <si>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</si>
  <si>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</si>
  <si>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</si>
  <si>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</si>
  <si>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</si>
  <si>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</si>
  <si>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</si>
  <si>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</si>
  <si>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</si>
  <si>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</si>
  <si>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</si>
  <si>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</si>
  <si>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</si>
  <si>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</si>
  <si>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</si>
  <si>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</si>
  <si>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</si>
  <si>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</si>
  <si>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</si>
  <si>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</si>
  <si>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</si>
  <si>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</si>
  <si>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</si>
  <si>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</si>
  <si>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</si>
  <si>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</si>
  <si>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</si>
  <si>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</si>
  <si>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</si>
  <si>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</si>
  <si>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</si>
  <si>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</si>
  <si>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</si>
  <si>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</si>
  <si>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</si>
  <si>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</si>
  <si>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</si>
  <si>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</si>
  <si>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</si>
  <si>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</si>
  <si>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21,62</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</si>
  <si>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</si>
  <si>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</si>
  <si>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</si>
  <si>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</si>
  <si>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</si>
  <si>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</si>
  <si>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</si>
  <si>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</si>
  <si>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</si>
  <si>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</si>
  <si>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</si>
  <si>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</si>
  <si>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</si>
  <si>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</si>
  <si>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</si>
  <si>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</si>
  <si>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</si>
  <si>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</si>
  <si>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</si>
  <si>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</si>
  <si>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</si>
  <si>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</si>
  <si>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</si>
  <si>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</si>
  <si>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</si>
  <si>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</si>
  <si>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</si>
  <si>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</si>
  <si>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</si>
  <si>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</si>
  <si>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</si>
  <si>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</si>
  <si>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</si>
  <si>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</si>
  <si>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</si>
  <si>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</si>
  <si>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</si>
  <si>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</si>
  <si>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</si>
  <si>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43,43</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</si>
  <si>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</si>
  <si>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</si>
  <si>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</si>
  <si>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</si>
  <si>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</si>
  <si>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</si>
  <si>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</si>
  <si>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</si>
  <si>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</si>
  <si>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</si>
  <si>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</si>
  <si>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</si>
  <si>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</si>
  <si>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</si>
  <si>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</si>
  <si>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</si>
  <si>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</si>
  <si>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</si>
  <si>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</si>
  <si>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</si>
  <si>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</si>
  <si>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</si>
  <si>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</si>
  <si>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</si>
  <si>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</si>
  <si>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</si>
  <si>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</si>
  <si>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</si>
  <si>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</si>
  <si>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</si>
  <si>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</si>
  <si>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</si>
  <si>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</si>
  <si>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</si>
  <si>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</si>
  <si>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</si>
  <si>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</si>
  <si>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</si>
  <si>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</si>
  <si>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</si>
  <si>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</si>
  <si>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</si>
  <si>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36,22</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</si>
  <si>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</si>
  <si>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</si>
  <si>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</si>
  <si>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</si>
  <si>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</si>
  <si>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</si>
  <si>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</si>
  <si>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</si>
  <si>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</si>
  <si>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</si>
  <si>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</si>
  <si>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</si>
  <si>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</si>
  <si>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</si>
  <si>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</si>
  <si>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</si>
  <si>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</si>
  <si>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</si>
  <si>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</si>
  <si>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</si>
  <si>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</si>
  <si>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</si>
  <si>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</si>
  <si>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</si>
  <si>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</si>
  <si>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</si>
  <si>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</si>
  <si>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</si>
  <si>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</si>
  <si>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</si>
  <si>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</si>
  <si>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</si>
  <si>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</si>
  <si>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</si>
  <si>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</si>
  <si>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</si>
  <si>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</si>
  <si>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</si>
  <si>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</si>
  <si>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</si>
  <si>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</si>
  <si>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</si>
  <si>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</si>
  <si>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</si>
  <si>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</si>
  <si>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</si>
  <si>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</si>
  <si>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</si>
  <si>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</si>
  <si>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</si>
  <si>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</si>
  <si>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</si>
  <si>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</si>
  <si>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</si>
  <si>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</si>
  <si>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</si>
  <si>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</si>
  <si>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</si>
  <si>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</si>
  <si>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</si>
  <si>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</si>
  <si>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</si>
  <si>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</si>
  <si>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</si>
  <si>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</si>
  <si>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</si>
  <si>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</si>
  <si>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</si>
  <si>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</si>
  <si>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</si>
  <si>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</si>
  <si>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</si>
  <si>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</si>
  <si>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</si>
  <si>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</si>
  <si>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</si>
  <si>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</si>
  <si>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</si>
  <si>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</si>
  <si>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</si>
  <si>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</si>
  <si>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</si>
  <si>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</si>
  <si>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</si>
  <si>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</si>
  <si>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</si>
  <si>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</si>
  <si>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</si>
  <si>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</si>
  <si>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</si>
  <si>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</si>
  <si>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</si>
  <si>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</si>
  <si>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</si>
  <si>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</si>
  <si>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</si>
  <si>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</si>
  <si>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</si>
  <si>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</si>
  <si>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</si>
  <si>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</si>
  <si>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</si>
  <si>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</si>
  <si>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</si>
  <si>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</si>
  <si>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</si>
  <si>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</si>
  <si>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</si>
  <si>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</si>
  <si>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</si>
  <si>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</si>
  <si>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</si>
  <si>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</si>
  <si>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</si>
  <si>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</si>
  <si>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</si>
  <si>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</si>
  <si>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</si>
  <si>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</si>
  <si>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</si>
  <si>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</si>
  <si>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</si>
  <si>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</si>
  <si>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</si>
  <si>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</si>
  <si>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</si>
  <si>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</si>
  <si>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</si>
  <si>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</si>
  <si>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</si>
  <si>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</si>
  <si>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</si>
  <si>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</si>
  <si>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</si>
  <si>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</si>
  <si>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</si>
  <si>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</si>
  <si>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</si>
  <si>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</si>
  <si>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</si>
  <si>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</si>
  <si>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</si>
  <si>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</si>
  <si>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</si>
  <si>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</si>
  <si>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</si>
  <si>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</si>
  <si>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</si>
  <si>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</si>
  <si>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</si>
  <si>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</si>
  <si>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</si>
  <si>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</si>
  <si>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</si>
  <si>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</si>
  <si>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</si>
  <si>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</si>
  <si>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</si>
  <si>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</si>
  <si>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</si>
  <si>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</si>
  <si>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</si>
  <si>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</si>
  <si>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</si>
  <si>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</si>
  <si>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</si>
  <si>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</si>
  <si>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</si>
  <si>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</si>
  <si>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24,69</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</si>
  <si>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</si>
  <si>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</si>
  <si>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</si>
  <si>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</si>
  <si>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</si>
  <si>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</si>
  <si>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</si>
  <si>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</si>
  <si>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</si>
  <si>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</si>
  <si>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</si>
  <si>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</si>
  <si>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</si>
  <si>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</si>
  <si>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</si>
  <si>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</si>
  <si>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</si>
  <si>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</si>
  <si>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</si>
  <si>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</si>
  <si>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</si>
  <si>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</si>
  <si>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</si>
  <si>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</si>
  <si>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</si>
  <si>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</si>
  <si>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</si>
  <si>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</si>
  <si>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</si>
  <si>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</si>
  <si>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</si>
  <si>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</si>
  <si>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</si>
  <si>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</si>
  <si>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</si>
  <si>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</si>
  <si>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</si>
  <si>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</si>
  <si>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</si>
  <si>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</si>
  <si>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</si>
  <si>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</si>
  <si>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</si>
  <si>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</si>
  <si>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</si>
  <si>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</si>
  <si>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</si>
  <si>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</si>
  <si>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</si>
  <si>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</si>
  <si>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</si>
  <si>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</si>
  <si>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</si>
  <si>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</si>
  <si>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</si>
  <si>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</si>
  <si>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</si>
  <si>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</si>
  <si>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</si>
  <si>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</si>
  <si>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</si>
  <si>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</si>
  <si>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</si>
  <si>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</si>
  <si>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</si>
  <si>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</si>
  <si>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</si>
  <si>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</si>
  <si>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</si>
  <si>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</si>
  <si>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</si>
  <si>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</si>
  <si>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</si>
  <si>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</si>
  <si>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</si>
  <si>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</si>
  <si>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</si>
  <si>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</si>
  <si>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</si>
  <si>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</si>
  <si>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16,80</t>
  </si>
  <si>
    <t>REDUCAO PVC PBA, JE, PB, DN 100 X 75 / DE 110 X 85 MM, PARA REDE DE AGUA</t>
  </si>
  <si>
    <t>REDUCAO PVC PBA, JE, PB, DN 75 X 50 / DE 85 X 60 MM, PARA REDE DE AGUA</t>
  </si>
  <si>
    <t>REDUTOR TIPO THINNER PARA ACABAMENTO</t>
  </si>
  <si>
    <t>14,23</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</si>
  <si>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</si>
  <si>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</si>
  <si>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</si>
  <si>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</si>
  <si>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</si>
  <si>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</si>
  <si>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</si>
  <si>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</si>
  <si>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</si>
  <si>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</si>
  <si>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</si>
  <si>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</si>
  <si>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</si>
  <si>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</si>
  <si>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</si>
  <si>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</si>
  <si>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</si>
  <si>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</si>
  <si>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</si>
  <si>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</si>
  <si>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</si>
  <si>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</si>
  <si>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</si>
  <si>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</si>
  <si>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</si>
  <si>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</si>
  <si>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22,11</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</si>
  <si>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</si>
  <si>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</si>
  <si>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</si>
  <si>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</si>
  <si>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</si>
  <si>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</si>
  <si>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</si>
  <si>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</si>
  <si>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</si>
  <si>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50,45</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</si>
  <si>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</si>
  <si>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</si>
  <si>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</si>
  <si>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</si>
  <si>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</si>
  <si>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</si>
  <si>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</si>
  <si>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</si>
  <si>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32,14</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</si>
  <si>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</si>
  <si>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</si>
  <si>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</si>
  <si>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</si>
  <si>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</si>
  <si>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</si>
  <si>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</si>
  <si>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</si>
  <si>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</si>
  <si>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</si>
  <si>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</si>
  <si>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</si>
  <si>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</si>
  <si>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</si>
  <si>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</si>
  <si>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</si>
  <si>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</si>
  <si>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</si>
  <si>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</si>
  <si>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</si>
  <si>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</si>
  <si>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</si>
  <si>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</si>
  <si>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</si>
  <si>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</si>
  <si>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</si>
  <si>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</si>
  <si>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</si>
  <si>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</si>
  <si>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</si>
  <si>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</si>
  <si>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</si>
  <si>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</si>
  <si>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</si>
  <si>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</si>
  <si>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</si>
  <si>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</si>
  <si>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</si>
  <si>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</si>
  <si>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</si>
  <si>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</si>
  <si>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</si>
  <si>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</si>
  <si>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</si>
  <si>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</si>
  <si>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</si>
  <si>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</si>
  <si>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</si>
  <si>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</si>
  <si>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</si>
  <si>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</si>
  <si>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</si>
  <si>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</si>
  <si>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</si>
  <si>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</si>
  <si>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</si>
  <si>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</si>
  <si>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</si>
  <si>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</si>
  <si>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</si>
  <si>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</si>
  <si>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</si>
  <si>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</si>
  <si>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</si>
  <si>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</si>
  <si>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</si>
  <si>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</si>
  <si>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</si>
  <si>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</si>
  <si>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</si>
  <si>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</si>
  <si>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</si>
  <si>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</si>
  <si>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</si>
  <si>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</si>
  <si>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</si>
  <si>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</si>
  <si>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</si>
  <si>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</si>
  <si>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</si>
  <si>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</si>
  <si>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</si>
  <si>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</si>
  <si>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</si>
  <si>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</si>
  <si>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</si>
  <si>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</si>
  <si>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</si>
  <si>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</si>
  <si>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21,49</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</si>
  <si>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</si>
  <si>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</si>
  <si>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</si>
  <si>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</si>
  <si>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</si>
  <si>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83.929,51</t>
  </si>
  <si>
    <t>SEMIRREBOQUE COM TRES EIXOS EM TANDEM TIPO BASCULANTE COM CACAMBA METALICA 18 M3 (INCLUI MONTAGEM, NAO INCLUI CAVALO MECANICO)</t>
  </si>
  <si>
    <t>98.685,31</t>
  </si>
  <si>
    <t>SEMIRREBOQUE COM TRES EIXOS, PARA TRANSPORTE DE CARGA SECA, DIMENSOES APROXIMADAS 2,60 X 12,50 X 0,50 M (NAO INCLUI CAVALO MECANICO)</t>
  </si>
  <si>
    <t>76.316,64</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</si>
  <si>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</si>
  <si>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</si>
  <si>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</si>
  <si>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21,10</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</si>
  <si>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</si>
  <si>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</si>
  <si>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</si>
  <si>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</si>
  <si>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</si>
  <si>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</si>
  <si>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</si>
  <si>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</si>
  <si>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</si>
  <si>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</si>
  <si>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</si>
  <si>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</si>
  <si>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</si>
  <si>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</si>
  <si>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</si>
  <si>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</si>
  <si>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</si>
  <si>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</si>
  <si>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</si>
  <si>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</si>
  <si>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</si>
  <si>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</si>
  <si>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</si>
  <si>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</si>
  <si>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</si>
  <si>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</si>
  <si>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</si>
  <si>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</si>
  <si>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</si>
  <si>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</si>
  <si>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</si>
  <si>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</si>
  <si>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</si>
  <si>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</si>
  <si>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</si>
  <si>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</si>
  <si>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</si>
  <si>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</si>
  <si>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</si>
  <si>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</si>
  <si>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26,16</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</si>
  <si>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</si>
  <si>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</si>
  <si>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</si>
  <si>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</si>
  <si>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</si>
  <si>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</si>
  <si>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</si>
  <si>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</si>
  <si>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</si>
  <si>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</si>
  <si>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</si>
  <si>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</si>
  <si>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</si>
  <si>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</si>
  <si>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</si>
  <si>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</si>
  <si>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</si>
  <si>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</si>
  <si>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</si>
  <si>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</si>
  <si>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</si>
  <si>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</si>
  <si>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</si>
  <si>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</si>
  <si>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</si>
  <si>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</si>
  <si>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4,49</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</si>
  <si>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</si>
  <si>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</si>
  <si>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</si>
  <si>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</si>
  <si>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</si>
  <si>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</si>
  <si>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</si>
  <si>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</si>
  <si>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</si>
  <si>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</si>
  <si>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</si>
  <si>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</si>
  <si>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</si>
  <si>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</si>
  <si>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</si>
  <si>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</si>
  <si>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</si>
  <si>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</si>
  <si>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</si>
  <si>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</si>
  <si>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</si>
  <si>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</si>
  <si>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</si>
  <si>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</si>
  <si>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</si>
  <si>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</si>
  <si>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</si>
  <si>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</si>
  <si>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</si>
  <si>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</si>
  <si>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3,28</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</si>
  <si>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</si>
  <si>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</si>
  <si>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</si>
  <si>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</si>
  <si>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</si>
  <si>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</si>
  <si>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</si>
  <si>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</si>
  <si>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</si>
  <si>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</si>
  <si>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</si>
  <si>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72,19</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</si>
  <si>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</si>
  <si>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</si>
  <si>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</si>
  <si>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</si>
  <si>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</si>
  <si>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</si>
  <si>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</si>
  <si>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</si>
  <si>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</si>
  <si>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</si>
  <si>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</si>
  <si>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</si>
  <si>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</si>
  <si>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</si>
  <si>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</si>
  <si>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</si>
  <si>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</si>
  <si>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</si>
  <si>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</si>
  <si>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</si>
  <si>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</si>
  <si>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</si>
  <si>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</si>
  <si>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</si>
  <si>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</si>
  <si>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</si>
  <si>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</si>
  <si>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</si>
  <si>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</si>
  <si>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</si>
  <si>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</si>
  <si>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</si>
  <si>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</si>
  <si>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</si>
  <si>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</si>
  <si>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</si>
  <si>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</si>
  <si>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</si>
  <si>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</si>
  <si>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</si>
  <si>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</si>
  <si>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</si>
  <si>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</si>
  <si>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</si>
  <si>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</si>
  <si>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</si>
  <si>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</si>
  <si>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</si>
  <si>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</si>
  <si>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</si>
  <si>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</si>
  <si>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</si>
  <si>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</si>
  <si>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</si>
  <si>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</si>
  <si>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</si>
  <si>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</si>
  <si>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</si>
  <si>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</si>
  <si>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</si>
  <si>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</si>
  <si>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</si>
  <si>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</si>
  <si>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</si>
  <si>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</si>
  <si>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</si>
  <si>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</si>
  <si>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</si>
  <si>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</si>
  <si>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</si>
  <si>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</si>
  <si>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</si>
  <si>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</si>
  <si>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</si>
  <si>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</si>
  <si>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</si>
  <si>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</si>
  <si>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</si>
  <si>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</si>
  <si>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</si>
  <si>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</si>
  <si>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</si>
  <si>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</si>
  <si>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</si>
  <si>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</si>
  <si>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</si>
  <si>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</si>
  <si>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</si>
  <si>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</si>
  <si>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</si>
  <si>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</si>
  <si>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</si>
  <si>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</si>
  <si>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</si>
  <si>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</si>
  <si>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</si>
  <si>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</si>
  <si>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</si>
  <si>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</si>
  <si>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</si>
  <si>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</si>
  <si>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</si>
  <si>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</si>
  <si>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</si>
  <si>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</si>
  <si>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</si>
  <si>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</si>
  <si>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</si>
  <si>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</si>
  <si>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</si>
  <si>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</si>
  <si>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</si>
  <si>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</si>
  <si>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</si>
  <si>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</si>
  <si>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</si>
  <si>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</si>
  <si>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</si>
  <si>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</si>
  <si>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</si>
  <si>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</si>
  <si>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</si>
  <si>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</si>
  <si>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</si>
  <si>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</si>
  <si>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</si>
  <si>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</si>
  <si>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</si>
  <si>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</si>
  <si>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</si>
  <si>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</si>
  <si>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</si>
  <si>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</si>
  <si>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</si>
  <si>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</si>
  <si>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</si>
  <si>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</si>
  <si>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</si>
  <si>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</si>
  <si>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</si>
  <si>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</si>
  <si>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</si>
  <si>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</si>
  <si>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</si>
  <si>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</si>
  <si>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</si>
  <si>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</si>
  <si>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</si>
  <si>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</si>
  <si>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</si>
  <si>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</si>
  <si>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</si>
  <si>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</si>
  <si>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</si>
  <si>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</si>
  <si>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</si>
  <si>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</si>
  <si>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</si>
  <si>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</si>
  <si>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</si>
  <si>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</si>
  <si>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</si>
  <si>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</si>
  <si>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</si>
  <si>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</si>
  <si>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</si>
  <si>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26,22</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</si>
  <si>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</si>
  <si>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</si>
  <si>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</si>
  <si>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</si>
  <si>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</si>
  <si>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</si>
  <si>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</si>
  <si>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</si>
  <si>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</si>
  <si>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</si>
  <si>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</si>
  <si>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</si>
  <si>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</si>
  <si>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</si>
  <si>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</si>
  <si>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</si>
  <si>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</si>
  <si>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</si>
  <si>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</si>
  <si>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</si>
  <si>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</si>
  <si>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</si>
  <si>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</si>
  <si>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</si>
  <si>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</si>
  <si>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</si>
  <si>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</si>
  <si>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</si>
  <si>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</si>
  <si>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</si>
  <si>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</si>
  <si>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</si>
  <si>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</si>
  <si>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</si>
  <si>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</si>
  <si>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</si>
  <si>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</si>
  <si>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</si>
  <si>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</si>
  <si>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</si>
  <si>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</si>
  <si>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</si>
  <si>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</si>
  <si>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</si>
  <si>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</si>
  <si>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</si>
  <si>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</si>
  <si>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</si>
  <si>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</si>
  <si>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</si>
  <si>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</si>
  <si>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</si>
  <si>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</si>
  <si>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</si>
  <si>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</si>
  <si>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</si>
  <si>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30,56</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</si>
  <si>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</si>
  <si>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</si>
  <si>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</si>
  <si>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</si>
  <si>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</si>
  <si>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</si>
  <si>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</si>
  <si>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</si>
  <si>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</si>
  <si>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</si>
  <si>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</si>
  <si>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</si>
  <si>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</si>
  <si>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</si>
  <si>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</si>
  <si>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</si>
  <si>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</si>
  <si>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</si>
  <si>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</si>
  <si>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</si>
  <si>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</si>
  <si>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</si>
  <si>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</si>
  <si>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</si>
  <si>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</si>
  <si>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</si>
  <si>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</si>
  <si>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</si>
  <si>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</si>
  <si>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11,84</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</si>
  <si>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</si>
  <si>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</si>
  <si>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</si>
  <si>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</si>
  <si>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</si>
  <si>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</si>
  <si>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</si>
  <si>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</si>
  <si>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</si>
  <si>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</si>
  <si>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</si>
  <si>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</si>
  <si>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</si>
  <si>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8,59</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</si>
  <si>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</si>
  <si>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</si>
  <si>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</si>
  <si>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</si>
  <si>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</si>
  <si>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</si>
  <si>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</si>
  <si>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</si>
  <si>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</si>
  <si>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</si>
  <si>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</si>
  <si>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</si>
  <si>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</si>
  <si>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</si>
  <si>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</si>
  <si>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</si>
  <si>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</si>
  <si>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</si>
  <si>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</si>
  <si>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</si>
  <si>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</si>
  <si>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</si>
  <si>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</si>
  <si>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</si>
  <si>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</si>
  <si>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</si>
  <si>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</si>
  <si>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</si>
  <si>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</si>
  <si>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</si>
  <si>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</si>
  <si>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</si>
  <si>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</si>
  <si>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</si>
  <si>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</si>
  <si>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</si>
  <si>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</si>
  <si>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</si>
  <si>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</si>
  <si>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</si>
  <si>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</si>
  <si>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</si>
  <si>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</si>
  <si>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</si>
  <si>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</si>
  <si>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</si>
  <si>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</si>
  <si>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</si>
  <si>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</si>
  <si>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</si>
  <si>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</si>
  <si>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</si>
  <si>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</si>
  <si>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</si>
  <si>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</si>
  <si>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</si>
  <si>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</si>
  <si>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</si>
  <si>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</si>
  <si>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</si>
  <si>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</si>
  <si>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</si>
  <si>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</si>
  <si>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</si>
  <si>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</si>
  <si>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</si>
  <si>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</si>
  <si>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</si>
  <si>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</si>
  <si>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</si>
  <si>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</si>
  <si>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</si>
  <si>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</si>
  <si>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</si>
  <si>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</si>
  <si>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</si>
  <si>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</si>
  <si>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</si>
  <si>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</si>
  <si>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</si>
  <si>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</si>
  <si>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</si>
  <si>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</si>
  <si>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</si>
  <si>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</si>
  <si>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</si>
  <si>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</si>
  <si>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</si>
  <si>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</si>
  <si>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</si>
  <si>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</si>
  <si>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</si>
  <si>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</si>
  <si>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</si>
  <si>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</si>
  <si>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</si>
  <si>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</si>
  <si>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</si>
  <si>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</si>
  <si>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</si>
  <si>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</si>
  <si>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</si>
  <si>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</si>
  <si>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</si>
  <si>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</si>
  <si>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</si>
  <si>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</si>
  <si>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</si>
  <si>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</si>
  <si>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</si>
  <si>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</si>
  <si>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</si>
  <si>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</si>
  <si>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</si>
  <si>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</si>
  <si>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</si>
  <si>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</si>
  <si>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</si>
  <si>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</si>
  <si>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</si>
  <si>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22,21</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</si>
  <si>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</si>
  <si>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</si>
  <si>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</si>
  <si>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12,24</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</si>
  <si>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</si>
  <si>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</si>
  <si>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</si>
  <si>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</si>
  <si>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</si>
  <si>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</si>
  <si>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</si>
  <si>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</si>
  <si>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</si>
  <si>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</si>
  <si>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</si>
  <si>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</si>
  <si>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</si>
  <si>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</si>
  <si>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</si>
  <si>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</si>
  <si>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</si>
  <si>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</si>
  <si>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</si>
  <si>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</si>
  <si>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</si>
  <si>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</si>
  <si>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</si>
  <si>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</si>
  <si>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</si>
  <si>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</si>
  <si>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</si>
  <si>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</si>
  <si>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</si>
  <si>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</si>
  <si>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13,03</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</si>
  <si>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</si>
  <si>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</si>
  <si>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</si>
  <si>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</si>
  <si>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</si>
  <si>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</si>
  <si>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</si>
  <si>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</si>
  <si>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</si>
  <si>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</si>
  <si>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</si>
  <si>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</si>
  <si>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</si>
  <si>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</si>
  <si>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</si>
  <si>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</si>
  <si>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</si>
  <si>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</si>
  <si>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</si>
  <si>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</si>
  <si>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</si>
  <si>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</si>
  <si>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</si>
  <si>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</si>
  <si>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</si>
  <si>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</si>
  <si>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</si>
  <si>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13,40</t>
  </si>
  <si>
    <t>TORNEIRA ELETRICA DE PAREDE, BICA ALTA, PARA COZINHA, 5500 W (110/220 V)</t>
  </si>
  <si>
    <t>TORNEIRA METAL AMARELO COM BICO PARA JARDIM, PADRAO POPULAR, 1/2 " OU 3/4 " (REF 1128)</t>
  </si>
  <si>
    <t>TORNEIRA METAL AMARELO CURTA SEM BICO PARA TANQUE, PADRAO POPULAR, 1/2 " OU 3/4 " (REF 1120)</t>
  </si>
  <si>
    <t>25,61</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</si>
  <si>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</si>
  <si>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</si>
  <si>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</si>
  <si>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</si>
  <si>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</si>
  <si>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</si>
  <si>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</si>
  <si>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</si>
  <si>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</si>
  <si>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</si>
  <si>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</si>
  <si>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</si>
  <si>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</si>
  <si>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</si>
  <si>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</si>
  <si>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</si>
  <si>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</si>
  <si>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</si>
  <si>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</si>
  <si>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</si>
  <si>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</si>
  <si>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</si>
  <si>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</si>
  <si>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</si>
  <si>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</si>
  <si>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</si>
  <si>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</si>
  <si>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</si>
  <si>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</si>
  <si>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</si>
  <si>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</si>
  <si>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</si>
  <si>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</si>
  <si>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</si>
  <si>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</si>
  <si>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</si>
  <si>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</si>
  <si>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</si>
  <si>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</si>
  <si>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</si>
  <si>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</si>
  <si>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</si>
  <si>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</si>
  <si>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</si>
  <si>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</si>
  <si>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</si>
  <si>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</si>
  <si>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</si>
  <si>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</si>
  <si>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</si>
  <si>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</si>
  <si>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</si>
  <si>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</si>
  <si>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</si>
  <si>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</si>
  <si>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</si>
  <si>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</si>
  <si>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</si>
  <si>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</si>
  <si>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</si>
  <si>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</si>
  <si>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</si>
  <si>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</si>
  <si>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</si>
  <si>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</si>
  <si>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</si>
  <si>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</si>
  <si>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</si>
  <si>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</si>
  <si>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</si>
  <si>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</si>
  <si>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</si>
  <si>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</si>
  <si>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</si>
  <si>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</si>
  <si>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</si>
  <si>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</si>
  <si>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</si>
  <si>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</si>
  <si>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</si>
  <si>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</si>
  <si>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</si>
  <si>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</si>
  <si>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</si>
  <si>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</si>
  <si>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</si>
  <si>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</si>
  <si>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</si>
  <si>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</si>
  <si>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</si>
  <si>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</si>
  <si>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</si>
  <si>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</si>
  <si>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</si>
  <si>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</si>
  <si>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</si>
  <si>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</si>
  <si>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</si>
  <si>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</si>
  <si>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</si>
  <si>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</si>
  <si>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</si>
  <si>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</si>
  <si>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</si>
  <si>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</si>
  <si>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</si>
  <si>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</si>
  <si>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</si>
  <si>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</si>
  <si>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</si>
  <si>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</si>
  <si>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</si>
  <si>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</si>
  <si>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</si>
  <si>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</si>
  <si>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</si>
  <si>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</si>
  <si>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</si>
  <si>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</si>
  <si>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</si>
  <si>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</si>
  <si>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</si>
  <si>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</si>
  <si>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</si>
  <si>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</si>
  <si>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</si>
  <si>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</si>
  <si>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133,17</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</si>
  <si>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</si>
  <si>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</si>
  <si>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</si>
  <si>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</si>
  <si>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</si>
  <si>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</si>
  <si>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</si>
  <si>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</si>
  <si>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</si>
  <si>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</si>
  <si>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</si>
  <si>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</si>
  <si>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</si>
  <si>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</si>
  <si>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</si>
  <si>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</si>
  <si>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</si>
  <si>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</si>
  <si>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</si>
  <si>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</si>
  <si>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</si>
  <si>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</si>
  <si>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</si>
  <si>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</si>
  <si>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</si>
  <si>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</si>
  <si>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</si>
  <si>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</si>
  <si>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</si>
  <si>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</si>
  <si>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</si>
  <si>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</si>
  <si>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</si>
  <si>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</si>
  <si>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</si>
  <si>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</si>
  <si>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</si>
  <si>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</si>
  <si>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</si>
  <si>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</si>
  <si>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</si>
  <si>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</si>
  <si>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</si>
  <si>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</si>
  <si>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</si>
  <si>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</si>
  <si>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</si>
  <si>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</si>
  <si>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</si>
  <si>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14,83</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</si>
  <si>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</si>
  <si>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</si>
  <si>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</si>
  <si>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</si>
  <si>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</si>
  <si>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</si>
  <si>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</si>
  <si>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</si>
  <si>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</si>
  <si>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</si>
  <si>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</si>
  <si>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</si>
  <si>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</si>
  <si>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</si>
  <si>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</si>
  <si>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</si>
  <si>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</si>
  <si>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</si>
  <si>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9,36</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</si>
  <si>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</si>
  <si>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</si>
  <si>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</si>
  <si>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</si>
  <si>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</si>
  <si>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</si>
  <si>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</si>
  <si>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</si>
  <si>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</si>
  <si>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</si>
  <si>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</si>
  <si>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</si>
  <si>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24,73</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</si>
  <si>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</si>
  <si>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</si>
  <si>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</si>
  <si>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61,25</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</si>
  <si>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</si>
  <si>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</si>
  <si>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</si>
  <si>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</si>
  <si>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</si>
  <si>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</si>
  <si>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</si>
  <si>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</si>
  <si>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</si>
  <si>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</si>
  <si>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</si>
  <si>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</si>
  <si>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</si>
  <si>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</si>
  <si>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</si>
  <si>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</si>
  <si>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</si>
  <si>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</si>
  <si>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</si>
  <si>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</si>
  <si>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</si>
  <si>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</si>
  <si>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</si>
  <si>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</si>
  <si>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</si>
  <si>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</si>
  <si>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</si>
  <si>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</si>
  <si>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</si>
  <si>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</si>
  <si>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</si>
  <si>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</si>
  <si>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</si>
  <si>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</si>
  <si>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</si>
  <si>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</si>
  <si>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</si>
  <si>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</si>
  <si>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</si>
  <si>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</si>
  <si>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</si>
  <si>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</si>
  <si>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</si>
  <si>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</si>
  <si>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</si>
  <si>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</si>
  <si>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</si>
  <si>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</si>
  <si>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</si>
  <si>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</si>
  <si>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</si>
  <si>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</si>
  <si>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</si>
  <si>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</si>
  <si>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</si>
  <si>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</si>
  <si>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</si>
  <si>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</si>
  <si>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</si>
  <si>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</si>
  <si>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</si>
  <si>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</si>
  <si>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</si>
  <si>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</si>
  <si>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</si>
  <si>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</si>
  <si>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</si>
  <si>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</si>
  <si>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</si>
  <si>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</si>
  <si>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</si>
  <si>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</si>
  <si>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</si>
  <si>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</si>
  <si>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</si>
  <si>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</si>
  <si>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</si>
  <si>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</si>
  <si>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</si>
  <si>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</si>
  <si>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</si>
  <si>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</si>
  <si>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</si>
  <si>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</si>
  <si>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</si>
  <si>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</si>
  <si>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</si>
  <si>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</si>
  <si>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</si>
  <si>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</si>
  <si>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</si>
  <si>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</si>
  <si>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</si>
  <si>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</si>
  <si>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</si>
  <si>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35,99</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</si>
  <si>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</si>
  <si>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</si>
  <si>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</si>
  <si>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</si>
  <si>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</si>
  <si>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</si>
  <si>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</si>
  <si>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</si>
  <si>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</si>
  <si>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</si>
  <si>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</si>
  <si>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</si>
  <si>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</si>
  <si>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</si>
  <si>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</si>
  <si>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</si>
  <si>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</si>
  <si>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</si>
  <si>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</si>
  <si>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</si>
  <si>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</si>
  <si>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</si>
  <si>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</si>
  <si>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</si>
  <si>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</si>
  <si>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16,31</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</si>
  <si>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</si>
  <si>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</si>
  <si>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</si>
  <si>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</si>
  <si>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</si>
  <si>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</si>
  <si>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</si>
  <si>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</si>
  <si>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</si>
  <si>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</si>
  <si>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</si>
  <si>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</si>
  <si>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</si>
  <si>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</si>
  <si>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</si>
  <si>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</si>
  <si>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</si>
  <si>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</si>
  <si>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</si>
  <si>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</si>
  <si>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</si>
  <si>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</si>
  <si>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</si>
  <si>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</si>
  <si>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</si>
  <si>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</si>
  <si>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</si>
  <si>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</si>
  <si>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</si>
  <si>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</si>
  <si>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</si>
  <si>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</si>
  <si>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</si>
  <si>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</si>
  <si>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</si>
  <si>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</si>
  <si>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</si>
  <si>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</si>
  <si>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</si>
  <si>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</si>
  <si>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</si>
  <si>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</si>
  <si>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</si>
  <si>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</si>
  <si>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</si>
  <si>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</si>
  <si>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</si>
  <si>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</si>
  <si>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</si>
  <si>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</si>
  <si>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</si>
  <si>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</si>
  <si>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</si>
  <si>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</si>
  <si>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</si>
  <si>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</si>
  <si>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</si>
  <si>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</si>
  <si>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</si>
  <si>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</si>
  <si>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</si>
  <si>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</si>
  <si>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</si>
  <si>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</si>
  <si>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</si>
  <si>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</si>
  <si>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</si>
  <si>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</si>
  <si>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</si>
  <si>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</si>
  <si>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</si>
  <si>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</si>
  <si>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</si>
  <si>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</si>
  <si>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</si>
  <si>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</si>
  <si>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</si>
  <si>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</si>
  <si>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</si>
  <si>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</si>
  <si>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</si>
  <si>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</si>
  <si>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</si>
  <si>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</si>
  <si>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</si>
  <si>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</si>
  <si>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</si>
  <si>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</si>
  <si>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</si>
  <si>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</si>
  <si>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</si>
  <si>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</si>
  <si>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</si>
  <si>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</si>
  <si>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</si>
  <si>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</si>
  <si>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</si>
  <si>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</si>
  <si>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</si>
  <si>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</si>
  <si>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</si>
  <si>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</si>
  <si>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</si>
  <si>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</si>
  <si>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</si>
  <si>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</si>
  <si>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</si>
  <si>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</si>
  <si>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</si>
  <si>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</si>
  <si>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</si>
  <si>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</si>
  <si>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</si>
  <si>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</si>
  <si>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</si>
  <si>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</si>
  <si>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</si>
  <si>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</si>
  <si>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</si>
  <si>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</si>
  <si>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</si>
  <si>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</si>
  <si>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</si>
  <si>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</si>
  <si>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</si>
  <si>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</si>
  <si>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</si>
  <si>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</si>
  <si>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</si>
  <si>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</si>
  <si>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</si>
  <si>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</si>
  <si>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</si>
  <si>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</si>
  <si>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</si>
  <si>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</si>
  <si>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</si>
  <si>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</si>
  <si>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</si>
  <si>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</si>
  <si>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</si>
  <si>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</si>
  <si>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</si>
  <si>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</si>
  <si>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</si>
  <si>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</si>
  <si>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</si>
  <si>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</si>
  <si>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64,09</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</si>
  <si>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</si>
  <si>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</si>
  <si>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</si>
  <si>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42,96</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</si>
  <si>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</si>
  <si>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</si>
  <si>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</si>
  <si>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</si>
  <si>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</si>
  <si>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</si>
  <si>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</si>
  <si>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</si>
  <si>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</si>
  <si>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</si>
  <si>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</si>
  <si>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20,01</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</si>
  <si>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</si>
  <si>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</si>
  <si>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</si>
  <si>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</si>
  <si>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</si>
  <si>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</si>
  <si>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</si>
  <si>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</si>
  <si>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</si>
  <si>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</si>
  <si>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</si>
  <si>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</si>
  <si>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</si>
  <si>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</si>
  <si>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</si>
  <si>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</si>
  <si>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</si>
  <si>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</si>
  <si>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</si>
  <si>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</si>
  <si>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</si>
  <si>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</si>
  <si>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</si>
  <si>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</si>
  <si>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</si>
  <si>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</si>
  <si>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</si>
  <si>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</si>
  <si>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</si>
  <si>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</si>
  <si>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</si>
  <si>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</si>
  <si>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</si>
  <si>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</si>
  <si>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</si>
  <si>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</si>
  <si>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17,07</t>
  </si>
  <si>
    <t>VIGA DE MADEIRA NAO APARELHADA *7,5 X 15 CM (3 X 6 ") PINUS, MISTA OU EQUIVALENTE DA REGIAO</t>
  </si>
  <si>
    <t>ASSENTAMENTO DE TUBO DE AÇO CARBONO PARA REDE DE ÁGUA, DN 1000 MM (40  ) OU DN 1100 MM (44  ), JUNTA SOLDADA, INSTALADO EM LOCAL COM NÍVEL BAIXO DE INTERFERÊNCIAS (NÃO INCLUI FORNECIMENTO). AF_11/2017</t>
  </si>
  <si>
    <t>112,60</t>
  </si>
  <si>
    <t>23,10</t>
  </si>
  <si>
    <t>19,45</t>
  </si>
  <si>
    <t>23,71</t>
  </si>
  <si>
    <t>6,40</t>
  </si>
  <si>
    <t>98764</t>
  </si>
  <si>
    <t>INVERSOR DE SOLDA MONOFÁSICO DE 160 A, POTÊNCIA DE 5400 W, TENSÃO DE 220 V, PARA SOLDA COM ELETRODOS DE 2,0 A 4,0 MM E PROCESSO TIG - CHP DIURNO. AF_06/2018</t>
  </si>
  <si>
    <t>38,88</t>
  </si>
  <si>
    <t>98765</t>
  </si>
  <si>
    <t>INVERSOR DE SOLDA MONOFÁSICO DE 160 A, POTÊNCIA DE 5400 W, TENSÃO DE 220 V, PARA SOLDA COM ELETRODOS DE 2,0 A 4,0 MM E PROCESSO TIG - CHI DIURNO. AF_06/2018</t>
  </si>
  <si>
    <t>14,68</t>
  </si>
  <si>
    <t>16,36</t>
  </si>
  <si>
    <t>9,07</t>
  </si>
  <si>
    <t>CAMINHÃO PARA EQUIPAMENTO DE LIMPEZA A SUCÇÃO COM CAMINHÃO TRUCADO DE PESO BRUTO TOTAL 23000 KG, CARGA ÚTIL MÁX. 15935 KG, DISTÂNCIA ENTRE EIXOS 4,80 M, POTÊNCIA 230 CV, INCLUSIVE LIMPADORA A SUCÇÃO, TANQUE 12000 L - MATERIAIS NA OPERAÇÃO. AF_11/2015</t>
  </si>
  <si>
    <t>33,01</t>
  </si>
  <si>
    <t>11,36</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</si>
  <si>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</si>
  <si>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</si>
  <si>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</si>
  <si>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</si>
  <si>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</si>
  <si>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</si>
  <si>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</si>
  <si>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</si>
  <si>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</si>
  <si>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26,24</t>
  </si>
  <si>
    <t>26,90</t>
  </si>
  <si>
    <t>19,64</t>
  </si>
  <si>
    <t>15,26</t>
  </si>
  <si>
    <t>CONCRETAGEM DE VIGAS E LAJES, FCK=20 MPA, PARA LAJES MACIÇAS OU NERVURADAS COM JERICAS EM ELEVADOR DE CABO EM EDIFICAÇÃO DE ATÉ 16 ANDARES, COM ÁREA MÉDIA DE LAJES MENOR OU IGUAL A 20 M² - LANÇAMENTO, ADENSAMENTO E ACABAMENTO. AF_12/2015</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</si>
  <si>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</si>
  <si>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</si>
  <si>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</si>
  <si>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</si>
  <si>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</si>
  <si>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</si>
  <si>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61,59</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</si>
  <si>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</si>
  <si>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</si>
  <si>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</si>
  <si>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</si>
  <si>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</si>
  <si>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</si>
  <si>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12,11</t>
  </si>
  <si>
    <t>16,22</t>
  </si>
  <si>
    <t>16,39</t>
  </si>
  <si>
    <t>13,14</t>
  </si>
  <si>
    <t>35,06</t>
  </si>
  <si>
    <t>3,91</t>
  </si>
  <si>
    <t>7,12</t>
  </si>
  <si>
    <t>138,70</t>
  </si>
  <si>
    <t>19,20</t>
  </si>
  <si>
    <t>19,24</t>
  </si>
  <si>
    <t>20,93</t>
  </si>
  <si>
    <t>45,57</t>
  </si>
  <si>
    <t>55,80</t>
  </si>
  <si>
    <t>17,36</t>
  </si>
  <si>
    <t>121,83</t>
  </si>
  <si>
    <t>120,22</t>
  </si>
  <si>
    <t>27,29</t>
  </si>
  <si>
    <t>8,67</t>
  </si>
  <si>
    <t>28,92</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</si>
  <si>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</si>
  <si>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</si>
  <si>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</si>
  <si>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</si>
  <si>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</si>
  <si>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</si>
  <si>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</si>
  <si>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</si>
  <si>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</si>
  <si>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</si>
  <si>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</si>
  <si>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</si>
  <si>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</si>
  <si>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</si>
  <si>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</si>
  <si>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</si>
  <si>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</si>
  <si>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</si>
  <si>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</si>
  <si>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</si>
  <si>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</si>
  <si>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</si>
  <si>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</si>
  <si>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</si>
  <si>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</si>
  <si>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</si>
  <si>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</si>
  <si>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</si>
  <si>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26,06</t>
  </si>
  <si>
    <t>TUBO EM COBRE RÍGIDO, DN 22 MM, CLASSE E, SEM ISOLAMENTO, INSTALADO EM RAMAL E SUB-RAMAL  FORNECIMENTO E INSTALAÇÃO. AF_12/2015</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</si>
  <si>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</si>
  <si>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</si>
  <si>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</si>
  <si>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</si>
  <si>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</si>
  <si>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</si>
  <si>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</si>
  <si>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25,68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</si>
  <si>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</si>
  <si>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</si>
  <si>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</si>
  <si>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</si>
  <si>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</si>
  <si>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</si>
  <si>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</si>
  <si>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</si>
  <si>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</si>
  <si>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</si>
  <si>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</si>
  <si>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</si>
  <si>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</si>
  <si>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</si>
  <si>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</si>
  <si>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</si>
  <si>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</si>
  <si>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</si>
  <si>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</si>
  <si>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</si>
  <si>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</si>
  <si>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</si>
  <si>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</si>
  <si>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</si>
  <si>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</si>
  <si>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</si>
  <si>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75,00</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</si>
  <si>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</si>
  <si>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</si>
  <si>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</si>
  <si>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</si>
  <si>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</si>
  <si>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</si>
  <si>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</si>
  <si>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</si>
  <si>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</si>
  <si>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</si>
  <si>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</si>
  <si>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</si>
  <si>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</si>
  <si>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</si>
  <si>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</si>
  <si>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</si>
  <si>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</si>
  <si>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</si>
  <si>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</si>
  <si>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</si>
  <si>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</si>
  <si>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</si>
  <si>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</si>
  <si>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</si>
  <si>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</si>
  <si>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</si>
  <si>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</si>
  <si>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</si>
  <si>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</si>
  <si>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</si>
  <si>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</si>
  <si>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</si>
  <si>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</si>
  <si>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</si>
  <si>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</si>
  <si>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</si>
  <si>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</si>
  <si>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</si>
  <si>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</si>
  <si>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</si>
  <si>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</si>
  <si>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</si>
  <si>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3,78</t>
  </si>
  <si>
    <t>50,73</t>
  </si>
  <si>
    <t>17,29</t>
  </si>
  <si>
    <t>27,25</t>
  </si>
  <si>
    <t>33,18</t>
  </si>
  <si>
    <t>22,22</t>
  </si>
  <si>
    <t>19,94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</si>
  <si>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</si>
  <si>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</si>
  <si>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</si>
  <si>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</si>
  <si>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</si>
  <si>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</si>
  <si>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</si>
  <si>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</si>
  <si>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</si>
  <si>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</si>
  <si>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</si>
  <si>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</si>
  <si>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</si>
  <si>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</si>
  <si>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</si>
  <si>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</si>
  <si>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</si>
  <si>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</si>
  <si>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</si>
  <si>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</si>
  <si>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</si>
  <si>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</si>
  <si>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4,86</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</si>
  <si>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</si>
  <si>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</si>
  <si>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</si>
  <si>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</si>
  <si>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</si>
  <si>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</si>
  <si>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</si>
  <si>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</si>
  <si>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</si>
  <si>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</si>
  <si>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</si>
  <si>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</si>
  <si>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</si>
  <si>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</si>
  <si>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35,82</t>
  </si>
  <si>
    <t>LUVA DE REDUÇÃO, EM FERRO GALVANIZADO, 1 1/4" X 3/4", CONEXÃO ROSQUEADA, INSTALADO EM REDE DE ALIMENTAÇÃO PARA HIDRANTE - FORNECIMENTO E INSTALAÇÃO. AF_12/2015</t>
  </si>
  <si>
    <t>33,60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</si>
  <si>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</si>
  <si>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</si>
  <si>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</si>
  <si>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</si>
  <si>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</si>
  <si>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</si>
  <si>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</si>
  <si>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</si>
  <si>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</si>
  <si>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</si>
  <si>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</si>
  <si>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</si>
  <si>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</si>
  <si>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</si>
  <si>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</si>
  <si>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</si>
  <si>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</si>
  <si>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</si>
  <si>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</si>
  <si>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</si>
  <si>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</si>
  <si>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</si>
  <si>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</si>
  <si>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</si>
  <si>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</si>
  <si>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</si>
  <si>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</si>
  <si>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16,17</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</si>
  <si>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</si>
  <si>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</si>
  <si>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</si>
  <si>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</si>
  <si>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</si>
  <si>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</si>
  <si>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</si>
  <si>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</si>
  <si>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</si>
  <si>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</si>
  <si>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</si>
  <si>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</si>
  <si>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</si>
  <si>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</si>
  <si>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</si>
  <si>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</si>
  <si>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</si>
  <si>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</si>
  <si>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</si>
  <si>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</si>
  <si>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</si>
  <si>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</si>
  <si>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</si>
  <si>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</si>
  <si>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</si>
  <si>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</si>
  <si>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</si>
  <si>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</si>
  <si>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</si>
  <si>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</si>
  <si>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</si>
  <si>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</si>
  <si>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</si>
  <si>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</si>
  <si>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</si>
  <si>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</si>
  <si>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</si>
  <si>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</si>
  <si>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</si>
  <si>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</si>
  <si>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</si>
  <si>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</si>
  <si>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</si>
  <si>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</si>
  <si>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</si>
  <si>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</si>
  <si>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</si>
  <si>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</si>
  <si>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</si>
  <si>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</si>
  <si>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</si>
  <si>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</si>
  <si>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</si>
  <si>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</si>
  <si>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</si>
  <si>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</si>
  <si>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</si>
  <si>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</si>
  <si>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</si>
  <si>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</si>
  <si>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</si>
  <si>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</si>
  <si>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</si>
  <si>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</si>
  <si>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78,13</t>
  </si>
  <si>
    <t>9,81</t>
  </si>
  <si>
    <t>36,29</t>
  </si>
  <si>
    <t>12,52</t>
  </si>
  <si>
    <t>21,58</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</si>
  <si>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</si>
  <si>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</si>
  <si>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</si>
  <si>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</si>
  <si>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</si>
  <si>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</si>
  <si>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</si>
  <si>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</si>
  <si>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</si>
  <si>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</si>
  <si>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</si>
  <si>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</si>
  <si>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</si>
  <si>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</si>
  <si>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</si>
  <si>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</si>
  <si>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</si>
  <si>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</si>
  <si>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</si>
  <si>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</si>
  <si>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</si>
  <si>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</si>
  <si>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</si>
  <si>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</si>
  <si>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</si>
  <si>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</si>
  <si>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</si>
  <si>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33,23</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</si>
  <si>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</si>
  <si>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</si>
  <si>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72,56</t>
  </si>
  <si>
    <t>15,19</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</si>
  <si>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</si>
  <si>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</si>
  <si>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</si>
  <si>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14,88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</si>
  <si>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</si>
  <si>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</si>
  <si>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</si>
  <si>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</si>
  <si>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</si>
  <si>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</si>
  <si>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</si>
  <si>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</si>
  <si>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</si>
  <si>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</si>
  <si>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</si>
  <si>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</si>
  <si>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</si>
  <si>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</si>
  <si>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1,62</t>
  </si>
  <si>
    <t>103,32</t>
  </si>
  <si>
    <t>71,36</t>
  </si>
  <si>
    <t>13,22</t>
  </si>
  <si>
    <t>17,25</t>
  </si>
  <si>
    <t>33,24</t>
  </si>
  <si>
    <t>26,50</t>
  </si>
  <si>
    <t>32,05</t>
  </si>
  <si>
    <t>3,92</t>
  </si>
  <si>
    <t>14,65</t>
  </si>
  <si>
    <t>99054</t>
  </si>
  <si>
    <t>ACABAMENTOS PARA FORRO (SANCA DE GESSO MONTADA NA OBRA). AF_05/2017_P</t>
  </si>
  <si>
    <t>44,90</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</si>
  <si>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</si>
  <si>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</si>
  <si>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11,90</t>
  </si>
  <si>
    <t>9,74</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</si>
  <si>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</si>
  <si>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</si>
  <si>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Porcelanato natural, acabamento acetinado, dim. 60x60cm, ref. PLATINA NA Eliane/equiv, utilizando dupla colagem de argamassa colante para porcelanato tipo ACIII e rejunte 1mm para porcelanato</t>
  </si>
  <si>
    <t>Mini-Disjuntor bipolar 80 A, curva C - 5KA 240VCA (NBR IEC 60947-2), Ref. Siemens, GE, Schneider ou equivalente</t>
  </si>
  <si>
    <t>Mini-Disjuntor tripolar 80 A, curva C - 5KA 240VCA (NBR IEC 60947-2), Ref. Siemens, GE, Schneider ou equivalente</t>
  </si>
  <si>
    <t>CHAPA COMPENSADO NAVAL ESP. 10MM</t>
  </si>
  <si>
    <t>PONTALETE DE MADEIRA BRUTA DE 3ª 8.0 X 8.0 CM</t>
  </si>
  <si>
    <t>PECA EM MADEIRA 7X5CM (BRUTA)</t>
  </si>
  <si>
    <t>MANTA ASFALTICA 3MM TIPO III - APP (AREIA/POLIESTER/POLIESTER) NBR 9952, INCL. ARG. REGULAR. E PROTECAO</t>
  </si>
  <si>
    <t>MANTA ASFALTICA 4MM TIPO III - APP (AREIA/POLIESTER/POLIESTER) NBR 9952, INCL. ARG. REGULAR. E PROTECAO</t>
  </si>
  <si>
    <t>CANTONEIRA ABAS IGUAIS DE FERRO ASTM A-36 - 1/8" X 1/2" X 1/2"</t>
  </si>
  <si>
    <t>CANTONEIRA ABAS IGUAIS DE FERRO ASTM A-36 - 1/8" X 3/4" X 3/4"</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</si>
  <si>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</si>
  <si>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</si>
  <si>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</si>
  <si>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</si>
  <si>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</si>
  <si>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MADEIRA DE LEI LISA MEDIA SARRAFEADA ESP 30MM P/ PINTURA 0.80 X 1.60 M</t>
  </si>
  <si>
    <t>PORTA MADEIRA DE LEI LISA MEDIA SARRAFEADA ESP 30MM P/ PINTURA 0.60 X 1.60M</t>
  </si>
  <si>
    <t>PORTA ABRIR VENEZIANA ALUM ANOD NATURAL LINHA 25/SUPREMA</t>
  </si>
  <si>
    <t>JANELA MAXIM-AR ALUMINIO ANOD. NATURAL LINHA 25/SUPREMA</t>
  </si>
  <si>
    <t>JANELA DE CORRER ALUMINIO ANOD. NATURAL LINHA 25/SUPREMA</t>
  </si>
  <si>
    <t>PORCELANTO NATURAL ACETINADO 60X60CM PLATINA NA</t>
  </si>
  <si>
    <t>CANTONEIRA ABAS IGUAIS DE FERRO ASTM A-36 - 1/8" X 1" X 1"</t>
  </si>
  <si>
    <t>CANTONEIRA ABAS IGUAIS DE FERRO ASTM A-36 - 3/16" X 1.1/2" X 1.1/2" GALV.</t>
  </si>
  <si>
    <t>TELA BELINOX, L=245MM/E=1,5MM INOX-TEL-752</t>
  </si>
  <si>
    <t>BOMBA CENTR TRIFASICA 220/380V 5CV REF CAM 620 TJM</t>
  </si>
  <si>
    <t>CANTONEIRA ABAS IGUAIS DE FERRO ASTM A-36 - 3/16" X 1.1/2" X 1.1/2"</t>
  </si>
  <si>
    <t>CANTONEIRA ABAS IGUAIS DE FERRO ASTM A-36 - 3/16" X 1" X 1"</t>
  </si>
  <si>
    <t>CANTONEIRA ABAS IGUAIS DE FERRO ASTM A-36 - 3/16" X 1.1/4" X 1.1/4"</t>
  </si>
  <si>
    <t>REGULADOR PRESSAO PRIM EST SAIDA 150KPA INC VALVULA P/ 02 CILIDROS</t>
  </si>
  <si>
    <t>TORNEIRA JATO ESGUICHO EM ACO INOX DIAM. 3/8" - TAMANHO 15 CM P/ BEBEDOURO INDUSTRIAL</t>
  </si>
  <si>
    <t>CAIXA DE INCENDIO/ABRIGO PARA MANGUEIRA 60X90X17CM C/ TAMPA E SUPORTE</t>
  </si>
  <si>
    <t>CAIXA DE INCENDIO/ABRIGO PARA MANGUEIRA 80X90X17CM C/ TAMPA E SUPORTE</t>
  </si>
  <si>
    <t>CANTONEIRA ABAS IGUAIS DE FERRO ASTM A-36 - 1/4" X 1.1/4" X 1.1/4"</t>
  </si>
  <si>
    <t>MATERIAL DE CONSUMO I</t>
  </si>
  <si>
    <t>03.03</t>
  </si>
  <si>
    <t>03.03.01</t>
  </si>
  <si>
    <r>
      <t xml:space="preserve">BDI: </t>
    </r>
    <r>
      <rPr>
        <sz val="10"/>
        <rFont val="Arial"/>
        <family val="2"/>
      </rPr>
      <t>27,64% - Serviços</t>
    </r>
    <r>
      <rPr>
        <b/>
        <sz val="10"/>
        <rFont val="Arial"/>
        <family val="2"/>
      </rPr>
      <t xml:space="preserve">
DATA BASE: </t>
    </r>
    <r>
      <rPr>
        <sz val="10"/>
        <rFont val="Arial"/>
        <family val="2"/>
      </rPr>
      <t>Setembro/2018</t>
    </r>
  </si>
  <si>
    <t>05.03.01</t>
  </si>
  <si>
    <t>05.03.02</t>
  </si>
  <si>
    <t>05.03.03</t>
  </si>
  <si>
    <t>PORTA TOALHA INOX PARA PAPEL TOALHA EM ROLO</t>
  </si>
  <si>
    <t xml:space="preserve">BARRA DE APOIO, RETA, FIXA, EM AÇO INOX, L=80CM, D=1 1/2", JACKWAL OU SIMILAR </t>
  </si>
  <si>
    <t>01.01.07</t>
  </si>
  <si>
    <t>Rede Provisória de Energia</t>
  </si>
  <si>
    <t>1 mês</t>
  </si>
  <si>
    <t>2 mês</t>
  </si>
  <si>
    <t>3 mês</t>
  </si>
  <si>
    <t>4 mês</t>
  </si>
  <si>
    <t>EMPRESA</t>
  </si>
  <si>
    <t xml:space="preserve">VALOR </t>
  </si>
  <si>
    <t>Madeira Madeira</t>
  </si>
  <si>
    <t>Mercado Livre</t>
  </si>
  <si>
    <t>Guaporé</t>
  </si>
  <si>
    <t>MÉDIA</t>
  </si>
  <si>
    <t xml:space="preserve">QUADRO RESUMO </t>
  </si>
  <si>
    <t>01.01.08</t>
  </si>
  <si>
    <t>01.01.09</t>
  </si>
  <si>
    <t>03.04.01</t>
  </si>
  <si>
    <t>03.04.02</t>
  </si>
  <si>
    <t>03.05.01</t>
  </si>
  <si>
    <t>03.05.02</t>
  </si>
  <si>
    <t>03.04.03</t>
  </si>
  <si>
    <t>03.04.04</t>
  </si>
  <si>
    <t>03.05.03</t>
  </si>
  <si>
    <t>03.05.04</t>
  </si>
  <si>
    <t>03.06.01</t>
  </si>
  <si>
    <t>04.02.01</t>
  </si>
  <si>
    <t>04.02.02</t>
  </si>
  <si>
    <t>09.01.01</t>
  </si>
  <si>
    <t>09.01.02</t>
  </si>
  <si>
    <t>09.01.03</t>
  </si>
  <si>
    <t>09.01.05</t>
  </si>
  <si>
    <t>09.02.01</t>
  </si>
  <si>
    <t>16.01.01</t>
  </si>
  <si>
    <t>19,46</t>
  </si>
  <si>
    <t>26,95</t>
  </si>
  <si>
    <t>73,36</t>
  </si>
  <si>
    <t>38,89</t>
  </si>
  <si>
    <t>8,51</t>
  </si>
  <si>
    <t>25,48</t>
  </si>
  <si>
    <t>0,93</t>
  </si>
  <si>
    <t>34,40</t>
  </si>
  <si>
    <t>21,08</t>
  </si>
  <si>
    <t>4,63</t>
  </si>
  <si>
    <t>13,10</t>
  </si>
  <si>
    <t>26,59</t>
  </si>
  <si>
    <t>2,13</t>
  </si>
  <si>
    <t>20,47</t>
  </si>
  <si>
    <t>4,47</t>
  </si>
  <si>
    <t>54,38</t>
  </si>
  <si>
    <t>42,22</t>
  </si>
  <si>
    <t>23,15</t>
  </si>
  <si>
    <t>14,03</t>
  </si>
  <si>
    <t>34,26</t>
  </si>
  <si>
    <t>11,56</t>
  </si>
  <si>
    <t>32,70</t>
  </si>
  <si>
    <t>19,76</t>
  </si>
  <si>
    <t>3,50</t>
  </si>
  <si>
    <t>16,47</t>
  </si>
  <si>
    <t>24,41</t>
  </si>
  <si>
    <t>17,26</t>
  </si>
  <si>
    <t>23,94</t>
  </si>
  <si>
    <t>109,86</t>
  </si>
  <si>
    <t>28,85</t>
  </si>
  <si>
    <t>137,48</t>
  </si>
  <si>
    <t>12,68</t>
  </si>
  <si>
    <t>16,72</t>
  </si>
  <si>
    <t>170,84</t>
  </si>
  <si>
    <t>44,87</t>
  </si>
  <si>
    <t>213,79</t>
  </si>
  <si>
    <t>16,07</t>
  </si>
  <si>
    <t>52,91</t>
  </si>
  <si>
    <t>7,08</t>
  </si>
  <si>
    <t>37,94</t>
  </si>
  <si>
    <t>27,67</t>
  </si>
  <si>
    <t>22,94</t>
  </si>
  <si>
    <t>28,71</t>
  </si>
  <si>
    <t>34,47</t>
  </si>
  <si>
    <t>14,56</t>
  </si>
  <si>
    <t>5,09</t>
  </si>
  <si>
    <t>1,04</t>
  </si>
  <si>
    <t>9,08</t>
  </si>
  <si>
    <t>13,70</t>
  </si>
  <si>
    <t>44,82</t>
  </si>
  <si>
    <t>63,07</t>
  </si>
  <si>
    <t>16,58</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</si>
  <si>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</si>
  <si>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</si>
  <si>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</si>
  <si>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</si>
  <si>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</si>
  <si>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</si>
  <si>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</si>
  <si>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</si>
  <si>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</si>
  <si>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</si>
  <si>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</si>
  <si>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</si>
  <si>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</si>
  <si>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</si>
  <si>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</si>
  <si>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</si>
  <si>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</si>
  <si>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</si>
  <si>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</si>
  <si>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</si>
  <si>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</si>
  <si>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</si>
  <si>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</si>
  <si>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</si>
  <si>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</si>
  <si>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</si>
  <si>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</si>
  <si>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</si>
  <si>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</si>
  <si>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</si>
  <si>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</si>
  <si>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</si>
  <si>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</si>
  <si>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</si>
  <si>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</si>
  <si>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</si>
  <si>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</si>
  <si>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</si>
  <si>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</si>
  <si>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</si>
  <si>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</si>
  <si>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</si>
  <si>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</si>
  <si>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</si>
  <si>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</si>
  <si>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</si>
  <si>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</si>
  <si>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</si>
  <si>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</si>
  <si>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</si>
  <si>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</si>
  <si>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</si>
  <si>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</si>
  <si>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</si>
  <si>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</si>
  <si>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</si>
  <si>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</si>
  <si>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</si>
  <si>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</si>
  <si>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</si>
  <si>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</si>
  <si>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</si>
  <si>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</si>
  <si>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</si>
  <si>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</si>
  <si>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</si>
  <si>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</si>
  <si>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</si>
  <si>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</si>
  <si>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</si>
  <si>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</si>
  <si>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</si>
  <si>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</si>
  <si>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</si>
  <si>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</si>
  <si>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</si>
  <si>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</si>
  <si>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</si>
  <si>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</si>
  <si>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</si>
  <si>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</si>
  <si>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</si>
  <si>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</si>
  <si>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</si>
  <si>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</si>
  <si>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</si>
  <si>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</si>
  <si>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</si>
  <si>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</si>
  <si>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</si>
  <si>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</si>
  <si>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</si>
  <si>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</si>
  <si>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</si>
  <si>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</si>
  <si>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</si>
  <si>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</si>
  <si>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</si>
  <si>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</si>
  <si>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</si>
  <si>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</si>
  <si>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</si>
  <si>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</si>
  <si>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</si>
  <si>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</si>
  <si>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</si>
  <si>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</si>
  <si>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</si>
  <si>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</si>
  <si>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</si>
  <si>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</si>
  <si>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</si>
  <si>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</si>
  <si>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</si>
  <si>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</si>
  <si>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</si>
  <si>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</si>
  <si>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</si>
  <si>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</si>
  <si>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</si>
  <si>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</si>
  <si>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</si>
  <si>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</si>
  <si>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</si>
  <si>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</si>
  <si>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</si>
  <si>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</si>
  <si>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</si>
  <si>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</si>
  <si>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</si>
  <si>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</si>
  <si>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</si>
  <si>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</si>
  <si>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</si>
  <si>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</si>
  <si>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</si>
  <si>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</si>
  <si>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</si>
  <si>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</si>
  <si>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</si>
  <si>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</si>
  <si>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</si>
  <si>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</si>
  <si>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</si>
  <si>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</si>
  <si>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</si>
  <si>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</si>
  <si>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</si>
  <si>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</si>
  <si>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30,55</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</si>
  <si>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</si>
  <si>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</si>
  <si>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</si>
  <si>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</si>
  <si>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</si>
  <si>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28,41</t>
  </si>
  <si>
    <t>513,70</t>
  </si>
  <si>
    <t>139,98</t>
  </si>
  <si>
    <t>98,24</t>
  </si>
  <si>
    <t>15,50</t>
  </si>
  <si>
    <t>13,15</t>
  </si>
  <si>
    <t>57,30</t>
  </si>
  <si>
    <t>40,78</t>
  </si>
  <si>
    <t>97,83</t>
  </si>
  <si>
    <t>86,53</t>
  </si>
  <si>
    <t>51,71</t>
  </si>
  <si>
    <t>56,89</t>
  </si>
  <si>
    <t>41,25</t>
  </si>
  <si>
    <t>17,66</t>
  </si>
  <si>
    <t>17,71</t>
  </si>
  <si>
    <t>50,04</t>
  </si>
  <si>
    <t>9,87</t>
  </si>
  <si>
    <t>7,48</t>
  </si>
  <si>
    <t>7,85</t>
  </si>
  <si>
    <t>9,79</t>
  </si>
  <si>
    <t>5,06</t>
  </si>
  <si>
    <t>7,95</t>
  </si>
  <si>
    <t>6,62</t>
  </si>
  <si>
    <t>12,63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</si>
  <si>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</si>
  <si>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</si>
  <si>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</si>
  <si>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</si>
  <si>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</si>
  <si>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</si>
  <si>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</si>
  <si>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</si>
  <si>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</si>
  <si>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</si>
  <si>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</si>
  <si>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</si>
  <si>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</si>
  <si>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</si>
  <si>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</si>
  <si>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</si>
  <si>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</si>
  <si>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</si>
  <si>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</si>
  <si>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</si>
  <si>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</si>
  <si>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</si>
  <si>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</si>
  <si>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</si>
  <si>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</si>
  <si>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</si>
  <si>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</si>
  <si>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</si>
  <si>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</si>
  <si>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</si>
  <si>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23,08</t>
  </si>
  <si>
    <t>34,34</t>
  </si>
  <si>
    <t>23,05</t>
  </si>
  <si>
    <t>4,42</t>
  </si>
  <si>
    <t>8,20</t>
  </si>
  <si>
    <t>12,75</t>
  </si>
  <si>
    <t>23,86</t>
  </si>
  <si>
    <t>11,69</t>
  </si>
  <si>
    <t>8,87</t>
  </si>
  <si>
    <t>13,82</t>
  </si>
  <si>
    <t>15,22</t>
  </si>
  <si>
    <t>32,61</t>
  </si>
  <si>
    <t>15,49</t>
  </si>
  <si>
    <t>13,69</t>
  </si>
  <si>
    <t>CABO DE COBRE FLEXÍVEL ISOLADO, 4 MM², ANTI-CHAMA 0,6/1,0 KV, PARA CIRCUITOS TERMINAIS - FORNECIMENTO E INSTALAÇÃO. AF_12/2015</t>
  </si>
  <si>
    <t>CABO DE COBRE FLEXÍVEL ISOLADO, 6 MM², ANTI-CHAMA 450/750 V, PARA CIRCUITOS TERMINAIS - FORNECIMENTO E INSTALAÇÃO. AF_12/2015</t>
  </si>
  <si>
    <t>11,92</t>
  </si>
  <si>
    <t>20,07</t>
  </si>
  <si>
    <t>25,05</t>
  </si>
  <si>
    <t>32,01</t>
  </si>
  <si>
    <t>19,32</t>
  </si>
  <si>
    <t>24,50</t>
  </si>
  <si>
    <t>23,68</t>
  </si>
  <si>
    <t>29,70</t>
  </si>
  <si>
    <t>17,10</t>
  </si>
  <si>
    <t>41,49</t>
  </si>
  <si>
    <t>10,32</t>
  </si>
  <si>
    <t>7,32</t>
  </si>
  <si>
    <t>PONTO DE ILUMINAÇÃO RESIDENCIAL INCLUINDO INTERRUPTOR SIMPLES, CAIXA ELÉTRICA, ELETRODUTO, CABO, RASGO, QUEBRA E CHUMBAMENTO (EXCLUINDO LUMINÁRIA E LÂMPADA). AF_01/2016</t>
  </si>
  <si>
    <t>65,41</t>
  </si>
  <si>
    <t>52,75</t>
  </si>
  <si>
    <t>16,34</t>
  </si>
  <si>
    <t>3,73</t>
  </si>
  <si>
    <t>15,00</t>
  </si>
  <si>
    <t>31,63</t>
  </si>
  <si>
    <t>TUBO PVC, SERIE NORMAL, ESGOTO PREDIAL, DN 100 MM, FORNECIDO E INSTALADO EM RAMAL DE DESCARGA OU RAMAL DE ESGOTO SANITÁRIO. AF_12/2014</t>
  </si>
  <si>
    <t>42,28</t>
  </si>
  <si>
    <t>40,62</t>
  </si>
  <si>
    <t>26,21</t>
  </si>
  <si>
    <t>17,56</t>
  </si>
  <si>
    <t>15,08</t>
  </si>
  <si>
    <t>60,59</t>
  </si>
  <si>
    <t>TE, PVC, SOLDÁVEL, DN 20MM, INSTALADO EM RAMAL OU SUB-RAMAL DE ÁGUA - FORNECIMENTO E INSTALAÇÃO. AF_12/2014</t>
  </si>
  <si>
    <t>TE, PVC, SOLDÁVEL, DN 25MM, INSTALADO EM RAMAL OU SUB-RAMAL DE ÁGUA - FORNECIMENTO E INSTALAÇÃO. AF_12/2014</t>
  </si>
  <si>
    <t>13,50</t>
  </si>
  <si>
    <t>9,15</t>
  </si>
  <si>
    <t>5,39</t>
  </si>
  <si>
    <t>8,65</t>
  </si>
  <si>
    <t>19,60</t>
  </si>
  <si>
    <t>19,91</t>
  </si>
  <si>
    <t>50,75</t>
  </si>
  <si>
    <t>24,79</t>
  </si>
  <si>
    <t>28,36</t>
  </si>
  <si>
    <t>13,32</t>
  </si>
  <si>
    <t>34,24</t>
  </si>
  <si>
    <t>13,01</t>
  </si>
  <si>
    <t>57,13</t>
  </si>
  <si>
    <t>19,35</t>
  </si>
  <si>
    <t>16,00</t>
  </si>
  <si>
    <t>12,46</t>
  </si>
  <si>
    <t>53,53</t>
  </si>
  <si>
    <t>11,54</t>
  </si>
  <si>
    <t>44,60</t>
  </si>
  <si>
    <t>22,12</t>
  </si>
  <si>
    <t>9,57</t>
  </si>
  <si>
    <t>17,12</t>
  </si>
  <si>
    <t>48,64</t>
  </si>
  <si>
    <t>4,02</t>
  </si>
  <si>
    <t>18,19</t>
  </si>
  <si>
    <t>21,12</t>
  </si>
  <si>
    <t>33,86</t>
  </si>
  <si>
    <t>36,78</t>
  </si>
  <si>
    <t>9,51</t>
  </si>
  <si>
    <t>21,19</t>
  </si>
  <si>
    <t>53,65</t>
  </si>
  <si>
    <t>45,46</t>
  </si>
  <si>
    <t>30,11</t>
  </si>
  <si>
    <t>23,01</t>
  </si>
  <si>
    <t>12,42</t>
  </si>
  <si>
    <t>37,60</t>
  </si>
  <si>
    <t>21,96</t>
  </si>
  <si>
    <t>68,62</t>
  </si>
  <si>
    <t>36,87</t>
  </si>
  <si>
    <t>15,44</t>
  </si>
  <si>
    <t>15,89</t>
  </si>
  <si>
    <t>14,17</t>
  </si>
  <si>
    <t>26,38</t>
  </si>
  <si>
    <t>23,21</t>
  </si>
  <si>
    <t>14,64</t>
  </si>
  <si>
    <t>18,66</t>
  </si>
  <si>
    <t>27,22</t>
  </si>
  <si>
    <t>31,50</t>
  </si>
  <si>
    <t>33,69</t>
  </si>
  <si>
    <t>54,58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</si>
  <si>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</si>
  <si>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</si>
  <si>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</si>
  <si>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</si>
  <si>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</si>
  <si>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</si>
  <si>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</si>
  <si>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</si>
  <si>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</si>
  <si>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</si>
  <si>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</si>
  <si>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</si>
  <si>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</si>
  <si>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</si>
  <si>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</si>
  <si>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</si>
  <si>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</si>
  <si>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</si>
  <si>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VASO SANITÁRIO SIFONADO COM CAIXA ACOPLADA LOUÇA BRANCA - PADRÃO MÉDIO, INCLUSO ENGATE FLEXÍVEL EM METAL CROMADO, 1/2 X 40CM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</si>
  <si>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</si>
  <si>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156,30</t>
  </si>
  <si>
    <t>VASO SANITARIO SIFONADO CONVENCIONAL PARA PCD SEM FURO FRONTAL COM  LOUÇA BRANCA SEM ASSENTO -  FORNECIMENTO E INSTALAÇÃO. AF_10/2016</t>
  </si>
  <si>
    <t>PAPELEIRA DE PAREDE EM METAL CROMADO SEM TAMPA, INCLUSO FIXAÇÃO. AF_10/2016</t>
  </si>
  <si>
    <t>20,89</t>
  </si>
  <si>
    <t>19,87</t>
  </si>
  <si>
    <t>REGISTRO DE PRESSÃO BRUTO, LATÃO,  ROSCÁVEL, 3/4, FORNECIDO E INSTALADO EM RAMAL DE ÁGUA. AF_12/2014</t>
  </si>
  <si>
    <t>REGISTRO DE GAVETA BRUTO, LATÃO, ROSCÁVEL, 3/4", FORNECIDO E INSTALADO EM RAMAL DE ÁGUA. AF_12/2014</t>
  </si>
  <si>
    <t>TORNEIRA DE BOIA, ROSCÁVEL, 1/2 , FORNECIDA E INSTALADA EM RESERVAÇÃO DE ÁGUA. AF_06/2016</t>
  </si>
  <si>
    <t>17,48</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</si>
  <si>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</si>
  <si>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</si>
  <si>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</si>
  <si>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</si>
  <si>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</si>
  <si>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</si>
  <si>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</si>
  <si>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</si>
  <si>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</si>
  <si>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</si>
  <si>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</si>
  <si>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</si>
  <si>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</si>
  <si>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</si>
  <si>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</si>
  <si>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</si>
  <si>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</si>
  <si>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</si>
  <si>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</si>
  <si>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</si>
  <si>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</si>
  <si>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</si>
  <si>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</si>
  <si>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</si>
  <si>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</si>
  <si>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</si>
  <si>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</si>
  <si>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</si>
  <si>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</si>
  <si>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</si>
  <si>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</si>
  <si>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</si>
  <si>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</si>
  <si>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</si>
  <si>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</si>
  <si>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</si>
  <si>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</si>
  <si>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</si>
  <si>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</si>
  <si>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</si>
  <si>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</si>
  <si>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35,80</t>
  </si>
  <si>
    <t>43,57</t>
  </si>
  <si>
    <t>8,13</t>
  </si>
  <si>
    <t>13,92</t>
  </si>
  <si>
    <t>10,15</t>
  </si>
  <si>
    <t>5,29</t>
  </si>
  <si>
    <t>5,16</t>
  </si>
  <si>
    <t>11,26</t>
  </si>
  <si>
    <t>19,95</t>
  </si>
  <si>
    <t>1,49</t>
  </si>
  <si>
    <t>3,99</t>
  </si>
  <si>
    <t>58,82</t>
  </si>
  <si>
    <t>61,49</t>
  </si>
  <si>
    <t>39,58</t>
  </si>
  <si>
    <t>51,04</t>
  </si>
  <si>
    <t>10,24</t>
  </si>
  <si>
    <t>41,80</t>
  </si>
  <si>
    <t>73759/2</t>
  </si>
  <si>
    <t>PRE-MISTURADO A FRIO COM EMULSAO RL-1C, INCLUSO USINAGEM E APLICACAO, EXCLUSIVE TRANSPORTE</t>
  </si>
  <si>
    <t>54,20</t>
  </si>
  <si>
    <t>18,08</t>
  </si>
  <si>
    <t>20,11</t>
  </si>
  <si>
    <t>15,57</t>
  </si>
  <si>
    <t>14,90</t>
  </si>
  <si>
    <t>20,68</t>
  </si>
  <si>
    <t>22,77</t>
  </si>
  <si>
    <t>16,40</t>
  </si>
  <si>
    <t>14,74</t>
  </si>
  <si>
    <t>11,49</t>
  </si>
  <si>
    <t>31,36</t>
  </si>
  <si>
    <t>12,65</t>
  </si>
  <si>
    <t>18,64</t>
  </si>
  <si>
    <t>19,07</t>
  </si>
  <si>
    <t>46,75</t>
  </si>
  <si>
    <t>135,75</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</si>
  <si>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</si>
  <si>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</si>
  <si>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</si>
  <si>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</si>
  <si>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</si>
  <si>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</si>
  <si>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</si>
  <si>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</si>
  <si>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</si>
  <si>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</si>
  <si>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</si>
  <si>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</si>
  <si>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8,09</t>
  </si>
  <si>
    <t>18,90</t>
  </si>
  <si>
    <t>10,05</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</si>
  <si>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</si>
  <si>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</si>
  <si>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</si>
  <si>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</si>
  <si>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</si>
  <si>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</si>
  <si>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99061</t>
  </si>
  <si>
    <t>CAVALETE DE OBRA COM ALTURA DE 0,50 M - 2 UTILIZAÇÕES. AF_10/2018</t>
  </si>
  <si>
    <t>99062</t>
  </si>
  <si>
    <t>MARCAÇÃO DE PONTOS EM GABARITO OU CAVALETE. AF_10/2018</t>
  </si>
  <si>
    <t>99063</t>
  </si>
  <si>
    <t>LOCAÇÃO DE REDE DE ÁGUA OU ESGOTO. AF_10/2018</t>
  </si>
  <si>
    <t>99064</t>
  </si>
  <si>
    <t>LOCAÇÃO DE PAVIMENTAÇÃO. AF_10/2018</t>
  </si>
  <si>
    <t>13,58</t>
  </si>
  <si>
    <t>25,63</t>
  </si>
  <si>
    <t>22,68</t>
  </si>
  <si>
    <t>22,61</t>
  </si>
  <si>
    <t>26,60</t>
  </si>
  <si>
    <t>21,59</t>
  </si>
  <si>
    <t>17,28</t>
  </si>
  <si>
    <t>18,42</t>
  </si>
  <si>
    <t>28,79</t>
  </si>
  <si>
    <t>115,57</t>
  </si>
  <si>
    <t>36,00</t>
  </si>
  <si>
    <t>ACO CA-25, 32,0 MM, BARRA DE TRANSFERENCIA (COLETADO CAIXA)</t>
  </si>
  <si>
    <t>3,37</t>
  </si>
  <si>
    <t>11,75</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</si>
  <si>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</si>
  <si>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</si>
  <si>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</si>
  <si>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202.992,51</t>
  </si>
  <si>
    <t>37,50</t>
  </si>
  <si>
    <t>55,53</t>
  </si>
  <si>
    <t>BANCO COM ENCOSTO, 1,60M* DE COMPRIMENTO, EM TUBO DE ACO CARBONO E PINTURA NO PROCESSO ELETROSTATICO - PARA ACADEMIA AO AR LIVRE / ACADEMIA DA TERCEIRA IDADE - ATI</t>
  </si>
  <si>
    <t>38,77</t>
  </si>
  <si>
    <t>40,27</t>
  </si>
  <si>
    <t>490,00</t>
  </si>
  <si>
    <t>19,23</t>
  </si>
  <si>
    <t>36,44</t>
  </si>
  <si>
    <t>10,51</t>
  </si>
  <si>
    <t>50,93</t>
  </si>
  <si>
    <t>CAP, PVC, JE, OCRE, DN 150 MM (CONEXAO PARA TUBO COLETOR DE ESGOTO)</t>
  </si>
  <si>
    <t>CAP, PVC, JE, OCRE, DN 200 MM (CONEXAO PARA TUBO COLETOR DE ESGOTO)</t>
  </si>
  <si>
    <t>26,85</t>
  </si>
  <si>
    <t>22,02</t>
  </si>
  <si>
    <t>25,74</t>
  </si>
  <si>
    <t>13,74</t>
  </si>
  <si>
    <t>26,80</t>
  </si>
  <si>
    <t>10,99</t>
  </si>
  <si>
    <t>4,22</t>
  </si>
  <si>
    <t>18,00</t>
  </si>
  <si>
    <t>51,01</t>
  </si>
  <si>
    <t>41,03</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</si>
  <si>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</si>
  <si>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</si>
  <si>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</si>
  <si>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</si>
  <si>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14,32</t>
  </si>
  <si>
    <t>28,29</t>
  </si>
  <si>
    <t>40,09</t>
  </si>
  <si>
    <t>49,88</t>
  </si>
  <si>
    <t>249.588,52</t>
  </si>
  <si>
    <t>57.408,12</t>
  </si>
  <si>
    <t>11,68</t>
  </si>
  <si>
    <t>82,62</t>
  </si>
  <si>
    <t>113,24</t>
  </si>
  <si>
    <t>492.462,60</t>
  </si>
  <si>
    <t>446.250,00</t>
  </si>
  <si>
    <t>467.250,00</t>
  </si>
  <si>
    <t>400.731,95</t>
  </si>
  <si>
    <t>478.800,00</t>
  </si>
  <si>
    <t>367.500,00</t>
  </si>
  <si>
    <t>438.375,00</t>
  </si>
  <si>
    <t>420.000,00</t>
  </si>
  <si>
    <t>474.087,60</t>
  </si>
  <si>
    <t>74.000,00</t>
  </si>
  <si>
    <t>157.088,52</t>
  </si>
  <si>
    <t>26,04</t>
  </si>
  <si>
    <t>4,41</t>
  </si>
  <si>
    <t>ESQUI TRIPLO, EM TUBO DE ACO CARBONO, PINTURA NO PROCESSO ELETROSTATICO - EQUIPAMENTO DE GINASTICA PARA ACADEMIA AO AR LIVRE / ACADEMIA DA TERCEIRA IDADE - ATI</t>
  </si>
  <si>
    <t>450,00</t>
  </si>
  <si>
    <t>150,00</t>
  </si>
  <si>
    <t>42,97</t>
  </si>
  <si>
    <t>61,90</t>
  </si>
  <si>
    <t>29,47</t>
  </si>
  <si>
    <t>21,83</t>
  </si>
  <si>
    <t>427,37</t>
  </si>
  <si>
    <t>1.173,69</t>
  </si>
  <si>
    <t>1.266,23</t>
  </si>
  <si>
    <t>1.392,94</t>
  </si>
  <si>
    <t>133,63</t>
  </si>
  <si>
    <t>403,58</t>
  </si>
  <si>
    <t>536,72</t>
  </si>
  <si>
    <t>752,44</t>
  </si>
  <si>
    <t>538,15</t>
  </si>
  <si>
    <t>625,80</t>
  </si>
  <si>
    <t>774,01</t>
  </si>
  <si>
    <t>995,34</t>
  </si>
  <si>
    <t>1.097,13</t>
  </si>
  <si>
    <t>560,54</t>
  </si>
  <si>
    <t>357,87</t>
  </si>
  <si>
    <t>300,85</t>
  </si>
  <si>
    <t>376,22</t>
  </si>
  <si>
    <t>250,64</t>
  </si>
  <si>
    <t>14,53</t>
  </si>
  <si>
    <t>135,00</t>
  </si>
  <si>
    <t>29,00</t>
  </si>
  <si>
    <t>23,14</t>
  </si>
  <si>
    <t>61,63</t>
  </si>
  <si>
    <t>15,15</t>
  </si>
  <si>
    <t>27,12</t>
  </si>
  <si>
    <t>12,21</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</si>
  <si>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</si>
  <si>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</si>
  <si>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</si>
  <si>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</si>
  <si>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44,04</t>
  </si>
  <si>
    <t>29,91</t>
  </si>
  <si>
    <t>28,44</t>
  </si>
  <si>
    <t>62,72</t>
  </si>
  <si>
    <t>1.971,00</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</si>
  <si>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</si>
  <si>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</si>
  <si>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</si>
  <si>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</si>
  <si>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</si>
  <si>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31,98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</si>
  <si>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</si>
  <si>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18,51</t>
  </si>
  <si>
    <t>23,83</t>
  </si>
  <si>
    <t>59,03</t>
  </si>
  <si>
    <t>41,71</t>
  </si>
  <si>
    <t>16,67</t>
  </si>
  <si>
    <t>13,59</t>
  </si>
  <si>
    <t>12,03</t>
  </si>
  <si>
    <t>25,93</t>
  </si>
  <si>
    <t>505.925,24</t>
  </si>
  <si>
    <t>99,94</t>
  </si>
  <si>
    <t>15,60</t>
  </si>
  <si>
    <t>MULTIEXERCITADOR COM SEIS FUNCOES, EM TUBO DE ACO CARBONO, PINTURA NO PROCESSO ELETROSTATICO - EQUIPAMENTO DE GINASTICA PARA ACADEMIA AO AR LIVRE / ACADEMIA DA TERCEIRA IDADE - ATI</t>
  </si>
  <si>
    <t>27,45</t>
  </si>
  <si>
    <t>18,12</t>
  </si>
  <si>
    <t>150,57</t>
  </si>
  <si>
    <t>250,12</t>
  </si>
  <si>
    <t>58,00</t>
  </si>
  <si>
    <t>10,73</t>
  </si>
  <si>
    <t>29,46</t>
  </si>
  <si>
    <t>71,81</t>
  </si>
  <si>
    <t>18,60</t>
  </si>
  <si>
    <t>5,87</t>
  </si>
  <si>
    <t>62,26</t>
  </si>
  <si>
    <t>2.061.315,77</t>
  </si>
  <si>
    <t>3.205.263,13</t>
  </si>
  <si>
    <t>784.736,86</t>
  </si>
  <si>
    <t>672.107,77</t>
  </si>
  <si>
    <t>430.500,00</t>
  </si>
  <si>
    <t>449.167,23</t>
  </si>
  <si>
    <t>54,63</t>
  </si>
  <si>
    <t>16,95</t>
  </si>
  <si>
    <t>30,06</t>
  </si>
  <si>
    <t>960,00</t>
  </si>
  <si>
    <t>603,00</t>
  </si>
  <si>
    <t>200,00</t>
  </si>
  <si>
    <t>462,00</t>
  </si>
  <si>
    <t>576,00</t>
  </si>
  <si>
    <t>30,00</t>
  </si>
  <si>
    <t>PLACA ORIENTATIVA SOBRE EXERCÍCIOS, 2,00M X 1,00M, EM TUBO DE ACO CARBONO, PINTURA NO PROCESSO ELETROSTATICO - PARA ACADEMIA AO AR LIVRE / ACADEMIA DA TERCEIRA IDADE - ATI</t>
  </si>
  <si>
    <t>14,20</t>
  </si>
  <si>
    <t>PRESSAO DE PERNAS TRIPLO, EM TUBO DE ACO CARBONO, PINTURA NO PROCESSO ELETROSTATICO - EQUIPAMENTO DE GINASTICA PARA ACADEMIA AO AR LIVRE / ACADEMIA DA TERCEIRA IDADE - ATI</t>
  </si>
  <si>
    <t>8,64</t>
  </si>
  <si>
    <t>39,28</t>
  </si>
  <si>
    <t>28,99</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</si>
  <si>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</si>
  <si>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</si>
  <si>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40,24</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</si>
  <si>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</si>
  <si>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</si>
  <si>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</si>
  <si>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</si>
  <si>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23,25</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</si>
  <si>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</si>
  <si>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</si>
  <si>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</si>
  <si>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1.325,85</t>
  </si>
  <si>
    <t>1.126,16</t>
  </si>
  <si>
    <t>SURF DUPLO, EM TUBO DE ACO CARBONO, PINTURA NO PROCESSO ELETROSTATICO - EQUIPAMENTO DE GINASTICA PARA ACADEMIA AO AR LIVRE / ACADEMIA DA TERCEIRA IDADE - ATI</t>
  </si>
  <si>
    <t>27,80</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</si>
  <si>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</si>
  <si>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</si>
  <si>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</si>
  <si>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</si>
  <si>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12,38</t>
  </si>
  <si>
    <t>26,49</t>
  </si>
  <si>
    <t>TE DE REDUCAO, PVC, BBB, JE, 90 GRAUS, DN 200 X 150 MM, PARA TUBO CORRUGADO E/OU LISO, REDE COLETORA ESGOTO (NBR 10569)</t>
  </si>
  <si>
    <t>TE DE REDUCAO, PVC, BBB, JE, 90 GRAUS, DN 250 X 150 MM, PARA TUBO CORRUGADO E/OU LISO, REDE COLETORA ESGOTO (NBR 10569)</t>
  </si>
  <si>
    <t>41,09</t>
  </si>
  <si>
    <t>84,23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</si>
  <si>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</si>
  <si>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</si>
  <si>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</si>
  <si>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</si>
  <si>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</si>
  <si>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5,58</t>
  </si>
  <si>
    <t>999,44</t>
  </si>
  <si>
    <t>69,37</t>
  </si>
  <si>
    <t>TELHA DE BARRO / CERAMICA, NAO ESMALTADA, TIPO COLONIAL, CANAL, PLAN, PAULISTA, COMPRIMENTO DE *44 A 50* CM, RENDIMENTO DE COBERTURA DE *26* TELHAS/M2</t>
  </si>
  <si>
    <t>TELHA DE BARRO / CERAMICA, TIPO ROMANA, AMERICANA, PORTUGUESA, FRANCESA, COMPRIMENTO DE *41* CM,  RENDIMENTO DE *16* TELHAS/M2</t>
  </si>
  <si>
    <t>86,00</t>
  </si>
  <si>
    <t>18,63</t>
  </si>
  <si>
    <t>57,99</t>
  </si>
  <si>
    <t>32,21</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</si>
  <si>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</si>
  <si>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</si>
  <si>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</si>
  <si>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</si>
  <si>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</si>
  <si>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</si>
  <si>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</si>
  <si>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</si>
  <si>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</si>
  <si>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</si>
  <si>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</si>
  <si>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</si>
  <si>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</si>
  <si>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29,07</t>
  </si>
  <si>
    <t>TRELICA NERVURADA (ESPACADOR), ALTURA = 120,0 MM, DIAMETRO DOS BANZOS INFERIORES E SUPERIOR = 6,0 MM, DIAMETRO DA DIAGONAL = 4,2 MM (COLETADO CAIXA)</t>
  </si>
  <si>
    <t>25,09</t>
  </si>
  <si>
    <t>10,58</t>
  </si>
  <si>
    <t>30,19</t>
  </si>
  <si>
    <t>3,52</t>
  </si>
  <si>
    <t>18,06</t>
  </si>
  <si>
    <t>21,70</t>
  </si>
  <si>
    <t>48,25</t>
  </si>
  <si>
    <t>24,29</t>
  </si>
  <si>
    <t>424.438,89</t>
  </si>
  <si>
    <t>40,82</t>
  </si>
  <si>
    <t>61,45</t>
  </si>
  <si>
    <t>SCO-RIO</t>
  </si>
  <si>
    <t>AD 04.20.0050</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</si>
  <si>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DESMOBILIZACAO.(DESONERADO)</t>
  </si>
  <si>
    <t>05.01</t>
  </si>
  <si>
    <t>04.04.01</t>
  </si>
  <si>
    <t>04.05.01</t>
  </si>
  <si>
    <t>03.04.05</t>
  </si>
  <si>
    <t>03.04.06</t>
  </si>
  <si>
    <t>03.04.07</t>
  </si>
  <si>
    <t>07.01.02</t>
  </si>
  <si>
    <t>08.01.01</t>
  </si>
  <si>
    <t>08.02.01</t>
  </si>
  <si>
    <t>COTAÇÃO</t>
  </si>
  <si>
    <t>BANCO DE RESERVA (BÚRICA) PARA CAMPO DE FUTEBOL COM COBERTURA - 2,41X1,5X4M - 8 LUGARES - PHYSICUS OU SIMILAR</t>
  </si>
  <si>
    <t>REDE OFICIAL P/FUTEBOL CAMPO, NYLON, FIO 3MM, MALHA 16, DIM:7,5X2,5M</t>
  </si>
  <si>
    <t>DUCHA EM AÇO CROMADA, ORIENTE, REF 1901 C-53 OU SIMILAR</t>
  </si>
  <si>
    <t>BANHEIRO M + F</t>
  </si>
  <si>
    <t>SECRETARIA MUNICIPAL DE OBRAS</t>
  </si>
  <si>
    <t>MEMORIAL DE CÁLCULO</t>
  </si>
  <si>
    <t>Af=</t>
  </si>
  <si>
    <t>Area de forma</t>
  </si>
  <si>
    <t>Vtotal=</t>
  </si>
  <si>
    <t>Volume de concreto</t>
  </si>
  <si>
    <t>Vc.m.=</t>
  </si>
  <si>
    <t>Volume de concreto magro</t>
  </si>
  <si>
    <r>
      <rPr>
        <b/>
        <sz val="10"/>
        <rFont val="Arial"/>
        <family val="2"/>
      </rPr>
      <t>Obs.:</t>
    </r>
    <r>
      <rPr>
        <sz val="11"/>
        <color indexed="8"/>
        <rFont val="Calibri"/>
        <family val="2"/>
      </rPr>
      <t xml:space="preserve"> Nos casos em que a altura do pilarete não estiver especificada no projeto, considera-se</t>
    </r>
  </si>
  <si>
    <t>Vol esc. =</t>
  </si>
  <si>
    <t>Volume de escavação + (20cm de trabalhab.)</t>
  </si>
  <si>
    <t>SAPATAS</t>
  </si>
  <si>
    <t>QUANT</t>
  </si>
  <si>
    <t>a</t>
  </si>
  <si>
    <t>b</t>
  </si>
  <si>
    <t>c</t>
  </si>
  <si>
    <t>d</t>
  </si>
  <si>
    <t>h</t>
  </si>
  <si>
    <t>ho</t>
  </si>
  <si>
    <t>A</t>
  </si>
  <si>
    <t>Vp</t>
  </si>
  <si>
    <t>Vtp</t>
  </si>
  <si>
    <t>Vconc.total</t>
  </si>
  <si>
    <t>Af</t>
  </si>
  <si>
    <t>Vol esc.</t>
  </si>
  <si>
    <t>Vc.magro</t>
  </si>
  <si>
    <t>Reaterro</t>
  </si>
  <si>
    <t>Aço</t>
  </si>
  <si>
    <t>(m)</t>
  </si>
  <si>
    <t>(m²)</t>
  </si>
  <si>
    <t>(m³)</t>
  </si>
  <si>
    <t>(kg)</t>
  </si>
  <si>
    <t>Vestiário</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</si>
  <si>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</si>
  <si>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</si>
  <si>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</si>
  <si>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</si>
  <si>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</si>
  <si>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</si>
  <si>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</si>
  <si>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</si>
  <si>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</si>
  <si>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</si>
  <si>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</si>
  <si>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</si>
  <si>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</si>
  <si>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</si>
  <si>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</si>
  <si>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</si>
  <si>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</si>
  <si>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</si>
  <si>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</si>
  <si>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</si>
  <si>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</si>
  <si>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</si>
  <si>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</si>
  <si>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</si>
  <si>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</si>
  <si>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</si>
  <si>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</si>
  <si>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</si>
  <si>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</si>
  <si>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</si>
  <si>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</si>
  <si>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</si>
  <si>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</si>
  <si>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</si>
  <si>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</si>
  <si>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</si>
  <si>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</si>
  <si>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</si>
  <si>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</si>
  <si>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</si>
  <si>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</si>
  <si>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</si>
  <si>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</si>
  <si>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</si>
  <si>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</si>
  <si>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</si>
  <si>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</si>
  <si>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</si>
  <si>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</si>
  <si>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</si>
  <si>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</si>
  <si>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</si>
  <si>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</si>
  <si>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</si>
  <si>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</si>
  <si>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</si>
  <si>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CASTELO D'AGUÁ</t>
  </si>
  <si>
    <t>__________________________________________</t>
  </si>
  <si>
    <t>GLEICIANE DO CARMO BAGA</t>
  </si>
  <si>
    <t>DEPARTAMENTO DE ORÇAMENTO</t>
  </si>
  <si>
    <t>L=</t>
  </si>
  <si>
    <t>Larg. Das vigas</t>
  </si>
  <si>
    <t>H=</t>
  </si>
  <si>
    <t>Alt. Das vigas externas</t>
  </si>
  <si>
    <t>h=</t>
  </si>
  <si>
    <t>Alt. Das vigas internas</t>
  </si>
  <si>
    <t>C=</t>
  </si>
  <si>
    <t>Comp. Das vigas</t>
  </si>
  <si>
    <t>Vc=</t>
  </si>
  <si>
    <t>Vol Esc.=</t>
  </si>
  <si>
    <t>Volume de escavação + 10cm</t>
  </si>
  <si>
    <t>C = Considerar os comprimentos das partes compreendidas entre pilares.</t>
  </si>
  <si>
    <t>Afint=</t>
  </si>
  <si>
    <t>Area de forma viga interna</t>
  </si>
  <si>
    <t>Afext=</t>
  </si>
  <si>
    <t>Area de forma viga externa</t>
  </si>
  <si>
    <t>CINTAS</t>
  </si>
  <si>
    <t>Vc</t>
  </si>
  <si>
    <t>Af1</t>
  </si>
  <si>
    <t>Af2</t>
  </si>
  <si>
    <t>Vol. Esc.</t>
  </si>
  <si>
    <t>VIGAS</t>
  </si>
  <si>
    <t>Afint</t>
  </si>
  <si>
    <t>Afext</t>
  </si>
  <si>
    <t>C1</t>
  </si>
  <si>
    <t>V1</t>
  </si>
  <si>
    <t>C2</t>
  </si>
  <si>
    <t>V2</t>
  </si>
  <si>
    <t>C3</t>
  </si>
  <si>
    <t>V3</t>
  </si>
  <si>
    <t>C4</t>
  </si>
  <si>
    <t>V4</t>
  </si>
  <si>
    <t>C5</t>
  </si>
  <si>
    <t>V5</t>
  </si>
  <si>
    <t>C6</t>
  </si>
  <si>
    <t>V6</t>
  </si>
  <si>
    <t>C7</t>
  </si>
  <si>
    <t>V7</t>
  </si>
  <si>
    <t>C8</t>
  </si>
  <si>
    <t>V8</t>
  </si>
  <si>
    <t>C9</t>
  </si>
  <si>
    <t>V9</t>
  </si>
  <si>
    <t>C10</t>
  </si>
  <si>
    <t>V10</t>
  </si>
  <si>
    <t>C11</t>
  </si>
  <si>
    <t>V11</t>
  </si>
  <si>
    <t>C12</t>
  </si>
  <si>
    <t>V12</t>
  </si>
  <si>
    <t>C13</t>
  </si>
  <si>
    <t>V13</t>
  </si>
  <si>
    <t>C14</t>
  </si>
  <si>
    <t>V14</t>
  </si>
  <si>
    <t>C15</t>
  </si>
  <si>
    <t>V15</t>
  </si>
  <si>
    <t>C16</t>
  </si>
  <si>
    <t>V16</t>
  </si>
  <si>
    <t>C17</t>
  </si>
  <si>
    <t>V17</t>
  </si>
  <si>
    <t>C18</t>
  </si>
  <si>
    <t>V18</t>
  </si>
  <si>
    <t>C19</t>
  </si>
  <si>
    <t>V19</t>
  </si>
  <si>
    <t>C20</t>
  </si>
  <si>
    <t>V20</t>
  </si>
  <si>
    <t>C21</t>
  </si>
  <si>
    <t>V21</t>
  </si>
  <si>
    <t>C22</t>
  </si>
  <si>
    <t>V22</t>
  </si>
  <si>
    <t>C23</t>
  </si>
  <si>
    <t>V23</t>
  </si>
  <si>
    <t>C24</t>
  </si>
  <si>
    <t>V24</t>
  </si>
  <si>
    <t>C25</t>
  </si>
  <si>
    <t>V25</t>
  </si>
  <si>
    <t>C26</t>
  </si>
  <si>
    <t>V26</t>
  </si>
  <si>
    <t>C27</t>
  </si>
  <si>
    <t>V27</t>
  </si>
  <si>
    <t>C28</t>
  </si>
  <si>
    <t>V28</t>
  </si>
  <si>
    <t>C29</t>
  </si>
  <si>
    <t>V29</t>
  </si>
  <si>
    <t>C30</t>
  </si>
  <si>
    <t>V30</t>
  </si>
  <si>
    <t>C31</t>
  </si>
  <si>
    <t>V31</t>
  </si>
  <si>
    <t>C32</t>
  </si>
  <si>
    <t>V32</t>
  </si>
  <si>
    <t>C33</t>
  </si>
  <si>
    <t>V33</t>
  </si>
  <si>
    <t>C34</t>
  </si>
  <si>
    <t>V34</t>
  </si>
  <si>
    <t>C35</t>
  </si>
  <si>
    <t>V35</t>
  </si>
  <si>
    <t>C36</t>
  </si>
  <si>
    <t>V36</t>
  </si>
  <si>
    <t>C37</t>
  </si>
  <si>
    <t>V37</t>
  </si>
  <si>
    <t>C38</t>
  </si>
  <si>
    <t>V38</t>
  </si>
  <si>
    <t>C39</t>
  </si>
  <si>
    <t>V39</t>
  </si>
  <si>
    <t>C40</t>
  </si>
  <si>
    <t>V40</t>
  </si>
  <si>
    <t>C41</t>
  </si>
  <si>
    <t>V41</t>
  </si>
  <si>
    <t>C42</t>
  </si>
  <si>
    <t>V42</t>
  </si>
  <si>
    <t>C43</t>
  </si>
  <si>
    <t>V43</t>
  </si>
  <si>
    <t>C44</t>
  </si>
  <si>
    <t>V44</t>
  </si>
  <si>
    <t>PILARETES</t>
  </si>
  <si>
    <t>B</t>
  </si>
  <si>
    <t>PILAR</t>
  </si>
  <si>
    <t>(kg²)</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</si>
  <si>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</si>
  <si>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</si>
  <si>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</si>
  <si>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</si>
  <si>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</si>
  <si>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</si>
  <si>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</si>
  <si>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</si>
  <si>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</si>
  <si>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</si>
  <si>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</si>
  <si>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</si>
  <si>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</si>
  <si>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</si>
  <si>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</si>
  <si>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</si>
  <si>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</si>
  <si>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</si>
  <si>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</si>
  <si>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</si>
  <si>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</si>
  <si>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</si>
  <si>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</si>
  <si>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</si>
  <si>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</si>
  <si>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</si>
  <si>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</si>
  <si>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</si>
  <si>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</si>
  <si>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</si>
  <si>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</si>
  <si>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</si>
  <si>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</si>
  <si>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</si>
  <si>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</si>
  <si>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</si>
  <si>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</si>
  <si>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</si>
  <si>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</si>
  <si>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</si>
  <si>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</si>
  <si>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</si>
  <si>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</si>
  <si>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</si>
  <si>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</si>
  <si>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</si>
  <si>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</si>
  <si>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</si>
  <si>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</si>
  <si>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</si>
  <si>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</si>
  <si>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</si>
  <si>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</si>
  <si>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</si>
  <si>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</si>
  <si>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</si>
  <si>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
  </si>
  <si>
    <t>VESTIARIO ARBITRO</t>
  </si>
  <si>
    <t xml:space="preserve">VESTIARIO </t>
  </si>
  <si>
    <t>ARQUIBANCADA LATERAL</t>
  </si>
  <si>
    <t>ARQUIBANCADA BILHETERIA</t>
  </si>
  <si>
    <t>km</t>
  </si>
  <si>
    <t>01.02.01</t>
  </si>
  <si>
    <t>PROJETO ARQUITETÔNICO</t>
  </si>
  <si>
    <t>01.02.02</t>
  </si>
  <si>
    <t>01.02.03</t>
  </si>
  <si>
    <t>01.02.04</t>
  </si>
  <si>
    <t>01.02.05</t>
  </si>
  <si>
    <t>LEVANTAMENTO ARQUITETÔNICO</t>
  </si>
  <si>
    <t>PROJETO ESTRUTURAL, INCLUSIVE FUNDAÇÃO</t>
  </si>
  <si>
    <t>PROJETO DE ESTRUTURA METALICA</t>
  </si>
  <si>
    <t>PROJETO HIDROSANITARIO</t>
  </si>
  <si>
    <t>LEVANTAMENTO DE CARGAS E REDES ELÉTRICAS</t>
  </si>
  <si>
    <t>PROJETO SIST. CABEAMENTO ESTRUTURADO (VOZ, DADOS E SONORIZAÇÃO)</t>
  </si>
  <si>
    <t>PROJETO DE PREVENÇÃO E COMBATE A INCÊNCIO</t>
  </si>
  <si>
    <t>PROJETO SPDA (PARARRAIO)</t>
  </si>
  <si>
    <t>01.02.06</t>
  </si>
  <si>
    <t>01.02.07</t>
  </si>
  <si>
    <t>01.02.08</t>
  </si>
  <si>
    <t>01.02.09</t>
  </si>
  <si>
    <t>PAULO JOSÉ RODRIGUES</t>
  </si>
  <si>
    <t>BANHEIROS</t>
  </si>
  <si>
    <t>ARQUIBANCADAS LATERAL</t>
  </si>
  <si>
    <t>ARQUIBANCADAS BILHETERIA</t>
  </si>
  <si>
    <t>Vestiário/Banheiro/Bilheteria</t>
  </si>
  <si>
    <t>MURO ARRIMO</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</si>
  <si>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</si>
  <si>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</si>
  <si>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</si>
  <si>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</si>
  <si>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</si>
  <si>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</si>
  <si>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</si>
  <si>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</si>
  <si>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</si>
  <si>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</si>
  <si>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</si>
  <si>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</si>
  <si>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</si>
  <si>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</si>
  <si>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</si>
  <si>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</si>
  <si>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</si>
  <si>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</si>
  <si>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</si>
  <si>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</si>
  <si>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</si>
  <si>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</si>
  <si>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</si>
  <si>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</si>
  <si>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</si>
  <si>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</si>
  <si>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</si>
  <si>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MURO DE ARRIMO</t>
  </si>
  <si>
    <t>04.03.01</t>
  </si>
  <si>
    <t>06.01.06</t>
  </si>
  <si>
    <t>06.01.07</t>
  </si>
  <si>
    <t>ESTRUTURA METALICA PARA COBERTURA DE QUADRA OU GALPAO, COMPREENDENDO VIGAS TRELICADAS COMPOSTAS DE MEMBROS SOLDADOS EM PERFIL U DE CHAPA DOBRADA NOS BANZOS SUPERIOR, INFERIOR, MONTANTES E DIAGONAIS, COM PERFIL I 10" NAS COLUNAS E TRECAS EM PERFIL U ENRIGECIDOS, ACO USI SAC 41, PARAFUSOS COM CABECA SEXTAVADA, PORCAS EM ACO CARBONO E TIRANTE DE 1/2" INCLUINDO LUVA PARA FIXACAO. PARA COBERTURAS COM VAO MAXIMO DE 16M. FORNECIMENTO DE TODOS OS MATERIAIS INCLUINDO TRANSPORTE E MONTAGEM.</t>
  </si>
  <si>
    <t>ET 25.05.0150 (A)</t>
  </si>
  <si>
    <t>08.01.02</t>
  </si>
  <si>
    <t>06.01.08</t>
  </si>
  <si>
    <t>03.06.02</t>
  </si>
  <si>
    <t>ES 14.10.0100 (A)</t>
  </si>
  <si>
    <t>JANELA DE ALUMINIO ANODIZADO, FOSCO, TIPO MAXIM-AIR OU SIMILAR, SERIE 25, COM 50CM DE ALTURA, EM 4 MODULOS DE 1M CADA, COM PARTE INFERIOR FIXA. FORNECIMENTO E INSTALACAO.(DESONERADO)</t>
  </si>
  <si>
    <t>BANCO DE ALUMINIO COM ASSENTO DE MADEIRA DE LEI</t>
  </si>
  <si>
    <t>04.04.02</t>
  </si>
  <si>
    <t>04.04.03</t>
  </si>
  <si>
    <t>SCO- RIO</t>
  </si>
  <si>
    <t>ES04.25.0650</t>
  </si>
  <si>
    <t xml:space="preserve">GRADIL NYLOFOR 3D, DA BELGO MINEIRA OU SIMILAR, EXECUTADO EM PAINEL DE ACO GALVANIZADO, SOLDADO (GRAMATURA MINIMA 40G/M2), MALHA RETANGULAR DE (200X50)MM EM FIO DE ACO COM BITOLA DE 5MM, FIXADO POR FIXADORES DE POLIAMIDA E PARAFUSOS EM ACO INOX M6 TIPO ALLEN, EM POSTE DE ACO GALVANIZADO DE (60X40)MM (GRAMATURA MINIMA DE 275G/M2), CHUMBADOS EM BASE DE CONCRETO (EXCLUSIVE ESTA), REVESTIDOS EM POLIESTER POR PROCESSO DE PINTURA ELETROESTATICA, ESPESSURA MINIMA DE 100 MICRONS (GRADIL E POSTE), NAS CORES VERDE OU BRANCA. FORNECIEMNTO E INSTALACAO.(DESONERADO) </t>
  </si>
  <si>
    <t>ARQ-007</t>
  </si>
  <si>
    <t>POSTE DE CONCRETO CIRCULAR (300KG) COM 11 M DE ALTURA, COM 7 (SETE) PROJETORES, ACABAMENTO EM ALUMÍNIO REFORÇADO EM PINTURA ELETROSTÁTICA EM PÓ NA COR PRETA, COM REFLETOR  LED 500W 6 CHIPS EGG YOLK 6500K COM MÃOS FRANCESAS METÁLICAS, COM DUAS CRUZETAS POR POSTES.</t>
  </si>
  <si>
    <t>Engenheiro (dedicação de 5h semanal)</t>
  </si>
  <si>
    <t>Encarregado (dedicação de 15h semanal)</t>
  </si>
  <si>
    <t>ORÇAMENTO</t>
  </si>
  <si>
    <t>IP 14.35.0506 (/)</t>
  </si>
  <si>
    <t>SCO/RIO</t>
  </si>
  <si>
    <t>CABO DE COBRE RIGIDO, SECAO DE 35MM2, FORMADO POR CONDUTORES EM FIOS DE COBRE NU, ENCORDOAMENTO CLASSE 2, ISOLAMENTO PARA 1KV, EM POLIETILENO RETICULADO (XLPE) OU ETILENO PROPILENO (EPR), COM CAPA DE COBERTURA EM PVC NA COR PRETA, NBR 7286, NBR 7287 E ESPECIFICACAO RIOLUZ EM-RIOLUZ-74. FORNECIMENTO.(DESONERADO)</t>
  </si>
  <si>
    <t>OBRA: CONSTRUÇÃO DO ESTÁDIO MUNICIPAL</t>
  </si>
  <si>
    <t>PLACA DE OBRA</t>
  </si>
  <si>
    <t>PADRÃO DEFINITIVO CESAN</t>
  </si>
  <si>
    <t>,</t>
  </si>
  <si>
    <t>REDE ESGOTO DA CESAN</t>
  </si>
  <si>
    <t>PISO CIMENTADO DESENPOLADO TRAÇO 1:5, ESPESSURA 7CM, COM JUNTA PLASTICA 3X27MM</t>
  </si>
  <si>
    <t>05.01.02</t>
  </si>
  <si>
    <t>LUMINÁRIA DE EMBUTIR COM ALETAS, PARA LÂMPADA FLUORESCENTE, 2 X 32W, REF. C-2359, DA LUSTRES PROJETO OU SIMILAR, COMPLETA</t>
  </si>
  <si>
    <t>09.03.01</t>
  </si>
  <si>
    <t>09.03.02</t>
  </si>
  <si>
    <t>09.03.03</t>
  </si>
  <si>
    <t>09.03.04</t>
  </si>
  <si>
    <t>09.03.05</t>
  </si>
  <si>
    <t>09.04.01</t>
  </si>
  <si>
    <t>09.04.02</t>
  </si>
  <si>
    <t>09.04.03</t>
  </si>
  <si>
    <t>09.05.01</t>
  </si>
  <si>
    <t>09.05.02</t>
  </si>
  <si>
    <t>11.01.01</t>
  </si>
  <si>
    <t>10.01.01</t>
  </si>
  <si>
    <t>10.02.02</t>
  </si>
  <si>
    <t>10.02.01</t>
  </si>
  <si>
    <t>10.02.03</t>
  </si>
  <si>
    <t>10.02.04</t>
  </si>
  <si>
    <t>10.02.05</t>
  </si>
  <si>
    <t>10.02.06</t>
  </si>
  <si>
    <t>10.03.03</t>
  </si>
  <si>
    <t>10.04.01</t>
  </si>
  <si>
    <t>10.05.01</t>
  </si>
  <si>
    <t>10.05.02</t>
  </si>
  <si>
    <t>10.05.03</t>
  </si>
  <si>
    <t>10.06.01</t>
  </si>
  <si>
    <t>10.07.01</t>
  </si>
  <si>
    <t>10.07.02</t>
  </si>
  <si>
    <t>10.07.03</t>
  </si>
  <si>
    <t>10.07.04</t>
  </si>
  <si>
    <t>10.07.05</t>
  </si>
  <si>
    <t>10.08.01</t>
  </si>
  <si>
    <t>10.08.02</t>
  </si>
  <si>
    <t>10.08.03</t>
  </si>
  <si>
    <t>10.09.01</t>
  </si>
  <si>
    <t>10.09.02</t>
  </si>
  <si>
    <t>10.09.03</t>
  </si>
  <si>
    <t>10.09.04</t>
  </si>
  <si>
    <t>10.09.05</t>
  </si>
  <si>
    <t>10.09.06</t>
  </si>
  <si>
    <t>11.01.02</t>
  </si>
  <si>
    <t>11.01.03</t>
  </si>
  <si>
    <t>11.01.04</t>
  </si>
  <si>
    <t>11.02.01</t>
  </si>
  <si>
    <t>11.02.02</t>
  </si>
  <si>
    <t>11.03.01</t>
  </si>
  <si>
    <t>11.03.02</t>
  </si>
  <si>
    <t>11.03.03</t>
  </si>
  <si>
    <t>11.04.01</t>
  </si>
  <si>
    <t>11.04.02</t>
  </si>
  <si>
    <t>11.04.03</t>
  </si>
  <si>
    <t>11.04.04</t>
  </si>
  <si>
    <t>11.04.05</t>
  </si>
  <si>
    <t>11.04.06</t>
  </si>
  <si>
    <t>11.04.07</t>
  </si>
  <si>
    <t>11.04.08</t>
  </si>
  <si>
    <t>11.04.09</t>
  </si>
  <si>
    <t>11.04.10</t>
  </si>
  <si>
    <t>12.01.01</t>
  </si>
  <si>
    <t>12.01.02</t>
  </si>
  <si>
    <t>12.02.01</t>
  </si>
  <si>
    <t>12.02.02</t>
  </si>
  <si>
    <t>12.02.03</t>
  </si>
  <si>
    <t>12.02.04</t>
  </si>
  <si>
    <t>12.03.01</t>
  </si>
  <si>
    <t>13.01.01</t>
  </si>
  <si>
    <t>13.01.02</t>
  </si>
  <si>
    <t>13.02.01</t>
  </si>
  <si>
    <t>14.02.01</t>
  </si>
  <si>
    <t>14.02.02</t>
  </si>
  <si>
    <t>14.03.01</t>
  </si>
  <si>
    <t>14.04.01</t>
  </si>
  <si>
    <t>14.05.01</t>
  </si>
  <si>
    <t>14.05.02</t>
  </si>
  <si>
    <t>14.05.03</t>
  </si>
  <si>
    <t>14.01.01</t>
  </si>
  <si>
    <t>14.01.02</t>
  </si>
  <si>
    <t>14.01.03</t>
  </si>
  <si>
    <t>15.01.01</t>
  </si>
  <si>
    <t>15.01.02</t>
  </si>
  <si>
    <t>03.06.03</t>
  </si>
  <si>
    <t>03.07.01</t>
  </si>
  <si>
    <t>03.07.02</t>
  </si>
  <si>
    <t>02.01</t>
  </si>
  <si>
    <t>14.01.04</t>
  </si>
  <si>
    <t>PERFIL U DOBRADO DE CHAPA UDC SIMPLES - 100 X 50 X 3 MM (4,50 KG/M) COM CORDÃO DE SOLDA</t>
  </si>
  <si>
    <t xml:space="preserve">Local </t>
  </si>
  <si>
    <t>05.02.02</t>
  </si>
  <si>
    <t>11.04.11</t>
  </si>
  <si>
    <t xml:space="preserve">ORSE </t>
  </si>
  <si>
    <t xml:space="preserve">BEBEDOURO CONJUGADO, ELÉTRICO, REFRIGERAÇÃO POR COMPRESSÃO, 110 V, INOX - FORNECIMENTO E INSTALAÇÃO </t>
  </si>
  <si>
    <t>01.01.10</t>
  </si>
  <si>
    <t>01.01.11</t>
  </si>
  <si>
    <t>03.05.05</t>
  </si>
  <si>
    <t>03.05.06</t>
  </si>
  <si>
    <t>15.01.03</t>
  </si>
  <si>
    <t>SubSecretaria de Obras</t>
  </si>
  <si>
    <t>ALAMBRADO COM TELA LOSANGULAR DE ARAME FIO 12, MALHA 2" REVESTIDO EM PVC COM TUBO DE FERRO GALVANIZADO VERTICAL DE 21/2" E HORIZONTAL DE 1", INCLUSIVE PORTÃO, PINTADOS COM ESMALTE SOBRE FUNDO ANTI CORROSIVO</t>
  </si>
  <si>
    <t>MURO DE ARRIMO DE CONCRETO CICLÓPICO COM ATERRO NA PARTE POSTERIOR, INCLUSIVE FORMA DE MADEIRA E DRENO DE BRITA</t>
  </si>
  <si>
    <r>
      <t xml:space="preserve">BDI: </t>
    </r>
    <r>
      <rPr>
        <sz val="10"/>
        <rFont val="Arial"/>
        <family val="2"/>
      </rPr>
      <t>27,64% - Serviços</t>
    </r>
    <r>
      <rPr>
        <b/>
        <sz val="10"/>
        <rFont val="Arial"/>
        <family val="2"/>
      </rPr>
      <t xml:space="preserve">
DATA BASE: SINAPI - Abril/2019                                                  IOPES Março/2019</t>
    </r>
  </si>
  <si>
    <t>8,89</t>
  </si>
  <si>
    <t>32,12</t>
  </si>
  <si>
    <t>24,57</t>
  </si>
  <si>
    <t>45,61</t>
  </si>
  <si>
    <t>61,60</t>
  </si>
  <si>
    <t>19,85</t>
  </si>
  <si>
    <t>24,47</t>
  </si>
  <si>
    <t>52,17</t>
  </si>
  <si>
    <t>2,19</t>
  </si>
  <si>
    <t>6,35</t>
  </si>
  <si>
    <t>14,52</t>
  </si>
  <si>
    <t>0,73</t>
  </si>
  <si>
    <t>25,81</t>
  </si>
  <si>
    <t>461,92</t>
  </si>
  <si>
    <t>18,32</t>
  </si>
  <si>
    <t>15,09</t>
  </si>
  <si>
    <t>24,80</t>
  </si>
  <si>
    <t>31,42</t>
  </si>
  <si>
    <t>106,66</t>
  </si>
  <si>
    <t>59,56</t>
  </si>
  <si>
    <t>15,10</t>
  </si>
  <si>
    <t>50,51</t>
  </si>
  <si>
    <t>6,81</t>
  </si>
  <si>
    <t>13,60</t>
  </si>
  <si>
    <t>16,62</t>
  </si>
  <si>
    <t>10,17</t>
  </si>
  <si>
    <t>4,17</t>
  </si>
  <si>
    <t>99833</t>
  </si>
  <si>
    <t>LAVADORA DE ALTA PRESSAO (LAVA-JATO) PARA AGUA FRIA, PRESSAO DE OPERACAO ENTRE 1400 E 1900 LIB/POL2, VAZAO MAXIMA ENTRE 400 E 700 L/H - CHP DIURNO. AF_04/2019</t>
  </si>
  <si>
    <t>38,63</t>
  </si>
  <si>
    <t>56,04</t>
  </si>
  <si>
    <t>48,59</t>
  </si>
  <si>
    <t>37,96</t>
  </si>
  <si>
    <t>23,43</t>
  </si>
  <si>
    <t>25,88</t>
  </si>
  <si>
    <t>39,11</t>
  </si>
  <si>
    <t>35,94</t>
  </si>
  <si>
    <t>49,17</t>
  </si>
  <si>
    <t>99834</t>
  </si>
  <si>
    <t>LAVADORA DE ALTA PRESSAO (LAVA-JATO) PARA AGUA FRIA, PRESSAO DE OPERACAO ENTRE 1400 E 1900 LIB/POL2, VAZAO MAXIMA ENTRE 400 E 700 L/H - CHI DIURNO. AF_04/2019</t>
  </si>
  <si>
    <t>30,23</t>
  </si>
  <si>
    <t>25,29</t>
  </si>
  <si>
    <t>151,72</t>
  </si>
  <si>
    <t>23,11</t>
  </si>
  <si>
    <t>20,80</t>
  </si>
  <si>
    <t>38,95</t>
  </si>
  <si>
    <t>128,39</t>
  </si>
  <si>
    <t>17,31</t>
  </si>
  <si>
    <t>17,70</t>
  </si>
  <si>
    <t>31,64</t>
  </si>
  <si>
    <t>30,71</t>
  </si>
  <si>
    <t>14,79</t>
  </si>
  <si>
    <t>22,58</t>
  </si>
  <si>
    <t>18,49</t>
  </si>
  <si>
    <t>38,21</t>
  </si>
  <si>
    <t>21,17</t>
  </si>
  <si>
    <t>39,71</t>
  </si>
  <si>
    <t>0,54</t>
  </si>
  <si>
    <t>57,45</t>
  </si>
  <si>
    <t>71,90</t>
  </si>
  <si>
    <t>65,13</t>
  </si>
  <si>
    <t>12,71</t>
  </si>
  <si>
    <t>3,68</t>
  </si>
  <si>
    <t>4,07</t>
  </si>
  <si>
    <t>24,49</t>
  </si>
  <si>
    <t>43,88</t>
  </si>
  <si>
    <t>16,88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</si>
  <si>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</si>
  <si>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</si>
  <si>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</si>
  <si>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</si>
  <si>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</si>
  <si>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</si>
  <si>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</si>
  <si>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</si>
  <si>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15,72</t>
  </si>
  <si>
    <t>72,25</t>
  </si>
  <si>
    <t>32,90</t>
  </si>
  <si>
    <t>44,11</t>
  </si>
  <si>
    <t>103,89</t>
  </si>
  <si>
    <t>111,57</t>
  </si>
  <si>
    <t>80,43</t>
  </si>
  <si>
    <t>121,43</t>
  </si>
  <si>
    <t>120,33</t>
  </si>
  <si>
    <t>25,54</t>
  </si>
  <si>
    <t>17,96</t>
  </si>
  <si>
    <t>90788</t>
  </si>
  <si>
    <t>PORTA-PRONTA DE MADEIRA, FOLHA LEVE OU MÉDIA, 60X210CM, FIXAÇÃO COM PREENCHIMENTO PARCIAL DE ESPUMA EXPANSIVA - FORNECIMENTO E INSTALAÇÃO. AF_08/2015</t>
  </si>
  <si>
    <t>90789</t>
  </si>
  <si>
    <t>PORTA-PRONTA DE MADEIRA, FOLHA LEVE OU MÉDIA, 70X210CM, FIXAÇÃO COM PREENCHIMENTO PARCIAL DE ESPUMA EXPANSIVA - FORNECIMENTO E INSTALAÇÃO. AF_08/2015</t>
  </si>
  <si>
    <t>90790</t>
  </si>
  <si>
    <t>PORTA-PRONTA DE MADEIRA, FOLHA LEVE OU MÉDIA, 80X210CM, FIXAÇÃO COM PREENCHIMENTO PARCIAL DE ESPUMA EXPANSIVA - FORNECIMENTO E INSTALAÇÃO. AF_08/2015</t>
  </si>
  <si>
    <t>90791</t>
  </si>
  <si>
    <t>PORTA-PRONTA DE MADEIRA, FOLHA PESADA OU SUPERPESADA, 80X210CM, FIXAÇÃO COM PREENCHIMENTO PARCIAL DE ESPUMA EXPANSIVA - FORNECIMENTO E INSTALAÇÃO. AF_08/2015</t>
  </si>
  <si>
    <t>90792</t>
  </si>
  <si>
    <t>PORTA-PRONTA DE MADEIRA, FOLHA PESADA OU SUPERPESADA, 80X210CM, FIXAÇÃO COM PREENCHIMENTO TOTAL DE ESPUMA EXPANSIVA - FORNECIMENTO E INSTALAÇÃO. AF_08/2015</t>
  </si>
  <si>
    <t>90793</t>
  </si>
  <si>
    <t>PORTA-PRONTA DE MADEIRA, FOLHA PESADA OU SUPERPESADA, 90X210CM, FIXAÇÃO COM PREENCHIMENTO TOTAL DE ESPUMA EXPANSIVA - FORNECIMENTO E INSTALAÇÃO. AF_08/2015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</si>
  <si>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</si>
  <si>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</si>
  <si>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</si>
  <si>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</si>
  <si>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</si>
  <si>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</si>
  <si>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</si>
  <si>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</si>
  <si>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</si>
  <si>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</si>
  <si>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</si>
  <si>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</si>
  <si>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</si>
  <si>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</si>
  <si>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DE ALUMÍNIO DE ABRIR COM LAMBRI, COM GUARNIÇÃO, FIXAÇÃO COM PARAFUSOS - FORNECIMENTO E INSTALAÇÃO. AF_08/2015</t>
  </si>
  <si>
    <t>PORTA EM ALUMÍNIO DE ABRIR TIPO VENEZIANA COM GUARNIÇÃO, FIXAÇÃO COM PARAFUSOS - FORNECIMENTO E INSTALAÇÃO. AF_08/2015</t>
  </si>
  <si>
    <t>15,95</t>
  </si>
  <si>
    <t>43,20</t>
  </si>
  <si>
    <t>28,30</t>
  </si>
  <si>
    <t>117,64</t>
  </si>
  <si>
    <t>13,46</t>
  </si>
  <si>
    <t>17,18</t>
  </si>
  <si>
    <t>29,69</t>
  </si>
  <si>
    <t>14,41</t>
  </si>
  <si>
    <t>12,05</t>
  </si>
  <si>
    <t>43,58</t>
  </si>
  <si>
    <t>41,46</t>
  </si>
  <si>
    <t>57,62</t>
  </si>
  <si>
    <t>39,87</t>
  </si>
  <si>
    <t>34,93</t>
  </si>
  <si>
    <t>28,47</t>
  </si>
  <si>
    <t>7,98</t>
  </si>
  <si>
    <t>11,77</t>
  </si>
  <si>
    <t>6,18</t>
  </si>
  <si>
    <t>11,55</t>
  </si>
  <si>
    <t>5,86</t>
  </si>
  <si>
    <t>6,17</t>
  </si>
  <si>
    <t>6,43</t>
  </si>
  <si>
    <t>9,09</t>
  </si>
  <si>
    <t>65,10</t>
  </si>
  <si>
    <t>32,15</t>
  </si>
  <si>
    <t>29,65</t>
  </si>
  <si>
    <t>21,54</t>
  </si>
  <si>
    <t>60,44</t>
  </si>
  <si>
    <t>78,47</t>
  </si>
  <si>
    <t>27,47</t>
  </si>
  <si>
    <t>26,79</t>
  </si>
  <si>
    <t>42,36</t>
  </si>
  <si>
    <t>41,96</t>
  </si>
  <si>
    <t>40,26</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</si>
  <si>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</si>
  <si>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</si>
  <si>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</si>
  <si>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</si>
  <si>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</si>
  <si>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</si>
  <si>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</si>
  <si>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</si>
  <si>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</si>
  <si>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</si>
  <si>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</si>
  <si>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</si>
  <si>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</si>
  <si>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</si>
  <si>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</si>
  <si>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</si>
  <si>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</si>
  <si>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</si>
  <si>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</si>
  <si>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</si>
  <si>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</si>
  <si>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</si>
  <si>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</si>
  <si>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</si>
  <si>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</si>
  <si>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</si>
  <si>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</si>
  <si>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</si>
  <si>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</si>
  <si>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</si>
  <si>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</si>
  <si>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</si>
  <si>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</si>
  <si>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</si>
  <si>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</si>
  <si>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</si>
  <si>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9,35</t>
  </si>
  <si>
    <t>10,67</t>
  </si>
  <si>
    <t>7,35</t>
  </si>
  <si>
    <t>ELETRODUTO RÍGIDO ROSCÁVEL, PVC, DN 60 MM (2") - FORNECIMENTO E INSTALAÇÃO. AF_12/2015</t>
  </si>
  <si>
    <t>ELETRODUTO RÍGIDO ROSCÁVEL, PVC, DN 110 MM (4") - FORNECIMENTO E INSTALAÇÃO. AF_12/2015</t>
  </si>
  <si>
    <t>24,64</t>
  </si>
  <si>
    <t>37,88</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</si>
  <si>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</si>
  <si>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</si>
  <si>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</si>
  <si>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</si>
  <si>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</si>
  <si>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</si>
  <si>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15,04</t>
  </si>
  <si>
    <t>97670</t>
  </si>
  <si>
    <t>ELETRODUTO FLEXÍVEL CORRUGADO, PEAD, DN 100 (4) - FORNECIMENTO E INSTALAÇÃO. AF_04/2016</t>
  </si>
  <si>
    <t>19,48</t>
  </si>
  <si>
    <t>91895</t>
  </si>
  <si>
    <t>CURVA 180 GRAUS PARA ELETRODUTO, PVC, ROSCÁVEL, DN 32 MM (1"), PARA CIRCUITOS TERMINAIS, INSTALADA EM FORRO - FORNECIMENTO E INSTALAÇÃO. AF_12/2015</t>
  </si>
  <si>
    <t>11,25</t>
  </si>
  <si>
    <t>11,44</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</si>
  <si>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</si>
  <si>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</si>
  <si>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</si>
  <si>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</si>
  <si>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31,31</t>
  </si>
  <si>
    <t>33,08</t>
  </si>
  <si>
    <t>52,77</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</si>
  <si>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</si>
  <si>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</si>
  <si>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</si>
  <si>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</si>
  <si>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</si>
  <si>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</si>
  <si>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</si>
  <si>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</si>
  <si>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12,55</t>
  </si>
  <si>
    <t>13,28</t>
  </si>
  <si>
    <t>36,32</t>
  </si>
  <si>
    <t>CAIXA RETANGULAR 4" X 2" MÉDIA (1,30 M DO PISO), PVC, INSTALADA EM PAREDE - FORNECIMENTO E INSTALAÇÃO. AF_12/2015</t>
  </si>
  <si>
    <t>CAIXA RETANGULAR 4" X 2" BAIXA (0,30 M DO PISO), PVC, INSTALADA EM PAREDE - FORNECIMENTO E INSTALAÇÃO. AF_12/2015</t>
  </si>
  <si>
    <t>CAIXA RETANGULAR 4" X 2" BAIXA (0,30 M DO PISO), METÁLICA, INSTALADA EM PAREDE - FORNECIMENTO E INSTALAÇÃO. AF_12/2015</t>
  </si>
  <si>
    <t>12,22</t>
  </si>
  <si>
    <t>17,20</t>
  </si>
  <si>
    <t>55,16</t>
  </si>
  <si>
    <t>DISJUNTOR TRIPOLAR TIPO DIN, CORRENTE NOMINAL DE 50A - FORNECIMENTO E INSTALAÇÃO. AF_04/2016</t>
  </si>
  <si>
    <t>INTERRUPTOR SIMPLES (2 MÓDULOS), 10A/250V, INCLUINDO SUPORTE E PLACA - FORNECIMENTO E INSTALAÇÃO. AF_12/2015</t>
  </si>
  <si>
    <t>58,32</t>
  </si>
  <si>
    <t>42,30</t>
  </si>
  <si>
    <t>27,39</t>
  </si>
  <si>
    <t>33,53</t>
  </si>
  <si>
    <t>46,16</t>
  </si>
  <si>
    <t>28,80</t>
  </si>
  <si>
    <t>55,73</t>
  </si>
  <si>
    <t>133,10</t>
  </si>
  <si>
    <t>27,63</t>
  </si>
  <si>
    <t>52,57</t>
  </si>
  <si>
    <t>2,86</t>
  </si>
  <si>
    <t>16,87</t>
  </si>
  <si>
    <t>5,62</t>
  </si>
  <si>
    <t>16,65</t>
  </si>
  <si>
    <t>36,46</t>
  </si>
  <si>
    <t>23,47</t>
  </si>
  <si>
    <t>10,11</t>
  </si>
  <si>
    <t>20,82</t>
  </si>
  <si>
    <t>66,64</t>
  </si>
  <si>
    <t>24,20</t>
  </si>
  <si>
    <t>11,27</t>
  </si>
  <si>
    <t>16,97</t>
  </si>
  <si>
    <t>16,44</t>
  </si>
  <si>
    <t>16,49</t>
  </si>
  <si>
    <t>16,99</t>
  </si>
  <si>
    <t>9,46</t>
  </si>
  <si>
    <t>8,56</t>
  </si>
  <si>
    <t>8,44</t>
  </si>
  <si>
    <t>9,13</t>
  </si>
  <si>
    <t>8,40</t>
  </si>
  <si>
    <t>5,61</t>
  </si>
  <si>
    <t>5,05</t>
  </si>
  <si>
    <t>22,78</t>
  </si>
  <si>
    <t>21,95</t>
  </si>
  <si>
    <t>28,19</t>
  </si>
  <si>
    <t>51,28</t>
  </si>
  <si>
    <t>25,78</t>
  </si>
  <si>
    <t>26,02</t>
  </si>
  <si>
    <t>24,34</t>
  </si>
  <si>
    <t>4,68</t>
  </si>
  <si>
    <t>21,71</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</si>
  <si>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</si>
  <si>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</si>
  <si>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</si>
  <si>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</si>
  <si>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13,21</t>
  </si>
  <si>
    <t>15,87</t>
  </si>
  <si>
    <t>10,25</t>
  </si>
  <si>
    <t>15,13</t>
  </si>
  <si>
    <t>11,24</t>
  </si>
  <si>
    <t>17,68</t>
  </si>
  <si>
    <t>89722</t>
  </si>
  <si>
    <t>JOELHO DE TRANSIÇÃO, 90 GRAUS, CPVC, SOLDÁVEL, DN 22MM X 1/2", INSTALADO EM RAMAL DE ALIMENTAÇAÕ DE ÁGUA - FORNECIMENTO E INSTALAÇÃO. AF_12/2014</t>
  </si>
  <si>
    <t>35,68</t>
  </si>
  <si>
    <t>18,20</t>
  </si>
  <si>
    <t>29,98</t>
  </si>
  <si>
    <t>48,63</t>
  </si>
  <si>
    <t>14,71</t>
  </si>
  <si>
    <t>14,14</t>
  </si>
  <si>
    <t>12,66</t>
  </si>
  <si>
    <t>22,90</t>
  </si>
  <si>
    <t>30,02</t>
  </si>
  <si>
    <t>28,08</t>
  </si>
  <si>
    <t>37,34</t>
  </si>
  <si>
    <t>12,64</t>
  </si>
  <si>
    <t>16,73</t>
  </si>
  <si>
    <t>56,19</t>
  </si>
  <si>
    <t>81,02</t>
  </si>
  <si>
    <t>62,25</t>
  </si>
  <si>
    <t>33,68</t>
  </si>
  <si>
    <t>9,44</t>
  </si>
  <si>
    <t>33,21</t>
  </si>
  <si>
    <t>45,20</t>
  </si>
  <si>
    <t>65,14</t>
  </si>
  <si>
    <t>29,86</t>
  </si>
  <si>
    <t>15,69</t>
  </si>
  <si>
    <t>17,91</t>
  </si>
  <si>
    <t>19,34</t>
  </si>
  <si>
    <t>35,19</t>
  </si>
  <si>
    <t>17,32</t>
  </si>
  <si>
    <t>47,85</t>
  </si>
  <si>
    <t>49,24</t>
  </si>
  <si>
    <t>46,96</t>
  </si>
  <si>
    <t>5,12</t>
  </si>
  <si>
    <t>55,55</t>
  </si>
  <si>
    <t>18,71</t>
  </si>
  <si>
    <t>11,03</t>
  </si>
  <si>
    <t>23,92</t>
  </si>
  <si>
    <t>24,35</t>
  </si>
  <si>
    <t>30,67</t>
  </si>
  <si>
    <t>77,97</t>
  </si>
  <si>
    <t>12,51</t>
  </si>
  <si>
    <t>9,29</t>
  </si>
  <si>
    <t>25,36</t>
  </si>
  <si>
    <t>35,29</t>
  </si>
  <si>
    <t>62,58</t>
  </si>
  <si>
    <t>82,22</t>
  </si>
  <si>
    <t>32,93</t>
  </si>
  <si>
    <t>7,33</t>
  </si>
  <si>
    <t>14,36</t>
  </si>
  <si>
    <t>26,83</t>
  </si>
  <si>
    <t>61,00</t>
  </si>
  <si>
    <t>23,35</t>
  </si>
  <si>
    <t>24,07</t>
  </si>
  <si>
    <t>24,48</t>
  </si>
  <si>
    <t>41,14</t>
  </si>
  <si>
    <t>26,15</t>
  </si>
  <si>
    <t>9,86</t>
  </si>
  <si>
    <t>39,67</t>
  </si>
  <si>
    <t>69,07</t>
  </si>
  <si>
    <t>13,43</t>
  </si>
  <si>
    <t>30,90</t>
  </si>
  <si>
    <t>11,37</t>
  </si>
  <si>
    <t>4,33</t>
  </si>
  <si>
    <t>32,66</t>
  </si>
  <si>
    <t>41,55</t>
  </si>
  <si>
    <t>42,17</t>
  </si>
  <si>
    <t>58,28</t>
  </si>
  <si>
    <t>62,11</t>
  </si>
  <si>
    <t>56,93</t>
  </si>
  <si>
    <t>42,93</t>
  </si>
  <si>
    <t>73,57</t>
  </si>
  <si>
    <t>56,22</t>
  </si>
  <si>
    <t>13,57</t>
  </si>
  <si>
    <t>10,47</t>
  </si>
  <si>
    <t>6,63</t>
  </si>
  <si>
    <t>27,35</t>
  </si>
  <si>
    <t>43,90</t>
  </si>
  <si>
    <t>10,08</t>
  </si>
  <si>
    <t>12,32</t>
  </si>
  <si>
    <t>16,30</t>
  </si>
  <si>
    <t>20,13</t>
  </si>
  <si>
    <t>APLICAÇÃO MANUAL DE PINTURA COM TINTA TEXTURIZADA ACRÍLICA EM PAREDES EXTERNAS DE CASAS, UMA COR. AF_06/2014</t>
  </si>
  <si>
    <t>APLICAÇÃO MANUAL DE PINTURA COM TINTA LÁTEX ACRÍLICA EM TETO, DUAS DEMÃOS. AF_06/2014</t>
  </si>
  <si>
    <t>APLICAÇÃO MANUAL DE PINTURA COM TINTA LÁTEX ACRÍLICA EM PAREDES, DUAS DEMÃOS. AF_06/2014</t>
  </si>
  <si>
    <t>18,80</t>
  </si>
  <si>
    <t>14,93</t>
  </si>
  <si>
    <t>22,57</t>
  </si>
  <si>
    <t>36,43</t>
  </si>
  <si>
    <t>20,51</t>
  </si>
  <si>
    <t>25,85</t>
  </si>
  <si>
    <t>65,50</t>
  </si>
  <si>
    <t>RODAPÉ CERÂMICO DE 7CM DE ALTURA COM PLACAS TIPO ESMALTADA COMERCIAL DE DIMENSÕES 35X35CM (PADRAO POPULAR). AF_06/2017</t>
  </si>
  <si>
    <t>71,03</t>
  </si>
  <si>
    <t>72,94</t>
  </si>
  <si>
    <t>31,22</t>
  </si>
  <si>
    <t>21,85</t>
  </si>
  <si>
    <t>20,19</t>
  </si>
  <si>
    <t>34,77</t>
  </si>
  <si>
    <t>16,55</t>
  </si>
  <si>
    <t>26,09</t>
  </si>
  <si>
    <t>38,20</t>
  </si>
  <si>
    <t>54,27</t>
  </si>
  <si>
    <t>48,03</t>
  </si>
  <si>
    <t>50,78</t>
  </si>
  <si>
    <t>33,76</t>
  </si>
  <si>
    <t>12,18</t>
  </si>
  <si>
    <t>57,88</t>
  </si>
  <si>
    <t>4,91</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</si>
  <si>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</si>
  <si>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</si>
  <si>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</si>
  <si>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</si>
  <si>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</si>
  <si>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</si>
  <si>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</si>
  <si>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</si>
  <si>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</si>
  <si>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</si>
  <si>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</si>
  <si>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</si>
  <si>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</si>
  <si>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</si>
  <si>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</si>
  <si>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</si>
  <si>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</si>
  <si>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</si>
  <si>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</si>
  <si>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</si>
  <si>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</si>
  <si>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</si>
  <si>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50,61</t>
  </si>
  <si>
    <t>44,00</t>
  </si>
  <si>
    <t>DEMOLIÇÃO DE ALVENARIA PARA QUALQUER TIPO DE BLOCO, DE FORMA MECANIZADA, SEM REAPROVEITAMENTO. AF_12/2017</t>
  </si>
  <si>
    <t>TRANSPORTE COM CAMINHÃO BASCULANTE DE 10 M3, EM VIA URBANA EM LEITO NATURAL (UNIDADE: M3XKM). AF_04/2016</t>
  </si>
  <si>
    <t>7,64</t>
  </si>
  <si>
    <t>26,20</t>
  </si>
  <si>
    <t>22,10</t>
  </si>
  <si>
    <t>21,37</t>
  </si>
  <si>
    <t>18,57</t>
  </si>
  <si>
    <t>22,59</t>
  </si>
  <si>
    <t>22,80</t>
  </si>
  <si>
    <t>22,08</t>
  </si>
  <si>
    <t>24,94</t>
  </si>
  <si>
    <t>22,45</t>
  </si>
  <si>
    <t>1,16</t>
  </si>
  <si>
    <t>4,81</t>
  </si>
  <si>
    <t>3,59</t>
  </si>
  <si>
    <t>273,30</t>
  </si>
  <si>
    <t>28,31</t>
  </si>
  <si>
    <t>193,64</t>
  </si>
  <si>
    <t>294,17</t>
  </si>
  <si>
    <t>45,21</t>
  </si>
  <si>
    <t>175,52</t>
  </si>
  <si>
    <t>205,49</t>
  </si>
  <si>
    <t>33,54</t>
  </si>
  <si>
    <t>3,30</t>
  </si>
  <si>
    <t>60,68</t>
  </si>
  <si>
    <t>94,00</t>
  </si>
  <si>
    <t>40,28</t>
  </si>
  <si>
    <t>116,42</t>
  </si>
  <si>
    <t>1.834,04</t>
  </si>
  <si>
    <t>1.466,83</t>
  </si>
  <si>
    <t>2.075,18</t>
  </si>
  <si>
    <t>2.539,28</t>
  </si>
  <si>
    <t>3.175,09</t>
  </si>
  <si>
    <t>1.290,00</t>
  </si>
  <si>
    <t>72,77</t>
  </si>
  <si>
    <t>88,89</t>
  </si>
  <si>
    <t>92,02</t>
  </si>
  <si>
    <t>107,01</t>
  </si>
  <si>
    <t>116,52</t>
  </si>
  <si>
    <t>183,02</t>
  </si>
  <si>
    <t>288,01</t>
  </si>
  <si>
    <t>374,77</t>
  </si>
  <si>
    <t>618,80</t>
  </si>
  <si>
    <t>72,63</t>
  </si>
  <si>
    <t>ARAME PROTEGIDO COM POLIMERO PARA GABIAO, DIAMETRO 2,2 MM</t>
  </si>
  <si>
    <t>5,64</t>
  </si>
  <si>
    <t>7,39</t>
  </si>
  <si>
    <t>53,73</t>
  </si>
  <si>
    <t>686,09</t>
  </si>
  <si>
    <t>52,18</t>
  </si>
  <si>
    <t>86,46</t>
  </si>
  <si>
    <t>55,12</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</si>
  <si>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</si>
  <si>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</si>
  <si>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</si>
  <si>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</si>
  <si>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</si>
  <si>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</si>
  <si>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36,84</t>
  </si>
  <si>
    <t>2.009,70</t>
  </si>
  <si>
    <t>2.889,55</t>
  </si>
  <si>
    <t>4.898,02</t>
  </si>
  <si>
    <t>4.650,28</t>
  </si>
  <si>
    <t>19.082,52</t>
  </si>
  <si>
    <t>7.018,20</t>
  </si>
  <si>
    <t>20.812,05</t>
  </si>
  <si>
    <t>9.450,00</t>
  </si>
  <si>
    <t>2.086,32</t>
  </si>
  <si>
    <t>2.520,00</t>
  </si>
  <si>
    <t>3.385,46</t>
  </si>
  <si>
    <t>18.900,00</t>
  </si>
  <si>
    <t>2.976,75</t>
  </si>
  <si>
    <t>4.725,00</t>
  </si>
  <si>
    <t>25,92</t>
  </si>
  <si>
    <t>85,42</t>
  </si>
  <si>
    <t>59,28</t>
  </si>
  <si>
    <t>28,09</t>
  </si>
  <si>
    <t>15,81</t>
  </si>
  <si>
    <t>14,05</t>
  </si>
  <si>
    <t>53,96</t>
  </si>
  <si>
    <t>34,48</t>
  </si>
  <si>
    <t>2,03</t>
  </si>
  <si>
    <t>2,96</t>
  </si>
  <si>
    <t>301,84</t>
  </si>
  <si>
    <t>24,27</t>
  </si>
  <si>
    <t>116,35</t>
  </si>
  <si>
    <t>54,03</t>
  </si>
  <si>
    <t>100,66</t>
  </si>
  <si>
    <t>16,20</t>
  </si>
  <si>
    <t>30,57</t>
  </si>
  <si>
    <t>18,86</t>
  </si>
  <si>
    <t>40,31</t>
  </si>
  <si>
    <t>47,91</t>
  </si>
  <si>
    <t>38,48</t>
  </si>
  <si>
    <t>19,55</t>
  </si>
  <si>
    <t>20,33</t>
  </si>
  <si>
    <t>6,41</t>
  </si>
  <si>
    <t>16,86</t>
  </si>
  <si>
    <t>107,36</t>
  </si>
  <si>
    <t>2,32</t>
  </si>
  <si>
    <t>23,03</t>
  </si>
  <si>
    <t>53,57</t>
  </si>
  <si>
    <t>186,54</t>
  </si>
  <si>
    <t>17,92</t>
  </si>
  <si>
    <t>20,31</t>
  </si>
  <si>
    <t>24,22</t>
  </si>
  <si>
    <t>69,68</t>
  </si>
  <si>
    <t>108,06</t>
  </si>
  <si>
    <t>43,78</t>
  </si>
  <si>
    <t>143,24</t>
  </si>
  <si>
    <t>12,01</t>
  </si>
  <si>
    <t>73,48</t>
  </si>
  <si>
    <t>29,94</t>
  </si>
  <si>
    <t>14,82</t>
  </si>
  <si>
    <t>76,29</t>
  </si>
  <si>
    <t>78,20</t>
  </si>
  <si>
    <t>13,37</t>
  </si>
  <si>
    <t>26,98</t>
  </si>
  <si>
    <t>35,49</t>
  </si>
  <si>
    <t>1.123,34</t>
  </si>
  <si>
    <t>883,68</t>
  </si>
  <si>
    <t>1.368,22</t>
  </si>
  <si>
    <t>3.196,58</t>
  </si>
  <si>
    <t>259,98</t>
  </si>
  <si>
    <t>294,95</t>
  </si>
  <si>
    <t>413,93</t>
  </si>
  <si>
    <t>693,18</t>
  </si>
  <si>
    <t>606,28</t>
  </si>
  <si>
    <t>1.123,45</t>
  </si>
  <si>
    <t>952,17</t>
  </si>
  <si>
    <t>1.568,22</t>
  </si>
  <si>
    <t>3.352,57</t>
  </si>
  <si>
    <t>38,30</t>
  </si>
  <si>
    <t>54,87</t>
  </si>
  <si>
    <t>47,66</t>
  </si>
  <si>
    <t>47,30</t>
  </si>
  <si>
    <t>59,00</t>
  </si>
  <si>
    <t>83,13</t>
  </si>
  <si>
    <t>73,08</t>
  </si>
  <si>
    <t>129,90</t>
  </si>
  <si>
    <t>65,01</t>
  </si>
  <si>
    <t>87,69</t>
  </si>
  <si>
    <t>93,49</t>
  </si>
  <si>
    <t>106,07</t>
  </si>
  <si>
    <t>199,67</t>
  </si>
  <si>
    <t>100,86</t>
  </si>
  <si>
    <t>118,84</t>
  </si>
  <si>
    <t>245,22</t>
  </si>
  <si>
    <t>208,13</t>
  </si>
  <si>
    <t>104,50</t>
  </si>
  <si>
    <t>106,36</t>
  </si>
  <si>
    <t>113,74</t>
  </si>
  <si>
    <t>193,95</t>
  </si>
  <si>
    <t>118,33</t>
  </si>
  <si>
    <t>129,06</t>
  </si>
  <si>
    <t>129,83</t>
  </si>
  <si>
    <t>217,27</t>
  </si>
  <si>
    <t>240,62</t>
  </si>
  <si>
    <t>119,06</t>
  </si>
  <si>
    <t>119,15</t>
  </si>
  <si>
    <t>129,89</t>
  </si>
  <si>
    <t>242,39</t>
  </si>
  <si>
    <t>389,78</t>
  </si>
  <si>
    <t>147,83</t>
  </si>
  <si>
    <t>173,23</t>
  </si>
  <si>
    <t>166,95</t>
  </si>
  <si>
    <t>386,76</t>
  </si>
  <si>
    <t>113,55</t>
  </si>
  <si>
    <t>35,55</t>
  </si>
  <si>
    <t>17,11</t>
  </si>
  <si>
    <t>12,00</t>
  </si>
  <si>
    <t>21,35</t>
  </si>
  <si>
    <t>3.422,44</t>
  </si>
  <si>
    <t>48,26</t>
  </si>
  <si>
    <t>37,71</t>
  </si>
  <si>
    <t>11,89</t>
  </si>
  <si>
    <t>527,29</t>
  </si>
  <si>
    <t>62,79</t>
  </si>
  <si>
    <t>98,09</t>
  </si>
  <si>
    <t>86,75</t>
  </si>
  <si>
    <t>32,34</t>
  </si>
  <si>
    <t>25,69</t>
  </si>
  <si>
    <t>2.483,94</t>
  </si>
  <si>
    <t>3.651,83</t>
  </si>
  <si>
    <t>3.918,09</t>
  </si>
  <si>
    <t>4.370,00</t>
  </si>
  <si>
    <t>1.408,44</t>
  </si>
  <si>
    <t>3.307,56</t>
  </si>
  <si>
    <t>557,79</t>
  </si>
  <si>
    <t>3,76</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</si>
  <si>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</si>
  <si>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</si>
  <si>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</si>
  <si>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</si>
  <si>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</si>
  <si>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</si>
  <si>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</si>
  <si>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</si>
  <si>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</si>
  <si>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</si>
  <si>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</si>
  <si>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</si>
  <si>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</si>
  <si>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</si>
  <si>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</si>
  <si>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</si>
  <si>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</si>
  <si>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</si>
  <si>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</si>
  <si>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41,51</t>
  </si>
  <si>
    <t>16,06</t>
  </si>
  <si>
    <t>12,13</t>
  </si>
  <si>
    <t>349,22</t>
  </si>
  <si>
    <t>10,23</t>
  </si>
  <si>
    <t>181,39</t>
  </si>
  <si>
    <t>85,98</t>
  </si>
  <si>
    <t>22,63</t>
  </si>
  <si>
    <t>15,91</t>
  </si>
  <si>
    <t>35,45</t>
  </si>
  <si>
    <t>165,88</t>
  </si>
  <si>
    <t>31,11</t>
  </si>
  <si>
    <t>34,46</t>
  </si>
  <si>
    <t>30,73</t>
  </si>
  <si>
    <t>36,06</t>
  </si>
  <si>
    <t>702,04</t>
  </si>
  <si>
    <t>22,86</t>
  </si>
  <si>
    <t>34,50</t>
  </si>
  <si>
    <t>43,81</t>
  </si>
  <si>
    <t>14,72</t>
  </si>
  <si>
    <t>25,99</t>
  </si>
  <si>
    <t>26,37</t>
  </si>
  <si>
    <t>54,47</t>
  </si>
  <si>
    <t>14,60</t>
  </si>
  <si>
    <t>MANGUEIRA PARA GAS - GLP, PVC, TRANCADA, DIAMETRO DE 3/8", COMPRIMENTO DE 1M (NORMATIZADA)</t>
  </si>
  <si>
    <t>33,85</t>
  </si>
  <si>
    <t>MAQUINA TRANSFORMADORA MONOFASICA PARA SOLDA ELETRICA, TENSAO DE 220 V, FREQUENCIA DE 60 HZ, FAIXA DE CORRENTE ENTRE 80 A (+/- 10 A) E 250 A, POTENCIA ENTRE 14,00 KVA E 15,0 KVA, CICLO DE TRABALHO ENTRE 10% E 20% A 250 A</t>
  </si>
  <si>
    <t>127,34</t>
  </si>
  <si>
    <t>3.654,84</t>
  </si>
  <si>
    <t>27,54</t>
  </si>
  <si>
    <t>17,76</t>
  </si>
  <si>
    <t>7,73</t>
  </si>
  <si>
    <t>36,33</t>
  </si>
  <si>
    <t>48,32</t>
  </si>
  <si>
    <t>24,62</t>
  </si>
  <si>
    <t>21,93</t>
  </si>
  <si>
    <t>1.187,61</t>
  </si>
  <si>
    <t>8,62</t>
  </si>
  <si>
    <t>255,12</t>
  </si>
  <si>
    <t>2.248,18</t>
  </si>
  <si>
    <t>52,00</t>
  </si>
  <si>
    <t>3.217,13</t>
  </si>
  <si>
    <t>31,02</t>
  </si>
  <si>
    <t>71,93</t>
  </si>
  <si>
    <t>113,30</t>
  </si>
  <si>
    <t>32,26</t>
  </si>
  <si>
    <t>1.377,27</t>
  </si>
  <si>
    <t>1.047,09</t>
  </si>
  <si>
    <t>34,90</t>
  </si>
  <si>
    <t>2.720,40</t>
  </si>
  <si>
    <t>2.939,79</t>
  </si>
  <si>
    <t>1.465,96</t>
  </si>
  <si>
    <t>44,71</t>
  </si>
  <si>
    <t>30,83</t>
  </si>
  <si>
    <t>34,99</t>
  </si>
  <si>
    <t>758,25</t>
  </si>
  <si>
    <t>3.974,31</t>
  </si>
  <si>
    <t>5.185,77</t>
  </si>
  <si>
    <t>5.447,24</t>
  </si>
  <si>
    <t>551,26</t>
  </si>
  <si>
    <t>2.688,76</t>
  </si>
  <si>
    <t>3.686,69</t>
  </si>
  <si>
    <t>1.534,45</t>
  </si>
  <si>
    <t>120,37</t>
  </si>
  <si>
    <t>50,35</t>
  </si>
  <si>
    <t>48.000,00</t>
  </si>
  <si>
    <t>59.076,92</t>
  </si>
  <si>
    <t>33.712,37</t>
  </si>
  <si>
    <t>40.053,51</t>
  </si>
  <si>
    <t>31.866,22</t>
  </si>
  <si>
    <t>66.742,47</t>
  </si>
  <si>
    <t>69.953,17</t>
  </si>
  <si>
    <t>82.113,71</t>
  </si>
  <si>
    <t>65,00</t>
  </si>
  <si>
    <t>124,27</t>
  </si>
  <si>
    <t>11,58</t>
  </si>
  <si>
    <t>39,43</t>
  </si>
  <si>
    <t>22,42</t>
  </si>
  <si>
    <t>133,08</t>
  </si>
  <si>
    <t>14,63</t>
  </si>
  <si>
    <t>26,07</t>
  </si>
  <si>
    <t>42,42</t>
  </si>
  <si>
    <t>37,54</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</si>
  <si>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</si>
  <si>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</si>
  <si>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</si>
  <si>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750,00</t>
  </si>
  <si>
    <t>32,58</t>
  </si>
  <si>
    <t>51,94</t>
  </si>
  <si>
    <t>26,34</t>
  </si>
  <si>
    <t>560.550,43</t>
  </si>
  <si>
    <t>2.309.270,57</t>
  </si>
  <si>
    <t>543.815,85</t>
  </si>
  <si>
    <t>705.000,00</t>
  </si>
  <si>
    <t>700.688,00</t>
  </si>
  <si>
    <t>1.038.570,60</t>
  </si>
  <si>
    <t>569.174,27</t>
  </si>
  <si>
    <t>11,91</t>
  </si>
  <si>
    <t>354,72</t>
  </si>
  <si>
    <t>98,57</t>
  </si>
  <si>
    <t>124,40</t>
  </si>
  <si>
    <t>167,47</t>
  </si>
  <si>
    <t>193,05</t>
  </si>
  <si>
    <t>240,41</t>
  </si>
  <si>
    <t>326,71</t>
  </si>
  <si>
    <t>447,79</t>
  </si>
  <si>
    <t>120,09</t>
  </si>
  <si>
    <t>206,40</t>
  </si>
  <si>
    <t>230,16</t>
  </si>
  <si>
    <t>283,16</t>
  </si>
  <si>
    <t>409,37</t>
  </si>
  <si>
    <t>207,56</t>
  </si>
  <si>
    <t>242,29</t>
  </si>
  <si>
    <t>294,15</t>
  </si>
  <si>
    <t>437,52</t>
  </si>
  <si>
    <t>953,20</t>
  </si>
  <si>
    <t>51,46</t>
  </si>
  <si>
    <t>133,34</t>
  </si>
  <si>
    <t>151,21</t>
  </si>
  <si>
    <t>186,68</t>
  </si>
  <si>
    <t>229,22</t>
  </si>
  <si>
    <t>246,65</t>
  </si>
  <si>
    <t>333,37</t>
  </si>
  <si>
    <t>1.115,59</t>
  </si>
  <si>
    <t>54,12</t>
  </si>
  <si>
    <t>57,52</t>
  </si>
  <si>
    <t>91,16</t>
  </si>
  <si>
    <t>140,57</t>
  </si>
  <si>
    <t>156,66</t>
  </si>
  <si>
    <t>235,32</t>
  </si>
  <si>
    <t>308,53</t>
  </si>
  <si>
    <t>324,22</t>
  </si>
  <si>
    <t>421,29</t>
  </si>
  <si>
    <t>618,37</t>
  </si>
  <si>
    <t>65,36</t>
  </si>
  <si>
    <t>84,54</t>
  </si>
  <si>
    <t>113,38</t>
  </si>
  <si>
    <t>166,03</t>
  </si>
  <si>
    <t>214,33</t>
  </si>
  <si>
    <t>293,27</t>
  </si>
  <si>
    <t>85,52</t>
  </si>
  <si>
    <t>23,64</t>
  </si>
  <si>
    <t>26,77</t>
  </si>
  <si>
    <t>30,85</t>
  </si>
  <si>
    <t>28,75</t>
  </si>
  <si>
    <t>63,79</t>
  </si>
  <si>
    <t>10,34</t>
  </si>
  <si>
    <t>57,39</t>
  </si>
  <si>
    <t>26,00</t>
  </si>
  <si>
    <t>74,23</t>
  </si>
  <si>
    <t>89,61</t>
  </si>
  <si>
    <t>128,87</t>
  </si>
  <si>
    <t>135,11</t>
  </si>
  <si>
    <t>45,78</t>
  </si>
  <si>
    <t>34,04</t>
  </si>
  <si>
    <t>224,16</t>
  </si>
  <si>
    <t>177,26</t>
  </si>
  <si>
    <t>353,43</t>
  </si>
  <si>
    <t>124,37</t>
  </si>
  <si>
    <t>191,24</t>
  </si>
  <si>
    <t>24,03</t>
  </si>
  <si>
    <t>30,82</t>
  </si>
  <si>
    <t>24,44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</si>
  <si>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</si>
  <si>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</si>
  <si>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</si>
  <si>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</si>
  <si>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</si>
  <si>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</si>
  <si>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</si>
  <si>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</si>
  <si>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</si>
  <si>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</si>
  <si>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</si>
  <si>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Abrigo de gás para 2 cilindros 45 Kg, exec. em alv. bloco conc cheio,dim 1,50x0.85x2.10m, inclusive cilindros e rede interna do abrigo compreendendo tubos e válvulas de esfera que interligam os cilindros</t>
  </si>
  <si>
    <t>Chapa perfurada(tela casa da moeda) BELINOX, largura 245 mm, espessura 1.5mm, ref. TEL-752, marca de referência Termotécnica ou equivalente</t>
  </si>
  <si>
    <t>Bomba centrífuga trifásica 5CV, modelo 620 Dancor, ou equivalente</t>
  </si>
  <si>
    <t>Limpeza geral da obra (edificação)</t>
  </si>
  <si>
    <t>MÃO DE OBRA (MENSALISTAS - COM DESONERAÇÃO - LEIS SOCIAIS=49,72%)</t>
  </si>
  <si>
    <t>Tecnico Segundo Grau -A-(Leis Sociais = 49,72%)</t>
  </si>
  <si>
    <t>Engenheiro Senior (Leis Sociais = 49,72%)</t>
  </si>
  <si>
    <t>Programador (Leis Sociais = 49,72%)</t>
  </si>
  <si>
    <t>Digitador - 6 Horas (Leis Sociais = 49,72%)</t>
  </si>
  <si>
    <t>Engenheiro Junior(Leis Sociais = 49,72%)</t>
  </si>
  <si>
    <t>Tecnico Segundo Grau -B(Leis Sociais = 49,72%)</t>
  </si>
  <si>
    <t>Tecnico Segundo Grau-C-(Leis Sociais = 49,72%)</t>
  </si>
  <si>
    <t>Gerente De Projeto (Leis Sociais = 49,72%)</t>
  </si>
  <si>
    <t>Analista De Sistemas(Leis Sociais =49,72%)</t>
  </si>
  <si>
    <t>Analista de Desenvolvimento(Leis Sociais = 49,72%)</t>
  </si>
  <si>
    <t>Gerente Bd/Servidores/Redes (Leis Sociais = 49,72%)</t>
  </si>
  <si>
    <t>Designer Gráfico(Leis Sociais = 49,72%)</t>
  </si>
  <si>
    <t>Analista Sistemas/Suporte(Leis Sociais = 49,72%)</t>
  </si>
  <si>
    <t>Coordenador Tecnico Especialista (Leis Sociais = 49,72%)</t>
  </si>
  <si>
    <t>Cotador(Leis Sociais = 49,72%)</t>
  </si>
  <si>
    <t>Tecnico Nivel Superior (Leis Sociais = 49,72%)</t>
  </si>
  <si>
    <t>Engenheiro Pleno (Leis Sociais = 49,72%)</t>
  </si>
  <si>
    <t>Almoxarife (Leis Sociais = 49,72%)</t>
  </si>
  <si>
    <t>PECA EM MADEIRA 7 X 2 CM (BRUTA)</t>
  </si>
  <si>
    <t>RIPA MADEIRA DE LEI DE 7 X 2 CM</t>
  </si>
  <si>
    <t>PECA EM MADEIRA E LEI 6X16CM (BRUTA)</t>
  </si>
  <si>
    <t>PECA EM MADEIRA DE LEI 7X5CM (BRUTA)</t>
  </si>
  <si>
    <t>GRAMPO P/ CERCA GALVANIZADO</t>
  </si>
  <si>
    <t>COLA BRANCA "PVA" CASCOLA/FORMICA/MUNDIAL/EQUIVALENTE</t>
  </si>
  <si>
    <t>REVESTIMENTOS (PEDRAS NATURAIS) - CONTINUAÇÃO</t>
  </si>
  <si>
    <t>GRANITO CINZA ANDORINHA ESP 2CM POLIDO NAS DUAS FACES</t>
  </si>
  <si>
    <t>ARMACAO SECUNDARIA 2 ESTRIBOS COM HASTE 16X150MM</t>
  </si>
  <si>
    <t>ELETRODUTO FERRO GALV LEVE - 2.1/2"</t>
  </si>
  <si>
    <t>TERMINAL A COMPRESSAO TIPO OLHAL #70MM2</t>
  </si>
  <si>
    <t>CABECOTE DE ACO GALVANIZADO DE 2.1/2"</t>
  </si>
  <si>
    <t>CABECOTE EM ACO GALVANIZADO DE 4"</t>
  </si>
  <si>
    <t>TERMINAL MECANICO P/CABO 16MM2</t>
  </si>
  <si>
    <t>CABECOTE EM ACO GALVANIZADO DE 3"</t>
  </si>
  <si>
    <t>BUJAO DE ACO GALVANIZADO 2 1/2"</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</si>
  <si>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</si>
  <si>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</si>
  <si>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</si>
  <si>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</si>
  <si>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</si>
  <si>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</si>
  <si>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</si>
  <si>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</si>
  <si>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</si>
  <si>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ACO GALV 60,30 X 3,75MM (2") DIN 2440 - MEDIO</t>
  </si>
  <si>
    <t>TUBO ACO GALV. 33,70 X 3,35MM (1") DIN 2440 - MEDIO</t>
  </si>
  <si>
    <t>TUBO ACO GALV 26,90 X 2,65MM (3/4") DIN 2440 - MEDIO</t>
  </si>
  <si>
    <t>TUBO ACO GALV 76,10 X 3,75MM (2.1/2") DIN 2440 - MEDIO</t>
  </si>
  <si>
    <t>TUBO ACO GALV 48,30 X 3,35MM (1.1/2") DIN 2440 - MEDIO</t>
  </si>
  <si>
    <t>TUBO ACO GALV 101,60 X 4,25MM (3.1/2") DIN 2440 - MEDIO</t>
  </si>
  <si>
    <t>TUBO ACO GALV 88,90 X 4,00MM (3") DIN 2440 - MEDIO</t>
  </si>
  <si>
    <t>CERAMICA LISA BRANCA REF POLAR 33X61 A - INCESA OU EQUIVALENE</t>
  </si>
  <si>
    <t>ESTOPA BRANCA - KG</t>
  </si>
  <si>
    <t>ENGENHEIRO JUNIOR (INCL.L SOCIAIS DE 49,72%)</t>
  </si>
  <si>
    <t>TECNICO SEGUNDO GRAU-A-(INCL.L SOCIAIS DE 49,72%)</t>
  </si>
  <si>
    <t>ENGENHEIRO SENIOR (INCL.L SOCIAIS DE 49,72%)</t>
  </si>
  <si>
    <t>PROGRAMADOR (INCL.L SOCIAIS DE 49,72%)</t>
  </si>
  <si>
    <t>DIGITADOR - 6 HORAS(INCL.L SOCIAIS DE 49,72%)</t>
  </si>
  <si>
    <t>TECNICO SEGUNDO GRAU -B - (INCL.L SOCIAIS DE 49,72%)</t>
  </si>
  <si>
    <t>TECNICO SEGUNDO GRAU-C- (INCL.L SOCIAIS DE 49,72%)</t>
  </si>
  <si>
    <t>GERENTE DE PROJETO (INCL.L SOCIAIS DE 49,72%)</t>
  </si>
  <si>
    <t>ANALISTA DE SISTEMAS (INCL.L SOCIAIS DE 49,72%)</t>
  </si>
  <si>
    <t>ANALISTA DESENVOLVIMENTO (INCL.L SOCIAIS DE 49,72%)</t>
  </si>
  <si>
    <t>GERENTE BD/SERVIDORES/REDES (INCL.L SOCIAIS DE 49,72%)</t>
  </si>
  <si>
    <t>DESIGNER GRÁFICO (INCL.L SOCIAIS DE 49,72%)</t>
  </si>
  <si>
    <t>ANALISTA SISTEMAS/SUPORTE(INCL.L SOCIAIS DE 49,72%)</t>
  </si>
  <si>
    <t>COORDENADOR TECNICO ESPECIALISTA(INCL.L SOCIAIS DE 49,72%)</t>
  </si>
  <si>
    <t>COTADOR(INCL.L SOCIAIS DE 49,72%)</t>
  </si>
  <si>
    <t>TECNICO NIVEL SUPERIOR(INCL.L SOCIAIS DE 49,72%)</t>
  </si>
  <si>
    <t>ENGENHEIRO PLENO (INCL.L SOCIAIS DE 49,72%)</t>
  </si>
  <si>
    <t>ALMOXARIFE (INCL.L SOCIAIS DE 49,72%)</t>
  </si>
  <si>
    <t>MESTRE OBRAS SENIOR (INCL.L SOCIAIS DE 49,72%)</t>
  </si>
  <si>
    <t>VIGIA (INCL.L SOCIAIS DE 49,72%)</t>
  </si>
  <si>
    <t>AUX ALMOXARIFE (INCL.L SOCIAIS DE 49,72%)</t>
  </si>
  <si>
    <t>ENCARREGADO DE TURMA(INCL.L SOCIAIS DE 49,72%)</t>
  </si>
  <si>
    <t>BARRA DE APOIO, PARA VASO SANITÁRIO, DUPLA, FIXA, DIREITAOU ESQUERDA, EM AÇO INOX, L-80CM, D=1 1/2", JACKWAL OU SIMILAR</t>
  </si>
  <si>
    <t>ARQ</t>
  </si>
  <si>
    <t>ARQ-001</t>
  </si>
  <si>
    <t>ARQ-002</t>
  </si>
  <si>
    <t>FORNECIMENTO E INSTALAÇÃO DE CATRACA TIPO TORNIQUETE SEMI ELETRÔNICA CATMEC HENRY OU SIMILAR</t>
  </si>
  <si>
    <t>002</t>
  </si>
  <si>
    <t>SCO RIO</t>
  </si>
  <si>
    <t>Subsecretária de Obras</t>
  </si>
  <si>
    <t>MOBILIZAÇÃO E DESOBILIZAÇÃO DE EQUIPAMENTOS PARA A CRAVAÇÃO DE ESTACAS PRÉ-MOLDADAS</t>
  </si>
  <si>
    <t>FORNECIMENTO E CRAVAÇÃO DE ESTACA PRÉ-MOLDADA DE CONCRETO ARMADO DE DIÂMETRO DE 180MM COM CAPACIDADE ESTRUTURAL DE CARGA DE 35TF</t>
  </si>
  <si>
    <t xml:space="preserve">M </t>
  </si>
  <si>
    <t>EMENDA PARA ESTACA PRÉ-MOLDADA DIÂMETRO 180 MM</t>
  </si>
  <si>
    <t>ARRASAMENTO DE ESTACA PRÉ-MOLDADA DE CONCRETO DIÂMETRO DE 180MM</t>
  </si>
  <si>
    <t xml:space="preserve">FORNECIMENTO E CRAVAÇÃO DE ESTACA PRÉ-MOLDADA DE CONCRETO ARMADO DE DIÂMETRO DE 230 MM COM CAPACIDADE ESTRUTURAL DE CARGA DE 55TF </t>
  </si>
  <si>
    <t>EMENDA PARA ESTACA PRÉ-MOLDADA DE CONCRETO DIÂMETRO 230 MM</t>
  </si>
  <si>
    <t xml:space="preserve">ARRASAMENTO DE ESTACA PRÉ-MOLDADA DE CONCRETO DIÂMETRO 230 MM </t>
  </si>
  <si>
    <t>ARQ-003</t>
  </si>
  <si>
    <t>ARQ-004</t>
  </si>
  <si>
    <t>ARQ-005</t>
  </si>
  <si>
    <t>ARQ-006</t>
  </si>
  <si>
    <t>03.04.08</t>
  </si>
  <si>
    <t>ARQ-008</t>
  </si>
  <si>
    <t>ARQ-009</t>
  </si>
  <si>
    <t>03.06.04</t>
  </si>
  <si>
    <t>15.01.04</t>
  </si>
  <si>
    <t xml:space="preserve">ESTRUTURA METÁLICA GALVANIZADA, REVSTIDA POR PLACAS POR PLACAS DE ACM (ALUMÍNIO COMPOSTO) RECORTADO, E=0,3 MM, NA COR VERMELHA, 1,00X1,00M. FORNECIMENTO E MONTAGEM </t>
  </si>
  <si>
    <t>14.01.05</t>
  </si>
  <si>
    <t>ALUGUEL MENSAL CONTAINER PARA ESCRITÓRIO, SEM BANHEIRO, DIM. 6.00X2.40M, INCL. PORTA, 2 JANELAS, ABERT P/ AR COND., 2 PT ILUMINAÇÃO, 2 TOMADAS ELÉT. E 1 TOMADA TELEF. ISOLAMENTO TÉRMICO (TETO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</si>
  <si>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</si>
  <si>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</si>
  <si>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MOBILIZAÇÃO E DESMOBILIZAÇÃO DE CONTEINER LOCADO PARA BARRACÃO DE OBRA</t>
  </si>
  <si>
    <t>REDE DE LUZ, INCL. PADRÃO ENTRADA DE ENERGIA TRIFÁS., CABO DE LIGAÇÃO ATÉ BARRACÕES, QUADRO DE DISTRIB., DISJ. E CHAVE DE FORÇA (QUANDO NECESSÁRIO), CONS. 20M ENTRE PADRÃO ENTRADA E QDG, CONF. PROJETO (1 UTILIZAÇÃO)</t>
  </si>
  <si>
    <t>PADRÃO DE ENTRADA DÁGUA COM CAIXA TERMOPLÁSTICA PARA HIDRÔMETRO DE 3/4" - PADRÃO 1B DA CESAN. INSTALADO EMBUTIDO NA ALVENARIA. INCLUSIVE TUBULAÇÃO, CONEXÕES, REGISTRO, TUBO CAMISA E CAIXA COM TAMPA TRANSPARENTE. CONFERIR DETALHE.</t>
  </si>
  <si>
    <t>REDE DE ESGOTO, CONTENDO FOSSA E FILTRO, INCLUSIVE TUBOS E CONEXÕES DE LIGAÇÃO ENTRE CAIXAS, CONSIDERANDO DISTÂNCIA DE 25M, CONFORME PROJETO (1 UTILIZAÇÃO)</t>
  </si>
  <si>
    <t>RETIRADA DE GRADES, GRADIS, ALAMBRADOS, CERCAS E PORTÕES</t>
  </si>
  <si>
    <t>LOCAÇÃO DE ANDAIME METÁLICO PARA TRABALHO EM FACHADA DE EDIFÍCO (ALUGUEL DE 1 M² POR 1 MÊS) INCLUSIVE FRETE, MONTAGEM E DESMONTAGEM</t>
  </si>
  <si>
    <t>EQUIPE TOPOGRÁFICA PARA SERVIÇOS SIMPLES DE LOCAÇÃO E NIVELAMENTO (INCLUINDO EQUIPAMENTO, TRANSPORTE E PROFISSIONAIS NIVEL MÉDIO)</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</si>
  <si>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</si>
  <si>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</si>
  <si>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LOCAÇÃO DE OBRA COM GABARITO DE MADEIRA</t>
  </si>
  <si>
    <t>ESCAVAÇÃO MANUAL EM MATERIAL DE 1A. CATEGORIA, ATÉ 1.50 M DE PROFUNDIDADE</t>
  </si>
  <si>
    <t>REATERRO APILOADO DE CAVAS DE FUNDAÇÃO, EM CAMADAS DE 20 CM</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</si>
  <si>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</si>
  <si>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</si>
  <si>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E APLICAÇÃO DE CONCRETO USINADO FCK=20 MPA - CONSIDERANDO LANÇAMENTO MANUAL PARA INFRA-ESTRUTURA (5% DE PERDAS JÁ INCLUÍDO NO CUSTO)</t>
  </si>
  <si>
    <t>FORNECIMENTO, DOBRAGEM E COLOCAÇÃO EM FÔRMA, DE ARMADURA CA-50 A GROSSA DIÂMETRO DE 12.5 A 25.0 MM (1/2 A 1")</t>
  </si>
  <si>
    <t>CAIXA DE PASSAGEM DE ALVENARIA DE BLOCOS DE CONCRETO 9X19X39CM, DIMENSÕES DE 80X80X80M, COM REVESTIMENTO INTERNO EM CHAPISCO E REBOCO TAMPA DE CONCRETO ESP. 5CM E LASTRO DE BRITA 5CM</t>
  </si>
  <si>
    <t>FORNECIMENTO, PREPARO E APLICAÇÃO DE CONCRETO FCK = 30 MPA (COM BRITA 1 E 2) - (5% DE PERDAS JÁ INCLUÍDO NO CUSTO)</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</si>
  <si>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</si>
  <si>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</si>
  <si>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LAJE PRÉ-FABRICADA TRELIÇADA PARA FORRO SIMPLES REVESTIDO, VÃO ATÉ 3.5M, CAPEAMENTO 2CM, ESP. 10CM, FCK = 150KG/CM2</t>
  </si>
  <si>
    <t>LAJE PRÉ-FABRICADA TRELIÇADA, SOBRECARGA 300 KG/M2, VÃO DE 3.5M A 4.3M, CAPEAMENTO 4CM, ESP. 12CM, FCK = 150 KG/CM2</t>
  </si>
  <si>
    <t>FORNECIMENTO E INSTALAÇÃO DE DIVISÓRIAS NOVAS COM ACABAMENTO DE CHAPA DE FIBRA DE MADEIRA, SISTEMA DE MONTAGEM SIMPLIFICADO, ESPESSURA DE 35MM E MIOLO EM COLMÉIA NO PADRÃO PAINEL/PAINEL</t>
  </si>
  <si>
    <t>VERGA/CONTRAVERGA RETA DE CONCRETO ARMADO 10 X 5 CM, FCK = 15 MPA, INCLUSIVE FORMA, ARMAÇÃO E DESFORMA</t>
  </si>
  <si>
    <t>CHAPISCO DE ARGAMASSA DE CIMENTO E AREIA MÉDIA OU GROSSA LAVADA, NO TRAÇO 1:3, ESPESSURA 5 MM</t>
  </si>
  <si>
    <t>EMBOÇO DE ARGAMASSA DE CIMENTO, CAL HIDRATADA CH1 E AREIA MÉDIA OU GROSSA LAVADA NO TRAÇO 1:0.5:6, ESPESSURA 20 MM</t>
  </si>
  <si>
    <t>REBOCO TIPO PAULISTA DE ARGAMASSA DE CIMENTO, CAL HIDRATADA CH1 E AREIA MÉDIA OU GROSSA LAVADA NO TRAÇO 1:0.5:6, ESPESSURA 25 MM</t>
  </si>
  <si>
    <t>CERÂMICA 10 X 10 CM, MARCAS DE REFERÊNCIA ELIANE, CECRISA OU PORTOBELLO, NAS CORES BRANCO OU AREIA, COM REJUNTE ESP. 0.5 CM, EMPREGANDO ARGAMASSA COLANTE</t>
  </si>
  <si>
    <t>SOLEIRA DE GRANITO ESP. 2 CM E LARGURA DE 15 CM</t>
  </si>
  <si>
    <t>PEITORIL DE GRANITO CINZA POLIDO, 15 CM, ESP. 3CM</t>
  </si>
  <si>
    <t>RODAPÉ DE ARGAMASSA DE ALTA RESISTÊNCIA TIPO GRANILITE OU EQUIVALENTE DE QUALIDADE COMPROVADA, ALTURA DE 10 CM E ESPESSURA DE 10 MM, COM CANTOS BOLEADOS, EXECUTADO COM CIMENTO E GRANITINA GRANA N.1, INCLUSIVE POLIMENTO</t>
  </si>
  <si>
    <t>GRADE DE FERRO EM BARRA CHATA, INCLUSIVE CHUMBAMENTO</t>
  </si>
  <si>
    <t>ACABAMENTO DE PERFIL "U" EM ALUMÍNIO ANODIZADO FOSCO 1/2"</t>
  </si>
  <si>
    <t>COBERTURA NOVA DE TELHAS DE ALUMÍNIO TRAPEZOIDAL, H = 8 CM, ESP. 0.5MM, INCLUSIVE ACESSÓRIOS DE FIXAÇÃO</t>
  </si>
  <si>
    <t>PINTURA IMPERMEABILIZANTE COM IGOLFLEX OU EQUIVALENTE A 3 DEMÃOS</t>
  </si>
  <si>
    <t>IMPERMEABILIZAÇÃO COM ARGAMASSA DE IGOL 2 - MARCA DE REFERÊNCIA SIKA</t>
  </si>
  <si>
    <t>FORRO DE GESSO ACABAMENTO TIPO LISO</t>
  </si>
  <si>
    <t>PADRÃO DE ENTRADA D ÁGUA COM CAVALETE DE PVC PARA HIDRÔMETRO COM DIÂMETRO DE 3/4" - PADRÃO 1C DA CESAN. INSTALADO EM VÃO DE MURO PROTEGIDO COM GRADEAMENTO. INCLUSIVE BASE DE CONCRETO MAGRO, TUBULAÇÃO, CONEXÕES E REGISTRO. CONFERIR DETALHE.</t>
  </si>
  <si>
    <t>PONTO DE ÁGUA FRIA (LAVATÓRIO, TANQUE, PIA DE COZINHA, ETC...)</t>
  </si>
  <si>
    <t>PT</t>
  </si>
  <si>
    <t>PONTO PARA ESGOTO PRIMÁRIO (VASO SANITÁRIO)</t>
  </si>
  <si>
    <t>PONTO PARA ESGOTO SECUNDÁRIO (PIA, LAVATÓRIO, MICTÓRIO, TANQUE, BIDÊ, ETC...)</t>
  </si>
  <si>
    <t>PONTO PARA CAIXA SIFONADA, INCLUSIVE CAIXA SIFONADA PVC 150X150X50MM COM GRELHA EM AÇO INOX</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</si>
  <si>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</si>
  <si>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</si>
  <si>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</si>
  <si>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</si>
  <si>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</si>
  <si>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</si>
  <si>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MURETA DE MEDIÇÃO UTILIZANDO ARG. CIMENTO, CAL E AREIA, DIMENSÕES 1100X2000X200MM, COM PILARES E CINTAS, REVESTIDO COM CHAPISCO E REBOCO, INCLUSIVE PINTURA EMASSAMENTO E PINTURA ACRÍLICA A TRÊS DEMÃOS, EXCLUSIVE COBERTURA</t>
  </si>
  <si>
    <t>CAIXA DE DISTRIBUIÇÃO 20X20X15 CM</t>
  </si>
  <si>
    <t>CAIXA PARA MEDIDOR POLIFÁSICO CARGA ATÉ 41000W INCLUSIVE CAIXA PARA DISJUNTOR POLIFÁSICO ATÉ 100A</t>
  </si>
  <si>
    <t>ENVELOPAMENTO DE CONCRETO SIMPLES COM CONSUMO MÍNIMO DE CIMENTO DE 250KG/M3, INCLUSIVE ESCAVAÇÃO PARA PROFUNDIDADE MÍNIMA DO ELETRODUTO DE 50 CM, DE 25 X 30 CM, PARA 2 ELETRODUTOS</t>
  </si>
  <si>
    <t>CONDUTOR DE COBRE NÚ, SEÇÃO DE 35MM2, INCLUSIVE SUPORTES ISOLADORES E ACESSÓRIOS DE FIXAÇÃO, CONFORME PROJETO</t>
  </si>
  <si>
    <t>CAIXA DE PASSAGEM DE ALVENARIA DE BLOCOS CERÂMICOS 10 FUROS 10X20X20CM, DIMENSÃO DE 50X50X50CM, COM REVESTIMENTO INTERNO EM CHAPISCO E REBOCO, TAMPA DE CONCRETO ESP. 5CM E LASTRO DE BRITA 5CM</t>
  </si>
  <si>
    <t>ELETRODUTO DE PVC RÍGIDO ROSCÁVEL, DIÂM. 3/4" (25MM), INCLUSIVE CONEXÕES</t>
  </si>
  <si>
    <t>MINI-DISJUNTOR TRIPOLAR 63 A, CURVA C - 5KA 220/127VCA (NBR IEC 60947-2), REF. SIEMENS, GE, SCHNEIDER OU EQUIVALENTE</t>
  </si>
  <si>
    <t>DISJUNTOR CAIXA MOLDADA TERMOMAGNÉTICO TRIPOLAR 125 A</t>
  </si>
  <si>
    <t>MINI-DISJUNTOR BIPOLAR 16 A, CURVA C - 5KA 220/127VCA (NBR IEC 60947-2), REF. SIEMENS, GE, SCHNEIDER OU EQUIVALENTE</t>
  </si>
  <si>
    <t>DISJUNTOR DR BIPOLAR 16A A 25A, CORRENTE NOMINAL 30 MA</t>
  </si>
  <si>
    <t>DISPOSITIVO DE PROTEÇÃO CONTRA SURTO (DPS) BIPOLAR, TENSÃO NOMINAL MÁXIMA 275VCA, CORENTE DE SURTO MÁXIMA 40KA.</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</si>
  <si>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</si>
  <si>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</si>
  <si>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ABRAÇADEIRA TIPO "D" COM CUNHA, DIÂMETRO 1", REF. TEL-095,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</si>
  <si>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</si>
  <si>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</si>
  <si>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MICTÓRIO DE LOUÇA BRANCA, MARCAS DE REFERÊNCIA DECA, CELITE OU IDEAL STANDARD, INCLUSIVE ENGATES CROMADOS</t>
  </si>
  <si>
    <t>BANCADA DE GRANITO COM ESPESSURA DE 2 CM</t>
  </si>
  <si>
    <t>TORNEIRA PARA LAVATÓRIO LINHA ANTI-VANDALISMO, MARCAS DE REFERÊNCIA FABRIMAR, DECA OU DOCOL</t>
  </si>
  <si>
    <t>REGISTRO DE GAVETA BRUTO DIAM. 15MM (1/2")</t>
  </si>
  <si>
    <t>REGISTRO DE PRESSÃO COM CANOPLA CROMADA DIAM. 20MM (3/4"), MARCAS DE REFERÊNCIA FABRIMAR, DECA OU DOCOL</t>
  </si>
  <si>
    <t>RESERVATÓRIO DE POLIETILENO DE 500 L, INCLUSIVE ADAPTADORES COM FLANGES DE PVC E TORNEIRA DE BÓIA DE 3/4"</t>
  </si>
  <si>
    <t>DUCHA MANUAL ACQUA JET , LINHA AQUARIUS, COM REGISTRO REF.C 2195, MARCAS DE REFERÊNCIA FABRIMAR, DECA OU DOCOL</t>
  </si>
  <si>
    <t>RESERVATÓRIO DE POLIETILENO DE 5.000 L, INCLUSIVE PEÇA DE MADEIRA 6 X 16 CM PARA APOIO, EXCLUSIVE FLANGES E TORNEIRA DE BÓIA</t>
  </si>
  <si>
    <t>BEBEBEDOURO ELÉTRICO DE PRESSÃO PARA PORTADORES DE NECESSIDADES ESPECIAIS IBBL BDF300 OU EQUIVALENTE</t>
  </si>
  <si>
    <t>LUMINÁRIA P/ DUAS LÂMPADAS FLUORESCENTES 40W, COMPLETA, C/ REATOR DUPLO-127V PARTIDA RÁPIDA E ALTO FATOR DE POTÊNCIA, SOQUETE ANTIVIBRATÓRIO E LÂMPADA FLUORESCENTE 40W-127V</t>
  </si>
  <si>
    <t>ESPELHO PARA CAIXA ESTAMPADA 4 X 2"</t>
  </si>
  <si>
    <t>PINTURA COM TINTA À BASE DE RESINAS ACRÍLICAS, MARCAS DE REFERÊNCIA SUVINIL, CORAL OU METALATEX, SOBRE PISO DE CONCRETO, A DUAS DEMÃOS</t>
  </si>
  <si>
    <t>MURO DE ALVENARIA DE BLOCOS CERÂMICOS 10X20X20CM, C/ PILARES A CADA 2 M, ESP. 10CM E H=2.5M, REVESTIDO COM CHAPISCO, REBOCO E PINTURA ACRÍLICA A 2 DEMÃOS, INCL. PILARES, CINTAS E SAPATAS, EMPREGANDO ARG. CIMENTO CAL E AREIA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</si>
  <si>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</si>
  <si>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</si>
  <si>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FORNECIMENTO E PLANTIO DE GRAMA EM PLACAS TIPO ESMERALDA, INCLUSIVE FORNECIMENTO DE TERRA VEGETAL</t>
  </si>
  <si>
    <t>LIMPEZA GERAL DA OBRA (EDIFICAÇÃO)</t>
  </si>
  <si>
    <t>PLACA PARA INAUGURAÇÃO DE OBRA EM ALUMÍNIO POLIDO E=4MM, DIMENSÕES 40 X 50 CM, GRAVAÇÃO EM BAIXO RELEVO, INCLUSIVE PINTURA E FIXAÇÃO</t>
  </si>
  <si>
    <t>GUARDA CORPO DE TUBO DE FERRO GALVANIZADO, DIÂM. 3" E 2", H=0.8 M INCLUSIVE PINTURA A ÓLEO OU ESMALTE</t>
  </si>
  <si>
    <t>CURVA ABC</t>
  </si>
  <si>
    <t>32,18</t>
  </si>
  <si>
    <t>36,18</t>
  </si>
  <si>
    <t>4,28</t>
  </si>
  <si>
    <t>11,07</t>
  </si>
  <si>
    <t>30,10</t>
  </si>
  <si>
    <t>34,17</t>
  </si>
  <si>
    <t>38,24</t>
  </si>
  <si>
    <t>70,76</t>
  </si>
  <si>
    <t>38,12</t>
  </si>
  <si>
    <t>58,37</t>
  </si>
  <si>
    <t>67,41</t>
  </si>
  <si>
    <t>48,89</t>
  </si>
  <si>
    <t>65,51</t>
  </si>
  <si>
    <t>25,43</t>
  </si>
  <si>
    <t>204,83</t>
  </si>
  <si>
    <t>33,72</t>
  </si>
  <si>
    <t>3,67</t>
  </si>
  <si>
    <t>19,17</t>
  </si>
  <si>
    <t>25,91</t>
  </si>
  <si>
    <t>20,92</t>
  </si>
  <si>
    <t>34,44</t>
  </si>
  <si>
    <t>108,84</t>
  </si>
  <si>
    <t>114,41</t>
  </si>
  <si>
    <t>34,98</t>
  </si>
  <si>
    <t>92,59</t>
  </si>
  <si>
    <t>53,23</t>
  </si>
  <si>
    <t>94,82</t>
  </si>
  <si>
    <t>133,15</t>
  </si>
  <si>
    <t>84,77</t>
  </si>
  <si>
    <t>139,40</t>
  </si>
  <si>
    <t>13,27</t>
  </si>
  <si>
    <t>18,69</t>
  </si>
  <si>
    <t>52,47</t>
  </si>
  <si>
    <t>91,27</t>
  </si>
  <si>
    <t>76,83</t>
  </si>
  <si>
    <t>78,56</t>
  </si>
  <si>
    <t>15,29</t>
  </si>
  <si>
    <t>77,03</t>
  </si>
  <si>
    <t>129,17</t>
  </si>
  <si>
    <t>130,04</t>
  </si>
  <si>
    <t>13,80</t>
  </si>
  <si>
    <t>2,06</t>
  </si>
  <si>
    <t>151,66</t>
  </si>
  <si>
    <t>127,27</t>
  </si>
  <si>
    <t>81,43</t>
  </si>
  <si>
    <t>18,27</t>
  </si>
  <si>
    <t>25,33</t>
  </si>
  <si>
    <t>67,04</t>
  </si>
  <si>
    <t>98,44</t>
  </si>
  <si>
    <t>31,48</t>
  </si>
  <si>
    <t>53,13</t>
  </si>
  <si>
    <t>30,84</t>
  </si>
  <si>
    <t>43,62</t>
  </si>
  <si>
    <t>32,19</t>
  </si>
  <si>
    <t>17,50</t>
  </si>
  <si>
    <t>36,50</t>
  </si>
  <si>
    <t>48,10</t>
  </si>
  <si>
    <t>52,73</t>
  </si>
  <si>
    <t>36,64</t>
  </si>
  <si>
    <t>37,70</t>
  </si>
  <si>
    <t>38,61</t>
  </si>
  <si>
    <t>35,48</t>
  </si>
  <si>
    <t>100,82</t>
  </si>
  <si>
    <t>37,32</t>
  </si>
  <si>
    <t>21,36</t>
  </si>
  <si>
    <t>14,09</t>
  </si>
  <si>
    <t>38,76</t>
  </si>
  <si>
    <t>38,62</t>
  </si>
  <si>
    <t>35,41</t>
  </si>
  <si>
    <t>39,99</t>
  </si>
  <si>
    <t>53,82</t>
  </si>
  <si>
    <t>39,72</t>
  </si>
  <si>
    <t>72,70</t>
  </si>
  <si>
    <t>28,12</t>
  </si>
  <si>
    <t>37,79</t>
  </si>
  <si>
    <t>10,38</t>
  </si>
  <si>
    <t>44,58</t>
  </si>
  <si>
    <t>28,69</t>
  </si>
  <si>
    <t>4,04</t>
  </si>
  <si>
    <t>53,31</t>
  </si>
  <si>
    <t>3,35</t>
  </si>
  <si>
    <t>14,34</t>
  </si>
  <si>
    <t>77,57</t>
  </si>
  <si>
    <t>7,53</t>
  </si>
  <si>
    <t>83,36</t>
  </si>
  <si>
    <t>16,77</t>
  </si>
  <si>
    <t>24,96</t>
  </si>
  <si>
    <t>157,82</t>
  </si>
  <si>
    <t>8,27</t>
  </si>
  <si>
    <t>7,93</t>
  </si>
  <si>
    <t>2,08</t>
  </si>
  <si>
    <t>23,41</t>
  </si>
  <si>
    <t>17,00</t>
  </si>
  <si>
    <t>18,41</t>
  </si>
  <si>
    <t>1,97</t>
  </si>
  <si>
    <t>1,07</t>
  </si>
  <si>
    <t>54,82</t>
  </si>
  <si>
    <t>14,50</t>
  </si>
  <si>
    <t>854,44</t>
  </si>
  <si>
    <t>15,30</t>
  </si>
  <si>
    <t>34,39</t>
  </si>
  <si>
    <t>14,13</t>
  </si>
  <si>
    <t>27,82</t>
  </si>
  <si>
    <t>45,54</t>
  </si>
  <si>
    <t>33,77</t>
  </si>
  <si>
    <t>36,05</t>
  </si>
  <si>
    <t>8,15</t>
  </si>
  <si>
    <t>26,71</t>
  </si>
  <si>
    <t>5,80</t>
  </si>
  <si>
    <t>11,35</t>
  </si>
  <si>
    <t>142,75</t>
  </si>
  <si>
    <t>92,86</t>
  </si>
  <si>
    <t>46,69</t>
  </si>
  <si>
    <t>101,71</t>
  </si>
  <si>
    <t>164,28</t>
  </si>
  <si>
    <t>76,90</t>
  </si>
  <si>
    <t>108,20</t>
  </si>
  <si>
    <t>128,57</t>
  </si>
  <si>
    <t>133,85</t>
  </si>
  <si>
    <t>166,84</t>
  </si>
  <si>
    <t>20,88</t>
  </si>
  <si>
    <t>43,84</t>
  </si>
  <si>
    <t>41,20</t>
  </si>
  <si>
    <t>49,31</t>
  </si>
  <si>
    <t>33,93</t>
  </si>
  <si>
    <t>33,49</t>
  </si>
  <si>
    <t>197,57</t>
  </si>
  <si>
    <t>69,60</t>
  </si>
  <si>
    <t>88,14</t>
  </si>
  <si>
    <t>19,26</t>
  </si>
  <si>
    <t>21,53</t>
  </si>
  <si>
    <t>30,81</t>
  </si>
  <si>
    <t>33,07</t>
  </si>
  <si>
    <t>329,03</t>
  </si>
  <si>
    <t>231,65</t>
  </si>
  <si>
    <t>59,51</t>
  </si>
  <si>
    <t>36,55</t>
  </si>
  <si>
    <t>50,14</t>
  </si>
  <si>
    <t>119,67</t>
  </si>
  <si>
    <t>29,92</t>
  </si>
  <si>
    <t>46,92</t>
  </si>
  <si>
    <t>343,82</t>
  </si>
  <si>
    <t>58,86</t>
  </si>
  <si>
    <t>97,44</t>
  </si>
  <si>
    <t>374,01</t>
  </si>
  <si>
    <t>13,53</t>
  </si>
  <si>
    <t>15,68</t>
  </si>
  <si>
    <t>96,57</t>
  </si>
  <si>
    <t>26,45</t>
  </si>
  <si>
    <t>47,21</t>
  </si>
  <si>
    <t>67,08</t>
  </si>
  <si>
    <t>69,97</t>
  </si>
  <si>
    <t>42,40</t>
  </si>
  <si>
    <t>37,41</t>
  </si>
  <si>
    <t>35,16</t>
  </si>
  <si>
    <t>42,74</t>
  </si>
  <si>
    <t>31,97</t>
  </si>
  <si>
    <t>41,18</t>
  </si>
  <si>
    <t>33,50</t>
  </si>
  <si>
    <t>84,99</t>
  </si>
  <si>
    <t>68,64</t>
  </si>
  <si>
    <t>59,84</t>
  </si>
  <si>
    <t>52,49</t>
  </si>
  <si>
    <t>60,46</t>
  </si>
  <si>
    <t>57,97</t>
  </si>
  <si>
    <t>55,65</t>
  </si>
  <si>
    <t>33,13</t>
  </si>
  <si>
    <t>56,39</t>
  </si>
  <si>
    <t>32,54</t>
  </si>
  <si>
    <t>29,22</t>
  </si>
  <si>
    <t>57,58</t>
  </si>
  <si>
    <t>50,23</t>
  </si>
  <si>
    <t>48,70</t>
  </si>
  <si>
    <t>15,59</t>
  </si>
  <si>
    <t>113,99</t>
  </si>
  <si>
    <t>130,45</t>
  </si>
  <si>
    <t>57,02</t>
  </si>
  <si>
    <t>100,00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</si>
  <si>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</si>
  <si>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</si>
  <si>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</si>
  <si>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9,71</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</si>
  <si>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</si>
  <si>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</si>
  <si>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</si>
  <si>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</si>
  <si>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</si>
  <si>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</si>
  <si>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</si>
  <si>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</si>
  <si>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8,28</t>
  </si>
  <si>
    <t>5,84</t>
  </si>
  <si>
    <t>9,11</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</si>
  <si>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</si>
  <si>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</si>
  <si>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</si>
  <si>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</si>
  <si>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</si>
  <si>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</si>
  <si>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372,44</t>
  </si>
  <si>
    <t>62,07</t>
  </si>
  <si>
    <t>88,91</t>
  </si>
  <si>
    <t>28,02</t>
  </si>
  <si>
    <t>29,28</t>
  </si>
  <si>
    <t>17,67</t>
  </si>
  <si>
    <t>26,94</t>
  </si>
  <si>
    <t>41,32</t>
  </si>
  <si>
    <t>21,34</t>
  </si>
  <si>
    <t>26,36</t>
  </si>
  <si>
    <t>80,77</t>
  </si>
  <si>
    <t>92,12</t>
  </si>
  <si>
    <t>379,55</t>
  </si>
  <si>
    <t>60,70</t>
  </si>
  <si>
    <t>31,81</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</si>
  <si>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</si>
  <si>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</si>
  <si>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</si>
  <si>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100,79</t>
  </si>
  <si>
    <t>42,57</t>
  </si>
  <si>
    <t>21,24</t>
  </si>
  <si>
    <t>39,84</t>
  </si>
  <si>
    <t>48,51</t>
  </si>
  <si>
    <t>26,47</t>
  </si>
  <si>
    <t>10,79</t>
  </si>
  <si>
    <t>36,54</t>
  </si>
  <si>
    <t>25,10</t>
  </si>
  <si>
    <t>6,30</t>
  </si>
  <si>
    <t>9,62</t>
  </si>
  <si>
    <t>19,68</t>
  </si>
  <si>
    <t>20,64</t>
  </si>
  <si>
    <t>33,55</t>
  </si>
  <si>
    <t>53,35</t>
  </si>
  <si>
    <t>4,10</t>
  </si>
  <si>
    <t>13,08</t>
  </si>
  <si>
    <t>101,59</t>
  </si>
  <si>
    <t>23,57</t>
  </si>
  <si>
    <t>12,33</t>
  </si>
  <si>
    <t>284,74</t>
  </si>
  <si>
    <t>58,51</t>
  </si>
  <si>
    <t>15,73</t>
  </si>
  <si>
    <t>53,85</t>
  </si>
  <si>
    <t>52,92</t>
  </si>
  <si>
    <t>54,29</t>
  </si>
  <si>
    <t>56,75</t>
  </si>
  <si>
    <t>30,24</t>
  </si>
  <si>
    <t>51,36</t>
  </si>
  <si>
    <t>58,62</t>
  </si>
  <si>
    <t>82,64</t>
  </si>
  <si>
    <t>72,40</t>
  </si>
  <si>
    <t>19,12</t>
  </si>
  <si>
    <t>30,59</t>
  </si>
  <si>
    <t>21,22</t>
  </si>
  <si>
    <t>27,83</t>
  </si>
  <si>
    <t>31,49</t>
  </si>
  <si>
    <t>40,66</t>
  </si>
  <si>
    <t>35,51</t>
  </si>
  <si>
    <t>34,02</t>
  </si>
  <si>
    <t>49,46</t>
  </si>
  <si>
    <t>55,68</t>
  </si>
  <si>
    <t>27,92</t>
  </si>
  <si>
    <t>26,42</t>
  </si>
  <si>
    <t>69,72</t>
  </si>
  <si>
    <t>22,60</t>
  </si>
  <si>
    <t>43,48</t>
  </si>
  <si>
    <t>59,52</t>
  </si>
  <si>
    <t>59,33</t>
  </si>
  <si>
    <t>27,76</t>
  </si>
  <si>
    <t>17,80</t>
  </si>
  <si>
    <t>32,80</t>
  </si>
  <si>
    <t>31,90</t>
  </si>
  <si>
    <t>49,62</t>
  </si>
  <si>
    <t>124,60</t>
  </si>
  <si>
    <t>161,47</t>
  </si>
  <si>
    <t>67,33</t>
  </si>
  <si>
    <t>105,55</t>
  </si>
  <si>
    <t>156,65</t>
  </si>
  <si>
    <t>0,99</t>
  </si>
  <si>
    <t>15,18</t>
  </si>
  <si>
    <t>6,80</t>
  </si>
  <si>
    <t>52,22</t>
  </si>
  <si>
    <t>14,58</t>
  </si>
  <si>
    <t>23,76</t>
  </si>
  <si>
    <t>23,33</t>
  </si>
  <si>
    <t>36,71</t>
  </si>
  <si>
    <t>41,83</t>
  </si>
  <si>
    <t>51,90</t>
  </si>
  <si>
    <t>162,09</t>
  </si>
  <si>
    <t>65,72</t>
  </si>
  <si>
    <t>41,15</t>
  </si>
  <si>
    <t>57,25</t>
  </si>
  <si>
    <t>126,88</t>
  </si>
  <si>
    <t>53,95</t>
  </si>
  <si>
    <t>70,09</t>
  </si>
  <si>
    <t>45,77</t>
  </si>
  <si>
    <t>50,02</t>
  </si>
  <si>
    <t>62,90</t>
  </si>
  <si>
    <t>38,93</t>
  </si>
  <si>
    <t>61,82</t>
  </si>
  <si>
    <t>136,22</t>
  </si>
  <si>
    <t>29,06</t>
  </si>
  <si>
    <t>24,25</t>
  </si>
  <si>
    <t>14,12</t>
  </si>
  <si>
    <t>3,49</t>
  </si>
  <si>
    <t>11,01</t>
  </si>
  <si>
    <t>36,39</t>
  </si>
  <si>
    <t>23,56</t>
  </si>
  <si>
    <t>82,07</t>
  </si>
  <si>
    <t>61,61</t>
  </si>
  <si>
    <t>96,74</t>
  </si>
  <si>
    <t>30,41</t>
  </si>
  <si>
    <t>4,05</t>
  </si>
  <si>
    <t>18,55</t>
  </si>
  <si>
    <t>28,28</t>
  </si>
  <si>
    <t>6,26</t>
  </si>
  <si>
    <t>31,61</t>
  </si>
  <si>
    <t>18,10</t>
  </si>
  <si>
    <t>21,66</t>
  </si>
  <si>
    <t>9,12</t>
  </si>
  <si>
    <t>17,74</t>
  </si>
  <si>
    <t>50,65</t>
  </si>
  <si>
    <t>23,22</t>
  </si>
  <si>
    <t>5,98</t>
  </si>
  <si>
    <t>33,75</t>
  </si>
  <si>
    <t>17,79</t>
  </si>
  <si>
    <t>57,22</t>
  </si>
  <si>
    <t>23,96</t>
  </si>
  <si>
    <t>7,24</t>
  </si>
  <si>
    <t>14,76</t>
  </si>
  <si>
    <t>24,87</t>
  </si>
  <si>
    <t>14,80</t>
  </si>
  <si>
    <t>16,15</t>
  </si>
  <si>
    <t>49,41</t>
  </si>
  <si>
    <t>32,23</t>
  </si>
  <si>
    <t>13,96</t>
  </si>
  <si>
    <t>11,02</t>
  </si>
  <si>
    <t>19,21</t>
  </si>
  <si>
    <t>78,79</t>
  </si>
  <si>
    <t>29,78</t>
  </si>
  <si>
    <t>29,27</t>
  </si>
  <si>
    <t>17,88</t>
  </si>
  <si>
    <t>60,81</t>
  </si>
  <si>
    <t>43,60</t>
  </si>
  <si>
    <t>7,65</t>
  </si>
  <si>
    <t>17,03</t>
  </si>
  <si>
    <t>21,94</t>
  </si>
  <si>
    <t>63,42</t>
  </si>
  <si>
    <t>32,88</t>
  </si>
  <si>
    <t>42,62</t>
  </si>
  <si>
    <t>42,60</t>
  </si>
  <si>
    <t>50,31</t>
  </si>
  <si>
    <t>61,96</t>
  </si>
  <si>
    <t>118,75</t>
  </si>
  <si>
    <t>157,21</t>
  </si>
  <si>
    <t>33,51</t>
  </si>
  <si>
    <t>52,42</t>
  </si>
  <si>
    <t>49,75</t>
  </si>
  <si>
    <t>41,07</t>
  </si>
  <si>
    <t>64,44</t>
  </si>
  <si>
    <t>22,09</t>
  </si>
  <si>
    <t>27,58</t>
  </si>
  <si>
    <t>83,32</t>
  </si>
  <si>
    <t>186,48</t>
  </si>
  <si>
    <t>30,20</t>
  </si>
  <si>
    <t>44,47</t>
  </si>
  <si>
    <t>36,03</t>
  </si>
  <si>
    <t>64,87</t>
  </si>
  <si>
    <t>86,71</t>
  </si>
  <si>
    <t>88,62</t>
  </si>
  <si>
    <t>33,95</t>
  </si>
  <si>
    <t>90,87</t>
  </si>
  <si>
    <t>78,21</t>
  </si>
  <si>
    <t>18,04</t>
  </si>
  <si>
    <t>48,58</t>
  </si>
  <si>
    <t>11,57</t>
  </si>
  <si>
    <t>19,41</t>
  </si>
  <si>
    <t>47,42</t>
  </si>
  <si>
    <t>29,13</t>
  </si>
  <si>
    <t>47,65</t>
  </si>
  <si>
    <t>8,37</t>
  </si>
  <si>
    <t>19,47</t>
  </si>
  <si>
    <t>21,03</t>
  </si>
  <si>
    <t>93,54</t>
  </si>
  <si>
    <t>7,47</t>
  </si>
  <si>
    <t>38,00</t>
  </si>
  <si>
    <t>24,10</t>
  </si>
  <si>
    <t>128,78</t>
  </si>
  <si>
    <t>31,75</t>
  </si>
  <si>
    <t>69,82</t>
  </si>
  <si>
    <t>13,39</t>
  </si>
  <si>
    <t>25,11</t>
  </si>
  <si>
    <t>51,23</t>
  </si>
  <si>
    <t>118,69</t>
  </si>
  <si>
    <t>16,38</t>
  </si>
  <si>
    <t>30,40</t>
  </si>
  <si>
    <t>56,09</t>
  </si>
  <si>
    <t>134,25</t>
  </si>
  <si>
    <t>195,86</t>
  </si>
  <si>
    <t>29,66</t>
  </si>
  <si>
    <t>16,09</t>
  </si>
  <si>
    <t>26,44</t>
  </si>
  <si>
    <t>13,38</t>
  </si>
  <si>
    <t>20,58</t>
  </si>
  <si>
    <t>22,04</t>
  </si>
  <si>
    <t>22,36</t>
  </si>
  <si>
    <t>35,84</t>
  </si>
  <si>
    <t>19,56</t>
  </si>
  <si>
    <t>33,36</t>
  </si>
  <si>
    <t>24,70</t>
  </si>
  <si>
    <t>56,16</t>
  </si>
  <si>
    <t>64,64</t>
  </si>
  <si>
    <t>23,95</t>
  </si>
  <si>
    <t>27,05</t>
  </si>
  <si>
    <t>66,16</t>
  </si>
  <si>
    <t>68,13</t>
  </si>
  <si>
    <t>172,07</t>
  </si>
  <si>
    <t>205,64</t>
  </si>
  <si>
    <t>20,61</t>
  </si>
  <si>
    <t>58,19</t>
  </si>
  <si>
    <t>62,04</t>
  </si>
  <si>
    <t>60,45</t>
  </si>
  <si>
    <t>37,33</t>
  </si>
  <si>
    <t>74,41</t>
  </si>
  <si>
    <t>417,94</t>
  </si>
  <si>
    <t>33,06</t>
  </si>
  <si>
    <t>58,78</t>
  </si>
  <si>
    <t>50,38</t>
  </si>
  <si>
    <t>129,44</t>
  </si>
  <si>
    <t>107,99</t>
  </si>
  <si>
    <t>15,65</t>
  </si>
  <si>
    <t>59,67</t>
  </si>
  <si>
    <t>81,19</t>
  </si>
  <si>
    <t>31,47</t>
  </si>
  <si>
    <t>64,22</t>
  </si>
  <si>
    <t>23,46</t>
  </si>
  <si>
    <t>93,24</t>
  </si>
  <si>
    <t>133,73</t>
  </si>
  <si>
    <t>107,28</t>
  </si>
  <si>
    <t>155,86</t>
  </si>
  <si>
    <t>286,41</t>
  </si>
  <si>
    <t>131,01</t>
  </si>
  <si>
    <t>17,51</t>
  </si>
  <si>
    <t>2,80</t>
  </si>
  <si>
    <t>26,67</t>
  </si>
  <si>
    <t>19,11</t>
  </si>
  <si>
    <t>4,01</t>
  </si>
  <si>
    <t>29,83</t>
  </si>
  <si>
    <t>27,36</t>
  </si>
  <si>
    <t>144,65</t>
  </si>
  <si>
    <t>157,34</t>
  </si>
  <si>
    <t>104,53</t>
  </si>
  <si>
    <t>130,06</t>
  </si>
  <si>
    <t>12,44</t>
  </si>
  <si>
    <t>25,31</t>
  </si>
  <si>
    <t>34,67</t>
  </si>
  <si>
    <t>59,04</t>
  </si>
  <si>
    <t>62,86</t>
  </si>
  <si>
    <t>13,86</t>
  </si>
  <si>
    <t>23,75</t>
  </si>
  <si>
    <t>34,08</t>
  </si>
  <si>
    <t>12,56</t>
  </si>
  <si>
    <t>101,94</t>
  </si>
  <si>
    <t>33,15</t>
  </si>
  <si>
    <t>56,72</t>
  </si>
  <si>
    <t>42,39</t>
  </si>
  <si>
    <t>43,09</t>
  </si>
  <si>
    <t>50,97</t>
  </si>
  <si>
    <t>59,18</t>
  </si>
  <si>
    <t>70,34</t>
  </si>
  <si>
    <t>54,25</t>
  </si>
  <si>
    <t>54,91</t>
  </si>
  <si>
    <t>58,16</t>
  </si>
  <si>
    <t>57,71</t>
  </si>
  <si>
    <t>62,17</t>
  </si>
  <si>
    <t>105,52</t>
  </si>
  <si>
    <t>44,20</t>
  </si>
  <si>
    <t>56,82</t>
  </si>
  <si>
    <t>62,36</t>
  </si>
  <si>
    <t>67,23</t>
  </si>
  <si>
    <t>44,15</t>
  </si>
  <si>
    <t>49,92</t>
  </si>
  <si>
    <t>43,56</t>
  </si>
  <si>
    <t>55,38</t>
  </si>
  <si>
    <t>57,08</t>
  </si>
  <si>
    <t>74,81</t>
  </si>
  <si>
    <t>79,17</t>
  </si>
  <si>
    <t>74,33</t>
  </si>
  <si>
    <t>70,93</t>
  </si>
  <si>
    <t>48,30</t>
  </si>
  <si>
    <t>111,90</t>
  </si>
  <si>
    <t>119,75</t>
  </si>
  <si>
    <t>51,31</t>
  </si>
  <si>
    <t>65,94</t>
  </si>
  <si>
    <t>60,49</t>
  </si>
  <si>
    <t>49,10</t>
  </si>
  <si>
    <t>43,49</t>
  </si>
  <si>
    <t>50,25</t>
  </si>
  <si>
    <t>61,79</t>
  </si>
  <si>
    <t>54,59</t>
  </si>
  <si>
    <t>58,06</t>
  </si>
  <si>
    <t>48,12</t>
  </si>
  <si>
    <t>58,46</t>
  </si>
  <si>
    <t>59,60</t>
  </si>
  <si>
    <t>6,06</t>
  </si>
  <si>
    <t>285,96</t>
  </si>
  <si>
    <t>16,78</t>
  </si>
  <si>
    <t>1,87</t>
  </si>
  <si>
    <t>3,53</t>
  </si>
  <si>
    <t>21,56</t>
  </si>
  <si>
    <t>29,54</t>
  </si>
  <si>
    <t>22,26</t>
  </si>
  <si>
    <t>16,71</t>
  </si>
  <si>
    <t>19,77</t>
  </si>
  <si>
    <t>24,12</t>
  </si>
  <si>
    <t>18,74</t>
  </si>
  <si>
    <t>20,04</t>
  </si>
  <si>
    <t>15,66</t>
  </si>
  <si>
    <t>89,51</t>
  </si>
  <si>
    <t>56,12</t>
  </si>
  <si>
    <t>81,66</t>
  </si>
  <si>
    <t>27,48</t>
  </si>
  <si>
    <t>71,06</t>
  </si>
  <si>
    <t>10,18</t>
  </si>
  <si>
    <t>22,07</t>
  </si>
  <si>
    <t>37,82</t>
  </si>
  <si>
    <t>20,09</t>
  </si>
  <si>
    <t>77,53</t>
  </si>
  <si>
    <t>78,61</t>
  </si>
  <si>
    <t>27,87</t>
  </si>
  <si>
    <t>82,24</t>
  </si>
  <si>
    <t>89,82</t>
  </si>
  <si>
    <t>28,35</t>
  </si>
  <si>
    <t>32,39</t>
  </si>
  <si>
    <t>112,23</t>
  </si>
  <si>
    <t>34,00</t>
  </si>
  <si>
    <t>93,00</t>
  </si>
  <si>
    <t>100,58</t>
  </si>
  <si>
    <t>24,93</t>
  </si>
  <si>
    <t>52,30</t>
  </si>
  <si>
    <t>65,74</t>
  </si>
  <si>
    <t>131,86</t>
  </si>
  <si>
    <t>3,61</t>
  </si>
  <si>
    <t>4,32</t>
  </si>
  <si>
    <t>20,40</t>
  </si>
  <si>
    <t>28,83</t>
  </si>
  <si>
    <t>29,25</t>
  </si>
  <si>
    <t>16,81</t>
  </si>
  <si>
    <t>25,08</t>
  </si>
  <si>
    <t>12,79</t>
  </si>
  <si>
    <t>19,25</t>
  </si>
  <si>
    <t>26,33</t>
  </si>
  <si>
    <t>28,10</t>
  </si>
  <si>
    <t>32,41</t>
  </si>
  <si>
    <t>38,66</t>
  </si>
  <si>
    <t>44,49</t>
  </si>
  <si>
    <t>72,36</t>
  </si>
  <si>
    <t>74,66</t>
  </si>
  <si>
    <t>68,35</t>
  </si>
  <si>
    <t>89,42</t>
  </si>
  <si>
    <t>144,06</t>
  </si>
  <si>
    <t>143,13</t>
  </si>
  <si>
    <t>117,89</t>
  </si>
  <si>
    <t>45,23</t>
  </si>
  <si>
    <t>48,39</t>
  </si>
  <si>
    <t>56,88</t>
  </si>
  <si>
    <t>59,82</t>
  </si>
  <si>
    <t>42,25</t>
  </si>
  <si>
    <t>39,57</t>
  </si>
  <si>
    <t>115,43</t>
  </si>
  <si>
    <t>100,59</t>
  </si>
  <si>
    <t>342,32</t>
  </si>
  <si>
    <t>262,37</t>
  </si>
  <si>
    <t>34,53</t>
  </si>
  <si>
    <t>20,77</t>
  </si>
  <si>
    <t>12,78</t>
  </si>
  <si>
    <t>25,01</t>
  </si>
  <si>
    <t>35,33</t>
  </si>
  <si>
    <t>3,03</t>
  </si>
  <si>
    <t>2,34</t>
  </si>
  <si>
    <t>44,39</t>
  </si>
  <si>
    <t>20,16</t>
  </si>
  <si>
    <t>16,63</t>
  </si>
  <si>
    <t>35,62</t>
  </si>
  <si>
    <t>30,76</t>
  </si>
  <si>
    <t>61,03</t>
  </si>
  <si>
    <t>37,37</t>
  </si>
  <si>
    <t>20,21</t>
  </si>
  <si>
    <t>29,30</t>
  </si>
  <si>
    <t>153,98</t>
  </si>
  <si>
    <t>76,98</t>
  </si>
  <si>
    <t>27,41</t>
  </si>
  <si>
    <t>54,28</t>
  </si>
  <si>
    <t>181,61</t>
  </si>
  <si>
    <t>22,37</t>
  </si>
  <si>
    <t>17,44</t>
  </si>
  <si>
    <t>23,17</t>
  </si>
  <si>
    <t>26,11</t>
  </si>
  <si>
    <t>22,76</t>
  </si>
  <si>
    <t>33,02</t>
  </si>
  <si>
    <t>22,13</t>
  </si>
  <si>
    <t>23,63</t>
  </si>
  <si>
    <t>23,12</t>
  </si>
  <si>
    <t>73,99</t>
  </si>
  <si>
    <t>42,11</t>
  </si>
  <si>
    <t>79,76</t>
  </si>
  <si>
    <t>51,81</t>
  </si>
  <si>
    <t>8,70</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</si>
  <si>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</si>
  <si>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</si>
  <si>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</si>
  <si>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</si>
  <si>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</si>
  <si>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</si>
  <si>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</si>
  <si>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</si>
  <si>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85,00</t>
  </si>
  <si>
    <t>127,93</t>
  </si>
  <si>
    <t>51,99</t>
  </si>
  <si>
    <t>25,60</t>
  </si>
  <si>
    <t>10,42</t>
  </si>
  <si>
    <t>38,56</t>
  </si>
  <si>
    <t>70,05</t>
  </si>
  <si>
    <t>22,91</t>
  </si>
  <si>
    <t>17,82</t>
  </si>
  <si>
    <t>66,79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</si>
  <si>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</si>
  <si>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</si>
  <si>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</si>
  <si>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</si>
  <si>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</si>
  <si>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</si>
  <si>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</si>
  <si>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</si>
  <si>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</si>
  <si>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</si>
  <si>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</si>
  <si>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</si>
  <si>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</si>
  <si>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</si>
  <si>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</si>
  <si>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</si>
  <si>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</si>
  <si>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</si>
  <si>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</si>
  <si>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</si>
  <si>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51,37</t>
  </si>
  <si>
    <t>66,20</t>
  </si>
  <si>
    <t>34,61</t>
  </si>
  <si>
    <t>826,19</t>
  </si>
  <si>
    <t>1.035,17</t>
  </si>
  <si>
    <t>172,62</t>
  </si>
  <si>
    <t>90,00</t>
  </si>
  <si>
    <t>35,96</t>
  </si>
  <si>
    <t>13,04</t>
  </si>
  <si>
    <t>88,25</t>
  </si>
  <si>
    <t>14,43</t>
  </si>
  <si>
    <t>45,33</t>
  </si>
  <si>
    <t>47,35</t>
  </si>
  <si>
    <t>48,84</t>
  </si>
  <si>
    <t>29,53</t>
  </si>
  <si>
    <t>30,72</t>
  </si>
  <si>
    <t>51,82</t>
  </si>
  <si>
    <t>88,55</t>
  </si>
  <si>
    <t>84,01</t>
  </si>
  <si>
    <t>5,79</t>
  </si>
  <si>
    <t>21,13</t>
  </si>
  <si>
    <t>45,79</t>
  </si>
  <si>
    <t>73,67</t>
  </si>
  <si>
    <t>44,22</t>
  </si>
  <si>
    <t>33,66</t>
  </si>
  <si>
    <t>18,03</t>
  </si>
  <si>
    <t>81,94</t>
  </si>
  <si>
    <t>120,97</t>
  </si>
  <si>
    <t>47,00</t>
  </si>
  <si>
    <t>2,84</t>
  </si>
  <si>
    <t>12,34</t>
  </si>
  <si>
    <t>57,28</t>
  </si>
  <si>
    <t>10,54</t>
  </si>
  <si>
    <t>44,17</t>
  </si>
  <si>
    <t>304,20</t>
  </si>
  <si>
    <t>21,77</t>
  </si>
  <si>
    <t>62,00</t>
  </si>
  <si>
    <t>298,63</t>
  </si>
  <si>
    <t>30,77</t>
  </si>
  <si>
    <t>CAMINHONETE COM MOTOR A DIESEL, POTENCIA *160* CV, CABINE DUPLA, 4X4</t>
  </si>
  <si>
    <t>20,95</t>
  </si>
  <si>
    <t>22,30</t>
  </si>
  <si>
    <t>16,89</t>
  </si>
  <si>
    <t>43,44</t>
  </si>
  <si>
    <t>22,01</t>
  </si>
  <si>
    <t>19,08</t>
  </si>
  <si>
    <t>3,60</t>
  </si>
  <si>
    <t>26,26</t>
  </si>
  <si>
    <t>101,98</t>
  </si>
  <si>
    <t>51,51</t>
  </si>
  <si>
    <t>56,37</t>
  </si>
  <si>
    <t>36,10</t>
  </si>
  <si>
    <t>16,35</t>
  </si>
  <si>
    <t>16,53</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</si>
  <si>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</si>
  <si>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</si>
  <si>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86.280,46</t>
  </si>
  <si>
    <t>69.528,30</t>
  </si>
  <si>
    <t>148.850,72</t>
  </si>
  <si>
    <t>161.682,54</t>
  </si>
  <si>
    <t>58.463,00</t>
  </si>
  <si>
    <t>37.643,84</t>
  </si>
  <si>
    <t>43.779,34</t>
  </si>
  <si>
    <t>58.630,76</t>
  </si>
  <si>
    <t>2.166,49</t>
  </si>
  <si>
    <t>325,00</t>
  </si>
  <si>
    <t>21,11</t>
  </si>
  <si>
    <t>30,96</t>
  </si>
  <si>
    <t>109,96</t>
  </si>
  <si>
    <t>171,56</t>
  </si>
  <si>
    <t>29,24</t>
  </si>
  <si>
    <t>21,98</t>
  </si>
  <si>
    <t>39,63</t>
  </si>
  <si>
    <t>123,72</t>
  </si>
  <si>
    <t>169,78</t>
  </si>
  <si>
    <t>91,09</t>
  </si>
  <si>
    <t>41,89</t>
  </si>
  <si>
    <t>101,88</t>
  </si>
  <si>
    <t>169,60</t>
  </si>
  <si>
    <t>16,90</t>
  </si>
  <si>
    <t>96,99</t>
  </si>
  <si>
    <t>178,51</t>
  </si>
  <si>
    <t>11,13</t>
  </si>
  <si>
    <t>34,65</t>
  </si>
  <si>
    <t>73,40</t>
  </si>
  <si>
    <t>594,12</t>
  </si>
  <si>
    <t>27,93</t>
  </si>
  <si>
    <t>18,44</t>
  </si>
  <si>
    <t>65,70</t>
  </si>
  <si>
    <t>29,56</t>
  </si>
  <si>
    <t>20,39</t>
  </si>
  <si>
    <t>71,82</t>
  </si>
  <si>
    <t>116,81</t>
  </si>
  <si>
    <t>167,65</t>
  </si>
  <si>
    <t>20,72</t>
  </si>
  <si>
    <t>18,99</t>
  </si>
  <si>
    <t>31,89</t>
  </si>
  <si>
    <t>21,38</t>
  </si>
  <si>
    <t>37,76</t>
  </si>
  <si>
    <t>197,89</t>
  </si>
  <si>
    <t>42,31</t>
  </si>
  <si>
    <t>74,54</t>
  </si>
  <si>
    <t>10,97</t>
  </si>
  <si>
    <t>15,84</t>
  </si>
  <si>
    <t>109,22</t>
  </si>
  <si>
    <t>131,45</t>
  </si>
  <si>
    <t>23,77</t>
  </si>
  <si>
    <t>57,38</t>
  </si>
  <si>
    <t>79,79</t>
  </si>
  <si>
    <t>48,38</t>
  </si>
  <si>
    <t>38,78</t>
  </si>
  <si>
    <t>80,57</t>
  </si>
  <si>
    <t>42,14</t>
  </si>
  <si>
    <t>95,90</t>
  </si>
  <si>
    <t>139,82</t>
  </si>
  <si>
    <t>82,44</t>
  </si>
  <si>
    <t>38,09</t>
  </si>
  <si>
    <t>15,67</t>
  </si>
  <si>
    <t>43,59</t>
  </si>
  <si>
    <t>117,45</t>
  </si>
  <si>
    <t>95,92</t>
  </si>
  <si>
    <t>97,14</t>
  </si>
  <si>
    <t>12,08</t>
  </si>
  <si>
    <t>41,02</t>
  </si>
  <si>
    <t>17,78</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</si>
  <si>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</si>
  <si>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</si>
  <si>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</si>
  <si>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</si>
  <si>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</si>
  <si>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</si>
  <si>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</si>
  <si>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158,03</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</si>
  <si>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</si>
  <si>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</si>
  <si>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</si>
  <si>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</si>
  <si>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</si>
  <si>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</si>
  <si>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</si>
  <si>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</si>
  <si>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</si>
  <si>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</si>
  <si>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</si>
  <si>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</si>
  <si>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</si>
  <si>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</si>
  <si>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</si>
  <si>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188.694,18</t>
  </si>
  <si>
    <t>54,39</t>
  </si>
  <si>
    <t>479,64</t>
  </si>
  <si>
    <t>144,07</t>
  </si>
  <si>
    <t>74,85</t>
  </si>
  <si>
    <t>28,82</t>
  </si>
  <si>
    <t>57,59</t>
  </si>
  <si>
    <t>33,96</t>
  </si>
  <si>
    <t>56,43</t>
  </si>
  <si>
    <t>25,84</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</si>
  <si>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</si>
  <si>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</si>
  <si>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</si>
  <si>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</si>
  <si>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</si>
  <si>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</si>
  <si>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</si>
  <si>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</si>
  <si>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</si>
  <si>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</si>
  <si>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</si>
  <si>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</si>
  <si>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</si>
  <si>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</si>
  <si>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</si>
  <si>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</si>
  <si>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</si>
  <si>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</si>
  <si>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</si>
  <si>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</si>
  <si>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</si>
  <si>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</si>
  <si>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</si>
  <si>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49,71</t>
  </si>
  <si>
    <t>48,08</t>
  </si>
  <si>
    <t>36,56</t>
  </si>
  <si>
    <t>28,06</t>
  </si>
  <si>
    <t>60,14</t>
  </si>
  <si>
    <t>81,32</t>
  </si>
  <si>
    <t>201,98</t>
  </si>
  <si>
    <t>74,74</t>
  </si>
  <si>
    <t>66,17</t>
  </si>
  <si>
    <t>33,63</t>
  </si>
  <si>
    <t>15,82</t>
  </si>
  <si>
    <t>4,26</t>
  </si>
  <si>
    <t>203,77</t>
  </si>
  <si>
    <t>12,74</t>
  </si>
  <si>
    <t>114.526,71</t>
  </si>
  <si>
    <t>121.838,18</t>
  </si>
  <si>
    <t>53,49</t>
  </si>
  <si>
    <t>16,74</t>
  </si>
  <si>
    <t>14,07</t>
  </si>
  <si>
    <t>21,39</t>
  </si>
  <si>
    <t>17,64</t>
  </si>
  <si>
    <t>247,27</t>
  </si>
  <si>
    <t>143,87</t>
  </si>
  <si>
    <t>47,14</t>
  </si>
  <si>
    <t>29,33</t>
  </si>
  <si>
    <t>42,73</t>
  </si>
  <si>
    <t>50,77</t>
  </si>
  <si>
    <t>27,86</t>
  </si>
  <si>
    <t>37,48</t>
  </si>
  <si>
    <t>14,29</t>
  </si>
  <si>
    <t>26,86</t>
  </si>
  <si>
    <t>21,46</t>
  </si>
  <si>
    <t>47,26</t>
  </si>
  <si>
    <t>10,57</t>
  </si>
  <si>
    <t>114,86</t>
  </si>
  <si>
    <t>366,66</t>
  </si>
  <si>
    <t>33,43</t>
  </si>
  <si>
    <t>39,15</t>
  </si>
  <si>
    <t>45,65</t>
  </si>
  <si>
    <t>38,02</t>
  </si>
  <si>
    <t>74,98</t>
  </si>
  <si>
    <t>98.500,00</t>
  </si>
  <si>
    <t>83.643,10</t>
  </si>
  <si>
    <t>140.029,09</t>
  </si>
  <si>
    <t>237.651,71</t>
  </si>
  <si>
    <t>21,44</t>
  </si>
  <si>
    <t>31,57</t>
  </si>
  <si>
    <t>32,00</t>
  </si>
  <si>
    <t>920,84</t>
  </si>
  <si>
    <t>66,13</t>
  </si>
  <si>
    <t>63,86</t>
  </si>
  <si>
    <t>63,36</t>
  </si>
  <si>
    <t>29,23</t>
  </si>
  <si>
    <t>109,73</t>
  </si>
  <si>
    <t>101,27</t>
  </si>
  <si>
    <t>27,23</t>
  </si>
  <si>
    <t>32,62</t>
  </si>
  <si>
    <t>120,96</t>
  </si>
  <si>
    <t>45,73</t>
  </si>
  <si>
    <t>26,28</t>
  </si>
  <si>
    <t>17,09</t>
  </si>
  <si>
    <t>MAQUINA TIPO VASO/TANQUE/JATO DE PRESSAO PORTATIL PARA JATEAMENTO, CONTROLE AUTOMATICO E REMOTO, CAMARA DE 1 SAIDA, 280 L, DIAM. *670* MM, BICO JATO CURTO VENTURI DE 5/16", MANGUEIRA DE 1" DE 10 M, COMPLETA (VALVULAS POP UP E DOSADORA, FUNDO CONICO ETC)</t>
  </si>
  <si>
    <t>17.291,87</t>
  </si>
  <si>
    <t>26,01</t>
  </si>
  <si>
    <t>72,13</t>
  </si>
  <si>
    <t>66,67</t>
  </si>
  <si>
    <t>10,37</t>
  </si>
  <si>
    <t>85,90</t>
  </si>
  <si>
    <t>39,18</t>
  </si>
  <si>
    <t>2,77</t>
  </si>
  <si>
    <t>70,61</t>
  </si>
  <si>
    <t>430,94</t>
  </si>
  <si>
    <t>70,02</t>
  </si>
  <si>
    <t>26,19</t>
  </si>
  <si>
    <t>PICAPE CABINE SIMPLES COM MOTOR 1.6 FLEX, CAMBIO MANUAL, POTENCIA 101/104 CV, 2 PORTAS</t>
  </si>
  <si>
    <t>28,88</t>
  </si>
  <si>
    <t>68,66</t>
  </si>
  <si>
    <t>52,51</t>
  </si>
  <si>
    <t>PLACA DE OBRA (PARA CONSTRUCAO CIVIL) EM CHAPA GALVANIZADA *N. 22*, ADESIVADA, DE *2,0 X 1,125* M</t>
  </si>
  <si>
    <t>37,30</t>
  </si>
  <si>
    <t>26,88</t>
  </si>
  <si>
    <t>67,50</t>
  </si>
  <si>
    <t>2,51</t>
  </si>
  <si>
    <t>25,41</t>
  </si>
  <si>
    <t>19,71</t>
  </si>
  <si>
    <t>110,00</t>
  </si>
  <si>
    <t>540,11</t>
  </si>
  <si>
    <t>752,13</t>
  </si>
  <si>
    <t>530,64</t>
  </si>
  <si>
    <t>754,43</t>
  </si>
  <si>
    <t>587,19</t>
  </si>
  <si>
    <t>960,05</t>
  </si>
  <si>
    <t>1.602,64</t>
  </si>
  <si>
    <t>750,85</t>
  </si>
  <si>
    <t>1.036,10</t>
  </si>
  <si>
    <t>805,07</t>
  </si>
  <si>
    <t>645,66</t>
  </si>
  <si>
    <t>536,00</t>
  </si>
  <si>
    <t>436,84</t>
  </si>
  <si>
    <t>575,66</t>
  </si>
  <si>
    <t>855,78</t>
  </si>
  <si>
    <t>896,19</t>
  </si>
  <si>
    <t>151,29</t>
  </si>
  <si>
    <t>616,40</t>
  </si>
  <si>
    <t>1.479,36</t>
  </si>
  <si>
    <t>46,22</t>
  </si>
  <si>
    <t>61,64</t>
  </si>
  <si>
    <t>13,49</t>
  </si>
  <si>
    <t>22,62</t>
  </si>
  <si>
    <t>13,88</t>
  </si>
  <si>
    <t>92,00</t>
  </si>
  <si>
    <t>42,69</t>
  </si>
  <si>
    <t>64,45</t>
  </si>
  <si>
    <t>24,38</t>
  </si>
  <si>
    <t>80,93</t>
  </si>
  <si>
    <t>122,49</t>
  </si>
  <si>
    <t>17,53</t>
  </si>
  <si>
    <t>11,82</t>
  </si>
  <si>
    <t>82,11</t>
  </si>
  <si>
    <t>52,19</t>
  </si>
  <si>
    <t>9,75</t>
  </si>
  <si>
    <t>SISTEMA DE FORMAS MANUSEAVEIS DE ALUMINIO, PARA EDIF. RESID. UNIFAMILIAR COM PAREDES DE CONCRETO MOLDADAS IN LOCO, UNIDADE HABITACIONAL TERREA COM 38 M2, COM SALA, CIRCULACAO, 2 QUARTOS, BANHEIRO, COZINHA E TANQUE EXTERNO (SEM COBERTURA) (COLETADO CAIXA)</t>
  </si>
  <si>
    <t>103,62</t>
  </si>
  <si>
    <t>29,96</t>
  </si>
  <si>
    <t>89,93</t>
  </si>
  <si>
    <t>380,92</t>
  </si>
  <si>
    <t>35,57</t>
  </si>
  <si>
    <t>21,86</t>
  </si>
  <si>
    <t>37,00</t>
  </si>
  <si>
    <t>121,47</t>
  </si>
  <si>
    <t>40,69</t>
  </si>
  <si>
    <t>32,85</t>
  </si>
  <si>
    <t>13,56</t>
  </si>
  <si>
    <t>14,40</t>
  </si>
  <si>
    <t>84,45</t>
  </si>
  <si>
    <t>34,45</t>
  </si>
  <si>
    <t>14,70</t>
  </si>
  <si>
    <t>51,97</t>
  </si>
  <si>
    <t>56,42</t>
  </si>
  <si>
    <t>72,45</t>
  </si>
  <si>
    <t>TELHA GALVALUME COM ISOLAMENTO TERMOACUSTICO EM ESPUMA RIGIDA DE POLIURETANO (PU) INJETADO, ESPESSURA DE 30 MM, DENSIDADE DE 35 KG/M3, COM DUAS FACES TRAPEZOIDAIS, ACABAMENTO NATURAL (NAO INCLUI ACESSORIOS DE FIXACAO) (COLETADO CAIXA)</t>
  </si>
  <si>
    <t>15,17</t>
  </si>
  <si>
    <t>14,45</t>
  </si>
  <si>
    <t>56,20</t>
  </si>
  <si>
    <t>35,86</t>
  </si>
  <si>
    <t>27,08</t>
  </si>
  <si>
    <t>30,07</t>
  </si>
  <si>
    <t>77,10</t>
  </si>
  <si>
    <t>52.005,85</t>
  </si>
  <si>
    <t>8.038,99</t>
  </si>
  <si>
    <t>3.687,61</t>
  </si>
  <si>
    <t>10.139,08</t>
  </si>
  <si>
    <t>65.759,59</t>
  </si>
  <si>
    <t>14.223,64</t>
  </si>
  <si>
    <t>4.504,15</t>
  </si>
  <si>
    <t>16.594,25</t>
  </si>
  <si>
    <t>5.030,95</t>
  </si>
  <si>
    <t>27.079,18</t>
  </si>
  <si>
    <t>6.506,00</t>
  </si>
  <si>
    <t>37.143,72</t>
  </si>
  <si>
    <t>52,02</t>
  </si>
  <si>
    <t>25,79</t>
  </si>
  <si>
    <t>61,28</t>
  </si>
  <si>
    <t>60,12</t>
  </si>
  <si>
    <t>48,45</t>
  </si>
  <si>
    <t>80,91</t>
  </si>
  <si>
    <t>65,71</t>
  </si>
  <si>
    <t>43,77</t>
  </si>
  <si>
    <t>17,75</t>
  </si>
  <si>
    <t>38,75</t>
  </si>
  <si>
    <t>35,18</t>
  </si>
  <si>
    <t>117,97</t>
  </si>
  <si>
    <t>154,27</t>
  </si>
  <si>
    <t>60,80</t>
  </si>
  <si>
    <t>101,34</t>
  </si>
  <si>
    <t>45,63</t>
  </si>
  <si>
    <t>58,57</t>
  </si>
  <si>
    <t>20,28</t>
  </si>
  <si>
    <t>31,53</t>
  </si>
  <si>
    <t>21,47</t>
  </si>
  <si>
    <t>196,80</t>
  </si>
  <si>
    <t>Pintura sobre pisos, marcas de referência Novacor, Coral ou Suvinil, a duas demãos, Linha Premium</t>
  </si>
  <si>
    <t>Mestre Obras Senior (Leis Sociais = 49,72%)</t>
  </si>
  <si>
    <t>Vigia (Leis Sociais = 49,72%)</t>
  </si>
  <si>
    <t>Aux Almoxarife (Leis Sociais = 49,72%)</t>
  </si>
  <si>
    <t>Encarregado De Turma (Incl Ls=49,72%)</t>
  </si>
  <si>
    <t>CABO DE COBRE PP FLEX ISOL. PVC 450/750V ANTI-CHAMA 70º - 2 X 2.5 MM2</t>
  </si>
  <si>
    <t>CABO DE COBRE PP FLEX ISOL. PVC 450/750V ANTI-CHAMA 70º - 3 X 2,5MM2</t>
  </si>
  <si>
    <t>CABO DE COBRE PP FLEX ISOL. PVC 450/750V ANTI-CHAMA 70º - 3 X 4.0 MM2</t>
  </si>
  <si>
    <t>CANTONEIRA "ZZ" ALTA P/PERFILADO 38/38 - REF. 114-11-Z, MOPA</t>
  </si>
  <si>
    <r>
      <t xml:space="preserve">BDI: </t>
    </r>
    <r>
      <rPr>
        <sz val="10"/>
        <rFont val="Arial"/>
        <family val="2"/>
      </rPr>
      <t>27,64% - Serviços</t>
    </r>
    <r>
      <rPr>
        <b/>
        <sz val="10"/>
        <rFont val="Arial"/>
        <family val="2"/>
      </rPr>
      <t xml:space="preserve">
DATA BASE: SINAPI - Junho/2019                                                         IOPES Maio/2019</t>
    </r>
  </si>
  <si>
    <t>Tapume com telha metálica</t>
  </si>
  <si>
    <t>Execução de reservatório elevado de água</t>
  </si>
  <si>
    <t xml:space="preserve">LOCACAO DE ANDAIME METALICO TIPO FACHADEIRO, LARGURA DE 1,20 M, ALTURA POR PECA DE 2,0 M, INCLUINDO SAPATAS E ITENS NECESSARIOS A INSTALACAO. MONTAGEM E DESMONTAGEM </t>
  </si>
  <si>
    <t>OBRA: CONSTRUÇÃO DE UM GALPÃO EM ESTRUTURA PRÉ-MOLDADA DE CONCRETO</t>
  </si>
  <si>
    <t>03.01.02</t>
  </si>
  <si>
    <t>03.02.02</t>
  </si>
  <si>
    <t>03.02.03</t>
  </si>
  <si>
    <t>M²</t>
  </si>
  <si>
    <t>CONCRETIZE</t>
  </si>
  <si>
    <t xml:space="preserve">PREMOBRAS </t>
  </si>
  <si>
    <t>NASCIMENTO</t>
  </si>
  <si>
    <t>Vigia (dedicação de 15h semanal)</t>
  </si>
  <si>
    <t>06.01</t>
  </si>
  <si>
    <t>Subtotal 05</t>
  </si>
  <si>
    <t>GALPÃO PRÉ-MOLDADO PESADO EM CONCRETO ARMADO COM SEÇÃO DOS PILARES DE 35X25 CM, ENTREGUE NO LOCAL MONTADO</t>
  </si>
  <si>
    <t>CANTEIRO DE OBRAS</t>
  </si>
  <si>
    <t xml:space="preserve">ESTRUTURAS </t>
  </si>
  <si>
    <r>
      <t>LS:</t>
    </r>
    <r>
      <rPr>
        <sz val="10"/>
        <rFont val="Arial"/>
        <family val="2"/>
      </rPr>
      <t xml:space="preserve"> 87,24%</t>
    </r>
  </si>
  <si>
    <r>
      <t xml:space="preserve">LS: </t>
    </r>
    <r>
      <rPr>
        <sz val="10"/>
        <rFont val="Arial"/>
        <family val="2"/>
      </rPr>
      <t>87,24%</t>
    </r>
  </si>
  <si>
    <t>8,94</t>
  </si>
  <si>
    <t>24,26</t>
  </si>
  <si>
    <t>36,26</t>
  </si>
  <si>
    <t>44,34</t>
  </si>
  <si>
    <t>9,95</t>
  </si>
  <si>
    <t>19,58</t>
  </si>
  <si>
    <t>26,93</t>
  </si>
  <si>
    <t>26,27</t>
  </si>
  <si>
    <t>30,38</t>
  </si>
  <si>
    <t>38,57</t>
  </si>
  <si>
    <t>54,95</t>
  </si>
  <si>
    <t>63,16</t>
  </si>
  <si>
    <t>82,08</t>
  </si>
  <si>
    <t>90,54</t>
  </si>
  <si>
    <t>31,60</t>
  </si>
  <si>
    <t>38,38</t>
  </si>
  <si>
    <t>45,18</t>
  </si>
  <si>
    <t>67,47</t>
  </si>
  <si>
    <t>74,47</t>
  </si>
  <si>
    <t>23,02</t>
  </si>
  <si>
    <t>47,39</t>
  </si>
  <si>
    <t>70,21</t>
  </si>
  <si>
    <t>117,80</t>
  </si>
  <si>
    <t>188,30</t>
  </si>
  <si>
    <t>232,66</t>
  </si>
  <si>
    <t>305,68</t>
  </si>
  <si>
    <t>63,74</t>
  </si>
  <si>
    <t>102,69</t>
  </si>
  <si>
    <t>140,97</t>
  </si>
  <si>
    <t>197,15</t>
  </si>
  <si>
    <t>236,23</t>
  </si>
  <si>
    <t>638,64</t>
  </si>
  <si>
    <t>49,18</t>
  </si>
  <si>
    <t>71,98</t>
  </si>
  <si>
    <t>119,58</t>
  </si>
  <si>
    <t>190,07</t>
  </si>
  <si>
    <t>234,43</t>
  </si>
  <si>
    <t>309,26</t>
  </si>
  <si>
    <t>42,80</t>
  </si>
  <si>
    <t>65,52</t>
  </si>
  <si>
    <t>104,47</t>
  </si>
  <si>
    <t>198,92</t>
  </si>
  <si>
    <t>239,81</t>
  </si>
  <si>
    <t>640,81</t>
  </si>
  <si>
    <t>25,07</t>
  </si>
  <si>
    <t>39,25</t>
  </si>
  <si>
    <t>43,98</t>
  </si>
  <si>
    <t>53,47</t>
  </si>
  <si>
    <t>67,66</t>
  </si>
  <si>
    <t>6,49</t>
  </si>
  <si>
    <t>11,43</t>
  </si>
  <si>
    <t>8,76</t>
  </si>
  <si>
    <t>153,91</t>
  </si>
  <si>
    <t>902,55</t>
  </si>
  <si>
    <t>1.202,88</t>
  </si>
  <si>
    <t>1.876,06</t>
  </si>
  <si>
    <t>29,51</t>
  </si>
  <si>
    <t>38,91</t>
  </si>
  <si>
    <t>905,33</t>
  </si>
  <si>
    <t>1.206,21</t>
  </si>
  <si>
    <t>28,21</t>
  </si>
  <si>
    <t>1.879,63</t>
  </si>
  <si>
    <t>42,81</t>
  </si>
  <si>
    <t>2,93</t>
  </si>
  <si>
    <t>110,32</t>
  </si>
  <si>
    <t>144,61</t>
  </si>
  <si>
    <t>182,22</t>
  </si>
  <si>
    <t>9,58</t>
  </si>
  <si>
    <t>238,45</t>
  </si>
  <si>
    <t>11,34</t>
  </si>
  <si>
    <t>269,54</t>
  </si>
  <si>
    <t>12,98</t>
  </si>
  <si>
    <t>467,35</t>
  </si>
  <si>
    <t>115,77</t>
  </si>
  <si>
    <t>151,41</t>
  </si>
  <si>
    <t>14,95</t>
  </si>
  <si>
    <t>190,66</t>
  </si>
  <si>
    <t>248,34</t>
  </si>
  <si>
    <t>280,88</t>
  </si>
  <si>
    <t>27,89</t>
  </si>
  <si>
    <t>483,23</t>
  </si>
  <si>
    <t>117,74</t>
  </si>
  <si>
    <t>149,85</t>
  </si>
  <si>
    <t>197,48</t>
  </si>
  <si>
    <t>225,15</t>
  </si>
  <si>
    <t>271,36</t>
  </si>
  <si>
    <t>303,73</t>
  </si>
  <si>
    <t>98,97</t>
  </si>
  <si>
    <t>126,35</t>
  </si>
  <si>
    <t>159,96</t>
  </si>
  <si>
    <t>209,20</t>
  </si>
  <si>
    <t>238,30</t>
  </si>
  <si>
    <t>320,04</t>
  </si>
  <si>
    <t>69,41</t>
  </si>
  <si>
    <t>79,08</t>
  </si>
  <si>
    <t>89,95</t>
  </si>
  <si>
    <t>415,54</t>
  </si>
  <si>
    <t>112,57</t>
  </si>
  <si>
    <t>602,14</t>
  </si>
  <si>
    <t>151,50</t>
  </si>
  <si>
    <t>33,57</t>
  </si>
  <si>
    <t>52,39</t>
  </si>
  <si>
    <t>71,86</t>
  </si>
  <si>
    <t>82,56</t>
  </si>
  <si>
    <t>93,68</t>
  </si>
  <si>
    <t>106,26</t>
  </si>
  <si>
    <t>434,77</t>
  </si>
  <si>
    <t>131,80</t>
  </si>
  <si>
    <t>625,86</t>
  </si>
  <si>
    <t>175,22</t>
  </si>
  <si>
    <t>80,52</t>
  </si>
  <si>
    <t>85,85</t>
  </si>
  <si>
    <t>81,03</t>
  </si>
  <si>
    <t>87,85</t>
  </si>
  <si>
    <t>113,40</t>
  </si>
  <si>
    <t>75,60</t>
  </si>
  <si>
    <t>195,62</t>
  </si>
  <si>
    <t>137,84</t>
  </si>
  <si>
    <t>108,95</t>
  </si>
  <si>
    <t>385,55</t>
  </si>
  <si>
    <t>13,44</t>
  </si>
  <si>
    <t>18,92</t>
  </si>
  <si>
    <t>78,48</t>
  </si>
  <si>
    <t>366,52</t>
  </si>
  <si>
    <t>301,71</t>
  </si>
  <si>
    <t>769,56</t>
  </si>
  <si>
    <t>718,37</t>
  </si>
  <si>
    <t>549,15</t>
  </si>
  <si>
    <t>607,15</t>
  </si>
  <si>
    <t>361,04</t>
  </si>
  <si>
    <t>369,48</t>
  </si>
  <si>
    <t>637,74</t>
  </si>
  <si>
    <t>659,46</t>
  </si>
  <si>
    <t>4.090,75</t>
  </si>
  <si>
    <t>6.158,12</t>
  </si>
  <si>
    <t>178,21</t>
  </si>
  <si>
    <t>295,07</t>
  </si>
  <si>
    <t>562,81</t>
  </si>
  <si>
    <t>791,25</t>
  </si>
  <si>
    <t>89,47</t>
  </si>
  <si>
    <t>91,93</t>
  </si>
  <si>
    <t>77,42</t>
  </si>
  <si>
    <t>107,51</t>
  </si>
  <si>
    <t>138,91</t>
  </si>
  <si>
    <t>115,02</t>
  </si>
  <si>
    <t>109,57</t>
  </si>
  <si>
    <t>113,15</t>
  </si>
  <si>
    <t>95,40</t>
  </si>
  <si>
    <t>97,56</t>
  </si>
  <si>
    <t>173,59</t>
  </si>
  <si>
    <t>113,09</t>
  </si>
  <si>
    <t>146,87</t>
  </si>
  <si>
    <t>85,25</t>
  </si>
  <si>
    <t>67,43</t>
  </si>
  <si>
    <t>80,72</t>
  </si>
  <si>
    <t>3.530,23</t>
  </si>
  <si>
    <t>5.186,59</t>
  </si>
  <si>
    <t>269,70</t>
  </si>
  <si>
    <t>91,32</t>
  </si>
  <si>
    <t>85,02</t>
  </si>
  <si>
    <t>93,25</t>
  </si>
  <si>
    <t>119,82</t>
  </si>
  <si>
    <t>172,12</t>
  </si>
  <si>
    <t>116,18</t>
  </si>
  <si>
    <t>267,47</t>
  </si>
  <si>
    <t>153,07</t>
  </si>
  <si>
    <t>159,97</t>
  </si>
  <si>
    <t>152,77</t>
  </si>
  <si>
    <t>388,28</t>
  </si>
  <si>
    <t>11,99</t>
  </si>
  <si>
    <t>92,72</t>
  </si>
  <si>
    <t>85,15</t>
  </si>
  <si>
    <t>80,27</t>
  </si>
  <si>
    <t>117,73</t>
  </si>
  <si>
    <t>114,88</t>
  </si>
  <si>
    <t>177,76</t>
  </si>
  <si>
    <t>150,89</t>
  </si>
  <si>
    <t>135,08</t>
  </si>
  <si>
    <t>34,62</t>
  </si>
  <si>
    <t>148,04</t>
  </si>
  <si>
    <t>120,10</t>
  </si>
  <si>
    <t>139,56</t>
  </si>
  <si>
    <t>128,22</t>
  </si>
  <si>
    <t>105,95</t>
  </si>
  <si>
    <t>116,56</t>
  </si>
  <si>
    <t>132,09</t>
  </si>
  <si>
    <t>99,58</t>
  </si>
  <si>
    <t>180,41</t>
  </si>
  <si>
    <t>74,90</t>
  </si>
  <si>
    <t>129,67</t>
  </si>
  <si>
    <t>128,95</t>
  </si>
  <si>
    <t>117,57</t>
  </si>
  <si>
    <t>115,12</t>
  </si>
  <si>
    <t>402,04</t>
  </si>
  <si>
    <t>939,47</t>
  </si>
  <si>
    <t>814,95</t>
  </si>
  <si>
    <t>230,61</t>
  </si>
  <si>
    <t>125,93</t>
  </si>
  <si>
    <t>136,88</t>
  </si>
  <si>
    <t>194,41</t>
  </si>
  <si>
    <t>213,59</t>
  </si>
  <si>
    <t>92,68</t>
  </si>
  <si>
    <t>10,43</t>
  </si>
  <si>
    <t>372,32</t>
  </si>
  <si>
    <t>226,63</t>
  </si>
  <si>
    <t>109,41</t>
  </si>
  <si>
    <t>82,36</t>
  </si>
  <si>
    <t>115,85</t>
  </si>
  <si>
    <t>119,42</t>
  </si>
  <si>
    <t>142,41</t>
  </si>
  <si>
    <t>149,23</t>
  </si>
  <si>
    <t>29,43</t>
  </si>
  <si>
    <t>133,80</t>
  </si>
  <si>
    <t>288,34</t>
  </si>
  <si>
    <t>183,57</t>
  </si>
  <si>
    <t>64,37</t>
  </si>
  <si>
    <t>251,74</t>
  </si>
  <si>
    <t>17,55</t>
  </si>
  <si>
    <t>547,96</t>
  </si>
  <si>
    <t>93,02</t>
  </si>
  <si>
    <t>340,41</t>
  </si>
  <si>
    <t>148,61</t>
  </si>
  <si>
    <t>66,37</t>
  </si>
  <si>
    <t>46,77</t>
  </si>
  <si>
    <t>106,09</t>
  </si>
  <si>
    <t>2.015,77</t>
  </si>
  <si>
    <t>107,20</t>
  </si>
  <si>
    <t>209,34</t>
  </si>
  <si>
    <t>140,23</t>
  </si>
  <si>
    <t>99,96</t>
  </si>
  <si>
    <t>132,58</t>
  </si>
  <si>
    <t>31,71</t>
  </si>
  <si>
    <t>106,61</t>
  </si>
  <si>
    <t>148,20</t>
  </si>
  <si>
    <t>145,61</t>
  </si>
  <si>
    <t>179,85</t>
  </si>
  <si>
    <t>157,50</t>
  </si>
  <si>
    <t>157,25</t>
  </si>
  <si>
    <t>119,30</t>
  </si>
  <si>
    <t>156,78</t>
  </si>
  <si>
    <t>119,55</t>
  </si>
  <si>
    <t>89,27</t>
  </si>
  <si>
    <t>123,56</t>
  </si>
  <si>
    <t>53,78</t>
  </si>
  <si>
    <t>41,54</t>
  </si>
  <si>
    <t>38,60</t>
  </si>
  <si>
    <t>119,51</t>
  </si>
  <si>
    <t>109,72</t>
  </si>
  <si>
    <t>127,62</t>
  </si>
  <si>
    <t>43,16</t>
  </si>
  <si>
    <t>40,94</t>
  </si>
  <si>
    <t>45,92</t>
  </si>
  <si>
    <t>32,77</t>
  </si>
  <si>
    <t>38,15</t>
  </si>
  <si>
    <t>17,61</t>
  </si>
  <si>
    <t>37,07</t>
  </si>
  <si>
    <t>57,01</t>
  </si>
  <si>
    <t>47,43</t>
  </si>
  <si>
    <t>34,27</t>
  </si>
  <si>
    <t>49,85</t>
  </si>
  <si>
    <t>46,32</t>
  </si>
  <si>
    <t>35,44</t>
  </si>
  <si>
    <t>50,37</t>
  </si>
  <si>
    <t>57,10</t>
  </si>
  <si>
    <t>34,18</t>
  </si>
  <si>
    <t>66,96</t>
  </si>
  <si>
    <t>139,99</t>
  </si>
  <si>
    <t>295,87</t>
  </si>
  <si>
    <t>260,15</t>
  </si>
  <si>
    <t>94,12</t>
  </si>
  <si>
    <t>68,65</t>
  </si>
  <si>
    <t>161,84</t>
  </si>
  <si>
    <t>98,78</t>
  </si>
  <si>
    <t>35,91</t>
  </si>
  <si>
    <t>36,01</t>
  </si>
  <si>
    <t>60,72</t>
  </si>
  <si>
    <t>40,71</t>
  </si>
  <si>
    <t>30,54</t>
  </si>
  <si>
    <t>23,20</t>
  </si>
  <si>
    <t>238,84</t>
  </si>
  <si>
    <t>39,40</t>
  </si>
  <si>
    <t>61,47</t>
  </si>
  <si>
    <t>100,75</t>
  </si>
  <si>
    <t>162,50</t>
  </si>
  <si>
    <t>82,70</t>
  </si>
  <si>
    <t>121,55</t>
  </si>
  <si>
    <t>14,49</t>
  </si>
  <si>
    <t>26,23</t>
  </si>
  <si>
    <t>52,09</t>
  </si>
  <si>
    <t>58,88</t>
  </si>
  <si>
    <t>7,97</t>
  </si>
  <si>
    <t>39,85</t>
  </si>
  <si>
    <t>36,42</t>
  </si>
  <si>
    <t>39,69</t>
  </si>
  <si>
    <t>51,77</t>
  </si>
  <si>
    <t>39,31</t>
  </si>
  <si>
    <t>17,23</t>
  </si>
  <si>
    <t>15,32</t>
  </si>
  <si>
    <t>19,80</t>
  </si>
  <si>
    <t>103,44</t>
  </si>
  <si>
    <t>54,31</t>
  </si>
  <si>
    <t>73,07</t>
  </si>
  <si>
    <t>64,82</t>
  </si>
  <si>
    <t>57,19</t>
  </si>
  <si>
    <t>132,27</t>
  </si>
  <si>
    <t>25,25</t>
  </si>
  <si>
    <t>27,59</t>
  </si>
  <si>
    <t>96,46</t>
  </si>
  <si>
    <t>42,92</t>
  </si>
  <si>
    <t>130,36</t>
  </si>
  <si>
    <t>30,94</t>
  </si>
  <si>
    <t>54,45</t>
  </si>
  <si>
    <t>104,86</t>
  </si>
  <si>
    <t>32,55</t>
  </si>
  <si>
    <t>34,85</t>
  </si>
  <si>
    <t>38,10</t>
  </si>
  <si>
    <t>69,56</t>
  </si>
  <si>
    <t>117,38</t>
  </si>
  <si>
    <t>51,06</t>
  </si>
  <si>
    <t>25,20</t>
  </si>
  <si>
    <t>48,80</t>
  </si>
  <si>
    <t>34,94</t>
  </si>
  <si>
    <t>28,76</t>
  </si>
  <si>
    <t>108,66</t>
  </si>
  <si>
    <t>30,62</t>
  </si>
  <si>
    <t>3,26</t>
  </si>
  <si>
    <t>38,94</t>
  </si>
  <si>
    <t>1,71</t>
  </si>
  <si>
    <t>54,85</t>
  </si>
  <si>
    <t>7,19</t>
  </si>
  <si>
    <t>27,95</t>
  </si>
  <si>
    <t>56,64</t>
  </si>
  <si>
    <t>89,76</t>
  </si>
  <si>
    <t>160,11</t>
  </si>
  <si>
    <t>209,68</t>
  </si>
  <si>
    <t>374,02</t>
  </si>
  <si>
    <t>269,58</t>
  </si>
  <si>
    <t>64,35</t>
  </si>
  <si>
    <t>182,20</t>
  </si>
  <si>
    <t>54,62</t>
  </si>
  <si>
    <t>229,80</t>
  </si>
  <si>
    <t>51,72</t>
  </si>
  <si>
    <t>8,43</t>
  </si>
  <si>
    <t>19,43</t>
  </si>
  <si>
    <t>107,56</t>
  </si>
  <si>
    <t>124,10</t>
  </si>
  <si>
    <t>2,85</t>
  </si>
  <si>
    <t>73,00</t>
  </si>
  <si>
    <t>55,95</t>
  </si>
  <si>
    <t>22,69</t>
  </si>
  <si>
    <t>24,82</t>
  </si>
  <si>
    <t>14,48</t>
  </si>
  <si>
    <t>36,97</t>
  </si>
  <si>
    <t>50,22</t>
  </si>
  <si>
    <t>86,87</t>
  </si>
  <si>
    <t>86,50</t>
  </si>
  <si>
    <t>130,92</t>
  </si>
  <si>
    <t>81,65</t>
  </si>
  <si>
    <t>183,74</t>
  </si>
  <si>
    <t>24,16</t>
  </si>
  <si>
    <t>29,90</t>
  </si>
  <si>
    <t>168,44</t>
  </si>
  <si>
    <t>95,33</t>
  </si>
  <si>
    <t>5,67</t>
  </si>
  <si>
    <t>22,53</t>
  </si>
  <si>
    <t>76,12</t>
  </si>
  <si>
    <t>163,54</t>
  </si>
  <si>
    <t>40,91</t>
  </si>
  <si>
    <t>97,78</t>
  </si>
  <si>
    <t>63,00</t>
  </si>
  <si>
    <t>1.752,00</t>
  </si>
  <si>
    <t>18,11</t>
  </si>
  <si>
    <t>32,49</t>
  </si>
  <si>
    <t>47,17</t>
  </si>
  <si>
    <t>19,67</t>
  </si>
  <si>
    <t>25,52</t>
  </si>
  <si>
    <t>27,91</t>
  </si>
  <si>
    <t>23,67</t>
  </si>
  <si>
    <t>29,62</t>
  </si>
  <si>
    <t>166,58</t>
  </si>
  <si>
    <t>14,42</t>
  </si>
  <si>
    <t>9,93</t>
  </si>
  <si>
    <t>18,02</t>
  </si>
  <si>
    <t>10,62</t>
  </si>
  <si>
    <t>26,25</t>
  </si>
  <si>
    <t>4,34</t>
  </si>
  <si>
    <t>INSTALAÇÃO DE TESOURA (INTEIRA OU MEIA), BIAPOIADA, EM MADEIRA NÃO APARELHADA, PARA VÃOS MAIORES OU IGUAIS A 3,0 M E MENORES QUE 6,0 M, INCLUSO IÇAMENTO. AF_07/2019</t>
  </si>
  <si>
    <t>313,30</t>
  </si>
  <si>
    <t>INSTALAÇÃO DE TESOURA (INTEIRA OU MEIA), BIAPOIADA, EM MADEIRA NÃO APARELHADA, PARA VÃOS MAIORES OU IGUAIS A 6,0 M E MENORES QUE 8,0 M, INCLUSO IÇAMENTO. AF_07/2019</t>
  </si>
  <si>
    <t>360,70</t>
  </si>
  <si>
    <t>INSTALAÇÃO DE TESOURA (INTEIRA OU MEIA), BIAPOIADA, EM MADEIRA NÃO APARELHADA, PARA VÃOS MAIORES OU IGUAIS A 8,0 M E MENORES QUE 10,0 M, INCLUSO IÇAMENTO. AF_07/2019</t>
  </si>
  <si>
    <t>406,66</t>
  </si>
  <si>
    <t>INSTALAÇÃO DE TESOURA (INTEIRA OU MEIA), BIAPOIADA, EM MADEIRA NÃO APARELHADA, PARA VÃOS MAIORES OU IGUAIS A 10,0 M E MENORES QUE 12,0 M, INCLUSO IÇAMENTO. AF_07/2019</t>
  </si>
  <si>
    <t>480,65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</si>
  <si>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</si>
  <si>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</si>
  <si>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</si>
  <si>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</si>
  <si>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68,28</t>
  </si>
  <si>
    <t>TRAMA DE MADEIRA COMPOSTA POR TERÇAS PARA TELHADOS DE ATÉ 2 ÁGUAS PARA TELHA ONDULADA DE FIBROCIMENTO, METÁLICA, PLÁSTICA OU TERMOACÚSTICA, INCLUSO TRANSPORTE VERTICAL. AF_07/2019</t>
  </si>
  <si>
    <t>14,67</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</si>
  <si>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</si>
  <si>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</si>
  <si>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675,49</t>
  </si>
  <si>
    <t>FABRICAÇÃO E INSTALAÇÃO DE TESOURA INTEIRA EM MADEIRA NÃO APARELHADA, VÃO DE 4 M, PARA TELHA CERÂMICA OU DE CONCRETO, INCLUSO IÇAMENTO. AF_07/2019</t>
  </si>
  <si>
    <t>828,72</t>
  </si>
  <si>
    <t>FABRICAÇÃO E INSTALAÇÃO DE TESOURA INTEIRA EM MADEIRA NÃO APARELHADA, VÃO DE 5 M, PARA TELHA CERÂMICA OU DE CONCRETO, INCLUSO IÇAMENTO. AF_07/2019</t>
  </si>
  <si>
    <t>871,17</t>
  </si>
  <si>
    <t>FABRICAÇÃO E INSTALAÇÃO DE TESOURA INTEIRA EM MADEIRA NÃO APARELHADA, VÃO DE 6 M, PARA TELHA CERÂMICA OU DE CONCRETO, INCLUSO IÇAMENTO. AF_07/2019</t>
  </si>
  <si>
    <t>969,43</t>
  </si>
  <si>
    <t>FABRICAÇÃO E INSTALAÇÃO DE TESOURA INTEIRA EM MADEIRA NÃO APARELHADA, VÃO DE 7 M, PARA TELHA CERÂMICA OU DE CONCRETO, INCLUSO IÇAMENTO. AF_07/2019</t>
  </si>
  <si>
    <t>1.224,98</t>
  </si>
  <si>
    <t>FABRICAÇÃO E INSTALAÇÃO DE TESOURA INTEIRA EM MADEIRA NÃO APARELHADA, VÃO DE 8 M, PARA TELHA CERÂMICA OU DE CONCRETO, INCLUSO IÇAMENTO. AF_07/2019</t>
  </si>
  <si>
    <t>1.461,68</t>
  </si>
  <si>
    <t>FABRICAÇÃO E INSTALAÇÃO DE TESOURA INTEIRA EM MADEIRA NÃO APARELHADA, VÃO DE 9 M, PARA TELHA CERÂMICA OU DE CONCRETO, INCLUSO IÇAMENTO. AF_07/2019</t>
  </si>
  <si>
    <t>1.517,91</t>
  </si>
  <si>
    <t>FABRICAÇÃO E INSTALAÇÃO DE TESOURA INTEIRA EM MADEIRA NÃO APARELHADA, VÃO DE 10 M, PARA TELHA CERÂMICA OU DE CONCRETO, INCLUSO IÇAMENTO. AF_07/2019</t>
  </si>
  <si>
    <t>1.656,54</t>
  </si>
  <si>
    <t>FABRICAÇÃO E INSTALAÇÃO DE TESOURA INTEIRA EM MADEIRA NÃO APARELHADA, VÃO DE 11 M, PARA TELHA CERÂMICA OU DE CONCRETO, INCLUSO IÇAMENTO. AF_07/2019</t>
  </si>
  <si>
    <t>1.922,05</t>
  </si>
  <si>
    <t>FABRICAÇÃO E INSTALAÇÃO DE TESOURA INTEIRA EM MADEIRA NÃO APARELHADA, VÃO DE 12 M, PARA TELHA CERÂMICA OU DE CONCRETO, INCLUSO IÇAMENTO. AF_07/2019</t>
  </si>
  <si>
    <t>1.985,98</t>
  </si>
  <si>
    <t>FABRICAÇÃO E INSTALAÇÃO DE TESOURA INTEIRA EM MADEIRA NÃO APARELHADA, VÃO DE 3 M, PARA TELHA ONDULADA DE FIBROCIMENTO, METÁLICA, PLÁSTICA OU TERMOACÚSTICA, INCLUSO IÇAMENTO. AF_07/2019</t>
  </si>
  <si>
    <t>667,08</t>
  </si>
  <si>
    <t>FABRICAÇÃO E INSTALAÇÃO DE TESOURA INTEIRA EM MADEIRA NÃO APARELHADA, VÃO DE 4 M, PARA TELHA ONDULADA DE FIBROCIMENTO, METÁLICA, PLÁSTICA OU TERMOACÚSTICA, INCLUSO IÇAMENTO. AF_07/2019</t>
  </si>
  <si>
    <t>814,83</t>
  </si>
  <si>
    <t>FABRICAÇÃO E INSTALAÇÃO DE TESOURA INTEIRA EM MADEIRA NÃO APARELHADA, VÃO DE 5 M, PARA TELHA ONDULADA DE FIBROCIMENTO, METÁLICA, PLÁSTICA OU TERMOACÚSTICA, INCLUSO IÇAMENTO. AF_07/2019</t>
  </si>
  <si>
    <t>857,27</t>
  </si>
  <si>
    <t>FABRICAÇÃO E INSTALAÇÃO DE TESOURA INTEIRA EM MADEIRA NÃO APARELHADA, VÃO DE 6 M, PARA TELHA ONDULADA DE FIBROCIMENTO, METÁLICA, PLÁSTICA OU TERMOACÚSTICA, INCLUSO IÇAMENTO. AF_07/2019</t>
  </si>
  <si>
    <t>961,01</t>
  </si>
  <si>
    <t>FABRICAÇÃO E INSTALAÇÃO DE TESOURA INTEIRA EM MADEIRA NÃO APARELHADA, VÃO DE 7 M, PARA TELHA ONDULADA DE FIBROCIMENTO, METÁLICA, PLÁSTICA OU TERMOACÚSTICA, INCLUSO IÇAMENTO. AF_07/2019</t>
  </si>
  <si>
    <t>1.210,17</t>
  </si>
  <si>
    <t>FABRICAÇÃO E INSTALAÇÃO DE TESOURA INTEIRA EM MADEIRA NÃO APARELHADA, VÃO DE 8 M, PARA TELHA ONDULADA DE FIBROCIMENTO, METÁLICA, PLÁSTICA OU TERMOACÚSTICA, INCLUSO IÇAMENTO. AF_07/2019</t>
  </si>
  <si>
    <t>1.439,09</t>
  </si>
  <si>
    <t>FABRICAÇÃO E INSTALAÇÃO DE TESOURA INTEIRA EM MADEIRA NÃO APARELHADA, VÃO DE 9 M, PARA TELHA ONDULADA DE FIBROCIMENTO, METÁLICA, PLÁSTICA OU TERMOACÚSTICA, INCLUSO IÇAMENTO. AF_07/2019</t>
  </si>
  <si>
    <t>1.496,32</t>
  </si>
  <si>
    <t>FABRICAÇÃO E INSTALAÇÃO DE TESOURA INTEIRA EM MADEIRA NÃO APARELHADA, VÃO DE 10 M, PARA TELHA ONDULADA DE FIBROCIMENTO, METÁLICA, PLÁSTICA OU TERMOACÚSTICA, INCLUSO IÇAMENTO. AF_07/2019</t>
  </si>
  <si>
    <t>1.621,06</t>
  </si>
  <si>
    <t>FABRICAÇÃO E INSTALAÇÃO DE TESOURA INTEIRA EM MADEIRA NÃO APARELHADA, VÃO DE 11 M, PARA TELHA ONDULADA DE FIBROCIMENTO, METÁLICA, PLÁSTICA OU TERMOACÚSTICA, INCLUSO IÇAMENTO. AF_07/2019</t>
  </si>
  <si>
    <t>1.878,89</t>
  </si>
  <si>
    <t>FABRICAÇÃO E INSTALAÇÃO DE TESOURA INTEIRA EM MADEIRA NÃO APARELHADA, VÃO DE 12 M, PARA TELHA ONDULADA DE FIBROCIMENTO, METÁLICA, PLÁSTICA OU TERMOACÚSTICA, INCLUSO IÇAMENTO. AF_07/2019</t>
  </si>
  <si>
    <t>1.933,50</t>
  </si>
  <si>
    <t>25,72</t>
  </si>
  <si>
    <t>15,51</t>
  </si>
  <si>
    <t>22,92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</si>
  <si>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</si>
  <si>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</si>
  <si>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</si>
  <si>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</si>
  <si>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</si>
  <si>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</si>
  <si>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</si>
  <si>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</si>
  <si>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16,94</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</si>
  <si>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</si>
  <si>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</si>
  <si>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</si>
  <si>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</si>
  <si>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</si>
  <si>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</si>
  <si>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</si>
  <si>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</si>
  <si>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</si>
  <si>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</si>
  <si>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</si>
  <si>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</si>
  <si>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</si>
  <si>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</si>
  <si>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</si>
  <si>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</si>
  <si>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</si>
  <si>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</si>
  <si>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</si>
  <si>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</si>
  <si>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</si>
  <si>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</si>
  <si>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</si>
  <si>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</si>
  <si>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</si>
  <si>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</si>
  <si>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</si>
  <si>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</si>
  <si>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23,50</t>
  </si>
  <si>
    <t>TELHAMENTO COM TELHA CERÂMICA CAPA-CANAL, TIPO COLONIAL, COM ATÉ 2 ÁGUAS, INCLUSO TRANSPORTE VERTICAL. AF_07/2019</t>
  </si>
  <si>
    <t>TELHAMENTO COM TELHA CERÂMICA CAPA-CANAL, TIPO COLONIAL, COM MAIS DE 2 ÁGUAS, INCLUSO TRANSPORTE VERTICAL. AF_07/2019</t>
  </si>
  <si>
    <t>34,51</t>
  </si>
  <si>
    <t>EMBOÇAMENTO COM ARGAMASSA TRAÇO 1:2:9 (CIMENTO, CAL E AREIA). AF_07/2019</t>
  </si>
  <si>
    <t>ISOLAMENTO TERMOACÚSTICO COM LÃ MINERAL NA SUBCOBERTURA, INCLUSO TRANSPORTE VERTICAL. AF_07/2019</t>
  </si>
  <si>
    <t>16,59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</si>
  <si>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</si>
  <si>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</si>
  <si>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</si>
  <si>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</si>
  <si>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</si>
  <si>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</si>
  <si>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</si>
  <si>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</si>
  <si>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</si>
  <si>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</si>
  <si>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</si>
  <si>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</si>
  <si>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</si>
  <si>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74,58</t>
  </si>
  <si>
    <t>TELHAMENTO COM TELHA DE AÇO/ALUMÍNIO E = 0,5 MM, COM ATÉ 2 ÁGUAS, INCLUSO IÇAMENTO. AF_07/2019</t>
  </si>
  <si>
    <t>TELHAMENTO COM TELHA METÁLICA TERMOACÚSTICA E = 30 MM, COM ATÉ 2 ÁGUAS, INCLUSO IÇAMENTO. AF_07/2019</t>
  </si>
  <si>
    <t>287,19</t>
  </si>
  <si>
    <t>CUMEEIRA E ESPIGÃO PARA TELHA CERÂMICA EMBOÇADA COM ARGAMASSA TRAÇO 1:2:9 (CIMENTO, CAL E AREIA), PARA TELHADOS COM MAIS DE 2 ÁGUAS, INCLUSO TRANSPORTE VERTICAL. AF_07/2019</t>
  </si>
  <si>
    <t>20,53</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</si>
  <si>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</si>
  <si>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</si>
  <si>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</si>
  <si>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28,49</t>
  </si>
  <si>
    <t>CUMEEIRA PARA TELHA DE FIBROCIMENTO ONDULADA E = 6 MM, INCLUSO ACESSÓRIOS DE FIXAÇÃO E IÇAMENTO. AF_07/2019</t>
  </si>
  <si>
    <t>43,53</t>
  </si>
  <si>
    <t>CUMEEIRA PARA TELHA DE FIBROCIMENTO ESTRUTURAL E = 6 MM, INCLUSO ACESSÓRIOS DE FIXAÇÃO E IÇAMENTO. AF_07/2019</t>
  </si>
  <si>
    <t>97,89</t>
  </si>
  <si>
    <t>100325</t>
  </si>
  <si>
    <t>CUMEEIRA SHED PARA TELHA ONDULADA DE FIBROCIMENTO, E = 6 MM, INCLUSO ACESSÓRIOS DE FIXAÇÃO E IÇAMENTO. AF_07/2019</t>
  </si>
  <si>
    <t>41,92</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</si>
  <si>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</si>
  <si>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</si>
  <si>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</si>
  <si>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</si>
  <si>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</si>
  <si>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</si>
  <si>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</si>
  <si>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</si>
  <si>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</si>
  <si>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</si>
  <si>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</si>
  <si>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</si>
  <si>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51,11</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</si>
  <si>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</si>
  <si>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</si>
  <si>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</si>
  <si>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</si>
  <si>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56,33</t>
  </si>
  <si>
    <t>CALHA EM CHAPA DE AÇO GALVANIZADO NÚMERO 24, DESENVOLVIMENTO DE 100 CM, INCLUSO TRANSPORTE VERTICAL. AF_07/2019</t>
  </si>
  <si>
    <t>109,93</t>
  </si>
  <si>
    <t>RUFO EM CHAPA DE AÇO GALVANIZADO NÚMERO 24, CORTE DE 25 CM, INCLUSO TRANSPORTE VERTICAL. AF_07/2019</t>
  </si>
  <si>
    <t>32,96</t>
  </si>
  <si>
    <t>TELHAMENTO COM TELHA ONDULADA DE FIBRA DE VIDRO E = 0,6 MM, PARA TELHADO COM INCLINAÇÃO MAIOR QUE 10°, COM ATÉ 2 ÁGUAS, INCLUSO IÇAMENTO. AF_07/2019</t>
  </si>
  <si>
    <t>10,20</t>
  </si>
  <si>
    <t>INSTALAÇÃO DE TESOURA (INTEIRA OU MEIA), EM AÇO, PARA VÃOS MAIORES OU IGUAIS A 3,0 M E MENORES QUE 6,0 M, INCLUSO IÇAMENTO. AF_07/2019</t>
  </si>
  <si>
    <t>146,67</t>
  </si>
  <si>
    <t>INSTALAÇÃO DE TESOURA (INTEIRA OU MEIA), EM AÇO, PARA VÃOS MAIORES OU IGUAIS A 6,0 M E MENORES QUE 8,0 M, INCLUSO IÇAMENTO. AF_07/2019</t>
  </si>
  <si>
    <t>183,86</t>
  </si>
  <si>
    <t>INSTALAÇÃO DE TESOURA (INTEIRA OU MEIA), EM AÇO, PARA VÃOS MAIORES OU IGUAIS A 8,0 M E MENORES QUE 10,0 M, INCLUSO IÇAMENTO. AF_07/2019</t>
  </si>
  <si>
    <t>220,51</t>
  </si>
  <si>
    <t>INSTALAÇÃO DE TESOURA (INTEIRA OU MEIA), EM AÇO, PARA VÃOS MAIORES OU IGUAIS A 10,0 M E MENORES QUE 12,0 M, INCLUSO IÇAMENTO. AF_07/2019</t>
  </si>
  <si>
    <t>279,44</t>
  </si>
  <si>
    <t>TRAMA DE AÇO COMPOSTA POR RIPAS, CAIBROS E TERÇAS PARA TELHADOS DE ATÉ 2 ÁGUAS PARA TELHA DE ENCAIXE DE CERÂMICA OU DE CONCRETO, INCLUSO TRANSPORTE VERTICAL. AF_07/2019</t>
  </si>
  <si>
    <t>71,32</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</si>
  <si>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</si>
  <si>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</si>
  <si>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</si>
  <si>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</si>
  <si>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</si>
  <si>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</si>
  <si>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76,44</t>
  </si>
  <si>
    <t>TRAMA DE AÇO COMPOSTA POR RIPAS E CAIBROS PARA TELHADOS DE ATÉ 2 ÁGUAS PARA TELHA CERÂMICA CAPA-CANAL, INCLUSO TRANSPORTE VERTICAL. AF_07/2019</t>
  </si>
  <si>
    <t>31,84</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</si>
  <si>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</si>
  <si>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</si>
  <si>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83,64</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</si>
  <si>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</si>
  <si>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</si>
  <si>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</si>
  <si>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</si>
  <si>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491,86</t>
  </si>
  <si>
    <t>569,98</t>
  </si>
  <si>
    <t>648,10</t>
  </si>
  <si>
    <t>814,20</t>
  </si>
  <si>
    <t>892,33</t>
  </si>
  <si>
    <t>1.007,09</t>
  </si>
  <si>
    <t>1.151,21</t>
  </si>
  <si>
    <t>1.290,85</t>
  </si>
  <si>
    <t>1.368,96</t>
  </si>
  <si>
    <t>1.462,31</t>
  </si>
  <si>
    <t>554,75</t>
  </si>
  <si>
    <t>632,88</t>
  </si>
  <si>
    <t>783,75</t>
  </si>
  <si>
    <t>861,87</t>
  </si>
  <si>
    <t>976,64</t>
  </si>
  <si>
    <t>1.090,31</t>
  </si>
  <si>
    <t>1.245,17</t>
  </si>
  <si>
    <t>1.323,29</t>
  </si>
  <si>
    <t>1.401,40</t>
  </si>
  <si>
    <t>100357</t>
  </si>
  <si>
    <t>FABRICAÇÃO E INSTALAÇÃO DE MEIA TESOURA DE MADEIRA NÃO APARELHADA, COM VÃO DE 3 M, PARA TELHA CERÂMICA OU DE CONCRETO, INCLUSO IÇAMENTO. AF_07/2019</t>
  </si>
  <si>
    <t>695,63</t>
  </si>
  <si>
    <t>100358</t>
  </si>
  <si>
    <t>FABRICAÇÃO E INSTALAÇÃO DE MEIA TESOURA DE MADEIRA NÃO APARELHADA, COM VÃO DE 4 M, PARA TELHA CERÂMICA OU DE CONCRETO, INCLUSO IÇAMENTO. AF_07/2019</t>
  </si>
  <si>
    <t>955,44</t>
  </si>
  <si>
    <t>100359</t>
  </si>
  <si>
    <t>FABRICAÇÃO E INSTALAÇÃO DE MEIA TESOURA DE MADEIRA NÃO APARELHADA, COM VÃO DE 5 M, PARA TELHA CERÂMICA OU DE CONCRETO, INCLUSO IÇAMENTO. AF_07/2019</t>
  </si>
  <si>
    <t>999,19</t>
  </si>
  <si>
    <t>100360</t>
  </si>
  <si>
    <t>FABRICAÇÃO E INSTALAÇÃO DE MEIA TESOURA DE MADEIRA NÃO APARELHADA, COM VÃO DE 6 M, PARA TELHA CERÂMICA OU DE CONCRETO, INCLUSO IÇAMENTO. AF_07/2019</t>
  </si>
  <si>
    <t>1.106,17</t>
  </si>
  <si>
    <t>100361</t>
  </si>
  <si>
    <t>FABRICAÇÃO E INSTALAÇÃO DE MEIA TESOURA DE MADEIRA NÃO APARELHADA, COM VÃO DE 7 M, PARA TELHA CERÂMICA OU DE CONCRETO, INCLUSO IÇAMENTO. AF_07/2019</t>
  </si>
  <si>
    <t>1.384,63</t>
  </si>
  <si>
    <t>100362</t>
  </si>
  <si>
    <t>FABRICAÇÃO E INSTALAÇÃO DE MEIA TESOURA DE MADEIRA NÃO APARELHADA, COM VÃO DE 8 M, PARA TELHA CERÂMICA OU DE CONCRETO, INCLUSO IÇAMENTO. AF_07/2019</t>
  </si>
  <si>
    <t>1.729,44</t>
  </si>
  <si>
    <t>100363</t>
  </si>
  <si>
    <t>FABRICAÇÃO E INSTALAÇÃO DE MEIA TESOURA DE MADEIRA NÃO APARELHADA, COM VÃO DE 9 M, PARA TELHA CERÂMICA OU DE CONCRETO, INCLUSO IÇAMENTO. AF_07/2019</t>
  </si>
  <si>
    <t>1.793,99</t>
  </si>
  <si>
    <t>100364</t>
  </si>
  <si>
    <t>FABRICAÇÃO E INSTALAÇÃO DE MEIA TESOURA DE MADEIRA NÃO APARELHADA, COM VÃO DE 10 M, PARA TELHA CERÂMICA OU DE CONCRETO, INCLUSO IÇAMENTO. AF_07/2019</t>
  </si>
  <si>
    <t>1.961,13</t>
  </si>
  <si>
    <t>100365</t>
  </si>
  <si>
    <t>FABRICAÇÃO E INSTALAÇÃO DE MEIA TESOURA DE MADEIRA NÃO APARELHADA, COM VÃO DE 11 M, PARA TELHA CERÂMICA OU DE CONCRETO, INCLUSO IÇAMENTO. AF_07/2019</t>
  </si>
  <si>
    <t>2.276,03</t>
  </si>
  <si>
    <t>100366</t>
  </si>
  <si>
    <t>FABRICAÇÃO E INSTALAÇÃO DE MEIA TESOURA DE MADEIRA NÃO APARELHADA, COM VÃO DE 12 M, PARA TELHA CERÂMICA OU DE CONCRETO, INCLUSO IÇAMENTO. AF_07/2019</t>
  </si>
  <si>
    <t>2.429,09</t>
  </si>
  <si>
    <t>100367</t>
  </si>
  <si>
    <t>FABRICAÇÃO E INSTALAÇÃO DE MEIA TESOURA DE MADEIRA NÃO APARELHADA, COM VÃO DE 3 M, PARA TELHA ONDULADA DE FIBROCIMENTO, ALUMÍNIO, PLÁSTICA OU TERMOACÚSTICA, INCLUSO IÇAMENTO. AF_07/2019</t>
  </si>
  <si>
    <t>678,80</t>
  </si>
  <si>
    <t>100368</t>
  </si>
  <si>
    <t>FABRICAÇÃO E INSTALAÇÃO DE MEIA TESOURA DE MADEIRA NÃO APARELHADA, COM VÃO DE 4 M, PARA TELHA ONDULADA DE FIBROCIMENTO, ALUMÍNIO, PLÁSTICA OU TERMOACÚSTICA, INCLUSO IÇAMENTO. AF_07/2019</t>
  </si>
  <si>
    <t>933,85</t>
  </si>
  <si>
    <t>100369</t>
  </si>
  <si>
    <t>FABRICAÇÃO E INSTALAÇÃO DE MEIA TESOURA DE MADEIRA NÃO APARELHADA, COM VÃO DE 5 M, PARA TELHA ONDULADA DE FIBROCIMENTO, ALUMÍNIO, PLÁSTICA OU TERMOACÚSTICA, INCLUSO IÇAMENTO. AF_07/2019</t>
  </si>
  <si>
    <t>977,61</t>
  </si>
  <si>
    <t>100370</t>
  </si>
  <si>
    <t>FABRICAÇÃO E INSTALAÇÃO DE MEIA TESOURA DE MADEIRA NÃO APARELHADA, COM VÃO DE 6 M, PARA TELHA ONDULADA DE FIBROCIMENTO, ALUMÍNIO, PLÁSTICA OU TERMOACÚSTICA, INCLUSO IÇAMENTO. AF_07/2019</t>
  </si>
  <si>
    <t>1.148,08</t>
  </si>
  <si>
    <t>100371</t>
  </si>
  <si>
    <t>FABRICAÇÃO E INSTALAÇÃO DE MEIA TESOURA DE MADEIRA NÃO APARELHADA, COM VÃO DE 7 M, PARA TELHA ONDULADA DE FIBROCIMENTO, ALUMÍNIO, PLÁSTICA OU TERMOACÚSTICA, INCLUSO IÇAMENTO. AF_07/2019</t>
  </si>
  <si>
    <t>1.326,39</t>
  </si>
  <si>
    <t>100372</t>
  </si>
  <si>
    <t>FABRICAÇÃO E INSTALAÇÃO DE MEIA TESOURA DE MADEIRA NÃO APARELHADA, COM VÃO DE 8 M, PARA TELHA ONDULADA DE FIBROCIMENTO, ALUMÍNIO, PLÁSTICA OU TERMOACÚSTICA, INCLUSO IÇAMENTO. AF_07/2019</t>
  </si>
  <si>
    <t>1.636,36</t>
  </si>
  <si>
    <t>100373</t>
  </si>
  <si>
    <t>FABRICAÇÃO E INSTALAÇÃO DE MEIA TESOURA DE MADEIRA NÃO APARELHADA, COM VÃO DE 9 M, PARA TELHA ONDULADA DE FIBROCIMENTO, ALUMÍNIO, PLÁSTICA OU TERMOACÚSTICA, INCLUSO IÇAMENTO. AF_07/2019</t>
  </si>
  <si>
    <t>1.690,06</t>
  </si>
  <si>
    <t>100374</t>
  </si>
  <si>
    <t>FABRICAÇÃO E INSTALAÇÃO DE MEIA TESOURA DE MADEIRA NÃO APARELHADA, COM VÃO DE 10 M, PARA TELHA ONDULADA DE FIBROCIMENTO, ALUMÍNIO, PLÁSTICA OU TERMOACÚSTICA, INCLUSO IÇAMENTO. AF_07/2019</t>
  </si>
  <si>
    <t>1.821,60</t>
  </si>
  <si>
    <t>100375</t>
  </si>
  <si>
    <t>FABRICAÇÃO E INSTALAÇÃO DE MEIA TESOURA DE MADEIRA NÃO APARELHADA, COM VÃO DE 11 M, PARA TELHA ONDULADA DE FIBROCIMENTO, ALUMÍNIO, PLÁSTICA OU TERMOACÚSTICA, INCLUSO IÇAMENTO. AF_07/2019</t>
  </si>
  <si>
    <t>2.073,34</t>
  </si>
  <si>
    <t>100376</t>
  </si>
  <si>
    <t>FABRICAÇÃO E INSTALAÇÃO DE MEIA TESOURA DE MADEIRA NÃO APARELHADA, COM VÃO DE 12 M, PARA TELHA ONDULADA DE FIBROCIMENTO, ALUMÍNIO, PLÁSTICA OU TERMOACÚSTICA, INCLUSO IÇAMENTO. AF_07/2019</t>
  </si>
  <si>
    <t>2.015,91</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</si>
  <si>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</si>
  <si>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</si>
  <si>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</si>
  <si>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</si>
  <si>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</si>
  <si>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</si>
  <si>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</si>
  <si>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558,10</t>
  </si>
  <si>
    <t>79,64</t>
  </si>
  <si>
    <t>27,38</t>
  </si>
  <si>
    <t>22,29</t>
  </si>
  <si>
    <t>12,50</t>
  </si>
  <si>
    <t>63,61</t>
  </si>
  <si>
    <t>106,84</t>
  </si>
  <si>
    <t>71,17</t>
  </si>
  <si>
    <t>47,59</t>
  </si>
  <si>
    <t>64,75</t>
  </si>
  <si>
    <t>41,88</t>
  </si>
  <si>
    <t>30,09</t>
  </si>
  <si>
    <t>140,00</t>
  </si>
  <si>
    <t>96,86</t>
  </si>
  <si>
    <t>98,41</t>
  </si>
  <si>
    <t>61,66</t>
  </si>
  <si>
    <t>47,03</t>
  </si>
  <si>
    <t>110,60</t>
  </si>
  <si>
    <t>164,11</t>
  </si>
  <si>
    <t>345,39</t>
  </si>
  <si>
    <t>165,47</t>
  </si>
  <si>
    <t>216,95</t>
  </si>
  <si>
    <t>127,23</t>
  </si>
  <si>
    <t>321,25</t>
  </si>
  <si>
    <t>497,56</t>
  </si>
  <si>
    <t>484,07</t>
  </si>
  <si>
    <t>618,21</t>
  </si>
  <si>
    <t>572,24</t>
  </si>
  <si>
    <t>686,47</t>
  </si>
  <si>
    <t>622,31</t>
  </si>
  <si>
    <t>718,05</t>
  </si>
  <si>
    <t>1.240,64</t>
  </si>
  <si>
    <t>1.544,18</t>
  </si>
  <si>
    <t>1.846,64</t>
  </si>
  <si>
    <t>469,79</t>
  </si>
  <si>
    <t>429,08</t>
  </si>
  <si>
    <t>182,57</t>
  </si>
  <si>
    <t>206,78</t>
  </si>
  <si>
    <t>236,19</t>
  </si>
  <si>
    <t>574,86</t>
  </si>
  <si>
    <t>75,95</t>
  </si>
  <si>
    <t>83,45</t>
  </si>
  <si>
    <t>117,07</t>
  </si>
  <si>
    <t>88,10</t>
  </si>
  <si>
    <t>123,94</t>
  </si>
  <si>
    <t>132,72</t>
  </si>
  <si>
    <t>102,58</t>
  </si>
  <si>
    <t>120,58</t>
  </si>
  <si>
    <t>125,07</t>
  </si>
  <si>
    <t>116,11</t>
  </si>
  <si>
    <t>135,17</t>
  </si>
  <si>
    <t>124,38</t>
  </si>
  <si>
    <t>84,80</t>
  </si>
  <si>
    <t>119,59</t>
  </si>
  <si>
    <t>127,47</t>
  </si>
  <si>
    <t>95,35</t>
  </si>
  <si>
    <t>131,93</t>
  </si>
  <si>
    <t>141,36</t>
  </si>
  <si>
    <t>108,03</t>
  </si>
  <si>
    <t>126,30</t>
  </si>
  <si>
    <t>110,26</t>
  </si>
  <si>
    <t>128,41</t>
  </si>
  <si>
    <t>121,42</t>
  </si>
  <si>
    <t>140,91</t>
  </si>
  <si>
    <t>127,89</t>
  </si>
  <si>
    <t>147,30</t>
  </si>
  <si>
    <t>156,77</t>
  </si>
  <si>
    <t>145,17</t>
  </si>
  <si>
    <t>138,23</t>
  </si>
  <si>
    <t>133,31</t>
  </si>
  <si>
    <t>162,22</t>
  </si>
  <si>
    <t>149,99</t>
  </si>
  <si>
    <t>142,76</t>
  </si>
  <si>
    <t>137,64</t>
  </si>
  <si>
    <t>133,64</t>
  </si>
  <si>
    <t>148,55</t>
  </si>
  <si>
    <t>136,96</t>
  </si>
  <si>
    <t>122,88</t>
  </si>
  <si>
    <t>121,33</t>
  </si>
  <si>
    <t>141,80</t>
  </si>
  <si>
    <t>134,60</t>
  </si>
  <si>
    <t>129,54</t>
  </si>
  <si>
    <t>121,68</t>
  </si>
  <si>
    <t>20,98</t>
  </si>
  <si>
    <t>100332</t>
  </si>
  <si>
    <t>CONTENÇÃO EM PERFIL PRANCHADO COM PRANCHÃO DE MADEIRA, PERFIS ESPAÇADOS A 1,5 M PARA 1 SUBSOLO. AF_07/2019</t>
  </si>
  <si>
    <t>470,74</t>
  </si>
  <si>
    <t>100333</t>
  </si>
  <si>
    <t>CONTENÇÃO EM PERFIL PRANCHADO COM PRANCHÃO DE MADEIRA, PERFIS ESPAÇADOS A 1,5 M PARA 2 OU MAIS SUBSOLOS. AF_07/2019</t>
  </si>
  <si>
    <t>293,98</t>
  </si>
  <si>
    <t>100334</t>
  </si>
  <si>
    <t>CONTENÇÃO EM PERFIL PRANCHADO COM PRANCHÃO DE MADEIRA, PERFIS ESPAÇADOS A 2 M PARA 1 SUBSOLO. AF_07/2019</t>
  </si>
  <si>
    <t>374,42</t>
  </si>
  <si>
    <t>100335</t>
  </si>
  <si>
    <t>CONTENÇÃO EM PERFIL PRANCHADO COM PRANCHÃO DE MADEIRA, PERFIS ESPAÇADOS A 2 M PARA 2 OU MAIS SUBSOLOS. AF_07/2019</t>
  </si>
  <si>
    <t>241,85</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</si>
  <si>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</si>
  <si>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</si>
  <si>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</si>
  <si>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</si>
  <si>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</si>
  <si>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</si>
  <si>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</si>
  <si>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</si>
  <si>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</si>
  <si>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</si>
  <si>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</si>
  <si>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</si>
  <si>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</si>
  <si>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</si>
  <si>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</si>
  <si>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</si>
  <si>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</si>
  <si>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</si>
  <si>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374,73</t>
  </si>
  <si>
    <t>285,47</t>
  </si>
  <si>
    <t>546,50</t>
  </si>
  <si>
    <t>890,47</t>
  </si>
  <si>
    <t>1.328,33</t>
  </si>
  <si>
    <t>1.865,89</t>
  </si>
  <si>
    <t>2.507,74</t>
  </si>
  <si>
    <t>768,67</t>
  </si>
  <si>
    <t>1.260,32</t>
  </si>
  <si>
    <t>1.884,17</t>
  </si>
  <si>
    <t>2.381,38</t>
  </si>
  <si>
    <t>3.553,81</t>
  </si>
  <si>
    <t>990,48</t>
  </si>
  <si>
    <t>1.629,76</t>
  </si>
  <si>
    <t>2.439,66</t>
  </si>
  <si>
    <t>3.427,40</t>
  </si>
  <si>
    <t>4.599,98</t>
  </si>
  <si>
    <t>1.243,76</t>
  </si>
  <si>
    <t>701,13</t>
  </si>
  <si>
    <t>780,38</t>
  </si>
  <si>
    <t>1.136,28</t>
  </si>
  <si>
    <t>1.449,81</t>
  </si>
  <si>
    <t>873,41</t>
  </si>
  <si>
    <t>311,59</t>
  </si>
  <si>
    <t>1.058,55</t>
  </si>
  <si>
    <t>349,93</t>
  </si>
  <si>
    <t>2.092,04</t>
  </si>
  <si>
    <t>1.243,67</t>
  </si>
  <si>
    <t>541,86</t>
  </si>
  <si>
    <t>2.649,63</t>
  </si>
  <si>
    <t>1.521,36</t>
  </si>
  <si>
    <t>1.808,92</t>
  </si>
  <si>
    <t>931,65</t>
  </si>
  <si>
    <t>2.282,21</t>
  </si>
  <si>
    <t>1.116,04</t>
  </si>
  <si>
    <t>1.300,43</t>
  </si>
  <si>
    <t>1.484,80</t>
  </si>
  <si>
    <t>3.723,38</t>
  </si>
  <si>
    <t>1.669,20</t>
  </si>
  <si>
    <t>1.853,60</t>
  </si>
  <si>
    <t>4.675,28</t>
  </si>
  <si>
    <t>2.037,98</t>
  </si>
  <si>
    <t>2.817,88</t>
  </si>
  <si>
    <t>3.426,91</t>
  </si>
  <si>
    <t>4.019,11</t>
  </si>
  <si>
    <t>4.611,23</t>
  </si>
  <si>
    <t>5.203,45</t>
  </si>
  <si>
    <t>5.795,62</t>
  </si>
  <si>
    <t>2.247,05</t>
  </si>
  <si>
    <t>4.138,02</t>
  </si>
  <si>
    <t>1.693,91</t>
  </si>
  <si>
    <t>4.840,00</t>
  </si>
  <si>
    <t>1.878,30</t>
  </si>
  <si>
    <t>5.580,46</t>
  </si>
  <si>
    <t>2.062,69</t>
  </si>
  <si>
    <t>6.287,18</t>
  </si>
  <si>
    <t>6.993,91</t>
  </si>
  <si>
    <t>2.436,55</t>
  </si>
  <si>
    <t>5.703,26</t>
  </si>
  <si>
    <t>2.067,83</t>
  </si>
  <si>
    <t>6.549,84</t>
  </si>
  <si>
    <t>2.252,21</t>
  </si>
  <si>
    <t>7.396,48</t>
  </si>
  <si>
    <t>8.243,10</t>
  </si>
  <si>
    <t>2.626,09</t>
  </si>
  <si>
    <t>7.560,16</t>
  </si>
  <si>
    <t>2.441,71</t>
  </si>
  <si>
    <t>8.532,84</t>
  </si>
  <si>
    <t>9.505,58</t>
  </si>
  <si>
    <t>2.815,61</t>
  </si>
  <si>
    <t>9.676,01</t>
  </si>
  <si>
    <t>10.775,78</t>
  </si>
  <si>
    <t>3.005,17</t>
  </si>
  <si>
    <t>12.053,88</t>
  </si>
  <si>
    <t>3.144,23</t>
  </si>
  <si>
    <t>167,87</t>
  </si>
  <si>
    <t>687,49</t>
  </si>
  <si>
    <t>1.774,37</t>
  </si>
  <si>
    <t>4.199,25</t>
  </si>
  <si>
    <t>2.755,47</t>
  </si>
  <si>
    <t>3.228,71</t>
  </si>
  <si>
    <t>257,62</t>
  </si>
  <si>
    <t>817,38</t>
  </si>
  <si>
    <t>973,17</t>
  </si>
  <si>
    <t>1.128,97</t>
  </si>
  <si>
    <t>1.212,90</t>
  </si>
  <si>
    <t>1.296,84</t>
  </si>
  <si>
    <t>1.188,19</t>
  </si>
  <si>
    <t>1.343,98</t>
  </si>
  <si>
    <t>1.499,78</t>
  </si>
  <si>
    <t>1.583,71</t>
  </si>
  <si>
    <t>1.667,65</t>
  </si>
  <si>
    <t>2.713,87</t>
  </si>
  <si>
    <t>3.335,71</t>
  </si>
  <si>
    <t>3.679,45</t>
  </si>
  <si>
    <t>4.023,20</t>
  </si>
  <si>
    <t>2.462,85</t>
  </si>
  <si>
    <t>3.084,68</t>
  </si>
  <si>
    <t>3.706,52</t>
  </si>
  <si>
    <t>4.050,26</t>
  </si>
  <si>
    <t>4.394,01</t>
  </si>
  <si>
    <t>341,03</t>
  </si>
  <si>
    <t>1.253,77</t>
  </si>
  <si>
    <t>2.017,06</t>
  </si>
  <si>
    <t>1.183,58</t>
  </si>
  <si>
    <t>3.330,89</t>
  </si>
  <si>
    <t>529,72</t>
  </si>
  <si>
    <t>1.431,29</t>
  </si>
  <si>
    <t>2.556,55</t>
  </si>
  <si>
    <t>1.451,92</t>
  </si>
  <si>
    <t>1.759,69</t>
  </si>
  <si>
    <t>898,71</t>
  </si>
  <si>
    <t>3.905,73</t>
  </si>
  <si>
    <t>2.219,75</t>
  </si>
  <si>
    <t>1.076,25</t>
  </si>
  <si>
    <t>1.608,82</t>
  </si>
  <si>
    <t>2.679,77</t>
  </si>
  <si>
    <t>3.139,78</t>
  </si>
  <si>
    <t>4.480,48</t>
  </si>
  <si>
    <t>748,69</t>
  </si>
  <si>
    <t>1.082,52</t>
  </si>
  <si>
    <t>3.621,21</t>
  </si>
  <si>
    <t>1.786,35</t>
  </si>
  <si>
    <t>252,22</t>
  </si>
  <si>
    <t>4.083,85</t>
  </si>
  <si>
    <t>1.392,81</t>
  </si>
  <si>
    <t>1.988,75</t>
  </si>
  <si>
    <t>825,79</t>
  </si>
  <si>
    <t>5.055,33</t>
  </si>
  <si>
    <t>4.546,65</t>
  </si>
  <si>
    <t>6.351,25</t>
  </si>
  <si>
    <t>304,51</t>
  </si>
  <si>
    <t>1.963,88</t>
  </si>
  <si>
    <t>2.739,22</t>
  </si>
  <si>
    <t>1.708,23</t>
  </si>
  <si>
    <t>1.004,69</t>
  </si>
  <si>
    <t>5.630,15</t>
  </si>
  <si>
    <t>2.166,26</t>
  </si>
  <si>
    <t>2.161,96</t>
  </si>
  <si>
    <t>7.170,42</t>
  </si>
  <si>
    <t>2.343,74</t>
  </si>
  <si>
    <t>7.989,57</t>
  </si>
  <si>
    <t>4.019,32</t>
  </si>
  <si>
    <t>2.525,56</t>
  </si>
  <si>
    <t>7.326,10</t>
  </si>
  <si>
    <t>2.348,04</t>
  </si>
  <si>
    <t>8.266,43</t>
  </si>
  <si>
    <t>1.629,41</t>
  </si>
  <si>
    <t>9.206,82</t>
  </si>
  <si>
    <t>2.707,36</t>
  </si>
  <si>
    <t>9.368,64</t>
  </si>
  <si>
    <t>4.700,11</t>
  </si>
  <si>
    <t>10.431,09</t>
  </si>
  <si>
    <t>2.889,19</t>
  </si>
  <si>
    <t>11.662,55</t>
  </si>
  <si>
    <t>1.806,93</t>
  </si>
  <si>
    <t>165,44</t>
  </si>
  <si>
    <t>647,65</t>
  </si>
  <si>
    <t>5.419,35</t>
  </si>
  <si>
    <t>1.984,46</t>
  </si>
  <si>
    <t>6.104,88</t>
  </si>
  <si>
    <t>6.790,42</t>
  </si>
  <si>
    <t>5.532,13</t>
  </si>
  <si>
    <t>3.028,96</t>
  </si>
  <si>
    <t>21,42</t>
  </si>
  <si>
    <t>30,60</t>
  </si>
  <si>
    <t>55,20</t>
  </si>
  <si>
    <t>32,65</t>
  </si>
  <si>
    <t>35,70</t>
  </si>
  <si>
    <t>31,13</t>
  </si>
  <si>
    <t>42,51</t>
  </si>
  <si>
    <t>50,95</t>
  </si>
  <si>
    <t>60,25</t>
  </si>
  <si>
    <t>34,84</t>
  </si>
  <si>
    <t>33,12</t>
  </si>
  <si>
    <t>39,12</t>
  </si>
  <si>
    <t>47,25</t>
  </si>
  <si>
    <t>98,52</t>
  </si>
  <si>
    <t>27,04</t>
  </si>
  <si>
    <t>34,91</t>
  </si>
  <si>
    <t>27,09</t>
  </si>
  <si>
    <t>25,80</t>
  </si>
  <si>
    <t>28,74</t>
  </si>
  <si>
    <t>25,86</t>
  </si>
  <si>
    <t>136,42</t>
  </si>
  <si>
    <t>8,49</t>
  </si>
  <si>
    <t>15,64</t>
  </si>
  <si>
    <t>591,52</t>
  </si>
  <si>
    <t>663,70</t>
  </si>
  <si>
    <t>348,80</t>
  </si>
  <si>
    <t>360,55</t>
  </si>
  <si>
    <t>363,81</t>
  </si>
  <si>
    <t>389,75</t>
  </si>
  <si>
    <t>405,51</t>
  </si>
  <si>
    <t>417,18</t>
  </si>
  <si>
    <t>151,10</t>
  </si>
  <si>
    <t>163,61</t>
  </si>
  <si>
    <t>169,84</t>
  </si>
  <si>
    <t>208,06</t>
  </si>
  <si>
    <t>56,96</t>
  </si>
  <si>
    <t>219,16</t>
  </si>
  <si>
    <t>230,25</t>
  </si>
  <si>
    <t>241,37</t>
  </si>
  <si>
    <t>71,53</t>
  </si>
  <si>
    <t>267,71</t>
  </si>
  <si>
    <t>288,91</t>
  </si>
  <si>
    <t>286,21</t>
  </si>
  <si>
    <t>299,73</t>
  </si>
  <si>
    <t>22,85</t>
  </si>
  <si>
    <t>24,06</t>
  </si>
  <si>
    <t>25,27</t>
  </si>
  <si>
    <t>26,51</t>
  </si>
  <si>
    <t>87,91</t>
  </si>
  <si>
    <t>68,89</t>
  </si>
  <si>
    <t>590,36</t>
  </si>
  <si>
    <t>631,21</t>
  </si>
  <si>
    <t>654,91</t>
  </si>
  <si>
    <t>682,03</t>
  </si>
  <si>
    <t>521,47</t>
  </si>
  <si>
    <t>556,19</t>
  </si>
  <si>
    <t>567,00</t>
  </si>
  <si>
    <t>273,32</t>
  </si>
  <si>
    <t>227,37</t>
  </si>
  <si>
    <t>307,24</t>
  </si>
  <si>
    <t>295,41</t>
  </si>
  <si>
    <t>527,08</t>
  </si>
  <si>
    <t>494,65</t>
  </si>
  <si>
    <t>588,03</t>
  </si>
  <si>
    <t>589,80</t>
  </si>
  <si>
    <t>126,82</t>
  </si>
  <si>
    <t>133,09</t>
  </si>
  <si>
    <t>139,32</t>
  </si>
  <si>
    <t>177,54</t>
  </si>
  <si>
    <t>188,64</t>
  </si>
  <si>
    <t>199,73</t>
  </si>
  <si>
    <t>210,85</t>
  </si>
  <si>
    <t>258,24</t>
  </si>
  <si>
    <t>272,51</t>
  </si>
  <si>
    <t>308,78</t>
  </si>
  <si>
    <t>611,85</t>
  </si>
  <si>
    <t>840,79</t>
  </si>
  <si>
    <t>66,46</t>
  </si>
  <si>
    <t>50,15</t>
  </si>
  <si>
    <t>75,02</t>
  </si>
  <si>
    <t>52,67</t>
  </si>
  <si>
    <t>534,04</t>
  </si>
  <si>
    <t>571,16</t>
  </si>
  <si>
    <t>595,64</t>
  </si>
  <si>
    <t>622,64</t>
  </si>
  <si>
    <t>483,89</t>
  </si>
  <si>
    <t>518,49</t>
  </si>
  <si>
    <t>529,18</t>
  </si>
  <si>
    <t>556,18</t>
  </si>
  <si>
    <t>489,50</t>
  </si>
  <si>
    <t>456,95</t>
  </si>
  <si>
    <t>550,21</t>
  </si>
  <si>
    <t>551,86</t>
  </si>
  <si>
    <t>512,00</t>
  </si>
  <si>
    <t>474,42</t>
  </si>
  <si>
    <t>539,79</t>
  </si>
  <si>
    <t>502,09</t>
  </si>
  <si>
    <t>589,57</t>
  </si>
  <si>
    <t>551,75</t>
  </si>
  <si>
    <t>892,64</t>
  </si>
  <si>
    <t>854,82</t>
  </si>
  <si>
    <t>1.121,58</t>
  </si>
  <si>
    <t>1.083,76</t>
  </si>
  <si>
    <t>2.111,42</t>
  </si>
  <si>
    <t>575,83</t>
  </si>
  <si>
    <t>915,23</t>
  </si>
  <si>
    <t>924,28</t>
  </si>
  <si>
    <t>720,19</t>
  </si>
  <si>
    <t>434,47</t>
  </si>
  <si>
    <t>404,15</t>
  </si>
  <si>
    <t>102,93</t>
  </si>
  <si>
    <t>114,63</t>
  </si>
  <si>
    <t>420,39</t>
  </si>
  <si>
    <t>360,69</t>
  </si>
  <si>
    <t>263,11</t>
  </si>
  <si>
    <t>31,43</t>
  </si>
  <si>
    <t>570,29</t>
  </si>
  <si>
    <t>518,04</t>
  </si>
  <si>
    <t>544,32</t>
  </si>
  <si>
    <t>684,23</t>
  </si>
  <si>
    <t>519,87</t>
  </si>
  <si>
    <t>501,16</t>
  </si>
  <si>
    <t>522,06</t>
  </si>
  <si>
    <t>658,13</t>
  </si>
  <si>
    <t>419,60</t>
  </si>
  <si>
    <t>330,69</t>
  </si>
  <si>
    <t>951,62</t>
  </si>
  <si>
    <t>62,87</t>
  </si>
  <si>
    <t>394,32</t>
  </si>
  <si>
    <t>411,10</t>
  </si>
  <si>
    <t>58,59</t>
  </si>
  <si>
    <t>268,84</t>
  </si>
  <si>
    <t>337,93</t>
  </si>
  <si>
    <t>821,31</t>
  </si>
  <si>
    <t>542,11</t>
  </si>
  <si>
    <t>402,31</t>
  </si>
  <si>
    <t>632,27</t>
  </si>
  <si>
    <t>397,09</t>
  </si>
  <si>
    <t>474,27</t>
  </si>
  <si>
    <t>95,04</t>
  </si>
  <si>
    <t>596,24</t>
  </si>
  <si>
    <t>1.072,32</t>
  </si>
  <si>
    <t>174,07</t>
  </si>
  <si>
    <t>31,51</t>
  </si>
  <si>
    <t>135,45</t>
  </si>
  <si>
    <t>44,26</t>
  </si>
  <si>
    <t>33,39</t>
  </si>
  <si>
    <t>137,39</t>
  </si>
  <si>
    <t>176,66</t>
  </si>
  <si>
    <t>216,52</t>
  </si>
  <si>
    <t>273,25</t>
  </si>
  <si>
    <t>345,57</t>
  </si>
  <si>
    <t>407,95</t>
  </si>
  <si>
    <t>2.019,18</t>
  </si>
  <si>
    <t>502,66</t>
  </si>
  <si>
    <t>540,36</t>
  </si>
  <si>
    <t>211,85</t>
  </si>
  <si>
    <t>248,51</t>
  </si>
  <si>
    <t>236,29</t>
  </si>
  <si>
    <t>334,07</t>
  </si>
  <si>
    <t>162,96</t>
  </si>
  <si>
    <t>480,36</t>
  </si>
  <si>
    <t>220,48</t>
  </si>
  <si>
    <t>364,80</t>
  </si>
  <si>
    <t>706,79</t>
  </si>
  <si>
    <t>677,97</t>
  </si>
  <si>
    <t>1.435,63</t>
  </si>
  <si>
    <t>279,74</t>
  </si>
  <si>
    <t>383,88</t>
  </si>
  <si>
    <t>238,96</t>
  </si>
  <si>
    <t>359,09</t>
  </si>
  <si>
    <t>278,20</t>
  </si>
  <si>
    <t>407,80</t>
  </si>
  <si>
    <t>423,06</t>
  </si>
  <si>
    <t>249,85</t>
  </si>
  <si>
    <t>370,16</t>
  </si>
  <si>
    <t>290,07</t>
  </si>
  <si>
    <t>419,28</t>
  </si>
  <si>
    <t>421,37</t>
  </si>
  <si>
    <t>249,92</t>
  </si>
  <si>
    <t>376,27</t>
  </si>
  <si>
    <t>289,44</t>
  </si>
  <si>
    <t>426,41</t>
  </si>
  <si>
    <t>40,42</t>
  </si>
  <si>
    <t>26,12</t>
  </si>
  <si>
    <t>575,17</t>
  </si>
  <si>
    <t>541,80</t>
  </si>
  <si>
    <t>495,32</t>
  </si>
  <si>
    <t>464,82</t>
  </si>
  <si>
    <t>561,72</t>
  </si>
  <si>
    <t>530,23</t>
  </si>
  <si>
    <t>480,71</t>
  </si>
  <si>
    <t>444,98</t>
  </si>
  <si>
    <t>563,40</t>
  </si>
  <si>
    <t>524,71</t>
  </si>
  <si>
    <t>470,33</t>
  </si>
  <si>
    <t>462,21</t>
  </si>
  <si>
    <t>442,99</t>
  </si>
  <si>
    <t>417,19</t>
  </si>
  <si>
    <t>401,05</t>
  </si>
  <si>
    <t>417,89</t>
  </si>
  <si>
    <t>406,87</t>
  </si>
  <si>
    <t>385,29</t>
  </si>
  <si>
    <t>367,63</t>
  </si>
  <si>
    <t>400,20</t>
  </si>
  <si>
    <t>386,15</t>
  </si>
  <si>
    <t>364,30</t>
  </si>
  <si>
    <t>345,73</t>
  </si>
  <si>
    <t>611,28</t>
  </si>
  <si>
    <t>576,79</t>
  </si>
  <si>
    <t>529,27</t>
  </si>
  <si>
    <t>498,51</t>
  </si>
  <si>
    <t>589,27</t>
  </si>
  <si>
    <t>557,81</t>
  </si>
  <si>
    <t>507,68</t>
  </si>
  <si>
    <t>471,31</t>
  </si>
  <si>
    <t>590,82</t>
  </si>
  <si>
    <t>551,56</t>
  </si>
  <si>
    <t>496,35</t>
  </si>
  <si>
    <t>455,96</t>
  </si>
  <si>
    <t>498,32</t>
  </si>
  <si>
    <t>477,98</t>
  </si>
  <si>
    <t>451,14</t>
  </si>
  <si>
    <t>434,74</t>
  </si>
  <si>
    <t>445,44</t>
  </si>
  <si>
    <t>434,45</t>
  </si>
  <si>
    <t>412,26</t>
  </si>
  <si>
    <t>393,96</t>
  </si>
  <si>
    <t>427,62</t>
  </si>
  <si>
    <t>413,00</t>
  </si>
  <si>
    <t>390,32</t>
  </si>
  <si>
    <t>370,75</t>
  </si>
  <si>
    <t>482,90</t>
  </si>
  <si>
    <t>520,83</t>
  </si>
  <si>
    <t>73,46</t>
  </si>
  <si>
    <t>96,59</t>
  </si>
  <si>
    <t>226,87</t>
  </si>
  <si>
    <t>76,59</t>
  </si>
  <si>
    <t>178,32</t>
  </si>
  <si>
    <t>70,32</t>
  </si>
  <si>
    <t>166,40</t>
  </si>
  <si>
    <t>59,80</t>
  </si>
  <si>
    <t>57,79</t>
  </si>
  <si>
    <t>121,74</t>
  </si>
  <si>
    <t>219,69</t>
  </si>
  <si>
    <t>211,12</t>
  </si>
  <si>
    <t>266,08</t>
  </si>
  <si>
    <t>322,74</t>
  </si>
  <si>
    <t>36,98</t>
  </si>
  <si>
    <t>46,64</t>
  </si>
  <si>
    <t>63,14</t>
  </si>
  <si>
    <t>62,28</t>
  </si>
  <si>
    <t>125,43</t>
  </si>
  <si>
    <t>123,37</t>
  </si>
  <si>
    <t>122,48</t>
  </si>
  <si>
    <t>147,61</t>
  </si>
  <si>
    <t>144,54</t>
  </si>
  <si>
    <t>143,18</t>
  </si>
  <si>
    <t>47,92</t>
  </si>
  <si>
    <t>156,04</t>
  </si>
  <si>
    <t>229,78</t>
  </si>
  <si>
    <t>339,14</t>
  </si>
  <si>
    <t>141,34</t>
  </si>
  <si>
    <t>209,64</t>
  </si>
  <si>
    <t>267,91</t>
  </si>
  <si>
    <t>295,82</t>
  </si>
  <si>
    <t>200,58</t>
  </si>
  <si>
    <t>256,84</t>
  </si>
  <si>
    <t>280,95</t>
  </si>
  <si>
    <t>166,31</t>
  </si>
  <si>
    <t>242,63</t>
  </si>
  <si>
    <t>315,07</t>
  </si>
  <si>
    <t>358,27</t>
  </si>
  <si>
    <t>148,15</t>
  </si>
  <si>
    <t>217,54</t>
  </si>
  <si>
    <t>277,23</t>
  </si>
  <si>
    <t>305,95</t>
  </si>
  <si>
    <t>139,28</t>
  </si>
  <si>
    <t>206,41</t>
  </si>
  <si>
    <t>262,46</t>
  </si>
  <si>
    <t>287,87</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</si>
  <si>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</si>
  <si>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</si>
  <si>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</si>
  <si>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</si>
  <si>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6,83</t>
  </si>
  <si>
    <t>100037</t>
  </si>
  <si>
    <t>ESTACA METÁLICA PARA CONTENÇÃO, COMPRIMENTO TOTAL CRAVADO MAIOR DO QUE 20 M E MENOR OU IGUAL A 30 M (EXCLUSIVE MOBILIZAÇÃO E DESMOBILIZAÇÃO). AF_07/2019</t>
  </si>
  <si>
    <t>437,78</t>
  </si>
  <si>
    <t>18,46</t>
  </si>
  <si>
    <t>388,01</t>
  </si>
  <si>
    <t>11,62</t>
  </si>
  <si>
    <t>369,49</t>
  </si>
  <si>
    <t>107,06</t>
  </si>
  <si>
    <t>148,80</t>
  </si>
  <si>
    <t>LASTRO COM MATERIAL GRANULAR (PEDRA BRITADA N.2), APLICADO EM PISOS OU RADIERS, ESPESSURA DE *10 CM*. AF_08/2017</t>
  </si>
  <si>
    <t>102,59</t>
  </si>
  <si>
    <t>41,58</t>
  </si>
  <si>
    <t>85,68</t>
  </si>
  <si>
    <t>389,44</t>
  </si>
  <si>
    <t>365,55</t>
  </si>
  <si>
    <t>353,28</t>
  </si>
  <si>
    <t>100322</t>
  </si>
  <si>
    <t>LASTRO COM MATERIAL GRANULAR (PEDRA BRITADA N.3), APLICADO EM PISOS OU RADIERS, ESPESSURA DE *10 CM*. AF_07/2019</t>
  </si>
  <si>
    <t>100323</t>
  </si>
  <si>
    <t>LASTRO COM MATERIAL GRANULAR (AREIA MÉDIA), APLICADO EM PISOS OU RADIERS, ESPESSURA DE *10 CM*. AF_07/2019</t>
  </si>
  <si>
    <t>68,12</t>
  </si>
  <si>
    <t>100324</t>
  </si>
  <si>
    <t>LASTRO COM MATERIAL GRANULAR (PEDRA BRITADA N.1 E PEDRA BRITADA N.2), APLICADO EM PISOS OU RADIERS, ESPESSURA DE *10 CM*. AF_07/2019</t>
  </si>
  <si>
    <t>16,03</t>
  </si>
  <si>
    <t>12,45</t>
  </si>
  <si>
    <t>91,59</t>
  </si>
  <si>
    <t>72,07</t>
  </si>
  <si>
    <t>95,12</t>
  </si>
  <si>
    <t>26,81</t>
  </si>
  <si>
    <t>47,15</t>
  </si>
  <si>
    <t>81,15</t>
  </si>
  <si>
    <t>66,62</t>
  </si>
  <si>
    <t>48,92</t>
  </si>
  <si>
    <t>161,70</t>
  </si>
  <si>
    <t>152,53</t>
  </si>
  <si>
    <t>112,72</t>
  </si>
  <si>
    <t>104,63</t>
  </si>
  <si>
    <t>76,05</t>
  </si>
  <si>
    <t>89,44</t>
  </si>
  <si>
    <t>81,35</t>
  </si>
  <si>
    <t>98,03</t>
  </si>
  <si>
    <t>51,41</t>
  </si>
  <si>
    <t>70,42</t>
  </si>
  <si>
    <t>64,21</t>
  </si>
  <si>
    <t>47,32</t>
  </si>
  <si>
    <t>41,93</t>
  </si>
  <si>
    <t>53,05</t>
  </si>
  <si>
    <t>37,14</t>
  </si>
  <si>
    <t>36,28</t>
  </si>
  <si>
    <t>33,38</t>
  </si>
  <si>
    <t>42,27</t>
  </si>
  <si>
    <t>145,60</t>
  </si>
  <si>
    <t>104,73</t>
  </si>
  <si>
    <t>155,24</t>
  </si>
  <si>
    <t>186,94</t>
  </si>
  <si>
    <t>108,18</t>
  </si>
  <si>
    <t>101,33</t>
  </si>
  <si>
    <t>132,38</t>
  </si>
  <si>
    <t>167,95</t>
  </si>
  <si>
    <t>88,43</t>
  </si>
  <si>
    <t>82,67</t>
  </si>
  <si>
    <t>155,72</t>
  </si>
  <si>
    <t>74,99</t>
  </si>
  <si>
    <t>68,24</t>
  </si>
  <si>
    <t>105,54</t>
  </si>
  <si>
    <t>147,81</t>
  </si>
  <si>
    <t>67,68</t>
  </si>
  <si>
    <t>63,64</t>
  </si>
  <si>
    <t>85,91</t>
  </si>
  <si>
    <t>143,26</t>
  </si>
  <si>
    <t>56,81</t>
  </si>
  <si>
    <t>59,59</t>
  </si>
  <si>
    <t>78,32</t>
  </si>
  <si>
    <t>138,65</t>
  </si>
  <si>
    <t>51,85</t>
  </si>
  <si>
    <t>72,12</t>
  </si>
  <si>
    <t>134,68</t>
  </si>
  <si>
    <t>47,79</t>
  </si>
  <si>
    <t>52,29</t>
  </si>
  <si>
    <t>59,06</t>
  </si>
  <si>
    <t>39,20</t>
  </si>
  <si>
    <t>190,15</t>
  </si>
  <si>
    <t>179,48</t>
  </si>
  <si>
    <t>144,21</t>
  </si>
  <si>
    <t>134,77</t>
  </si>
  <si>
    <t>103,14</t>
  </si>
  <si>
    <t>60,62</t>
  </si>
  <si>
    <t>58,13</t>
  </si>
  <si>
    <t>36,90</t>
  </si>
  <si>
    <t>33,28</t>
  </si>
  <si>
    <t>56,54</t>
  </si>
  <si>
    <t>33,48</t>
  </si>
  <si>
    <t>31,35</t>
  </si>
  <si>
    <t>53,30</t>
  </si>
  <si>
    <t>63,52</t>
  </si>
  <si>
    <t>61,52</t>
  </si>
  <si>
    <t>36,24</t>
  </si>
  <si>
    <t>44,91</t>
  </si>
  <si>
    <t>21,51</t>
  </si>
  <si>
    <t>20,27</t>
  </si>
  <si>
    <t>42,09</t>
  </si>
  <si>
    <t>18,81</t>
  </si>
  <si>
    <t>41,12</t>
  </si>
  <si>
    <t>40,18</t>
  </si>
  <si>
    <t>39,07</t>
  </si>
  <si>
    <t>37,42</t>
  </si>
  <si>
    <t>111,44</t>
  </si>
  <si>
    <t>85,39</t>
  </si>
  <si>
    <t>113,48</t>
  </si>
  <si>
    <t>256,82</t>
  </si>
  <si>
    <t>214,16</t>
  </si>
  <si>
    <t>139,91</t>
  </si>
  <si>
    <t>119,91</t>
  </si>
  <si>
    <t>147,67</t>
  </si>
  <si>
    <t>128,88</t>
  </si>
  <si>
    <t>147,12</t>
  </si>
  <si>
    <t>207,30</t>
  </si>
  <si>
    <t>104,30</t>
  </si>
  <si>
    <t>136,36</t>
  </si>
  <si>
    <t>99,42</t>
  </si>
  <si>
    <t>48,24</t>
  </si>
  <si>
    <t>116,28</t>
  </si>
  <si>
    <t>175,32</t>
  </si>
  <si>
    <t>77,69</t>
  </si>
  <si>
    <t>84,87</t>
  </si>
  <si>
    <t>128,12</t>
  </si>
  <si>
    <t>60,98</t>
  </si>
  <si>
    <t>135,91</t>
  </si>
  <si>
    <t>19,74</t>
  </si>
  <si>
    <t>497,31</t>
  </si>
  <si>
    <t>8,03</t>
  </si>
  <si>
    <t>5,75</t>
  </si>
  <si>
    <t>8,19</t>
  </si>
  <si>
    <t>4,53</t>
  </si>
  <si>
    <t>4,23</t>
  </si>
  <si>
    <t>5,66</t>
  </si>
  <si>
    <t>6,93</t>
  </si>
  <si>
    <t>14,31</t>
  </si>
  <si>
    <t>97,82</t>
  </si>
  <si>
    <t>581,13</t>
  </si>
  <si>
    <t>555,17</t>
  </si>
  <si>
    <t>267,96</t>
  </si>
  <si>
    <t>280,22</t>
  </si>
  <si>
    <t>308,40</t>
  </si>
  <si>
    <t>345,66</t>
  </si>
  <si>
    <t>270,26</t>
  </si>
  <si>
    <t>283,05</t>
  </si>
  <si>
    <t>312,86</t>
  </si>
  <si>
    <t>351,86</t>
  </si>
  <si>
    <t>373,61</t>
  </si>
  <si>
    <t>362,05</t>
  </si>
  <si>
    <t>397,45</t>
  </si>
  <si>
    <t>377,07</t>
  </si>
  <si>
    <t>364,34</t>
  </si>
  <si>
    <t>413,31</t>
  </si>
  <si>
    <t>355,29</t>
  </si>
  <si>
    <t>360,07</t>
  </si>
  <si>
    <t>367,84</t>
  </si>
  <si>
    <t>333,52</t>
  </si>
  <si>
    <t>446,51</t>
  </si>
  <si>
    <t>321,97</t>
  </si>
  <si>
    <t>366,46</t>
  </si>
  <si>
    <t>314,35</t>
  </si>
  <si>
    <t>363,35</t>
  </si>
  <si>
    <t>353,99</t>
  </si>
  <si>
    <t>351,16</t>
  </si>
  <si>
    <t>349,97</t>
  </si>
  <si>
    <t>347,97</t>
  </si>
  <si>
    <t>388,72</t>
  </si>
  <si>
    <t>369,05</t>
  </si>
  <si>
    <t>360,72</t>
  </si>
  <si>
    <t>346,82</t>
  </si>
  <si>
    <t>362,68</t>
  </si>
  <si>
    <t>343,50</t>
  </si>
  <si>
    <t>334,02</t>
  </si>
  <si>
    <t>341,52</t>
  </si>
  <si>
    <t>330,91</t>
  </si>
  <si>
    <t>315,48</t>
  </si>
  <si>
    <t>310,22</t>
  </si>
  <si>
    <t>497,93</t>
  </si>
  <si>
    <t>696,05</t>
  </si>
  <si>
    <t>153,99</t>
  </si>
  <si>
    <t>215,06</t>
  </si>
  <si>
    <t>237,79</t>
  </si>
  <si>
    <t>261,33</t>
  </si>
  <si>
    <t>270,11</t>
  </si>
  <si>
    <t>279,19</t>
  </si>
  <si>
    <t>318,00</t>
  </si>
  <si>
    <t>211,97</t>
  </si>
  <si>
    <t>232,42</t>
  </si>
  <si>
    <t>251,26</t>
  </si>
  <si>
    <t>264,57</t>
  </si>
  <si>
    <t>273,47</t>
  </si>
  <si>
    <t>310,89</t>
  </si>
  <si>
    <t>300,97</t>
  </si>
  <si>
    <t>322,51</t>
  </si>
  <si>
    <t>397,89</t>
  </si>
  <si>
    <t>460,60</t>
  </si>
  <si>
    <t>383,08</t>
  </si>
  <si>
    <t>388,52</t>
  </si>
  <si>
    <t>344,88</t>
  </si>
  <si>
    <t>409,93</t>
  </si>
  <si>
    <t>387,92</t>
  </si>
  <si>
    <t>435,07</t>
  </si>
  <si>
    <t>413,39</t>
  </si>
  <si>
    <t>399,68</t>
  </si>
  <si>
    <t>450,93</t>
  </si>
  <si>
    <t>367,29</t>
  </si>
  <si>
    <t>372,07</t>
  </si>
  <si>
    <t>403,50</t>
  </si>
  <si>
    <t>63,37</t>
  </si>
  <si>
    <t>83,05</t>
  </si>
  <si>
    <t>94,60</t>
  </si>
  <si>
    <t>56,84</t>
  </si>
  <si>
    <t>62,68</t>
  </si>
  <si>
    <t>121,10</t>
  </si>
  <si>
    <t>295,81</t>
  </si>
  <si>
    <t>366,05</t>
  </si>
  <si>
    <t>96,33</t>
  </si>
  <si>
    <t>40,16</t>
  </si>
  <si>
    <t>28,87</t>
  </si>
  <si>
    <t>28,07</t>
  </si>
  <si>
    <t>22,73</t>
  </si>
  <si>
    <t>45,99</t>
  </si>
  <si>
    <t>66,82</t>
  </si>
  <si>
    <t>138,24</t>
  </si>
  <si>
    <t>2.220,33</t>
  </si>
  <si>
    <t>1.317,47</t>
  </si>
  <si>
    <t>2.224,20</t>
  </si>
  <si>
    <t>1.572,05</t>
  </si>
  <si>
    <t>1.965,08</t>
  </si>
  <si>
    <t>1.529,80</t>
  </si>
  <si>
    <t>1.913,45</t>
  </si>
  <si>
    <t>1.851,66</t>
  </si>
  <si>
    <t>2.236,52</t>
  </si>
  <si>
    <t>1.944,38</t>
  </si>
  <si>
    <t>1.588,23</t>
  </si>
  <si>
    <t>928,10</t>
  </si>
  <si>
    <t>2.181,58</t>
  </si>
  <si>
    <t>3.021,30</t>
  </si>
  <si>
    <t>1.810,43</t>
  </si>
  <si>
    <t>1.243,40</t>
  </si>
  <si>
    <t>82,12</t>
  </si>
  <si>
    <t>63,19</t>
  </si>
  <si>
    <t>79,81</t>
  </si>
  <si>
    <t>71,89</t>
  </si>
  <si>
    <t>67,90</t>
  </si>
  <si>
    <t>89,49</t>
  </si>
  <si>
    <t>79,90</t>
  </si>
  <si>
    <t>100,27</t>
  </si>
  <si>
    <t>94,94</t>
  </si>
  <si>
    <t>92,17</t>
  </si>
  <si>
    <t>373,36</t>
  </si>
  <si>
    <t>378,99</t>
  </si>
  <si>
    <t>384,62</t>
  </si>
  <si>
    <t>390,27</t>
  </si>
  <si>
    <t>401,54</t>
  </si>
  <si>
    <t>46,43</t>
  </si>
  <si>
    <t>62,42</t>
  </si>
  <si>
    <t>111,93</t>
  </si>
  <si>
    <t>145,24</t>
  </si>
  <si>
    <t>54,52</t>
  </si>
  <si>
    <t>78,41</t>
  </si>
  <si>
    <t>146,01</t>
  </si>
  <si>
    <t>128,93</t>
  </si>
  <si>
    <t>101,00</t>
  </si>
  <si>
    <t>42,56</t>
  </si>
  <si>
    <t>141,25</t>
  </si>
  <si>
    <t>40,23</t>
  </si>
  <si>
    <t>41,30</t>
  </si>
  <si>
    <t>51,10</t>
  </si>
  <si>
    <t>59,45</t>
  </si>
  <si>
    <t>41,99</t>
  </si>
  <si>
    <t>38,25</t>
  </si>
  <si>
    <t>7,82</t>
  </si>
  <si>
    <t>9,72</t>
  </si>
  <si>
    <t>9,98</t>
  </si>
  <si>
    <t>37,75</t>
  </si>
  <si>
    <t>16,61</t>
  </si>
  <si>
    <t>20,75</t>
  </si>
  <si>
    <t>25,97</t>
  </si>
  <si>
    <t>39,50</t>
  </si>
  <si>
    <t>42,19</t>
  </si>
  <si>
    <t>11,45</t>
  </si>
  <si>
    <t>19,50</t>
  </si>
  <si>
    <t>35,53</t>
  </si>
  <si>
    <t>9,83</t>
  </si>
  <si>
    <t>9,48</t>
  </si>
  <si>
    <t>12,81</t>
  </si>
  <si>
    <t>8,31</t>
  </si>
  <si>
    <t>13,89</t>
  </si>
  <si>
    <t>18,52</t>
  </si>
  <si>
    <t>47,38</t>
  </si>
  <si>
    <t>47,41</t>
  </si>
  <si>
    <t>60,56</t>
  </si>
  <si>
    <t>61,14</t>
  </si>
  <si>
    <t>75,19</t>
  </si>
  <si>
    <t>75,40</t>
  </si>
  <si>
    <t>119,97</t>
  </si>
  <si>
    <t>146,37</t>
  </si>
  <si>
    <t>150,32</t>
  </si>
  <si>
    <t>141,68</t>
  </si>
  <si>
    <t>21,30</t>
  </si>
  <si>
    <t>25,38</t>
  </si>
  <si>
    <t>13,25</t>
  </si>
  <si>
    <t>25,64</t>
  </si>
  <si>
    <t>22,87</t>
  </si>
  <si>
    <t>28,24</t>
  </si>
  <si>
    <t>33,25</t>
  </si>
  <si>
    <t>42,13</t>
  </si>
  <si>
    <t>31,68</t>
  </si>
  <si>
    <t>17,93</t>
  </si>
  <si>
    <t>20,69</t>
  </si>
  <si>
    <t>26,30</t>
  </si>
  <si>
    <t>31,30</t>
  </si>
  <si>
    <t>117,46</t>
  </si>
  <si>
    <t>185,35</t>
  </si>
  <si>
    <t>356,89</t>
  </si>
  <si>
    <t>478,09</t>
  </si>
  <si>
    <t>544,37</t>
  </si>
  <si>
    <t>140,22</t>
  </si>
  <si>
    <t>261,46</t>
  </si>
  <si>
    <t>356,38</t>
  </si>
  <si>
    <t>396,87</t>
  </si>
  <si>
    <t>3.762,89</t>
  </si>
  <si>
    <t>247,17</t>
  </si>
  <si>
    <t>293,32</t>
  </si>
  <si>
    <t>465,57</t>
  </si>
  <si>
    <t>1.350,18</t>
  </si>
  <si>
    <t>50,57</t>
  </si>
  <si>
    <t>74,49</t>
  </si>
  <si>
    <t>98,62</t>
  </si>
  <si>
    <t>275,47</t>
  </si>
  <si>
    <t>708,67</t>
  </si>
  <si>
    <t>967,66</t>
  </si>
  <si>
    <t>429,42</t>
  </si>
  <si>
    <t>55,92</t>
  </si>
  <si>
    <t>315,23</t>
  </si>
  <si>
    <t>367,05</t>
  </si>
  <si>
    <t>684,35</t>
  </si>
  <si>
    <t>582,57</t>
  </si>
  <si>
    <t>865,21</t>
  </si>
  <si>
    <t>233,81</t>
  </si>
  <si>
    <t>16,08</t>
  </si>
  <si>
    <t>45,28</t>
  </si>
  <si>
    <t>54,84</t>
  </si>
  <si>
    <t>53,16</t>
  </si>
  <si>
    <t>65,78</t>
  </si>
  <si>
    <t>72,50</t>
  </si>
  <si>
    <t>54,07</t>
  </si>
  <si>
    <t>17,19</t>
  </si>
  <si>
    <t>44,80</t>
  </si>
  <si>
    <t>10,39</t>
  </si>
  <si>
    <t>19,61</t>
  </si>
  <si>
    <t>31,87</t>
  </si>
  <si>
    <t>43,38</t>
  </si>
  <si>
    <t>44,18</t>
  </si>
  <si>
    <t>50,69</t>
  </si>
  <si>
    <t>39,22</t>
  </si>
  <si>
    <t>54,13</t>
  </si>
  <si>
    <t>60,64</t>
  </si>
  <si>
    <t>67,14</t>
  </si>
  <si>
    <t>61,74</t>
  </si>
  <si>
    <t>51,76</t>
  </si>
  <si>
    <t>62,15</t>
  </si>
  <si>
    <t>86,82</t>
  </si>
  <si>
    <t>31,44</t>
  </si>
  <si>
    <t>37,95</t>
  </si>
  <si>
    <t>36,91</t>
  </si>
  <si>
    <t>74,45</t>
  </si>
  <si>
    <t>80,96</t>
  </si>
  <si>
    <t>29,42</t>
  </si>
  <si>
    <t>35,93</t>
  </si>
  <si>
    <t>17,13</t>
  </si>
  <si>
    <t>27,81</t>
  </si>
  <si>
    <t>32,44</t>
  </si>
  <si>
    <t>34,32</t>
  </si>
  <si>
    <t>25,15</t>
  </si>
  <si>
    <t>27,03</t>
  </si>
  <si>
    <t>17,69</t>
  </si>
  <si>
    <t>22,32</t>
  </si>
  <si>
    <t>38,69</t>
  </si>
  <si>
    <t>41,44</t>
  </si>
  <si>
    <t>35,79</t>
  </si>
  <si>
    <t>51,22</t>
  </si>
  <si>
    <t>56,86</t>
  </si>
  <si>
    <t>57,73</t>
  </si>
  <si>
    <t>49,25</t>
  </si>
  <si>
    <t>54,89</t>
  </si>
  <si>
    <t>56,58</t>
  </si>
  <si>
    <t>66,97</t>
  </si>
  <si>
    <t>83,70</t>
  </si>
  <si>
    <t>94,09</t>
  </si>
  <si>
    <t>47,23</t>
  </si>
  <si>
    <t>53,74</t>
  </si>
  <si>
    <t>43,21</t>
  </si>
  <si>
    <t>49,72</t>
  </si>
  <si>
    <t>35,90</t>
  </si>
  <si>
    <t>42,41</t>
  </si>
  <si>
    <t>58,70</t>
  </si>
  <si>
    <t>48,20</t>
  </si>
  <si>
    <t>54,71</t>
  </si>
  <si>
    <t>137,47</t>
  </si>
  <si>
    <t>181,86</t>
  </si>
  <si>
    <t>28,77</t>
  </si>
  <si>
    <t>27,27</t>
  </si>
  <si>
    <t>69,88</t>
  </si>
  <si>
    <t>69,38</t>
  </si>
  <si>
    <t>39,09</t>
  </si>
  <si>
    <t>44,45</t>
  </si>
  <si>
    <t>60,63</t>
  </si>
  <si>
    <t>80,11</t>
  </si>
  <si>
    <t>137,46</t>
  </si>
  <si>
    <t>55,28</t>
  </si>
  <si>
    <t>74,27</t>
  </si>
  <si>
    <t>98,54</t>
  </si>
  <si>
    <t>74,97</t>
  </si>
  <si>
    <t>48,96</t>
  </si>
  <si>
    <t>34,42</t>
  </si>
  <si>
    <t>42,83</t>
  </si>
  <si>
    <t>40,97</t>
  </si>
  <si>
    <t>27,77</t>
  </si>
  <si>
    <t>35,17</t>
  </si>
  <si>
    <t>17,81</t>
  </si>
  <si>
    <t>34,43</t>
  </si>
  <si>
    <t>32,74</t>
  </si>
  <si>
    <t>1.311,78</t>
  </si>
  <si>
    <t>179,93</t>
  </si>
  <si>
    <t>81,87</t>
  </si>
  <si>
    <t>4,35</t>
  </si>
  <si>
    <t>30,33</t>
  </si>
  <si>
    <t>93,55</t>
  </si>
  <si>
    <t>133,78</t>
  </si>
  <si>
    <t>84,92</t>
  </si>
  <si>
    <t>100578</t>
  </si>
  <si>
    <t>ASSENTAMENTO DE POSTE DE CONCRETO COM COMPRIMENTO NOMINAL DE 9 M, CARGA NOMINAL MENOR OU IGUAL A 1000 DAN, ENGASTAMENTO SIMPLES COM 1,5 M DE SOLO (NÃO INCLUI FORNECIMENTO). AF_11/2019</t>
  </si>
  <si>
    <t>266,37</t>
  </si>
  <si>
    <t>100579</t>
  </si>
  <si>
    <t>ASSENTAMENTO DE POSTE DE CONCRETO COM COMPRIMENTO NOMINAL DE 10 M, CARGA NOMINAL MENOR OU IGUAL A 1000 DAN, ENGASTAMENTO SIMPLES COM 1,6 M DE SOLO (NÃO INCLUI FORNECIMENTO). AF_11/2019</t>
  </si>
  <si>
    <t>291,01</t>
  </si>
  <si>
    <t>100580</t>
  </si>
  <si>
    <t>ASSENTAMENTO DE POSTE DE CONCRETO COM COMPRIMENTO NOMINAL DE 10 M, CARGA NOMINAL MAIOR QUE 1000 DAN, ENGASTAMENTO SIMPLES COM 1,6 M DE SOLO (NÃO INCLUI FORNECIMENTO). AF_11/2019</t>
  </si>
  <si>
    <t>328,21</t>
  </si>
  <si>
    <t>100581</t>
  </si>
  <si>
    <t>ASSENTAMENTO DE POSTE DE CONCRETO COM COMPRIMENTO NOMINAL DE 10,5 M, CARGA NOMINAL MENOR OU IGUAL A 1000 DAN, ENGASTAMENTO SIMPLES COM 1,65 M DE SOLO (NÃO INCLUI FORNECIMENTO). AF_11/2019</t>
  </si>
  <si>
    <t>303,19</t>
  </si>
  <si>
    <t>100582</t>
  </si>
  <si>
    <t>ASSENTAMENTO DE POSTE DE CONCRETO COM COMPRIMENTO NOMINAL DE 10,5 M, CARGA NOMINAL MAIOR QUE 1000 DAN, ENGASTAMENTO SIMPLES COM 1,65 M DE SOLO (NÃO INCLUI FORNECIMENTO). AF_11/2019</t>
  </si>
  <si>
    <t>370,32</t>
  </si>
  <si>
    <t>100583</t>
  </si>
  <si>
    <t>ASSENTAMENTO DE POSTE DE CONCRETO COM COMPRIMENTO NOMINAL DE 11 M, CARGA NOMINAL MENOR OU IGUAL A 1000 DAN, ENGASTAMENTO SIMPLES COM 1,7 M DE SOLO (NÃO INCLUI FORNECIMENTO). AF_11/2019</t>
  </si>
  <si>
    <t>316,57</t>
  </si>
  <si>
    <t>100584</t>
  </si>
  <si>
    <t>ASSENTAMENTO DE POSTE DE CONCRETO COM COMPRIMENTO NOMINAL DE 11 M, CARGA NOMINAL MAIOR QUE 1000 DAN, ENGASTAMENTO SIMPLES COM 1,7 M DE SOLO (NÃO INCLUI FORNECIMENTO). AF_11/2019</t>
  </si>
  <si>
    <t>356,88</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</si>
  <si>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</si>
  <si>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</si>
  <si>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</si>
  <si>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</si>
  <si>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406,47</t>
  </si>
  <si>
    <t>100587</t>
  </si>
  <si>
    <t>ASSENTAMENTO DE POSTE DE CONCRETO COM COMPRIMENTO NOMINAL DE 13 M, CARGA NOMINAL MENOR OU IGUAL A 1000 DAN, ENGASTAMENTO SIMPLES COM 1,9 M DE SOLO (NÃO INCLUI FORNECIMENTO). AF_11/2019</t>
  </si>
  <si>
    <t>369,33</t>
  </si>
  <si>
    <t>100588</t>
  </si>
  <si>
    <t>ASSENTAMENTO DE POSTE DE CONCRETO COM COMPRIMENTO NOMINAL DE 13 M, CARGA NOMINAL MAIOR QUE 1000 DAN, ENGASTAMENTO SIMPLES COM 1,9 M DE SOLO (NÃO INCLUI FORNECIMENTO). AF_11/2019</t>
  </si>
  <si>
    <t>419,20</t>
  </si>
  <si>
    <t>100589</t>
  </si>
  <si>
    <t>ASSENTAMENTO DE POSTE DE CONCRETO COM COMPRIMENTO NOMINAL DE 13,5 M, CARGA NOMINAL MENOR OU IGUAL A 1000 DAN, ENGASTAMENTO SIMPLES COM 1,95 M DE SOLO (NÃO INCLUI FORNECIMENTO). AF_11/2019</t>
  </si>
  <si>
    <t>417,64</t>
  </si>
  <si>
    <t>100590</t>
  </si>
  <si>
    <t>ASSENTAMENTO DE POSTE DE CONCRETO COM COMPRIMENTO NOMINAL DE 13,5 M, CARGA NOMINAL MAIOR QUE 1000 DAN, ENGASTAMENTO SIMPLES COM 1,95 M DE SOLO (NÃO INCLUI FORNECIMENTO). AF_11/2019</t>
  </si>
  <si>
    <t>467,08</t>
  </si>
  <si>
    <t>100591</t>
  </si>
  <si>
    <t>ASSENTAMENTO DE POSTE DE CONCRETO COM COMPRIMENTO NOMINAL DE 14 M, CARGA NOMINAL MENOR OU IGUAL A 1000 DAN, ENGASTAMENTO SIMPLES COM 2 M DE SOLO (NÃO INCLUI FORNECIMENTO). AF_11/2019</t>
  </si>
  <si>
    <t>409,35</t>
  </si>
  <si>
    <t>100592</t>
  </si>
  <si>
    <t>ASSENTAMENTO DE POSTE DE CONCRETO COM COMPRIMENTO NOMINAL DE 14 M, CARGA NOMINAL MAIOR QUE 1000 DAN, ENGASTAMENTO SIMPLES COM 2 M DE SOLO (NÃO INCLUI FORNECIMENTO). AF_11/2019</t>
  </si>
  <si>
    <t>450,29</t>
  </si>
  <si>
    <t>100593</t>
  </si>
  <si>
    <t>ASSENTAMENTO DE POSTE DE CONCRETO COM COMPRIMENTO NOMINAL DE 15 M, CARGA NOMINAL MENOR OU IGUAL A 1000 DAN, ENGASTAMENTO SIMPLES COM 2,1 M DE SOLO (NÃO INCLUI FORNECIMENTO). AF_11/2019</t>
  </si>
  <si>
    <t>438,60</t>
  </si>
  <si>
    <t>100594</t>
  </si>
  <si>
    <t>ASSENTAMENTO DE POSTE DE CONCRETO COM COMPRIMENTO NOMINAL DE 15 M, CARGA NOMINAL MAIOR QUE 1000 DAN, ENGASTAMENTO SIMPLES COM 2,1 M DE SOLO (NÃO INCLUI FORNECIMENTO). AF_11/2019</t>
  </si>
  <si>
    <t>507,87</t>
  </si>
  <si>
    <t>100595</t>
  </si>
  <si>
    <t>ASSENTAMENTO DE POSTE DE CONCRETO COM COMPRIMENTO NOMINAL DE 18 M, CARGA NOMINAL MENOR OU IGUAL A 1000 DAN, ENGASTAMENTO SIMPLES COM 2,4 M DE SOLO (NÃO INCLUI FORNECIMENTO). AF_11/2019</t>
  </si>
  <si>
    <t>526,41</t>
  </si>
  <si>
    <t>100596</t>
  </si>
  <si>
    <t>ASSENTAMENTO DE POSTE DE CONCRETO COM COMPRIMENTO NOMINAL DE 18 M, CARGA NOMINAL MAIOR QUE 1000 DAN, ENGASTAMENTO SIMPLES COM 2,4 M DE SOLO (NÃO INCLUI FORNECIMENTO). AF_11/2019</t>
  </si>
  <si>
    <t>619,76</t>
  </si>
  <si>
    <t>100597</t>
  </si>
  <si>
    <t>ASSENTAMENTO DE POSTE DE CONCRETO COM COMPRIMENTO NOMINAL DE 20 M, CARGA NOMINAL MENOR OU IGUAL A 1000 DAN, ENGASTAMENTO SIMPLES COM 2,6 M DE SOLO (NÃO INCLUI FORNECIMENTO). AF_11/2019</t>
  </si>
  <si>
    <t>616,75</t>
  </si>
  <si>
    <t>100598</t>
  </si>
  <si>
    <t>ASSENTAMENTO DE POSTE DE CONCRETO COM COMPRIMENTO NOMINAL DE 20 M, CARGA NOMINAL MAIOR QUE 1000, ENGASTAMENTO SIMPLES COM 2,6 M DE SOLO (NÃO INCLUI FORNECIMENTO). AF_11/2019</t>
  </si>
  <si>
    <t>693,69</t>
  </si>
  <si>
    <t>100599</t>
  </si>
  <si>
    <t>ASSENTAMENTO DE POSTE DE CONCRETO COM COMPRIMENTO NOMINAL DE 9 M, CARGA NOMINAL DE 150 DAN, ENGASTAMENTO BASE CONCRETADA COM 1 M DE CONCRETO E 0,5 M DE SOLO (NÃO INCLUI FORNECIMENTO). AF_11/2019</t>
  </si>
  <si>
    <t>269,97</t>
  </si>
  <si>
    <t>100600</t>
  </si>
  <si>
    <t>ASSENTAMENTO DE POSTE DE CONCRETO COM COMPRIMENTO NOMINAL DE 9 M, CARGA NOMINAL DE 300 DAN, ENGASTAMENTO BASE CONCRETADA COM 1 M DE CONCRETO E 0,5 M DE SOLO (NÃO INCLUI FORNECIMENTO). AF_11/2019</t>
  </si>
  <si>
    <t>331,74</t>
  </si>
  <si>
    <t>100601</t>
  </si>
  <si>
    <t>ASSENTAMENTO DE POSTE DE CONCRETO COM COMPRIMENTO NOMINAL DE 9 M, CARGA NOMINAL DE 400 DAN, ENGASTAMENTO BASE CONCRETADA COM 1 M DE CONCRETO E 0,5 M DE SOLO (NÃO INCLUI FORNECIMENTO). AF_11/2019</t>
  </si>
  <si>
    <t>433,70</t>
  </si>
  <si>
    <t>100602</t>
  </si>
  <si>
    <t>ASSENTAMENTO DE POSTE DE CONCRETO COM COMPRIMENTO NOMINAL DE 9 M, CARGA NOMINAL DE 600 DAN, ENGASTAMENTO BASE CONCRETADA COM 1 M DE CONCRETO E 0,5 M DE SOLO (NÃO INCLUI FORNECIMENTO). AF_11/2019</t>
  </si>
  <si>
    <t>560,89</t>
  </si>
  <si>
    <t>100603</t>
  </si>
  <si>
    <t>ASSENTAMENTO DE POSTE DE CONCRETO COM COMPRIMENTO NOMINAL DE 9 M, CARGA NOMINAL DE 1000 DAN, ENGASTAMENTO BASE CONCRETADA COM 1 M DE CONCRETO E 0,5 M DE SOLO (NÃO INCLUI FORNECIMENTO). AF_11/2019</t>
  </si>
  <si>
    <t>888,92</t>
  </si>
  <si>
    <t>100604</t>
  </si>
  <si>
    <t>ASSENTAMENTO DE POSTE DE CONCRETO COM COMPRIMENTO NOMINAL DE 10 M, CARGA NOMINAL DE 300 DAN, ENGASTAMENTO BASE CONCRETADA COM 1 M DE CONCRETO E 0,6 M DE SOLO (NÃO INCLUI FORNECIMENTO). AF_11/2019</t>
  </si>
  <si>
    <t>350,19</t>
  </si>
  <si>
    <t>100605</t>
  </si>
  <si>
    <t>ASSENTAMENTO DE POSTE DE CONCRETO COM COMPRIMENTO NOMINAL DE 10 M, CARGA NOMINAL DE 600 DAN, ENGASTAMENTO BASE CONCRETADA COM 1 M DE CONCRETO E 0,6 M DE SOLO (NÃO INCLUI FORNECIMENTO). AF_11/2019</t>
  </si>
  <si>
    <t>586,25</t>
  </si>
  <si>
    <t>100606</t>
  </si>
  <si>
    <t>ASSENTAMENTO DE POSTE DE CONCRETO COM COMPRIMENTO NOMINAL DE 10 M, CARGA NOMINAL DE 1000 DAN, ENGASTAMENTO BASE CONCRETADA COM 1 M DE CONCRETO E 0,6 M DE SOLO (NÃO INCLUI FORNECIMENTO). AF_11/2019</t>
  </si>
  <si>
    <t>923,32</t>
  </si>
  <si>
    <t>100607</t>
  </si>
  <si>
    <t>ASSENTAMENTO DE POSTE DE CONCRETO COM COMPRIMENTO NOMINAL DE 10,5 M, CARGA NOMINAL DE 300 DAN, ENGASTAMENTO BASE CONCRETADA COM 1 M DE CONCRETO E 0,65 M DE SOLO (NÃO INCLUI FORNECIMENTO). AF_11/2019</t>
  </si>
  <si>
    <t>358,89</t>
  </si>
  <si>
    <t>100608</t>
  </si>
  <si>
    <t>ASSENTAMENTO DE POSTE DE CONCRETO COM COMPRIMENTO NOMINAL DE 10,5 M, CARGA NOMINAL DE 600 DAN, ENGASTAMENTO BASE CONCRETADA COM 1 M DE CONCRETO E 0,65 M DE SOLO (NÃO INCLUI FORNECIMENTO). AF_11/2019</t>
  </si>
  <si>
    <t>598,74</t>
  </si>
  <si>
    <t>100609</t>
  </si>
  <si>
    <t>ASSENTAMENTO DE POSTE DE CONCRETO COM COMPRIMENTO NOMINAL DE 10,5 M, CARGA NOMINAL DE 1000 DAN, ENGASTAMENTO BASE CONCRETADA COM 1 M DE CONCRETO E 0,65 M DE SOLO (NÃO INCLUI FORNECIMENTO). AF_11/2019</t>
  </si>
  <si>
    <t>941,97</t>
  </si>
  <si>
    <t>100610</t>
  </si>
  <si>
    <t>ASSENTAMENTO DE POSTE DE CONCRETO COM COMPRIMENTO NOMINAL DE 11 M, CARGA NOMINAL DE 300 DAN, ENGASTAMENTO BASE CONCRETADA COM 1 M DE CONCRETO E 0,7 M DE SOLO (NÃO INCLUI FORNECIMENTO). AF_11/2019</t>
  </si>
  <si>
    <t>367,49</t>
  </si>
  <si>
    <t>100611</t>
  </si>
  <si>
    <t>ASSENTAMENTO DE POSTE DE CONCRETO COM COMPRIMENTO NOMINAL DE 11 M, CARGA NOMINAL DE 400 DAN, ENGASTAMENTO BASE CONCRETADA COM 1 M DE CONCRETO E 0,7 M DE SOLO (NÃO INCLUI FORNECIMENTO). AF_11/2019</t>
  </si>
  <si>
    <t>475,57</t>
  </si>
  <si>
    <t>100612</t>
  </si>
  <si>
    <t>ASSENTAMENTO DE POSTE DE CONCRETO COM COMPRIMENTO NOMINAL DE 11 M, CARGA NOMINAL DE 600 DAN, ENGASTAMENTO BASE CONCRETADA COM 1 M DE CONCRETO E 0,7 M DE SOLO (NÃO INCLUI FORNECIMENTO). AF_11/2019</t>
  </si>
  <si>
    <t>610,95</t>
  </si>
  <si>
    <t>100613</t>
  </si>
  <si>
    <t>ASSENTAMENTO DE POSTE DE CONCRETO COM COMPRIMENTO NOMINAL DE 11 M, CARGA NOMINAL DE 1000 DAN, ENGASTAMENTO BASE CONCRETADA COM 1 M DE CONCRETO E 0,7 M DE SOLO (NÃO INCLUI FORNECIMENTO). AF_11/2019</t>
  </si>
  <si>
    <t>960,19</t>
  </si>
  <si>
    <t>100614</t>
  </si>
  <si>
    <t>ASSENTAMENTO DE POSTE DE CONCRETO COM COMPRIMENTO NOMINAL DE 12 M, CARGA NOMINAL DE 400 DAN, ENGASTAMENTO BASE CONCRETADA COM 1 M DE CONCRETO E 0,8 M DE SOLO (NÃO INCLUI FORNECIMENTO). AF_11/2019</t>
  </si>
  <si>
    <t>496,02</t>
  </si>
  <si>
    <t>100615</t>
  </si>
  <si>
    <t>ASSENTAMENTO DE POSTE DE CONCRETO COM COMPRIMENTO NOMINAL DE 12 M, CARGA NOMINAL DE 600 DAN, ENGASTAMENTO BASE CONCRETADA COM 1 M DE CONCRETO E 0,8 M DE SOLO (NÃO INCLUI FORNECIMENTO). AF_11/2019</t>
  </si>
  <si>
    <t>635,16</t>
  </si>
  <si>
    <t>100616</t>
  </si>
  <si>
    <t>ASSENTAMENTO DE POSTE DE CONCRETO COM COMPRIMENTO NOMINAL DE 12 M, CARGA NOMINAL DE 1000 DAN, ENGASTAMENTO BASE CONCRETADA COM 1 M DE CONCRETO E 0,8 M DE SOLO (NÃO INCLUI FORNECIMENTO). AF_11/2019</t>
  </si>
  <si>
    <t>998,85</t>
  </si>
  <si>
    <t>100617</t>
  </si>
  <si>
    <t>ASSENTAMENTO DE POSTE DE CONCRETO COM COMPRIMENTO NOMINAL DE 13 M, CARGA NOMINAL DE 600 DAN, ENGASTAMENTO BASE CONCRETADA COM 1 M DE CONCRETO E 0,9 M DE SOLO (NÃO INCLUI FORNECIMENTO). AF_11/2019</t>
  </si>
  <si>
    <t>659,29</t>
  </si>
  <si>
    <t>100618</t>
  </si>
  <si>
    <t>ASSENTAMENTO DE POSTE DE CONCRETO COM COMPRIMENTO NOMINAL DE 13 M, CARGA NOMINAL DE 1000 DAN, ENGASTAMENTO BASE CONCRETADA COM 1 M DE CONCRETO E 0,9 M DE SOLO - SOMENTE INSTALAÇÃO, SEM FORNECIMENTO. AF_11/2019</t>
  </si>
  <si>
    <t>1.039,50</t>
  </si>
  <si>
    <t>100619</t>
  </si>
  <si>
    <t>POSTE DECORATIVO PARA JARDIM EM AÇO TUBULAR, H = *2,5* M, SEM LUMINÁRIA - FORNECIMENTO E INSTALAÇÃO. AF_11/2019</t>
  </si>
  <si>
    <t>334,39</t>
  </si>
  <si>
    <t>100620</t>
  </si>
  <si>
    <t>POSTE DE AÇO CONICO CONTÍNUO CURVO SIMPLES, FLANGEADO, H=9M, INCLUSIVE LUMINÁRIA, SEM LÂMPADA - FORNECIMENTO E INSTALACAO. AF_11/2019</t>
  </si>
  <si>
    <t>1.894,42</t>
  </si>
  <si>
    <t>100621</t>
  </si>
  <si>
    <t>POSTE DE AÇO CONICO CONTÍNUO CURVO DUPLO, FLANGEADO, H=9M, INCLUSIVE LUMINÁRIAS, SEM LÂMPADAS - FORNECIMENTO E INSTALACAO. AF_11/2019</t>
  </si>
  <si>
    <t>2.318,92</t>
  </si>
  <si>
    <t>100622</t>
  </si>
  <si>
    <t>POSTE DE AÇO CONICO CONTÍNUO CURVO SIMPLES, ENGASTADO, H=9M, INCLUSIVE LUMINÁRIA, SEM LÂMPADA - FORNECIMENTO E INSTALACAO. AF_11/2019</t>
  </si>
  <si>
    <t>1.309,19</t>
  </si>
  <si>
    <t>100623</t>
  </si>
  <si>
    <t>POSTE DE AÇO CONICO CONTÍNUO CURVO DUPLO, ENGASTADO, H=9M, INCLUSIVE LUMINÁRIAS, SEM LÂMPADAS - FORNECIMENTO E INSTALACAO. AF_11/2019</t>
  </si>
  <si>
    <t>1.410,03</t>
  </si>
  <si>
    <t>105,98</t>
  </si>
  <si>
    <t>142,34</t>
  </si>
  <si>
    <t>20,79</t>
  </si>
  <si>
    <t>47,31</t>
  </si>
  <si>
    <t>38,23</t>
  </si>
  <si>
    <t>43,52</t>
  </si>
  <si>
    <t>131,99</t>
  </si>
  <si>
    <t>267,75</t>
  </si>
  <si>
    <t>94,75</t>
  </si>
  <si>
    <t>50,88</t>
  </si>
  <si>
    <t>362,87</t>
  </si>
  <si>
    <t>267,01</t>
  </si>
  <si>
    <t>108,23</t>
  </si>
  <si>
    <t>85,57</t>
  </si>
  <si>
    <t>96,08</t>
  </si>
  <si>
    <t>188,55</t>
  </si>
  <si>
    <t>200,78</t>
  </si>
  <si>
    <t>66,45</t>
  </si>
  <si>
    <t>64,96</t>
  </si>
  <si>
    <t>6.578,36</t>
  </si>
  <si>
    <t>8.129,44</t>
  </si>
  <si>
    <t>10.247,62</t>
  </si>
  <si>
    <t>14.350,27</t>
  </si>
  <si>
    <t>16.738,97</t>
  </si>
  <si>
    <t>27.241,99</t>
  </si>
  <si>
    <t>4.540,33</t>
  </si>
  <si>
    <t>5.085,22</t>
  </si>
  <si>
    <t>37.324,62</t>
  </si>
  <si>
    <t>52.204,84</t>
  </si>
  <si>
    <t>106,43</t>
  </si>
  <si>
    <t>126,00</t>
  </si>
  <si>
    <t>150,49</t>
  </si>
  <si>
    <t>141,85</t>
  </si>
  <si>
    <t>126,67</t>
  </si>
  <si>
    <t>142,96</t>
  </si>
  <si>
    <t>128,55</t>
  </si>
  <si>
    <t>155,39</t>
  </si>
  <si>
    <t>153,46</t>
  </si>
  <si>
    <t>165,72</t>
  </si>
  <si>
    <t>188,92</t>
  </si>
  <si>
    <t>2.807,49</t>
  </si>
  <si>
    <t>35,65</t>
  </si>
  <si>
    <t>45,13</t>
  </si>
  <si>
    <t>57,48</t>
  </si>
  <si>
    <t>73,54</t>
  </si>
  <si>
    <t>36,65</t>
  </si>
  <si>
    <t>41,77</t>
  </si>
  <si>
    <t>84,22</t>
  </si>
  <si>
    <t>82,65</t>
  </si>
  <si>
    <t>94,97</t>
  </si>
  <si>
    <t>62,89</t>
  </si>
  <si>
    <t>74,17</t>
  </si>
  <si>
    <t>75,18</t>
  </si>
  <si>
    <t>967,15</t>
  </si>
  <si>
    <t>254,92</t>
  </si>
  <si>
    <t>318,22</t>
  </si>
  <si>
    <t>137,06</t>
  </si>
  <si>
    <t>460,14</t>
  </si>
  <si>
    <t>144,08</t>
  </si>
  <si>
    <t>148,41</t>
  </si>
  <si>
    <t>2.118,40</t>
  </si>
  <si>
    <t>432,54</t>
  </si>
  <si>
    <t>167,16</t>
  </si>
  <si>
    <t>1.142,88</t>
  </si>
  <si>
    <t>166,44</t>
  </si>
  <si>
    <t>981,79</t>
  </si>
  <si>
    <t>469,58</t>
  </si>
  <si>
    <t>214,03</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</si>
  <si>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</si>
  <si>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</si>
  <si>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</si>
  <si>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</si>
  <si>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</si>
  <si>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</si>
  <si>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</si>
  <si>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</si>
  <si>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</si>
  <si>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</si>
  <si>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</si>
  <si>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36,31</t>
  </si>
  <si>
    <t>CABO TELEFÔNICO CI-50 200 PARES INSTALADO EM ENTRADA DE EDIFICAÇÃO - FORNECIMENTO E INSTALAÇÃO. AF_11/2019</t>
  </si>
  <si>
    <t>83,58</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</si>
  <si>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</si>
  <si>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</si>
  <si>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</si>
  <si>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</si>
  <si>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</si>
  <si>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</si>
  <si>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</si>
  <si>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</si>
  <si>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</si>
  <si>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</si>
  <si>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</si>
  <si>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6,97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</si>
  <si>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</si>
  <si>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</si>
  <si>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</si>
  <si>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</si>
  <si>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</si>
  <si>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</si>
  <si>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</si>
  <si>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</si>
  <si>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</si>
  <si>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</si>
  <si>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</si>
  <si>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8,80</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</si>
  <si>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</si>
  <si>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</si>
  <si>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</si>
  <si>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</si>
  <si>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</si>
  <si>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</si>
  <si>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277,09</t>
  </si>
  <si>
    <t>100559</t>
  </si>
  <si>
    <t>CAIXA DE PASSAGEM PARA TELEFONE 150X150X15CM (SOBREPOR) FORNECIMENTO E INSTALACAO. AF_11/2019</t>
  </si>
  <si>
    <t>790,43</t>
  </si>
  <si>
    <t>100560</t>
  </si>
  <si>
    <t>QUADRO DE DISTRIBUIÇÃO PARA TELEFONE N.2, 20X20X12CM EM CHAPA METALICA, DE EMBUTIR, SEM ACESSORIOS, PADRÃO TELEBRAS, FORNECIMENTO E INSTALAÇÃO. AF_11/2019</t>
  </si>
  <si>
    <t>66,55</t>
  </si>
  <si>
    <t>100561</t>
  </si>
  <si>
    <t>QUADRO DE DISTRIBUICAO PARA TELEFONE N.3, 40X40X12CM EM CHAPA METALICA, DE EMBUTIR, SEM ACESSORIOS, PADRAO TELEBRAS, FORNECIMENTO E INSTALAÇÃO. AF_11/2019</t>
  </si>
  <si>
    <t>107,69</t>
  </si>
  <si>
    <t>100562</t>
  </si>
  <si>
    <t>QUADRO DE DISTRIBUICAO PARA TELEFONE N.4, 60X60X12CM EM CHAPA METALICA, DE EMBUTIR, SEM ACESSORIOS, PADRAO TELEBRAS, FORNECIMENTO E INSTALAÇÃO. AF_11/2019</t>
  </si>
  <si>
    <t>179,31</t>
  </si>
  <si>
    <t>100563</t>
  </si>
  <si>
    <t>QUADRO DE DISTRIBUIÇÃO PARA TELEFONE N.5, 80X80X12CM EM CHAPA METALICA, SEM ACESSORIOS, PADRAO TELEBRAS, FORNECIMENTO E INSTALAÇÃO. AF_11/2019</t>
  </si>
  <si>
    <t>270,13</t>
  </si>
  <si>
    <t>5.787,72</t>
  </si>
  <si>
    <t>111,07</t>
  </si>
  <si>
    <t>1.222,95</t>
  </si>
  <si>
    <t>2.799,08</t>
  </si>
  <si>
    <t>5.360,49</t>
  </si>
  <si>
    <t>1.723,04</t>
  </si>
  <si>
    <t>1.995,56</t>
  </si>
  <si>
    <t>1.315,20</t>
  </si>
  <si>
    <t>4.998,85</t>
  </si>
  <si>
    <t>4.183,17</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</si>
  <si>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</si>
  <si>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</si>
  <si>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</si>
  <si>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</si>
  <si>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</si>
  <si>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428,04</t>
  </si>
  <si>
    <t>PATCH PANEL 24 PORTAS, CATEGORIA 6 - FORNECIMENTO E INSTALAÇÃO. AF_11/2019</t>
  </si>
  <si>
    <t>567,60</t>
  </si>
  <si>
    <t>PATCH PANEL 48 PORTAS, CATEGORIA 6 - FORNECIMENTO E INSTALAÇÃO. AF_11/2019</t>
  </si>
  <si>
    <t>918,92</t>
  </si>
  <si>
    <t>TOMADA DE REDE RJ45 - FORNECIMENTO E INSTALAÇÃO. AF_11/2019</t>
  </si>
  <si>
    <t>38,71</t>
  </si>
  <si>
    <t>TOMADA PARA TELEFONE RJ11 - FORNECIMENTO E INSTALAÇÃO. AF_11/2019</t>
  </si>
  <si>
    <t>25,39</t>
  </si>
  <si>
    <t>PATCH PANEL 48 PORTAS, CATEGORIA 5E - FORNECIMENTO E INSTALAÇÃO. AF_11/2019</t>
  </si>
  <si>
    <t>752,23</t>
  </si>
  <si>
    <t>6,84</t>
  </si>
  <si>
    <t>16,75</t>
  </si>
  <si>
    <t>72,74</t>
  </si>
  <si>
    <t>22,49</t>
  </si>
  <si>
    <t>38,13</t>
  </si>
  <si>
    <t>22,03</t>
  </si>
  <si>
    <t>14,81</t>
  </si>
  <si>
    <t>23,48</t>
  </si>
  <si>
    <t>32,04</t>
  </si>
  <si>
    <t>117,55</t>
  </si>
  <si>
    <t>48,42</t>
  </si>
  <si>
    <t>63,99</t>
  </si>
  <si>
    <t>31,66</t>
  </si>
  <si>
    <t>57,95</t>
  </si>
  <si>
    <t>32,25</t>
  </si>
  <si>
    <t>58,79</t>
  </si>
  <si>
    <t>78,96</t>
  </si>
  <si>
    <t>159,89</t>
  </si>
  <si>
    <t>84,16</t>
  </si>
  <si>
    <t>127,02</t>
  </si>
  <si>
    <t>156,79</t>
  </si>
  <si>
    <t>206,94</t>
  </si>
  <si>
    <t>254,15</t>
  </si>
  <si>
    <t>34,56</t>
  </si>
  <si>
    <t>99,84</t>
  </si>
  <si>
    <t>28,86</t>
  </si>
  <si>
    <t>47,33</t>
  </si>
  <si>
    <t>99,17</t>
  </si>
  <si>
    <t>114,39</t>
  </si>
  <si>
    <t>64,99</t>
  </si>
  <si>
    <t>79,92</t>
  </si>
  <si>
    <t>105,41</t>
  </si>
  <si>
    <t>118,65</t>
  </si>
  <si>
    <t>86,89</t>
  </si>
  <si>
    <t>112,44</t>
  </si>
  <si>
    <t>64,53</t>
  </si>
  <si>
    <t>102,81</t>
  </si>
  <si>
    <t>39,44</t>
  </si>
  <si>
    <t>45,40</t>
  </si>
  <si>
    <t>77,93</t>
  </si>
  <si>
    <t>103,13</t>
  </si>
  <si>
    <t>55,23</t>
  </si>
  <si>
    <t>67,27</t>
  </si>
  <si>
    <t>106,38</t>
  </si>
  <si>
    <t>19,84</t>
  </si>
  <si>
    <t>27,70</t>
  </si>
  <si>
    <t>40,01</t>
  </si>
  <si>
    <t>70,86</t>
  </si>
  <si>
    <t>83,39</t>
  </si>
  <si>
    <t>117,75</t>
  </si>
  <si>
    <t>125,64</t>
  </si>
  <si>
    <t>167,93</t>
  </si>
  <si>
    <t>228,71</t>
  </si>
  <si>
    <t>325,77</t>
  </si>
  <si>
    <t>17,49</t>
  </si>
  <si>
    <t>28,48</t>
  </si>
  <si>
    <t>76,50</t>
  </si>
  <si>
    <t>53,33</t>
  </si>
  <si>
    <t>76,96</t>
  </si>
  <si>
    <t>20,26</t>
  </si>
  <si>
    <t>9,99</t>
  </si>
  <si>
    <t>68,43</t>
  </si>
  <si>
    <t>118,74</t>
  </si>
  <si>
    <t>67,26</t>
  </si>
  <si>
    <t>135,86</t>
  </si>
  <si>
    <t>11,06</t>
  </si>
  <si>
    <t>13,41</t>
  </si>
  <si>
    <t>32,17</t>
  </si>
  <si>
    <t>52,56</t>
  </si>
  <si>
    <t>68,69</t>
  </si>
  <si>
    <t>71,23</t>
  </si>
  <si>
    <t>28,63</t>
  </si>
  <si>
    <t>35,87</t>
  </si>
  <si>
    <t>43,73</t>
  </si>
  <si>
    <t>36,19</t>
  </si>
  <si>
    <t>44,10</t>
  </si>
  <si>
    <t>46,28</t>
  </si>
  <si>
    <t>58,76</t>
  </si>
  <si>
    <t>105,93</t>
  </si>
  <si>
    <t>114,54</t>
  </si>
  <si>
    <t>31,72</t>
  </si>
  <si>
    <t>49,44</t>
  </si>
  <si>
    <t>62,14</t>
  </si>
  <si>
    <t>61,36</t>
  </si>
  <si>
    <t>78,39</t>
  </si>
  <si>
    <t>76,87</t>
  </si>
  <si>
    <t>110,68</t>
  </si>
  <si>
    <t>134,35</t>
  </si>
  <si>
    <t>185,70</t>
  </si>
  <si>
    <t>240,58</t>
  </si>
  <si>
    <t>37,28</t>
  </si>
  <si>
    <t>58,84</t>
  </si>
  <si>
    <t>80,25</t>
  </si>
  <si>
    <t>96,50</t>
  </si>
  <si>
    <t>35,14</t>
  </si>
  <si>
    <t>213,53</t>
  </si>
  <si>
    <t>302,24</t>
  </si>
  <si>
    <t>721,65</t>
  </si>
  <si>
    <t>305,10</t>
  </si>
  <si>
    <t>127,28</t>
  </si>
  <si>
    <t>224,45</t>
  </si>
  <si>
    <t>362,88</t>
  </si>
  <si>
    <t>168,99</t>
  </si>
  <si>
    <t>168,30</t>
  </si>
  <si>
    <t>172,32</t>
  </si>
  <si>
    <t>121,90</t>
  </si>
  <si>
    <t>251,04</t>
  </si>
  <si>
    <t>406,91</t>
  </si>
  <si>
    <t>268,98</t>
  </si>
  <si>
    <t>373,76</t>
  </si>
  <si>
    <t>6,88</t>
  </si>
  <si>
    <t>4,45</t>
  </si>
  <si>
    <t>6,98</t>
  </si>
  <si>
    <t>24,33</t>
  </si>
  <si>
    <t>8,48</t>
  </si>
  <si>
    <t>14,26</t>
  </si>
  <si>
    <t>7,56</t>
  </si>
  <si>
    <t>11,12</t>
  </si>
  <si>
    <t>29,55</t>
  </si>
  <si>
    <t>23,72</t>
  </si>
  <si>
    <t>82,31</t>
  </si>
  <si>
    <t>61,85</t>
  </si>
  <si>
    <t>34,73</t>
  </si>
  <si>
    <t>97,02</t>
  </si>
  <si>
    <t>71,72</t>
  </si>
  <si>
    <t>30,66</t>
  </si>
  <si>
    <t>34,63</t>
  </si>
  <si>
    <t>27,66</t>
  </si>
  <si>
    <t>30,91</t>
  </si>
  <si>
    <t>18,78</t>
  </si>
  <si>
    <t>28,54</t>
  </si>
  <si>
    <t>51,79</t>
  </si>
  <si>
    <t>16,56</t>
  </si>
  <si>
    <t>12,59</t>
  </si>
  <si>
    <t>42,10</t>
  </si>
  <si>
    <t>25,82</t>
  </si>
  <si>
    <t>57,64</t>
  </si>
  <si>
    <t>5,96</t>
  </si>
  <si>
    <t>103,85</t>
  </si>
  <si>
    <t>29,35</t>
  </si>
  <si>
    <t>33,33</t>
  </si>
  <si>
    <t>44,27</t>
  </si>
  <si>
    <t>105,85</t>
  </si>
  <si>
    <t>85,82</t>
  </si>
  <si>
    <t>23,80</t>
  </si>
  <si>
    <t>24,51</t>
  </si>
  <si>
    <t>132,33</t>
  </si>
  <si>
    <t>200,36</t>
  </si>
  <si>
    <t>9,61</t>
  </si>
  <si>
    <t>33,45</t>
  </si>
  <si>
    <t>61,51</t>
  </si>
  <si>
    <t>53,09</t>
  </si>
  <si>
    <t>94,15</t>
  </si>
  <si>
    <t>76,93</t>
  </si>
  <si>
    <t>17,97</t>
  </si>
  <si>
    <t>27,73</t>
  </si>
  <si>
    <t>50,98</t>
  </si>
  <si>
    <t>86,52</t>
  </si>
  <si>
    <t>57,87</t>
  </si>
  <si>
    <t>77,98</t>
  </si>
  <si>
    <t>34,13</t>
  </si>
  <si>
    <t>57,72</t>
  </si>
  <si>
    <t>55,85</t>
  </si>
  <si>
    <t>180,83</t>
  </si>
  <si>
    <t>156,46</t>
  </si>
  <si>
    <t>123,95</t>
  </si>
  <si>
    <t>95,55</t>
  </si>
  <si>
    <t>30,32</t>
  </si>
  <si>
    <t>76,31</t>
  </si>
  <si>
    <t>11,32</t>
  </si>
  <si>
    <t>16,26</t>
  </si>
  <si>
    <t>14,15</t>
  </si>
  <si>
    <t>23,30</t>
  </si>
  <si>
    <t>14,99</t>
  </si>
  <si>
    <t>25,14</t>
  </si>
  <si>
    <t>34,95</t>
  </si>
  <si>
    <t>35,47</t>
  </si>
  <si>
    <t>86,07</t>
  </si>
  <si>
    <t>99,30</t>
  </si>
  <si>
    <t>101,87</t>
  </si>
  <si>
    <t>35,74</t>
  </si>
  <si>
    <t>10,63</t>
  </si>
  <si>
    <t>32,47</t>
  </si>
  <si>
    <t>47,13</t>
  </si>
  <si>
    <t>75,56</t>
  </si>
  <si>
    <t>77,36</t>
  </si>
  <si>
    <t>28,26</t>
  </si>
  <si>
    <t>22,67</t>
  </si>
  <si>
    <t>92,23</t>
  </si>
  <si>
    <t>19,93</t>
  </si>
  <si>
    <t>124,50</t>
  </si>
  <si>
    <t>62,84</t>
  </si>
  <si>
    <t>68,93</t>
  </si>
  <si>
    <t>90,93</t>
  </si>
  <si>
    <t>80,09</t>
  </si>
  <si>
    <t>29,01</t>
  </si>
  <si>
    <t>44,35</t>
  </si>
  <si>
    <t>97,30</t>
  </si>
  <si>
    <t>119,86</t>
  </si>
  <si>
    <t>64,42</t>
  </si>
  <si>
    <t>22,97</t>
  </si>
  <si>
    <t>59,74</t>
  </si>
  <si>
    <t>30,52</t>
  </si>
  <si>
    <t>35,42</t>
  </si>
  <si>
    <t>66,71</t>
  </si>
  <si>
    <t>148,60</t>
  </si>
  <si>
    <t>16,48</t>
  </si>
  <si>
    <t>43,11</t>
  </si>
  <si>
    <t>203,51</t>
  </si>
  <si>
    <t>18,59</t>
  </si>
  <si>
    <t>37,98</t>
  </si>
  <si>
    <t>105,53</t>
  </si>
  <si>
    <t>21,01</t>
  </si>
  <si>
    <t>40,56</t>
  </si>
  <si>
    <t>97,37</t>
  </si>
  <si>
    <t>251,28</t>
  </si>
  <si>
    <t>12,82</t>
  </si>
  <si>
    <t>23,74</t>
  </si>
  <si>
    <t>13,75</t>
  </si>
  <si>
    <t>28,18</t>
  </si>
  <si>
    <t>47,83</t>
  </si>
  <si>
    <t>71,49</t>
  </si>
  <si>
    <t>90,98</t>
  </si>
  <si>
    <t>71,09</t>
  </si>
  <si>
    <t>110,47</t>
  </si>
  <si>
    <t>148,26</t>
  </si>
  <si>
    <t>92,47</t>
  </si>
  <si>
    <t>141,03</t>
  </si>
  <si>
    <t>176,92</t>
  </si>
  <si>
    <t>30,44</t>
  </si>
  <si>
    <t>47,81</t>
  </si>
  <si>
    <t>64,90</t>
  </si>
  <si>
    <t>72,60</t>
  </si>
  <si>
    <t>93,27</t>
  </si>
  <si>
    <t>100,12</t>
  </si>
  <si>
    <t>48,31</t>
  </si>
  <si>
    <t>44,65</t>
  </si>
  <si>
    <t>69,32</t>
  </si>
  <si>
    <t>112,16</t>
  </si>
  <si>
    <t>104,62</t>
  </si>
  <si>
    <t>151,69</t>
  </si>
  <si>
    <t>137,16</t>
  </si>
  <si>
    <t>48,52</t>
  </si>
  <si>
    <t>60,00</t>
  </si>
  <si>
    <t>92,38</t>
  </si>
  <si>
    <t>181,49</t>
  </si>
  <si>
    <t>20,10</t>
  </si>
  <si>
    <t>24,72</t>
  </si>
  <si>
    <t>28,55</t>
  </si>
  <si>
    <t>53,90</t>
  </si>
  <si>
    <t>80,47</t>
  </si>
  <si>
    <t>87,32</t>
  </si>
  <si>
    <t>37,83</t>
  </si>
  <si>
    <t>43,70</t>
  </si>
  <si>
    <t>57,29</t>
  </si>
  <si>
    <t>55,58</t>
  </si>
  <si>
    <t>95,68</t>
  </si>
  <si>
    <t>132,50</t>
  </si>
  <si>
    <t>45,97</t>
  </si>
  <si>
    <t>74,04</t>
  </si>
  <si>
    <t>121,29</t>
  </si>
  <si>
    <t>155,89</t>
  </si>
  <si>
    <t>10,02</t>
  </si>
  <si>
    <t>24,61</t>
  </si>
  <si>
    <t>23,99</t>
  </si>
  <si>
    <t>35,50</t>
  </si>
  <si>
    <t>97,84</t>
  </si>
  <si>
    <t>149,77</t>
  </si>
  <si>
    <t>221,07</t>
  </si>
  <si>
    <t>59,40</t>
  </si>
  <si>
    <t>71,27</t>
  </si>
  <si>
    <t>97,80</t>
  </si>
  <si>
    <t>150,88</t>
  </si>
  <si>
    <t>223,36</t>
  </si>
  <si>
    <t>63,28</t>
  </si>
  <si>
    <t>139,88</t>
  </si>
  <si>
    <t>210,56</t>
  </si>
  <si>
    <t>33,99</t>
  </si>
  <si>
    <t>40,88</t>
  </si>
  <si>
    <t>103,51</t>
  </si>
  <si>
    <t>26,14</t>
  </si>
  <si>
    <t>32,76</t>
  </si>
  <si>
    <t>32,75</t>
  </si>
  <si>
    <t>37,61</t>
  </si>
  <si>
    <t>75,85</t>
  </si>
  <si>
    <t>105,80</t>
  </si>
  <si>
    <t>19,98</t>
  </si>
  <si>
    <t>20,17</t>
  </si>
  <si>
    <t>25,75</t>
  </si>
  <si>
    <t>64,85</t>
  </si>
  <si>
    <t>297,10</t>
  </si>
  <si>
    <t>326,74</t>
  </si>
  <si>
    <t>374,26</t>
  </si>
  <si>
    <t>28,61</t>
  </si>
  <si>
    <t>26,84</t>
  </si>
  <si>
    <t>469,77</t>
  </si>
  <si>
    <t>650,93</t>
  </si>
  <si>
    <t>98,07</t>
  </si>
  <si>
    <t>858,74</t>
  </si>
  <si>
    <t>48,02</t>
  </si>
  <si>
    <t>13,99</t>
  </si>
  <si>
    <t>257,05</t>
  </si>
  <si>
    <t>298,49</t>
  </si>
  <si>
    <t>27,60</t>
  </si>
  <si>
    <t>10,28</t>
  </si>
  <si>
    <t>328,12</t>
  </si>
  <si>
    <t>46,84</t>
  </si>
  <si>
    <t>35,76</t>
  </si>
  <si>
    <t>21,52</t>
  </si>
  <si>
    <t>257,17</t>
  </si>
  <si>
    <t>299,72</t>
  </si>
  <si>
    <t>49,08</t>
  </si>
  <si>
    <t>330,36</t>
  </si>
  <si>
    <t>16,16</t>
  </si>
  <si>
    <t>76,08</t>
  </si>
  <si>
    <t>167,68</t>
  </si>
  <si>
    <t>38,14</t>
  </si>
  <si>
    <t>52,12</t>
  </si>
  <si>
    <t>87,22</t>
  </si>
  <si>
    <t>80,37</t>
  </si>
  <si>
    <t>54,86</t>
  </si>
  <si>
    <t>56,57</t>
  </si>
  <si>
    <t>93,06</t>
  </si>
  <si>
    <t>117,84</t>
  </si>
  <si>
    <t>132,37</t>
  </si>
  <si>
    <t>73,02</t>
  </si>
  <si>
    <t>117,71</t>
  </si>
  <si>
    <t>155,63</t>
  </si>
  <si>
    <t>167,26</t>
  </si>
  <si>
    <t>233,54</t>
  </si>
  <si>
    <t>90,41</t>
  </si>
  <si>
    <t>215,55</t>
  </si>
  <si>
    <t>179,72</t>
  </si>
  <si>
    <t>212,11</t>
  </si>
  <si>
    <t>480,14</t>
  </si>
  <si>
    <t>116,68</t>
  </si>
  <si>
    <t>267,34</t>
  </si>
  <si>
    <t>404,57</t>
  </si>
  <si>
    <t>835,68</t>
  </si>
  <si>
    <t>8,50</t>
  </si>
  <si>
    <t>20,02</t>
  </si>
  <si>
    <t>41,69</t>
  </si>
  <si>
    <t>80,39</t>
  </si>
  <si>
    <t>7,69</t>
  </si>
  <si>
    <t>17,46</t>
  </si>
  <si>
    <t>12,07</t>
  </si>
  <si>
    <t>19,62</t>
  </si>
  <si>
    <t>32,86</t>
  </si>
  <si>
    <t>86,14</t>
  </si>
  <si>
    <t>110,23</t>
  </si>
  <si>
    <t>84,93</t>
  </si>
  <si>
    <t>167,49</t>
  </si>
  <si>
    <t>17,65</t>
  </si>
  <si>
    <t>24,67</t>
  </si>
  <si>
    <t>58,25</t>
  </si>
  <si>
    <t>95,01</t>
  </si>
  <si>
    <t>17,21</t>
  </si>
  <si>
    <t>37,80</t>
  </si>
  <si>
    <t>37,13</t>
  </si>
  <si>
    <t>154,44</t>
  </si>
  <si>
    <t>209,38</t>
  </si>
  <si>
    <t>289,04</t>
  </si>
  <si>
    <t>20,70</t>
  </si>
  <si>
    <t>75,77</t>
  </si>
  <si>
    <t>91,73</t>
  </si>
  <si>
    <t>82,33</t>
  </si>
  <si>
    <t>13,63</t>
  </si>
  <si>
    <t>18,56</t>
  </si>
  <si>
    <t>84,15</t>
  </si>
  <si>
    <t>105,17</t>
  </si>
  <si>
    <t>23,87</t>
  </si>
  <si>
    <t>47,47</t>
  </si>
  <si>
    <t>126,92</t>
  </si>
  <si>
    <t>60,95</t>
  </si>
  <si>
    <t>191,26</t>
  </si>
  <si>
    <t>221,23</t>
  </si>
  <si>
    <t>309,91</t>
  </si>
  <si>
    <t>68,61</t>
  </si>
  <si>
    <t>12,58</t>
  </si>
  <si>
    <t>32,16</t>
  </si>
  <si>
    <t>13,47</t>
  </si>
  <si>
    <t>14,33</t>
  </si>
  <si>
    <t>31,15</t>
  </si>
  <si>
    <t>23,69</t>
  </si>
  <si>
    <t>22,46</t>
  </si>
  <si>
    <t>51,63</t>
  </si>
  <si>
    <t>50,19</t>
  </si>
  <si>
    <t>77,67</t>
  </si>
  <si>
    <t>116,19</t>
  </si>
  <si>
    <t>16,12</t>
  </si>
  <si>
    <t>82,51</t>
  </si>
  <si>
    <t>131,65</t>
  </si>
  <si>
    <t>51,74</t>
  </si>
  <si>
    <t>82,47</t>
  </si>
  <si>
    <t>10,65</t>
  </si>
  <si>
    <t>55,05</t>
  </si>
  <si>
    <t>116,15</t>
  </si>
  <si>
    <t>10,95</t>
  </si>
  <si>
    <t>15,71</t>
  </si>
  <si>
    <t>22,39</t>
  </si>
  <si>
    <t>60,32</t>
  </si>
  <si>
    <t>131,58</t>
  </si>
  <si>
    <t>193,70</t>
  </si>
  <si>
    <t>99,46</t>
  </si>
  <si>
    <t>177,99</t>
  </si>
  <si>
    <t>199,99</t>
  </si>
  <si>
    <t>97,03</t>
  </si>
  <si>
    <t>161,77</t>
  </si>
  <si>
    <t>14,91</t>
  </si>
  <si>
    <t>20,63</t>
  </si>
  <si>
    <t>28,89</t>
  </si>
  <si>
    <t>22,82</t>
  </si>
  <si>
    <t>37,44</t>
  </si>
  <si>
    <t>15,90</t>
  </si>
  <si>
    <t>20,32</t>
  </si>
  <si>
    <t>36,07</t>
  </si>
  <si>
    <t>33,97</t>
  </si>
  <si>
    <t>45,52</t>
  </si>
  <si>
    <t>25,17</t>
  </si>
  <si>
    <t>39,59</t>
  </si>
  <si>
    <t>55,02</t>
  </si>
  <si>
    <t>63,01</t>
  </si>
  <si>
    <t>66,65</t>
  </si>
  <si>
    <t>79,51</t>
  </si>
  <si>
    <t>140,90</t>
  </si>
  <si>
    <t>150,24</t>
  </si>
  <si>
    <t>151,99</t>
  </si>
  <si>
    <t>152,80</t>
  </si>
  <si>
    <t>173,71</t>
  </si>
  <si>
    <t>183,19</t>
  </si>
  <si>
    <t>31,39</t>
  </si>
  <si>
    <t>28,42</t>
  </si>
  <si>
    <t>32,08</t>
  </si>
  <si>
    <t>56,99</t>
  </si>
  <si>
    <t>58,02</t>
  </si>
  <si>
    <t>76,24</t>
  </si>
  <si>
    <t>78,36</t>
  </si>
  <si>
    <t>85,87</t>
  </si>
  <si>
    <t>102,83</t>
  </si>
  <si>
    <t>113,62</t>
  </si>
  <si>
    <t>77,29</t>
  </si>
  <si>
    <t>91,04</t>
  </si>
  <si>
    <t>157,60</t>
  </si>
  <si>
    <t>167,76</t>
  </si>
  <si>
    <t>205,19</t>
  </si>
  <si>
    <t>127,30</t>
  </si>
  <si>
    <t>135,15</t>
  </si>
  <si>
    <t>216,74</t>
  </si>
  <si>
    <t>229,29</t>
  </si>
  <si>
    <t>491,38</t>
  </si>
  <si>
    <t>201,23</t>
  </si>
  <si>
    <t>345,32</t>
  </si>
  <si>
    <t>530,89</t>
  </si>
  <si>
    <t>41,85</t>
  </si>
  <si>
    <t>53,19</t>
  </si>
  <si>
    <t>79,49</t>
  </si>
  <si>
    <t>148,01</t>
  </si>
  <si>
    <t>160,14</t>
  </si>
  <si>
    <t>39,30</t>
  </si>
  <si>
    <t>56,95</t>
  </si>
  <si>
    <t>79,75</t>
  </si>
  <si>
    <t>109,98</t>
  </si>
  <si>
    <t>117,83</t>
  </si>
  <si>
    <t>202,38</t>
  </si>
  <si>
    <t>214,93</t>
  </si>
  <si>
    <t>479,93</t>
  </si>
  <si>
    <t>423,62</t>
  </si>
  <si>
    <t>89,04</t>
  </si>
  <si>
    <t>114,83</t>
  </si>
  <si>
    <t>178,11</t>
  </si>
  <si>
    <t>326,12</t>
  </si>
  <si>
    <t>515,65</t>
  </si>
  <si>
    <t>18,43</t>
  </si>
  <si>
    <t>39,60</t>
  </si>
  <si>
    <t>58,81</t>
  </si>
  <si>
    <t>110,29</t>
  </si>
  <si>
    <t>138,08</t>
  </si>
  <si>
    <t>147,10</t>
  </si>
  <si>
    <t>184,53</t>
  </si>
  <si>
    <t>72,41</t>
  </si>
  <si>
    <t>99,62</t>
  </si>
  <si>
    <t>107,47</t>
  </si>
  <si>
    <t>187,42</t>
  </si>
  <si>
    <t>199,97</t>
  </si>
  <si>
    <t>460,40</t>
  </si>
  <si>
    <t>404,09</t>
  </si>
  <si>
    <t>82,46</t>
  </si>
  <si>
    <t>105,02</t>
  </si>
  <si>
    <t>309,14</t>
  </si>
  <si>
    <t>489,62</t>
  </si>
  <si>
    <t>19,38</t>
  </si>
  <si>
    <t>32,97</t>
  </si>
  <si>
    <t>23,65</t>
  </si>
  <si>
    <t>35,09</t>
  </si>
  <si>
    <t>49,70</t>
  </si>
  <si>
    <t>20,35</t>
  </si>
  <si>
    <t>185,56</t>
  </si>
  <si>
    <t>244,37</t>
  </si>
  <si>
    <t>692,63</t>
  </si>
  <si>
    <t>558,48</t>
  </si>
  <si>
    <t>128,29</t>
  </si>
  <si>
    <t>401,58</t>
  </si>
  <si>
    <t>553,58</t>
  </si>
  <si>
    <t>648,42</t>
  </si>
  <si>
    <t>163,08</t>
  </si>
  <si>
    <t>304,02</t>
  </si>
  <si>
    <t>501,10</t>
  </si>
  <si>
    <t>61,86</t>
  </si>
  <si>
    <t>129,51</t>
  </si>
  <si>
    <t>271,79</t>
  </si>
  <si>
    <t>470,35</t>
  </si>
  <si>
    <t>778,42</t>
  </si>
  <si>
    <t>347,95</t>
  </si>
  <si>
    <t>125,35</t>
  </si>
  <si>
    <t>198,72</t>
  </si>
  <si>
    <t>390,26</t>
  </si>
  <si>
    <t>538,05</t>
  </si>
  <si>
    <t>628,34</t>
  </si>
  <si>
    <t>158,92</t>
  </si>
  <si>
    <t>296,89</t>
  </si>
  <si>
    <t>418,91</t>
  </si>
  <si>
    <t>487,35</t>
  </si>
  <si>
    <t>46,71</t>
  </si>
  <si>
    <t>435,06</t>
  </si>
  <si>
    <t>461,82</t>
  </si>
  <si>
    <t>606,26</t>
  </si>
  <si>
    <t>371,92</t>
  </si>
  <si>
    <t>152,38</t>
  </si>
  <si>
    <t>20,41</t>
  </si>
  <si>
    <t>106,75</t>
  </si>
  <si>
    <t>360,34</t>
  </si>
  <si>
    <t>293,42</t>
  </si>
  <si>
    <t>507,31</t>
  </si>
  <si>
    <t>188,18</t>
  </si>
  <si>
    <t>173,99</t>
  </si>
  <si>
    <t>254,22</t>
  </si>
  <si>
    <t>153,59</t>
  </si>
  <si>
    <t>106,56</t>
  </si>
  <si>
    <t>204,61</t>
  </si>
  <si>
    <t>270,88</t>
  </si>
  <si>
    <t>106,42</t>
  </si>
  <si>
    <t>165,78</t>
  </si>
  <si>
    <t>197,70</t>
  </si>
  <si>
    <t>77,30</t>
  </si>
  <si>
    <t>73,98</t>
  </si>
  <si>
    <t>30,15</t>
  </si>
  <si>
    <t>664,80</t>
  </si>
  <si>
    <t>634,37</t>
  </si>
  <si>
    <t>644,93</t>
  </si>
  <si>
    <t>529,23</t>
  </si>
  <si>
    <t>405,97</t>
  </si>
  <si>
    <t>416,53</t>
  </si>
  <si>
    <t>290,48</t>
  </si>
  <si>
    <t>301,04</t>
  </si>
  <si>
    <t>186,43</t>
  </si>
  <si>
    <t>196,99</t>
  </si>
  <si>
    <t>180,49</t>
  </si>
  <si>
    <t>191,05</t>
  </si>
  <si>
    <t>368,84</t>
  </si>
  <si>
    <t>389,04</t>
  </si>
  <si>
    <t>248,53</t>
  </si>
  <si>
    <t>242,59</t>
  </si>
  <si>
    <t>199,80</t>
  </si>
  <si>
    <t>298,57</t>
  </si>
  <si>
    <t>134,95</t>
  </si>
  <si>
    <t>233,72</t>
  </si>
  <si>
    <t>262,56</t>
  </si>
  <si>
    <t>621,22</t>
  </si>
  <si>
    <t>491,70</t>
  </si>
  <si>
    <t>170,31</t>
  </si>
  <si>
    <t>164,37</t>
  </si>
  <si>
    <t>711,12</t>
  </si>
  <si>
    <t>40,73</t>
  </si>
  <si>
    <t>353,86</t>
  </si>
  <si>
    <t>532,40</t>
  </si>
  <si>
    <t>889,35</t>
  </si>
  <si>
    <t>169,70</t>
  </si>
  <si>
    <t>175,27</t>
  </si>
  <si>
    <t>625,29</t>
  </si>
  <si>
    <t>630,86</t>
  </si>
  <si>
    <t>84,13</t>
  </si>
  <si>
    <t>1.053,80</t>
  </si>
  <si>
    <t>1.542,09</t>
  </si>
  <si>
    <t>2.257,87</t>
  </si>
  <si>
    <t>2.993,02</t>
  </si>
  <si>
    <t>3.461,66</t>
  </si>
  <si>
    <t>4.561,69</t>
  </si>
  <si>
    <t>3.397,42</t>
  </si>
  <si>
    <t>4.541,55</t>
  </si>
  <si>
    <t>6.424,20</t>
  </si>
  <si>
    <t>8.608,89</t>
  </si>
  <si>
    <t>9.871,28</t>
  </si>
  <si>
    <t>10.845,32</t>
  </si>
  <si>
    <t>2.843,02</t>
  </si>
  <si>
    <t>4.441,00</t>
  </si>
  <si>
    <t>6.892,34</t>
  </si>
  <si>
    <t>8.960,79</t>
  </si>
  <si>
    <t>10.323,11</t>
  </si>
  <si>
    <t>12.152,39</t>
  </si>
  <si>
    <t>2.875,73</t>
  </si>
  <si>
    <t>5.038,87</t>
  </si>
  <si>
    <t>6.481,31</t>
  </si>
  <si>
    <t>9.603,21</t>
  </si>
  <si>
    <t>2.615,72</t>
  </si>
  <si>
    <t>3.463,38</t>
  </si>
  <si>
    <t>4.871,13</t>
  </si>
  <si>
    <t>6.598,82</t>
  </si>
  <si>
    <t>7.471,98</t>
  </si>
  <si>
    <t>8.018,86</t>
  </si>
  <si>
    <t>2.234,54</t>
  </si>
  <si>
    <t>3.541,85</t>
  </si>
  <si>
    <t>5.574,13</t>
  </si>
  <si>
    <t>7.189,82</t>
  </si>
  <si>
    <t>8.465,30</t>
  </si>
  <si>
    <t>9.996,42</t>
  </si>
  <si>
    <t>1.861,63</t>
  </si>
  <si>
    <t>3.201,43</t>
  </si>
  <si>
    <t>4.186,41</t>
  </si>
  <si>
    <t>6.199,22</t>
  </si>
  <si>
    <t>567,21</t>
  </si>
  <si>
    <t>383,20</t>
  </si>
  <si>
    <t>370,81</t>
  </si>
  <si>
    <t>98,23</t>
  </si>
  <si>
    <t>146,18</t>
  </si>
  <si>
    <t>87,79</t>
  </si>
  <si>
    <t>211,80</t>
  </si>
  <si>
    <t>305,49</t>
  </si>
  <si>
    <t>65,25</t>
  </si>
  <si>
    <t>61,87</t>
  </si>
  <si>
    <t>40,55</t>
  </si>
  <si>
    <t>104,08</t>
  </si>
  <si>
    <t>49,83</t>
  </si>
  <si>
    <t>63,98</t>
  </si>
  <si>
    <t>92,43</t>
  </si>
  <si>
    <t>119,77</t>
  </si>
  <si>
    <t>219,18</t>
  </si>
  <si>
    <t>260,86</t>
  </si>
  <si>
    <t>512,74</t>
  </si>
  <si>
    <t>127,57</t>
  </si>
  <si>
    <t>132,24</t>
  </si>
  <si>
    <t>67,85</t>
  </si>
  <si>
    <t>111,97</t>
  </si>
  <si>
    <t>60,13</t>
  </si>
  <si>
    <t>79,55</t>
  </si>
  <si>
    <t>106,74</t>
  </si>
  <si>
    <t>123,30</t>
  </si>
  <si>
    <t>177,29</t>
  </si>
  <si>
    <t>68,47</t>
  </si>
  <si>
    <t>109,32</t>
  </si>
  <si>
    <t>224,00</t>
  </si>
  <si>
    <t>308,63</t>
  </si>
  <si>
    <t>417,14</t>
  </si>
  <si>
    <t>631,33</t>
  </si>
  <si>
    <t>63,08</t>
  </si>
  <si>
    <t>46,30</t>
  </si>
  <si>
    <t>90,88</t>
  </si>
  <si>
    <t>136,16</t>
  </si>
  <si>
    <t>266,86</t>
  </si>
  <si>
    <t>442,24</t>
  </si>
  <si>
    <t>212,77</t>
  </si>
  <si>
    <t>116,91</t>
  </si>
  <si>
    <t>126,13</t>
  </si>
  <si>
    <t>399,21</t>
  </si>
  <si>
    <t>486,71</t>
  </si>
  <si>
    <t>628,20</t>
  </si>
  <si>
    <t>213,75</t>
  </si>
  <si>
    <t>316,02</t>
  </si>
  <si>
    <t>413,76</t>
  </si>
  <si>
    <t>156,36</t>
  </si>
  <si>
    <t>287,23</t>
  </si>
  <si>
    <t>428,09</t>
  </si>
  <si>
    <t>561,71</t>
  </si>
  <si>
    <t>101,36</t>
  </si>
  <si>
    <t>107,70</t>
  </si>
  <si>
    <t>131,67</t>
  </si>
  <si>
    <t>68,06</t>
  </si>
  <si>
    <t>119,26</t>
  </si>
  <si>
    <t>72,96</t>
  </si>
  <si>
    <t>10,12</t>
  </si>
  <si>
    <t>24,59</t>
  </si>
  <si>
    <t>35,24</t>
  </si>
  <si>
    <t>41,52</t>
  </si>
  <si>
    <t>66,49</t>
  </si>
  <si>
    <t>84,94</t>
  </si>
  <si>
    <t>9,20</t>
  </si>
  <si>
    <t>20,66</t>
  </si>
  <si>
    <t>19,10</t>
  </si>
  <si>
    <t>27,72</t>
  </si>
  <si>
    <t>35,54</t>
  </si>
  <si>
    <t>1.913,08</t>
  </si>
  <si>
    <t>1.340,68</t>
  </si>
  <si>
    <t>1.055,32</t>
  </si>
  <si>
    <t>885,88</t>
  </si>
  <si>
    <t>34,82</t>
  </si>
  <si>
    <t>78,46</t>
  </si>
  <si>
    <t>38,64</t>
  </si>
  <si>
    <t>474,20</t>
  </si>
  <si>
    <t>616,46</t>
  </si>
  <si>
    <t>169,72</t>
  </si>
  <si>
    <t>271,56</t>
  </si>
  <si>
    <t>543,12</t>
  </si>
  <si>
    <t>814,68</t>
  </si>
  <si>
    <t>1.110,12</t>
  </si>
  <si>
    <t>1.509,77</t>
  </si>
  <si>
    <t>1.687,39</t>
  </si>
  <si>
    <t>444,05</t>
  </si>
  <si>
    <t>577,26</t>
  </si>
  <si>
    <t>888,10</t>
  </si>
  <si>
    <t>1.420,96</t>
  </si>
  <si>
    <t>339,45</t>
  </si>
  <si>
    <t>678,90</t>
  </si>
  <si>
    <t>374,60</t>
  </si>
  <si>
    <t>66,83</t>
  </si>
  <si>
    <t>153,26</t>
  </si>
  <si>
    <t>78,81</t>
  </si>
  <si>
    <t>940,32</t>
  </si>
  <si>
    <t>163,68</t>
  </si>
  <si>
    <t>78,93</t>
  </si>
  <si>
    <t>77,89</t>
  </si>
  <si>
    <t>75,89</t>
  </si>
  <si>
    <t>51,14</t>
  </si>
  <si>
    <t>513,86</t>
  </si>
  <si>
    <t>758,89</t>
  </si>
  <si>
    <t>621,96</t>
  </si>
  <si>
    <t>485,95</t>
  </si>
  <si>
    <t>508,53</t>
  </si>
  <si>
    <t>424,63</t>
  </si>
  <si>
    <t>340,17</t>
  </si>
  <si>
    <t>3,85</t>
  </si>
  <si>
    <t>15,54</t>
  </si>
  <si>
    <t>5,41</t>
  </si>
  <si>
    <t>69,55</t>
  </si>
  <si>
    <t>29,32</t>
  </si>
  <si>
    <t>106,60</t>
  </si>
  <si>
    <t>67,49</t>
  </si>
  <si>
    <t>129,94</t>
  </si>
  <si>
    <t>215,84</t>
  </si>
  <si>
    <t>115,92</t>
  </si>
  <si>
    <t>143,20</t>
  </si>
  <si>
    <t>214,80</t>
  </si>
  <si>
    <t>3,45</t>
  </si>
  <si>
    <t>22,88</t>
  </si>
  <si>
    <t>17,87</t>
  </si>
  <si>
    <t>18,96</t>
  </si>
  <si>
    <t>61,09</t>
  </si>
  <si>
    <t>54,50</t>
  </si>
  <si>
    <t>55,33</t>
  </si>
  <si>
    <t>53,18</t>
  </si>
  <si>
    <t>52,52</t>
  </si>
  <si>
    <t>68,91</t>
  </si>
  <si>
    <t>58,43</t>
  </si>
  <si>
    <t>71,62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</si>
  <si>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</si>
  <si>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</si>
  <si>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15,03</t>
  </si>
  <si>
    <t>24,74</t>
  </si>
  <si>
    <t>204,66</t>
  </si>
  <si>
    <t>133,95</t>
  </si>
  <si>
    <t>208,20</t>
  </si>
  <si>
    <t>112,25</t>
  </si>
  <si>
    <t>189,98</t>
  </si>
  <si>
    <t>108,13</t>
  </si>
  <si>
    <t>177,16</t>
  </si>
  <si>
    <t>113,92</t>
  </si>
  <si>
    <t>183,69</t>
  </si>
  <si>
    <t>145,62</t>
  </si>
  <si>
    <t>151,94</t>
  </si>
  <si>
    <t>106,52</t>
  </si>
  <si>
    <t>85,72</t>
  </si>
  <si>
    <t>200,71</t>
  </si>
  <si>
    <t>37,69</t>
  </si>
  <si>
    <t>51,30</t>
  </si>
  <si>
    <t>60,27</t>
  </si>
  <si>
    <t>61,22</t>
  </si>
  <si>
    <t>47,96</t>
  </si>
  <si>
    <t>56,13</t>
  </si>
  <si>
    <t>42,70</t>
  </si>
  <si>
    <t>43,42</t>
  </si>
  <si>
    <t>65,92</t>
  </si>
  <si>
    <t>66,87</t>
  </si>
  <si>
    <t>36,57</t>
  </si>
  <si>
    <t>37,29</t>
  </si>
  <si>
    <t>50,52</t>
  </si>
  <si>
    <t>51,34</t>
  </si>
  <si>
    <t>60,55</t>
  </si>
  <si>
    <t>65,12</t>
  </si>
  <si>
    <t>61,71</t>
  </si>
  <si>
    <t>70,72</t>
  </si>
  <si>
    <t>71,45</t>
  </si>
  <si>
    <t>109,92</t>
  </si>
  <si>
    <t>110,85</t>
  </si>
  <si>
    <t>55,04</t>
  </si>
  <si>
    <t>55,72</t>
  </si>
  <si>
    <t>52,44</t>
  </si>
  <si>
    <t>58,30</t>
  </si>
  <si>
    <t>89,86</t>
  </si>
  <si>
    <t>90,79</t>
  </si>
  <si>
    <t>73,18</t>
  </si>
  <si>
    <t>70,96</t>
  </si>
  <si>
    <t>127,39</t>
  </si>
  <si>
    <t>128,32</t>
  </si>
  <si>
    <t>57,56</t>
  </si>
  <si>
    <t>65,86</t>
  </si>
  <si>
    <t>100,45</t>
  </si>
  <si>
    <t>101,38</t>
  </si>
  <si>
    <t>61,31</t>
  </si>
  <si>
    <t>107,15</t>
  </si>
  <si>
    <t>581,35</t>
  </si>
  <si>
    <t>48,88</t>
  </si>
  <si>
    <t>44,48</t>
  </si>
  <si>
    <t>52,97</t>
  </si>
  <si>
    <t>46,14</t>
  </si>
  <si>
    <t>57,23</t>
  </si>
  <si>
    <t>52,88</t>
  </si>
  <si>
    <t>61,93</t>
  </si>
  <si>
    <t>55,22</t>
  </si>
  <si>
    <t>56,08</t>
  </si>
  <si>
    <t>54,41</t>
  </si>
  <si>
    <t>64,65</t>
  </si>
  <si>
    <t>65,75</t>
  </si>
  <si>
    <t>66,18</t>
  </si>
  <si>
    <t>67,40</t>
  </si>
  <si>
    <t>63,04</t>
  </si>
  <si>
    <t>74,53</t>
  </si>
  <si>
    <t>75,75</t>
  </si>
  <si>
    <t>66,80</t>
  </si>
  <si>
    <t>68,02</t>
  </si>
  <si>
    <t>44,99</t>
  </si>
  <si>
    <t>45,26</t>
  </si>
  <si>
    <t>57,53</t>
  </si>
  <si>
    <t>58,24</t>
  </si>
  <si>
    <t>69,59</t>
  </si>
  <si>
    <t>69,94</t>
  </si>
  <si>
    <t>41,57</t>
  </si>
  <si>
    <t>42,18</t>
  </si>
  <si>
    <t>53,36</t>
  </si>
  <si>
    <t>54,35</t>
  </si>
  <si>
    <t>64,83</t>
  </si>
  <si>
    <t>50,58</t>
  </si>
  <si>
    <t>63,15</t>
  </si>
  <si>
    <t>74,73</t>
  </si>
  <si>
    <t>75,62</t>
  </si>
  <si>
    <t>44,72</t>
  </si>
  <si>
    <t>68,41</t>
  </si>
  <si>
    <t>69,30</t>
  </si>
  <si>
    <t>44,84</t>
  </si>
  <si>
    <t>57,82</t>
  </si>
  <si>
    <t>100,77</t>
  </si>
  <si>
    <t>174,44</t>
  </si>
  <si>
    <t>50,53</t>
  </si>
  <si>
    <t>47,97</t>
  </si>
  <si>
    <t>62,27</t>
  </si>
  <si>
    <t>59,21</t>
  </si>
  <si>
    <t>53,98</t>
  </si>
  <si>
    <t>49,94</t>
  </si>
  <si>
    <t>62,06</t>
  </si>
  <si>
    <t>77,16</t>
  </si>
  <si>
    <t>76,86</t>
  </si>
  <si>
    <t>59,05</t>
  </si>
  <si>
    <t>68,21</t>
  </si>
  <si>
    <t>62,73</t>
  </si>
  <si>
    <t>81,12</t>
  </si>
  <si>
    <t>69,64</t>
  </si>
  <si>
    <t>67,31</t>
  </si>
  <si>
    <t>88,16</t>
  </si>
  <si>
    <t>85,60</t>
  </si>
  <si>
    <t>76,49</t>
  </si>
  <si>
    <t>71,24</t>
  </si>
  <si>
    <t>96,00</t>
  </si>
  <si>
    <t>89,97</t>
  </si>
  <si>
    <t>50,50</t>
  </si>
  <si>
    <t>462,48</t>
  </si>
  <si>
    <t>465,98</t>
  </si>
  <si>
    <t>469,23</t>
  </si>
  <si>
    <t>50,00</t>
  </si>
  <si>
    <t>272,32</t>
  </si>
  <si>
    <t>622,58</t>
  </si>
  <si>
    <t>325,52</t>
  </si>
  <si>
    <t>76,22</t>
  </si>
  <si>
    <t>87,53</t>
  </si>
  <si>
    <t>101,29</t>
  </si>
  <si>
    <t>90,48</t>
  </si>
  <si>
    <t>97,99</t>
  </si>
  <si>
    <t>108,93</t>
  </si>
  <si>
    <t>123,04</t>
  </si>
  <si>
    <t>111,89</t>
  </si>
  <si>
    <t>119,73</t>
  </si>
  <si>
    <t>130,34</t>
  </si>
  <si>
    <t>144,79</t>
  </si>
  <si>
    <t>63,50</t>
  </si>
  <si>
    <t>129,99</t>
  </si>
  <si>
    <t>49,16</t>
  </si>
  <si>
    <t>38,46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</si>
  <si>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</si>
  <si>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</si>
  <si>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</si>
  <si>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</si>
  <si>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</si>
  <si>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</si>
  <si>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28,98</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</si>
  <si>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</si>
  <si>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</si>
  <si>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62,98</t>
  </si>
  <si>
    <t>EXECUÇÃO E COMPACTAÇÃO DE BASE E OU SUB BASE PARA PAVIMENTAÇÃO DE SOLO (PREDOMINANTEMENTE ARENOSO) COM CIMENTO (TEOR DE 8%) - EXCLUSIVE SOLO, ESCAVAÇÃO, CARGA E TRANSPORTE. AF_11/2019</t>
  </si>
  <si>
    <t>79,78</t>
  </si>
  <si>
    <t>EXECUÇÃO E COMPACTAÇÃO DE BASE E OU SUB BASE PARA PAVIMENTAÇÃO DE BRITA GRADUADA SIMPLES - EXCLUSIVE CARGA E TRANSPORTE. AF_11/2019</t>
  </si>
  <si>
    <t>120,16</t>
  </si>
  <si>
    <t>EXECUÇÃO E COMPACTAÇÃO DE BASE E OU SUB BASE PARA PAVIMENTAÇÃO DE BRITA GRADUADA SIMPLES TRATADA COM CIMENTO - EXCLUSIVE CARGA E TRANSPORTE. AF_11/2019</t>
  </si>
  <si>
    <t>151,19</t>
  </si>
  <si>
    <t>EXECUÇÃO E COMPACTAÇÃO DE BASE E OU SUB BASE PARA PAVIMENTAÇÃO DE CONCRETO COMPACTADO COM ROLO - EXCLUSIVE CARGA E TRANSPORTE. AF_11/2019</t>
  </si>
  <si>
    <t>163,44</t>
  </si>
  <si>
    <t>EXECUÇÃO E COMPACTAÇÃO DE BASE E OU SUB BASE PARA PAVIMENTAÇÃO DE PEDRA RACHÃO - EXCLUSIVE ESCAVAÇÃO, CARGA E TRANSPORTE. AF_11/2019</t>
  </si>
  <si>
    <t>87,17</t>
  </si>
  <si>
    <t>EXECUÇÃO E COMPACTAÇÃO DE BASE E OU SUB BASE PARA PAVIMENTAÇÃO DE MACADAME SECO - EXCLUSIVE CARGA E TRANSPORTE. AF_11/2019</t>
  </si>
  <si>
    <t>110,86</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</si>
  <si>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</si>
  <si>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</si>
  <si>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</si>
  <si>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</si>
  <si>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70,13</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</si>
  <si>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</si>
  <si>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</si>
  <si>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</si>
  <si>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</si>
  <si>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104,15</t>
  </si>
  <si>
    <t>100567</t>
  </si>
  <si>
    <t>EXECUÇÃO E COMPACTAÇÃO DE BASE E OU SUB-BASE PARA PAVIMENTAÇÃO DE SOLO (PREDOMINANTEMENTE ARENOSO) BRITA - 40/60 COM CIMENTO (TEOR DE 6%) - EXCLUSIVE SOLO, ESCAVAÇÃO, CARGA E TRANSPORTE. AF_11/2019</t>
  </si>
  <si>
    <t>120,08</t>
  </si>
  <si>
    <t>100568</t>
  </si>
  <si>
    <t>EXECUÇÃO E COMPACTAÇÃO DE BASE E OU SUB-BASE PARA PAVIMENTAÇÃO DE SOLO (PREDOMINANTEMENTE ARENOSO) BRITA - 40/60 COM CIMENTO (TEOR DE 8%) - EXCLUSIVE SOLO, ESCAVAÇÃO, CARGA E TRANSPORTE. AF_11/2019</t>
  </si>
  <si>
    <t>135,73</t>
  </si>
  <si>
    <t>100569</t>
  </si>
  <si>
    <t>EXECUÇÃO E COMPACTAÇÃO DE BASE E OU SUB-BASE PARA PAVIMENTAÇÃO DE SOLO (PREDOMINANTEMENTE ARENOSO) BRITA - 50/50 COM CIMENTO (TEOR DE 4%)  - EXCLUSIVE SOLO, ESCAVAÇÃO, CARGA E TRANSPORTE. AF_11/2019</t>
  </si>
  <si>
    <t>95,18</t>
  </si>
  <si>
    <t>100570</t>
  </si>
  <si>
    <t>EXECUÇÃO E COMPACTAÇÃO DE BASE E OU SUB-BASE PARA PAVIMENTAÇÃO DE SOLO (PREDOMINANTEMENTE ARENOSO) BRITA - 50/50 COM CIMENTO (TEOR DE 6%) - EXCLUSIVE SOLO, ESCAVAÇÃO, CARGA E TRANSPORTE. AF_11/2019</t>
  </si>
  <si>
    <t>112,59</t>
  </si>
  <si>
    <t>100571</t>
  </si>
  <si>
    <t>EXECUÇÃO E COMPACTAÇÃO DE BASE E OU SUB-BASE PARA PAVIMENTAÇÃO DE SOLO (PREDOMINANTEMENTE ARENOSO) BRITA - 50/50 COM CIMENTO (TEOR DE 8%) - EXCLUSIVE SOLO, ESCAVAÇÃO, CARGA E TRANSPORTE. AF_11/2019</t>
  </si>
  <si>
    <t>127,16</t>
  </si>
  <si>
    <t>100572</t>
  </si>
  <si>
    <t>EXECUÇÃO E COMPACTAÇÃO DE BASE E OU SUB-BASE PARA PAVIMENTAÇÃO DE SOLO (PREDOMINANTEMENTE ARGILOSO) BRITA - 40/60 - EXCLUSIVE SOLO, ESCAVAÇÃO, CARGA E TRANSPORTE. AF_11/2019</t>
  </si>
  <si>
    <t>73,62</t>
  </si>
  <si>
    <t>100573</t>
  </si>
  <si>
    <t>EXECUÇÃO E COMPACTAÇÃO DE BASE E OU SUB-BASE PARA PAVIMENTAÇÃO DE SOLO (PREDOMINANTEMENTE ARGILOSO) BRITA - 50/50 - EXCLUSIVE SOLO, ESCAVAÇÃO, CARGA E TRANSPORTE. AF_11/2019</t>
  </si>
  <si>
    <t>64,30</t>
  </si>
  <si>
    <t>100574</t>
  </si>
  <si>
    <t>ESPALHAMENTO DE MATERIAL COM TRATOR DE ESTEIRAS. AF_11/2019</t>
  </si>
  <si>
    <t>100575</t>
  </si>
  <si>
    <t>REGULARIZAÇÃO DE SUPERFÍCIES COM MOTONIVELADORA. AF_11/2019</t>
  </si>
  <si>
    <t>74,75</t>
  </si>
  <si>
    <t>729,08</t>
  </si>
  <si>
    <t>566,98</t>
  </si>
  <si>
    <t>53,61</t>
  </si>
  <si>
    <t>49,39</t>
  </si>
  <si>
    <t>62,88</t>
  </si>
  <si>
    <t>55,44</t>
  </si>
  <si>
    <t>45,16</t>
  </si>
  <si>
    <t>62,92</t>
  </si>
  <si>
    <t>64,11</t>
  </si>
  <si>
    <t>46,46</t>
  </si>
  <si>
    <t>52,36</t>
  </si>
  <si>
    <t>53,46</t>
  </si>
  <si>
    <t>49,97</t>
  </si>
  <si>
    <t>60,66</t>
  </si>
  <si>
    <t>12,06</t>
  </si>
  <si>
    <t>452,29</t>
  </si>
  <si>
    <t>391,46</t>
  </si>
  <si>
    <t>270,94</t>
  </si>
  <si>
    <t>228,34</t>
  </si>
  <si>
    <t>451,28</t>
  </si>
  <si>
    <t>EXECUÇÃO DE PAVIMENTO COM APLICAÇÃO DE CONCRETO ASFÁLTICO, CAMADA DE ROLAMENTO - EXCLUSIVE CARGA E TRANSPORTE. AF_11/2019</t>
  </si>
  <si>
    <t>987,93</t>
  </si>
  <si>
    <t>EXECUÇÃO DE PAVIMENTO COM APLICAÇÃO DE CONCRETO ASFÁLTICO, CAMADA DE BINDER - EXCLUSIVE CARGA E TRANSPORTE. AF_11/2019</t>
  </si>
  <si>
    <t>937,27</t>
  </si>
  <si>
    <t>FRESAGEM DE PAVIMENTO ASFÁLTICO (PROFUNDIDADE ATÉ 5,0 CM) - EXCLUSIVE TRANSPORTE. AF_11/2019</t>
  </si>
  <si>
    <t>112,46</t>
  </si>
  <si>
    <t>142,43</t>
  </si>
  <si>
    <t>155,74</t>
  </si>
  <si>
    <t>57,49</t>
  </si>
  <si>
    <t>11,80</t>
  </si>
  <si>
    <t>13,23</t>
  </si>
  <si>
    <t>18,94</t>
  </si>
  <si>
    <t>21,90</t>
  </si>
  <si>
    <t>24,00</t>
  </si>
  <si>
    <t>32,83</t>
  </si>
  <si>
    <t>36,48</t>
  </si>
  <si>
    <t>58,15</t>
  </si>
  <si>
    <t>15,79</t>
  </si>
  <si>
    <t>15,58</t>
  </si>
  <si>
    <t>24,54</t>
  </si>
  <si>
    <t>35,81</t>
  </si>
  <si>
    <t>13,13</t>
  </si>
  <si>
    <t>110,03</t>
  </si>
  <si>
    <t>90,72</t>
  </si>
  <si>
    <t>34,69</t>
  </si>
  <si>
    <t>30,04</t>
  </si>
  <si>
    <t>36,72</t>
  </si>
  <si>
    <t>30,92</t>
  </si>
  <si>
    <t>71,43</t>
  </si>
  <si>
    <t>61,02</t>
  </si>
  <si>
    <t>93,96</t>
  </si>
  <si>
    <t>84,12</t>
  </si>
  <si>
    <t>107,68</t>
  </si>
  <si>
    <t>96,40</t>
  </si>
  <si>
    <t>26,66</t>
  </si>
  <si>
    <t>203,02</t>
  </si>
  <si>
    <t>142,11</t>
  </si>
  <si>
    <t>146,08</t>
  </si>
  <si>
    <t>417,49</t>
  </si>
  <si>
    <t>22,27</t>
  </si>
  <si>
    <t>27,53</t>
  </si>
  <si>
    <t>20,56</t>
  </si>
  <si>
    <t>27,56</t>
  </si>
  <si>
    <t>30,74</t>
  </si>
  <si>
    <t>34,35</t>
  </si>
  <si>
    <t>156,22</t>
  </si>
  <si>
    <t>145,06</t>
  </si>
  <si>
    <t>65,32</t>
  </si>
  <si>
    <t>88,22</t>
  </si>
  <si>
    <t>46,00</t>
  </si>
  <si>
    <t>49,05</t>
  </si>
  <si>
    <t>71,60</t>
  </si>
  <si>
    <t>484,38</t>
  </si>
  <si>
    <t>50,92</t>
  </si>
  <si>
    <t>66,34</t>
  </si>
  <si>
    <t>76,13</t>
  </si>
  <si>
    <t>69,48</t>
  </si>
  <si>
    <t>85,55</t>
  </si>
  <si>
    <t>21,50</t>
  </si>
  <si>
    <t>50,67</t>
  </si>
  <si>
    <t>54,75</t>
  </si>
  <si>
    <t>72,72</t>
  </si>
  <si>
    <t>30,50</t>
  </si>
  <si>
    <t>80,36</t>
  </si>
  <si>
    <t>87,34</t>
  </si>
  <si>
    <t>74,82</t>
  </si>
  <si>
    <t>81,80</t>
  </si>
  <si>
    <t>32,91</t>
  </si>
  <si>
    <t>86,18</t>
  </si>
  <si>
    <t>94,17</t>
  </si>
  <si>
    <t>102,24</t>
  </si>
  <si>
    <t>80,87</t>
  </si>
  <si>
    <t>72,55</t>
  </si>
  <si>
    <t>78,23</t>
  </si>
  <si>
    <t>36,02</t>
  </si>
  <si>
    <t>85,88</t>
  </si>
  <si>
    <t>18,98</t>
  </si>
  <si>
    <t>26,99</t>
  </si>
  <si>
    <t>110,76</t>
  </si>
  <si>
    <t>56,67</t>
  </si>
  <si>
    <t>60,85</t>
  </si>
  <si>
    <t>118,86</t>
  </si>
  <si>
    <t>127,56</t>
  </si>
  <si>
    <t>67,06</t>
  </si>
  <si>
    <t>133,76</t>
  </si>
  <si>
    <t>143,76</t>
  </si>
  <si>
    <t>105,56</t>
  </si>
  <si>
    <t>55,67</t>
  </si>
  <si>
    <t>113,68</t>
  </si>
  <si>
    <t>122,38</t>
  </si>
  <si>
    <t>57,05</t>
  </si>
  <si>
    <t>138,55</t>
  </si>
  <si>
    <t>19,54</t>
  </si>
  <si>
    <t>19,04</t>
  </si>
  <si>
    <t>36,53</t>
  </si>
  <si>
    <t>34,78</t>
  </si>
  <si>
    <t>29,59</t>
  </si>
  <si>
    <t>14,69</t>
  </si>
  <si>
    <t>21,73</t>
  </si>
  <si>
    <t>30,17</t>
  </si>
  <si>
    <t>23,81</t>
  </si>
  <si>
    <t>26,41</t>
  </si>
  <si>
    <t>46,23</t>
  </si>
  <si>
    <t>43,83</t>
  </si>
  <si>
    <t>42,98</t>
  </si>
  <si>
    <t>40,58</t>
  </si>
  <si>
    <t>18,93</t>
  </si>
  <si>
    <t>28,67</t>
  </si>
  <si>
    <t>39,33</t>
  </si>
  <si>
    <t>52,85</t>
  </si>
  <si>
    <t>48,67</t>
  </si>
  <si>
    <t>52,20</t>
  </si>
  <si>
    <t>71,42</t>
  </si>
  <si>
    <t>93,13</t>
  </si>
  <si>
    <t>38,19</t>
  </si>
  <si>
    <t>41,59</t>
  </si>
  <si>
    <t>44,03</t>
  </si>
  <si>
    <t>47,78</t>
  </si>
  <si>
    <t>67,57</t>
  </si>
  <si>
    <t>65,31</t>
  </si>
  <si>
    <t>75,26</t>
  </si>
  <si>
    <t>75,33</t>
  </si>
  <si>
    <t>78,73</t>
  </si>
  <si>
    <t>99,10</t>
  </si>
  <si>
    <t>108,97</t>
  </si>
  <si>
    <t>132,16</t>
  </si>
  <si>
    <t>49,77</t>
  </si>
  <si>
    <t>52,25</t>
  </si>
  <si>
    <t>60,04</t>
  </si>
  <si>
    <t>125,91</t>
  </si>
  <si>
    <t>86,19</t>
  </si>
  <si>
    <t>120,66</t>
  </si>
  <si>
    <t>125,60</t>
  </si>
  <si>
    <t>97,47</t>
  </si>
  <si>
    <t>87,93</t>
  </si>
  <si>
    <t>136,62</t>
  </si>
  <si>
    <t>96,90</t>
  </si>
  <si>
    <t>130,42</t>
  </si>
  <si>
    <t>91,19</t>
  </si>
  <si>
    <t>142,89</t>
  </si>
  <si>
    <t>135,34</t>
  </si>
  <si>
    <t>94,19</t>
  </si>
  <si>
    <t>141,72</t>
  </si>
  <si>
    <t>130,72</t>
  </si>
  <si>
    <t>97,67</t>
  </si>
  <si>
    <t>93,61</t>
  </si>
  <si>
    <t>24,01</t>
  </si>
  <si>
    <t>219,92</t>
  </si>
  <si>
    <t>202,48</t>
  </si>
  <si>
    <t>212,29</t>
  </si>
  <si>
    <t>255,73</t>
  </si>
  <si>
    <t>43,68</t>
  </si>
  <si>
    <t>55,70</t>
  </si>
  <si>
    <t>52,45</t>
  </si>
  <si>
    <t>48,93</t>
  </si>
  <si>
    <t>58,63</t>
  </si>
  <si>
    <t>55,77</t>
  </si>
  <si>
    <t>244,57</t>
  </si>
  <si>
    <t>225,93</t>
  </si>
  <si>
    <t>235,74</t>
  </si>
  <si>
    <t>283,29</t>
  </si>
  <si>
    <t>49,81</t>
  </si>
  <si>
    <t>48,23</t>
  </si>
  <si>
    <t>39,32</t>
  </si>
  <si>
    <t>33,14</t>
  </si>
  <si>
    <t>46,41</t>
  </si>
  <si>
    <t>96,18</t>
  </si>
  <si>
    <t>135,39</t>
  </si>
  <si>
    <t>100,36</t>
  </si>
  <si>
    <t>31,28</t>
  </si>
  <si>
    <t>50,80</t>
  </si>
  <si>
    <t>21,45</t>
  </si>
  <si>
    <t>85,37</t>
  </si>
  <si>
    <t>88,51</t>
  </si>
  <si>
    <t>41,42</t>
  </si>
  <si>
    <t>90,23</t>
  </si>
  <si>
    <t>57,46</t>
  </si>
  <si>
    <t>184,42</t>
  </si>
  <si>
    <t>170,18</t>
  </si>
  <si>
    <t>ARGAMASSA TRAÇO 1:7 (EM VOLUME DE CIMENTO E AREIA MÉDIA ÚMIDA) COM ADIÇÃO DE PLASTIFICANTE PARA EMBOÇO/MASSA ÚNICA/ASSENTAMENTO DE ALVENARIA DE VEDAÇÃO, PREPARO MECÂNICO COM BETONEIRA 400 L. AF_08/2019</t>
  </si>
  <si>
    <t>243,13</t>
  </si>
  <si>
    <t>ARGAMASSA TRAÇO 1:7 (EM VOLUME DE CIMENTO E AREIA MÉDIA ÚMIDA) COM ADIÇÃO DE PLASTIFICANTE PARA EMBOÇO/MASSA ÚNICA/ASSENTAMENTO DE ALVENARIA DE VEDAÇÃO, PREPARO MECÂNICO COM BETONEIRA 600 L. AF_08/2019</t>
  </si>
  <si>
    <t>233,20</t>
  </si>
  <si>
    <t>ARGAMASSA TRAÇO 1:6 (EM VOLUME DE CIMENTO E AREIA MÉDIA ÚMIDA) COM ADIÇÃO DE PLASTIFICANTE PARA EMBOÇO/MASSA ÚNICA/ASSENTAMENTO DE ALVENARIA DE VEDAÇÃO, PREPARO MECÂNICO COM BETONEIRA 400 L. AF_08/2019</t>
  </si>
  <si>
    <t>249,59</t>
  </si>
  <si>
    <t>ARGAMASSA TRAÇO 1:6 (EM VOLUME DE CIMENTO E AREIA MÉDIA ÚMIDA) COM ADIÇÃO DE PLASTIFICANTE PARA EMBOÇO/MASSA ÚNICA/ASSENTAMENTO DE ALVENARIA DE VEDAÇÃO, PREPARO MECÂNICO COM BETONEIRA 600 L. AF_08/2019</t>
  </si>
  <si>
    <t>238,74</t>
  </si>
  <si>
    <t>ARGAMASSA TRAÇO 1:1:6 (EM VOLUME DE CIMENTO, CAL E AREIA MÉDIA ÚMIDA) PARA EMBOÇO/MASSA ÚNICA/ASSENTAMENTO DE ALVENARIA DE VEDAÇÃO, PREPARO MECÂNICO COM BETONEIRA 400 L. AF_08/2019</t>
  </si>
  <si>
    <t>338,55</t>
  </si>
  <si>
    <t>ARGAMASSA TRAÇO 1:1:6 (EM VOLUME DE CIMENTO, CAL E AREIA MÉDIA ÚMIDA) PARA EMBOÇO/MASSA ÚNICA/ASSENTAMENTO DE ALVENARIA DE VEDAÇÃO, PREPARO MECÂNICO COM BETONEIRA 600 L. AF_08/2019</t>
  </si>
  <si>
    <t>317,60</t>
  </si>
  <si>
    <t>ARGAMASSA TRAÇO 1:1,5:7,5 (EM VOLUME DE CIMENTO, CAL E AREIA MÉDIA ÚMIDA) PARA EMBOÇO/MASSA ÚNICA/ASSENTAMENTO DE ALVENARIA DE VEDAÇÃO, PREPARO MECÂNICO COM BETONEIRA 400 L. AF_08/2019</t>
  </si>
  <si>
    <t>332,17</t>
  </si>
  <si>
    <t>ARGAMASSA TRAÇO 1:1,5:7,5 (EM VOLUME DE CIMENTO, CAL E AREIA MÉDIA ÚMIDA) PARA EMBOÇO/MASSA ÚNICA/ASSENTAMENTO DE ALVENARIA DE VEDAÇÃO, PREPARO MECÂNICO COM BETONEIRA 600 L. AF_08/2019</t>
  </si>
  <si>
    <t>319,92</t>
  </si>
  <si>
    <t>ARGAMASSA TRAÇO 1:2:8 (EM VOLUME DE CIMENTO, CAL E AREIA MÉDIA ÚMIDA) PARA EMBOÇO/MASSA ÚNICA/ASSENTAMENTO DE ALVENARIA DE VEDAÇÃO, PREPARO MECÂNICO COM BETONEIRA 400 L. AF_08/2019</t>
  </si>
  <si>
    <t>344,68</t>
  </si>
  <si>
    <t>ARGAMASSA TRAÇO 1:2:9 (EM VOLUME DE CIMENTO, CAL E AREIA MÉDIA ÚMIDA) PARA EMBOÇO/MASSA ÚNICA/ASSENTAMENTO DE ALVENARIA DE VEDAÇÃO, PREPARO MECÂNICO COM BETONEIRA 600 L. AF_08/2019</t>
  </si>
  <si>
    <t>324,00</t>
  </si>
  <si>
    <t>ARGAMASSA TRAÇO 1:3:12 (EM VOLUME DE CIMENTO, CAL E AREIA MÉDIA ÚMIDA) PARA EMBOÇO/MASSA ÚNICA/ASSENTAMENTO DE ALVENARIA DE VEDAÇÃO, PREPARO MECÂNICO COM BETONEIRA 400 L. AF_08/2019</t>
  </si>
  <si>
    <t>346,40</t>
  </si>
  <si>
    <t>ARGAMASSA TRAÇO 1:3:12 (EM VOLUME DE CIMENTO, CAL E AREIA MÉDIA ÚMIDA) PARA EMBOÇO/MASSA ÚNICA/ASSENTAMENTO DE ALVENARIA DE VEDAÇÃO, PREPARO MECÂNICO COM BETONEIRA 600 L. AF_08/2019</t>
  </si>
  <si>
    <t>317,95</t>
  </si>
  <si>
    <t>ARGAMASSA TRAÇO 1:3 (EM VOLUME DE CIMENTO E AREIA MÉDIA ÚMIDA) PARA CONTRAPISO, PREPARO MECÂNICO COM BETONEIRA 400 L. AF_08/2019</t>
  </si>
  <si>
    <t>355,30</t>
  </si>
  <si>
    <t>ARGAMASSA TRAÇO 1:3 (EM VOLUME DE CIMENTO E AREIA MÉDIA ÚMIDA) PARA CONTRAPISO, PREPARO MECÂNICO COM BETONEIRA 600 L. AF_08/2019</t>
  </si>
  <si>
    <t>231,95</t>
  </si>
  <si>
    <t>ARGAMASSA TRAÇO 1:4 (EM VOLUME DE CIMENTO E AREIA MÉDIA ÚMIDA) PARA CONTRAPISO, PREPARO MECÂNICO COM BETONEIRA 400 L. AF_08/2019</t>
  </si>
  <si>
    <t>ARGAMASSA TRAÇO 1:4 (EM VOLUME DE CIMENTO E AREIA MÉDIA ÚMIDA) PARA CONTRAPISO, PREPARO MECÂNICO COM BETONEIRA 600 L. AF_08/2019</t>
  </si>
  <si>
    <t>309,71</t>
  </si>
  <si>
    <t>ARGAMASSA TRAÇO 1:5 (EM VOLUME DE CIMENTO E AREIA MÉDIA ÚMIDA) PARA CONTRAPISO, PREPARO MECÂNICO COM BETONEIRA 400 L. AF_08/2019</t>
  </si>
  <si>
    <t>288,23</t>
  </si>
  <si>
    <t>ARGAMASSA TRAÇO 1:5 (EM VOLUME DE CIMENTO E AREIA MÉDIA ÚMIDA) PARA CONTRAPISO, PREPARO MECÂNICO COM BETONEIRA 600 L. AF_08/2019</t>
  </si>
  <si>
    <t>285,89</t>
  </si>
  <si>
    <t>ARGAMASSA TRAÇO 1:6 (EM VOLUME DE CIMENTO E AREIA MÉDIA ÚMIDA) PARA CONTRAPISO, PREPARO MECÂNICO COM BETONEIRA 400 L. AF_08/2019</t>
  </si>
  <si>
    <t>277,30</t>
  </si>
  <si>
    <t>ARGAMASSA TRAÇO 1:6 (EM VOLUME DE CIMENTO E AREIA MÉDIA ÚMIDA) PARA CONTRAPISO, PREPARO MECÂNICO COM BETONEIRA 600 L. AF_08/2019</t>
  </si>
  <si>
    <t>265,41</t>
  </si>
  <si>
    <t>ARGAMASSA TRAÇO 1:5 (EM VOLUME DE CIMENTO E AREIA GROSSA ÚMIDA) PARA CHAPISCO CONVENCIONAL, PREPARO MECÂNICO COM BETONEIRA 400 L. AF_08/2019</t>
  </si>
  <si>
    <t>248,04</t>
  </si>
  <si>
    <t>ARGAMASSA TRAÇO 1:5 (EM VOLUME DE CIMENTO E AREIA GROSSA ÚMIDA) PARA CHAPISCO CONVENCIONAL, PREPARO MECÂNICO COM BETONEIRA 600 L. AF_08/2019</t>
  </si>
  <si>
    <t>236,24</t>
  </si>
  <si>
    <t>ARGAMASSA TRAÇO 1:3 (EM VOLUME DE CIMENTO E AREIA GROSSA ÚMIDA) PARA CHAPISCO CONVENCIONAL, PREPARO MECÂNICO COM BETONEIRA 400 L. AF_08/2019</t>
  </si>
  <si>
    <t>295,93</t>
  </si>
  <si>
    <t>ARGAMASSA TRAÇO 1:3 (EM VOLUME DE CIMENTO E AREIA GROSSA ÚMIDA) PARA CHAPISCO CONVENCIONAL, PREPARO MECÂNICO COM BETONEIRA 600 L. AF_08/2019</t>
  </si>
  <si>
    <t>285,01</t>
  </si>
  <si>
    <t>ARGAMASSA TRAÇO 1:4 (EM VOLUME DE CIMENTO E AREIA GROSSA ÚMIDA) PARA CHAPISCO CONVENCIONAL, PREPARO MECÂNICO COM BETONEIRA 400 L. AF_08/2019</t>
  </si>
  <si>
    <t>273,14</t>
  </si>
  <si>
    <t>ARGAMASSA TRAÇO 1:4 (EM VOLUME DE CIMENTO E AREIA GROSSA ÚMIDA) PARA CHAPISCO CONVENCIONAL, PREPARO MECÂNICO COM BETONEIRA 600 L. AF_08/2019</t>
  </si>
  <si>
    <t>256,23</t>
  </si>
  <si>
    <t>ARGAMASSA TRAÇO 1:5 (EM VOLUME DE CIMENTO E AREIA GROSSA ÚMIDA) COM ADIÇÃO DE EMULSÃO POLIMÉRICA PARA CHAPISCO ROLADO, PREPARO MECÂNICO COM BETONEIRA 400 L. AF_08/2019</t>
  </si>
  <si>
    <t>1.717,65</t>
  </si>
  <si>
    <t>ARGAMASSA TRAÇO 1:5 (EM VOLUME DE CIMENTO E AREIA GROSSA ÚMIDA) COM ADIÇÃO DE EMULSÃO POLIMÉRICA PARA CHAPISCO ROLADO, PREPARO MECÂNICO COM BETONEIRA 600 L. AF_08/2019</t>
  </si>
  <si>
    <t>1.713,58</t>
  </si>
  <si>
    <t>ARGAMASSA TRAÇO 1:3 (EM VOLUME DE CIMENTO E AREIA GROSSA ÚMIDA) COM ADIÇÃO DE EMULSÃO POLIMÉRICA PARA CHAPISCO ROLADO, PREPARO MECÂNICO COM BETONEIRA 400 L. AF_08/2019</t>
  </si>
  <si>
    <t>1.774,71</t>
  </si>
  <si>
    <t>ARGAMASSA TRAÇO 1:3 (EM VOLUME DE CIMENTO E AREIA GROSSA ÚMIDA) COM ADIÇÃO DE EMULSÃO POLIMÉRICA PARA CHAPISCO ROLADO, PREPARO MECÂNICO COM BETONEIRA 600 L. AF_08/2019</t>
  </si>
  <si>
    <t>1.764,46</t>
  </si>
  <si>
    <t>ARGAMASSA TRAÇO 1:4 (EM VOLUME DE CIMENTO E AREIA GROSSA ÚMIDA) COM ADIÇÃO DE EMULSÃO POLIMÉRICA PARA CHAPISCO ROLADO, PREPARO MECÂNICO COM BETONEIRA 400 L. AF_08/2019</t>
  </si>
  <si>
    <t>1.735,06</t>
  </si>
  <si>
    <t>ARGAMASSA TRAÇO 1:4 (EM VOLUME DE CIMENTO E AREIA GROSSA ÚMIDA) COM ADIÇÃO DE EMULSÃO POLIMÉRICA PARA CHAPISCO ROLADO, PREPARO MECÂNICO COM BETONEIRA 600 L. AF_08/2019</t>
  </si>
  <si>
    <t>1.726,99</t>
  </si>
  <si>
    <t>ARGAMASSA TRAÇO 1:7 (EM VOLUME DE CIMENTO E AREIA MÉDIA ÚMIDA) COM ADIÇÃO DE PLASTIFICANTE PARA EMBOÇO/MASSA ÚNICA/ASSENTAMENTO DE ALVENARIA DE VEDAÇÃO, PREPARO MECÂNICO COM MISTURADOR DE EIXO HORIZONTAL DE 300 KG. AF_08/2019</t>
  </si>
  <si>
    <t>264,16</t>
  </si>
  <si>
    <t>ARGAMASSA TRAÇO 1:7 (EM VOLUME DE CIMENTO E AREIA MÉDIA ÚMIDA) COM ADIÇÃO DE PLASTIFICANTE PARA EMBOÇO/MASSA ÚNICA/ASSENTAMENTO DE ALVENARIA DE VEDAÇÃO, PREPARO MECÂNICO COM MISTURADOR DE EIXO HORIZONTAL DE 600 KG. AF_08/2019</t>
  </si>
  <si>
    <t>212,05</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</si>
  <si>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</si>
  <si>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</si>
  <si>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227,78</t>
  </si>
  <si>
    <t>ARGAMASSA TRAÇO 1:1:6 (EM VOLUME DE CIMENTO, CAL E AREIA MÉDIA ÚMIDA) PARA EMBOÇO/MASSA ÚNICA/ASSENTAMENTO DE ALVENARIA DE VEDAÇÃO, PREPARO MECÂNICO COM MISTURADOR DE EIXO HORIZONTAL DE 300 KG. AF_08/2019</t>
  </si>
  <si>
    <t>358,58</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</si>
  <si>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</si>
  <si>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</si>
  <si>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338,93</t>
  </si>
  <si>
    <t>ARGAMASSA TRAÇO 1:1,5:7,5 (EM VOLUME DE CIMENTO, CAL E AREIA MÉDIA ÚMIDA) PARA EMBOÇO/MASSA ÚNICA/ASSENTAMENTO DE ALVENARIA DE VEDAÇÃO, PREPARO MECÂNICO COM MISTURADOR DE EIXO HORIZONTAL DE 600 KG. AF_08/2019</t>
  </si>
  <si>
    <t>304,92</t>
  </si>
  <si>
    <t>ARGAMASSA TRAÇO 1:2:8 (EM VOLUME DE CIMENTO, CAL E AREIA MÉDIA ÚMIDA) PARA EMBOÇO/MASSA ÚNICA/ASSENTAMENTO DE ALVENARIA DE VEDAÇÃO, PREPARO MECÂNICO COM MISTURADOR DE EIXO HORIZONTAL DE 300 KG. AF_08/2019</t>
  </si>
  <si>
    <t>332,16</t>
  </si>
  <si>
    <t>ARGAMASSA TRAÇO 1:2:8 (EM VOLUME DE CIMENTO, CAL E AREIA MÉDIA ÚMIDA) PARA EMBOÇO/MASSA ÚNICA/ASSENTAMENTO DE ALVENARIA DE VEDAÇÃO, PREPARO MECÂNICO COM MISTURADOR DE EIXO HORIZONTAL DE 600 KG. AF_08/2019</t>
  </si>
  <si>
    <t>321,24</t>
  </si>
  <si>
    <t>ARGAMASSA TRAÇO 1:2:9 (EM VOLUME DE CIMENTO, CAL E AREIA MÉDIA ÚMIDA) PARA EMBOÇO/MASSA ÚNICA/ASSENTAMENTO DE ALVENARIA DE VEDAÇÃO, PREPARO MECÂNICO COM MISTURADOR DE EIXO HORIZONTAL DE 300 KG. AF_08/2019</t>
  </si>
  <si>
    <t>331,70</t>
  </si>
  <si>
    <t>ARGAMASSA TRAÇO 1:3:12 (EM VOLUME DE CIMENTO, CAL E AREIA MÉDIA ÚMIDA) PARA EMBOÇO/MASSA ÚNICA/ASSENTAMENTO DE ALVENARIA DE VEDAÇÃO, PREPARO MECÂNICO COM MISTURADOR DE EIXO HORIZONTAL DE 600 KG. AF_08/2019</t>
  </si>
  <si>
    <t>320,38</t>
  </si>
  <si>
    <t>ARGAMASSA TRAÇO 1:3 (EM VOLUME DE CIMENTO E AREIA MÉDIA ÚMIDA) PARA CONTRAPISO, PREPARO MECÂNICO COM MISTURADOR DE EIXO HORIZONTAL DE 160 KG. AF_08/2019</t>
  </si>
  <si>
    <t>463,51</t>
  </si>
  <si>
    <t>ARGAMASSA TRAÇO 1:3 (EM VOLUME DE CIMENTO E AREIA MÉDIA ÚMIDA) PARA CONTRAPISO, PREPARO MECÂNICO COM MISTURADOR DE EIXO HORIZONTAL DE 300 KG. AF_08/2019</t>
  </si>
  <si>
    <t>358,50</t>
  </si>
  <si>
    <t>ARGAMASSA TRAÇO 1:3 (EM VOLUME DE CIMENTO E AREIA MÉDIA ÚMIDA) PARA CONTRAPISO, PREPARO MECÂNICO COM MISTURADOR DE EIXO HORIZONTAL DE 600 KG. AF_08/2019</t>
  </si>
  <si>
    <t>329,75</t>
  </si>
  <si>
    <t>ARGAMASSA TRAÇO 1:4 (EM VOLUME DE CIMENTO E AREIA MÉDIA ÚMIDA) PARA CONTRAPISO, PREPARO MECÂNICO COM MISTURADOR DE EIXO HORIZONTAL DE 160 KG. AF_08/2019</t>
  </si>
  <si>
    <t>386,50</t>
  </si>
  <si>
    <t>ARGAMASSA TRAÇO 1:4 (EM VOLUME DE CIMENTO E AREIA MÉDIA ÚMIDA) PARA CONTRAPISO, PREPARO MECÂNICO COM MISTURADOR DE EIXO HORIZONTAL DE 300 KG. AF_08/2019</t>
  </si>
  <si>
    <t>327,15</t>
  </si>
  <si>
    <t>ARGAMASSA TRAÇO 1:4 (EM VOLUME DE CIMENTO E AREIA MÉDIA ÚMIDA) PARA CONTRAPISO, PREPARO MECÂNICO COM MISTURADOR DE EIXO HORIZONTAL DE 600 KG. AF_08/2019</t>
  </si>
  <si>
    <t>291,23</t>
  </si>
  <si>
    <t>ARGAMASSA TRAÇO 1:5 (EM VOLUME DE CIMENTO E AREIA MÉDIA ÚMIDA) PARA CONTRAPISO, PREPARO MECÂNICO COM MISTURADOR DE EIXO HORIZONTAL DE 160 KG. AF_08/2019</t>
  </si>
  <si>
    <t>343,05</t>
  </si>
  <si>
    <t>ARGAMASSA TRAÇO 1:5 (EM VOLUME DE CIMENTO E AREIA MÉDIA ÚMIDA) PARA CONTRAPISO, PREPARO MECÂNICO COM MISTURADOR DE EIXO HORIZONTAL DE 300 KG. AF_08/2019</t>
  </si>
  <si>
    <t>293,88</t>
  </si>
  <si>
    <t>ARGAMASSA TRAÇO 1:5 (EM VOLUME DE CIMENTO E AREIA MÉDIA ÚMIDA) PARA CONTRAPISO, PREPARO MECÂNICO COM MISTURADOR DE EIXO HORIZONTAL DE 600 KG. AF_08/2019</t>
  </si>
  <si>
    <t>265,11</t>
  </si>
  <si>
    <t>ARGAMASSA TRAÇO 1:6 (EM VOLUME DE CIMENTO E AREIA MÉDIA ÚMIDA) PARA CONTRAPISO, PREPARO MECÂNICO COM MISTURADOR DE EIXO HORIZONTAL DE 160 KG. AF_08/2019</t>
  </si>
  <si>
    <t>310,12</t>
  </si>
  <si>
    <t>ARGAMASSA TRAÇO 1:6 (EM VOLUME DE CIMENTO E AREIA MÉDIA ÚMIDA) PARA CONTRAPISO, PREPARO MECÂNICO COM MISTURADOR DE EIXO HORIZONTAL DE 600 KG. AF_08/2019</t>
  </si>
  <si>
    <t>242,79</t>
  </si>
  <si>
    <t>ARGAMASSA TRAÇO 1:5 (EM VOLUME DE CIMENTO E AREIA GROSSA ÚMIDA) PARA CHAPISCO CONVENCIONAL, PREPARO MECÂNICO COM MISTURADOR DE EIXO HORIZONTAL DE 300 KG. AF_08/2019</t>
  </si>
  <si>
    <t>288,58</t>
  </si>
  <si>
    <t>ARGAMASSA TRAÇO 1:5 (EM VOLUME DE CIMENTO E AREIA GROSSA ÚMIDA) PARA CHAPISCO CONVENCIONAL, PREPARO MECÂNICO COM MISTURADOR DE EIXO HORIZONTAL DE 600 KG. AF_08/2019</t>
  </si>
  <si>
    <t>226,07</t>
  </si>
  <si>
    <t>ARGAMASSA TRAÇO 1:3 (EM VOLUME DE CIMENTO E AREIA GROSSA ÚMIDA) PARA CHAPISCO CONVENCIONAL, PREPARO MECÂNICO COM MISTURADOR DE EIXO HORIZONTAL DE 160 KG. AF_08/2019</t>
  </si>
  <si>
    <t>366,71</t>
  </si>
  <si>
    <t>ARGAMASSA TRAÇO 1:3 (EM VOLUME DE CIMENTO E AREIA GROSSA ÚMIDA) PARA CHAPISCO CONVENCIONAL, PREPARO MECÂNICO COM MISTURADOR DE EIXO HORIZONTAL DE 300 KG. AF_08/2019</t>
  </si>
  <si>
    <t>302,60</t>
  </si>
  <si>
    <t>ARGAMASSA TRAÇO 1:3 (EM VOLUME DE CIMENTO E AREIA GROSSA ÚMIDA) PARA CHAPISCO CONVENCIONAL, PREPARO MECÂNICO COM MISTURADOR DE EIXO HORIZONTAL DE 600 KG. AF_08/2019</t>
  </si>
  <si>
    <t>270,63</t>
  </si>
  <si>
    <t>ARGAMASSA TRAÇO 1:4 (EM VOLUME DE CIMENTO E AREIA GROSSA ÚMIDA) PARA CHAPISCO CONVENCIONAL, PREPARO MECÂNICO COM MISTURADOR DE EIXO HORIZONTAL DE 160 KG. AF_08/2019</t>
  </si>
  <si>
    <t>307,84</t>
  </si>
  <si>
    <t>ARGAMASSA TRAÇO 1:4 (EM VOLUME DE CIMENTO E AREIA GROSSA ÚMIDA) PARA CHAPISCO CONVENCIONAL, PREPARO MECÂNICO COM MISTURADOR DE EIXO HORIZONTAL DE 300 KG. AF_08/2019</t>
  </si>
  <si>
    <t>263,94</t>
  </si>
  <si>
    <t>ARGAMASSA TRAÇO 1:4 (EM VOLUME DE CIMENTO E AREIA GROSSA ÚMIDA) PARA CHAPISCO CONVENCIONAL, PREPARO MECÂNICO COM MISTURADOR DE EIXO HORIZONTAL DE 600 KG. AF_08/2019</t>
  </si>
  <si>
    <t>240,59</t>
  </si>
  <si>
    <t>ARGAMASSA TRAÇO 1:5 (EM VOLUME DE CIMENTO E AREIA GROSSA ÚMIDA) COM ADIÇÃO DE EMULSÃO POLIMÉRICA PARA CHAPISCO ROLADO, PREPARO MECÂNICO COM MISTURADOR DE EIXO HORIZONTAL DE 300 KG. AF_08/2019</t>
  </si>
  <si>
    <t>1.709,06</t>
  </si>
  <si>
    <t>ARGAMASSA TRAÇO 1:5 (EM VOLUME DE CIMENTO E AREIA GROSSA ÚMIDA) COM ADIÇÃO DE EMULSÃO POLIMÉRICA PARA CHAPISCO ROLADO, PREPARO MECÂNICO COM MISTURADOR DE EIXO HORIZONTAL DE 600 KG. AF_08/2019</t>
  </si>
  <si>
    <t>1.678,71</t>
  </si>
  <si>
    <t>ARGAMASSA TRAÇO 1:3 (EM VOLUME DE CIMENTO E AREIA GROSSA ÚMIDA) COM ADIÇÃO DE EMULSÃO POLIMÉRICA PARA CHAPISCO ROLADO, PREPARO MECÂNICO COM MISTURADOR DE EIXO HORIZONTAL DE 160 KG. AF_08/2019</t>
  </si>
  <si>
    <t>1.774,56</t>
  </si>
  <si>
    <t>ARGAMASSA TRAÇO 1:3 (EM VOLUME DE CIMENTO E AREIA GROSSA ÚMIDA) COM ADIÇÃO DE EMULSÃO POLIMÉRICA PARA CHAPISCO ROLADO, PREPARO MECÂNICO COM MISTURADOR DE EIXO HORIZONTAL DE 300 KG. AF_08/2019</t>
  </si>
  <si>
    <t>1.731,21</t>
  </si>
  <si>
    <t>ARGAMASSA TRAÇO 1:3 (EM VOLUME DE CIMENTO E AREIA GROSSA ÚMIDA) COM ADIÇÃO DE EMULSÃO POLIMÉRICA PARA CHAPISCO ROLADO, PREPARO MECÂNICO COM MISTURADOR DE EIXO HORIZONTAL DE 600 KG. AF_08/2019</t>
  </si>
  <si>
    <t>1.719,75</t>
  </si>
  <si>
    <t>ARGAMASSA TRAÇO 1:4 (EM VOLUME DE CIMENTO E AREIA GROSSA ÚMIDA) COM ADIÇÃO DE EMULSÃO POLIMÉRICA PARA CHAPISCO ROLADO, PREPARO MECÂNICO COM MISTURADOR DE EIXO HORIZONTAL DE 300 KG. AF_08/2019</t>
  </si>
  <si>
    <t>1.732,09</t>
  </si>
  <si>
    <t>ARGAMASSA TRAÇO 1:4 (EM VOLUME DE CIMENTO E AREIA GROSSA ÚMIDA) COM ADIÇÃO DE EMULSÃO POLIMÉRICA PARA CHAPISCO ROLADO, PREPARO MECÂNICO COM MISTURADOR DE EIXO HORIZONTAL DE 600 KG. AF_08/2019</t>
  </si>
  <si>
    <t>1.694,49</t>
  </si>
  <si>
    <t>ARGAMASSA TRAÇO 1:7 (EM VOLUME DE CIMENTO E AREIA MÉDIA ÚMIDA) COM ADIÇÃO DE PLASTIFICANTE PARA EMBOÇO/MASSA ÚNICA/ASSENTAMENTO DE ALVENARIA DE VEDAÇÃO, PREPARO MANUAL. AF_08/2019</t>
  </si>
  <si>
    <t>305,18</t>
  </si>
  <si>
    <t>ARGAMASSA TRAÇO 1:6 (EM VOLUME DE CIMENTO E AREIA MÉDIA ÚMIDA) COM ADIÇÃO DE PLASTIFICANTE PARA EMBOÇO/MASSA ÚNICA/ASSENTAMENTO DE ALVENARIA DE VEDAÇÃO, PREPARO MANUAL. AF_08/2019</t>
  </si>
  <si>
    <t>323,14</t>
  </si>
  <si>
    <t>ARGAMASSA TRAÇO 1:1:6 (EM VOLUME DE CIMENTO, CAL E AREIA MÉDIA ÚMIDA) PARA EMBOÇO/MASSA ÚNICA/ASSENTAMENTO DE ALVENARIA DE VEDAÇÃO, PREPARO MANUAL. AF_08/2019</t>
  </si>
  <si>
    <t>399,56</t>
  </si>
  <si>
    <t>ARGAMASSA TRAÇO 1:1,5:7,5 (EM VOLUME DE CIMENTO, CAL E AREIA MÉDIA ÚMIDA) PARA EMBOÇO/MASSA ÚNICA/ASSENTAMENTO DE ALVENARIA DE VEDAÇÃO, PREPARO MANUAL. AF_08/2019</t>
  </si>
  <si>
    <t>397,65</t>
  </si>
  <si>
    <t>ARGAMASSA TRAÇO 1:2:8 (EM VOLUME DE CIMENTO, CAL E AREIA MÉDIA ÚMIDA) PARA EMBOÇO/MASSA ÚNICA/ASSENTAMENTO DE ALVENARIA DE VEDAÇÃO, PREPARO MANUAL. AF_08/2019</t>
  </si>
  <si>
    <t>413,68</t>
  </si>
  <si>
    <t>ARGAMASSA TRAÇO 1:2:9 (EM VOLUME DE CIMENTO, CAL E AREIA MÉDIA ÚMIDA) PARA EMBOÇO/MASSA ÚNICA/ASSENTAMENTO DE ALVENARIA DE VEDAÇÃO, PREPARO MANUAL. AF_08/2019</t>
  </si>
  <si>
    <t>396,88</t>
  </si>
  <si>
    <t>ARGAMASSA TRAÇO 1:3:12 (EM VOLUME DE CIMENTO, CAL E AREIA MÉDIA ÚMIDA) PARA EMBOÇO/MASSA ÚNICA/ASSENTAMENTO DE ALVENARIA DE VEDAÇÃO, PREPARO MANUAL. AF_08/2019</t>
  </si>
  <si>
    <t>394,79</t>
  </si>
  <si>
    <t>ARGAMASSA TRAÇO 1:3 (EM VOLUME DE CIMENTO E AREIA MÉDIA ÚMIDA) PARA CONTRAPISO, PREPARO MANUAL. AF_08/2019</t>
  </si>
  <si>
    <t>433,49</t>
  </si>
  <si>
    <t>ARGAMASSA TRAÇO 1:4 (EM VOLUME DE CIMENTO E AREIA MÉDIA ÚMIDA) PARA CONTRAPISO, PREPARO MANUAL. AF_08/2019</t>
  </si>
  <si>
    <t>385,70</t>
  </si>
  <si>
    <t>ARGAMASSA TRAÇO 1:5 (EM VOLUME DE CIMENTO E AREIA MÉDIA ÚMIDA) PARA CONTRAPISO, PREPARO MANUAL. AF_08/2019</t>
  </si>
  <si>
    <t>360,37</t>
  </si>
  <si>
    <t>ARGAMASSA TRAÇO 1:6 (EM VOLUME DE CIMENTO E AREIA MÉDIA ÚMIDA) PARA CONTRAPISO, PREPARO MANUAL. AF_08/2019</t>
  </si>
  <si>
    <t>344,53</t>
  </si>
  <si>
    <t>ARGAMASSA TRAÇO 1:5 (EM VOLUME DE CIMENTO E AREIA GROSSA ÚMIDA) PARA CHAPISCO CONVENCIONAL, PREPARO MANUAL. AF_08/2019</t>
  </si>
  <si>
    <t>318,78</t>
  </si>
  <si>
    <t>ARGAMASSA TRAÇO 1:3 (EM VOLUME DE CIMENTO E AREIA GROSSA ÚMIDA) PARA CHAPISCO CONVENCIONAL, PREPARO MANUAL. AF_08/2019</t>
  </si>
  <si>
    <t>369,62</t>
  </si>
  <si>
    <t>ARGAMASSA TRAÇO 1:4 (EM VOLUME DE CIMENTO E AREIA GROSSA ÚMIDA) PARA CHAPISCO CONVENCIONAL, PREPARO MANUAL. AF_08/2019</t>
  </si>
  <si>
    <t>335,90</t>
  </si>
  <si>
    <t>ARGAMASSA TRAÇO 1:5 (EM VOLUME DE CIMENTO E AREIA GROSSA ÚMIDA) COM ADIÇÃO DE EMULSÃO POLIMÉRICA PARA CHAPISCO ROLADO, PREPARO MANUAL. AF_08/2019</t>
  </si>
  <si>
    <t>1.777,48</t>
  </si>
  <si>
    <t>ARGAMASSA TRAÇO 1:3 (EM VOLUME DE CIMENTO E AREIA GROSSA ÚMIDA) COM ADIÇÃO DE EMULSÃO POLIMÉRICA PARA CHAPISCO ROLADO, PREPARO MANUAL. AF_08/2019</t>
  </si>
  <si>
    <t>1.826,25</t>
  </si>
  <si>
    <t>ARGAMASSA TRAÇO 1:4 (EM VOLUME DE CIMENTO E AREIA GROSSA ÚMIDA) COM ADIÇÃO DE EMULSÃO POLIMÉRICA PARA CHAPISCO ROLADO, PREPARO MANUAL. AF_08/2019</t>
  </si>
  <si>
    <t>1.793,65</t>
  </si>
  <si>
    <t>ARGAMASSA INDUSTRIALIZADA MULTIUSO PARA REVESTIMENTOS E ASSENTAMENTO DA ALVENARIA, PREPARO COM MISTURADOR DE EIXO HORIZONTAL DE 160 KG. AF_08/2019</t>
  </si>
  <si>
    <t>896,83</t>
  </si>
  <si>
    <t>ARGAMASSA INDUSTRIALIZADA MULTIUSO PARA REVESTIMENTOS E ASSENTAMENTO DA ALVENARIA, PREPARO COM MISTURADOR DE EIXO HORIZONTAL DE 300 KG. AF_08/2019</t>
  </si>
  <si>
    <t>887,14</t>
  </si>
  <si>
    <t>ARGAMASSA INDUSTRIALIZADA MULTIUSO PARA REVESTIMENTOS E ASSENTAMENTO DA ALVENARIA, PREPARO COM MISTURADOR DE EIXO HORIZONTAL DE 600 KG. AF_08/2019</t>
  </si>
  <si>
    <t>874,20</t>
  </si>
  <si>
    <t>ARGAMASSA PRONTA PARA CONTRAPISO, PREPARO COM MISTURADOR DE EIXO HORIZONTAL DE 160 KG. AF_08/2019</t>
  </si>
  <si>
    <t>1.275,90</t>
  </si>
  <si>
    <t>ARGAMASSA PRONTA PARA CONTRAPISO, PREPARO COM MISTURADOR DE EIXO HORIZONTAL DE 300 KG. AF_08/2019</t>
  </si>
  <si>
    <t>1.263,33</t>
  </si>
  <si>
    <t>ARGAMASSA PRONTA PARA CONTRAPISO, PREPARO COM MISTURADOR DE EIXO HORIZONTAL DE 600 KG. AF_08/2019</t>
  </si>
  <si>
    <t>1.252,34</t>
  </si>
  <si>
    <t>ARGAMASSA PARA REVESTIMENTO DECORATIVO MONOCAMADA (MONOCAPA), PREPARO COM MISTURADOR DE EIXO HORIZONTAL DE 160 KG. AF_08/2019</t>
  </si>
  <si>
    <t>2.954,76</t>
  </si>
  <si>
    <t>ARGAMASSA PARA REVESTIMENTO DECORATIVO MONOCAMADA (MONOCAPA), PREPARO COM MISTURADOR DE EIXO HORIZONTAL DE 300 KG. AF_08/2019</t>
  </si>
  <si>
    <t>2.959,87</t>
  </si>
  <si>
    <t>ARGAMASSA PARA REVESTIMENTO DECORATIVO MONOCAMADA (MONOCAPA), PREPARO COM MISTURADOR DE EIXO HORIZONTAL DE 600 KG. AF_08/2019</t>
  </si>
  <si>
    <t>2.967,79</t>
  </si>
  <si>
    <t>ARGAMASSA INDUSTRIALIZADA PARA CHAPISCO ROLADO, PREPARO COM MISTURADOR DE EIXO HORIZONTAL DE 160 KG. AF_08/2019</t>
  </si>
  <si>
    <t>4.258,59</t>
  </si>
  <si>
    <t>ARGAMASSA INDUSTRIALIZADA PARA CHAPISCO ROLADO, PREPARO COM MISTURADOR DE EIXO HORIZONTAL DE 300 KG. AF_08/2019</t>
  </si>
  <si>
    <t>4.293,89</t>
  </si>
  <si>
    <t>ARGAMASSA INDUSTRIALIZADA PARA CHAPISCO ROLADO, PREPARO COM MISTURADOR DE EIXO HORIZONTAL DE 600 KG. AF_08/2019</t>
  </si>
  <si>
    <t>4.326,32</t>
  </si>
  <si>
    <t>ARGAMASSA INDUSTRIALIZADA PARA CHAPISCO COLANTE, PREPARO COM MISTURADOR DE EIXO HORIZONTAL DE 160 KG. AF_08/2019</t>
  </si>
  <si>
    <t>3.359,31</t>
  </si>
  <si>
    <t>ARGAMASSA INDUSTRIALIZADA PARA CHAPISCO COLANTE, PREPARO COM MISTURADOR DE EIXO HORIZONTAL DE 300 KG. AF_08/2019</t>
  </si>
  <si>
    <t>3.382,53</t>
  </si>
  <si>
    <t>ARGAMASSA INDUSTRIALIZADA PARA CHAPISCO COLANTE, PREPARO COM MISTURADOR DE EIXO HORIZONTAL DE 600 KG. AF_08/2019</t>
  </si>
  <si>
    <t>3.403,42</t>
  </si>
  <si>
    <t>ARGAMASSA INDUSTRIALIZADA MULTIUSO PARA REVESTIMENTOS E ASSENTAMENTO DA ALVENARIA, PREPARO MANUAL. AF_08/2019</t>
  </si>
  <si>
    <t>1.011,88</t>
  </si>
  <si>
    <t>ARGAMASSA PRONTA PARA CONTRAPISO, PREPARO MANUAL. AF_08/2019</t>
  </si>
  <si>
    <t>1.394,94</t>
  </si>
  <si>
    <t>ARGAMASSA INDUSTRIALIZADA PARA CHAPISCO ROLADO, PREPARO MANUAL. AF_08/2019</t>
  </si>
  <si>
    <t>4.455,36</t>
  </si>
  <si>
    <t>ARGAMASSA INDUSTRIALIZADA PARA CHAPISCO COLANTE, PREPARO MANUAL. AF_08/2019</t>
  </si>
  <si>
    <t>3.537,66</t>
  </si>
  <si>
    <t>ARGAMASSA PARA REVESTIMENTO DECORATIVO MONOCAMADA (MONOCAPA), MISTURA E PROJEÇÃO DE 1,5 M3/H DE ARGAMASSA. AF_08/2019</t>
  </si>
  <si>
    <t>3.083,02</t>
  </si>
  <si>
    <t>3.080,11</t>
  </si>
  <si>
    <t>ARGAMASSA INDUSTRIALIZADA PARA REVESTIMENTOS, MISTURA E PROJEÇÃO DE 1,5 M³/H DE ARGAMASSA. AF_08/2019</t>
  </si>
  <si>
    <t>917,27</t>
  </si>
  <si>
    <t>902,05</t>
  </si>
  <si>
    <t>ARGAMASSA À BASE DE GESSO, MISTURA E PROJEÇÃO DE 1,5 M³/H DE ARGAMASSA. AF_08/2019</t>
  </si>
  <si>
    <t>663,14</t>
  </si>
  <si>
    <t>ARGAMASSA TRAÇO 1:0,5:4,5 (EM VOLUME DE CIMENTO, CAL E AREIA MÉDIA ÚMIDA), PREPARO MECÂNICO COM BETONEIRA 400 L. AF_08/2019</t>
  </si>
  <si>
    <t>308,90</t>
  </si>
  <si>
    <t>ARGAMASSA TRAÇO 1:0,5:4,5 (EM VOLUME DE CIMENTO, CAL E AREIA MÉDIA ÚMIDA) PARA ASSENTAMENTO DE ALVENARIA, PREPARO MANUAL. AF_08/2019</t>
  </si>
  <si>
    <t>360,91</t>
  </si>
  <si>
    <t>ARGAMASSA TRAÇO 1:3 (EM VOLUME DE CIMENTO E AREIA MÉDIA ÚMIDA), PREPARO MECÂNICO COM BETONEIRA 400 L. AF_08/2019</t>
  </si>
  <si>
    <t>293,75</t>
  </si>
  <si>
    <t>ARGAMASSA TRAÇO 1:3 (EM VOLUME DE CIMENTO E AREIA MÉDIA ÚMIDA), PREPARO MANUAL. AF_08/2019</t>
  </si>
  <si>
    <t>351,19</t>
  </si>
  <si>
    <t>248,42</t>
  </si>
  <si>
    <t>ARGAMASSA TRAÇO 1:4 (EM VOLUME DE CIMENTO E AREIA MÉDIA ÚMIDA), PREPARO MANUAL. AF_08/2019</t>
  </si>
  <si>
    <t>313,75</t>
  </si>
  <si>
    <t>ARGAMASSA TRAÇO 1:2:9 (EM VOLUME DE CIMENTO, CAL E AREIA MÉDIA ÚMIDA) PARA EMBOÇO/MASSA ÚNICA/ASSENTAMENTO DE ALVENARIA DE VEDAÇÃO, PREPARO MECÂNICO COM BETONEIRA 400 L. AF_08/2019</t>
  </si>
  <si>
    <t>322,46</t>
  </si>
  <si>
    <t>454,33</t>
  </si>
  <si>
    <t>100464</t>
  </si>
  <si>
    <t>ARGAMASSA TRAÇO 1:0,5:4,5  (EM VOLUME DE CIMENTO, CAL E AREIA MÉDIA ÚMIDA), PREPARO MECÂNICO COM MISTURADOR DE EIXO HORIZONTAL DE 160 KG. AF_08/2019</t>
  </si>
  <si>
    <t>333,32</t>
  </si>
  <si>
    <t>100465</t>
  </si>
  <si>
    <t>ARGAMASSA TRAÇO 1:0,5:4,5  (EM VOLUME DE CIMENTO, CAL E AREIA MÉDIA ÚMIDA), PREPARO MECÂNICO COM MISTURADOR DE EIXO HORIZONTAL DE 300 KG. AF_08/2019</t>
  </si>
  <si>
    <t>300,47</t>
  </si>
  <si>
    <t>100466</t>
  </si>
  <si>
    <t>ARGAMASSA TRAÇO 1:0,5:4,5  (EM VOLUME DE CIMENTO, CAL E AREIA MÉDIA ÚMIDA), PREPARO MECÂNICO COM MISTURADOR DE EIXO HORIZONTAL DE 600 KG. AF_08/2019</t>
  </si>
  <si>
    <t>281,75</t>
  </si>
  <si>
    <t>100468</t>
  </si>
  <si>
    <t>ARGAMASSA TRAÇO 1:3 (EM VOLUME DE CIMENTO E AREIA MÉDIA ÚMIDA), PREPARO MECÂNICO COM MISTURADOR DE EIXO HORIZONTAL DE 160 KG. AF_08/2019</t>
  </si>
  <si>
    <t>383,72</t>
  </si>
  <si>
    <t>100469</t>
  </si>
  <si>
    <t>ARGAMASSA TRAÇO 1:3 (EM VOLUME DE CIMENTO E AREIA MÉDIA ÚMIDA), PREPARO MECÂNICO COM MISTURADOR DE EIXO HORIZONTAL DE 300 KG. AF_08/2019</t>
  </si>
  <si>
    <t>288,55</t>
  </si>
  <si>
    <t>100470</t>
  </si>
  <si>
    <t>ARGAMASSA TRAÇO 1:3 (EM VOLUME DE CIMENTO E AREIA MÉDIA ÚMIDA), PREPARO MECÂNICO COM MISTURADOR DE EIXO HORIZONTAL DE 600 KG. AF_08/2019</t>
  </si>
  <si>
    <t>256,61</t>
  </si>
  <si>
    <t>100472</t>
  </si>
  <si>
    <t>ARGAMASSA TRAÇO 1:4 (EM VOLUME DE CIMENTO E AREIA MÉDIA ÚMIDA), PREPARO MECÂNICO COM MISTURADOR DE EIXO HORIZONTAL DE 160 KG. AF_08/2019</t>
  </si>
  <si>
    <t>302,28</t>
  </si>
  <si>
    <t>100473</t>
  </si>
  <si>
    <t>ARGAMASSA TRAÇO 1:4 (EM VOLUME DE CIMENTO E AREIA MÉDIA ÚMIDA), PREPARO MECÂNICO COM MISTURADOR DE EIXO HORIZONTAL DE 300 KG. AF_08/2019</t>
  </si>
  <si>
    <t>260,94</t>
  </si>
  <si>
    <t>100474</t>
  </si>
  <si>
    <t>ARGAMASSA TRAÇO 1:4 (EM VOLUME DE CIMENTO E AREIA MÉDIA ÚMIDA), PREPARO MECÂNICO COM MISTURADOR DE EIXO HORIZONTAL DE 600 KG. AF_08/2019</t>
  </si>
  <si>
    <t>239,95</t>
  </si>
  <si>
    <t>100475</t>
  </si>
  <si>
    <t>ARGAMASSA TRAÇO 1:3 (EM VOLUME DE CIMENTO E AREIA MÉDIA ÚMIDA) COM ADIÇÃO DE IMPERMEABILIZANTE, PREPARO MECÂNICO COM BETONEIRA 400 L. AF_08/2019</t>
  </si>
  <si>
    <t>391,69</t>
  </si>
  <si>
    <t>100477</t>
  </si>
  <si>
    <t>ARGAMASSA TRAÇO 1:3 (EM VOLUME DE CIMENTO E AREIA MÉDIA ÚMIDA) COM ADIÇÃO DE IMPERMEABILIZANTE, PREPARO MECÂNICO COM MISTURADOR DE EIXO HORIZONTAL DE 160 KG. AF_08/2019</t>
  </si>
  <si>
    <t>449,14</t>
  </si>
  <si>
    <t>100478</t>
  </si>
  <si>
    <t>ARGAMASSA TRAÇO 1:3 (EM VOLUME DE CIMENTO E AREIA MÉDIA ÚMIDA) COM ADIÇÃO DE IMPERMEABILIZANTE, PREPARO MECÂNICO COM MISTURADOR DE EIXO HORIZONTAL DE 300 KG. AF_08/2019</t>
  </si>
  <si>
    <t>384,29</t>
  </si>
  <si>
    <t>100479</t>
  </si>
  <si>
    <t>ARGAMASSA TRAÇO 1:3 (EM VOLUME DE CIMENTO E AREIA MÉDIA ÚMIDA) COM ADIÇÃO DE IMPERMEABILIZANTE, PREPARO MECÂNICO COM MISTURADOR DE EIXO HORIZONTAL DE 600 KG. AF_08/2019</t>
  </si>
  <si>
    <t>367,80</t>
  </si>
  <si>
    <t>100480</t>
  </si>
  <si>
    <t>ARGAMASSA TRAÇO 1:3 (EM VOLUME DE CIMENTO E AREIA MÉDIA ÚMIDA) COM ADIÇÃO DE IMPERMEABILIZANTE, PREPARO MANUAL. AF_08/2019</t>
  </si>
  <si>
    <t>447,12</t>
  </si>
  <si>
    <t>100481</t>
  </si>
  <si>
    <t>ARGAMASSA TRAÇO 1:4 (EM VOLUME DE CIMENTO E AREIA MÉDIA ÚMIDA) COM ADIÇÃO DE IMPERMEABILIZANTE, PREPARO MECÂNICO COM BETONEIRA 400 L. AF_08/2019</t>
  </si>
  <si>
    <t>335,12</t>
  </si>
  <si>
    <t>100483</t>
  </si>
  <si>
    <t>ARGAMASSA TRAÇO 1:4 (EM VOLUME DE CIMENTO E AREIA MÉDIA ÚMIDA) COM ADIÇÃO DE IMPERMEABILIZANTE, PREPARO MECÂNICO COM MISTURADOR DE EIXO HORIZONTAL DE 160 KG. AF_08/2019</t>
  </si>
  <si>
    <t>378,25</t>
  </si>
  <si>
    <t>100484</t>
  </si>
  <si>
    <t>ARGAMASSA TRAÇO 1:4 (EM VOLUME DE CIMENTO E AREIA MÉDIA ÚMIDA) COM ADIÇÃO DE IMPERMEABILIZANTE, PREPARO MECÂNICO COM MISTURADOR DE EIXO HORIZONTAL DE 300 KG. AF_08/2019</t>
  </si>
  <si>
    <t>337,56</t>
  </si>
  <si>
    <t>100485</t>
  </si>
  <si>
    <t>ARGAMASSA TRAÇO 1:4 (EM VOLUME DE CIMENTO E AREIA MÉDIA ÚMIDA) COM ADIÇÃO DE IMPERMEABILIZANTE, PREPARO MECÂNICO COM MISTURADOR DE EIXO HORIZONTAL DE 600 KG. AF_08/2019</t>
  </si>
  <si>
    <t>317,52</t>
  </si>
  <si>
    <t>100486</t>
  </si>
  <si>
    <t>ARGAMASSA TRAÇO 1:4 (EM VOLUME DE CIMENTO E AREIA MÉDIA ÚMIDA) COM ADIÇÃO DE IMPERMEABILIZANTE, PREPARO MANUAL. AF_08/2019</t>
  </si>
  <si>
    <t>393,67</t>
  </si>
  <si>
    <t>100487</t>
  </si>
  <si>
    <t>ARGAMASSA TRAÇO 1:2:9 (EM VOLUME DE CIMENTO, CAL E AREIA MÉDIA ÚMIDA) PARA EMBOÇO/MASSA ÚNICA/ASSENTAMENTO DE ALVENARIA DE VEDAÇÃO, PREPARO MECÂNICO COM MISTURADOR DE EIXO HORIZONTAL DE 600 KG. AF_08/2019</t>
  </si>
  <si>
    <t>301,33</t>
  </si>
  <si>
    <t>100488</t>
  </si>
  <si>
    <t>ARGAMASSA TRAÇO 1:0,5:4,5 (EM VOLUME DE CIMENTO, CAL E AREIA MÉDIA ÚMIDA), PREPARO MECÂNICO COM BETONEIRA 600 L. AF_08/2019</t>
  </si>
  <si>
    <t>297,21</t>
  </si>
  <si>
    <t>100489</t>
  </si>
  <si>
    <t>ARGAMASSA TRAÇO 1:3 (EM VOLUME DE CIMENTO E AREIA MÉDIA ÚMIDA), PREPARO MECÂNICO COM BETONEIRA 600 L. AF_08/2019</t>
  </si>
  <si>
    <t>288,59</t>
  </si>
  <si>
    <t>100490</t>
  </si>
  <si>
    <t>ARGAMASSA TRAÇO 1:4 (EM VOLUME DE CIMENTO E AREIA MÉDIA ÚMIDA), PREPARO MECÂNICO COM BETONEIRA 600 L. AF_08/2019</t>
  </si>
  <si>
    <t>252,09</t>
  </si>
  <si>
    <t>100491</t>
  </si>
  <si>
    <t>ARGAMASSA TRAÇO 1:3 (EM VOLUME DE CIMENTO E AREIA MÉDIA ÚMIDA) COM ADIÇÃO DE IMPERMEABILIZANTE, PREPARO MECÂNICO COM BETONEIRA 600 L. AF_08/2019</t>
  </si>
  <si>
    <t>386,92</t>
  </si>
  <si>
    <t>100492</t>
  </si>
  <si>
    <t>ARGAMASSA TRAÇO 1:4 (EM VOLUME DE CIMENTO E AREIA MÉDIA ÚMIDA) COM ADIÇÃO DE IMPERMEABILIZANTE, PREPARO MECÂNICO COM BETONEIRA 600 L. AF_08/2019</t>
  </si>
  <si>
    <t>330,75</t>
  </si>
  <si>
    <t>34,33</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</si>
  <si>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</si>
  <si>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</si>
  <si>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</si>
  <si>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</si>
  <si>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</si>
  <si>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</si>
  <si>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</si>
  <si>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</si>
  <si>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</si>
  <si>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</si>
  <si>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</si>
  <si>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</si>
  <si>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</si>
  <si>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</si>
  <si>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</si>
  <si>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</si>
  <si>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</si>
  <si>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</si>
  <si>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</si>
  <si>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</si>
  <si>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</si>
  <si>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</si>
  <si>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</si>
  <si>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978,14</t>
  </si>
  <si>
    <t>100206</t>
  </si>
  <si>
    <t>TRANSPORTE HORIZONTAL COM JERICA DE 90 L, DE MASSA/ GRANEL (UNIDADE: M3XKM). AF_07/2019</t>
  </si>
  <si>
    <t>707,03</t>
  </si>
  <si>
    <t>100207</t>
  </si>
  <si>
    <t>TRANSPORTE HORIZONTAL COM CARREGADEIRA, DE MASSA/ GRANEL (UNIDADE: M3XKM). AF_07/2019</t>
  </si>
  <si>
    <t>307,77</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</si>
  <si>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</si>
  <si>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</si>
  <si>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</si>
  <si>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</si>
  <si>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</si>
  <si>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</si>
  <si>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</si>
  <si>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</si>
  <si>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</si>
  <si>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</si>
  <si>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</si>
  <si>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</si>
  <si>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</si>
  <si>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</si>
  <si>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</si>
  <si>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</si>
  <si>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</si>
  <si>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</si>
  <si>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</si>
  <si>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</si>
  <si>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</si>
  <si>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</si>
  <si>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</si>
  <si>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</si>
  <si>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</si>
  <si>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</si>
  <si>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</si>
  <si>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</si>
  <si>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</si>
  <si>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</si>
  <si>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</si>
  <si>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</si>
  <si>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</si>
  <si>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</si>
  <si>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</si>
  <si>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</si>
  <si>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</si>
  <si>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</si>
  <si>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</si>
  <si>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</si>
  <si>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</si>
  <si>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</si>
  <si>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</si>
  <si>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</si>
  <si>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</si>
  <si>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</si>
  <si>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</si>
  <si>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</si>
  <si>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</si>
  <si>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</si>
  <si>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</si>
  <si>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</si>
  <si>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</si>
  <si>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</si>
  <si>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</si>
  <si>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</si>
  <si>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</si>
  <si>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</si>
  <si>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</si>
  <si>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</si>
  <si>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</si>
  <si>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</si>
  <si>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</si>
  <si>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</si>
  <si>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</si>
  <si>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</si>
  <si>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</si>
  <si>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</si>
  <si>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</si>
  <si>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</si>
  <si>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</si>
  <si>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</si>
  <si>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</si>
  <si>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</si>
  <si>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</si>
  <si>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</si>
  <si>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</si>
  <si>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</si>
  <si>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</si>
  <si>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</si>
  <si>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</si>
  <si>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</si>
  <si>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</si>
  <si>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</si>
  <si>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</si>
  <si>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</si>
  <si>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</si>
  <si>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</si>
  <si>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</si>
  <si>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</si>
  <si>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</si>
  <si>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</si>
  <si>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</si>
  <si>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</si>
  <si>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</si>
  <si>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</si>
  <si>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</si>
  <si>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</si>
  <si>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</si>
  <si>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</si>
  <si>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</si>
  <si>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</si>
  <si>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</si>
  <si>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</si>
  <si>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</si>
  <si>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</si>
  <si>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</si>
  <si>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</si>
  <si>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</si>
  <si>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</si>
  <si>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</si>
  <si>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</si>
  <si>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</si>
  <si>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</si>
  <si>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</si>
  <si>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</si>
  <si>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</si>
  <si>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</si>
  <si>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</si>
  <si>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</si>
  <si>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</si>
  <si>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</si>
  <si>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</si>
  <si>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</si>
  <si>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</si>
  <si>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</si>
  <si>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</si>
  <si>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</si>
  <si>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</si>
  <si>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</si>
  <si>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</si>
  <si>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</si>
  <si>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41,82</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</si>
  <si>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</si>
  <si>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</si>
  <si>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</si>
  <si>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</si>
  <si>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</si>
  <si>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</si>
  <si>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</si>
  <si>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</si>
  <si>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</si>
  <si>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</si>
  <si>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</si>
  <si>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</si>
  <si>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</si>
  <si>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</si>
  <si>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26,68</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</si>
  <si>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</si>
  <si>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</si>
  <si>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</si>
  <si>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</si>
  <si>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</si>
  <si>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</si>
  <si>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</si>
  <si>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</si>
  <si>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104,48</t>
  </si>
  <si>
    <t>100283</t>
  </si>
  <si>
    <t>TRANSPORTE HORIZONTAL COM CARRINHO PLATAFORMA, DE TELHA DE CONCRETO OU CERÂMICA (UNIDADE: M2XKM). AF_07/2019</t>
  </si>
  <si>
    <t>100284</t>
  </si>
  <si>
    <t>TRANSPORTE HORIZONTAL COM MANIPULADOR TELESCÓPICO, DE TELHA DE CONCRETO OU CERÂMICA (UNIDADE: M2XKM). AF_07/2019</t>
  </si>
  <si>
    <t>7,84</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</si>
  <si>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</si>
  <si>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</si>
  <si>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</si>
  <si>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</si>
  <si>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</si>
  <si>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</si>
  <si>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80,28</t>
  </si>
  <si>
    <t>301,13</t>
  </si>
  <si>
    <t>328,48</t>
  </si>
  <si>
    <t>1.258,29</t>
  </si>
  <si>
    <t>44,21</t>
  </si>
  <si>
    <t>42,65</t>
  </si>
  <si>
    <t>35,73</t>
  </si>
  <si>
    <t>61,40</t>
  </si>
  <si>
    <t>38,52</t>
  </si>
  <si>
    <t>65,55</t>
  </si>
  <si>
    <t>28,01</t>
  </si>
  <si>
    <t>532,36</t>
  </si>
  <si>
    <t>48,91</t>
  </si>
  <si>
    <t>115,75</t>
  </si>
  <si>
    <t>71,04</t>
  </si>
  <si>
    <t>35,75</t>
  </si>
  <si>
    <t>392,49</t>
  </si>
  <si>
    <t>174,09</t>
  </si>
  <si>
    <t>186,74</t>
  </si>
  <si>
    <t>123,07</t>
  </si>
  <si>
    <t>92,51</t>
  </si>
  <si>
    <t>111,34</t>
  </si>
  <si>
    <t>143,49</t>
  </si>
  <si>
    <t>284,41</t>
  </si>
  <si>
    <t>116,44</t>
  </si>
  <si>
    <t>36,51</t>
  </si>
  <si>
    <t>64,23</t>
  </si>
  <si>
    <t>33,20</t>
  </si>
  <si>
    <t>59,58</t>
  </si>
  <si>
    <t>55,93</t>
  </si>
  <si>
    <t>190,24</t>
  </si>
  <si>
    <t>131,43</t>
  </si>
  <si>
    <t>95,21</t>
  </si>
  <si>
    <t>28,66</t>
  </si>
  <si>
    <t>45,81</t>
  </si>
  <si>
    <t>232,50</t>
  </si>
  <si>
    <t>3,58</t>
  </si>
  <si>
    <t>56,76</t>
  </si>
  <si>
    <t>122,20</t>
  </si>
  <si>
    <t>178,69</t>
  </si>
  <si>
    <t>202,17</t>
  </si>
  <si>
    <t>199,36</t>
  </si>
  <si>
    <t>508,98</t>
  </si>
  <si>
    <t>808,64</t>
  </si>
  <si>
    <t>17,01</t>
  </si>
  <si>
    <t>28,37</t>
  </si>
  <si>
    <t>23,16</t>
  </si>
  <si>
    <t>17,99</t>
  </si>
  <si>
    <t>23,55</t>
  </si>
  <si>
    <t>23,37</t>
  </si>
  <si>
    <t>33,88</t>
  </si>
  <si>
    <t>22,74</t>
  </si>
  <si>
    <t>20,65</t>
  </si>
  <si>
    <t>17,14</t>
  </si>
  <si>
    <t>22,24</t>
  </si>
  <si>
    <t>37,51</t>
  </si>
  <si>
    <t>76,45</t>
  </si>
  <si>
    <t>24,21</t>
  </si>
  <si>
    <t>31,92</t>
  </si>
  <si>
    <t>73,39</t>
  </si>
  <si>
    <t>83,38</t>
  </si>
  <si>
    <t>28,23</t>
  </si>
  <si>
    <t>78,92</t>
  </si>
  <si>
    <t>74,67</t>
  </si>
  <si>
    <t>4.298,14</t>
  </si>
  <si>
    <t>4.094,64</t>
  </si>
  <si>
    <t>2.428,05</t>
  </si>
  <si>
    <t>3.172,48</t>
  </si>
  <si>
    <t>2.874,41</t>
  </si>
  <si>
    <t>3.765,62</t>
  </si>
  <si>
    <t>3.951,29</t>
  </si>
  <si>
    <t>12.899,89</t>
  </si>
  <si>
    <t>2.820,28</t>
  </si>
  <si>
    <t>14.656,66</t>
  </si>
  <si>
    <t>19.966,00</t>
  </si>
  <si>
    <t>9.526,51</t>
  </si>
  <si>
    <t>13.452,28</t>
  </si>
  <si>
    <t>17.724,34</t>
  </si>
  <si>
    <t>5.819,53</t>
  </si>
  <si>
    <t>8.691,40</t>
  </si>
  <si>
    <t>5.221,64</t>
  </si>
  <si>
    <t>98,37</t>
  </si>
  <si>
    <t>153,06</t>
  </si>
  <si>
    <t>40,90</t>
  </si>
  <si>
    <t>58,10</t>
  </si>
  <si>
    <t>76,81</t>
  </si>
  <si>
    <t>61,43</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</si>
  <si>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</si>
  <si>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</si>
  <si>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</si>
  <si>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</si>
  <si>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</si>
  <si>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</si>
  <si>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</si>
  <si>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</si>
  <si>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</si>
  <si>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</si>
  <si>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</si>
  <si>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</si>
  <si>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</si>
  <si>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</si>
  <si>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</si>
  <si>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</si>
  <si>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</si>
  <si>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</si>
  <si>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</si>
  <si>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</si>
  <si>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</si>
  <si>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</si>
  <si>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</si>
  <si>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</si>
  <si>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</si>
  <si>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</si>
  <si>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</si>
  <si>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</si>
  <si>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</si>
  <si>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</si>
  <si>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106,40</t>
  </si>
  <si>
    <t>100303</t>
  </si>
  <si>
    <t>AUXILIAR DE AZULEJISTA COM ENCARGOS COMPLEMENTARES</t>
  </si>
  <si>
    <t>100304</t>
  </si>
  <si>
    <t>ARQUITETO PAISAGISTA COM ENCARGOS COMPLEMENTARES</t>
  </si>
  <si>
    <t>56,31</t>
  </si>
  <si>
    <t>100305</t>
  </si>
  <si>
    <t>ENGENHEIRO CIVIL JUNIOR COM ENCARGOS COMPLEMENTARES</t>
  </si>
  <si>
    <t>100306</t>
  </si>
  <si>
    <t>ENGENHEIRO CIVIL PLENO COM ENCARGOS COMPLEMENTARES</t>
  </si>
  <si>
    <t>83,66</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</si>
  <si>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</si>
  <si>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</si>
  <si>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</si>
  <si>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</si>
  <si>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</si>
  <si>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</si>
  <si>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</si>
  <si>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</si>
  <si>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</si>
  <si>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</si>
  <si>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</si>
  <si>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</si>
  <si>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</si>
  <si>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</si>
  <si>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78,06</t>
  </si>
  <si>
    <t>100314</t>
  </si>
  <si>
    <t>CURSO DE CAPACITAÇÃO PARA ENGENHEIRO CIVIL PLENO (ENCARGOS COMPLEMENTARES) - MENSALISTA</t>
  </si>
  <si>
    <t>88,06</t>
  </si>
  <si>
    <t>100315</t>
  </si>
  <si>
    <t>CURSO DE CAPACITAÇÃO PARA TÉCNICO EM SEGURANÇA DO TRABALHO (ENCARGOS COMPLEMENTARES) - MENSALISTA</t>
  </si>
  <si>
    <t>100316</t>
  </si>
  <si>
    <t>2.932,27</t>
  </si>
  <si>
    <t>100317</t>
  </si>
  <si>
    <t>COORDENADOR / GERENTE DE OBRA COM ENCARGOS COMPLEMENTARES</t>
  </si>
  <si>
    <t>18.727,87</t>
  </si>
  <si>
    <t>100318</t>
  </si>
  <si>
    <t>9.916,61</t>
  </si>
  <si>
    <t>100319</t>
  </si>
  <si>
    <t>13.063,57</t>
  </si>
  <si>
    <t>100320</t>
  </si>
  <si>
    <t>14.714,09</t>
  </si>
  <si>
    <t>100321</t>
  </si>
  <si>
    <t>TÉCNICO EM SEGURANÇA DO TRABALHO COM ENCARGOS COMPLEMENTARES</t>
  </si>
  <si>
    <t>5.894,02</t>
  </si>
  <si>
    <t>100533</t>
  </si>
  <si>
    <t>TECNICO DE EDIFICACOES COM ENCARGOS COMPLEMENTARES</t>
  </si>
  <si>
    <t>45,15</t>
  </si>
  <si>
    <t>100534</t>
  </si>
  <si>
    <t>4.446,91</t>
  </si>
  <si>
    <t>100535</t>
  </si>
  <si>
    <t>CURSO DE CAPACITAÇÃO PARA TECNICO DE EDIFICACOES (ENCARGOS COMPLEMENTARES) - HORISTA</t>
  </si>
  <si>
    <t>100536</t>
  </si>
  <si>
    <t>CURSO DE CAPACITAÇÃO PARA TECNICO DE EDIFICACOES (ENCARGOS COMPLEMENTARES) - MENSALISTA</t>
  </si>
  <si>
    <t>39,96</t>
  </si>
  <si>
    <t>!EM PROCESSO DE DESATIVACAO! ADITIVO IMPERMEABILIZANTE DE PEGA NORMAL PARA ARGAMASSAS E CONCRETOS SEM ARMACAO</t>
  </si>
  <si>
    <t>1.491,12</t>
  </si>
  <si>
    <t>2.200,60</t>
  </si>
  <si>
    <t>1.344,52</t>
  </si>
  <si>
    <t>3.726,55</t>
  </si>
  <si>
    <t>3.893,41</t>
  </si>
  <si>
    <t>5.275,77</t>
  </si>
  <si>
    <t>6.702,19</t>
  </si>
  <si>
    <t>7.398,47</t>
  </si>
  <si>
    <t>156,67</t>
  </si>
  <si>
    <t>132,75</t>
  </si>
  <si>
    <t>46,57</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</si>
  <si>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</si>
  <si>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</si>
  <si>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</si>
  <si>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</si>
  <si>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</si>
  <si>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</si>
  <si>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189,76</t>
  </si>
  <si>
    <t>201,22</t>
  </si>
  <si>
    <t>45.754,40</t>
  </si>
  <si>
    <t>113,72</t>
  </si>
  <si>
    <t>2,48</t>
  </si>
  <si>
    <t>43,00</t>
  </si>
  <si>
    <t>51,42</t>
  </si>
  <si>
    <t>35,38</t>
  </si>
  <si>
    <t>97,60</t>
  </si>
  <si>
    <t>40,46</t>
  </si>
  <si>
    <t>69,79</t>
  </si>
  <si>
    <t>53,29</t>
  </si>
  <si>
    <t>ADITIVO PLASTIFICANTE E ESTABILIZADOR PARA ARGAMASSAS DE ASSENTAMENTO E REBOCO, LIQUIDO E ISENTO DE CLORETOS</t>
  </si>
  <si>
    <t>ADITIVO SUPERPLASTIFICANTE DE PEGA NORMAL PARA CONCRETO, LIQUIDO E ISENTO DE CLORETOS</t>
  </si>
  <si>
    <t>1.807,13</t>
  </si>
  <si>
    <t>2.024,82</t>
  </si>
  <si>
    <t>2.200,35</t>
  </si>
  <si>
    <t>10,61</t>
  </si>
  <si>
    <t>1.869,94</t>
  </si>
  <si>
    <t>1.938,32</t>
  </si>
  <si>
    <t>2.097,16</t>
  </si>
  <si>
    <t>34,28</t>
  </si>
  <si>
    <t>56,59</t>
  </si>
  <si>
    <t>488,17</t>
  </si>
  <si>
    <t>5.100,00</t>
  </si>
  <si>
    <t>3.555,53</t>
  </si>
  <si>
    <t>2,05</t>
  </si>
  <si>
    <t>76,94</t>
  </si>
  <si>
    <t>118,18</t>
  </si>
  <si>
    <t>25,34</t>
  </si>
  <si>
    <t>70,55</t>
  </si>
  <si>
    <t>116,02</t>
  </si>
  <si>
    <t>144,86</t>
  </si>
  <si>
    <t>136,27</t>
  </si>
  <si>
    <t>168,49</t>
  </si>
  <si>
    <t>2.791,37</t>
  </si>
  <si>
    <t>87,41</t>
  </si>
  <si>
    <t>121,82</t>
  </si>
  <si>
    <t>1.814,54</t>
  </si>
  <si>
    <t>21,05</t>
  </si>
  <si>
    <t>3.709,25</t>
  </si>
  <si>
    <t>2.292,99</t>
  </si>
  <si>
    <t>2.445,00</t>
  </si>
  <si>
    <t>5.322,15</t>
  </si>
  <si>
    <t>6.682,68</t>
  </si>
  <si>
    <t>8.656,67</t>
  </si>
  <si>
    <t>3.309,98</t>
  </si>
  <si>
    <t>4.496,50</t>
  </si>
  <si>
    <t>6.955,53</t>
  </si>
  <si>
    <t>2.140,00</t>
  </si>
  <si>
    <t>3.627,60</t>
  </si>
  <si>
    <t>4.814,53</t>
  </si>
  <si>
    <t>2.018,14</t>
  </si>
  <si>
    <t>2.996,00</t>
  </si>
  <si>
    <t>1.802,38</t>
  </si>
  <si>
    <t>7.769,84</t>
  </si>
  <si>
    <t>8.710,62</t>
  </si>
  <si>
    <t>9.841,16</t>
  </si>
  <si>
    <t>13.525,94</t>
  </si>
  <si>
    <t>16.410,44</t>
  </si>
  <si>
    <t>5.698,98</t>
  </si>
  <si>
    <t>6.136,56</t>
  </si>
  <si>
    <t>6.293,63</t>
  </si>
  <si>
    <t>9.068,65</t>
  </si>
  <si>
    <t>10.491,54</t>
  </si>
  <si>
    <t>10.975,49</t>
  </si>
  <si>
    <t>1.752,09</t>
  </si>
  <si>
    <t>2.598,89</t>
  </si>
  <si>
    <t>3.436,64</t>
  </si>
  <si>
    <t>1.445,21</t>
  </si>
  <si>
    <t>1.527,83</t>
  </si>
  <si>
    <t>65.271,51</t>
  </si>
  <si>
    <t>27.531,72</t>
  </si>
  <si>
    <t>33.288,63</t>
  </si>
  <si>
    <t>38.359,18</t>
  </si>
  <si>
    <t>4.711,20</t>
  </si>
  <si>
    <t>12.129,52</t>
  </si>
  <si>
    <t>43,33</t>
  </si>
  <si>
    <t>818,75</t>
  </si>
  <si>
    <t>62,50</t>
  </si>
  <si>
    <t>351,09</t>
  </si>
  <si>
    <t>198,41</t>
  </si>
  <si>
    <t>2.590,60</t>
  </si>
  <si>
    <t>52,82</t>
  </si>
  <si>
    <t>9.296,91</t>
  </si>
  <si>
    <t>9.701,72</t>
  </si>
  <si>
    <t>75,03</t>
  </si>
  <si>
    <t>13.205,48</t>
  </si>
  <si>
    <t>99,19</t>
  </si>
  <si>
    <t>17.458,83</t>
  </si>
  <si>
    <t>3.290,24</t>
  </si>
  <si>
    <t>51,96</t>
  </si>
  <si>
    <t>2.724,42</t>
  </si>
  <si>
    <t>1.888,42</t>
  </si>
  <si>
    <t>1.676,67</t>
  </si>
  <si>
    <t>2.612,73</t>
  </si>
  <si>
    <t>3.641,20</t>
  </si>
  <si>
    <t>2.258,53</t>
  </si>
  <si>
    <t>1.615,05</t>
  </si>
  <si>
    <t>1.739,61</t>
  </si>
  <si>
    <t>1.801,30</t>
  </si>
  <si>
    <t>4.792,72</t>
  </si>
  <si>
    <t>2.722,97</t>
  </si>
  <si>
    <t>305,05</t>
  </si>
  <si>
    <t>153,12</t>
  </si>
  <si>
    <t>570,00</t>
  </si>
  <si>
    <t>428,10</t>
  </si>
  <si>
    <t>94,05</t>
  </si>
  <si>
    <t>265,67</t>
  </si>
  <si>
    <t>238,99</t>
  </si>
  <si>
    <t>384,90</t>
  </si>
  <si>
    <t>185,95</t>
  </si>
  <si>
    <t>358,25</t>
  </si>
  <si>
    <t>181,76</t>
  </si>
  <si>
    <t>216,14</t>
  </si>
  <si>
    <t>505,09</t>
  </si>
  <si>
    <t>804,77</t>
  </si>
  <si>
    <t>1.008,33</t>
  </si>
  <si>
    <t>104,28</t>
  </si>
  <si>
    <t>372,41</t>
  </si>
  <si>
    <t>1.146,12</t>
  </si>
  <si>
    <t>1.159,81</t>
  </si>
  <si>
    <t>399,85</t>
  </si>
  <si>
    <t>611,26</t>
  </si>
  <si>
    <t>591,91</t>
  </si>
  <si>
    <t>164,95</t>
  </si>
  <si>
    <t>189,31</t>
  </si>
  <si>
    <t>72,62</t>
  </si>
  <si>
    <t>80,65</t>
  </si>
  <si>
    <t>90,10</t>
  </si>
  <si>
    <t>66,30</t>
  </si>
  <si>
    <t>76,03</t>
  </si>
  <si>
    <t>86,11</t>
  </si>
  <si>
    <t>8,38</t>
  </si>
  <si>
    <t>46,86</t>
  </si>
  <si>
    <t>287,83</t>
  </si>
  <si>
    <t>309.559,14</t>
  </si>
  <si>
    <t>59,48</t>
  </si>
  <si>
    <t>73,11</t>
  </si>
  <si>
    <t>39,74</t>
  </si>
  <si>
    <t>72,85</t>
  </si>
  <si>
    <t>179,28</t>
  </si>
  <si>
    <t>3.124,50</t>
  </si>
  <si>
    <t>4.260,97</t>
  </si>
  <si>
    <t>3.908,27</t>
  </si>
  <si>
    <t>16.999,39</t>
  </si>
  <si>
    <t>3.574,63</t>
  </si>
  <si>
    <t>12.709,83</t>
  </si>
  <si>
    <t>15.447,73</t>
  </si>
  <si>
    <t>2.994,63</t>
  </si>
  <si>
    <t>484,33</t>
  </si>
  <si>
    <t>12,84</t>
  </si>
  <si>
    <t>84,79</t>
  </si>
  <si>
    <t>47,34</t>
  </si>
  <si>
    <t>57,15</t>
  </si>
  <si>
    <t>53,15</t>
  </si>
  <si>
    <t>48,41</t>
  </si>
  <si>
    <t>37,17</t>
  </si>
  <si>
    <t>49,38</t>
  </si>
  <si>
    <t>50,03</t>
  </si>
  <si>
    <t>147,97</t>
  </si>
  <si>
    <t>1.712,04</t>
  </si>
  <si>
    <t>1.439,52</t>
  </si>
  <si>
    <t>586,62</t>
  </si>
  <si>
    <t>8.476,60</t>
  </si>
  <si>
    <t>570,92</t>
  </si>
  <si>
    <t>890,97</t>
  </si>
  <si>
    <t>975,50</t>
  </si>
  <si>
    <t>962,39</t>
  </si>
  <si>
    <t>5.396,81</t>
  </si>
  <si>
    <t>2.502,46</t>
  </si>
  <si>
    <t>5.076,97</t>
  </si>
  <si>
    <t>1.031,68</t>
  </si>
  <si>
    <t>38.088,60</t>
  </si>
  <si>
    <t>40.807,22</t>
  </si>
  <si>
    <t>145.833,47</t>
  </si>
  <si>
    <t>58.506,85</t>
  </si>
  <si>
    <t>17,95</t>
  </si>
  <si>
    <t>87,01</t>
  </si>
  <si>
    <t>48,01</t>
  </si>
  <si>
    <t>91,25</t>
  </si>
  <si>
    <t>249,74</t>
  </si>
  <si>
    <t>263,87</t>
  </si>
  <si>
    <t>283,07</t>
  </si>
  <si>
    <t>10,10</t>
  </si>
  <si>
    <t>26,69</t>
  </si>
  <si>
    <t>28,51</t>
  </si>
  <si>
    <t>90,01</t>
  </si>
  <si>
    <t>155,10</t>
  </si>
  <si>
    <t>22,64</t>
  </si>
  <si>
    <t>260,47</t>
  </si>
  <si>
    <t>44,93</t>
  </si>
  <si>
    <t>52,83</t>
  </si>
  <si>
    <t>32,73</t>
  </si>
  <si>
    <t>38,70</t>
  </si>
  <si>
    <t>49,11</t>
  </si>
  <si>
    <t>61,08</t>
  </si>
  <si>
    <t>66,08</t>
  </si>
  <si>
    <t>74,79</t>
  </si>
  <si>
    <t>79,12</t>
  </si>
  <si>
    <t>81,05</t>
  </si>
  <si>
    <t>54,42</t>
  </si>
  <si>
    <t>82,66</t>
  </si>
  <si>
    <t>108,85</t>
  </si>
  <si>
    <t>177,70</t>
  </si>
  <si>
    <t>228,27</t>
  </si>
  <si>
    <t>41,81</t>
  </si>
  <si>
    <t>81,82</t>
  </si>
  <si>
    <t>108,15</t>
  </si>
  <si>
    <t>41,78</t>
  </si>
  <si>
    <t>107,85</t>
  </si>
  <si>
    <t>126,78</t>
  </si>
  <si>
    <t>138,15</t>
  </si>
  <si>
    <t>171,76</t>
  </si>
  <si>
    <t>202,44</t>
  </si>
  <si>
    <t>238,20</t>
  </si>
  <si>
    <t>72,42</t>
  </si>
  <si>
    <t>325,57</t>
  </si>
  <si>
    <t>85,95</t>
  </si>
  <si>
    <t>102,55</t>
  </si>
  <si>
    <t>106,92</t>
  </si>
  <si>
    <t>171,21</t>
  </si>
  <si>
    <t>22,20</t>
  </si>
  <si>
    <t>212,13</t>
  </si>
  <si>
    <t>178,31</t>
  </si>
  <si>
    <t>50,62</t>
  </si>
  <si>
    <t>74,57</t>
  </si>
  <si>
    <t>104,64</t>
  </si>
  <si>
    <t>72,61</t>
  </si>
  <si>
    <t>124,65</t>
  </si>
  <si>
    <t>15,92</t>
  </si>
  <si>
    <t>654,08</t>
  </si>
  <si>
    <t>264,00</t>
  </si>
  <si>
    <t>315,00</t>
  </si>
  <si>
    <t>639,76</t>
  </si>
  <si>
    <t>718,62</t>
  </si>
  <si>
    <t>180,85</t>
  </si>
  <si>
    <t>310,14</t>
  </si>
  <si>
    <t>362,83</t>
  </si>
  <si>
    <t>3.504,54</t>
  </si>
  <si>
    <t>588,69</t>
  </si>
  <si>
    <t>758,85</t>
  </si>
  <si>
    <t>1.690,09</t>
  </si>
  <si>
    <t>29,45</t>
  </si>
  <si>
    <t>650,99</t>
  </si>
  <si>
    <t>369,46</t>
  </si>
  <si>
    <t>231,47</t>
  </si>
  <si>
    <t>292,79</t>
  </si>
  <si>
    <t>242,50</t>
  </si>
  <si>
    <t>296,23</t>
  </si>
  <si>
    <t>28,39</t>
  </si>
  <si>
    <t>34,03</t>
  </si>
  <si>
    <t>80,08</t>
  </si>
  <si>
    <t>140,25</t>
  </si>
  <si>
    <t>207,14</t>
  </si>
  <si>
    <t>64,73</t>
  </si>
  <si>
    <t>85,23</t>
  </si>
  <si>
    <t>136,77</t>
  </si>
  <si>
    <t>237,04</t>
  </si>
  <si>
    <t>420,50</t>
  </si>
  <si>
    <t>448,68</t>
  </si>
  <si>
    <t>602,42</t>
  </si>
  <si>
    <t>730,32</t>
  </si>
  <si>
    <t>1.969,10</t>
  </si>
  <si>
    <t>2.560,41</t>
  </si>
  <si>
    <t>1.123,68</t>
  </si>
  <si>
    <t>189,15</t>
  </si>
  <si>
    <t>106,81</t>
  </si>
  <si>
    <t>107,88</t>
  </si>
  <si>
    <t>91,52</t>
  </si>
  <si>
    <t>172,53</t>
  </si>
  <si>
    <t>97,10</t>
  </si>
  <si>
    <t>165,63</t>
  </si>
  <si>
    <t>2.157,77</t>
  </si>
  <si>
    <t>311,79</t>
  </si>
  <si>
    <t>1.302,21</t>
  </si>
  <si>
    <t>2.929,18</t>
  </si>
  <si>
    <t>3.274,42</t>
  </si>
  <si>
    <t>25,95</t>
  </si>
  <si>
    <t>26,17</t>
  </si>
  <si>
    <t>73,17</t>
  </si>
  <si>
    <t>3.156,01</t>
  </si>
  <si>
    <t>2.259,81</t>
  </si>
  <si>
    <t>19,31</t>
  </si>
  <si>
    <t>65,35</t>
  </si>
  <si>
    <t>32,79</t>
  </si>
  <si>
    <t>39,83</t>
  </si>
  <si>
    <t>47,90</t>
  </si>
  <si>
    <t>229.392,17</t>
  </si>
  <si>
    <t>239.555,11</t>
  </si>
  <si>
    <t>243.874,36</t>
  </si>
  <si>
    <t>201.807,02</t>
  </si>
  <si>
    <t>280.932,80</t>
  </si>
  <si>
    <t>282.021,70</t>
  </si>
  <si>
    <t>282.021,68</t>
  </si>
  <si>
    <t>255.743,22</t>
  </si>
  <si>
    <t>269.318,01</t>
  </si>
  <si>
    <t>188.014,47</t>
  </si>
  <si>
    <t>206.126,27</t>
  </si>
  <si>
    <t>205.400,36</t>
  </si>
  <si>
    <t>204.674,42</t>
  </si>
  <si>
    <t>293.273,53</t>
  </si>
  <si>
    <t>331.021,61</t>
  </si>
  <si>
    <t>297.846,85</t>
  </si>
  <si>
    <t>314.325,35</t>
  </si>
  <si>
    <t>310.695,72</t>
  </si>
  <si>
    <t>161.212,62</t>
  </si>
  <si>
    <t>116,49</t>
  </si>
  <si>
    <t>15,83</t>
  </si>
  <si>
    <t>11,64</t>
  </si>
  <si>
    <t>37,47</t>
  </si>
  <si>
    <t>53,41</t>
  </si>
  <si>
    <t>89,34</t>
  </si>
  <si>
    <t>63,78</t>
  </si>
  <si>
    <t>24,78</t>
  </si>
  <si>
    <t>16,18</t>
  </si>
  <si>
    <t>75,71</t>
  </si>
  <si>
    <t>138,47</t>
  </si>
  <si>
    <t>235,27</t>
  </si>
  <si>
    <t>104,42</t>
  </si>
  <si>
    <t>106,63</t>
  </si>
  <si>
    <t>56,02</t>
  </si>
  <si>
    <t>2.041,01</t>
  </si>
  <si>
    <t>2.175,00</t>
  </si>
  <si>
    <t>3.371,77</t>
  </si>
  <si>
    <t>1.817,95</t>
  </si>
  <si>
    <t>41,21</t>
  </si>
  <si>
    <t>55,21</t>
  </si>
  <si>
    <t>8.560,87</t>
  </si>
  <si>
    <t>496.329,57</t>
  </si>
  <si>
    <t>425.671,63</t>
  </si>
  <si>
    <t>430.841,65</t>
  </si>
  <si>
    <t>489.780,86</t>
  </si>
  <si>
    <t>600.593,28</t>
  </si>
  <si>
    <t>12,04</t>
  </si>
  <si>
    <t>2.122,51</t>
  </si>
  <si>
    <t>1.081,29</t>
  </si>
  <si>
    <t>720,85</t>
  </si>
  <si>
    <t>50,42</t>
  </si>
  <si>
    <t>1.345,47</t>
  </si>
  <si>
    <t>24,36</t>
  </si>
  <si>
    <t>28,16</t>
  </si>
  <si>
    <t>27,00</t>
  </si>
  <si>
    <t>35,60</t>
  </si>
  <si>
    <t>45,32</t>
  </si>
  <si>
    <t>50,54</t>
  </si>
  <si>
    <t>27,26</t>
  </si>
  <si>
    <t>44,16</t>
  </si>
  <si>
    <t>47,49</t>
  </si>
  <si>
    <t>83,95</t>
  </si>
  <si>
    <t>32,57</t>
  </si>
  <si>
    <t>46,49</t>
  </si>
  <si>
    <t>21,40</t>
  </si>
  <si>
    <t>71,83</t>
  </si>
  <si>
    <t>27,71</t>
  </si>
  <si>
    <t>19,73</t>
  </si>
  <si>
    <t>24,13</t>
  </si>
  <si>
    <t>42,01</t>
  </si>
  <si>
    <t>635,66</t>
  </si>
  <si>
    <t>214,96</t>
  </si>
  <si>
    <t>337,84</t>
  </si>
  <si>
    <t>504,56</t>
  </si>
  <si>
    <t>281,71</t>
  </si>
  <si>
    <t>444,38</t>
  </si>
  <si>
    <t>302,76</t>
  </si>
  <si>
    <t>328,42</t>
  </si>
  <si>
    <t>455,26</t>
  </si>
  <si>
    <t>13,90</t>
  </si>
  <si>
    <t>154,68</t>
  </si>
  <si>
    <t>59,90</t>
  </si>
  <si>
    <t>193,76</t>
  </si>
  <si>
    <t>3.114,32</t>
  </si>
  <si>
    <t>69,89</t>
  </si>
  <si>
    <t>14,57</t>
  </si>
  <si>
    <t>15,34</t>
  </si>
  <si>
    <t>10.309,78</t>
  </si>
  <si>
    <t>8.654,98</t>
  </si>
  <si>
    <t>7.470,85</t>
  </si>
  <si>
    <t>5.775,25</t>
  </si>
  <si>
    <t>102.114,40</t>
  </si>
  <si>
    <t>13.444,03</t>
  </si>
  <si>
    <t>12.775,16</t>
  </si>
  <si>
    <t>30,45</t>
  </si>
  <si>
    <t>281,36</t>
  </si>
  <si>
    <t>291,78</t>
  </si>
  <si>
    <t>302,21</t>
  </si>
  <si>
    <t>308,32</t>
  </si>
  <si>
    <t>328,94</t>
  </si>
  <si>
    <t>355,00</t>
  </si>
  <si>
    <t>343,92</t>
  </si>
  <si>
    <t>255,31</t>
  </si>
  <si>
    <t>297,00</t>
  </si>
  <si>
    <t>313,47</t>
  </si>
  <si>
    <t>312,80</t>
  </si>
  <si>
    <t>378,67</t>
  </si>
  <si>
    <t>265,21</t>
  </si>
  <si>
    <t>309,50</t>
  </si>
  <si>
    <t>332,28</t>
  </si>
  <si>
    <t>345,52</t>
  </si>
  <si>
    <t>276,99</t>
  </si>
  <si>
    <t>349,12</t>
  </si>
  <si>
    <t>288,81</t>
  </si>
  <si>
    <t>331,38</t>
  </si>
  <si>
    <t>301,68</t>
  </si>
  <si>
    <t>343,89</t>
  </si>
  <si>
    <t>386,62</t>
  </si>
  <si>
    <t>458,52</t>
  </si>
  <si>
    <t>588,78</t>
  </si>
  <si>
    <t>812,84</t>
  </si>
  <si>
    <t>254,75</t>
  </si>
  <si>
    <t>257,18</t>
  </si>
  <si>
    <t>6,31</t>
  </si>
  <si>
    <t>10,60</t>
  </si>
  <si>
    <t>7,78</t>
  </si>
  <si>
    <t>141,73</t>
  </si>
  <si>
    <t>59,66</t>
  </si>
  <si>
    <t>10,85</t>
  </si>
  <si>
    <t>9,22</t>
  </si>
  <si>
    <t>17,27</t>
  </si>
  <si>
    <t>6,86</t>
  </si>
  <si>
    <t>71,87</t>
  </si>
  <si>
    <t>87,83</t>
  </si>
  <si>
    <t>12,37</t>
  </si>
  <si>
    <t>2.307,08</t>
  </si>
  <si>
    <t>1.400,60</t>
  </si>
  <si>
    <t>10.340,35</t>
  </si>
  <si>
    <t>1.389,76</t>
  </si>
  <si>
    <t>2.078,56</t>
  </si>
  <si>
    <t>145,18</t>
  </si>
  <si>
    <t>4.690,46</t>
  </si>
  <si>
    <t>305,82</t>
  </si>
  <si>
    <t>11.415,47</t>
  </si>
  <si>
    <t>584,57</t>
  </si>
  <si>
    <t>118,40</t>
  </si>
  <si>
    <t>162,86</t>
  </si>
  <si>
    <t>3.585,95</t>
  </si>
  <si>
    <t>5.515,26</t>
  </si>
  <si>
    <t>252,06</t>
  </si>
  <si>
    <t>6.584,03</t>
  </si>
  <si>
    <t>450,81</t>
  </si>
  <si>
    <t>16.183,87</t>
  </si>
  <si>
    <t>846,56</t>
  </si>
  <si>
    <t>111,50</t>
  </si>
  <si>
    <t>1.163,30</t>
  </si>
  <si>
    <t>105,04</t>
  </si>
  <si>
    <t>18.489,25</t>
  </si>
  <si>
    <t>386,70</t>
  </si>
  <si>
    <t>23,36</t>
  </si>
  <si>
    <t>10.439,73</t>
  </si>
  <si>
    <t>86.061,54</t>
  </si>
  <si>
    <t>450,24</t>
  </si>
  <si>
    <t>54,57</t>
  </si>
  <si>
    <t>190,01</t>
  </si>
  <si>
    <t>182,21</t>
  </si>
  <si>
    <t>13,24</t>
  </si>
  <si>
    <t>80,78</t>
  </si>
  <si>
    <t>45,62</t>
  </si>
  <si>
    <t>26,89</t>
  </si>
  <si>
    <t>110,53</t>
  </si>
  <si>
    <t>193,68</t>
  </si>
  <si>
    <t>151,84</t>
  </si>
  <si>
    <t>992,75</t>
  </si>
  <si>
    <t>21,06</t>
  </si>
  <si>
    <t>30,46</t>
  </si>
  <si>
    <t>88,76</t>
  </si>
  <si>
    <t>182,58</t>
  </si>
  <si>
    <t>266,40</t>
  </si>
  <si>
    <t>680,92</t>
  </si>
  <si>
    <t>1.415,79</t>
  </si>
  <si>
    <t>47,61</t>
  </si>
  <si>
    <t>47,20</t>
  </si>
  <si>
    <t>65,62</t>
  </si>
  <si>
    <t>45,02</t>
  </si>
  <si>
    <t>143,62</t>
  </si>
  <si>
    <t>79,39</t>
  </si>
  <si>
    <t>206,13</t>
  </si>
  <si>
    <t>148,33</t>
  </si>
  <si>
    <t>102,74</t>
  </si>
  <si>
    <t>134,91</t>
  </si>
  <si>
    <t>101,86</t>
  </si>
  <si>
    <t>81,77</t>
  </si>
  <si>
    <t>41,34</t>
  </si>
  <si>
    <t>3,40</t>
  </si>
  <si>
    <t>34,29</t>
  </si>
  <si>
    <t>41,63</t>
  </si>
  <si>
    <t>81,13</t>
  </si>
  <si>
    <t>31,93</t>
  </si>
  <si>
    <t>116,51</t>
  </si>
  <si>
    <t>19,05</t>
  </si>
  <si>
    <t>71,56</t>
  </si>
  <si>
    <t>528,73</t>
  </si>
  <si>
    <t>823,56</t>
  </si>
  <si>
    <t>104,44</t>
  </si>
  <si>
    <t>103,42</t>
  </si>
  <si>
    <t>126,21</t>
  </si>
  <si>
    <t>258,49</t>
  </si>
  <si>
    <t>425,20</t>
  </si>
  <si>
    <t>323,30</t>
  </si>
  <si>
    <t>477,96</t>
  </si>
  <si>
    <t>127,72</t>
  </si>
  <si>
    <t>154,18</t>
  </si>
  <si>
    <t>61,98</t>
  </si>
  <si>
    <t>45,09</t>
  </si>
  <si>
    <t>36,69</t>
  </si>
  <si>
    <t>150,02</t>
  </si>
  <si>
    <t>218,19</t>
  </si>
  <si>
    <t>449,80</t>
  </si>
  <si>
    <t>47,56</t>
  </si>
  <si>
    <t>134,29</t>
  </si>
  <si>
    <t>74,48</t>
  </si>
  <si>
    <t>16,11</t>
  </si>
  <si>
    <t>188,03</t>
  </si>
  <si>
    <t>40,75</t>
  </si>
  <si>
    <t>169,06</t>
  </si>
  <si>
    <t>84,62</t>
  </si>
  <si>
    <t>438,80</t>
  </si>
  <si>
    <t>47,68</t>
  </si>
  <si>
    <t>171,92</t>
  </si>
  <si>
    <t>99,06</t>
  </si>
  <si>
    <t>232,06</t>
  </si>
  <si>
    <t>468,92</t>
  </si>
  <si>
    <t>157,07</t>
  </si>
  <si>
    <t>224,64</t>
  </si>
  <si>
    <t>450,36</t>
  </si>
  <si>
    <t>67,54</t>
  </si>
  <si>
    <t>95,83</t>
  </si>
  <si>
    <t>278,93</t>
  </si>
  <si>
    <t>532,52</t>
  </si>
  <si>
    <t>1.332,06</t>
  </si>
  <si>
    <t>382,49</t>
  </si>
  <si>
    <t>2.230,24</t>
  </si>
  <si>
    <t>40,35</t>
  </si>
  <si>
    <t>3.892,35</t>
  </si>
  <si>
    <t>2.972,67</t>
  </si>
  <si>
    <t>2.675,40</t>
  </si>
  <si>
    <t>355,13</t>
  </si>
  <si>
    <t>44,55</t>
  </si>
  <si>
    <t>111,62</t>
  </si>
  <si>
    <t>122,71</t>
  </si>
  <si>
    <t>120,03</t>
  </si>
  <si>
    <t>140,94</t>
  </si>
  <si>
    <t>150,42</t>
  </si>
  <si>
    <t>91,33</t>
  </si>
  <si>
    <t>87,86</t>
  </si>
  <si>
    <t>102,27</t>
  </si>
  <si>
    <t>228,91</t>
  </si>
  <si>
    <t>83,24</t>
  </si>
  <si>
    <t>203,48</t>
  </si>
  <si>
    <t>196,54</t>
  </si>
  <si>
    <t>92,49</t>
  </si>
  <si>
    <t>180,35</t>
  </si>
  <si>
    <t>219,66</t>
  </si>
  <si>
    <t>190,71</t>
  </si>
  <si>
    <t>487,77</t>
  </si>
  <si>
    <t>91.211,40</t>
  </si>
  <si>
    <t>27,51</t>
  </si>
  <si>
    <t>34,92</t>
  </si>
  <si>
    <t>80,05</t>
  </si>
  <si>
    <t>86,23</t>
  </si>
  <si>
    <t>625,01</t>
  </si>
  <si>
    <t>141,22</t>
  </si>
  <si>
    <t>317,58</t>
  </si>
  <si>
    <t>71.285,03</t>
  </si>
  <si>
    <t>13,68</t>
  </si>
  <si>
    <t>2.878,44</t>
  </si>
  <si>
    <t>3.171,50</t>
  </si>
  <si>
    <t>18,24</t>
  </si>
  <si>
    <t>19,00</t>
  </si>
  <si>
    <t>5,69</t>
  </si>
  <si>
    <t>3,84</t>
  </si>
  <si>
    <t>3.453,74</t>
  </si>
  <si>
    <t>34.312,22</t>
  </si>
  <si>
    <t>161.541,30</t>
  </si>
  <si>
    <t>321.403,49</t>
  </si>
  <si>
    <t>111.093,39</t>
  </si>
  <si>
    <t>95.130,00</t>
  </si>
  <si>
    <t>209.499,55</t>
  </si>
  <si>
    <t>219.138,74</t>
  </si>
  <si>
    <t>2.375,20</t>
  </si>
  <si>
    <t>2.364,90</t>
  </si>
  <si>
    <t>31,16</t>
  </si>
  <si>
    <t>5.485,39</t>
  </si>
  <si>
    <t>71,66</t>
  </si>
  <si>
    <t>12.612,82</t>
  </si>
  <si>
    <t>81,55</t>
  </si>
  <si>
    <t>14.355,99</t>
  </si>
  <si>
    <t>111,49</t>
  </si>
  <si>
    <t>19.624,24</t>
  </si>
  <si>
    <t>12.796,81</t>
  </si>
  <si>
    <t>82,02</t>
  </si>
  <si>
    <t>14.437,33</t>
  </si>
  <si>
    <t>112,40</t>
  </si>
  <si>
    <t>19.784,99</t>
  </si>
  <si>
    <t>76,14</t>
  </si>
  <si>
    <t>13.404,21</t>
  </si>
  <si>
    <t>12.968,83</t>
  </si>
  <si>
    <t>114,12</t>
  </si>
  <si>
    <t>203,86</t>
  </si>
  <si>
    <t>175,10</t>
  </si>
  <si>
    <t>179,44</t>
  </si>
  <si>
    <t>108,24</t>
  </si>
  <si>
    <t>125,38</t>
  </si>
  <si>
    <t>181,88</t>
  </si>
  <si>
    <t>275,92</t>
  </si>
  <si>
    <t>192,76</t>
  </si>
  <si>
    <t>255,78</t>
  </si>
  <si>
    <t>102,76</t>
  </si>
  <si>
    <t>222,95</t>
  </si>
  <si>
    <t>631,41</t>
  </si>
  <si>
    <t>176,15</t>
  </si>
  <si>
    <t>214,28</t>
  </si>
  <si>
    <t>53,77</t>
  </si>
  <si>
    <t>88,57</t>
  </si>
  <si>
    <t>755,65</t>
  </si>
  <si>
    <t>420,44</t>
  </si>
  <si>
    <t>15,42</t>
  </si>
  <si>
    <t>2.718,09</t>
  </si>
  <si>
    <t>31,95</t>
  </si>
  <si>
    <t>131,25</t>
  </si>
  <si>
    <t>415,38</t>
  </si>
  <si>
    <t>207,69</t>
  </si>
  <si>
    <t>178,84</t>
  </si>
  <si>
    <t>152,11</t>
  </si>
  <si>
    <t>96,03</t>
  </si>
  <si>
    <t>125,05</t>
  </si>
  <si>
    <t>79,02</t>
  </si>
  <si>
    <t>268,91</t>
  </si>
  <si>
    <t>30,25</t>
  </si>
  <si>
    <t>50,43</t>
  </si>
  <si>
    <t>31,25</t>
  </si>
  <si>
    <t>49,99</t>
  </si>
  <si>
    <t>63,22</t>
  </si>
  <si>
    <t>40,37</t>
  </si>
  <si>
    <t>24,19</t>
  </si>
  <si>
    <t>44,70</t>
  </si>
  <si>
    <t>30,51</t>
  </si>
  <si>
    <t>64,51</t>
  </si>
  <si>
    <t>94,89</t>
  </si>
  <si>
    <t>220,02</t>
  </si>
  <si>
    <t>71,29</t>
  </si>
  <si>
    <t>157,85</t>
  </si>
  <si>
    <t>846,84</t>
  </si>
  <si>
    <t>2.168,26</t>
  </si>
  <si>
    <t>2.963,62</t>
  </si>
  <si>
    <t>46,10</t>
  </si>
  <si>
    <t>49,52</t>
  </si>
  <si>
    <t>48,85</t>
  </si>
  <si>
    <t>73,66</t>
  </si>
  <si>
    <t>37,45</t>
  </si>
  <si>
    <t>100,64</t>
  </si>
  <si>
    <t>73,95</t>
  </si>
  <si>
    <t>47,05</t>
  </si>
  <si>
    <t>99,98</t>
  </si>
  <si>
    <t>248,33</t>
  </si>
  <si>
    <t>62,44</t>
  </si>
  <si>
    <t>3.449,51</t>
  </si>
  <si>
    <t>887,01</t>
  </si>
  <si>
    <t>2.729,58</t>
  </si>
  <si>
    <t>7.884,60</t>
  </si>
  <si>
    <t>4.490.063,26</t>
  </si>
  <si>
    <t>1.922.129,11</t>
  </si>
  <si>
    <t>5.027,60</t>
  </si>
  <si>
    <t>10,87</t>
  </si>
  <si>
    <t>1.913,76</t>
  </si>
  <si>
    <t>33.418,36</t>
  </si>
  <si>
    <t>26.200,00</t>
  </si>
  <si>
    <t>327,10</t>
  </si>
  <si>
    <t>139,77</t>
  </si>
  <si>
    <t>193,33</t>
  </si>
  <si>
    <t>135,55</t>
  </si>
  <si>
    <t>352.043,46</t>
  </si>
  <si>
    <t>398.850,94</t>
  </si>
  <si>
    <t>740.913,79</t>
  </si>
  <si>
    <t>139.225,88</t>
  </si>
  <si>
    <t>124.452,47</t>
  </si>
  <si>
    <t>2.714,90</t>
  </si>
  <si>
    <t>89.898,14</t>
  </si>
  <si>
    <t>105.444,44</t>
  </si>
  <si>
    <t>128.425,92</t>
  </si>
  <si>
    <t>148.703,70</t>
  </si>
  <si>
    <t>80.056,66</t>
  </si>
  <si>
    <t>78.137,03</t>
  </si>
  <si>
    <t>112.284,81</t>
  </si>
  <si>
    <t>73.000,00</t>
  </si>
  <si>
    <t>60.960,82</t>
  </si>
  <si>
    <t>104.493,66</t>
  </si>
  <si>
    <t>93.035,37</t>
  </si>
  <si>
    <t>111.846,34</t>
  </si>
  <si>
    <t>65.745,55</t>
  </si>
  <si>
    <t>123,29</t>
  </si>
  <si>
    <t>140,61</t>
  </si>
  <si>
    <t>140,31</t>
  </si>
  <si>
    <t>2.200,79</t>
  </si>
  <si>
    <t>2.512,44</t>
  </si>
  <si>
    <t>4.374,55</t>
  </si>
  <si>
    <t>615.602,11</t>
  </si>
  <si>
    <t>1.183.850,22</t>
  </si>
  <si>
    <t>2.012.545,37</t>
  </si>
  <si>
    <t>123.343,30</t>
  </si>
  <si>
    <t>194.275,04</t>
  </si>
  <si>
    <t>719.458,14</t>
  </si>
  <si>
    <t>48.568,76</t>
  </si>
  <si>
    <t>68.316,50</t>
  </si>
  <si>
    <t>159.689,81</t>
  </si>
  <si>
    <t>3.690,00</t>
  </si>
  <si>
    <t>3.342,30</t>
  </si>
  <si>
    <t>1.975,45</t>
  </si>
  <si>
    <t>2.080,53</t>
  </si>
  <si>
    <t>450,69</t>
  </si>
  <si>
    <t>749,03</t>
  </si>
  <si>
    <t>1.053,73</t>
  </si>
  <si>
    <t>330,08</t>
  </si>
  <si>
    <t>86,33</t>
  </si>
  <si>
    <t>92,67</t>
  </si>
  <si>
    <t>114,26</t>
  </si>
  <si>
    <t>1.701,20</t>
  </si>
  <si>
    <t>2.221,72</t>
  </si>
  <si>
    <t>2.403,72</t>
  </si>
  <si>
    <t>2.903,48</t>
  </si>
  <si>
    <t>1.062,00</t>
  </si>
  <si>
    <t>75,46</t>
  </si>
  <si>
    <t>398,37</t>
  </si>
  <si>
    <t>678,26</t>
  </si>
  <si>
    <t>212,56</t>
  </si>
  <si>
    <t>157,89</t>
  </si>
  <si>
    <t>299,89</t>
  </si>
  <si>
    <t>197,28</t>
  </si>
  <si>
    <t>548,01</t>
  </si>
  <si>
    <t>340,28</t>
  </si>
  <si>
    <t>185,64</t>
  </si>
  <si>
    <t>386,75</t>
  </si>
  <si>
    <t>453,80</t>
  </si>
  <si>
    <t>290,43</t>
  </si>
  <si>
    <t>812,89</t>
  </si>
  <si>
    <t>464,44</t>
  </si>
  <si>
    <t>577,92</t>
  </si>
  <si>
    <t>479,27</t>
  </si>
  <si>
    <t>666,74</t>
  </si>
  <si>
    <t>825,32</t>
  </si>
  <si>
    <t>275,00</t>
  </si>
  <si>
    <t>323,02</t>
  </si>
  <si>
    <t>267,54</t>
  </si>
  <si>
    <t>281,35</t>
  </si>
  <si>
    <t>451,31</t>
  </si>
  <si>
    <t>313,15</t>
  </si>
  <si>
    <t>353,94</t>
  </si>
  <si>
    <t>441,44</t>
  </si>
  <si>
    <t>497,36</t>
  </si>
  <si>
    <t>871,77</t>
  </si>
  <si>
    <t>1.093,58</t>
  </si>
  <si>
    <t>1.348,61</t>
  </si>
  <si>
    <t>454,41</t>
  </si>
  <si>
    <t>549,47</t>
  </si>
  <si>
    <t>607,54</t>
  </si>
  <si>
    <t>643,48</t>
  </si>
  <si>
    <t>615,99</t>
  </si>
  <si>
    <t>554,62</t>
  </si>
  <si>
    <t>696,55</t>
  </si>
  <si>
    <t>843,61</t>
  </si>
  <si>
    <t>775,36</t>
  </si>
  <si>
    <t>982,68</t>
  </si>
  <si>
    <t>604,18</t>
  </si>
  <si>
    <t>608,80</t>
  </si>
  <si>
    <t>238,48</t>
  </si>
  <si>
    <t>123,68</t>
  </si>
  <si>
    <t>161,18</t>
  </si>
  <si>
    <t>321,71</t>
  </si>
  <si>
    <t>858,56</t>
  </si>
  <si>
    <t>716,30</t>
  </si>
  <si>
    <t>268,97</t>
  </si>
  <si>
    <t>2.507,44</t>
  </si>
  <si>
    <t>47,29</t>
  </si>
  <si>
    <t>13,09</t>
  </si>
  <si>
    <t>28,72</t>
  </si>
  <si>
    <t>76,72</t>
  </si>
  <si>
    <t>89,50</t>
  </si>
  <si>
    <t>28,20</t>
  </si>
  <si>
    <t>86,93</t>
  </si>
  <si>
    <t>94,96</t>
  </si>
  <si>
    <t>40,10</t>
  </si>
  <si>
    <t>29,67</t>
  </si>
  <si>
    <t>30,49</t>
  </si>
  <si>
    <t>38,31</t>
  </si>
  <si>
    <t>15,41</t>
  </si>
  <si>
    <t>16,50</t>
  </si>
  <si>
    <t>19,97</t>
  </si>
  <si>
    <t>353,07</t>
  </si>
  <si>
    <t>38,99</t>
  </si>
  <si>
    <t>51,21</t>
  </si>
  <si>
    <t>86,04</t>
  </si>
  <si>
    <t>34,11</t>
  </si>
  <si>
    <t>134,55</t>
  </si>
  <si>
    <t>18,72</t>
  </si>
  <si>
    <t>65,09</t>
  </si>
  <si>
    <t>134,81</t>
  </si>
  <si>
    <t>377,19</t>
  </si>
  <si>
    <t>568,06</t>
  </si>
  <si>
    <t>791,29</t>
  </si>
  <si>
    <t>369,58</t>
  </si>
  <si>
    <t>462,72</t>
  </si>
  <si>
    <t>641,77</t>
  </si>
  <si>
    <t>847,68</t>
  </si>
  <si>
    <t>253,45</t>
  </si>
  <si>
    <t>293,99</t>
  </si>
  <si>
    <t>322,91</t>
  </si>
  <si>
    <t>330,62</t>
  </si>
  <si>
    <t>273,53</t>
  </si>
  <si>
    <t>224,49</t>
  </si>
  <si>
    <t>83,84</t>
  </si>
  <si>
    <t>91,94</t>
  </si>
  <si>
    <t>156,85</t>
  </si>
  <si>
    <t>134,97</t>
  </si>
  <si>
    <t>185,09</t>
  </si>
  <si>
    <t>184,47</t>
  </si>
  <si>
    <t>302,77</t>
  </si>
  <si>
    <t>266,75</t>
  </si>
  <si>
    <t>288,77</t>
  </si>
  <si>
    <t>269,51</t>
  </si>
  <si>
    <t>291,53</t>
  </si>
  <si>
    <t>272,26</t>
  </si>
  <si>
    <t>305,31</t>
  </si>
  <si>
    <t>286,04</t>
  </si>
  <si>
    <t>291,76</t>
  </si>
  <si>
    <t>330,74</t>
  </si>
  <si>
    <t>341,31</t>
  </si>
  <si>
    <t>313,67</t>
  </si>
  <si>
    <t>343,40</t>
  </si>
  <si>
    <t>324,68</t>
  </si>
  <si>
    <t>363,33</t>
  </si>
  <si>
    <t>364,52</t>
  </si>
  <si>
    <t>405,33</t>
  </si>
  <si>
    <t>439,71</t>
  </si>
  <si>
    <t>49,82</t>
  </si>
  <si>
    <t>46,25</t>
  </si>
  <si>
    <t>46,52</t>
  </si>
  <si>
    <t>58,97</t>
  </si>
  <si>
    <t>45,68</t>
  </si>
  <si>
    <t>201,14</t>
  </si>
  <si>
    <t>342,83</t>
  </si>
  <si>
    <t>115,32</t>
  </si>
  <si>
    <t>169,31</t>
  </si>
  <si>
    <t>185,74</t>
  </si>
  <si>
    <t>79,91</t>
  </si>
  <si>
    <t>116,75</t>
  </si>
  <si>
    <t>212,46</t>
  </si>
  <si>
    <t>2.474,94</t>
  </si>
  <si>
    <t>75,74</t>
  </si>
  <si>
    <t>4.710,62</t>
  </si>
  <si>
    <t>779,07</t>
  </si>
  <si>
    <t>515,00</t>
  </si>
  <si>
    <t>402,34</t>
  </si>
  <si>
    <t>643,75</t>
  </si>
  <si>
    <t>584,73</t>
  </si>
  <si>
    <t>128,53</t>
  </si>
  <si>
    <t>136,40</t>
  </si>
  <si>
    <t>50,07</t>
  </si>
  <si>
    <t>15,20</t>
  </si>
  <si>
    <t>66,51</t>
  </si>
  <si>
    <t>178,09</t>
  </si>
  <si>
    <t>84,31</t>
  </si>
  <si>
    <t>65,16</t>
  </si>
  <si>
    <t>233,57</t>
  </si>
  <si>
    <t>34,87</t>
  </si>
  <si>
    <t>102,18</t>
  </si>
  <si>
    <t>37,08</t>
  </si>
  <si>
    <t>LUMINARIA TIPO TARTARUGA A PROVA DE TEMPO, GASES, VAPOR E PO, EM ALUMINIO, COM GRADE, BASE E27, POTENCIA MAXIMA 100 W - REF Y 25/1 (NAO INCLUI LAMPADA)</t>
  </si>
  <si>
    <t>77,25</t>
  </si>
  <si>
    <t>14,44</t>
  </si>
  <si>
    <t>234,44</t>
  </si>
  <si>
    <t>210,92</t>
  </si>
  <si>
    <t>94,47</t>
  </si>
  <si>
    <t>144,64</t>
  </si>
  <si>
    <t>157,42</t>
  </si>
  <si>
    <t>286,73</t>
  </si>
  <si>
    <t>393,55</t>
  </si>
  <si>
    <t>95,71</t>
  </si>
  <si>
    <t>156,49</t>
  </si>
  <si>
    <t>261,60</t>
  </si>
  <si>
    <t>39,68</t>
  </si>
  <si>
    <t>72,14</t>
  </si>
  <si>
    <t>208,16</t>
  </si>
  <si>
    <t>343,33</t>
  </si>
  <si>
    <t>18,26</t>
  </si>
  <si>
    <t>134,92</t>
  </si>
  <si>
    <t>39,53</t>
  </si>
  <si>
    <t>62,34</t>
  </si>
  <si>
    <t>169,61</t>
  </si>
  <si>
    <t>8,66</t>
  </si>
  <si>
    <t>119,01</t>
  </si>
  <si>
    <t>97,64</t>
  </si>
  <si>
    <t>132,18</t>
  </si>
  <si>
    <t>26,91</t>
  </si>
  <si>
    <t>33,09</t>
  </si>
  <si>
    <t>42,72</t>
  </si>
  <si>
    <t>10,36</t>
  </si>
  <si>
    <t>26,56</t>
  </si>
  <si>
    <t>1.743,13</t>
  </si>
  <si>
    <t>16,76</t>
  </si>
  <si>
    <t>26,48</t>
  </si>
  <si>
    <t>107,53</t>
  </si>
  <si>
    <t>2.703,50</t>
  </si>
  <si>
    <t>52,38</t>
  </si>
  <si>
    <t>105,90</t>
  </si>
  <si>
    <t>993,35</t>
  </si>
  <si>
    <t>245,00</t>
  </si>
  <si>
    <t>302,00</t>
  </si>
  <si>
    <t>375,99</t>
  </si>
  <si>
    <t>401,46</t>
  </si>
  <si>
    <t>362,64</t>
  </si>
  <si>
    <t>432,38</t>
  </si>
  <si>
    <t>436,63</t>
  </si>
  <si>
    <t>570,04</t>
  </si>
  <si>
    <t>486,36</t>
  </si>
  <si>
    <t>612,50</t>
  </si>
  <si>
    <t>744,70</t>
  </si>
  <si>
    <t>849,00</t>
  </si>
  <si>
    <t>398.826,33</t>
  </si>
  <si>
    <t>354.577,00</t>
  </si>
  <si>
    <t>89,83</t>
  </si>
  <si>
    <t>142,50</t>
  </si>
  <si>
    <t>50,46</t>
  </si>
  <si>
    <t>73,42</t>
  </si>
  <si>
    <t>43,93</t>
  </si>
  <si>
    <t>28,52</t>
  </si>
  <si>
    <t>38,54</t>
  </si>
  <si>
    <t>48,07</t>
  </si>
  <si>
    <t>13.315,65</t>
  </si>
  <si>
    <t>515,43</t>
  </si>
  <si>
    <t>2.647,96</t>
  </si>
  <si>
    <t>2.722,19</t>
  </si>
  <si>
    <t>5.885,45</t>
  </si>
  <si>
    <t>10.972,69</t>
  </si>
  <si>
    <t>12.626,77</t>
  </si>
  <si>
    <t>11.925,79</t>
  </si>
  <si>
    <t>13.418,14</t>
  </si>
  <si>
    <t>24.690,30</t>
  </si>
  <si>
    <t>13.808,66</t>
  </si>
  <si>
    <t>13.548,40</t>
  </si>
  <si>
    <t>24,46</t>
  </si>
  <si>
    <t>130,99</t>
  </si>
  <si>
    <t>84,30</t>
  </si>
  <si>
    <t>52,81</t>
  </si>
  <si>
    <t>69,81</t>
  </si>
  <si>
    <t>848,36</t>
  </si>
  <si>
    <t>865,54</t>
  </si>
  <si>
    <t>22,41</t>
  </si>
  <si>
    <t>3.947,91</t>
  </si>
  <si>
    <t>2.561,81</t>
  </si>
  <si>
    <t>1.942,07</t>
  </si>
  <si>
    <t>8.325,45</t>
  </si>
  <si>
    <t>10.535,03</t>
  </si>
  <si>
    <t>518,22</t>
  </si>
  <si>
    <t>683,26</t>
  </si>
  <si>
    <t>260,09</t>
  </si>
  <si>
    <t>280,11</t>
  </si>
  <si>
    <t>144.877,50</t>
  </si>
  <si>
    <t>223.588,48</t>
  </si>
  <si>
    <t>219.923,10</t>
  </si>
  <si>
    <t>268.306,19</t>
  </si>
  <si>
    <t>276.378,38</t>
  </si>
  <si>
    <t>63,24</t>
  </si>
  <si>
    <t>155,00</t>
  </si>
  <si>
    <t>250,95</t>
  </si>
  <si>
    <t>7.829,90</t>
  </si>
  <si>
    <t>8.281,44</t>
  </si>
  <si>
    <t>9.853,80</t>
  </si>
  <si>
    <t>192,26</t>
  </si>
  <si>
    <t>39.193,00</t>
  </si>
  <si>
    <t>174,86</t>
  </si>
  <si>
    <t>166,98</t>
  </si>
  <si>
    <t>129,15</t>
  </si>
  <si>
    <t>1.053,60</t>
  </si>
  <si>
    <t>2.620,41</t>
  </si>
  <si>
    <t>2.999,67</t>
  </si>
  <si>
    <t>23,88</t>
  </si>
  <si>
    <t>4.203,24</t>
  </si>
  <si>
    <t>217,22</t>
  </si>
  <si>
    <t>1.941,10</t>
  </si>
  <si>
    <t>5.186,25</t>
  </si>
  <si>
    <t>2.577,75</t>
  </si>
  <si>
    <t>2.422,78</t>
  </si>
  <si>
    <t>2.987,57</t>
  </si>
  <si>
    <t>560.000,00</t>
  </si>
  <si>
    <t>695.869,83</t>
  </si>
  <si>
    <t>732.492,76</t>
  </si>
  <si>
    <t>1.861,31</t>
  </si>
  <si>
    <t>922,96</t>
  </si>
  <si>
    <t>760,34</t>
  </si>
  <si>
    <t>743,81</t>
  </si>
  <si>
    <t>3.483,57</t>
  </si>
  <si>
    <t>3.285,88</t>
  </si>
  <si>
    <t>21,72</t>
  </si>
  <si>
    <t>4.652,07</t>
  </si>
  <si>
    <t>3.188,79</t>
  </si>
  <si>
    <t>3.801,00</t>
  </si>
  <si>
    <t>3.837,92</t>
  </si>
  <si>
    <t>1.880,99</t>
  </si>
  <si>
    <t>54,99</t>
  </si>
  <si>
    <t>37,23</t>
  </si>
  <si>
    <t>43,10</t>
  </si>
  <si>
    <t>26,72</t>
  </si>
  <si>
    <t>202,03</t>
  </si>
  <si>
    <t>246,84</t>
  </si>
  <si>
    <t>260,69</t>
  </si>
  <si>
    <t>250,91</t>
  </si>
  <si>
    <t>40,33</t>
  </si>
  <si>
    <t>26,35</t>
  </si>
  <si>
    <t>65,60</t>
  </si>
  <si>
    <t>105,61</t>
  </si>
  <si>
    <t>233,13</t>
  </si>
  <si>
    <t>387,36</t>
  </si>
  <si>
    <t>55,86</t>
  </si>
  <si>
    <t>102,01</t>
  </si>
  <si>
    <t>90,09</t>
  </si>
  <si>
    <t>37,77</t>
  </si>
  <si>
    <t>98,73</t>
  </si>
  <si>
    <t>12,28</t>
  </si>
  <si>
    <t>2.269,16</t>
  </si>
  <si>
    <t>3.505,99</t>
  </si>
  <si>
    <t>2.583,76</t>
  </si>
  <si>
    <t>2.493,42</t>
  </si>
  <si>
    <t>3.017,17</t>
  </si>
  <si>
    <t>3.180,01</t>
  </si>
  <si>
    <t>2.762,41</t>
  </si>
  <si>
    <t>5.154,46</t>
  </si>
  <si>
    <t>3.945,20</t>
  </si>
  <si>
    <t>3.295,87</t>
  </si>
  <si>
    <t>1.626,09</t>
  </si>
  <si>
    <t>3.234,22</t>
  </si>
  <si>
    <t>3.967,79</t>
  </si>
  <si>
    <t>3.119,52</t>
  </si>
  <si>
    <t>3.339,02</t>
  </si>
  <si>
    <t>2.514,44</t>
  </si>
  <si>
    <t>3.639,06</t>
  </si>
  <si>
    <t>2.867,44</t>
  </si>
  <si>
    <t>319.680,00</t>
  </si>
  <si>
    <t>360.000,00</t>
  </si>
  <si>
    <t>499.199,97</t>
  </si>
  <si>
    <t>568.319,97</t>
  </si>
  <si>
    <t>331.679,98</t>
  </si>
  <si>
    <t>66,02</t>
  </si>
  <si>
    <t>122,94</t>
  </si>
  <si>
    <t>134,40</t>
  </si>
  <si>
    <t>158,97</t>
  </si>
  <si>
    <t>1.088,36</t>
  </si>
  <si>
    <t>PARAFUSO ZINCADO, AUTOBROCANTE, FLANGEADO, 4,2 MM X 19 MM</t>
  </si>
  <si>
    <t>109,66</t>
  </si>
  <si>
    <t>1.285,71</t>
  </si>
  <si>
    <t>121,71</t>
  </si>
  <si>
    <t>73,76</t>
  </si>
  <si>
    <t>161,00</t>
  </si>
  <si>
    <t>167,85</t>
  </si>
  <si>
    <t>261,08</t>
  </si>
  <si>
    <t>483,43</t>
  </si>
  <si>
    <t>306,19</t>
  </si>
  <si>
    <t>539,19</t>
  </si>
  <si>
    <t>2.722,21</t>
  </si>
  <si>
    <t>187,84</t>
  </si>
  <si>
    <t>327,40</t>
  </si>
  <si>
    <t>274,82</t>
  </si>
  <si>
    <t>441,51</t>
  </si>
  <si>
    <t>79,41</t>
  </si>
  <si>
    <t>68,00</t>
  </si>
  <si>
    <t>74,18</t>
  </si>
  <si>
    <t>76,25</t>
  </si>
  <si>
    <t>76,46</t>
  </si>
  <si>
    <t>88,15</t>
  </si>
  <si>
    <t>159,46</t>
  </si>
  <si>
    <t>75,57</t>
  </si>
  <si>
    <t>81,25</t>
  </si>
  <si>
    <t>26,08</t>
  </si>
  <si>
    <t>112,47</t>
  </si>
  <si>
    <t>9.168,70</t>
  </si>
  <si>
    <t>69,87</t>
  </si>
  <si>
    <t>120,39</t>
  </si>
  <si>
    <t>190,80</t>
  </si>
  <si>
    <t>240,85</t>
  </si>
  <si>
    <t>373,42</t>
  </si>
  <si>
    <t>23,54</t>
  </si>
  <si>
    <t>134,69</t>
  </si>
  <si>
    <t>60,88</t>
  </si>
  <si>
    <t>2,88</t>
  </si>
  <si>
    <t>39.633,99</t>
  </si>
  <si>
    <t>5.711,66</t>
  </si>
  <si>
    <t>17.879,99</t>
  </si>
  <si>
    <t>9.778,82</t>
  </si>
  <si>
    <t>49.164,43</t>
  </si>
  <si>
    <t>69,06</t>
  </si>
  <si>
    <t>112,92</t>
  </si>
  <si>
    <t>36,11</t>
  </si>
  <si>
    <t>3.413,41</t>
  </si>
  <si>
    <t>2.786,45</t>
  </si>
  <si>
    <t>46,91</t>
  </si>
  <si>
    <t>213,64</t>
  </si>
  <si>
    <t>129,76</t>
  </si>
  <si>
    <t>207,97</t>
  </si>
  <si>
    <t>196,33</t>
  </si>
  <si>
    <t>114,00</t>
  </si>
  <si>
    <t>86,03</t>
  </si>
  <si>
    <t>57,60</t>
  </si>
  <si>
    <t>79,68</t>
  </si>
  <si>
    <t>47,04</t>
  </si>
  <si>
    <t>142,62</t>
  </si>
  <si>
    <t>135,85</t>
  </si>
  <si>
    <t>353,14</t>
  </si>
  <si>
    <t>314,42</t>
  </si>
  <si>
    <t>90,81</t>
  </si>
  <si>
    <t>311,32</t>
  </si>
  <si>
    <t>320,00</t>
  </si>
  <si>
    <t>45,71</t>
  </si>
  <si>
    <t>61,56</t>
  </si>
  <si>
    <t>26,52</t>
  </si>
  <si>
    <t>100,29</t>
  </si>
  <si>
    <t>60,30</t>
  </si>
  <si>
    <t>15,62</t>
  </si>
  <si>
    <t>43,75</t>
  </si>
  <si>
    <t>87,50</t>
  </si>
  <si>
    <t>169,00</t>
  </si>
  <si>
    <t>496,91</t>
  </si>
  <si>
    <t>64,91</t>
  </si>
  <si>
    <t>2.589,03</t>
  </si>
  <si>
    <t>4.690,94</t>
  </si>
  <si>
    <t>76,66</t>
  </si>
  <si>
    <t>99,80</t>
  </si>
  <si>
    <t>712,41</t>
  </si>
  <si>
    <t>320,44</t>
  </si>
  <si>
    <t>396,29</t>
  </si>
  <si>
    <t>562,91</t>
  </si>
  <si>
    <t>456,42</t>
  </si>
  <si>
    <t>315,21</t>
  </si>
  <si>
    <t>577,21</t>
  </si>
  <si>
    <t>344,38</t>
  </si>
  <si>
    <t>292,38</t>
  </si>
  <si>
    <t>166,17</t>
  </si>
  <si>
    <t>263,75</t>
  </si>
  <si>
    <t>305,65</t>
  </si>
  <si>
    <t>206,33</t>
  </si>
  <si>
    <t>504,85</t>
  </si>
  <si>
    <t>419,29</t>
  </si>
  <si>
    <t>291,81</t>
  </si>
  <si>
    <t>93,58</t>
  </si>
  <si>
    <t>72,09</t>
  </si>
  <si>
    <t>187,06</t>
  </si>
  <si>
    <t>162,39</t>
  </si>
  <si>
    <t>152,60</t>
  </si>
  <si>
    <t>158,21</t>
  </si>
  <si>
    <t>154,14</t>
  </si>
  <si>
    <t>109,00</t>
  </si>
  <si>
    <t>170,54</t>
  </si>
  <si>
    <t>187,17</t>
  </si>
  <si>
    <t>185,63</t>
  </si>
  <si>
    <t>164,60</t>
  </si>
  <si>
    <t>242,22</t>
  </si>
  <si>
    <t>171,75</t>
  </si>
  <si>
    <t>263,14</t>
  </si>
  <si>
    <t>386,26</t>
  </si>
  <si>
    <t>323,45</t>
  </si>
  <si>
    <t>322,79</t>
  </si>
  <si>
    <t>442,56</t>
  </si>
  <si>
    <t>339,81</t>
  </si>
  <si>
    <t>308,39</t>
  </si>
  <si>
    <t>634,34</t>
  </si>
  <si>
    <t>406,86</t>
  </si>
  <si>
    <t>157,16</t>
  </si>
  <si>
    <t>1.041,38</t>
  </si>
  <si>
    <t>1.183,59</t>
  </si>
  <si>
    <t>1.006,63</t>
  </si>
  <si>
    <t>1.005,17</t>
  </si>
  <si>
    <t>759,52</t>
  </si>
  <si>
    <t>1.052,21</t>
  </si>
  <si>
    <t>258,97</t>
  </si>
  <si>
    <t>615,57</t>
  </si>
  <si>
    <t>153,29</t>
  </si>
  <si>
    <t>42,07</t>
  </si>
  <si>
    <t>69,47</t>
  </si>
  <si>
    <t>72,79</t>
  </si>
  <si>
    <t>54,79</t>
  </si>
  <si>
    <t>171,60</t>
  </si>
  <si>
    <t>487,22</t>
  </si>
  <si>
    <t>50.946,03</t>
  </si>
  <si>
    <t>67.528,71</t>
  </si>
  <si>
    <t>405,10</t>
  </si>
  <si>
    <t>52,55</t>
  </si>
  <si>
    <t>154,02</t>
  </si>
  <si>
    <t>156,33</t>
  </si>
  <si>
    <t>187,45</t>
  </si>
  <si>
    <t>250,83</t>
  </si>
  <si>
    <t>401,19</t>
  </si>
  <si>
    <t>405,50</t>
  </si>
  <si>
    <t>548,76</t>
  </si>
  <si>
    <t>632,77</t>
  </si>
  <si>
    <t>427,50</t>
  </si>
  <si>
    <t>427,61</t>
  </si>
  <si>
    <t>645,19</t>
  </si>
  <si>
    <t>195,61</t>
  </si>
  <si>
    <t>218,38</t>
  </si>
  <si>
    <t>279,03</t>
  </si>
  <si>
    <t>298,36</t>
  </si>
  <si>
    <t>387,29</t>
  </si>
  <si>
    <t>529,15</t>
  </si>
  <si>
    <t>531,58</t>
  </si>
  <si>
    <t>680,34</t>
  </si>
  <si>
    <t>23,62</t>
  </si>
  <si>
    <t>85,76</t>
  </si>
  <si>
    <t>161,95</t>
  </si>
  <si>
    <t>228,30</t>
  </si>
  <si>
    <t>48,15</t>
  </si>
  <si>
    <t>49,07</t>
  </si>
  <si>
    <t>108,63</t>
  </si>
  <si>
    <t>55,32</t>
  </si>
  <si>
    <t>91,87</t>
  </si>
  <si>
    <t>20,91</t>
  </si>
  <si>
    <t>71,11</t>
  </si>
  <si>
    <t>112,00</t>
  </si>
  <si>
    <t>119,11</t>
  </si>
  <si>
    <t>3.901.578,26</t>
  </si>
  <si>
    <t>225,88</t>
  </si>
  <si>
    <t>107,14</t>
  </si>
  <si>
    <t>22,38</t>
  </si>
  <si>
    <t>68,90</t>
  </si>
  <si>
    <t>47,89</t>
  </si>
  <si>
    <t>34,16</t>
  </si>
  <si>
    <t>73,30</t>
  </si>
  <si>
    <t>21,23</t>
  </si>
  <si>
    <t>45,08</t>
  </si>
  <si>
    <t>46,55</t>
  </si>
  <si>
    <t>85,26</t>
  </si>
  <si>
    <t>52,64</t>
  </si>
  <si>
    <t>92,57</t>
  </si>
  <si>
    <t>191,98</t>
  </si>
  <si>
    <t>232,43</t>
  </si>
  <si>
    <t>484,31</t>
  </si>
  <si>
    <t>106,27</t>
  </si>
  <si>
    <t>101,60</t>
  </si>
  <si>
    <t>59,70</t>
  </si>
  <si>
    <t>19,63</t>
  </si>
  <si>
    <t>56,30</t>
  </si>
  <si>
    <t>32,20</t>
  </si>
  <si>
    <t>4.278,14</t>
  </si>
  <si>
    <t>9.265,56</t>
  </si>
  <si>
    <t>61,13</t>
  </si>
  <si>
    <t>55,57</t>
  </si>
  <si>
    <t>120,52</t>
  </si>
  <si>
    <t>218.963,41</t>
  </si>
  <si>
    <t>237.500,00</t>
  </si>
  <si>
    <t>246.189,00</t>
  </si>
  <si>
    <t>70,95</t>
  </si>
  <si>
    <t>33,91</t>
  </si>
  <si>
    <t>1.919,66</t>
  </si>
  <si>
    <t>5.217,22</t>
  </si>
  <si>
    <t>24,91</t>
  </si>
  <si>
    <t>492.543,60</t>
  </si>
  <si>
    <t>464.000,00</t>
  </si>
  <si>
    <t>411.559,36</t>
  </si>
  <si>
    <t>308.679,29</t>
  </si>
  <si>
    <t>398.283,21</t>
  </si>
  <si>
    <t>296.893,60</t>
  </si>
  <si>
    <t>405.668,56</t>
  </si>
  <si>
    <t>89.618,30</t>
  </si>
  <si>
    <t>444.114,30</t>
  </si>
  <si>
    <t>364.571,43</t>
  </si>
  <si>
    <t>15.292,55</t>
  </si>
  <si>
    <t>8,63</t>
  </si>
  <si>
    <t>31,03</t>
  </si>
  <si>
    <t>176,02</t>
  </si>
  <si>
    <t>13,07</t>
  </si>
  <si>
    <t>87,00</t>
  </si>
  <si>
    <t>441,09</t>
  </si>
  <si>
    <t>28,95</t>
  </si>
  <si>
    <t>51,44</t>
  </si>
  <si>
    <t>33,79</t>
  </si>
  <si>
    <t>38,11</t>
  </si>
  <si>
    <t>1.137,04</t>
  </si>
  <si>
    <t>4.581,08</t>
  </si>
  <si>
    <t>1.615,85</t>
  </si>
  <si>
    <t>31,26</t>
  </si>
  <si>
    <t>126,11</t>
  </si>
  <si>
    <t>127,65</t>
  </si>
  <si>
    <t>100,34</t>
  </si>
  <si>
    <t>92,46</t>
  </si>
  <si>
    <t>143,39</t>
  </si>
  <si>
    <t>165,45</t>
  </si>
  <si>
    <t>2.871,90</t>
  </si>
  <si>
    <t>3.128,30</t>
  </si>
  <si>
    <t>32,63</t>
  </si>
  <si>
    <t>33,80</t>
  </si>
  <si>
    <t>32,51</t>
  </si>
  <si>
    <t>128,51</t>
  </si>
  <si>
    <t>29,77</t>
  </si>
  <si>
    <t>109,37</t>
  </si>
  <si>
    <t>85,96</t>
  </si>
  <si>
    <t>23,32</t>
  </si>
  <si>
    <t>63,48</t>
  </si>
  <si>
    <t>121,17</t>
  </si>
  <si>
    <t>9.754,19</t>
  </si>
  <si>
    <t>705,75</t>
  </si>
  <si>
    <t>1.029,35</t>
  </si>
  <si>
    <t>32,89</t>
  </si>
  <si>
    <t>3,57</t>
  </si>
  <si>
    <t>10,82</t>
  </si>
  <si>
    <t>78,57</t>
  </si>
  <si>
    <t>56,65</t>
  </si>
  <si>
    <t>86,97</t>
  </si>
  <si>
    <t>110,97</t>
  </si>
  <si>
    <t>137,43</t>
  </si>
  <si>
    <t>124,44</t>
  </si>
  <si>
    <t>315,55</t>
  </si>
  <si>
    <t>386,67</t>
  </si>
  <si>
    <t>161,33</t>
  </si>
  <si>
    <t>75,55</t>
  </si>
  <si>
    <t>176,89</t>
  </si>
  <si>
    <t>115,55</t>
  </si>
  <si>
    <t>195,55</t>
  </si>
  <si>
    <t>248,89</t>
  </si>
  <si>
    <t>286,67</t>
  </si>
  <si>
    <t>341,78</t>
  </si>
  <si>
    <t>1.209,34</t>
  </si>
  <si>
    <t>409,33</t>
  </si>
  <si>
    <t>371,04</t>
  </si>
  <si>
    <t>141,60</t>
  </si>
  <si>
    <t>499,53</t>
  </si>
  <si>
    <t>309,82</t>
  </si>
  <si>
    <t>173,50</t>
  </si>
  <si>
    <t>92,16</t>
  </si>
  <si>
    <t>116,64</t>
  </si>
  <si>
    <t>3.179,03</t>
  </si>
  <si>
    <t>34,83</t>
  </si>
  <si>
    <t>84,10</t>
  </si>
  <si>
    <t>102,33</t>
  </si>
  <si>
    <t>794,47</t>
  </si>
  <si>
    <t>41,28</t>
  </si>
  <si>
    <t>81,58</t>
  </si>
  <si>
    <t>232,24</t>
  </si>
  <si>
    <t>363,36</t>
  </si>
  <si>
    <t>94,41</t>
  </si>
  <si>
    <t>126,46</t>
  </si>
  <si>
    <t>233,14</t>
  </si>
  <si>
    <t>333,03</t>
  </si>
  <si>
    <t>780,58</t>
  </si>
  <si>
    <t>214,14</t>
  </si>
  <si>
    <t>36,88</t>
  </si>
  <si>
    <t>102,05</t>
  </si>
  <si>
    <t>105,01</t>
  </si>
  <si>
    <t>146,79</t>
  </si>
  <si>
    <t>277,94</t>
  </si>
  <si>
    <t>37,03</t>
  </si>
  <si>
    <t>39,27</t>
  </si>
  <si>
    <t>337,17</t>
  </si>
  <si>
    <t>374,32</t>
  </si>
  <si>
    <t>125,15</t>
  </si>
  <si>
    <t>192,91</t>
  </si>
  <si>
    <t>210,30</t>
  </si>
  <si>
    <t>292,98</t>
  </si>
  <si>
    <t>99,33</t>
  </si>
  <si>
    <t>119,64</t>
  </si>
  <si>
    <t>24,92</t>
  </si>
  <si>
    <t>42,32</t>
  </si>
  <si>
    <t>64,56</t>
  </si>
  <si>
    <t>21,26</t>
  </si>
  <si>
    <t>22,43</t>
  </si>
  <si>
    <t>40,53</t>
  </si>
  <si>
    <t>193,44</t>
  </si>
  <si>
    <t>103,83</t>
  </si>
  <si>
    <t>305,78</t>
  </si>
  <si>
    <t>490,18</t>
  </si>
  <si>
    <t>87,74</t>
  </si>
  <si>
    <t>281,50</t>
  </si>
  <si>
    <t>144,16</t>
  </si>
  <si>
    <t>460,52</t>
  </si>
  <si>
    <t>88,12</t>
  </si>
  <si>
    <t>45,34</t>
  </si>
  <si>
    <t>40,07</t>
  </si>
  <si>
    <t>73,64</t>
  </si>
  <si>
    <t>109,24</t>
  </si>
  <si>
    <t>98,63</t>
  </si>
  <si>
    <t>80,61</t>
  </si>
  <si>
    <t>258,89</t>
  </si>
  <si>
    <t>387,18</t>
  </si>
  <si>
    <t>1.112,97</t>
  </si>
  <si>
    <t>1.385,28</t>
  </si>
  <si>
    <t>26,64</t>
  </si>
  <si>
    <t>4.206,45</t>
  </si>
  <si>
    <t>6.379,10</t>
  </si>
  <si>
    <t>5.639,95</t>
  </si>
  <si>
    <t>3.791,17</t>
  </si>
  <si>
    <t>12,69</t>
  </si>
  <si>
    <t>50,91</t>
  </si>
  <si>
    <t>12,87</t>
  </si>
  <si>
    <t>87,78</t>
  </si>
  <si>
    <t>62,67</t>
  </si>
  <si>
    <t>66,89</t>
  </si>
  <si>
    <t>351,17</t>
  </si>
  <si>
    <t>495,98</t>
  </si>
  <si>
    <t>105,42</t>
  </si>
  <si>
    <t>141,43</t>
  </si>
  <si>
    <t>163,22</t>
  </si>
  <si>
    <t>133,49</t>
  </si>
  <si>
    <t>182,04</t>
  </si>
  <si>
    <t>203,88</t>
  </si>
  <si>
    <t>41,16</t>
  </si>
  <si>
    <t>54,78</t>
  </si>
  <si>
    <t>82,30</t>
  </si>
  <si>
    <t>28,25</t>
  </si>
  <si>
    <t>113,76</t>
  </si>
  <si>
    <t>31,09</t>
  </si>
  <si>
    <t>81,98</t>
  </si>
  <si>
    <t>118,25</t>
  </si>
  <si>
    <t>130,61</t>
  </si>
  <si>
    <t>63,51</t>
  </si>
  <si>
    <t>165,13</t>
  </si>
  <si>
    <t>181,72</t>
  </si>
  <si>
    <t>198,19</t>
  </si>
  <si>
    <t>214,71</t>
  </si>
  <si>
    <t>237,74</t>
  </si>
  <si>
    <t>250,53</t>
  </si>
  <si>
    <t>404,51</t>
  </si>
  <si>
    <t>450,23</t>
  </si>
  <si>
    <t>504,05</t>
  </si>
  <si>
    <t>244,33</t>
  </si>
  <si>
    <t>105,91</t>
  </si>
  <si>
    <t>113,44</t>
  </si>
  <si>
    <t>90,70</t>
  </si>
  <si>
    <t>2.286,13</t>
  </si>
  <si>
    <t>13,76</t>
  </si>
  <si>
    <t>31,70</t>
  </si>
  <si>
    <t>8,32</t>
  </si>
  <si>
    <t>843,17</t>
  </si>
  <si>
    <t>1.183,39</t>
  </si>
  <si>
    <t>145,71</t>
  </si>
  <si>
    <t>263,66</t>
  </si>
  <si>
    <t>73,55</t>
  </si>
  <si>
    <t>69,18</t>
  </si>
  <si>
    <t>17,41</t>
  </si>
  <si>
    <t>4.409,68</t>
  </si>
  <si>
    <t>43,23</t>
  </si>
  <si>
    <t>73,37</t>
  </si>
  <si>
    <t>471,92</t>
  </si>
  <si>
    <t>121,50</t>
  </si>
  <si>
    <t>62,60</t>
  </si>
  <si>
    <t>73,14</t>
  </si>
  <si>
    <t>30,13</t>
  </si>
  <si>
    <t>26,58</t>
  </si>
  <si>
    <t>53,10</t>
  </si>
  <si>
    <t>129,88</t>
  </si>
  <si>
    <t>158.971,95</t>
  </si>
  <si>
    <t>184.205,59</t>
  </si>
  <si>
    <t>54.252,32</t>
  </si>
  <si>
    <t>87.978,35</t>
  </si>
  <si>
    <t>135.000,00</t>
  </si>
  <si>
    <t>130.047,88</t>
  </si>
  <si>
    <t>145.093,45</t>
  </si>
  <si>
    <t>106,45</t>
  </si>
  <si>
    <t>569,85</t>
  </si>
  <si>
    <t>71,85</t>
  </si>
  <si>
    <t>27,42</t>
  </si>
  <si>
    <t>982,38</t>
  </si>
  <si>
    <t>92,11</t>
  </si>
  <si>
    <t>56,85</t>
  </si>
  <si>
    <t>1.885,00</t>
  </si>
  <si>
    <t>1.044,57</t>
  </si>
  <si>
    <t>168,73</t>
  </si>
  <si>
    <t>241,21</t>
  </si>
  <si>
    <t>454,79</t>
  </si>
  <si>
    <t>297,94</t>
  </si>
  <si>
    <t>597,68</t>
  </si>
  <si>
    <t>345,68</t>
  </si>
  <si>
    <t>377,10</t>
  </si>
  <si>
    <t>448,59</t>
  </si>
  <si>
    <t>114,28</t>
  </si>
  <si>
    <t>17,38</t>
  </si>
  <si>
    <t>23,34</t>
  </si>
  <si>
    <t>37,59</t>
  </si>
  <si>
    <t>78,86</t>
  </si>
  <si>
    <t>37,63</t>
  </si>
  <si>
    <t>67,34</t>
  </si>
  <si>
    <t>54,26</t>
  </si>
  <si>
    <t>90,62</t>
  </si>
  <si>
    <t>124,80</t>
  </si>
  <si>
    <t>186,85</t>
  </si>
  <si>
    <t>202,64</t>
  </si>
  <si>
    <t>108,25</t>
  </si>
  <si>
    <t>174,84</t>
  </si>
  <si>
    <t>216,54</t>
  </si>
  <si>
    <t>280,47</t>
  </si>
  <si>
    <t>1.118,04</t>
  </si>
  <si>
    <t>318,76</t>
  </si>
  <si>
    <t>841,16</t>
  </si>
  <si>
    <t>1.754,76</t>
  </si>
  <si>
    <t>122,25</t>
  </si>
  <si>
    <t>144,59</t>
  </si>
  <si>
    <t>596,06</t>
  </si>
  <si>
    <t>68,97</t>
  </si>
  <si>
    <t>109,30</t>
  </si>
  <si>
    <t>55,78</t>
  </si>
  <si>
    <t>75,51</t>
  </si>
  <si>
    <t>90,36</t>
  </si>
  <si>
    <t>91,64</t>
  </si>
  <si>
    <t>40,30</t>
  </si>
  <si>
    <t>274,83</t>
  </si>
  <si>
    <t>416,71</t>
  </si>
  <si>
    <t>329,96</t>
  </si>
  <si>
    <t>55,48</t>
  </si>
  <si>
    <t>74,92</t>
  </si>
  <si>
    <t>108,65</t>
  </si>
  <si>
    <t>223,77</t>
  </si>
  <si>
    <t>73,50</t>
  </si>
  <si>
    <t>106,30</t>
  </si>
  <si>
    <t>178,88</t>
  </si>
  <si>
    <t>232,09</t>
  </si>
  <si>
    <t>343,75</t>
  </si>
  <si>
    <t>505,98</t>
  </si>
  <si>
    <t>28,68</t>
  </si>
  <si>
    <t>144,20</t>
  </si>
  <si>
    <t>117,48</t>
  </si>
  <si>
    <t>59,31</t>
  </si>
  <si>
    <t>74,42</t>
  </si>
  <si>
    <t>27,94</t>
  </si>
  <si>
    <t>33,65</t>
  </si>
  <si>
    <t>69,58</t>
  </si>
  <si>
    <t>89,79</t>
  </si>
  <si>
    <t>3.341,06</t>
  </si>
  <si>
    <t>81,88</t>
  </si>
  <si>
    <t>5.859,72</t>
  </si>
  <si>
    <t>7.995,81</t>
  </si>
  <si>
    <t>175,76</t>
  </si>
  <si>
    <t>7.584,98</t>
  </si>
  <si>
    <t>3.030,32</t>
  </si>
  <si>
    <t>274,00</t>
  </si>
  <si>
    <t>671,37</t>
  </si>
  <si>
    <t>1.081,33</t>
  </si>
  <si>
    <t>1.898,41</t>
  </si>
  <si>
    <t>2.823,48</t>
  </si>
  <si>
    <t>1.415,90</t>
  </si>
  <si>
    <t>1.847,28</t>
  </si>
  <si>
    <t>88,58</t>
  </si>
  <si>
    <t>211,43</t>
  </si>
  <si>
    <t>397,01</t>
  </si>
  <si>
    <t>978,36</t>
  </si>
  <si>
    <t>1.794,68</t>
  </si>
  <si>
    <t>3.064,75</t>
  </si>
  <si>
    <t>100,74</t>
  </si>
  <si>
    <t>40,63</t>
  </si>
  <si>
    <t>114,68</t>
  </si>
  <si>
    <t>84,42</t>
  </si>
  <si>
    <t>32,38</t>
  </si>
  <si>
    <t>88,75</t>
  </si>
  <si>
    <t>174,52</t>
  </si>
  <si>
    <t>202,35</t>
  </si>
  <si>
    <t>95,99</t>
  </si>
  <si>
    <t>170,70</t>
  </si>
  <si>
    <t>129,69</t>
  </si>
  <si>
    <t>216,92</t>
  </si>
  <si>
    <t>35,71</t>
  </si>
  <si>
    <t>96,10</t>
  </si>
  <si>
    <t>162,87</t>
  </si>
  <si>
    <t>247,95</t>
  </si>
  <si>
    <t>352,09</t>
  </si>
  <si>
    <t>64,20</t>
  </si>
  <si>
    <t>26,78</t>
  </si>
  <si>
    <t>31,24</t>
  </si>
  <si>
    <t>1.678,06</t>
  </si>
  <si>
    <t>2.139,13</t>
  </si>
  <si>
    <t>2.163,58</t>
  </si>
  <si>
    <t>194,12</t>
  </si>
  <si>
    <t>41,73</t>
  </si>
  <si>
    <t>313,90</t>
  </si>
  <si>
    <t>534,20</t>
  </si>
  <si>
    <t>109,87</t>
  </si>
  <si>
    <t>216,46</t>
  </si>
  <si>
    <t>174,82</t>
  </si>
  <si>
    <t>56,11</t>
  </si>
  <si>
    <t>316,36</t>
  </si>
  <si>
    <t>399,63</t>
  </si>
  <si>
    <t>86,81</t>
  </si>
  <si>
    <t>72,01</t>
  </si>
  <si>
    <t>51,92</t>
  </si>
  <si>
    <t>126,31</t>
  </si>
  <si>
    <t>76,34</t>
  </si>
  <si>
    <t>195,69</t>
  </si>
  <si>
    <t>274,71</t>
  </si>
  <si>
    <t>91,86</t>
  </si>
  <si>
    <t>131,42</t>
  </si>
  <si>
    <t>6,65</t>
  </si>
  <si>
    <t>57,35</t>
  </si>
  <si>
    <t>122,73</t>
  </si>
  <si>
    <t>79.853,28</t>
  </si>
  <si>
    <t>99.456,21</t>
  </si>
  <si>
    <t>1.934.621,64</t>
  </si>
  <si>
    <t>5.093.790,50</t>
  </si>
  <si>
    <t>1.575.000,00</t>
  </si>
  <si>
    <t>812.459,49</t>
  </si>
  <si>
    <t>160,80</t>
  </si>
  <si>
    <t>186,80</t>
  </si>
  <si>
    <t>151,33</t>
  </si>
  <si>
    <t>54,19</t>
  </si>
  <si>
    <t>97,33</t>
  </si>
  <si>
    <t>150,09</t>
  </si>
  <si>
    <t>40,14</t>
  </si>
  <si>
    <t>67,84</t>
  </si>
  <si>
    <t>195,98</t>
  </si>
  <si>
    <t>38,65</t>
  </si>
  <si>
    <t>268,66</t>
  </si>
  <si>
    <t>472,82</t>
  </si>
  <si>
    <t>140,47</t>
  </si>
  <si>
    <t>125,69</t>
  </si>
  <si>
    <t>83,96</t>
  </si>
  <si>
    <t>281,43</t>
  </si>
  <si>
    <t>61,77</t>
  </si>
  <si>
    <t>388,71</t>
  </si>
  <si>
    <t>602,90</t>
  </si>
  <si>
    <t>74,78</t>
  </si>
  <si>
    <t>37,11</t>
  </si>
  <si>
    <t>43,26</t>
  </si>
  <si>
    <t>174,60</t>
  </si>
  <si>
    <t>108,96</t>
  </si>
  <si>
    <t>238,43</t>
  </si>
  <si>
    <t>413,81</t>
  </si>
  <si>
    <t>69,14</t>
  </si>
  <si>
    <t>44,07</t>
  </si>
  <si>
    <t>45,55</t>
  </si>
  <si>
    <t>257,69</t>
  </si>
  <si>
    <t>35.423,46</t>
  </si>
  <si>
    <t>606,52</t>
  </si>
  <si>
    <t>659,26</t>
  </si>
  <si>
    <t>739,53</t>
  </si>
  <si>
    <t>1.591,02</t>
  </si>
  <si>
    <t>1.427,28</t>
  </si>
  <si>
    <t>1.738,60</t>
  </si>
  <si>
    <t>3.131.580,23</t>
  </si>
  <si>
    <t>1.318.358,93</t>
  </si>
  <si>
    <t>1.327.912,35</t>
  </si>
  <si>
    <t>1.608.780,10</t>
  </si>
  <si>
    <t>1.425.356,16</t>
  </si>
  <si>
    <t>2.472,17</t>
  </si>
  <si>
    <t>702,03</t>
  </si>
  <si>
    <t>611,11</t>
  </si>
  <si>
    <t>1.588,88</t>
  </si>
  <si>
    <t>1.857,77</t>
  </si>
  <si>
    <t>547,55</t>
  </si>
  <si>
    <t>171,11</t>
  </si>
  <si>
    <t>243,18</t>
  </si>
  <si>
    <t>394,77</t>
  </si>
  <si>
    <t>293,33</t>
  </si>
  <si>
    <t>211,09</t>
  </si>
  <si>
    <t>146,66</t>
  </si>
  <si>
    <t>207,77</t>
  </si>
  <si>
    <t>303,11</t>
  </si>
  <si>
    <t>122,22</t>
  </si>
  <si>
    <t>378,88</t>
  </si>
  <si>
    <t>314,81</t>
  </si>
  <si>
    <t>185,76</t>
  </si>
  <si>
    <t>242,49</t>
  </si>
  <si>
    <t>340,50</t>
  </si>
  <si>
    <t>396,76</t>
  </si>
  <si>
    <t>302,84</t>
  </si>
  <si>
    <t>44,75</t>
  </si>
  <si>
    <t>31,00</t>
  </si>
  <si>
    <t>1.684,60</t>
  </si>
  <si>
    <t>138,98</t>
  </si>
  <si>
    <t>Assentamento e rejuntamento de piso em porcelanato (dimensões superiores a 30x30cm) utilizando dupla colagem de argamassa colante para porcelanato tipo ACII/ACIII, exclusive fornecimento do porcelanato e do rejunte</t>
  </si>
  <si>
    <t>@(CANCELADA-UTILIZAR SERVIÇO 151002) - Caixa de passagem de alvenaria de blocos cerâmicos 10 furos 10x20x20cm, dimensão de 50x50x50cm, com revestimento interno em chapisco e reboco, tampa de concreto esp. 5cm e lastro de brita 5cm</t>
  </si>
  <si>
    <t>Aplicação de tinta epóxi de alta espessura semibrilhante sobre piso de concreto a três demãos, inclusive selador epóxi a uma demão - Ref. Intergard 2005 e 2001 - Internacional ou equivalente</t>
  </si>
  <si>
    <t>PECA EM MADEIRA PINUS 10 X 2.5 CM (BRUTA)</t>
  </si>
  <si>
    <t>SARRAFO DE MADEIRA PINUS 10 X 2.5CM</t>
  </si>
  <si>
    <t>TABUA DE MADEIRA PINUS 30 X 2.5 CM (TAIPA DE 1ª)</t>
  </si>
  <si>
    <t>TABUA DE MADEIRA PINUS 30 X 2.5 CM</t>
  </si>
  <si>
    <t>SARRAFO DE MADEIRA DE LEI 8 X 2.5 CM (BRUTA)</t>
  </si>
  <si>
    <t>PORTA MADEIRA DE LEI LISA MEDIA SARRAFEADA ESP.30MM 0.80 X 1.80M P/ PINTURA</t>
  </si>
  <si>
    <t>PORTA EM MADEIRA DE LEI LISA MEDIA SARRAFEADA P/ PINTURA 0.60 X 1.80M</t>
  </si>
  <si>
    <t>PORTA DE VENEZIANA EM MADEIRA DE LEI, 0.7 X 2.10M</t>
  </si>
  <si>
    <t>PORTA DE VENEZIANA EM MADEIRA DE LEI, 0.60 X 2.10M</t>
  </si>
  <si>
    <t>PORTA DE VENEZIANA EM MADEIRA DE LEI 0.80 X 2.10M</t>
  </si>
  <si>
    <t>PORTA MAD LEI LISA MEDIA SARRAFEADA 30MM 0.70 X 2.10M C/VISOR 0.40 X 0.60M</t>
  </si>
  <si>
    <t>PORTA MAD LEI LISA MEDIA SARRAFEADA 30MM 0.80 X 2.10M C/ VISOR 0.40 X 0.60M</t>
  </si>
  <si>
    <t>PORTA MAD LEI LISA MEDIA SARRAFEADA 30MM 0.90 X 2.10M C/ VISOR 0.40 X 0.60M</t>
  </si>
  <si>
    <t>FECHADURA COMPLETA PORTA EXTERNA</t>
  </si>
  <si>
    <t>SELADOR EPOXI INTERGARD 2001 VERNIZ INCOLOR - INTERNACIONAL OU EQUIVALENTE</t>
  </si>
  <si>
    <t>TINTA EPOXI INTERGARD INTERNATIONAL REF2005 (CINZA OU BRANCO) INCLUSIVE O COMPONENTE B - INTERNACIONAL OU EQUIVALENTE</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</si>
  <si>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</si>
  <si>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</si>
  <si>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</si>
  <si>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</si>
  <si>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</si>
  <si>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</si>
  <si>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</si>
  <si>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</si>
  <si>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</si>
  <si>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</si>
  <si>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</si>
  <si>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</si>
  <si>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</si>
  <si>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EMBUTIR MET C/ BARRAMENTO TRIFASICO 34 CIRC - 100A C/ TRINCO</t>
  </si>
  <si>
    <t>CABO TELEFONICO CI C/ 30 PARES Ø 50 MM</t>
  </si>
  <si>
    <t>DISJUNTOR CX MOLDADA TRIPOLAR 100A - CURVA C - 15KA 220/127V</t>
  </si>
  <si>
    <t>DISJUNTOR CX MOLDADA TERMOMAGNETICO TRIPOLAR 125A</t>
  </si>
  <si>
    <t>DISPOSITIVO INTERRUPTOR DR BIPOLAR 25A OU 40A OU 63A - 30 MA</t>
  </si>
  <si>
    <t>TAMPA DE FERRO R2 DIM. 1070X520MM PADRAO TELEBRAS (TRAFEGO LEVE)</t>
  </si>
  <si>
    <t>SAÍDA HORIZONTAL P/ ELETRODUTO Ø 2"</t>
  </si>
  <si>
    <t>ESPELHO 4X2" C/ 1 CONECTOR RJ-45 FEMEA CAT 5E</t>
  </si>
  <si>
    <t>VALVULA DE ESCOAMENTO P/ PIA AMERICANA 1.1/2 X 3.3/4</t>
  </si>
  <si>
    <t>VALVULA DE ESCOAMENTO P/ PIA OU TANQUE 1.1/4" CROMADA</t>
  </si>
  <si>
    <t>VALVULA DE ESCOAMENTO P/ PIA AMERICANA 3.1/2 CROMADA</t>
  </si>
  <si>
    <t>REMOCAO RESIDUOS CLASSE A CONAMA (CACAMBA) CLASSE II B (NBR10004) INCLUSIVE DESTINACAO FINAL</t>
  </si>
  <si>
    <t>OBRA: CONSTRUÇÃO DE UMA PRAÇA LOCALIZADA PRÓXIMO AO CAMPO DO BOTAFOGO NO BAIRRO NOVA BETHÂNIA</t>
  </si>
  <si>
    <r>
      <t xml:space="preserve">BDI: </t>
    </r>
    <r>
      <rPr>
        <sz val="10"/>
        <rFont val="Arial"/>
        <family val="2"/>
      </rPr>
      <t>27,64% - Serviços</t>
    </r>
    <r>
      <rPr>
        <b/>
        <sz val="10"/>
        <rFont val="Arial"/>
        <family val="2"/>
      </rPr>
      <t xml:space="preserve">
DATA BASE: SINAPI - Novembro/2019                                                         IOPES Setembro/2019</t>
    </r>
  </si>
  <si>
    <t>Mobilização</t>
  </si>
  <si>
    <t>Cronograma 04 meses</t>
  </si>
  <si>
    <t>Escavações/Compactação e Transporte</t>
  </si>
  <si>
    <t xml:space="preserve">Corte do Talude do campo Largura de 1,20 m </t>
  </si>
  <si>
    <t xml:space="preserve">Corte da rampa de acesso ao campo </t>
  </si>
  <si>
    <t xml:space="preserve">Compactação </t>
  </si>
  <si>
    <t>Regularizaçaõ da superfície</t>
  </si>
  <si>
    <t>Transporte de material excedente</t>
  </si>
  <si>
    <t>Construção da Escadaria em concreto simples, prevendo:</t>
  </si>
  <si>
    <t>03.01.03</t>
  </si>
  <si>
    <t>03.01.04</t>
  </si>
  <si>
    <t>03.01.05</t>
  </si>
  <si>
    <t>03.01.06</t>
  </si>
  <si>
    <t>Corte do talude para construção da arquibancada</t>
  </si>
  <si>
    <t>Forma arquibancada</t>
  </si>
  <si>
    <t>Forma escada</t>
  </si>
  <si>
    <t>Concreto Magro</t>
  </si>
  <si>
    <t>Concreto arquibancada</t>
  </si>
  <si>
    <t>Concreto escada</t>
  </si>
  <si>
    <t>Vol. (m³)</t>
  </si>
  <si>
    <t>Aço CA -50A</t>
  </si>
  <si>
    <t>Corrimão</t>
  </si>
  <si>
    <t>Mureta da rampa de acesso ao campo</t>
  </si>
  <si>
    <t>03.03.02</t>
  </si>
  <si>
    <t>03.03.03</t>
  </si>
  <si>
    <t>03.03.04</t>
  </si>
  <si>
    <t>03.03.05</t>
  </si>
  <si>
    <t xml:space="preserve">PAVIMENTAÇÃO </t>
  </si>
  <si>
    <t>Rampa de acesso</t>
  </si>
  <si>
    <t>Praça</t>
  </si>
  <si>
    <t>Calçada</t>
  </si>
  <si>
    <t>Ladrilho</t>
  </si>
  <si>
    <t>meio-fio</t>
  </si>
  <si>
    <t>Chapisco</t>
  </si>
  <si>
    <t>Reboco</t>
  </si>
  <si>
    <t>Sobre paredes e Pisos</t>
  </si>
  <si>
    <t>Parede da Rampa</t>
  </si>
  <si>
    <t>Arquibancada</t>
  </si>
  <si>
    <t xml:space="preserve">Ladrilho </t>
  </si>
  <si>
    <t>SERVIÇOS COMPLEMENTARES</t>
  </si>
  <si>
    <t>Diversos Externos</t>
  </si>
  <si>
    <t>05.01.03</t>
  </si>
  <si>
    <t>05.01.04</t>
  </si>
  <si>
    <t xml:space="preserve">Banco de concreto  </t>
  </si>
  <si>
    <t>Mesa de concreto</t>
  </si>
  <si>
    <t>05.01.05</t>
  </si>
  <si>
    <t>Placa de Inauguração</t>
  </si>
  <si>
    <t>Alambrado</t>
  </si>
  <si>
    <t>CONJUNTO COM 06 LIXEIRAS EM FIBRA DE VIDRO, COM CAPACIDADE DE 50 L CADA, COM TAMPA VAI E VEM</t>
  </si>
  <si>
    <t>Conjunto de lixeiras</t>
  </si>
  <si>
    <t>07</t>
  </si>
  <si>
    <t>07.01</t>
  </si>
  <si>
    <t xml:space="preserve">Padrão </t>
  </si>
  <si>
    <t>Mureta para entrada de energia</t>
  </si>
  <si>
    <t>Envelopamento</t>
  </si>
  <si>
    <t>Aterramento</t>
  </si>
  <si>
    <t xml:space="preserve">Caixa de Passagem </t>
  </si>
  <si>
    <t xml:space="preserve">Eletroduto </t>
  </si>
  <si>
    <t xml:space="preserve">Fio </t>
  </si>
  <si>
    <t>Alimentação dos Postes</t>
  </si>
  <si>
    <t>Luminárias</t>
  </si>
  <si>
    <t>06.01.09</t>
  </si>
  <si>
    <t xml:space="preserve">Poste </t>
  </si>
  <si>
    <t>SUBTOTAL 07</t>
  </si>
  <si>
    <t>Subtotal 07</t>
  </si>
  <si>
    <r>
      <t xml:space="preserve">BDI: </t>
    </r>
    <r>
      <rPr>
        <sz val="10"/>
        <rFont val="Arial"/>
        <family val="2"/>
      </rPr>
      <t>27,64% - Serviços</t>
    </r>
    <r>
      <rPr>
        <b/>
        <sz val="10"/>
        <rFont val="Arial"/>
        <family val="2"/>
      </rPr>
      <t xml:space="preserve">
PRAZO DA OBRA: </t>
    </r>
    <r>
      <rPr>
        <sz val="10"/>
        <rFont val="Arial"/>
        <family val="2"/>
      </rPr>
      <t>180 dias</t>
    </r>
    <r>
      <rPr>
        <b/>
        <sz val="10"/>
        <rFont val="Arial"/>
        <family val="2"/>
      </rPr>
      <t xml:space="preserve">
DATA BASE: </t>
    </r>
    <r>
      <rPr>
        <sz val="10"/>
        <rFont val="Arial"/>
        <family val="2"/>
      </rPr>
      <t>SINAPI Novembro/2019                                        IOPES - Setembro/2019</t>
    </r>
  </si>
  <si>
    <t>RESERVATÓRIO DE POLIESTILENO DE 500L, INCL. SUPORTE EM MADEIRA DE 7X12CM E 5X7CM, ELEVADO DE 4M, CONF. PROJETO (1 UTILIZAÇÃO)</t>
  </si>
  <si>
    <t>FORNECIMENTO, PREPARO E APLICAÇÃO DE CONCRETO FCK=15 MPA (BRITA 1 E 2) - (5% DE PERDAS JÁ INCLUÍDO NO CUSTO)</t>
  </si>
  <si>
    <t>FORNECIMENTO, DOBRAGEM E COLOCAÇÃO EM FÔRMA, DE ARMADURA CA-50 A MÉDIA, DIÂMETRO DE 6.3 A 10.0 MM</t>
  </si>
  <si>
    <t>CORRIMÃO DE TUBO DE FERRO GALVANIZADO DIÂMETRO 3" COM CHUMBADORES A CADA 1.50M, INCLUSIVE PINTURA A ÓLEO OU ESMALTE</t>
  </si>
  <si>
    <t>ALVENARIA DE BLOCOS DE CONCRETO ESTRUT. (14X19X39CM) CHEIOS, C/ RESIST. MÍN. COMPR. 15MPA, ASSENTADOS C/ ARG. DE CIMENTO E AREIA NO TRAÇO 1:4, ESP. JUNTAS 10MM E ESP. DA PAREDE S/ REVEST. 14CM</t>
  </si>
  <si>
    <t>FORNECIMENTO E ASSENTAMENTO DE LADRILHO HIDRÁULICO PASTILHADO, VERMELHO, DIM. 20X20 CM, ESP. 1.5CM, ASSENTADO COM PASTA DE CIMENTO COLANTE, EXCLUSIVE REGULARIZAÇÃO E LASTRO</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</si>
  <si>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</si>
  <si>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</si>
  <si>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ALAMBRADO SOBRE MURO EXISTENTE, EXECUTADO EM TELA FIO 12 MALHA 3", COM 02 FIOS TENSORES, FIXADOS EM TUBOS DE FG 11/2" COLOCADOS A CADA 3M (H DO ALAMBRADO =1,5M), INLCUSIVE CHUMBAMENTO NO MURO</t>
  </si>
  <si>
    <t>MURETA DE MEDIÇÃO UTILIZANDO ARG. CIMENTO, CAL E AREIA, DIMENSÕES 1500X2200X400MM, REVESTIDO COM CHAPISCO E REBOCO, INCLUSIVE PINTURA EMASSAMENTO, PINTURA ACRÍLICA A TRÊS DEMÃOS E COBERTURA EM TELHA CERÂMICA</t>
  </si>
  <si>
    <t>ENVELOPAMENTO DE CONCRETO SIMPLES COM CONSUMO MÍNIMO DE CIMENTO DE 250KG/M3, INCLUSIVE ESCAVAÇÃO PARA PROFUNDIDADE MÍNIMA DO ELETRODUTO DE 50 CM, DE 25 X 25 CM, PARA 1 ELETRODUTO</t>
  </si>
  <si>
    <t>CAIXA DE ATERRAMENTO DE CONCRETO SIMPLES, NAS DIMENSÕES DE 30X30X25CM, COM REVEST. INT. EM CHAPISCO E REBOCO, TAMPA DE CONCRETO ESP.5CM E LASTRO DE BRITA ESP. 5 CM, INCL. HASTE 5/8"X2400MM</t>
  </si>
  <si>
    <t>CAIXA DE PASSAGEM DE ALVENARIA DE BLOCOS DE CONCRETO 9X19X39CM, DIMENSÕES DE 40X40X50CM, COM REVESTIMENTO INTERNO EM CHAPISCO E REBOCO, TAMPA DE CONCRETO ESP.5CM E LASTRO DE BRITA 5 CM</t>
  </si>
  <si>
    <t>ELETRODUTO DE PVC RÍGIDO ROSCÁVEL, DIÂM. 1 1/4" (40MM), INCLUSIVE CONEXÕES</t>
  </si>
  <si>
    <t>FIO OU CABO DE COBRE TERMOPLÁSTICO, COM ISOLAMENTO PARA 1000V, SEÇÃO DE 10.0 MM2</t>
  </si>
  <si>
    <t>PONTO PADRÃO DE POSTE PARA ILUMINAÇÃO EXTERNA - CONSIDERANDO ELETRODUTO PVC RÍGIDO DE 3/4" INCLUSIVE CONEXÕES (7.7M) E FIO ISOLADO PVC DE 2.5MM2 (25.2.0M)</t>
  </si>
  <si>
    <r>
      <t xml:space="preserve">BDI: </t>
    </r>
    <r>
      <rPr>
        <sz val="10"/>
        <rFont val="Arial"/>
        <family val="2"/>
      </rPr>
      <t>27,64% - Serviços</t>
    </r>
    <r>
      <rPr>
        <b/>
        <sz val="10"/>
        <rFont val="Arial"/>
        <family val="2"/>
      </rPr>
      <t xml:space="preserve">
DATA BASE: SINAPI - </t>
    </r>
    <r>
      <rPr>
        <sz val="10"/>
        <rFont val="Arial"/>
        <family val="2"/>
      </rPr>
      <t>novembro/2019                                    IOPES setembro/2019</t>
    </r>
  </si>
</sst>
</file>

<file path=xl/styles.xml><?xml version="1.0" encoding="utf-8"?>
<styleSheet xmlns="http://schemas.openxmlformats.org/spreadsheetml/2006/main">
  <numFmts count="36">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000"/>
    <numFmt numFmtId="167" formatCode="000"/>
    <numFmt numFmtId="168" formatCode="0.000%"/>
    <numFmt numFmtId="169" formatCode="###,###,##0.00"/>
    <numFmt numFmtId="170" formatCode="&quot;R$ &quot;#,##0.00"/>
    <numFmt numFmtId="171" formatCode="0.000"/>
    <numFmt numFmtId="172" formatCode="General_)"/>
    <numFmt numFmtId="173" formatCode="_([$€-2]* #,##0.00_);_([$€-2]* \(#,##0.00\);_([$€-2]* &quot;-&quot;??_)"/>
    <numFmt numFmtId="174" formatCode="_([$€-2]* #,##0.00_);_([$€-2]* \(#,##0.00\);_([$€-2]* \-??_)"/>
    <numFmt numFmtId="175" formatCode="#,##0.00&quot; &quot;;&quot; (&quot;#,##0.00&quot;)&quot;;&quot; -&quot;#&quot; &quot;;@&quot; &quot;"/>
    <numFmt numFmtId="176" formatCode="_(&quot;R$ &quot;* #,##0.00_);_(&quot;R$ &quot;* \(#,##0.00\);_(&quot;R$ &quot;* &quot;-&quot;??_);_(@_)"/>
    <numFmt numFmtId="177" formatCode="_(&quot;R$ &quot;* #,##0.00_);_(&quot;R$ &quot;* \(#,##0.00\);_(&quot;R$ &quot;* \-??_);_(@_)"/>
    <numFmt numFmtId="178" formatCode="_(* #,##0.0000_);_(* \(#,##0.0000\);_(* &quot;-&quot;??_);_(@_)"/>
    <numFmt numFmtId="179" formatCode="#,##0.00\ ;&quot; (&quot;#,##0.00\);&quot; -&quot;#\ ;@\ "/>
    <numFmt numFmtId="180" formatCode="[$R$-416]&quot; &quot;#,##0.00;[Red]&quot;-&quot;[$R$-416]&quot; &quot;#,##0.00"/>
    <numFmt numFmtId="181" formatCode="_(* #,##0.00_);_(* \(#,##0.00\);_(* \-??_);_(@_)"/>
    <numFmt numFmtId="182" formatCode="_(&quot;$&quot;* #,##0_);_(&quot;$&quot;* \(#,##0\);_(&quot;$&quot;* &quot;-&quot;_);_(@_)"/>
    <numFmt numFmtId="183" formatCode="&quot;R$ &quot;#,##0.00_);[Red]\(&quot;R$ &quot;#,##0.00\)"/>
    <numFmt numFmtId="184" formatCode="0.00000"/>
    <numFmt numFmtId="185" formatCode="_-* #,##0.00\ _€_-;\-* #,##0.00\ _€_-;_-* &quot;-&quot;??\ _€_-;_-@_-"/>
    <numFmt numFmtId="186" formatCode="#\,##0."/>
    <numFmt numFmtId="187" formatCode="_(&quot;$&quot;* #,##0.00_);_(&quot;$&quot;* \(#,##0.00\);_(&quot;$&quot;* &quot;-&quot;??_);_(@_)"/>
    <numFmt numFmtId="188" formatCode="\$#."/>
    <numFmt numFmtId="189" formatCode="#.00"/>
    <numFmt numFmtId="190" formatCode="0.00_)"/>
    <numFmt numFmtId="191" formatCode="%#.00"/>
    <numFmt numFmtId="192" formatCode="#\,##0.00"/>
    <numFmt numFmtId="193" formatCode="#,"/>
    <numFmt numFmtId="194" formatCode="_(* #,##0_);_(* \(#,##0\);_(* &quot;-&quot;_);_(@_)"/>
    <numFmt numFmtId="195" formatCode="#,##0.00_ ;\-#,##0.00\ "/>
    <numFmt numFmtId="196" formatCode="&quot;R$&quot;\ #,##0.00"/>
    <numFmt numFmtId="197" formatCode="_-[$R$-416]\ * #,##0.00_-;\-[$R$-416]\ * #,##0.00_-;_-[$R$-416]\ * &quot;-&quot;??_-;_-@_-"/>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Arial"/>
      <family val="2"/>
    </font>
    <font>
      <sz val="10"/>
      <color indexed="8"/>
      <name val="Arial"/>
      <family val="2"/>
    </font>
    <font>
      <b/>
      <sz val="14"/>
      <name val="Arial"/>
      <family val="2"/>
    </font>
    <font>
      <b/>
      <sz val="12"/>
      <name val="Arial"/>
      <family val="2"/>
    </font>
    <font>
      <sz val="9"/>
      <name val="Arial"/>
      <family val="2"/>
    </font>
    <font>
      <b/>
      <sz val="11"/>
      <color indexed="8"/>
      <name val="Calibri"/>
      <family val="2"/>
    </font>
    <font>
      <b/>
      <sz val="10"/>
      <color indexed="8"/>
      <name val="Calibri"/>
      <family val="2"/>
    </font>
    <font>
      <b/>
      <sz val="10"/>
      <name val="Calibri"/>
      <family val="2"/>
    </font>
    <font>
      <sz val="12"/>
      <name val="Arial"/>
      <family val="2"/>
    </font>
    <font>
      <b/>
      <sz val="10"/>
      <name val="Arial"/>
      <family val="2"/>
    </font>
    <font>
      <b/>
      <sz val="8"/>
      <name val="Arial"/>
      <family val="2"/>
    </font>
    <font>
      <sz val="14"/>
      <color indexed="8"/>
      <name val="Times New Roman"/>
      <family val="1"/>
    </font>
    <font>
      <b/>
      <sz val="14"/>
      <color indexed="8"/>
      <name val="Times New Roman"/>
      <family val="1"/>
    </font>
    <font>
      <b/>
      <sz val="14"/>
      <color indexed="8"/>
      <name val="Arial"/>
      <family val="2"/>
    </font>
    <font>
      <sz val="10"/>
      <name val="Calibri"/>
      <family val="2"/>
    </font>
    <font>
      <sz val="10"/>
      <color indexed="8"/>
      <name val="Calibri"/>
      <family val="2"/>
    </font>
    <font>
      <b/>
      <sz val="11"/>
      <name val="Calibri"/>
      <family val="2"/>
    </font>
    <font>
      <sz val="11"/>
      <color indexed="26"/>
      <name val="Calibri"/>
      <family val="2"/>
    </font>
    <font>
      <sz val="11"/>
      <name val="Calibri"/>
      <family val="2"/>
    </font>
    <font>
      <b/>
      <sz val="9"/>
      <name val="Calibri"/>
      <family val="2"/>
    </font>
    <font>
      <b/>
      <sz val="11"/>
      <name val="Arial"/>
      <family val="2"/>
    </font>
    <font>
      <b/>
      <sz val="11"/>
      <color indexed="8"/>
      <name val="Arial"/>
      <family val="2"/>
    </font>
    <font>
      <sz val="10"/>
      <name val="Calibri"/>
      <family val="2"/>
      <scheme val="minor"/>
    </font>
    <font>
      <sz val="11"/>
      <name val="Calibri"/>
      <family val="2"/>
      <scheme val="minor"/>
    </font>
    <font>
      <b/>
      <sz val="11"/>
      <name val="Calibri"/>
      <family val="2"/>
      <scheme val="minor"/>
    </font>
    <font>
      <b/>
      <sz val="9"/>
      <name val="Calibri"/>
      <family val="2"/>
      <scheme val="minor"/>
    </font>
    <font>
      <b/>
      <sz val="10"/>
      <name val="Calibri"/>
      <family val="2"/>
      <scheme val="minor"/>
    </font>
    <font>
      <sz val="11"/>
      <color theme="2"/>
      <name val="Calibri"/>
      <family val="2"/>
      <scheme val="minor"/>
    </font>
    <font>
      <sz val="10"/>
      <color theme="1"/>
      <name val="Calibri"/>
      <family val="2"/>
      <scheme val="minor"/>
    </font>
    <font>
      <b/>
      <sz val="10"/>
      <color indexed="8"/>
      <name val="Calibri"/>
      <family val="2"/>
      <scheme val="minor"/>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8"/>
      <name val="Times New Roman"/>
      <family val="1"/>
    </font>
    <font>
      <i/>
      <sz val="8"/>
      <color indexed="12"/>
      <name val="Arial"/>
      <family val="2"/>
    </font>
    <font>
      <sz val="11"/>
      <color indexed="62"/>
      <name val="Calibri"/>
      <family val="2"/>
    </font>
    <font>
      <sz val="10"/>
      <name val="SimSun"/>
      <family val="2"/>
    </font>
    <font>
      <sz val="10"/>
      <color theme="1"/>
      <name val="Arial1"/>
    </font>
    <font>
      <i/>
      <sz val="11"/>
      <color indexed="23"/>
      <name val="Calibri"/>
      <family val="2"/>
    </font>
    <font>
      <b/>
      <i/>
      <sz val="16"/>
      <color theme="1"/>
      <name val="Arial1"/>
    </font>
    <font>
      <b/>
      <sz val="18"/>
      <color indexed="56"/>
      <name val="Cambria"/>
      <family val="2"/>
    </font>
    <font>
      <b/>
      <sz val="13"/>
      <color indexed="56"/>
      <name val="Calibri"/>
      <family val="2"/>
    </font>
    <font>
      <b/>
      <sz val="11"/>
      <color indexed="56"/>
      <name val="Calibri"/>
      <family val="2"/>
    </font>
    <font>
      <u/>
      <sz val="10"/>
      <color indexed="12"/>
      <name val="Arial"/>
      <family val="2"/>
    </font>
    <font>
      <sz val="10"/>
      <name val="Arial"/>
      <family val="2"/>
    </font>
    <font>
      <sz val="11"/>
      <color indexed="60"/>
      <name val="Calibri"/>
      <family val="2"/>
    </font>
    <font>
      <sz val="11"/>
      <color rgb="FF000000"/>
      <name val="Calibri"/>
      <family val="2"/>
      <charset val="204"/>
    </font>
    <font>
      <sz val="10"/>
      <color theme="1"/>
      <name val="Arial"/>
      <family val="2"/>
    </font>
    <font>
      <sz val="10"/>
      <name val="Courier New"/>
      <family val="3"/>
    </font>
    <font>
      <sz val="11"/>
      <color theme="1"/>
      <name val="Arial1"/>
    </font>
    <font>
      <b/>
      <sz val="11"/>
      <color indexed="63"/>
      <name val="Calibri"/>
      <family val="2"/>
    </font>
    <font>
      <b/>
      <i/>
      <u/>
      <sz val="11"/>
      <color theme="1"/>
      <name val="Arial1"/>
    </font>
    <font>
      <sz val="11"/>
      <color rgb="FF000000"/>
      <name val="Calibri"/>
      <family val="2"/>
      <charset val="1"/>
    </font>
    <font>
      <sz val="11"/>
      <color indexed="10"/>
      <name val="Calibri"/>
      <family val="2"/>
    </font>
    <font>
      <b/>
      <sz val="15"/>
      <color indexed="56"/>
      <name val="Calibri"/>
      <family val="2"/>
    </font>
    <font>
      <b/>
      <sz val="15"/>
      <color indexed="62"/>
      <name val="Calibri"/>
      <family val="2"/>
    </font>
    <font>
      <b/>
      <sz val="8"/>
      <color theme="1"/>
      <name val="Courier New"/>
      <family val="3"/>
    </font>
    <font>
      <sz val="8"/>
      <color theme="1"/>
      <name val="Courier New"/>
      <family val="3"/>
    </font>
    <font>
      <sz val="10"/>
      <name val="Arial"/>
      <family val="2"/>
    </font>
    <font>
      <sz val="10"/>
      <color indexed="10"/>
      <name val="Arial"/>
      <family val="2"/>
    </font>
    <font>
      <b/>
      <sz val="11.5"/>
      <name val="Arial"/>
      <family val="2"/>
    </font>
    <font>
      <sz val="12"/>
      <color rgb="FF000000"/>
      <name val="Calibri"/>
      <family val="2"/>
    </font>
    <font>
      <b/>
      <sz val="10"/>
      <color indexed="8"/>
      <name val="Arial"/>
      <family val="2"/>
    </font>
    <font>
      <sz val="8"/>
      <color indexed="8"/>
      <name val="Calibri"/>
      <family val="2"/>
    </font>
    <font>
      <sz val="8"/>
      <color indexed="10"/>
      <name val="Calibri"/>
      <family val="2"/>
    </font>
    <font>
      <sz val="8"/>
      <name val="Calibri"/>
      <family val="2"/>
    </font>
    <font>
      <b/>
      <i/>
      <sz val="10"/>
      <color indexed="8"/>
      <name val="Arial"/>
      <family val="2"/>
    </font>
    <font>
      <sz val="10"/>
      <color rgb="FF00FF00"/>
      <name val="Arial"/>
      <family val="2"/>
    </font>
    <font>
      <b/>
      <sz val="10"/>
      <color rgb="FF00FF00"/>
      <name val="Arial"/>
      <family val="2"/>
    </font>
    <font>
      <sz val="11"/>
      <color rgb="FF00000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b/>
      <sz val="22"/>
      <name val="Arial"/>
      <family val="2"/>
    </font>
    <font>
      <sz val="10"/>
      <name val="Courier New"/>
      <family val="3"/>
    </font>
    <font>
      <sz val="10"/>
      <color indexed="8"/>
      <name val="MS Sans Serif"/>
      <family val="2"/>
    </font>
    <font>
      <sz val="1"/>
      <color indexed="8"/>
      <name val="Courier"/>
      <family val="3"/>
    </font>
    <font>
      <u/>
      <sz val="6"/>
      <color indexed="36"/>
      <name val="MS Sans Serif"/>
      <family val="2"/>
    </font>
    <font>
      <sz val="8"/>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0"/>
      <name val="MS Sans Serif"/>
      <family val="2"/>
    </font>
    <font>
      <sz val="1"/>
      <color indexed="18"/>
      <name val="Courier"/>
      <family val="3"/>
    </font>
    <font>
      <b/>
      <sz val="1"/>
      <color indexed="8"/>
      <name val="Courier"/>
      <family val="3"/>
    </font>
    <font>
      <b/>
      <sz val="16"/>
      <name val="Arial"/>
      <family val="2"/>
    </font>
    <font>
      <b/>
      <sz val="18"/>
      <name val="Arial"/>
      <family val="2"/>
    </font>
    <font>
      <b/>
      <sz val="20"/>
      <name val="Arial"/>
      <family val="2"/>
    </font>
    <font>
      <b/>
      <sz val="18"/>
      <color theme="1"/>
      <name val="Arial"/>
      <family val="2"/>
    </font>
    <font>
      <sz val="12"/>
      <color indexed="8"/>
      <name val="Calibri"/>
      <family val="2"/>
    </font>
    <font>
      <sz val="8"/>
      <color indexed="8"/>
      <name val="Arial Narrow"/>
      <family val="2"/>
    </font>
    <font>
      <sz val="10"/>
      <name val="Arial"/>
      <family val="2"/>
    </font>
    <font>
      <sz val="10"/>
      <color rgb="FF000000"/>
      <name val="Times New Roman"/>
      <family val="1"/>
    </font>
    <font>
      <sz val="7.5"/>
      <name val="Arial"/>
      <family val="2"/>
    </font>
    <font>
      <sz val="7"/>
      <name val="Arial"/>
      <family val="2"/>
    </font>
    <font>
      <b/>
      <sz val="7"/>
      <name val="Arial"/>
      <family val="2"/>
    </font>
    <font>
      <sz val="7"/>
      <color rgb="FF000000"/>
      <name val="Arial"/>
      <family val="2"/>
    </font>
    <font>
      <b/>
      <i/>
      <sz val="11"/>
      <color indexed="8"/>
      <name val="Calibri"/>
      <family val="2"/>
    </font>
    <font>
      <b/>
      <sz val="12"/>
      <color indexed="8"/>
      <name val="Calibri"/>
      <family val="2"/>
    </font>
    <font>
      <sz val="14"/>
      <name val="Arial"/>
      <family val="2"/>
    </font>
    <font>
      <sz val="11"/>
      <name val="Arial"/>
      <family val="2"/>
    </font>
    <font>
      <sz val="8"/>
      <color rgb="FF000000"/>
      <name val="Verdana"/>
      <family val="2"/>
    </font>
    <font>
      <b/>
      <i/>
      <sz val="12"/>
      <color indexed="8"/>
      <name val="Calibri"/>
      <family val="2"/>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FFFF00"/>
        <bgColor indexed="64"/>
      </patternFill>
    </fill>
    <fill>
      <patternFill patternType="solid">
        <fgColor rgb="FFD9D9D9"/>
        <bgColor indexed="64"/>
      </patternFill>
    </fill>
    <fill>
      <patternFill patternType="solid">
        <fgColor rgb="FFF0F0F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2"/>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gray0625"/>
    </fill>
    <fill>
      <patternFill patternType="solid">
        <fgColor indexed="47"/>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CFCFCF"/>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indexed="41"/>
        <bgColor indexed="64"/>
      </patternFill>
    </fill>
    <fill>
      <patternFill patternType="solid">
        <fgColor rgb="FFE5E5E5"/>
      </patternFill>
    </fill>
    <fill>
      <patternFill patternType="solid">
        <fgColor theme="6" tint="0.79998168889431442"/>
        <bgColor indexed="64"/>
      </patternFill>
    </fill>
    <fill>
      <patternFill patternType="solid">
        <fgColor rgb="FFFFFFCC"/>
        <bgColor indexed="64"/>
      </patternFill>
    </fill>
    <fill>
      <patternFill patternType="solid">
        <fgColor rgb="FF00B0F0"/>
        <bgColor indexed="64"/>
      </patternFill>
    </fill>
    <fill>
      <patternFill patternType="solid">
        <fgColor rgb="FF92D050"/>
        <bgColor indexed="64"/>
      </patternFill>
    </fill>
    <fill>
      <patternFill patternType="solid">
        <fgColor rgb="FFEBF5E9"/>
        <bgColor indexed="64"/>
      </patternFill>
    </fill>
    <fill>
      <patternFill patternType="solid">
        <fgColor theme="5" tint="0.79998168889431442"/>
        <bgColor indexed="64"/>
      </patternFill>
    </fill>
  </fills>
  <borders count="1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medium">
        <color auto="1"/>
      </bottom>
      <diagonal/>
    </border>
    <border>
      <left/>
      <right style="thin">
        <color auto="1"/>
      </right>
      <top style="hair">
        <color auto="1"/>
      </top>
      <bottom/>
      <diagonal/>
    </border>
    <border>
      <left style="thin">
        <color auto="1"/>
      </left>
      <right style="thin">
        <color auto="1"/>
      </right>
      <top style="hair">
        <color auto="1"/>
      </top>
      <bottom style="thin">
        <color auto="1"/>
      </bottom>
      <diagonal/>
    </border>
    <border>
      <left/>
      <right/>
      <top/>
      <bottom style="hair">
        <color auto="1"/>
      </bottom>
      <diagonal/>
    </border>
    <border>
      <left/>
      <right/>
      <top style="hair">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style="hair">
        <color auto="1"/>
      </bottom>
      <diagonal/>
    </border>
    <border>
      <left style="thin">
        <color auto="1"/>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medium">
        <color auto="1"/>
      </top>
      <bottom/>
      <diagonal/>
    </border>
    <border>
      <left style="medium">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style="medium">
        <color rgb="FF000000"/>
      </right>
      <top style="medium">
        <color rgb="FF000000"/>
      </top>
      <bottom style="medium">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style="double">
        <color indexed="8"/>
      </top>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thin">
        <color auto="1"/>
      </top>
      <bottom style="medium">
        <color auto="1"/>
      </bottom>
      <diagonal/>
    </border>
    <border>
      <left style="medium">
        <color indexed="64"/>
      </left>
      <right/>
      <top/>
      <bottom/>
      <diagonal/>
    </border>
    <border>
      <left style="medium">
        <color auto="1"/>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top/>
      <bottom style="hair">
        <color auto="1"/>
      </bottom>
      <diagonal/>
    </border>
    <border>
      <left/>
      <right style="thin">
        <color auto="1"/>
      </right>
      <top/>
      <bottom style="hair">
        <color auto="1"/>
      </bottom>
      <diagonal/>
    </border>
    <border>
      <left style="medium">
        <color indexed="64"/>
      </left>
      <right/>
      <top/>
      <bottom style="thin">
        <color auto="1"/>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thin">
        <color auto="1"/>
      </left>
      <right style="hair">
        <color auto="1"/>
      </right>
      <top/>
      <bottom style="hair">
        <color auto="1"/>
      </bottom>
      <diagonal/>
    </border>
    <border>
      <left/>
      <right style="thin">
        <color indexed="64"/>
      </right>
      <top style="thin">
        <color indexed="64"/>
      </top>
      <bottom style="hair">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hair">
        <color auto="1"/>
      </bottom>
      <diagonal/>
    </border>
    <border>
      <left style="thin">
        <color auto="1"/>
      </left>
      <right style="medium">
        <color indexed="64"/>
      </right>
      <top style="hair">
        <color auto="1"/>
      </top>
      <bottom style="thin">
        <color auto="1"/>
      </bottom>
      <diagonal/>
    </border>
    <border>
      <left/>
      <right/>
      <top/>
      <bottom style="medium">
        <color indexed="64"/>
      </bottom>
      <diagonal/>
    </border>
    <border>
      <left/>
      <right style="thin">
        <color auto="1"/>
      </right>
      <top/>
      <bottom style="medium">
        <color indexed="64"/>
      </bottom>
      <diagonal/>
    </border>
    <border>
      <left/>
      <right style="thin">
        <color auto="1"/>
      </right>
      <top style="hair">
        <color auto="1"/>
      </top>
      <bottom style="medium">
        <color indexed="64"/>
      </bottom>
      <diagonal/>
    </border>
    <border>
      <left/>
      <right/>
      <top/>
      <bottom style="medium">
        <color indexed="30"/>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medium">
        <color rgb="FF000000"/>
      </right>
      <top style="medium">
        <color rgb="FF000000"/>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auto="1"/>
      </left>
      <right style="medium">
        <color indexed="64"/>
      </right>
      <top style="hair">
        <color auto="1"/>
      </top>
      <bottom style="medium">
        <color auto="1"/>
      </bottom>
      <diagonal/>
    </border>
    <border>
      <left/>
      <right style="medium">
        <color indexed="64"/>
      </right>
      <top/>
      <bottom style="medium">
        <color indexed="64"/>
      </bottom>
      <diagonal/>
    </border>
    <border>
      <left/>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hair">
        <color auto="1"/>
      </top>
      <bottom/>
      <diagonal/>
    </border>
    <border>
      <left style="thin">
        <color indexed="64"/>
      </left>
      <right/>
      <top style="hair">
        <color auto="1"/>
      </top>
      <bottom style="hair">
        <color auto="1"/>
      </bottom>
      <diagonal/>
    </border>
    <border>
      <left style="thin">
        <color auto="1"/>
      </left>
      <right style="medium">
        <color indexed="64"/>
      </right>
      <top style="medium">
        <color auto="1"/>
      </top>
      <bottom style="hair">
        <color auto="1"/>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hair">
        <color auto="1"/>
      </left>
      <right style="hair">
        <color auto="1"/>
      </right>
      <top/>
      <bottom/>
      <diagonal/>
    </border>
    <border>
      <left style="medium">
        <color indexed="64"/>
      </left>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auto="1"/>
      </top>
      <bottom style="hair">
        <color auto="1"/>
      </bottom>
      <diagonal/>
    </border>
    <border>
      <left style="medium">
        <color indexed="64"/>
      </left>
      <right style="thin">
        <color auto="1"/>
      </right>
      <top style="thin">
        <color auto="1"/>
      </top>
      <bottom/>
      <diagonal/>
    </border>
    <border>
      <left style="hair">
        <color auto="1"/>
      </left>
      <right style="medium">
        <color indexed="64"/>
      </right>
      <top style="thin">
        <color indexed="64"/>
      </top>
      <bottom style="hair">
        <color auto="1"/>
      </bottom>
      <diagonal/>
    </border>
    <border>
      <left style="medium">
        <color indexed="64"/>
      </left>
      <right style="thin">
        <color auto="1"/>
      </right>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thin">
        <color indexed="64"/>
      </bottom>
      <diagonal/>
    </border>
    <border>
      <left style="hair">
        <color auto="1"/>
      </left>
      <right style="medium">
        <color indexed="64"/>
      </right>
      <top/>
      <bottom style="hair">
        <color auto="1"/>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hair">
        <color auto="1"/>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s>
  <cellStyleXfs count="33843">
    <xf numFmtId="0" fontId="0" fillId="0" borderId="0"/>
    <xf numFmtId="43" fontId="30" fillId="0" borderId="0" applyFont="0" applyFill="0" applyBorder="0" applyAlignment="0" applyProtection="0"/>
    <xf numFmtId="9" fontId="30" fillId="0" borderId="0" applyFont="0" applyFill="0" applyBorder="0" applyAlignment="0" applyProtection="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1" fillId="5" borderId="4" applyNumberFormat="0" applyAlignment="0" applyProtection="0"/>
    <xf numFmtId="0" fontId="22" fillId="6" borderId="5" applyNumberFormat="0" applyAlignment="0" applyProtection="0"/>
    <xf numFmtId="0" fontId="23" fillId="6" borderId="4" applyNumberFormat="0" applyAlignment="0" applyProtection="0"/>
    <xf numFmtId="0" fontId="24" fillId="0" borderId="6" applyNumberFormat="0" applyFill="0" applyAlignment="0" applyProtection="0"/>
    <xf numFmtId="0" fontId="25" fillId="7" borderId="7" applyNumberFormat="0" applyAlignment="0" applyProtection="0"/>
    <xf numFmtId="0" fontId="26" fillId="0" borderId="0" applyNumberFormat="0" applyFill="0" applyBorder="0" applyAlignment="0" applyProtection="0"/>
    <xf numFmtId="0" fontId="13" fillId="8"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9" fillId="32" borderId="0" applyNumberFormat="0" applyBorder="0" applyAlignment="0" applyProtection="0"/>
    <xf numFmtId="164" fontId="30" fillId="0" borderId="0" applyFont="0" applyFill="0" applyBorder="0" applyAlignment="0" applyProtection="0"/>
    <xf numFmtId="0" fontId="31" fillId="0" borderId="0"/>
    <xf numFmtId="0" fontId="31" fillId="0" borderId="0">
      <alignment vertical="top"/>
    </xf>
    <xf numFmtId="0" fontId="32" fillId="0" borderId="0">
      <alignment vertical="top"/>
    </xf>
    <xf numFmtId="0" fontId="31" fillId="0" borderId="0"/>
    <xf numFmtId="0" fontId="31" fillId="0" borderId="0"/>
    <xf numFmtId="2" fontId="31" fillId="0" borderId="0">
      <alignment vertical="center"/>
    </xf>
    <xf numFmtId="0" fontId="31" fillId="0" borderId="0"/>
    <xf numFmtId="0" fontId="31" fillId="0" borderId="0">
      <alignment vertical="top"/>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ill="0" applyBorder="0" applyProtection="0">
      <alignment vertical="top"/>
    </xf>
    <xf numFmtId="9"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1" fillId="0" borderId="0"/>
    <xf numFmtId="0" fontId="12" fillId="0" borderId="0"/>
    <xf numFmtId="0" fontId="30" fillId="41" borderId="0" applyNumberFormat="0" applyBorder="0" applyProtection="0">
      <alignment vertical="top"/>
    </xf>
    <xf numFmtId="0" fontId="30" fillId="42" borderId="0" applyNumberFormat="0" applyBorder="0" applyProtection="0">
      <alignment vertical="top"/>
    </xf>
    <xf numFmtId="0" fontId="30" fillId="43" borderId="0" applyNumberFormat="0" applyBorder="0" applyProtection="0">
      <alignment vertical="top"/>
    </xf>
    <xf numFmtId="0" fontId="30" fillId="44" borderId="0" applyNumberFormat="0" applyBorder="0" applyProtection="0">
      <alignment vertical="top"/>
    </xf>
    <xf numFmtId="0" fontId="30" fillId="45" borderId="0" applyNumberFormat="0" applyBorder="0" applyProtection="0">
      <alignment vertical="top"/>
    </xf>
    <xf numFmtId="0" fontId="30" fillId="46" borderId="0" applyNumberFormat="0" applyBorder="0" applyProtection="0">
      <alignment vertical="top"/>
    </xf>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Protection="0">
      <alignment vertical="top"/>
    </xf>
    <xf numFmtId="0" fontId="30" fillId="50" borderId="0" applyNumberFormat="0" applyBorder="0" applyProtection="0">
      <alignment vertical="top"/>
    </xf>
    <xf numFmtId="0" fontId="30" fillId="51" borderId="0" applyNumberFormat="0" applyBorder="0" applyProtection="0">
      <alignment vertical="top"/>
    </xf>
    <xf numFmtId="0" fontId="30" fillId="44" borderId="0" applyNumberFormat="0" applyBorder="0" applyProtection="0">
      <alignment vertical="top"/>
    </xf>
    <xf numFmtId="0" fontId="30" fillId="49" borderId="0" applyNumberFormat="0" applyBorder="0" applyProtection="0">
      <alignment vertical="top"/>
    </xf>
    <xf numFmtId="0" fontId="30" fillId="52" borderId="0" applyNumberFormat="0" applyBorder="0" applyProtection="0">
      <alignment vertical="top"/>
    </xf>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61" fillId="53" borderId="0" applyNumberFormat="0" applyBorder="0" applyProtection="0">
      <alignment vertical="top"/>
    </xf>
    <xf numFmtId="0" fontId="61" fillId="50" borderId="0" applyNumberFormat="0" applyBorder="0" applyProtection="0">
      <alignment vertical="top"/>
    </xf>
    <xf numFmtId="0" fontId="61" fillId="51"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56" borderId="0" applyNumberFormat="0" applyBorder="0" applyProtection="0">
      <alignment vertical="top"/>
    </xf>
    <xf numFmtId="0" fontId="29" fillId="12"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61" fillId="5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56" borderId="0" applyNumberFormat="0" applyBorder="0" applyAlignment="0" applyProtection="0"/>
    <xf numFmtId="0" fontId="61" fillId="57" borderId="0" applyNumberFormat="0" applyBorder="0" applyProtection="0">
      <alignment vertical="top"/>
    </xf>
    <xf numFmtId="0" fontId="61" fillId="58" borderId="0" applyNumberFormat="0" applyBorder="0" applyProtection="0">
      <alignment vertical="top"/>
    </xf>
    <xf numFmtId="0" fontId="61" fillId="59"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60" borderId="0" applyNumberFormat="0" applyBorder="0" applyProtection="0">
      <alignment vertical="top"/>
    </xf>
    <xf numFmtId="0" fontId="62" fillId="42" borderId="0" applyNumberFormat="0" applyBorder="0" applyProtection="0">
      <alignment vertical="top"/>
    </xf>
    <xf numFmtId="0" fontId="63" fillId="61" borderId="0" applyNumberFormat="0" applyBorder="0" applyAlignment="0" applyProtection="0"/>
    <xf numFmtId="0" fontId="63" fillId="43" borderId="0" applyNumberFormat="0" applyBorder="0" applyAlignment="0" applyProtection="0"/>
    <xf numFmtId="0" fontId="63" fillId="61" borderId="0" applyNumberFormat="0" applyBorder="0" applyAlignment="0" applyProtection="0"/>
    <xf numFmtId="0" fontId="63" fillId="61" borderId="0" applyNumberFormat="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64" fillId="62" borderId="47" applyNumberFormat="0" applyProtection="0">
      <alignment vertical="top"/>
    </xf>
    <xf numFmtId="0" fontId="23" fillId="6" borderId="4" applyNumberFormat="0" applyAlignment="0" applyProtection="0"/>
    <xf numFmtId="0" fontId="64" fillId="62" borderId="47" applyNumberFormat="0" applyAlignment="0" applyProtection="0"/>
    <xf numFmtId="0" fontId="23" fillId="6" borderId="4" applyNumberFormat="0" applyAlignment="0" applyProtection="0"/>
    <xf numFmtId="0" fontId="23" fillId="6" borderId="4" applyNumberFormat="0" applyAlignment="0" applyProtection="0"/>
    <xf numFmtId="0" fontId="64" fillId="63" borderId="47" applyNumberFormat="0" applyAlignment="0" applyProtection="0"/>
    <xf numFmtId="0" fontId="65" fillId="64" borderId="48" applyNumberFormat="0" applyAlignment="0" applyProtection="0"/>
    <xf numFmtId="0" fontId="65" fillId="65" borderId="48" applyNumberFormat="0" applyAlignment="0" applyProtection="0"/>
    <xf numFmtId="0" fontId="65" fillId="64" borderId="48" applyNumberFormat="0" applyAlignment="0" applyProtection="0"/>
    <xf numFmtId="0" fontId="65" fillId="64" borderId="48" applyNumberFormat="0" applyAlignment="0" applyProtection="0"/>
    <xf numFmtId="0" fontId="24" fillId="0" borderId="6" applyNumberFormat="0" applyFill="0" applyAlignment="0" applyProtection="0"/>
    <xf numFmtId="0" fontId="66" fillId="0" borderId="49" applyNumberFormat="0" applyFill="0" applyAlignment="0" applyProtection="0"/>
    <xf numFmtId="0" fontId="65" fillId="65" borderId="48" applyNumberFormat="0" applyProtection="0">
      <alignment vertical="top"/>
    </xf>
    <xf numFmtId="172" fontId="67" fillId="0" borderId="0" applyNumberFormat="0" applyFill="0" applyBorder="0">
      <alignment horizontal="left" vertical="center"/>
      <protection locked="0"/>
    </xf>
    <xf numFmtId="0" fontId="29" fillId="9"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18" fillId="2" borderId="0" applyNumberFormat="0" applyBorder="0" applyAlignment="0" applyProtection="0"/>
    <xf numFmtId="172" fontId="41" fillId="66" borderId="0" applyNumberFormat="0" applyBorder="0">
      <alignment horizontal="center" vertical="center"/>
    </xf>
    <xf numFmtId="172" fontId="41" fillId="66" borderId="0" applyNumberFormat="0" applyBorder="0">
      <alignment horizontal="center" vertical="center"/>
    </xf>
    <xf numFmtId="172" fontId="68" fillId="66" borderId="33" applyNumberFormat="0" applyFill="0" applyBorder="0" applyProtection="0">
      <alignment horizontal="left"/>
      <protection locked="0"/>
    </xf>
    <xf numFmtId="0" fontId="61" fillId="57" borderId="0" applyNumberFormat="0" applyBorder="0" applyAlignment="0" applyProtection="0"/>
    <xf numFmtId="0" fontId="61" fillId="58" borderId="0" applyNumberFormat="0" applyBorder="0" applyAlignment="0" applyProtection="0"/>
    <xf numFmtId="0" fontId="61" fillId="59"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60" borderId="0" applyNumberFormat="0" applyBorder="0" applyAlignment="0" applyProtection="0"/>
    <xf numFmtId="0" fontId="21" fillId="5" borderId="4" applyNumberFormat="0" applyAlignment="0" applyProtection="0"/>
    <xf numFmtId="0" fontId="69" fillId="48" borderId="47" applyNumberFormat="0" applyAlignment="0" applyProtection="0"/>
    <xf numFmtId="0" fontId="21" fillId="5" borderId="4" applyNumberFormat="0" applyAlignment="0" applyProtection="0"/>
    <xf numFmtId="0" fontId="21" fillId="5" borderId="4" applyNumberFormat="0" applyAlignment="0" applyProtection="0"/>
    <xf numFmtId="0" fontId="69" fillId="67" borderId="47" applyNumberFormat="0" applyAlignment="0" applyProtection="0"/>
    <xf numFmtId="0" fontId="32"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alignment vertical="top"/>
    </xf>
    <xf numFmtId="0" fontId="32" fillId="0" borderId="0">
      <alignment vertical="top"/>
    </xf>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4" fontId="70" fillId="0" borderId="0" applyFill="0" applyBorder="0" applyAlignment="0" applyProtection="0"/>
    <xf numFmtId="173" fontId="31" fillId="0" borderId="0" applyFont="0" applyFill="0" applyBorder="0" applyAlignment="0" applyProtection="0"/>
    <xf numFmtId="175" fontId="71" fillId="0" borderId="0"/>
    <xf numFmtId="0" fontId="72" fillId="0" borderId="0" applyNumberFormat="0" applyFill="0" applyBorder="0" applyProtection="0">
      <alignment vertical="top"/>
    </xf>
    <xf numFmtId="0" fontId="63" fillId="43" borderId="0" applyNumberFormat="0" applyBorder="0" applyProtection="0">
      <alignment vertical="top"/>
    </xf>
    <xf numFmtId="0" fontId="73" fillId="0" borderId="0">
      <alignment horizontal="center"/>
    </xf>
    <xf numFmtId="0" fontId="74" fillId="0" borderId="0" applyNumberFormat="0" applyFill="0" applyBorder="0" applyProtection="0">
      <alignment vertical="top"/>
    </xf>
    <xf numFmtId="0" fontId="75" fillId="0" borderId="50" applyNumberFormat="0" applyFill="0" applyProtection="0">
      <alignment vertical="top"/>
    </xf>
    <xf numFmtId="0" fontId="76" fillId="0" borderId="51" applyNumberFormat="0" applyFill="0" applyProtection="0">
      <alignment vertical="top"/>
    </xf>
    <xf numFmtId="0" fontId="76" fillId="0" borderId="0" applyNumberFormat="0" applyFill="0" applyBorder="0" applyProtection="0">
      <alignment vertical="top"/>
    </xf>
    <xf numFmtId="0" fontId="73" fillId="0" borderId="0">
      <alignment horizontal="center" textRotation="90"/>
    </xf>
    <xf numFmtId="0" fontId="77" fillId="0" borderId="0" applyNumberFormat="0" applyFill="0" applyBorder="0" applyAlignment="0" applyProtection="0"/>
    <xf numFmtId="0" fontId="19" fillId="3" borderId="0" applyNumberFormat="0" applyBorder="0" applyAlignment="0" applyProtection="0"/>
    <xf numFmtId="0" fontId="62" fillId="42" borderId="0" applyNumberFormat="0" applyBorder="0" applyAlignment="0" applyProtection="0"/>
    <xf numFmtId="0" fontId="69" fillId="46" borderId="47" applyNumberFormat="0" applyProtection="0">
      <alignment vertical="top"/>
    </xf>
    <xf numFmtId="0" fontId="66" fillId="0" borderId="49" applyNumberFormat="0" applyFill="0" applyProtection="0">
      <alignment vertical="top"/>
    </xf>
    <xf numFmtId="0" fontId="31" fillId="0" borderId="0">
      <alignment horizontal="centerContinuous" vertical="justify"/>
    </xf>
    <xf numFmtId="0" fontId="31" fillId="0" borderId="0">
      <alignment horizontal="centerContinuous" vertical="justify"/>
    </xf>
    <xf numFmtId="16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6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7" fontId="31"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31"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31" fillId="0" borderId="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31" fillId="0" borderId="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31" fillId="0" borderId="0" applyFill="0" applyBorder="0" applyAlignment="0" applyProtection="0"/>
    <xf numFmtId="179" fontId="31" fillId="0" borderId="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Protection="0">
      <alignment vertical="top"/>
    </xf>
    <xf numFmtId="0" fontId="20" fillId="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1" fillId="0" borderId="0"/>
    <xf numFmtId="0" fontId="31" fillId="0" borderId="0"/>
    <xf numFmtId="0" fontId="31" fillId="0" borderId="0"/>
    <xf numFmtId="0" fontId="31" fillId="0" borderId="0"/>
    <xf numFmtId="0" fontId="31"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alignment vertical="top"/>
    </xf>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82" fillId="0" borderId="0"/>
    <xf numFmtId="0" fontId="31" fillId="0" borderId="0">
      <alignment vertical="top"/>
    </xf>
    <xf numFmtId="0" fontId="31" fillId="0" borderId="0">
      <alignment vertical="top"/>
    </xf>
    <xf numFmtId="0" fontId="31" fillId="0" borderId="0"/>
    <xf numFmtId="0" fontId="31"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32" fillId="0" borderId="0">
      <alignment vertical="top"/>
    </xf>
    <xf numFmtId="0" fontId="32"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8" borderId="8" applyNumberFormat="0" applyFont="0" applyAlignment="0" applyProtection="0"/>
    <xf numFmtId="0" fontId="31" fillId="70" borderId="52" applyNumberFormat="0" applyAlignment="0" applyProtection="0"/>
    <xf numFmtId="0" fontId="31" fillId="70" borderId="52" applyNumberFormat="0" applyAlignment="0" applyProtection="0"/>
    <xf numFmtId="0" fontId="12" fillId="8" borderId="8" applyNumberFormat="0" applyFont="0" applyAlignment="0" applyProtection="0"/>
    <xf numFmtId="0" fontId="12" fillId="8" borderId="8" applyNumberFormat="0" applyFont="0" applyAlignment="0" applyProtection="0"/>
    <xf numFmtId="0" fontId="31" fillId="71" borderId="5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1" fillId="71" borderId="52" applyNumberFormat="0" applyFont="0" applyAlignment="0" applyProtection="0"/>
    <xf numFmtId="0" fontId="31" fillId="71" borderId="52" applyNumberFormat="0" applyFont="0" applyAlignment="0" applyProtection="0"/>
    <xf numFmtId="0" fontId="32" fillId="70" borderId="52" applyNumberFormat="0" applyProtection="0">
      <alignment vertical="top"/>
    </xf>
    <xf numFmtId="0" fontId="84" fillId="62" borderId="53" applyNumberFormat="0" applyProtection="0">
      <alignment vertical="top"/>
    </xf>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0" applyNumberFormat="0" applyBorder="0" applyAlignment="0"/>
    <xf numFmtId="0" fontId="31" fillId="0" borderId="0" applyNumberFormat="0" applyBorder="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ill="0" applyBorder="0" applyAlignment="0" applyProtection="0"/>
    <xf numFmtId="9" fontId="31" fillId="0" borderId="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ill="0" applyBorder="0" applyProtection="0">
      <alignment vertical="top"/>
    </xf>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ill="0" applyBorder="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ill="0" applyAlignment="0" applyProtection="0"/>
    <xf numFmtId="9" fontId="31" fillId="0" borderId="0" applyFill="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xf numFmtId="180" fontId="85" fillId="0" borderId="0"/>
    <xf numFmtId="0" fontId="22" fillId="6" borderId="5" applyNumberFormat="0" applyAlignment="0" applyProtection="0"/>
    <xf numFmtId="0" fontId="84" fillId="62" borderId="53" applyNumberFormat="0" applyAlignment="0" applyProtection="0"/>
    <xf numFmtId="0" fontId="22" fillId="6" borderId="5" applyNumberFormat="0" applyAlignment="0" applyProtection="0"/>
    <xf numFmtId="0" fontId="22" fillId="6" borderId="5" applyNumberFormat="0" applyAlignment="0" applyProtection="0"/>
    <xf numFmtId="0" fontId="84" fillId="63" borderId="53" applyNumberFormat="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70" fillId="0" borderId="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70" fillId="0" borderId="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2"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81" fontId="70" fillId="0" borderId="0" applyFill="0" applyBorder="0" applyAlignment="0" applyProtection="0"/>
    <xf numFmtId="164" fontId="31" fillId="0" borderId="0" applyFill="0" applyBorder="0" applyAlignment="0" applyProtection="0"/>
    <xf numFmtId="16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64" fontId="31" fillId="0" borderId="0" applyFill="0" applyBorder="0" applyAlignment="0" applyProtection="0"/>
    <xf numFmtId="16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0"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86" fillId="0" borderId="0"/>
    <xf numFmtId="0" fontId="26" fillId="0" borderId="0" applyNumberFormat="0" applyFill="0" applyBorder="0" applyAlignment="0" applyProtection="0"/>
    <xf numFmtId="0" fontId="8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88" fillId="0" borderId="55" applyNumberFormat="0" applyFill="0" applyProtection="0">
      <alignment vertical="top"/>
    </xf>
    <xf numFmtId="0" fontId="89" fillId="0" borderId="56" applyNumberFormat="0" applyFill="0" applyAlignment="0" applyProtection="0"/>
    <xf numFmtId="0" fontId="88" fillId="0" borderId="55" applyNumberFormat="0" applyFill="0" applyAlignment="0" applyProtection="0"/>
    <xf numFmtId="0" fontId="89" fillId="0" borderId="57" applyNumberFormat="0" applyFill="0" applyAlignment="0" applyProtection="0"/>
    <xf numFmtId="0" fontId="88" fillId="0" borderId="55" applyNumberFormat="0" applyFill="0" applyAlignment="0" applyProtection="0"/>
    <xf numFmtId="0" fontId="89" fillId="0" borderId="57" applyNumberFormat="0" applyFill="0" applyAlignment="0" applyProtection="0"/>
    <xf numFmtId="0" fontId="88" fillId="0" borderId="55" applyNumberFormat="0" applyFill="0" applyProtection="0">
      <alignment vertical="top"/>
    </xf>
    <xf numFmtId="0" fontId="88" fillId="0" borderId="55" applyNumberFormat="0" applyFill="0" applyProtection="0">
      <alignment vertical="top"/>
    </xf>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74" fillId="0" borderId="0" applyNumberFormat="0" applyFill="0" applyBorder="0" applyAlignment="0" applyProtection="0"/>
    <xf numFmtId="0" fontId="75" fillId="0" borderId="50" applyNumberFormat="0" applyFill="0" applyAlignment="0" applyProtection="0"/>
    <xf numFmtId="0" fontId="76" fillId="0" borderId="51" applyNumberFormat="0" applyFill="0" applyAlignment="0" applyProtection="0"/>
    <xf numFmtId="0" fontId="76"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28" fillId="0" borderId="9" applyNumberFormat="0" applyFill="0" applyAlignment="0" applyProtection="0"/>
    <xf numFmtId="0" fontId="36" fillId="0" borderId="58"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36" fillId="0" borderId="58" applyNumberFormat="0" applyFill="0" applyProtection="0">
      <alignment vertical="top"/>
    </xf>
    <xf numFmtId="0" fontId="25" fillId="7" borderId="7" applyNumberFormat="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0" fontId="87" fillId="0" borderId="0" applyNumberFormat="0" applyFill="0" applyBorder="0" applyProtection="0">
      <alignment vertical="top"/>
    </xf>
    <xf numFmtId="0" fontId="11" fillId="0" borderId="0"/>
    <xf numFmtId="9"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11" fillId="0" borderId="0"/>
    <xf numFmtId="0" fontId="31" fillId="71" borderId="65" applyNumberFormat="0" applyFont="0" applyAlignment="0" applyProtection="0"/>
    <xf numFmtId="0" fontId="11" fillId="8" borderId="8"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44" fontId="31"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0" fontId="36" fillId="0" borderId="67" applyNumberFormat="0" applyFill="0" applyAlignment="0" applyProtection="0"/>
    <xf numFmtId="43" fontId="11" fillId="0" borderId="0" applyFont="0" applyFill="0" applyBorder="0" applyAlignment="0" applyProtection="0"/>
    <xf numFmtId="0" fontId="11" fillId="0" borderId="0"/>
    <xf numFmtId="0" fontId="11" fillId="8" borderId="8" applyNumberFormat="0" applyFont="0" applyAlignment="0" applyProtection="0"/>
    <xf numFmtId="0" fontId="31" fillId="71" borderId="65" applyNumberFormat="0" applyFont="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2" fillId="0" borderId="0" applyFill="0" applyBorder="0" applyProtection="0">
      <alignment vertical="top"/>
    </xf>
    <xf numFmtId="0" fontId="11" fillId="8" borderId="8" applyNumberFormat="0" applyFont="0" applyAlignment="0" applyProtection="0"/>
    <xf numFmtId="0" fontId="31" fillId="71" borderId="65" applyNumberFormat="0" applyFont="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65" fillId="65" borderId="48" applyNumberFormat="0" applyProtection="0">
      <alignment vertical="top"/>
    </xf>
    <xf numFmtId="0" fontId="63" fillId="43" borderId="0" applyNumberFormat="0" applyBorder="0" applyProtection="0">
      <alignment vertical="top"/>
    </xf>
    <xf numFmtId="0" fontId="69" fillId="46" borderId="64" applyNumberFormat="0" applyProtection="0">
      <alignment vertical="top"/>
    </xf>
    <xf numFmtId="0" fontId="66" fillId="0" borderId="49" applyNumberFormat="0" applyFill="0" applyProtection="0">
      <alignment vertical="top"/>
    </xf>
    <xf numFmtId="0" fontId="79" fillId="69" borderId="0" applyNumberFormat="0" applyBorder="0" applyProtection="0">
      <alignment vertical="top"/>
    </xf>
    <xf numFmtId="0" fontId="32" fillId="70" borderId="65" applyNumberFormat="0" applyProtection="0">
      <alignment vertical="top"/>
    </xf>
    <xf numFmtId="0" fontId="87" fillId="0" borderId="0" applyNumberFormat="0" applyFill="0" applyBorder="0" applyProtection="0">
      <alignment vertical="top"/>
    </xf>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9" fillId="3" borderId="0" applyNumberFormat="0" applyBorder="0" applyAlignment="0" applyProtection="0"/>
    <xf numFmtId="0" fontId="22" fillId="6" borderId="5" applyNumberFormat="0" applyAlignment="0" applyProtection="0"/>
    <xf numFmtId="0" fontId="23" fillId="6" borderId="4" applyNumberFormat="0" applyAlignment="0" applyProtection="0"/>
    <xf numFmtId="0" fontId="27" fillId="0" borderId="0" applyNumberFormat="0" applyFill="0" applyBorder="0" applyAlignment="0" applyProtection="0"/>
    <xf numFmtId="0" fontId="29"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9" fillId="32" borderId="0" applyNumberFormat="0" applyBorder="0" applyAlignment="0" applyProtection="0"/>
    <xf numFmtId="0" fontId="31" fillId="0" borderId="0"/>
    <xf numFmtId="0" fontId="83"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3" fontId="31" fillId="0" borderId="0" applyFont="0" applyFill="0" applyBorder="0" applyAlignment="0" applyProtection="0"/>
    <xf numFmtId="43" fontId="30"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43" fontId="31" fillId="0" borderId="0" applyFont="0" applyFill="0" applyBorder="0" applyAlignment="0" applyProtection="0"/>
    <xf numFmtId="183" fontId="31" fillId="0" borderId="0" applyFont="0" applyFill="0" applyBorder="0" applyAlignment="0" applyProtection="0"/>
    <xf numFmtId="0" fontId="30" fillId="0" borderId="0"/>
    <xf numFmtId="183" fontId="31" fillId="0" borderId="0" applyFont="0" applyFill="0" applyBorder="0" applyAlignment="0" applyProtection="0"/>
    <xf numFmtId="0" fontId="11" fillId="0" borderId="0"/>
    <xf numFmtId="43" fontId="30"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0" fontId="30" fillId="0" borderId="0"/>
    <xf numFmtId="0" fontId="1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81"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43" fontId="31" fillId="0" borderId="0" applyFont="0" applyFill="0" applyBorder="0" applyAlignment="0" applyProtection="0"/>
    <xf numFmtId="0" fontId="69" fillId="48" borderId="64" applyNumberFormat="0" applyAlignment="0" applyProtection="0"/>
    <xf numFmtId="0" fontId="64" fillId="62" borderId="64" applyNumberFormat="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1" fillId="0" borderId="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43" fontId="31" fillId="0" borderId="0" applyFont="0" applyFill="0" applyBorder="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1" fillId="0" borderId="0"/>
    <xf numFmtId="0" fontId="81" fillId="0" borderId="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1" fillId="0" borderId="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43" fontId="31" fillId="0" borderId="0" applyFont="0" applyFill="0" applyBorder="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84" fillId="62"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9" fillId="67"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3"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4" fillId="63"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67"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3"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64" fillId="62"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69" fillId="67"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69" fillId="48"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4" fillId="62"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36" fillId="0" borderId="67" applyNumberFormat="0" applyFill="0" applyProtection="0">
      <alignment vertical="top"/>
    </xf>
    <xf numFmtId="0" fontId="69" fillId="48" borderId="64" applyNumberFormat="0" applyAlignment="0" applyProtection="0"/>
    <xf numFmtId="0" fontId="31" fillId="70" borderId="65" applyNumberFormat="0" applyAlignment="0" applyProtection="0"/>
    <xf numFmtId="0" fontId="64" fillId="63"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2" fillId="70" borderId="65"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64" fillId="63" borderId="64" applyNumberForma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3" borderId="66"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2" fillId="70" borderId="65" applyNumberFormat="0" applyProtection="0">
      <alignment vertical="top"/>
    </xf>
    <xf numFmtId="0" fontId="84" fillId="63" borderId="66"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3"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84" fillId="63" borderId="66"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9" fillId="67"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69" fillId="67"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67"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69" fillId="48"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69" fillId="67" borderId="64" applyNumberFormat="0" applyAlignment="0" applyProtection="0"/>
    <xf numFmtId="0" fontId="64" fillId="63"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64" fillId="62"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9" fillId="67"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2"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2" borderId="64" applyNumberFormat="0" applyProtection="0">
      <alignment vertical="top"/>
    </xf>
    <xf numFmtId="0" fontId="84" fillId="62" borderId="66"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2" fillId="70" borderId="65" applyNumberFormat="0" applyProtection="0">
      <alignment vertical="top"/>
    </xf>
    <xf numFmtId="0" fontId="64" fillId="63"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9" fillId="48"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31" fillId="70" borderId="65" applyNumberFormat="0" applyAlignment="0" applyProtection="0"/>
    <xf numFmtId="0" fontId="69" fillId="48" borderId="64"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69" fillId="48"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3"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84" fillId="63" borderId="66"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69" fillId="48"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69" fillId="48"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9" fillId="67" borderId="64" applyNumberFormat="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84" fillId="63" borderId="66"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2" fillId="70" borderId="65" applyNumberFormat="0" applyProtection="0">
      <alignment vertical="top"/>
    </xf>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67"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4" fontId="31" fillId="0" borderId="0" applyFont="0" applyFill="0" applyBorder="0" applyAlignment="0" applyProtection="0"/>
    <xf numFmtId="0" fontId="31" fillId="0" borderId="0"/>
    <xf numFmtId="43" fontId="31"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0" fillId="41" borderId="0" applyNumberFormat="0" applyBorder="0" applyProtection="0">
      <alignment vertical="top"/>
    </xf>
    <xf numFmtId="0" fontId="30" fillId="42" borderId="0" applyNumberFormat="0" applyBorder="0" applyProtection="0">
      <alignment vertical="top"/>
    </xf>
    <xf numFmtId="0" fontId="30" fillId="43" borderId="0" applyNumberFormat="0" applyBorder="0" applyProtection="0">
      <alignment vertical="top"/>
    </xf>
    <xf numFmtId="0" fontId="30" fillId="44" borderId="0" applyNumberFormat="0" applyBorder="0" applyProtection="0">
      <alignment vertical="top"/>
    </xf>
    <xf numFmtId="0" fontId="30" fillId="45" borderId="0" applyNumberFormat="0" applyBorder="0" applyProtection="0">
      <alignment vertical="top"/>
    </xf>
    <xf numFmtId="0" fontId="30" fillId="46" borderId="0" applyNumberFormat="0" applyBorder="0" applyProtection="0">
      <alignment vertical="top"/>
    </xf>
    <xf numFmtId="0" fontId="30" fillId="49" borderId="0" applyNumberFormat="0" applyBorder="0" applyProtection="0">
      <alignment vertical="top"/>
    </xf>
    <xf numFmtId="0" fontId="30" fillId="50" borderId="0" applyNumberFormat="0" applyBorder="0" applyProtection="0">
      <alignment vertical="top"/>
    </xf>
    <xf numFmtId="0" fontId="30" fillId="51" borderId="0" applyNumberFormat="0" applyBorder="0" applyProtection="0">
      <alignment vertical="top"/>
    </xf>
    <xf numFmtId="0" fontId="30" fillId="44" borderId="0" applyNumberFormat="0" applyBorder="0" applyProtection="0">
      <alignment vertical="top"/>
    </xf>
    <xf numFmtId="0" fontId="30" fillId="49" borderId="0" applyNumberFormat="0" applyBorder="0" applyProtection="0">
      <alignment vertical="top"/>
    </xf>
    <xf numFmtId="0" fontId="30" fillId="52" borderId="0" applyNumberFormat="0" applyBorder="0" applyProtection="0">
      <alignment vertical="top"/>
    </xf>
    <xf numFmtId="0" fontId="61" fillId="53" borderId="0" applyNumberFormat="0" applyBorder="0" applyProtection="0">
      <alignment vertical="top"/>
    </xf>
    <xf numFmtId="0" fontId="61" fillId="50" borderId="0" applyNumberFormat="0" applyBorder="0" applyProtection="0">
      <alignment vertical="top"/>
    </xf>
    <xf numFmtId="0" fontId="61" fillId="51"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56" borderId="0" applyNumberFormat="0" applyBorder="0" applyProtection="0">
      <alignment vertical="top"/>
    </xf>
    <xf numFmtId="0" fontId="61" fillId="57" borderId="0" applyNumberFormat="0" applyBorder="0" applyProtection="0">
      <alignment vertical="top"/>
    </xf>
    <xf numFmtId="0" fontId="61" fillId="58" borderId="0" applyNumberFormat="0" applyBorder="0" applyProtection="0">
      <alignment vertical="top"/>
    </xf>
    <xf numFmtId="0" fontId="61" fillId="59"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60" borderId="0" applyNumberFormat="0" applyBorder="0" applyProtection="0">
      <alignment vertical="top"/>
    </xf>
    <xf numFmtId="0" fontId="62" fillId="42" borderId="0" applyNumberFormat="0" applyBorder="0" applyProtection="0">
      <alignment vertical="top"/>
    </xf>
    <xf numFmtId="0" fontId="72" fillId="0" borderId="0" applyNumberFormat="0" applyFill="0" applyBorder="0" applyProtection="0">
      <alignment vertical="top"/>
    </xf>
    <xf numFmtId="0" fontId="74" fillId="0" borderId="0" applyNumberFormat="0" applyFill="0" applyBorder="0" applyProtection="0">
      <alignment vertical="top"/>
    </xf>
    <xf numFmtId="0" fontId="75" fillId="0" borderId="50" applyNumberFormat="0" applyFill="0" applyProtection="0">
      <alignment vertical="top"/>
    </xf>
    <xf numFmtId="0" fontId="76" fillId="0" borderId="51" applyNumberFormat="0" applyFill="0" applyProtection="0">
      <alignment vertical="top"/>
    </xf>
    <xf numFmtId="0" fontId="76" fillId="0" borderId="0" applyNumberFormat="0" applyFill="0" applyBorder="0" applyProtection="0">
      <alignment vertical="top"/>
    </xf>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0" fontId="92" fillId="0" borderId="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8" borderId="8" applyNumberFormat="0" applyFont="0" applyAlignment="0" applyProtection="0"/>
    <xf numFmtId="0" fontId="30" fillId="8" borderId="8" applyNumberFormat="0" applyFont="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103" fillId="0" borderId="0"/>
    <xf numFmtId="0" fontId="105" fillId="0" borderId="0" applyNumberFormat="0" applyBorder="0" applyProtection="0"/>
    <xf numFmtId="0" fontId="105" fillId="0" borderId="0" applyNumberFormat="0" applyBorder="0" applyProtection="0"/>
    <xf numFmtId="175" fontId="105" fillId="0" borderId="0" applyBorder="0" applyProtection="0"/>
    <xf numFmtId="175" fontId="105" fillId="0" borderId="0" applyBorder="0" applyProtection="0"/>
    <xf numFmtId="0" fontId="106" fillId="0" borderId="0" applyNumberFormat="0" applyBorder="0" applyProtection="0"/>
    <xf numFmtId="0" fontId="105" fillId="0" borderId="0" applyNumberFormat="0" applyBorder="0" applyProtection="0"/>
    <xf numFmtId="0" fontId="107" fillId="0" borderId="0" applyNumberFormat="0" applyBorder="0" applyProtection="0">
      <alignment horizontal="center"/>
    </xf>
    <xf numFmtId="0" fontId="107" fillId="0" borderId="0" applyNumberFormat="0" applyBorder="0" applyProtection="0">
      <alignment horizontal="center" textRotation="90"/>
    </xf>
    <xf numFmtId="0" fontId="108" fillId="0" borderId="0" applyNumberFormat="0" applyBorder="0" applyProtection="0"/>
    <xf numFmtId="180" fontId="108" fillId="0" borderId="0" applyBorder="0" applyProtection="0"/>
    <xf numFmtId="43" fontId="104" fillId="0" borderId="0" applyFont="0" applyFill="0" applyBorder="0" applyAlignment="0" applyProtection="0"/>
    <xf numFmtId="175" fontId="105" fillId="0" borderId="0" applyBorder="0" applyProtection="0"/>
    <xf numFmtId="9" fontId="103" fillId="0" borderId="0" applyFont="0" applyFill="0" applyBorder="0" applyAlignment="0" applyProtection="0"/>
    <xf numFmtId="44" fontId="103" fillId="0" borderId="0" applyFont="0" applyFill="0" applyBorder="0" applyAlignment="0" applyProtection="0"/>
    <xf numFmtId="0" fontId="9" fillId="0" borderId="0"/>
    <xf numFmtId="9"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20" fillId="4" borderId="0" applyNumberFormat="0" applyBorder="0" applyAlignment="0" applyProtection="0"/>
    <xf numFmtId="0" fontId="9" fillId="0" borderId="0"/>
    <xf numFmtId="0" fontId="9" fillId="8" borderId="8" applyNumberFormat="0" applyFont="0" applyAlignment="0" applyProtection="0"/>
    <xf numFmtId="9" fontId="32" fillId="0" borderId="0" applyFill="0" applyBorder="0" applyProtection="0">
      <alignment vertical="top"/>
    </xf>
    <xf numFmtId="0" fontId="103" fillId="0" borderId="0"/>
    <xf numFmtId="0" fontId="76" fillId="0" borderId="100" applyNumberFormat="0" applyFill="0" applyAlignment="0" applyProtection="0"/>
    <xf numFmtId="44" fontId="31" fillId="0" borderId="0" applyFont="0" applyFill="0" applyBorder="0" applyAlignment="0" applyProtection="0"/>
    <xf numFmtId="44"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0" fillId="0" borderId="0" applyFont="0" applyFill="0" applyBorder="0" applyAlignment="0" applyProtection="0"/>
    <xf numFmtId="43" fontId="30" fillId="0" borderId="0" applyFont="0" applyFill="0" applyBorder="0" applyAlignment="0" applyProtection="0"/>
    <xf numFmtId="0" fontId="76" fillId="0" borderId="100" applyNumberFormat="0" applyFill="0" applyProtection="0">
      <alignment vertical="top"/>
    </xf>
    <xf numFmtId="44" fontId="31" fillId="0" borderId="0" applyFill="0" applyBorder="0" applyAlignment="0" applyProtection="0"/>
    <xf numFmtId="43" fontId="9" fillId="0" borderId="0" applyFont="0" applyFill="0" applyBorder="0" applyAlignment="0" applyProtection="0"/>
    <xf numFmtId="0" fontId="9" fillId="0" borderId="0"/>
    <xf numFmtId="0" fontId="9" fillId="8" borderId="8" applyNumberFormat="0" applyFont="0" applyAlignment="0" applyProtection="0"/>
    <xf numFmtId="43"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0" fontId="9" fillId="0" borderId="0"/>
    <xf numFmtId="0" fontId="9" fillId="0" borderId="0"/>
    <xf numFmtId="43" fontId="30" fillId="0" borderId="0" applyFont="0" applyFill="0" applyBorder="0" applyAlignment="0" applyProtection="0"/>
    <xf numFmtId="43" fontId="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76" fillId="0" borderId="51" applyNumberFormat="0" applyFill="0" applyAlignment="0" applyProtection="0"/>
    <xf numFmtId="0" fontId="9" fillId="0" borderId="0"/>
    <xf numFmtId="9"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8"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76" fillId="0" borderId="100" applyNumberFormat="0" applyFill="0" applyProtection="0">
      <alignment vertical="top"/>
    </xf>
    <xf numFmtId="0" fontId="76" fillId="0" borderId="100" applyNumberFormat="0" applyFill="0" applyAlignment="0" applyProtection="0"/>
    <xf numFmtId="44" fontId="30" fillId="0" borderId="0" applyFont="0" applyFill="0" applyBorder="0" applyAlignment="0" applyProtection="0"/>
    <xf numFmtId="165" fontId="104" fillId="0" borderId="0" applyFont="0" applyFill="0" applyBorder="0" applyAlignment="0" applyProtection="0"/>
    <xf numFmtId="165" fontId="31" fillId="0" borderId="0" applyFont="0" applyFill="0" applyBorder="0" applyAlignment="0" applyProtection="0"/>
    <xf numFmtId="0" fontId="111" fillId="0" borderId="0"/>
    <xf numFmtId="185" fontId="31" fillId="0" borderId="0" applyFont="0" applyFill="0" applyBorder="0" applyAlignment="0" applyProtection="0"/>
    <xf numFmtId="186" fontId="112" fillId="0" borderId="0">
      <protection locked="0"/>
    </xf>
    <xf numFmtId="0" fontId="40" fillId="78" borderId="69" applyFill="0" applyBorder="0" applyAlignment="0" applyProtection="0">
      <alignment vertical="center"/>
      <protection locked="0"/>
    </xf>
    <xf numFmtId="182" fontId="31" fillId="0" borderId="0" applyFont="0" applyFill="0" applyBorder="0" applyAlignment="0" applyProtection="0"/>
    <xf numFmtId="187" fontId="31" fillId="0" borderId="0" applyFont="0" applyFill="0" applyBorder="0" applyAlignment="0" applyProtection="0"/>
    <xf numFmtId="188" fontId="112" fillId="0" borderId="0">
      <protection locked="0"/>
    </xf>
    <xf numFmtId="0" fontId="112" fillId="0" borderId="0">
      <protection locked="0"/>
    </xf>
    <xf numFmtId="0" fontId="112" fillId="0" borderId="0">
      <protection locked="0"/>
    </xf>
    <xf numFmtId="0" fontId="106" fillId="0" borderId="0" applyNumberFormat="0" applyBorder="0" applyProtection="0"/>
    <xf numFmtId="0" fontId="30" fillId="0" borderId="0"/>
    <xf numFmtId="189" fontId="112" fillId="0" borderId="0">
      <protection locked="0"/>
    </xf>
    <xf numFmtId="189" fontId="112" fillId="0" borderId="0">
      <protection locked="0"/>
    </xf>
    <xf numFmtId="0" fontId="113" fillId="0" borderId="0" applyNumberFormat="0" applyFill="0" applyBorder="0" applyAlignment="0" applyProtection="0">
      <alignment vertical="top"/>
      <protection locked="0"/>
    </xf>
    <xf numFmtId="38" fontId="114" fillId="79" borderId="0" applyNumberFormat="0" applyBorder="0" applyAlignment="0" applyProtection="0"/>
    <xf numFmtId="0" fontId="115" fillId="0" borderId="0" applyNumberFormat="0" applyFill="0" applyBorder="0" applyAlignment="0" applyProtection="0">
      <alignment vertical="top"/>
      <protection locked="0"/>
    </xf>
    <xf numFmtId="0" fontId="116" fillId="0" borderId="0"/>
    <xf numFmtId="10" fontId="114" fillId="80" borderId="68" applyNumberFormat="0" applyBorder="0" applyAlignment="0" applyProtection="0"/>
    <xf numFmtId="0" fontId="31" fillId="0" borderId="0">
      <alignment horizontal="centerContinuous" vertical="justify"/>
    </xf>
    <xf numFmtId="0" fontId="31" fillId="0" borderId="0">
      <alignment horizontal="centerContinuous" vertical="justify"/>
    </xf>
    <xf numFmtId="0" fontId="31" fillId="0" borderId="0">
      <alignment horizontal="centerContinuous" vertical="justify"/>
    </xf>
    <xf numFmtId="0" fontId="117" fillId="0" borderId="0" applyAlignment="0">
      <alignment horizontal="center"/>
    </xf>
    <xf numFmtId="190" fontId="1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1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0"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3" fillId="0" borderId="0">
      <alignment horizontal="left" vertical="center" indent="12"/>
    </xf>
    <xf numFmtId="0" fontId="114" fillId="0" borderId="69" applyBorder="0">
      <alignment horizontal="left" vertical="center" wrapText="1" indent="2"/>
      <protection locked="0"/>
    </xf>
    <xf numFmtId="0" fontId="114" fillId="0" borderId="69" applyBorder="0">
      <alignment horizontal="left" vertical="center" wrapText="1" indent="3"/>
      <protection locked="0"/>
    </xf>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91" fontId="112" fillId="0" borderId="0">
      <protection locked="0"/>
    </xf>
    <xf numFmtId="191" fontId="112" fillId="0" borderId="0">
      <protection locked="0"/>
    </xf>
    <xf numFmtId="192" fontId="112" fillId="0" borderId="0">
      <protection locked="0"/>
    </xf>
    <xf numFmtId="9" fontId="3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120" fillId="0" borderId="0" applyFont="0" applyFill="0" applyBorder="0" applyAlignment="0" applyProtection="0"/>
    <xf numFmtId="193" fontId="121" fillId="0" borderId="0">
      <protection locked="0"/>
    </xf>
    <xf numFmtId="194" fontId="119" fillId="0" borderId="0" applyFont="0" applyFill="0" applyBorder="0" applyAlignment="0" applyProtection="0"/>
    <xf numFmtId="0" fontId="120" fillId="0" borderId="0"/>
    <xf numFmtId="0" fontId="122" fillId="0" borderId="0">
      <protection locked="0"/>
    </xf>
    <xf numFmtId="0" fontId="122" fillId="0" borderId="0">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04" fillId="0" borderId="0" applyFont="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8" fillId="0" borderId="71" applyNumberFormat="0" applyFont="0" applyAlignment="0">
      <alignment horizontal="left" vertical="top" indent="1"/>
    </xf>
    <xf numFmtId="2" fontId="114" fillId="81" borderId="86" applyNumberFormat="0" applyFont="0" applyFill="0" applyAlignment="0" applyProtection="0">
      <alignment horizontal="center" vertical="center"/>
    </xf>
    <xf numFmtId="2" fontId="114" fillId="81" borderId="86" applyNumberFormat="0" applyFont="0" applyFill="0" applyAlignment="0" applyProtection="0">
      <alignment horizontal="center" vertical="center"/>
    </xf>
    <xf numFmtId="0" fontId="7" fillId="0" borderId="0"/>
    <xf numFmtId="0" fontId="7" fillId="0" borderId="0"/>
    <xf numFmtId="165" fontId="31" fillId="0" borderId="0" applyFont="0" applyFill="0" applyBorder="0" applyAlignment="0" applyProtection="0"/>
    <xf numFmtId="0" fontId="129" fillId="0" borderId="0"/>
    <xf numFmtId="0" fontId="130" fillId="0" borderId="0"/>
    <xf numFmtId="176" fontId="31" fillId="0" borderId="0" applyFill="0" applyBorder="0" applyAlignment="0" applyProtection="0"/>
    <xf numFmtId="0" fontId="30" fillId="0" borderId="0"/>
    <xf numFmtId="165" fontId="31" fillId="0" borderId="0" applyFill="0" applyBorder="0" applyAlignment="0" applyProtection="0"/>
  </cellStyleXfs>
  <cellXfs count="1165">
    <xf numFmtId="0" fontId="0" fillId="0" borderId="0" xfId="0"/>
    <xf numFmtId="0" fontId="31" fillId="0" borderId="0" xfId="51" applyFill="1" applyAlignment="1"/>
    <xf numFmtId="168" fontId="31" fillId="0" borderId="0" xfId="51" applyNumberFormat="1" applyFill="1" applyAlignment="1"/>
    <xf numFmtId="0" fontId="31" fillId="0" borderId="0" xfId="51" applyFill="1" applyAlignment="1">
      <alignment horizontal="center"/>
    </xf>
    <xf numFmtId="0" fontId="31" fillId="33" borderId="0" xfId="51" applyFill="1" applyBorder="1" applyAlignment="1"/>
    <xf numFmtId="0" fontId="31" fillId="33" borderId="0" xfId="51" applyFill="1" applyAlignment="1"/>
    <xf numFmtId="39" fontId="31" fillId="33" borderId="0" xfId="51" applyNumberFormat="1" applyFill="1" applyAlignment="1"/>
    <xf numFmtId="4" fontId="31" fillId="33" borderId="21" xfId="58" applyNumberFormat="1" applyFont="1" applyFill="1" applyBorder="1" applyAlignment="1">
      <alignment vertical="top" wrapText="1"/>
    </xf>
    <xf numFmtId="10" fontId="31" fillId="33" borderId="21" xfId="56" applyNumberFormat="1" applyFont="1" applyFill="1" applyBorder="1" applyAlignment="1">
      <alignment vertical="top" wrapText="1"/>
    </xf>
    <xf numFmtId="10" fontId="31" fillId="33" borderId="22" xfId="51" applyNumberFormat="1" applyFont="1" applyFill="1" applyBorder="1" applyAlignment="1">
      <alignment horizontal="center" vertical="top" wrapText="1"/>
    </xf>
    <xf numFmtId="10" fontId="31" fillId="33" borderId="21" xfId="51" applyNumberFormat="1" applyFont="1" applyFill="1" applyBorder="1" applyAlignment="1">
      <alignment horizontal="center" vertical="top" wrapText="1"/>
    </xf>
    <xf numFmtId="10" fontId="31" fillId="33" borderId="0" xfId="51" applyNumberFormat="1" applyFill="1" applyAlignment="1"/>
    <xf numFmtId="4" fontId="31" fillId="0" borderId="21" xfId="51" applyNumberFormat="1" applyFont="1" applyFill="1" applyBorder="1" applyAlignment="1">
      <alignment vertical="center" wrapText="1"/>
    </xf>
    <xf numFmtId="10" fontId="31" fillId="33" borderId="21" xfId="51" applyNumberFormat="1" applyFill="1" applyBorder="1" applyAlignment="1"/>
    <xf numFmtId="39" fontId="31" fillId="33" borderId="23" xfId="51" applyNumberFormat="1" applyFill="1" applyBorder="1" applyAlignment="1">
      <alignment horizontal="center"/>
    </xf>
    <xf numFmtId="39" fontId="31" fillId="33" borderId="21" xfId="51" applyNumberFormat="1" applyFill="1" applyBorder="1" applyAlignment="1">
      <alignment horizontal="center"/>
    </xf>
    <xf numFmtId="0" fontId="40" fillId="33" borderId="18" xfId="51" applyFont="1" applyFill="1" applyBorder="1" applyAlignment="1">
      <alignment horizontal="center"/>
    </xf>
    <xf numFmtId="165" fontId="40" fillId="0" borderId="25" xfId="58" applyFont="1" applyFill="1" applyBorder="1"/>
    <xf numFmtId="10" fontId="40" fillId="33" borderId="25" xfId="56" applyNumberFormat="1" applyFont="1" applyFill="1" applyBorder="1"/>
    <xf numFmtId="10" fontId="31" fillId="33" borderId="25" xfId="51" applyNumberFormat="1" applyFont="1" applyFill="1" applyBorder="1" applyAlignment="1">
      <alignment horizontal="center" vertical="top" wrapText="1"/>
    </xf>
    <xf numFmtId="168" fontId="31" fillId="33" borderId="26" xfId="51" applyNumberFormat="1" applyFill="1" applyBorder="1" applyAlignment="1">
      <alignment horizontal="center"/>
    </xf>
    <xf numFmtId="2" fontId="31" fillId="0" borderId="0" xfId="51" applyNumberFormat="1" applyFill="1" applyAlignment="1"/>
    <xf numFmtId="4" fontId="31" fillId="33" borderId="14" xfId="51" applyNumberFormat="1" applyFill="1" applyBorder="1" applyAlignment="1">
      <alignment horizontal="right"/>
    </xf>
    <xf numFmtId="165" fontId="31" fillId="33" borderId="27" xfId="58" applyFont="1" applyFill="1" applyBorder="1" applyAlignment="1">
      <alignment horizontal="center"/>
    </xf>
    <xf numFmtId="165" fontId="31" fillId="0" borderId="0" xfId="58" applyFont="1"/>
    <xf numFmtId="0" fontId="0" fillId="0" borderId="0" xfId="0" applyAlignment="1">
      <alignment vertical="top"/>
    </xf>
    <xf numFmtId="0" fontId="31" fillId="0" borderId="0" xfId="0" applyFont="1" applyFill="1" applyBorder="1" applyAlignment="1"/>
    <xf numFmtId="0" fontId="31" fillId="0" borderId="0" xfId="47" applyFill="1" applyAlignment="1">
      <alignment vertical="top"/>
    </xf>
    <xf numFmtId="0" fontId="31" fillId="0" borderId="0" xfId="47" applyFill="1" applyAlignment="1">
      <alignment vertical="center"/>
    </xf>
    <xf numFmtId="0" fontId="31" fillId="0" borderId="0" xfId="47" applyFill="1" applyAlignment="1">
      <alignment horizontal="left" vertical="top" wrapText="1"/>
    </xf>
    <xf numFmtId="0" fontId="31" fillId="0" borderId="0" xfId="47" applyFill="1" applyAlignment="1">
      <alignment horizontal="center" vertical="center"/>
    </xf>
    <xf numFmtId="4" fontId="31" fillId="0" borderId="0" xfId="47" applyNumberFormat="1" applyFill="1" applyAlignment="1">
      <alignment vertical="top"/>
    </xf>
    <xf numFmtId="0" fontId="31" fillId="0" borderId="0" xfId="47" applyFill="1" applyBorder="1" applyAlignment="1">
      <alignment vertical="top"/>
    </xf>
    <xf numFmtId="0" fontId="31" fillId="0" borderId="0" xfId="47" applyFill="1" applyAlignment="1">
      <alignment vertical="top" wrapText="1"/>
    </xf>
    <xf numFmtId="0" fontId="0" fillId="0" borderId="0" xfId="0" applyAlignment="1">
      <alignment horizontal="left" wrapText="1"/>
    </xf>
    <xf numFmtId="2" fontId="0" fillId="0" borderId="0" xfId="0" applyNumberFormat="1"/>
    <xf numFmtId="0" fontId="0" fillId="0" borderId="0" xfId="0" applyBorder="1" applyAlignment="1">
      <alignment horizontal="left" vertical="center"/>
    </xf>
    <xf numFmtId="0" fontId="0" fillId="0" borderId="0" xfId="0" applyBorder="1"/>
    <xf numFmtId="0" fontId="36" fillId="0" borderId="20" xfId="0" applyFont="1" applyBorder="1" applyAlignment="1">
      <alignment horizontal="center" vertical="center"/>
    </xf>
    <xf numFmtId="0" fontId="0" fillId="0" borderId="20" xfId="0" applyBorder="1" applyAlignment="1">
      <alignment horizontal="left" vertical="center" wrapText="1"/>
    </xf>
    <xf numFmtId="0" fontId="0" fillId="0" borderId="0" xfId="0" applyFill="1"/>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45" fillId="0" borderId="17" xfId="46" applyNumberFormat="1" applyFont="1" applyFill="1" applyBorder="1" applyAlignment="1">
      <alignment horizontal="center" vertical="center" wrapText="1"/>
    </xf>
    <xf numFmtId="0" fontId="45" fillId="0" borderId="19" xfId="46" applyNumberFormat="1" applyFont="1" applyFill="1" applyBorder="1" applyAlignment="1">
      <alignment vertical="center" wrapText="1"/>
    </xf>
    <xf numFmtId="0" fontId="45" fillId="0" borderId="18" xfId="46" applyFont="1" applyFill="1" applyBorder="1" applyAlignment="1">
      <alignment horizontal="center" vertical="center"/>
    </xf>
    <xf numFmtId="0" fontId="38" fillId="0" borderId="16" xfId="46" applyFont="1" applyFill="1" applyBorder="1" applyAlignment="1">
      <alignment horizontal="center" vertical="center"/>
    </xf>
    <xf numFmtId="0" fontId="0" fillId="0" borderId="14" xfId="0" applyFill="1" applyBorder="1" applyAlignment="1">
      <alignment horizontal="center" vertical="center"/>
    </xf>
    <xf numFmtId="0" fontId="0" fillId="0" borderId="21" xfId="0" applyFill="1" applyBorder="1" applyAlignment="1">
      <alignment horizontal="left" vertical="center"/>
    </xf>
    <xf numFmtId="0" fontId="0" fillId="0" borderId="21" xfId="0" applyFont="1" applyFill="1" applyBorder="1" applyAlignment="1">
      <alignment horizontal="center" vertical="center"/>
    </xf>
    <xf numFmtId="4" fontId="49" fillId="0" borderId="21" xfId="46" applyNumberFormat="1" applyFont="1" applyFill="1" applyBorder="1" applyAlignment="1">
      <alignment horizontal="right" vertical="center"/>
    </xf>
    <xf numFmtId="2" fontId="0" fillId="0" borderId="21" xfId="0" applyNumberFormat="1" applyFont="1" applyFill="1" applyBorder="1" applyAlignment="1">
      <alignment vertical="center"/>
    </xf>
    <xf numFmtId="10" fontId="0" fillId="0" borderId="21" xfId="0" applyNumberFormat="1" applyFont="1" applyFill="1" applyBorder="1" applyAlignment="1">
      <alignment horizontal="center" vertical="center"/>
    </xf>
    <xf numFmtId="2" fontId="0" fillId="0" borderId="21" xfId="0" applyNumberFormat="1" applyFont="1" applyFill="1" applyBorder="1" applyAlignment="1">
      <alignment horizontal="right" vertical="center"/>
    </xf>
    <xf numFmtId="166" fontId="0" fillId="0" borderId="21" xfId="0" applyNumberFormat="1" applyFont="1" applyFill="1" applyBorder="1" applyAlignment="1">
      <alignment vertical="center"/>
    </xf>
    <xf numFmtId="0" fontId="0" fillId="0" borderId="19" xfId="0" applyFill="1" applyBorder="1" applyAlignment="1">
      <alignment horizontal="center" vertical="center"/>
    </xf>
    <xf numFmtId="0" fontId="0" fillId="0" borderId="18" xfId="0" applyFill="1" applyBorder="1" applyAlignment="1">
      <alignment horizontal="center" vertical="center"/>
    </xf>
    <xf numFmtId="0" fontId="0" fillId="0" borderId="25" xfId="0" applyFill="1" applyBorder="1" applyAlignment="1">
      <alignment horizontal="left" vertical="center"/>
    </xf>
    <xf numFmtId="0" fontId="0" fillId="0" borderId="25" xfId="0" applyFill="1" applyBorder="1" applyAlignment="1">
      <alignment horizontal="center" vertical="center"/>
    </xf>
    <xf numFmtId="0" fontId="0" fillId="0" borderId="25" xfId="0" applyFont="1" applyFill="1" applyBorder="1" applyAlignment="1">
      <alignment horizontal="center" vertical="center"/>
    </xf>
    <xf numFmtId="166" fontId="0" fillId="0" borderId="25" xfId="0" applyNumberFormat="1" applyFont="1" applyFill="1" applyBorder="1" applyAlignment="1">
      <alignment vertical="center"/>
    </xf>
    <xf numFmtId="2" fontId="0" fillId="0" borderId="25" xfId="0" applyNumberFormat="1" applyFont="1" applyFill="1" applyBorder="1" applyAlignment="1">
      <alignment vertic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Fill="1" applyAlignment="1">
      <alignment vertical="center"/>
    </xf>
    <xf numFmtId="0" fontId="0" fillId="0" borderId="0" xfId="0" applyAlignment="1"/>
    <xf numFmtId="0" fontId="31" fillId="0" borderId="0" xfId="44" applyNumberFormat="1" applyFont="1" applyFill="1" applyBorder="1" applyAlignment="1" applyProtection="1"/>
    <xf numFmtId="2" fontId="31" fillId="33" borderId="37" xfId="49" applyFont="1" applyFill="1" applyBorder="1" applyAlignment="1">
      <alignment vertical="center" wrapText="1"/>
    </xf>
    <xf numFmtId="2" fontId="31" fillId="33" borderId="0" xfId="49" applyFont="1" applyFill="1" applyBorder="1" applyAlignment="1">
      <alignment vertical="center" wrapText="1"/>
    </xf>
    <xf numFmtId="0" fontId="0" fillId="0" borderId="0" xfId="0" applyAlignment="1">
      <alignment horizontal="left" vertical="center"/>
    </xf>
    <xf numFmtId="0" fontId="31" fillId="0" borderId="0" xfId="44" applyFill="1" applyBorder="1"/>
    <xf numFmtId="2" fontId="39" fillId="33" borderId="0" xfId="49" applyFont="1" applyFill="1" applyBorder="1" applyAlignment="1">
      <alignment vertical="center" wrapText="1"/>
    </xf>
    <xf numFmtId="2" fontId="39" fillId="33" borderId="0" xfId="49" applyFont="1" applyFill="1" applyBorder="1" applyAlignment="1">
      <alignment vertical="center"/>
    </xf>
    <xf numFmtId="0" fontId="42" fillId="33" borderId="0" xfId="50" applyFont="1" applyFill="1" applyBorder="1" applyAlignment="1"/>
    <xf numFmtId="0" fontId="43" fillId="33" borderId="0" xfId="50" applyFont="1" applyFill="1" applyBorder="1" applyAlignment="1"/>
    <xf numFmtId="0" fontId="0" fillId="0" borderId="20" xfId="0" applyBorder="1" applyAlignment="1">
      <alignment horizontal="left" vertical="center"/>
    </xf>
    <xf numFmtId="2" fontId="30" fillId="0" borderId="20" xfId="2" applyNumberFormat="1" applyFont="1" applyBorder="1" applyAlignment="1">
      <alignment horizontal="center" vertical="center"/>
    </xf>
    <xf numFmtId="10" fontId="36" fillId="0" borderId="20" xfId="2" applyNumberFormat="1" applyFont="1" applyBorder="1" applyAlignment="1">
      <alignment horizontal="center" vertical="center"/>
    </xf>
    <xf numFmtId="10" fontId="30" fillId="0" borderId="20" xfId="2" applyNumberFormat="1" applyFont="1" applyBorder="1" applyAlignment="1">
      <alignment horizontal="center" vertical="center"/>
    </xf>
    <xf numFmtId="10" fontId="0" fillId="0" borderId="0" xfId="0" applyNumberFormat="1"/>
    <xf numFmtId="17" fontId="0" fillId="0" borderId="0" xfId="0" applyNumberFormat="1"/>
    <xf numFmtId="10" fontId="0" fillId="0" borderId="0" xfId="0" applyNumberFormat="1" applyAlignment="1">
      <alignment wrapText="1"/>
    </xf>
    <xf numFmtId="169" fontId="52" fillId="36" borderId="46" xfId="0" applyNumberFormat="1" applyFont="1" applyFill="1" applyBorder="1" applyAlignment="1">
      <alignment horizontal="center" vertical="center" wrapText="1"/>
    </xf>
    <xf numFmtId="10" fontId="30" fillId="35" borderId="0" xfId="2" applyNumberFormat="1" applyFont="1" applyFill="1"/>
    <xf numFmtId="0" fontId="0" fillId="38" borderId="0" xfId="0" applyFill="1" applyBorder="1"/>
    <xf numFmtId="2" fontId="35" fillId="38" borderId="11" xfId="49" applyFont="1" applyFill="1" applyBorder="1" applyAlignment="1">
      <alignment vertical="center" wrapText="1"/>
    </xf>
    <xf numFmtId="2" fontId="31" fillId="38" borderId="15" xfId="49" applyFont="1" applyFill="1" applyBorder="1" applyAlignment="1">
      <alignment horizontal="center" vertical="center" wrapText="1"/>
    </xf>
    <xf numFmtId="2" fontId="31" fillId="38" borderId="12" xfId="49" applyFont="1" applyFill="1" applyBorder="1" applyAlignment="1">
      <alignment horizontal="center" vertical="center" wrapText="1"/>
    </xf>
    <xf numFmtId="0" fontId="42" fillId="38" borderId="13" xfId="50" applyFont="1" applyFill="1" applyBorder="1" applyAlignment="1"/>
    <xf numFmtId="0" fontId="42" fillId="38" borderId="0" xfId="50" applyFont="1" applyFill="1" applyBorder="1" applyAlignment="1"/>
    <xf numFmtId="0" fontId="42" fillId="38" borderId="14" xfId="50" applyFont="1" applyFill="1" applyBorder="1" applyAlignment="1"/>
    <xf numFmtId="0" fontId="0" fillId="38" borderId="17" xfId="0" applyFill="1" applyBorder="1" applyAlignment="1">
      <alignment horizontal="center" vertical="center"/>
    </xf>
    <xf numFmtId="0" fontId="0" fillId="38" borderId="19" xfId="0" applyFill="1" applyBorder="1" applyAlignment="1">
      <alignment horizontal="left" vertical="center"/>
    </xf>
    <xf numFmtId="0" fontId="0" fillId="38" borderId="18" xfId="0" applyFill="1" applyBorder="1" applyAlignment="1">
      <alignment horizontal="center" vertical="center"/>
    </xf>
    <xf numFmtId="2" fontId="0" fillId="0" borderId="20" xfId="2" applyNumberFormat="1" applyFont="1" applyBorder="1" applyAlignment="1">
      <alignment horizontal="center" vertical="center"/>
    </xf>
    <xf numFmtId="0" fontId="58" fillId="40" borderId="19" xfId="0" applyFont="1" applyFill="1" applyBorder="1" applyAlignment="1">
      <alignment horizontal="center" vertical="center"/>
    </xf>
    <xf numFmtId="39" fontId="31" fillId="33" borderId="30" xfId="51" applyNumberFormat="1" applyFill="1" applyBorder="1" applyAlignment="1">
      <alignment horizontal="center"/>
    </xf>
    <xf numFmtId="0" fontId="31" fillId="38" borderId="40" xfId="0" quotePrefix="1" applyNumberFormat="1" applyFont="1" applyFill="1" applyBorder="1" applyAlignment="1">
      <alignment horizontal="center" vertical="center"/>
    </xf>
    <xf numFmtId="0" fontId="31" fillId="38" borderId="21" xfId="0" applyNumberFormat="1" applyFont="1" applyFill="1" applyBorder="1" applyAlignment="1">
      <alignment horizontal="left" vertical="center"/>
    </xf>
    <xf numFmtId="0" fontId="0" fillId="0" borderId="0" xfId="0" applyBorder="1" applyAlignment="1">
      <alignment vertical="center"/>
    </xf>
    <xf numFmtId="0" fontId="0" fillId="0" borderId="0" xfId="0" applyBorder="1" applyAlignment="1"/>
    <xf numFmtId="0" fontId="31" fillId="38" borderId="38" xfId="0" quotePrefix="1" applyNumberFormat="1" applyFont="1" applyFill="1" applyBorder="1" applyAlignment="1">
      <alignment horizontal="center" vertical="center"/>
    </xf>
    <xf numFmtId="0" fontId="31" fillId="38" borderId="30" xfId="0" applyNumberFormat="1" applyFont="1" applyFill="1" applyBorder="1" applyAlignment="1">
      <alignment horizontal="left" vertical="center"/>
    </xf>
    <xf numFmtId="170" fontId="31" fillId="0" borderId="0" xfId="0" applyNumberFormat="1" applyFont="1" applyFill="1" applyBorder="1" applyAlignment="1"/>
    <xf numFmtId="0" fontId="53" fillId="0" borderId="17" xfId="46" applyNumberFormat="1" applyFont="1" applyFill="1" applyBorder="1" applyAlignment="1">
      <alignment horizontal="center" vertical="center" wrapText="1"/>
    </xf>
    <xf numFmtId="0" fontId="53" fillId="0" borderId="19" xfId="46" applyNumberFormat="1" applyFont="1" applyFill="1" applyBorder="1" applyAlignment="1">
      <alignment vertical="center" wrapText="1"/>
    </xf>
    <xf numFmtId="0" fontId="53" fillId="0" borderId="18" xfId="46" applyFont="1" applyFill="1" applyBorder="1" applyAlignment="1">
      <alignment horizontal="center" vertical="center"/>
    </xf>
    <xf numFmtId="0" fontId="57" fillId="0" borderId="16" xfId="46" applyFont="1" applyFill="1" applyBorder="1" applyAlignment="1">
      <alignment horizontal="center" vertical="center"/>
    </xf>
    <xf numFmtId="0" fontId="38" fillId="0" borderId="68" xfId="46" applyFont="1" applyFill="1" applyBorder="1" applyAlignment="1">
      <alignment horizontal="center" vertical="center"/>
    </xf>
    <xf numFmtId="0" fontId="50" fillId="0" borderId="68" xfId="46" applyNumberFormat="1" applyFont="1" applyFill="1" applyBorder="1" applyAlignment="1">
      <alignment horizontal="left" vertical="center" wrapText="1"/>
    </xf>
    <xf numFmtId="0" fontId="45" fillId="0" borderId="68" xfId="46" applyNumberFormat="1" applyFont="1" applyFill="1" applyBorder="1" applyAlignment="1">
      <alignment horizontal="center" vertical="center" wrapText="1"/>
    </xf>
    <xf numFmtId="0" fontId="36" fillId="0" borderId="68" xfId="0" applyFont="1" applyFill="1" applyBorder="1" applyAlignment="1">
      <alignment horizontal="left" vertical="center" wrapText="1"/>
    </xf>
    <xf numFmtId="0" fontId="60" fillId="0" borderId="71" xfId="46" applyFont="1" applyFill="1" applyBorder="1" applyAlignment="1">
      <alignment horizontal="center" vertical="center"/>
    </xf>
    <xf numFmtId="0" fontId="53" fillId="0" borderId="68" xfId="46" applyNumberFormat="1" applyFont="1" applyFill="1" applyBorder="1" applyAlignment="1">
      <alignment horizontal="center" vertical="center" wrapText="1"/>
    </xf>
    <xf numFmtId="0" fontId="56" fillId="0" borderId="68" xfId="46" applyNumberFormat="1" applyFont="1" applyFill="1" applyBorder="1" applyAlignment="1">
      <alignment horizontal="left" vertical="center" wrapText="1"/>
    </xf>
    <xf numFmtId="0" fontId="57" fillId="0" borderId="68" xfId="46" applyFont="1" applyFill="1" applyBorder="1" applyAlignment="1">
      <alignment horizontal="center" vertical="center"/>
    </xf>
    <xf numFmtId="0" fontId="0" fillId="0" borderId="68" xfId="0" applyFill="1" applyBorder="1" applyAlignment="1">
      <alignment horizontal="center" vertical="center"/>
    </xf>
    <xf numFmtId="0" fontId="0" fillId="0" borderId="68" xfId="0" applyFont="1" applyFill="1" applyBorder="1" applyAlignment="1">
      <alignment horizontal="center" vertical="center"/>
    </xf>
    <xf numFmtId="0" fontId="0" fillId="0" borderId="68" xfId="0" applyFont="1" applyFill="1" applyBorder="1" applyAlignment="1">
      <alignment horizontal="left" vertical="center"/>
    </xf>
    <xf numFmtId="0" fontId="0" fillId="0" borderId="68" xfId="0" applyFill="1" applyBorder="1" applyAlignment="1">
      <alignment horizontal="left" vertical="center"/>
    </xf>
    <xf numFmtId="4" fontId="54" fillId="0" borderId="68" xfId="46" applyNumberFormat="1" applyFont="1" applyFill="1" applyBorder="1" applyAlignment="1">
      <alignment horizontal="right" vertical="center"/>
    </xf>
    <xf numFmtId="4" fontId="0" fillId="0" borderId="68" xfId="0" applyNumberFormat="1" applyFont="1" applyFill="1" applyBorder="1" applyAlignment="1">
      <alignment horizontal="right" vertical="center"/>
    </xf>
    <xf numFmtId="0" fontId="0" fillId="40" borderId="72" xfId="0" applyFill="1" applyBorder="1" applyAlignment="1">
      <alignment horizontal="center" vertical="center"/>
    </xf>
    <xf numFmtId="0" fontId="0" fillId="40" borderId="72" xfId="0" applyFill="1" applyBorder="1" applyAlignment="1">
      <alignment vertical="center"/>
    </xf>
    <xf numFmtId="0" fontId="37" fillId="0" borderId="68" xfId="46" applyFont="1" applyFill="1" applyBorder="1" applyAlignment="1">
      <alignment horizontal="center" vertical="center"/>
    </xf>
    <xf numFmtId="0" fontId="37" fillId="0" borderId="71" xfId="46" applyFont="1" applyFill="1" applyBorder="1" applyAlignment="1">
      <alignment horizontal="center" vertical="center"/>
    </xf>
    <xf numFmtId="0" fontId="0" fillId="0" borderId="68" xfId="0" applyFont="1" applyFill="1" applyBorder="1" applyAlignment="1">
      <alignment vertical="center" wrapText="1"/>
    </xf>
    <xf numFmtId="0" fontId="0" fillId="0" borderId="72" xfId="0" applyFont="1" applyFill="1" applyBorder="1" applyAlignment="1">
      <alignment vertical="center" wrapText="1"/>
    </xf>
    <xf numFmtId="0" fontId="0" fillId="0" borderId="72" xfId="0" applyFont="1" applyFill="1" applyBorder="1" applyAlignment="1">
      <alignment horizontal="center" vertical="center"/>
    </xf>
    <xf numFmtId="166" fontId="0" fillId="0" borderId="72" xfId="0" applyNumberFormat="1" applyFont="1" applyFill="1" applyBorder="1" applyAlignment="1">
      <alignment vertical="center"/>
    </xf>
    <xf numFmtId="2" fontId="0" fillId="0" borderId="72" xfId="0" applyNumberFormat="1" applyFont="1" applyFill="1" applyBorder="1" applyAlignment="1">
      <alignment vertical="center"/>
    </xf>
    <xf numFmtId="0" fontId="37" fillId="0" borderId="73" xfId="46" applyFont="1" applyFill="1" applyBorder="1" applyAlignment="1">
      <alignment vertical="center"/>
    </xf>
    <xf numFmtId="0" fontId="37" fillId="0" borderId="74" xfId="46" applyFont="1" applyFill="1" applyBorder="1" applyAlignment="1">
      <alignment vertical="center"/>
    </xf>
    <xf numFmtId="167" fontId="49" fillId="0" borderId="74" xfId="46" applyNumberFormat="1" applyFont="1" applyFill="1" applyBorder="1" applyAlignment="1">
      <alignment horizontal="left" vertical="center" wrapText="1"/>
    </xf>
    <xf numFmtId="4" fontId="45" fillId="0" borderId="69" xfId="46" applyNumberFormat="1" applyFont="1" applyFill="1" applyBorder="1" applyAlignment="1">
      <alignment horizontal="center" vertical="center"/>
    </xf>
    <xf numFmtId="0" fontId="0" fillId="0" borderId="73" xfId="0" applyFill="1" applyBorder="1" applyAlignment="1">
      <alignment horizontal="center" vertical="center"/>
    </xf>
    <xf numFmtId="0" fontId="60" fillId="0" borderId="73" xfId="46" applyFont="1" applyFill="1" applyBorder="1" applyAlignment="1">
      <alignment vertical="center"/>
    </xf>
    <xf numFmtId="0" fontId="60" fillId="0" borderId="74" xfId="46" applyFont="1" applyFill="1" applyBorder="1" applyAlignment="1">
      <alignment vertical="center"/>
    </xf>
    <xf numFmtId="167" fontId="54" fillId="0" borderId="74" xfId="46" quotePrefix="1" applyNumberFormat="1" applyFont="1" applyFill="1" applyBorder="1" applyAlignment="1">
      <alignment horizontal="left" vertical="center" wrapText="1"/>
    </xf>
    <xf numFmtId="4" fontId="53" fillId="0" borderId="69" xfId="46" applyNumberFormat="1" applyFont="1" applyFill="1" applyBorder="1" applyAlignment="1">
      <alignment horizontal="center" vertical="center"/>
    </xf>
    <xf numFmtId="0" fontId="40" fillId="38" borderId="75" xfId="0" applyFont="1" applyFill="1" applyBorder="1" applyAlignment="1">
      <alignment horizontal="center" vertical="center"/>
    </xf>
    <xf numFmtId="0" fontId="40" fillId="38" borderId="68" xfId="0" applyFont="1" applyFill="1" applyBorder="1" applyAlignment="1">
      <alignment horizontal="center" vertical="center"/>
    </xf>
    <xf numFmtId="0" fontId="0" fillId="0" borderId="34" xfId="0" applyBorder="1"/>
    <xf numFmtId="0" fontId="0" fillId="0" borderId="62" xfId="0" applyBorder="1"/>
    <xf numFmtId="0" fontId="0" fillId="0" borderId="62" xfId="0" applyBorder="1" applyAlignment="1">
      <alignment vertical="top"/>
    </xf>
    <xf numFmtId="0" fontId="40" fillId="38" borderId="77" xfId="0" applyFont="1" applyFill="1" applyBorder="1" applyAlignment="1">
      <alignment horizontal="center" vertical="center"/>
    </xf>
    <xf numFmtId="10" fontId="31" fillId="38" borderId="39" xfId="55" applyNumberFormat="1" applyFont="1" applyFill="1" applyBorder="1" applyAlignment="1" applyProtection="1">
      <alignment horizontal="center" vertical="center"/>
    </xf>
    <xf numFmtId="0" fontId="0" fillId="0" borderId="63" xfId="0" applyBorder="1" applyAlignment="1">
      <alignment vertical="top"/>
    </xf>
    <xf numFmtId="0" fontId="36" fillId="0" borderId="68" xfId="0" applyFont="1" applyBorder="1" applyAlignment="1">
      <alignment horizontal="center" vertical="center" wrapText="1"/>
    </xf>
    <xf numFmtId="0" fontId="40" fillId="33" borderId="68" xfId="51" applyFont="1" applyFill="1" applyBorder="1" applyAlignment="1">
      <alignment horizontal="centerContinuous" vertical="center"/>
    </xf>
    <xf numFmtId="168" fontId="40" fillId="33" borderId="68" xfId="51" applyNumberFormat="1" applyFont="1" applyFill="1" applyBorder="1" applyAlignment="1">
      <alignment horizontal="centerContinuous" vertical="center"/>
    </xf>
    <xf numFmtId="43" fontId="0" fillId="0" borderId="0" xfId="1" applyFont="1" applyAlignment="1">
      <alignment vertical="top"/>
    </xf>
    <xf numFmtId="43" fontId="0" fillId="0" borderId="0" xfId="0" applyNumberFormat="1" applyAlignment="1">
      <alignment vertical="top"/>
    </xf>
    <xf numFmtId="43" fontId="31" fillId="0" borderId="0" xfId="1" applyFont="1" applyFill="1" applyBorder="1" applyAlignment="1"/>
    <xf numFmtId="43" fontId="31" fillId="0" borderId="0" xfId="0" applyNumberFormat="1" applyFont="1" applyFill="1" applyBorder="1" applyAlignment="1"/>
    <xf numFmtId="0" fontId="0" fillId="0" borderId="0" xfId="0" applyAlignment="1">
      <alignment wrapText="1"/>
    </xf>
    <xf numFmtId="0" fontId="34" fillId="33" borderId="0" xfId="47" applyFont="1" applyFill="1" applyBorder="1" applyAlignment="1">
      <alignment horizontal="center" vertical="top" wrapText="1"/>
    </xf>
    <xf numFmtId="10" fontId="0" fillId="35" borderId="0" xfId="0" applyNumberFormat="1" applyFill="1"/>
    <xf numFmtId="4" fontId="31" fillId="0" borderId="0" xfId="0" applyNumberFormat="1" applyFont="1" applyFill="1" applyBorder="1" applyAlignment="1"/>
    <xf numFmtId="184" fontId="0" fillId="0" borderId="68" xfId="0" applyNumberFormat="1" applyFont="1" applyFill="1" applyBorder="1" applyAlignment="1">
      <alignment vertical="center"/>
    </xf>
    <xf numFmtId="2" fontId="0" fillId="0" borderId="0" xfId="0" applyNumberFormat="1" applyAlignment="1">
      <alignment vertical="top"/>
    </xf>
    <xf numFmtId="0" fontId="0" fillId="0" borderId="0" xfId="0" applyBorder="1" applyAlignment="1">
      <alignment horizontal="center"/>
    </xf>
    <xf numFmtId="0" fontId="40" fillId="38" borderId="69" xfId="0" applyFont="1" applyFill="1" applyBorder="1" applyAlignment="1">
      <alignment horizontal="center" vertical="center"/>
    </xf>
    <xf numFmtId="4" fontId="31" fillId="38" borderId="79" xfId="0" applyNumberFormat="1" applyFont="1" applyFill="1" applyBorder="1" applyAlignment="1">
      <alignment horizontal="right" vertical="center"/>
    </xf>
    <xf numFmtId="10" fontId="0" fillId="35" borderId="0" xfId="0" applyNumberFormat="1" applyFill="1" applyAlignment="1">
      <alignment wrapText="1"/>
    </xf>
    <xf numFmtId="0" fontId="0" fillId="0" borderId="72" xfId="0" applyFill="1" applyBorder="1" applyAlignment="1">
      <alignment horizontal="center" vertical="center"/>
    </xf>
    <xf numFmtId="0" fontId="0" fillId="0" borderId="0" xfId="0" applyFill="1" applyBorder="1" applyAlignment="1">
      <alignment horizontal="center" vertical="center"/>
    </xf>
    <xf numFmtId="0" fontId="60" fillId="0" borderId="68" xfId="46" applyFont="1" applyFill="1" applyBorder="1" applyAlignment="1">
      <alignment horizontal="center" vertical="center"/>
    </xf>
    <xf numFmtId="0" fontId="48" fillId="34" borderId="72" xfId="0" applyFont="1" applyFill="1" applyBorder="1" applyAlignment="1">
      <alignment horizontal="left" vertical="center" wrapText="1"/>
    </xf>
    <xf numFmtId="0" fontId="31" fillId="0" borderId="21" xfId="47" applyFont="1" applyFill="1" applyBorder="1" applyAlignment="1">
      <alignment horizontal="center" vertical="center"/>
    </xf>
    <xf numFmtId="0" fontId="31" fillId="0" borderId="32" xfId="0" applyNumberFormat="1" applyFont="1" applyFill="1" applyBorder="1" applyAlignment="1">
      <alignment horizontal="center" vertical="center" wrapText="1"/>
    </xf>
    <xf numFmtId="0" fontId="31" fillId="0" borderId="21" xfId="0" applyFont="1" applyFill="1" applyBorder="1" applyAlignment="1">
      <alignment horizontal="center" vertical="center" wrapText="1"/>
    </xf>
    <xf numFmtId="4" fontId="31" fillId="38" borderId="21" xfId="47" applyNumberFormat="1" applyFont="1" applyFill="1" applyBorder="1" applyAlignment="1">
      <alignment horizontal="right" vertical="center"/>
    </xf>
    <xf numFmtId="0" fontId="40" fillId="0" borderId="21" xfId="0" applyFont="1" applyFill="1" applyBorder="1" applyAlignment="1">
      <alignment horizontal="left" vertical="center" wrapText="1"/>
    </xf>
    <xf numFmtId="4" fontId="40" fillId="0" borderId="21" xfId="47" applyNumberFormat="1" applyFont="1" applyFill="1" applyBorder="1" applyAlignment="1">
      <alignment horizontal="left" vertical="center" wrapText="1"/>
    </xf>
    <xf numFmtId="4" fontId="31" fillId="0" borderId="21" xfId="47" applyNumberFormat="1" applyFont="1" applyFill="1" applyBorder="1" applyAlignment="1">
      <alignment horizontal="center" vertical="center"/>
    </xf>
    <xf numFmtId="4" fontId="31" fillId="0" borderId="32" xfId="47" applyNumberFormat="1" applyFont="1" applyFill="1" applyBorder="1" applyAlignment="1">
      <alignment horizontal="center" vertical="center"/>
    </xf>
    <xf numFmtId="0" fontId="31" fillId="0" borderId="80" xfId="0" applyNumberFormat="1" applyFont="1" applyFill="1" applyBorder="1" applyAlignment="1">
      <alignment horizontal="center" vertical="center" wrapText="1"/>
    </xf>
    <xf numFmtId="0" fontId="31" fillId="0" borderId="30" xfId="0" applyFont="1" applyFill="1" applyBorder="1" applyAlignment="1">
      <alignment horizontal="center" vertical="center" wrapText="1"/>
    </xf>
    <xf numFmtId="0" fontId="40" fillId="39" borderId="0" xfId="0" applyFont="1" applyFill="1" applyBorder="1" applyAlignment="1">
      <alignment horizontal="center" vertical="center" wrapText="1"/>
    </xf>
    <xf numFmtId="0" fontId="40" fillId="38" borderId="0" xfId="0" applyFont="1" applyFill="1" applyBorder="1" applyAlignment="1">
      <alignment horizontal="center" vertical="center" wrapText="1"/>
    </xf>
    <xf numFmtId="0" fontId="95" fillId="38" borderId="0" xfId="0" applyFont="1" applyFill="1" applyAlignment="1">
      <alignment vertical="center" wrapText="1"/>
    </xf>
    <xf numFmtId="0" fontId="31" fillId="38" borderId="0" xfId="47" applyFont="1" applyFill="1" applyBorder="1" applyAlignment="1">
      <alignment horizontal="left" vertical="top" wrapText="1"/>
    </xf>
    <xf numFmtId="0" fontId="31" fillId="38" borderId="0" xfId="47" applyFont="1" applyFill="1" applyBorder="1" applyAlignment="1">
      <alignment horizontal="center" vertical="center" wrapText="1"/>
    </xf>
    <xf numFmtId="4" fontId="31" fillId="38" borderId="0" xfId="47" applyNumberFormat="1" applyFont="1" applyFill="1" applyBorder="1" applyAlignment="1">
      <alignment horizontal="left" vertical="top" wrapText="1"/>
    </xf>
    <xf numFmtId="43" fontId="31" fillId="0" borderId="0" xfId="1" applyFont="1" applyFill="1" applyAlignment="1">
      <alignment horizontal="center" vertical="center"/>
    </xf>
    <xf numFmtId="0" fontId="10" fillId="0" borderId="68" xfId="0" applyFont="1" applyFill="1" applyBorder="1" applyAlignment="1">
      <alignment horizontal="center" vertical="center"/>
    </xf>
    <xf numFmtId="0" fontId="10" fillId="0" borderId="68" xfId="0" applyFont="1" applyFill="1" applyBorder="1" applyAlignment="1">
      <alignment wrapText="1"/>
    </xf>
    <xf numFmtId="166" fontId="10" fillId="0" borderId="68" xfId="0" applyNumberFormat="1" applyFont="1" applyFill="1" applyBorder="1" applyAlignment="1">
      <alignment vertical="center"/>
    </xf>
    <xf numFmtId="2" fontId="10" fillId="0" borderId="68" xfId="0" applyNumberFormat="1" applyFont="1" applyFill="1" applyBorder="1" applyAlignment="1">
      <alignment vertical="center"/>
    </xf>
    <xf numFmtId="0" fontId="10" fillId="0" borderId="72" xfId="0" applyFont="1" applyFill="1" applyBorder="1" applyAlignment="1">
      <alignment vertical="center" wrapText="1"/>
    </xf>
    <xf numFmtId="0" fontId="10" fillId="0" borderId="72" xfId="0" applyFont="1" applyFill="1" applyBorder="1" applyAlignment="1">
      <alignment horizontal="center" vertical="center"/>
    </xf>
    <xf numFmtId="166" fontId="10" fillId="0" borderId="72" xfId="0" applyNumberFormat="1" applyFont="1" applyFill="1" applyBorder="1" applyAlignment="1">
      <alignment vertical="center"/>
    </xf>
    <xf numFmtId="2" fontId="10" fillId="0" borderId="72" xfId="0" applyNumberFormat="1" applyFont="1" applyFill="1" applyBorder="1" applyAlignment="1">
      <alignment vertical="center"/>
    </xf>
    <xf numFmtId="166" fontId="59" fillId="0" borderId="68" xfId="0" applyNumberFormat="1" applyFont="1" applyFill="1" applyBorder="1" applyAlignment="1">
      <alignment horizontal="left" vertical="center"/>
    </xf>
    <xf numFmtId="2" fontId="0" fillId="0" borderId="68" xfId="0" applyNumberFormat="1" applyFont="1" applyFill="1" applyBorder="1" applyAlignment="1">
      <alignment horizontal="center" vertical="center"/>
    </xf>
    <xf numFmtId="10" fontId="10" fillId="0" borderId="68" xfId="0" applyNumberFormat="1" applyFont="1" applyFill="1" applyBorder="1" applyAlignment="1">
      <alignment horizontal="center" vertical="center"/>
    </xf>
    <xf numFmtId="4" fontId="10" fillId="0" borderId="68" xfId="0" applyNumberFormat="1" applyFont="1" applyFill="1" applyBorder="1" applyAlignment="1">
      <alignment vertical="center"/>
    </xf>
    <xf numFmtId="0" fontId="0" fillId="0" borderId="83" xfId="0" applyFill="1" applyBorder="1" applyAlignment="1">
      <alignment horizontal="left" wrapText="1"/>
    </xf>
    <xf numFmtId="0" fontId="0" fillId="0" borderId="85" xfId="0" applyFont="1" applyFill="1" applyBorder="1" applyAlignment="1">
      <alignment horizontal="left" wrapText="1"/>
    </xf>
    <xf numFmtId="0" fontId="0" fillId="0" borderId="85" xfId="0" applyFill="1" applyBorder="1" applyAlignment="1">
      <alignment horizontal="left" wrapText="1"/>
    </xf>
    <xf numFmtId="0" fontId="0" fillId="0" borderId="87" xfId="0" applyFill="1" applyBorder="1" applyAlignment="1">
      <alignment horizontal="left"/>
    </xf>
    <xf numFmtId="0" fontId="0" fillId="0" borderId="87" xfId="0" applyFill="1" applyBorder="1" applyAlignment="1">
      <alignment horizontal="left" wrapText="1"/>
    </xf>
    <xf numFmtId="0" fontId="0" fillId="0" borderId="92" xfId="0" applyFont="1" applyFill="1" applyBorder="1" applyAlignment="1">
      <alignment horizontal="left" vertical="center" wrapText="1"/>
    </xf>
    <xf numFmtId="0" fontId="36" fillId="38" borderId="68" xfId="0" applyFont="1" applyFill="1" applyBorder="1" applyAlignment="1">
      <alignment horizontal="center"/>
    </xf>
    <xf numFmtId="0" fontId="36" fillId="38" borderId="68" xfId="0" applyFont="1" applyFill="1" applyBorder="1" applyAlignment="1">
      <alignment horizontal="center" wrapText="1"/>
    </xf>
    <xf numFmtId="0" fontId="36" fillId="38" borderId="68" xfId="0" applyFont="1" applyFill="1" applyBorder="1" applyAlignment="1">
      <alignment horizontal="center" vertical="center" wrapText="1"/>
    </xf>
    <xf numFmtId="0" fontId="0" fillId="38" borderId="25" xfId="0" applyFill="1" applyBorder="1" applyAlignment="1">
      <alignment horizontal="center"/>
    </xf>
    <xf numFmtId="0" fontId="46" fillId="0" borderId="0" xfId="0" applyFont="1"/>
    <xf numFmtId="0" fontId="46" fillId="0" borderId="0" xfId="0" applyFont="1" applyAlignment="1">
      <alignment horizontal="center"/>
    </xf>
    <xf numFmtId="0" fontId="46" fillId="0" borderId="0" xfId="0" applyFont="1" applyAlignment="1">
      <alignment horizontal="center" vertical="center"/>
    </xf>
    <xf numFmtId="0" fontId="97" fillId="0" borderId="0" xfId="0" applyFont="1" applyAlignment="1">
      <alignment horizontal="center"/>
    </xf>
    <xf numFmtId="0" fontId="97" fillId="0" borderId="0" xfId="0" applyFont="1" applyFill="1" applyBorder="1" applyAlignment="1">
      <alignment horizontal="center" vertical="center"/>
    </xf>
    <xf numFmtId="0" fontId="98" fillId="0" borderId="0" xfId="0" applyFont="1" applyAlignment="1">
      <alignment horizontal="center"/>
    </xf>
    <xf numFmtId="10" fontId="99" fillId="72" borderId="82" xfId="0" applyNumberFormat="1" applyFont="1" applyFill="1" applyBorder="1" applyAlignment="1">
      <alignment horizontal="center" vertical="center"/>
    </xf>
    <xf numFmtId="10" fontId="99" fillId="72" borderId="93" xfId="0" applyNumberFormat="1" applyFont="1" applyFill="1" applyBorder="1" applyAlignment="1">
      <alignment horizontal="center" vertical="center"/>
    </xf>
    <xf numFmtId="10" fontId="99" fillId="72" borderId="30" xfId="0" applyNumberFormat="1" applyFont="1" applyFill="1" applyBorder="1" applyAlignment="1">
      <alignment horizontal="center" vertical="center"/>
    </xf>
    <xf numFmtId="10" fontId="99" fillId="72" borderId="80" xfId="0" applyNumberFormat="1" applyFont="1" applyFill="1" applyBorder="1" applyAlignment="1">
      <alignment horizontal="center" vertical="center"/>
    </xf>
    <xf numFmtId="10" fontId="99" fillId="72" borderId="16" xfId="0" applyNumberFormat="1" applyFont="1" applyFill="1" applyBorder="1" applyAlignment="1">
      <alignment horizontal="center" vertical="center"/>
    </xf>
    <xf numFmtId="10" fontId="99" fillId="72" borderId="18" xfId="0" applyNumberFormat="1" applyFont="1" applyFill="1" applyBorder="1" applyAlignment="1">
      <alignment horizontal="center" vertical="center"/>
    </xf>
    <xf numFmtId="10" fontId="99" fillId="0" borderId="0" xfId="0" applyNumberFormat="1" applyFont="1" applyFill="1" applyBorder="1" applyAlignment="1">
      <alignment horizontal="centerContinuous" vertical="center"/>
    </xf>
    <xf numFmtId="0" fontId="31" fillId="38" borderId="0" xfId="44" applyNumberFormat="1" applyFont="1" applyFill="1" applyBorder="1" applyAlignment="1" applyProtection="1"/>
    <xf numFmtId="0" fontId="46" fillId="38" borderId="0" xfId="0" applyFont="1" applyFill="1"/>
    <xf numFmtId="0" fontId="46" fillId="38" borderId="0" xfId="0" applyFont="1" applyFill="1" applyAlignment="1">
      <alignment vertical="center"/>
    </xf>
    <xf numFmtId="39" fontId="31" fillId="33" borderId="82" xfId="51" applyNumberFormat="1" applyFill="1" applyBorder="1" applyAlignment="1">
      <alignment horizontal="center"/>
    </xf>
    <xf numFmtId="4" fontId="31" fillId="0" borderId="82" xfId="51" applyNumberFormat="1" applyFont="1" applyFill="1" applyBorder="1" applyAlignment="1">
      <alignment vertical="center" wrapText="1"/>
    </xf>
    <xf numFmtId="10" fontId="31" fillId="33" borderId="82" xfId="51" applyNumberFormat="1" applyFill="1" applyBorder="1" applyAlignment="1"/>
    <xf numFmtId="10" fontId="31" fillId="33" borderId="41" xfId="51" applyNumberFormat="1" applyFont="1" applyFill="1" applyBorder="1" applyAlignment="1">
      <alignment horizontal="center" vertical="top" wrapText="1"/>
    </xf>
    <xf numFmtId="0" fontId="31" fillId="33" borderId="81" xfId="51" applyFill="1" applyBorder="1" applyAlignment="1"/>
    <xf numFmtId="10" fontId="31" fillId="33" borderId="96" xfId="51" applyNumberFormat="1" applyFont="1" applyFill="1" applyBorder="1" applyAlignment="1">
      <alignment horizontal="center" vertical="top" wrapText="1"/>
    </xf>
    <xf numFmtId="0" fontId="31" fillId="33" borderId="62" xfId="51" applyFill="1" applyBorder="1" applyAlignment="1"/>
    <xf numFmtId="39" fontId="31" fillId="33" borderId="93" xfId="51" applyNumberFormat="1" applyFill="1" applyBorder="1" applyAlignment="1">
      <alignment horizontal="center"/>
    </xf>
    <xf numFmtId="0" fontId="31" fillId="33" borderId="63" xfId="51" applyFill="1" applyBorder="1" applyAlignment="1"/>
    <xf numFmtId="0" fontId="31" fillId="33" borderId="97" xfId="51" applyFill="1" applyBorder="1" applyAlignment="1"/>
    <xf numFmtId="0" fontId="31" fillId="33" borderId="98" xfId="51" applyFill="1" applyBorder="1" applyAlignment="1">
      <alignment horizontal="right"/>
    </xf>
    <xf numFmtId="10" fontId="31" fillId="33" borderId="99" xfId="51" applyNumberFormat="1" applyFont="1" applyFill="1" applyBorder="1" applyAlignment="1">
      <alignment horizontal="center" vertical="top" wrapText="1"/>
    </xf>
    <xf numFmtId="10" fontId="31" fillId="33" borderId="23" xfId="51" applyNumberFormat="1" applyFont="1" applyFill="1" applyBorder="1" applyAlignment="1">
      <alignment horizontal="center" vertical="top" wrapText="1"/>
    </xf>
    <xf numFmtId="14" fontId="31" fillId="38" borderId="0" xfId="44" applyNumberFormat="1" applyFont="1" applyFill="1" applyBorder="1" applyAlignment="1" applyProtection="1"/>
    <xf numFmtId="0" fontId="32" fillId="38" borderId="0" xfId="0" applyFont="1" applyFill="1"/>
    <xf numFmtId="0" fontId="32" fillId="38" borderId="0" xfId="0" applyFont="1" applyFill="1" applyBorder="1" applyAlignment="1">
      <alignment horizontal="center"/>
    </xf>
    <xf numFmtId="0" fontId="32" fillId="38" borderId="0" xfId="0" applyFont="1" applyFill="1" applyAlignment="1">
      <alignment horizontal="left" vertical="center"/>
    </xf>
    <xf numFmtId="0" fontId="32" fillId="38" borderId="0" xfId="0" applyFont="1" applyFill="1" applyAlignment="1">
      <alignment horizontal="center" vertical="center"/>
    </xf>
    <xf numFmtId="0" fontId="100" fillId="38" borderId="68" xfId="0" applyFont="1" applyFill="1" applyBorder="1" applyAlignment="1">
      <alignment horizontal="center" vertical="center"/>
    </xf>
    <xf numFmtId="0" fontId="32" fillId="38" borderId="68" xfId="0" applyFont="1" applyFill="1" applyBorder="1" applyAlignment="1">
      <alignment horizontal="center" vertical="center"/>
    </xf>
    <xf numFmtId="10" fontId="32" fillId="74" borderId="68" xfId="2" applyNumberFormat="1" applyFont="1" applyFill="1" applyBorder="1" applyAlignment="1" applyProtection="1">
      <alignment horizontal="center" vertical="center"/>
      <protection locked="0"/>
    </xf>
    <xf numFmtId="10" fontId="32" fillId="38" borderId="68" xfId="2" applyNumberFormat="1" applyFont="1" applyFill="1" applyBorder="1" applyAlignment="1" applyProtection="1">
      <alignment horizontal="center" vertical="center"/>
      <protection locked="0"/>
    </xf>
    <xf numFmtId="10" fontId="32" fillId="38" borderId="68" xfId="2" applyNumberFormat="1" applyFont="1" applyFill="1" applyBorder="1" applyAlignment="1" applyProtection="1">
      <alignment horizontal="center" vertical="center"/>
    </xf>
    <xf numFmtId="0" fontId="96" fillId="73" borderId="68" xfId="0" applyFont="1" applyFill="1" applyBorder="1" applyAlignment="1">
      <alignment horizontal="center" vertical="center"/>
    </xf>
    <xf numFmtId="10" fontId="96" fillId="73" borderId="68" xfId="2" applyNumberFormat="1" applyFont="1" applyFill="1" applyBorder="1" applyAlignment="1">
      <alignment horizontal="center" vertical="center"/>
    </xf>
    <xf numFmtId="0" fontId="93" fillId="38" borderId="0" xfId="0" applyFont="1" applyFill="1" applyAlignment="1">
      <alignment vertical="center" wrapText="1"/>
    </xf>
    <xf numFmtId="0" fontId="93" fillId="38" borderId="0" xfId="0" applyFont="1" applyFill="1" applyAlignment="1">
      <alignment horizontal="center" vertical="center" wrapText="1"/>
    </xf>
    <xf numFmtId="0" fontId="31" fillId="38" borderId="0" xfId="0" applyFont="1" applyFill="1" applyAlignment="1" applyProtection="1">
      <alignment vertical="center" wrapText="1"/>
      <protection locked="0"/>
    </xf>
    <xf numFmtId="0" fontId="32" fillId="38" borderId="0" xfId="0" applyFont="1" applyFill="1" applyAlignment="1" applyProtection="1">
      <alignment vertical="center" wrapText="1"/>
      <protection locked="0"/>
    </xf>
    <xf numFmtId="0" fontId="32" fillId="38" borderId="0" xfId="0" applyFont="1" applyFill="1" applyAlignment="1" applyProtection="1">
      <alignment horizontal="left" vertical="center" wrapText="1"/>
      <protection locked="0"/>
    </xf>
    <xf numFmtId="0" fontId="31" fillId="38" borderId="0" xfId="0" applyFont="1" applyFill="1" applyAlignment="1" applyProtection="1">
      <alignment horizontal="left" vertical="center" wrapText="1"/>
      <protection locked="0"/>
    </xf>
    <xf numFmtId="0" fontId="32" fillId="38" borderId="0" xfId="0" applyFont="1" applyFill="1" applyBorder="1" applyAlignment="1" applyProtection="1">
      <alignment horizontal="left" vertical="center" wrapText="1"/>
      <protection locked="0"/>
    </xf>
    <xf numFmtId="0" fontId="31" fillId="38" borderId="19" xfId="0" applyFont="1" applyFill="1" applyBorder="1" applyAlignment="1" applyProtection="1">
      <alignment horizontal="left" vertical="center" wrapText="1"/>
      <protection locked="0"/>
    </xf>
    <xf numFmtId="0" fontId="32" fillId="38" borderId="19" xfId="0" applyFont="1" applyFill="1" applyBorder="1" applyAlignment="1" applyProtection="1">
      <alignment horizontal="left" vertical="center" wrapText="1"/>
      <protection locked="0"/>
    </xf>
    <xf numFmtId="0" fontId="32" fillId="38" borderId="0" xfId="0" applyFont="1" applyFill="1" applyBorder="1"/>
    <xf numFmtId="49" fontId="32" fillId="38" borderId="0" xfId="0" applyNumberFormat="1" applyFont="1" applyFill="1" applyAlignment="1">
      <alignment wrapText="1"/>
    </xf>
    <xf numFmtId="0" fontId="32" fillId="38" borderId="0" xfId="0" applyNumberFormat="1" applyFont="1" applyFill="1" applyBorder="1" applyAlignment="1" applyProtection="1">
      <alignment horizontal="left" vertical="center"/>
    </xf>
    <xf numFmtId="0" fontId="96" fillId="38" borderId="17" xfId="0" applyNumberFormat="1" applyFont="1" applyFill="1" applyBorder="1" applyAlignment="1">
      <alignment horizontal="left" vertical="center"/>
    </xf>
    <xf numFmtId="0" fontId="32" fillId="38" borderId="0" xfId="0" applyNumberFormat="1" applyFont="1" applyFill="1" applyAlignment="1">
      <alignment horizontal="left" vertical="center"/>
    </xf>
    <xf numFmtId="0" fontId="32" fillId="38" borderId="0" xfId="0" applyNumberFormat="1" applyFont="1" applyFill="1" applyAlignment="1">
      <alignment horizontal="left" vertical="center" wrapText="1"/>
    </xf>
    <xf numFmtId="0" fontId="32" fillId="38" borderId="0" xfId="0" applyNumberFormat="1" applyFont="1" applyFill="1" applyAlignment="1" applyProtection="1">
      <alignment horizontal="left" vertical="center" wrapText="1"/>
      <protection hidden="1"/>
    </xf>
    <xf numFmtId="0" fontId="32" fillId="38" borderId="0" xfId="0" applyNumberFormat="1" applyFont="1" applyFill="1" applyAlignment="1" applyProtection="1">
      <alignment horizontal="left" vertical="center"/>
    </xf>
    <xf numFmtId="0" fontId="32" fillId="38" borderId="0" xfId="0" applyNumberFormat="1" applyFont="1" applyFill="1" applyBorder="1" applyAlignment="1">
      <alignment horizontal="left" vertical="center"/>
    </xf>
    <xf numFmtId="0" fontId="32" fillId="38" borderId="0" xfId="0" applyFont="1" applyFill="1" applyAlignment="1">
      <alignment wrapText="1"/>
    </xf>
    <xf numFmtId="0" fontId="93" fillId="38" borderId="0" xfId="0" applyFont="1" applyFill="1" applyAlignment="1">
      <alignment vertical="center"/>
    </xf>
    <xf numFmtId="0" fontId="32" fillId="38" borderId="17" xfId="0" applyNumberFormat="1" applyFont="1" applyFill="1" applyBorder="1" applyAlignment="1">
      <alignment horizontal="left" vertical="center"/>
    </xf>
    <xf numFmtId="0" fontId="96" fillId="38" borderId="13" xfId="0" applyNumberFormat="1" applyFont="1" applyFill="1" applyBorder="1" applyAlignment="1">
      <alignment horizontal="left" vertical="center"/>
    </xf>
    <xf numFmtId="0" fontId="96" fillId="38" borderId="19" xfId="0" applyNumberFormat="1" applyFont="1" applyFill="1" applyBorder="1" applyAlignment="1" applyProtection="1">
      <alignment horizontal="left" vertical="center"/>
    </xf>
    <xf numFmtId="0" fontId="96" fillId="38" borderId="18" xfId="0" applyNumberFormat="1" applyFont="1" applyFill="1" applyBorder="1" applyAlignment="1" applyProtection="1">
      <alignment horizontal="left" vertical="center"/>
    </xf>
    <xf numFmtId="0" fontId="32" fillId="38" borderId="14" xfId="0" applyNumberFormat="1" applyFont="1" applyFill="1" applyBorder="1" applyAlignment="1" applyProtection="1">
      <alignment horizontal="left" vertical="center"/>
    </xf>
    <xf numFmtId="0" fontId="96" fillId="38" borderId="19" xfId="0" applyNumberFormat="1" applyFont="1" applyFill="1" applyBorder="1" applyAlignment="1">
      <alignment horizontal="left" vertical="center" wrapText="1"/>
    </xf>
    <xf numFmtId="0" fontId="31" fillId="38" borderId="19" xfId="44" applyNumberFormat="1" applyFont="1" applyFill="1" applyBorder="1" applyAlignment="1" applyProtection="1"/>
    <xf numFmtId="10" fontId="101" fillId="38" borderId="68" xfId="2" applyNumberFormat="1" applyFont="1" applyFill="1" applyBorder="1" applyAlignment="1" applyProtection="1">
      <alignment horizontal="center" vertical="center"/>
    </xf>
    <xf numFmtId="10" fontId="102" fillId="38" borderId="68" xfId="2" applyNumberFormat="1" applyFont="1" applyFill="1" applyBorder="1" applyAlignment="1">
      <alignment horizontal="center" vertical="center"/>
    </xf>
    <xf numFmtId="0" fontId="31" fillId="38" borderId="0" xfId="47" applyFont="1" applyFill="1" applyBorder="1" applyAlignment="1">
      <alignment horizontal="left" vertical="top"/>
    </xf>
    <xf numFmtId="0" fontId="31" fillId="38" borderId="0" xfId="47" applyFont="1" applyFill="1" applyBorder="1" applyAlignment="1"/>
    <xf numFmtId="49" fontId="31" fillId="33" borderId="62" xfId="51" applyNumberFormat="1" applyFont="1" applyFill="1" applyBorder="1" applyAlignment="1">
      <alignment horizontal="center" vertical="center" wrapText="1"/>
    </xf>
    <xf numFmtId="2" fontId="31" fillId="33" borderId="14" xfId="51" applyNumberFormat="1" applyFont="1" applyFill="1" applyBorder="1" applyAlignment="1">
      <alignment vertical="center" wrapText="1"/>
    </xf>
    <xf numFmtId="4" fontId="31" fillId="33" borderId="30" xfId="58" applyNumberFormat="1" applyFont="1" applyFill="1" applyBorder="1" applyAlignment="1">
      <alignment vertical="top" wrapText="1"/>
    </xf>
    <xf numFmtId="10" fontId="31" fillId="33" borderId="30" xfId="56" applyNumberFormat="1" applyFont="1" applyFill="1" applyBorder="1" applyAlignment="1">
      <alignment vertical="top" wrapText="1"/>
    </xf>
    <xf numFmtId="10" fontId="31" fillId="33" borderId="30" xfId="51" applyNumberFormat="1" applyFont="1" applyFill="1" applyBorder="1" applyAlignment="1">
      <alignment horizontal="center" vertical="top" wrapText="1"/>
    </xf>
    <xf numFmtId="10" fontId="31" fillId="33" borderId="39" xfId="51" applyNumberFormat="1" applyFont="1" applyFill="1" applyBorder="1" applyAlignment="1">
      <alignment horizontal="center" vertical="top" wrapText="1"/>
    </xf>
    <xf numFmtId="4" fontId="31" fillId="0" borderId="21" xfId="47" applyNumberFormat="1" applyFont="1" applyFill="1" applyBorder="1" applyAlignment="1">
      <alignment horizontal="right" vertical="center"/>
    </xf>
    <xf numFmtId="0" fontId="0" fillId="38" borderId="25" xfId="0" applyFill="1" applyBorder="1" applyAlignment="1">
      <alignment horizontal="center" wrapText="1"/>
    </xf>
    <xf numFmtId="171" fontId="0" fillId="0" borderId="25" xfId="0" applyNumberFormat="1" applyFill="1" applyBorder="1" applyAlignment="1">
      <alignment horizontal="center"/>
    </xf>
    <xf numFmtId="171" fontId="0" fillId="0" borderId="0" xfId="0" applyNumberFormat="1" applyFill="1" applyBorder="1" applyAlignment="1">
      <alignment horizontal="center"/>
    </xf>
    <xf numFmtId="0" fontId="0" fillId="38" borderId="68" xfId="0" applyFill="1" applyBorder="1" applyAlignment="1">
      <alignment horizontal="center" wrapText="1"/>
    </xf>
    <xf numFmtId="0" fontId="31" fillId="38" borderId="21" xfId="0" applyNumberFormat="1" applyFont="1" applyFill="1" applyBorder="1" applyAlignment="1">
      <alignment horizontal="left" vertical="center" wrapText="1"/>
    </xf>
    <xf numFmtId="0" fontId="31" fillId="38" borderId="32" xfId="0" applyNumberFormat="1" applyFont="1" applyFill="1" applyBorder="1" applyAlignment="1">
      <alignment horizontal="center" vertical="center" wrapText="1"/>
    </xf>
    <xf numFmtId="0" fontId="31" fillId="38" borderId="21" xfId="0" applyFont="1" applyFill="1" applyBorder="1" applyAlignment="1">
      <alignment horizontal="center" vertical="center" wrapText="1"/>
    </xf>
    <xf numFmtId="0" fontId="31" fillId="38" borderId="21" xfId="47" applyFont="1" applyFill="1" applyBorder="1" applyAlignment="1">
      <alignment horizontal="left" vertical="center" wrapText="1"/>
    </xf>
    <xf numFmtId="0" fontId="31" fillId="38" borderId="21" xfId="47" applyFont="1" applyFill="1" applyBorder="1" applyAlignment="1">
      <alignment horizontal="center" vertical="center"/>
    </xf>
    <xf numFmtId="0" fontId="31" fillId="38" borderId="21" xfId="47" applyNumberFormat="1" applyFont="1" applyFill="1" applyBorder="1" applyAlignment="1">
      <alignment horizontal="center" vertical="center" wrapText="1"/>
    </xf>
    <xf numFmtId="0" fontId="0" fillId="0" borderId="0" xfId="0" applyNumberFormat="1" applyFont="1" applyFill="1" applyBorder="1" applyAlignment="1" applyProtection="1">
      <alignment wrapText="1"/>
    </xf>
    <xf numFmtId="49" fontId="52" fillId="36" borderId="101" xfId="0" applyNumberFormat="1" applyFont="1" applyFill="1" applyBorder="1" applyAlignment="1">
      <alignment horizontal="center" vertical="center" wrapText="1"/>
    </xf>
    <xf numFmtId="49" fontId="52" fillId="36" borderId="102" xfId="0" applyNumberFormat="1" applyFont="1" applyFill="1" applyBorder="1" applyAlignment="1">
      <alignment horizontal="center" vertical="center" wrapText="1"/>
    </xf>
    <xf numFmtId="169" fontId="52" fillId="36" borderId="103" xfId="0" applyNumberFormat="1" applyFont="1" applyFill="1" applyBorder="1" applyAlignment="1">
      <alignment horizontal="center" vertical="center" wrapText="1"/>
    </xf>
    <xf numFmtId="169" fontId="52" fillId="36" borderId="102" xfId="0" applyNumberFormat="1" applyFont="1" applyFill="1" applyBorder="1" applyAlignment="1">
      <alignment horizontal="center" vertical="center" wrapText="1"/>
    </xf>
    <xf numFmtId="17" fontId="0" fillId="0" borderId="0" xfId="0" applyNumberFormat="1" applyAlignment="1">
      <alignment horizontal="center" vertical="center" wrapText="1"/>
    </xf>
    <xf numFmtId="169" fontId="32" fillId="0" borderId="104" xfId="0" applyNumberFormat="1" applyFont="1" applyBorder="1" applyAlignment="1">
      <alignment horizontal="right" vertical="center" wrapText="1"/>
    </xf>
    <xf numFmtId="169" fontId="32" fillId="37" borderId="104" xfId="0" applyNumberFormat="1" applyFont="1" applyFill="1" applyBorder="1" applyAlignment="1">
      <alignment horizontal="right" vertical="center" wrapText="1"/>
    </xf>
    <xf numFmtId="0" fontId="31" fillId="0" borderId="21" xfId="47" applyFont="1" applyFill="1" applyBorder="1" applyAlignment="1">
      <alignment horizontal="justify" vertical="justify" wrapText="1"/>
    </xf>
    <xf numFmtId="0" fontId="0" fillId="0" borderId="105" xfId="0" applyBorder="1" applyAlignment="1">
      <alignment horizontal="center" vertical="top" wrapText="1"/>
    </xf>
    <xf numFmtId="0" fontId="0" fillId="0" borderId="105" xfId="0" applyBorder="1" applyAlignment="1">
      <alignment horizontal="right" vertical="top" wrapText="1"/>
    </xf>
    <xf numFmtId="4" fontId="0" fillId="0" borderId="105" xfId="0" applyNumberFormat="1" applyBorder="1" applyAlignment="1">
      <alignment horizontal="right" vertical="top" wrapText="1"/>
    </xf>
    <xf numFmtId="0" fontId="90" fillId="33" borderId="68" xfId="0" applyFont="1" applyFill="1" applyBorder="1" applyAlignment="1">
      <alignment vertical="center" wrapText="1"/>
    </xf>
    <xf numFmtId="0" fontId="91" fillId="33" borderId="68" xfId="0" applyFont="1" applyFill="1" applyBorder="1" applyAlignment="1">
      <alignment horizontal="center" vertical="center" wrapText="1"/>
    </xf>
    <xf numFmtId="0" fontId="91" fillId="33" borderId="68" xfId="0" applyFont="1" applyFill="1" applyBorder="1" applyAlignment="1">
      <alignment horizontal="right" vertical="center" wrapText="1"/>
    </xf>
    <xf numFmtId="10" fontId="40" fillId="75" borderId="32" xfId="0" applyNumberFormat="1" applyFont="1" applyFill="1" applyBorder="1" applyAlignment="1">
      <alignment horizontal="center" vertical="center" wrapText="1"/>
    </xf>
    <xf numFmtId="49" fontId="31" fillId="75" borderId="21" xfId="0" applyNumberFormat="1" applyFont="1" applyFill="1" applyBorder="1" applyAlignment="1">
      <alignment horizontal="center" vertical="center" wrapText="1"/>
    </xf>
    <xf numFmtId="0" fontId="40" fillId="75" borderId="21" xfId="0" applyFont="1" applyFill="1" applyBorder="1" applyAlignment="1">
      <alignment horizontal="left" vertical="center" wrapText="1"/>
    </xf>
    <xf numFmtId="0" fontId="31" fillId="75" borderId="21" xfId="0" applyFont="1" applyFill="1" applyBorder="1" applyAlignment="1">
      <alignment horizontal="center" vertical="center" wrapText="1"/>
    </xf>
    <xf numFmtId="4" fontId="31" fillId="75" borderId="21" xfId="0" applyNumberFormat="1" applyFont="1" applyFill="1" applyBorder="1" applyAlignment="1">
      <alignment horizontal="right" vertical="center" wrapText="1"/>
    </xf>
    <xf numFmtId="0" fontId="31" fillId="75" borderId="0" xfId="47" applyFill="1" applyBorder="1" applyAlignment="1">
      <alignment vertical="top"/>
    </xf>
    <xf numFmtId="0" fontId="31" fillId="75" borderId="0" xfId="47" applyFill="1" applyAlignment="1">
      <alignment vertical="top"/>
    </xf>
    <xf numFmtId="0" fontId="51" fillId="76" borderId="68" xfId="47" applyFont="1" applyFill="1" applyBorder="1" applyAlignment="1">
      <alignment horizontal="center" vertical="center"/>
    </xf>
    <xf numFmtId="0" fontId="51" fillId="76" borderId="72" xfId="47" applyFont="1" applyFill="1" applyBorder="1" applyAlignment="1">
      <alignment horizontal="center" vertical="center" wrapText="1"/>
    </xf>
    <xf numFmtId="0" fontId="51" fillId="76" borderId="68" xfId="47" applyFont="1" applyFill="1" applyBorder="1" applyAlignment="1">
      <alignment horizontal="center" vertical="center" wrapText="1"/>
    </xf>
    <xf numFmtId="4" fontId="51" fillId="76" borderId="68" xfId="47" applyNumberFormat="1" applyFont="1" applyFill="1" applyBorder="1" applyAlignment="1">
      <alignment horizontal="center" vertical="center"/>
    </xf>
    <xf numFmtId="0" fontId="31" fillId="76" borderId="0" xfId="47" applyFill="1" applyBorder="1" applyAlignment="1">
      <alignment vertical="top"/>
    </xf>
    <xf numFmtId="0" fontId="31" fillId="76" borderId="0" xfId="47" applyFill="1" applyAlignment="1">
      <alignment vertical="top"/>
    </xf>
    <xf numFmtId="43" fontId="10" fillId="0" borderId="68" xfId="1" applyFont="1" applyFill="1" applyBorder="1" applyAlignment="1">
      <alignment horizontal="right" vertical="center"/>
    </xf>
    <xf numFmtId="0" fontId="0" fillId="0" borderId="92" xfId="0" applyFill="1" applyBorder="1" applyAlignment="1">
      <alignment horizontal="left" wrapText="1"/>
    </xf>
    <xf numFmtId="0" fontId="110" fillId="0" borderId="0" xfId="0" applyFont="1" applyAlignment="1">
      <alignment horizontal="left" vertical="center" wrapText="1"/>
    </xf>
    <xf numFmtId="0" fontId="0" fillId="0" borderId="0" xfId="0" applyAlignment="1">
      <alignment horizontal="left" vertical="center" wrapText="1"/>
    </xf>
    <xf numFmtId="49" fontId="52" fillId="36" borderId="102" xfId="0" applyNumberFormat="1" applyFont="1" applyFill="1" applyBorder="1" applyAlignment="1">
      <alignment horizontal="left" vertical="center" wrapText="1"/>
    </xf>
    <xf numFmtId="0" fontId="28" fillId="77" borderId="105" xfId="0" applyFont="1" applyFill="1" applyBorder="1" applyAlignment="1">
      <alignment horizontal="left" wrapText="1"/>
    </xf>
    <xf numFmtId="0" fontId="28" fillId="77" borderId="105" xfId="0" applyFont="1" applyFill="1" applyBorder="1" applyAlignment="1">
      <alignment horizontal="center" wrapText="1"/>
    </xf>
    <xf numFmtId="0" fontId="28" fillId="0" borderId="105" xfId="0" applyFont="1" applyBorder="1" applyAlignment="1">
      <alignment vertical="top" wrapText="1"/>
    </xf>
    <xf numFmtId="0" fontId="0" fillId="0" borderId="105" xfId="0" applyBorder="1" applyAlignment="1">
      <alignment vertical="top" wrapText="1"/>
    </xf>
    <xf numFmtId="0" fontId="0" fillId="0" borderId="109" xfId="0" applyBorder="1"/>
    <xf numFmtId="0" fontId="0" fillId="0" borderId="110" xfId="0" applyBorder="1"/>
    <xf numFmtId="2" fontId="0" fillId="0" borderId="68" xfId="0" applyNumberFormat="1" applyFont="1" applyFill="1" applyBorder="1" applyAlignment="1">
      <alignment horizontal="right" vertical="center"/>
    </xf>
    <xf numFmtId="44" fontId="51" fillId="76" borderId="68" xfId="26673" applyFont="1" applyFill="1" applyBorder="1" applyAlignment="1">
      <alignment horizontal="center" vertical="center" wrapText="1"/>
    </xf>
    <xf numFmtId="44" fontId="31" fillId="75" borderId="21" xfId="26673" applyFont="1" applyFill="1" applyBorder="1" applyAlignment="1">
      <alignment horizontal="right" vertical="center" wrapText="1"/>
    </xf>
    <xf numFmtId="44" fontId="31" fillId="0" borderId="21" xfId="26673" applyFont="1" applyFill="1" applyBorder="1" applyAlignment="1">
      <alignment horizontal="right" vertical="center"/>
    </xf>
    <xf numFmtId="44" fontId="31" fillId="38" borderId="21" xfId="26673" applyFont="1" applyFill="1" applyBorder="1" applyAlignment="1">
      <alignment horizontal="right" vertical="center"/>
    </xf>
    <xf numFmtId="44" fontId="31" fillId="38" borderId="21" xfId="26673" applyFont="1" applyFill="1" applyBorder="1" applyAlignment="1">
      <alignment horizontal="right" vertical="center" wrapText="1"/>
    </xf>
    <xf numFmtId="44" fontId="40" fillId="38" borderId="0" xfId="26673" applyFont="1" applyFill="1" applyBorder="1" applyAlignment="1">
      <alignment horizontal="center" vertical="center" wrapText="1"/>
    </xf>
    <xf numFmtId="44" fontId="40" fillId="38" borderId="0" xfId="26673" applyFont="1" applyFill="1" applyBorder="1" applyAlignment="1">
      <alignment horizontal="right" vertical="center"/>
    </xf>
    <xf numFmtId="44" fontId="95" fillId="38" borderId="0" xfId="26673" applyFont="1" applyFill="1" applyAlignment="1">
      <alignment vertical="center" wrapText="1"/>
    </xf>
    <xf numFmtId="44" fontId="40" fillId="39" borderId="0" xfId="26673" applyFont="1" applyFill="1" applyBorder="1" applyAlignment="1">
      <alignment horizontal="center" vertical="center" wrapText="1"/>
    </xf>
    <xf numFmtId="44" fontId="40" fillId="39" borderId="0" xfId="26673" applyFont="1" applyFill="1" applyBorder="1" applyAlignment="1">
      <alignment horizontal="right" vertical="center"/>
    </xf>
    <xf numFmtId="44" fontId="31" fillId="0" borderId="0" xfId="26673" applyFont="1" applyFill="1" applyAlignment="1">
      <alignment vertical="top"/>
    </xf>
    <xf numFmtId="44" fontId="31" fillId="0" borderId="0" xfId="26673" applyFont="1" applyFill="1" applyAlignment="1">
      <alignment vertical="center"/>
    </xf>
    <xf numFmtId="0" fontId="36" fillId="0" borderId="68" xfId="0" applyFont="1" applyFill="1" applyBorder="1" applyAlignment="1">
      <alignment horizontal="justify" vertical="justify" wrapText="1"/>
    </xf>
    <xf numFmtId="0" fontId="36" fillId="0" borderId="68" xfId="0" applyFont="1" applyFill="1" applyBorder="1" applyAlignment="1">
      <alignment horizontal="justify" vertical="center" wrapText="1"/>
    </xf>
    <xf numFmtId="43" fontId="0" fillId="38" borderId="0" xfId="1" applyFont="1" applyFill="1" applyBorder="1"/>
    <xf numFmtId="43" fontId="28" fillId="38" borderId="0" xfId="1" applyFont="1" applyFill="1" applyBorder="1" applyAlignment="1">
      <alignment horizontal="center" vertical="center"/>
    </xf>
    <xf numFmtId="43" fontId="0" fillId="33" borderId="72" xfId="1" applyFont="1" applyFill="1" applyBorder="1" applyAlignment="1">
      <alignment vertical="center" wrapText="1"/>
    </xf>
    <xf numFmtId="43" fontId="0" fillId="0" borderId="68" xfId="1" applyFont="1" applyFill="1" applyBorder="1" applyAlignment="1">
      <alignment horizontal="center" vertical="center" wrapText="1"/>
    </xf>
    <xf numFmtId="43" fontId="0" fillId="0" borderId="84" xfId="1" applyFont="1" applyFill="1" applyBorder="1" applyAlignment="1">
      <alignment horizontal="center" vertical="center"/>
    </xf>
    <xf numFmtId="43" fontId="49" fillId="0" borderId="88" xfId="1" applyFont="1" applyFill="1" applyBorder="1" applyAlignment="1">
      <alignment horizontal="center" vertical="center"/>
    </xf>
    <xf numFmtId="43" fontId="0" fillId="0" borderId="88" xfId="1" applyFont="1" applyFill="1" applyBorder="1" applyAlignment="1">
      <alignment horizontal="center" vertical="center"/>
    </xf>
    <xf numFmtId="43" fontId="0" fillId="34" borderId="72" xfId="1" applyFont="1" applyFill="1" applyBorder="1" applyAlignment="1">
      <alignment horizontal="center" vertical="center"/>
    </xf>
    <xf numFmtId="43" fontId="0" fillId="34" borderId="72" xfId="1" applyFont="1" applyFill="1" applyBorder="1" applyAlignment="1">
      <alignment vertical="center"/>
    </xf>
    <xf numFmtId="43" fontId="0" fillId="0" borderId="90" xfId="1" applyFont="1" applyFill="1" applyBorder="1" applyAlignment="1">
      <alignment vertical="center"/>
    </xf>
    <xf numFmtId="43" fontId="0" fillId="0" borderId="91" xfId="1" applyFont="1" applyFill="1" applyBorder="1" applyAlignment="1">
      <alignment horizontal="center" vertical="center"/>
    </xf>
    <xf numFmtId="43" fontId="0" fillId="0" borderId="91" xfId="1" applyFont="1" applyFill="1" applyBorder="1" applyAlignment="1">
      <alignment horizontal="center" vertical="center" wrapText="1"/>
    </xf>
    <xf numFmtId="43" fontId="0" fillId="0" borderId="91" xfId="1" applyFont="1" applyBorder="1" applyAlignment="1">
      <alignment vertical="center"/>
    </xf>
    <xf numFmtId="43" fontId="0" fillId="0" borderId="0" xfId="1" applyFont="1"/>
    <xf numFmtId="0" fontId="28" fillId="0" borderId="106" xfId="0" applyFont="1" applyBorder="1" applyAlignment="1">
      <alignment vertical="top" wrapText="1"/>
    </xf>
    <xf numFmtId="0" fontId="28" fillId="0" borderId="107" xfId="0" applyFont="1" applyBorder="1" applyAlignment="1">
      <alignment vertical="top" wrapText="1"/>
    </xf>
    <xf numFmtId="0" fontId="28" fillId="0" borderId="108" xfId="0" applyFont="1" applyBorder="1" applyAlignment="1">
      <alignment vertical="top" wrapText="1"/>
    </xf>
    <xf numFmtId="0" fontId="0" fillId="0" borderId="106" xfId="0" applyBorder="1" applyAlignment="1">
      <alignment wrapText="1"/>
    </xf>
    <xf numFmtId="0" fontId="0" fillId="0" borderId="107" xfId="0" applyBorder="1" applyAlignment="1">
      <alignment wrapText="1"/>
    </xf>
    <xf numFmtId="0" fontId="0" fillId="0" borderId="108" xfId="0" applyBorder="1" applyAlignment="1">
      <alignment wrapText="1"/>
    </xf>
    <xf numFmtId="0" fontId="0" fillId="0" borderId="0" xfId="0" applyNumberFormat="1" applyFont="1" applyFill="1" applyBorder="1" applyAlignment="1" applyProtection="1">
      <alignment horizontal="center" wrapText="1"/>
    </xf>
    <xf numFmtId="0" fontId="110" fillId="0" borderId="0" xfId="0" applyFont="1" applyAlignment="1">
      <alignment horizontal="center" vertical="center" wrapText="1"/>
    </xf>
    <xf numFmtId="2" fontId="0" fillId="0" borderId="0" xfId="0" applyNumberFormat="1" applyAlignment="1">
      <alignment horizontal="center" vertical="center" wrapText="1"/>
    </xf>
    <xf numFmtId="10" fontId="0" fillId="35" borderId="0" xfId="0" applyNumberFormat="1" applyFill="1" applyAlignment="1">
      <alignment horizontal="center" vertical="center" wrapText="1"/>
    </xf>
    <xf numFmtId="0" fontId="28" fillId="0" borderId="105" xfId="0" applyFont="1" applyBorder="1" applyAlignment="1">
      <alignment horizontal="left" vertical="center" wrapText="1"/>
    </xf>
    <xf numFmtId="0" fontId="0" fillId="0" borderId="105" xfId="0" applyBorder="1" applyAlignment="1">
      <alignment horizontal="center" vertical="center" wrapText="1"/>
    </xf>
    <xf numFmtId="0" fontId="0" fillId="0" borderId="105" xfId="0" applyBorder="1" applyAlignment="1">
      <alignment horizontal="right" vertical="center" wrapText="1"/>
    </xf>
    <xf numFmtId="0" fontId="0" fillId="0" borderId="105" xfId="0" applyBorder="1" applyAlignment="1">
      <alignment horizontal="left" vertical="center" wrapText="1"/>
    </xf>
    <xf numFmtId="4" fontId="0" fillId="0" borderId="105" xfId="0" applyNumberFormat="1" applyBorder="1" applyAlignment="1">
      <alignment horizontal="right" vertical="center" wrapText="1"/>
    </xf>
    <xf numFmtId="43" fontId="0" fillId="0" borderId="86" xfId="1" applyFont="1" applyFill="1" applyBorder="1" applyAlignment="1">
      <alignment horizontal="center" vertical="center"/>
    </xf>
    <xf numFmtId="43" fontId="0" fillId="0" borderId="89" xfId="1" applyFont="1" applyFill="1" applyBorder="1" applyAlignment="1">
      <alignment vertical="center"/>
    </xf>
    <xf numFmtId="0" fontId="31" fillId="0" borderId="21" xfId="47" applyFont="1" applyFill="1" applyBorder="1" applyAlignment="1">
      <alignment horizontal="justify" vertical="center" wrapText="1"/>
    </xf>
    <xf numFmtId="39" fontId="31" fillId="33" borderId="111" xfId="51" applyNumberFormat="1" applyFill="1" applyBorder="1" applyAlignment="1">
      <alignment horizontal="center"/>
    </xf>
    <xf numFmtId="0" fontId="130" fillId="0" borderId="0" xfId="33839" applyFill="1" applyBorder="1" applyAlignment="1">
      <alignment horizontal="left" vertical="top"/>
    </xf>
    <xf numFmtId="0" fontId="133" fillId="82" borderId="105" xfId="33839" applyFont="1" applyFill="1" applyBorder="1" applyAlignment="1">
      <alignment horizontal="center" vertical="top" wrapText="1"/>
    </xf>
    <xf numFmtId="0" fontId="133" fillId="82" borderId="105" xfId="33839" applyFont="1" applyFill="1" applyBorder="1" applyAlignment="1">
      <alignment horizontal="left" vertical="top" wrapText="1"/>
    </xf>
    <xf numFmtId="0" fontId="133" fillId="82" borderId="105" xfId="33839" applyFont="1" applyFill="1" applyBorder="1" applyAlignment="1">
      <alignment horizontal="right" vertical="top" wrapText="1"/>
    </xf>
    <xf numFmtId="1" fontId="134" fillId="0" borderId="105" xfId="33839" applyNumberFormat="1" applyFont="1" applyFill="1" applyBorder="1" applyAlignment="1">
      <alignment horizontal="center" vertical="top" shrinkToFit="1"/>
    </xf>
    <xf numFmtId="0" fontId="132" fillId="0" borderId="105" xfId="33839" applyFont="1" applyFill="1" applyBorder="1" applyAlignment="1">
      <alignment horizontal="left" vertical="top" wrapText="1"/>
    </xf>
    <xf numFmtId="0" fontId="132" fillId="0" borderId="105" xfId="33839" applyFont="1" applyFill="1" applyBorder="1" applyAlignment="1">
      <alignment horizontal="center" vertical="top" wrapText="1"/>
    </xf>
    <xf numFmtId="2" fontId="134" fillId="0" borderId="105" xfId="33839" applyNumberFormat="1" applyFont="1" applyFill="1" applyBorder="1" applyAlignment="1">
      <alignment horizontal="right" vertical="top" shrinkToFit="1"/>
    </xf>
    <xf numFmtId="0" fontId="130" fillId="0" borderId="105" xfId="33839" applyFill="1" applyBorder="1" applyAlignment="1">
      <alignment horizontal="left" wrapText="1"/>
    </xf>
    <xf numFmtId="0" fontId="130" fillId="0" borderId="105" xfId="33839" applyFill="1" applyBorder="1" applyAlignment="1">
      <alignment horizontal="left" vertical="top" wrapText="1"/>
    </xf>
    <xf numFmtId="0" fontId="130" fillId="0" borderId="105" xfId="33839" applyFill="1" applyBorder="1" applyAlignment="1">
      <alignment horizontal="left" vertical="center" wrapText="1"/>
    </xf>
    <xf numFmtId="4" fontId="134" fillId="0" borderId="105" xfId="33839" applyNumberFormat="1" applyFont="1" applyFill="1" applyBorder="1" applyAlignment="1">
      <alignment horizontal="right" vertical="top" shrinkToFit="1"/>
    </xf>
    <xf numFmtId="0" fontId="130" fillId="0" borderId="0" xfId="33839" applyFill="1" applyBorder="1" applyAlignment="1">
      <alignment horizontal="center" vertical="top"/>
    </xf>
    <xf numFmtId="0" fontId="135" fillId="0" borderId="85" xfId="0" applyFont="1" applyFill="1" applyBorder="1" applyAlignment="1">
      <alignment horizontal="left" wrapText="1"/>
    </xf>
    <xf numFmtId="0" fontId="0" fillId="0" borderId="0" xfId="0" applyFill="1" applyBorder="1" applyAlignment="1">
      <alignment horizontal="left" vertical="center"/>
    </xf>
    <xf numFmtId="0" fontId="0" fillId="0" borderId="0" xfId="0" applyFill="1" applyBorder="1"/>
    <xf numFmtId="0" fontId="10" fillId="0" borderId="68" xfId="0" applyFont="1" applyFill="1" applyBorder="1" applyAlignment="1">
      <alignment vertical="center" wrapText="1"/>
    </xf>
    <xf numFmtId="0" fontId="82" fillId="0" borderId="0" xfId="0" applyFont="1" applyAlignment="1">
      <alignment horizontal="left" vertical="center" wrapText="1"/>
    </xf>
    <xf numFmtId="0" fontId="31" fillId="83" borderId="32" xfId="0" applyNumberFormat="1" applyFont="1" applyFill="1" applyBorder="1" applyAlignment="1">
      <alignment horizontal="center" vertical="center" wrapText="1"/>
    </xf>
    <xf numFmtId="0" fontId="31" fillId="83" borderId="21" xfId="0" applyNumberFormat="1" applyFont="1" applyFill="1" applyBorder="1" applyAlignment="1">
      <alignment horizontal="center" vertical="center" wrapText="1"/>
    </xf>
    <xf numFmtId="4" fontId="40" fillId="83" borderId="21" xfId="0" applyNumberFormat="1" applyFont="1" applyFill="1" applyBorder="1" applyAlignment="1">
      <alignment horizontal="left" vertical="center" wrapText="1"/>
    </xf>
    <xf numFmtId="0" fontId="31" fillId="83" borderId="21" xfId="47" applyFont="1" applyFill="1" applyBorder="1" applyAlignment="1">
      <alignment horizontal="center" vertical="center"/>
    </xf>
    <xf numFmtId="4" fontId="31" fillId="83" borderId="21" xfId="47" applyNumberFormat="1" applyFont="1" applyFill="1" applyBorder="1" applyAlignment="1">
      <alignment horizontal="right" vertical="center"/>
    </xf>
    <xf numFmtId="44" fontId="31" fillId="83" borderId="21" xfId="26673" applyFont="1" applyFill="1" applyBorder="1" applyAlignment="1">
      <alignment horizontal="right" vertical="center"/>
    </xf>
    <xf numFmtId="0" fontId="31" fillId="83" borderId="0" xfId="47" applyFill="1" applyBorder="1" applyAlignment="1">
      <alignment vertical="top"/>
    </xf>
    <xf numFmtId="0" fontId="31" fillId="83" borderId="0" xfId="47" applyFill="1" applyAlignment="1">
      <alignment vertical="top"/>
    </xf>
    <xf numFmtId="44" fontId="31" fillId="0" borderId="0" xfId="26673" applyNumberFormat="1" applyFont="1" applyAlignment="1">
      <alignment vertical="center"/>
    </xf>
    <xf numFmtId="44" fontId="31" fillId="0" borderId="0" xfId="47" applyNumberFormat="1" applyFill="1" applyBorder="1" applyAlignment="1">
      <alignment vertical="top"/>
    </xf>
    <xf numFmtId="0" fontId="34" fillId="38" borderId="0" xfId="47" applyFont="1" applyFill="1" applyBorder="1" applyAlignment="1"/>
    <xf numFmtId="0" fontId="40" fillId="38" borderId="36" xfId="0" applyFont="1" applyFill="1" applyBorder="1" applyAlignment="1">
      <alignment horizontal="left" wrapText="1"/>
    </xf>
    <xf numFmtId="0" fontId="40" fillId="38" borderId="42" xfId="0" applyFont="1" applyFill="1" applyBorder="1" applyAlignment="1">
      <alignment horizontal="left" vertical="top" wrapText="1"/>
    </xf>
    <xf numFmtId="0" fontId="0" fillId="0" borderId="0" xfId="0" applyAlignment="1">
      <alignment horizontal="center"/>
    </xf>
    <xf numFmtId="0" fontId="34" fillId="38" borderId="75" xfId="0" applyFont="1" applyFill="1" applyBorder="1" applyAlignment="1">
      <alignment horizontal="center" vertical="center"/>
    </xf>
    <xf numFmtId="0" fontId="34" fillId="38" borderId="68" xfId="0" applyFont="1" applyFill="1" applyBorder="1" applyAlignment="1">
      <alignment horizontal="center" vertical="center"/>
    </xf>
    <xf numFmtId="0" fontId="127" fillId="0" borderId="68" xfId="0" applyFont="1" applyBorder="1"/>
    <xf numFmtId="44" fontId="136" fillId="0" borderId="112" xfId="26673" applyFont="1" applyBorder="1"/>
    <xf numFmtId="0" fontId="34" fillId="38" borderId="77" xfId="0" applyFont="1" applyFill="1" applyBorder="1" applyAlignment="1">
      <alignment horizontal="center" vertical="center"/>
    </xf>
    <xf numFmtId="0" fontId="127" fillId="0" borderId="75" xfId="0" applyFont="1" applyBorder="1" applyAlignment="1">
      <alignment horizontal="center"/>
    </xf>
    <xf numFmtId="44" fontId="127" fillId="0" borderId="77" xfId="26673" applyFont="1" applyBorder="1"/>
    <xf numFmtId="0" fontId="31" fillId="0" borderId="0" xfId="0" applyFont="1" applyFill="1" applyBorder="1" applyAlignment="1">
      <alignment horizontal="center" vertical="center" wrapText="1"/>
    </xf>
    <xf numFmtId="10" fontId="40" fillId="75" borderId="32" xfId="0" applyNumberFormat="1" applyFont="1" applyFill="1" applyBorder="1" applyAlignment="1">
      <alignment horizontal="left" vertical="center" wrapText="1"/>
    </xf>
    <xf numFmtId="0" fontId="31" fillId="0" borderId="86" xfId="0" applyNumberFormat="1" applyFont="1" applyFill="1" applyBorder="1" applyAlignment="1">
      <alignment horizontal="center" vertical="center" wrapText="1"/>
    </xf>
    <xf numFmtId="0" fontId="31" fillId="0" borderId="86" xfId="0" applyFont="1" applyFill="1" applyBorder="1" applyAlignment="1">
      <alignment horizontal="center" vertical="center" wrapText="1"/>
    </xf>
    <xf numFmtId="0" fontId="31" fillId="0" borderId="86" xfId="47" applyFont="1" applyFill="1" applyBorder="1" applyAlignment="1">
      <alignment horizontal="justify" vertical="justify" wrapText="1"/>
    </xf>
    <xf numFmtId="43" fontId="0" fillId="0" borderId="72" xfId="1" applyFont="1" applyFill="1" applyBorder="1" applyAlignment="1">
      <alignment vertical="center" wrapText="1"/>
    </xf>
    <xf numFmtId="0" fontId="31" fillId="84" borderId="32" xfId="0" applyNumberFormat="1" applyFont="1" applyFill="1" applyBorder="1" applyAlignment="1">
      <alignment horizontal="center" vertical="center" wrapText="1"/>
    </xf>
    <xf numFmtId="0" fontId="31" fillId="84" borderId="21" xfId="0" applyFont="1" applyFill="1" applyBorder="1" applyAlignment="1">
      <alignment horizontal="center" vertical="center" wrapText="1"/>
    </xf>
    <xf numFmtId="0" fontId="40" fillId="84" borderId="21" xfId="0" applyFont="1" applyFill="1" applyBorder="1" applyAlignment="1">
      <alignment horizontal="left" vertical="center" wrapText="1"/>
    </xf>
    <xf numFmtId="0" fontId="31" fillId="84" borderId="21" xfId="47" applyFont="1" applyFill="1" applyBorder="1" applyAlignment="1">
      <alignment horizontal="center" vertical="center"/>
    </xf>
    <xf numFmtId="4" fontId="31" fillId="84" borderId="21" xfId="47" applyNumberFormat="1" applyFont="1" applyFill="1" applyBorder="1" applyAlignment="1">
      <alignment horizontal="right" vertical="center"/>
    </xf>
    <xf numFmtId="44" fontId="31" fillId="84" borderId="21" xfId="26673" applyFont="1" applyFill="1" applyBorder="1" applyAlignment="1">
      <alignment horizontal="right" vertical="center"/>
    </xf>
    <xf numFmtId="0" fontId="31" fillId="84" borderId="0" xfId="47" applyFill="1" applyBorder="1" applyAlignment="1">
      <alignment vertical="top"/>
    </xf>
    <xf numFmtId="0" fontId="31" fillId="84" borderId="0" xfId="47" applyFill="1" applyAlignment="1">
      <alignment vertical="top"/>
    </xf>
    <xf numFmtId="4" fontId="0" fillId="0" borderId="72" xfId="0" applyNumberFormat="1" applyFill="1" applyBorder="1" applyAlignment="1">
      <alignment horizontal="left" vertical="center" wrapText="1"/>
    </xf>
    <xf numFmtId="0" fontId="31" fillId="0" borderId="24" xfId="0" applyNumberFormat="1" applyFont="1" applyFill="1" applyBorder="1" applyAlignment="1">
      <alignment horizontal="center" vertical="center" wrapText="1"/>
    </xf>
    <xf numFmtId="0" fontId="31" fillId="0" borderId="31" xfId="0" applyFont="1" applyFill="1" applyBorder="1" applyAlignment="1">
      <alignment horizontal="center" vertical="center" wrapText="1"/>
    </xf>
    <xf numFmtId="0" fontId="0" fillId="35" borderId="62" xfId="0" applyFill="1" applyBorder="1" applyAlignment="1">
      <alignment vertical="top"/>
    </xf>
    <xf numFmtId="0" fontId="0" fillId="35" borderId="0" xfId="0" applyFill="1" applyBorder="1" applyAlignment="1"/>
    <xf numFmtId="0" fontId="0" fillId="35" borderId="0" xfId="0" applyFill="1" applyAlignment="1"/>
    <xf numFmtId="0" fontId="0" fillId="35" borderId="0" xfId="0" applyFill="1" applyAlignment="1">
      <alignment vertical="top"/>
    </xf>
    <xf numFmtId="43" fontId="0" fillId="35" borderId="0" xfId="1" applyFont="1" applyFill="1" applyAlignment="1">
      <alignment vertical="top"/>
    </xf>
    <xf numFmtId="43" fontId="0" fillId="35" borderId="0" xfId="0" applyNumberFormat="1" applyFill="1" applyAlignment="1">
      <alignment vertical="top"/>
    </xf>
    <xf numFmtId="195" fontId="31" fillId="0" borderId="0" xfId="51" applyNumberFormat="1" applyFill="1" applyAlignment="1">
      <alignment horizontal="center"/>
    </xf>
    <xf numFmtId="2" fontId="31" fillId="33" borderId="0" xfId="51" applyNumberFormat="1" applyFill="1" applyAlignment="1"/>
    <xf numFmtId="4" fontId="31" fillId="0" borderId="79" xfId="0" applyNumberFormat="1" applyFont="1" applyFill="1" applyBorder="1" applyAlignment="1">
      <alignment horizontal="right" vertical="center"/>
    </xf>
    <xf numFmtId="10" fontId="31" fillId="0" borderId="39" xfId="55" applyNumberFormat="1" applyFont="1" applyFill="1" applyBorder="1" applyAlignment="1" applyProtection="1">
      <alignment horizontal="center" vertical="center"/>
    </xf>
    <xf numFmtId="0" fontId="31" fillId="0" borderId="21" xfId="0" applyNumberFormat="1" applyFont="1" applyFill="1" applyBorder="1" applyAlignment="1">
      <alignment horizontal="left" vertical="center" wrapText="1"/>
    </xf>
    <xf numFmtId="0" fontId="31" fillId="38" borderId="86" xfId="0" applyNumberFormat="1" applyFont="1" applyFill="1" applyBorder="1" applyAlignment="1">
      <alignment horizontal="center" vertical="center" wrapText="1"/>
    </xf>
    <xf numFmtId="0" fontId="31" fillId="38" borderId="0" xfId="47" applyFill="1" applyBorder="1" applyAlignment="1">
      <alignment vertical="top"/>
    </xf>
    <xf numFmtId="44" fontId="31" fillId="38" borderId="0" xfId="47" applyNumberFormat="1" applyFill="1" applyBorder="1" applyAlignment="1">
      <alignment vertical="top"/>
    </xf>
    <xf numFmtId="0" fontId="31" fillId="38" borderId="0" xfId="47" applyFill="1" applyAlignment="1">
      <alignment vertical="top"/>
    </xf>
    <xf numFmtId="0" fontId="31" fillId="38" borderId="32" xfId="0" applyFont="1" applyFill="1" applyBorder="1" applyAlignment="1">
      <alignment horizontal="center" vertical="center" wrapText="1"/>
    </xf>
    <xf numFmtId="0" fontId="6" fillId="0" borderId="68" xfId="0" applyFont="1" applyFill="1" applyBorder="1" applyAlignment="1">
      <alignment horizontal="center" vertical="center"/>
    </xf>
    <xf numFmtId="0" fontId="0" fillId="0" borderId="75" xfId="0" applyBorder="1"/>
    <xf numFmtId="166" fontId="6" fillId="0" borderId="68" xfId="0" applyNumberFormat="1" applyFont="1" applyFill="1" applyBorder="1" applyAlignment="1">
      <alignment vertical="center"/>
    </xf>
    <xf numFmtId="43" fontId="6" fillId="0" borderId="68" xfId="1" applyFont="1" applyFill="1" applyBorder="1" applyAlignment="1">
      <alignment horizontal="right" vertical="center"/>
    </xf>
    <xf numFmtId="167" fontId="0" fillId="0" borderId="70" xfId="0" applyNumberFormat="1" applyFill="1" applyBorder="1" applyAlignment="1">
      <alignment vertical="center"/>
    </xf>
    <xf numFmtId="0" fontId="0" fillId="38" borderId="83" xfId="0" applyFill="1" applyBorder="1" applyAlignment="1">
      <alignment horizontal="left" wrapText="1"/>
    </xf>
    <xf numFmtId="43" fontId="0" fillId="38" borderId="84" xfId="1" applyFont="1" applyFill="1" applyBorder="1" applyAlignment="1">
      <alignment horizontal="center" vertical="center"/>
    </xf>
    <xf numFmtId="0" fontId="0" fillId="38" borderId="0" xfId="0" applyFill="1"/>
    <xf numFmtId="0" fontId="0" fillId="38" borderId="0" xfId="0" applyFill="1" applyBorder="1" applyAlignment="1">
      <alignment horizontal="left" vertical="center"/>
    </xf>
    <xf numFmtId="43" fontId="0" fillId="38" borderId="86" xfId="1" applyFont="1" applyFill="1" applyBorder="1" applyAlignment="1">
      <alignment horizontal="center" vertical="center"/>
    </xf>
    <xf numFmtId="43" fontId="0" fillId="38" borderId="90" xfId="1" applyFont="1" applyFill="1" applyBorder="1" applyAlignment="1">
      <alignment vertical="center"/>
    </xf>
    <xf numFmtId="0" fontId="125" fillId="0" borderId="34" xfId="61" applyFont="1" applyBorder="1" applyAlignment="1"/>
    <xf numFmtId="0" fontId="31" fillId="0" borderId="0" xfId="61"/>
    <xf numFmtId="0" fontId="31" fillId="0" borderId="62" xfId="61" applyBorder="1"/>
    <xf numFmtId="0" fontId="31" fillId="0" borderId="63" xfId="61" applyBorder="1"/>
    <xf numFmtId="1" fontId="34" fillId="0" borderId="97" xfId="61" applyNumberFormat="1" applyFont="1" applyBorder="1" applyAlignment="1"/>
    <xf numFmtId="2" fontId="137" fillId="38" borderId="97" xfId="61" applyNumberFormat="1" applyFont="1" applyFill="1" applyBorder="1" applyAlignment="1">
      <alignment horizontal="center"/>
    </xf>
    <xf numFmtId="2" fontId="137" fillId="38" borderId="97" xfId="61" applyNumberFormat="1" applyFont="1" applyFill="1" applyBorder="1" applyAlignment="1">
      <alignment horizontal="center" vertical="center"/>
    </xf>
    <xf numFmtId="0" fontId="31" fillId="0" borderId="97" xfId="61" applyBorder="1"/>
    <xf numFmtId="0" fontId="31" fillId="0" borderId="112" xfId="61" applyBorder="1"/>
    <xf numFmtId="0" fontId="31" fillId="0" borderId="34" xfId="61" applyBorder="1" applyAlignment="1">
      <alignment horizontal="center"/>
    </xf>
    <xf numFmtId="0" fontId="31" fillId="0" borderId="37" xfId="61" applyBorder="1"/>
    <xf numFmtId="0" fontId="31" fillId="0" borderId="37" xfId="61" applyBorder="1" applyAlignment="1">
      <alignment horizontal="center" vertical="center"/>
    </xf>
    <xf numFmtId="0" fontId="31" fillId="0" borderId="0" xfId="61" applyBorder="1"/>
    <xf numFmtId="0" fontId="31" fillId="0" borderId="35" xfId="61" applyBorder="1"/>
    <xf numFmtId="0" fontId="31" fillId="0" borderId="62" xfId="61" applyBorder="1" applyAlignment="1">
      <alignment horizontal="center"/>
    </xf>
    <xf numFmtId="0" fontId="31" fillId="0" borderId="0" xfId="61" applyBorder="1" applyAlignment="1">
      <alignment horizontal="center" vertical="center"/>
    </xf>
    <xf numFmtId="0" fontId="31" fillId="0" borderId="0" xfId="61" applyAlignment="1">
      <alignment horizontal="center" vertical="center"/>
    </xf>
    <xf numFmtId="0" fontId="31" fillId="0" borderId="0" xfId="61" applyFont="1" applyBorder="1" applyAlignment="1">
      <alignment vertical="center"/>
    </xf>
    <xf numFmtId="0" fontId="31" fillId="0" borderId="36" xfId="61" applyBorder="1"/>
    <xf numFmtId="0" fontId="31" fillId="0" borderId="114" xfId="61" applyFont="1" applyBorder="1" applyAlignment="1">
      <alignment horizontal="right" vertical="center"/>
    </xf>
    <xf numFmtId="0" fontId="31" fillId="0" borderId="117" xfId="61" applyFont="1" applyBorder="1" applyAlignment="1">
      <alignment horizontal="right" vertical="center"/>
    </xf>
    <xf numFmtId="0" fontId="31" fillId="0" borderId="63" xfId="61" applyFont="1" applyBorder="1" applyAlignment="1">
      <alignment horizontal="center" vertical="center"/>
    </xf>
    <xf numFmtId="0" fontId="31" fillId="0" borderId="0" xfId="61" applyBorder="1" applyAlignment="1">
      <alignment horizontal="center" vertical="center" wrapText="1"/>
    </xf>
    <xf numFmtId="0" fontId="40" fillId="35" borderId="125" xfId="61" applyFont="1" applyFill="1" applyBorder="1" applyAlignment="1">
      <alignment horizontal="center" vertical="center"/>
    </xf>
    <xf numFmtId="0" fontId="40" fillId="85" borderId="125" xfId="61" applyFont="1" applyFill="1" applyBorder="1" applyAlignment="1">
      <alignment horizontal="center" vertical="center"/>
    </xf>
    <xf numFmtId="0" fontId="40" fillId="85" borderId="35" xfId="61" applyFont="1" applyFill="1" applyBorder="1" applyAlignment="1">
      <alignment horizontal="center" vertical="center"/>
    </xf>
    <xf numFmtId="0" fontId="40" fillId="35" borderId="126" xfId="61" applyFont="1" applyFill="1" applyBorder="1" applyAlignment="1">
      <alignment horizontal="center" vertical="center"/>
    </xf>
    <xf numFmtId="0" fontId="40" fillId="85" borderId="126" xfId="61" applyFont="1" applyFill="1" applyBorder="1" applyAlignment="1">
      <alignment horizontal="center" vertical="center"/>
    </xf>
    <xf numFmtId="2" fontId="40" fillId="35" borderId="127" xfId="61" applyNumberFormat="1" applyFont="1" applyFill="1" applyBorder="1" applyAlignment="1">
      <alignment horizontal="center" vertical="center"/>
    </xf>
    <xf numFmtId="0" fontId="40" fillId="35" borderId="128"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29" xfId="61" applyFont="1" applyFill="1" applyBorder="1" applyAlignment="1">
      <alignment horizontal="center" vertical="center"/>
    </xf>
    <xf numFmtId="2" fontId="40" fillId="85" borderId="127" xfId="61" applyNumberFormat="1" applyFont="1" applyFill="1" applyBorder="1" applyAlignment="1">
      <alignment horizontal="center" vertical="center"/>
    </xf>
    <xf numFmtId="0" fontId="40" fillId="35" borderId="130" xfId="61" applyFont="1" applyFill="1" applyBorder="1" applyAlignment="1">
      <alignment horizontal="center" vertical="center"/>
    </xf>
    <xf numFmtId="2" fontId="40" fillId="35" borderId="130" xfId="61" applyNumberFormat="1" applyFont="1" applyFill="1" applyBorder="1" applyAlignment="1">
      <alignment horizontal="center" vertical="center"/>
    </xf>
    <xf numFmtId="2" fontId="40" fillId="35" borderId="129" xfId="61" applyNumberFormat="1" applyFont="1" applyFill="1" applyBorder="1" applyAlignment="1">
      <alignment horizontal="center" vertical="center"/>
    </xf>
    <xf numFmtId="0" fontId="31" fillId="0" borderId="94" xfId="61" applyBorder="1" applyAlignment="1">
      <alignment horizontal="center"/>
    </xf>
    <xf numFmtId="2" fontId="31" fillId="0" borderId="16" xfId="61" applyNumberFormat="1" applyBorder="1" applyAlignment="1">
      <alignment horizontal="center" vertical="center"/>
    </xf>
    <xf numFmtId="2" fontId="31" fillId="0" borderId="17" xfId="61" applyNumberFormat="1" applyBorder="1" applyAlignment="1">
      <alignment horizontal="center" vertical="center"/>
    </xf>
    <xf numFmtId="2" fontId="31" fillId="0" borderId="131" xfId="61" applyNumberFormat="1" applyBorder="1" applyAlignment="1">
      <alignment horizontal="center" vertical="center"/>
    </xf>
    <xf numFmtId="0" fontId="114" fillId="0" borderId="0" xfId="61" applyFont="1" applyBorder="1" applyAlignment="1">
      <alignment horizontal="center" vertical="center"/>
    </xf>
    <xf numFmtId="0" fontId="31" fillId="0" borderId="63" xfId="61" applyBorder="1" applyAlignment="1">
      <alignment horizontal="center"/>
    </xf>
    <xf numFmtId="0" fontId="31" fillId="0" borderId="97" xfId="61" applyBorder="1" applyAlignment="1">
      <alignment horizontal="center" vertical="center"/>
    </xf>
    <xf numFmtId="0" fontId="31" fillId="0" borderId="0" xfId="61" applyAlignment="1">
      <alignment horizontal="center"/>
    </xf>
    <xf numFmtId="0" fontId="138" fillId="0" borderId="34" xfId="61" applyFont="1" applyBorder="1" applyAlignment="1">
      <alignment horizontal="center" vertical="center"/>
    </xf>
    <xf numFmtId="0" fontId="138" fillId="0" borderId="62" xfId="61" applyFont="1" applyBorder="1" applyAlignment="1">
      <alignment horizontal="center" vertical="center"/>
    </xf>
    <xf numFmtId="0" fontId="31" fillId="0" borderId="0" xfId="61" applyBorder="1" applyAlignment="1">
      <alignment horizontal="center"/>
    </xf>
    <xf numFmtId="2" fontId="31" fillId="0" borderId="0" xfId="61" applyNumberFormat="1" applyBorder="1" applyAlignment="1">
      <alignment horizontal="center" vertical="center"/>
    </xf>
    <xf numFmtId="2" fontId="31" fillId="0" borderId="0" xfId="61" applyNumberFormat="1" applyAlignment="1">
      <alignment horizontal="center" vertical="center"/>
    </xf>
    <xf numFmtId="2" fontId="31" fillId="0" borderId="114" xfId="61" applyNumberFormat="1" applyFont="1" applyBorder="1" applyAlignment="1">
      <alignment horizontal="left" vertical="center"/>
    </xf>
    <xf numFmtId="2" fontId="31" fillId="0" borderId="115" xfId="61" applyNumberFormat="1" applyFont="1" applyBorder="1" applyAlignment="1">
      <alignment horizontal="left" vertical="center"/>
    </xf>
    <xf numFmtId="2" fontId="31" fillId="0" borderId="116" xfId="61" applyNumberFormat="1" applyFont="1" applyBorder="1" applyAlignment="1">
      <alignment horizontal="left" vertical="center"/>
    </xf>
    <xf numFmtId="2" fontId="31" fillId="0" borderId="117" xfId="61" applyNumberFormat="1" applyFont="1" applyBorder="1" applyAlignment="1">
      <alignment horizontal="left" vertical="center"/>
    </xf>
    <xf numFmtId="2" fontId="31" fillId="0" borderId="72" xfId="61" applyNumberFormat="1" applyFont="1" applyBorder="1" applyAlignment="1">
      <alignment horizontal="left" vertical="center"/>
    </xf>
    <xf numFmtId="2" fontId="31" fillId="0" borderId="118" xfId="61" applyNumberFormat="1" applyFont="1" applyBorder="1" applyAlignment="1">
      <alignment horizontal="left" vertical="center"/>
    </xf>
    <xf numFmtId="2" fontId="31" fillId="0" borderId="61" xfId="61" applyNumberFormat="1" applyFont="1" applyBorder="1" applyAlignment="1">
      <alignment horizontal="left" vertical="center"/>
    </xf>
    <xf numFmtId="2" fontId="31" fillId="0" borderId="122" xfId="61" applyNumberFormat="1" applyFont="1" applyBorder="1" applyAlignment="1">
      <alignment horizontal="left" vertical="center"/>
    </xf>
    <xf numFmtId="2" fontId="31" fillId="0" borderId="123" xfId="61" applyNumberFormat="1" applyFont="1" applyBorder="1" applyAlignment="1">
      <alignment horizontal="left" vertical="center"/>
    </xf>
    <xf numFmtId="0" fontId="40" fillId="85" borderId="34" xfId="61" applyFont="1" applyFill="1" applyBorder="1" applyAlignment="1">
      <alignment horizontal="center" vertical="center"/>
    </xf>
    <xf numFmtId="0" fontId="40" fillId="85" borderId="132" xfId="61" applyFont="1" applyFill="1" applyBorder="1" applyAlignment="1">
      <alignment horizontal="center" vertical="center"/>
    </xf>
    <xf numFmtId="2" fontId="40" fillId="35" borderId="125" xfId="61" applyNumberFormat="1" applyFont="1" applyFill="1" applyBorder="1" applyAlignment="1">
      <alignment horizontal="center" vertical="center"/>
    </xf>
    <xf numFmtId="2" fontId="40" fillId="85" borderId="125" xfId="61" applyNumberFormat="1" applyFont="1" applyFill="1" applyBorder="1" applyAlignment="1">
      <alignment horizontal="center" vertical="center"/>
    </xf>
    <xf numFmtId="0" fontId="40" fillId="35" borderId="133" xfId="61" applyFont="1" applyFill="1" applyBorder="1" applyAlignment="1">
      <alignment horizontal="center" vertical="center"/>
    </xf>
    <xf numFmtId="0" fontId="40" fillId="85" borderId="133" xfId="61" applyFont="1" applyFill="1" applyBorder="1" applyAlignment="1">
      <alignment horizontal="center" vertical="center"/>
    </xf>
    <xf numFmtId="0" fontId="40" fillId="85" borderId="62" xfId="61" applyFont="1" applyFill="1" applyBorder="1" applyAlignment="1">
      <alignment horizontal="center" vertical="center"/>
    </xf>
    <xf numFmtId="0" fontId="40" fillId="85" borderId="134" xfId="61" applyFont="1" applyFill="1" applyBorder="1" applyAlignment="1">
      <alignment horizontal="center" vertical="center"/>
    </xf>
    <xf numFmtId="2" fontId="40" fillId="35" borderId="133" xfId="61" applyNumberFormat="1" applyFont="1" applyFill="1" applyBorder="1" applyAlignment="1">
      <alignment horizontal="center" vertical="center"/>
    </xf>
    <xf numFmtId="2" fontId="40" fillId="85" borderId="133" xfId="61" applyNumberFormat="1" applyFont="1" applyFill="1" applyBorder="1" applyAlignment="1">
      <alignment horizontal="center" vertical="center"/>
    </xf>
    <xf numFmtId="2" fontId="40" fillId="35" borderId="137" xfId="61" applyNumberFormat="1" applyFont="1" applyFill="1" applyBorder="1" applyAlignment="1">
      <alignment horizontal="center" vertical="center"/>
    </xf>
    <xf numFmtId="0" fontId="31" fillId="0" borderId="94" xfId="61" applyFont="1" applyBorder="1" applyAlignment="1">
      <alignment horizontal="center"/>
    </xf>
    <xf numFmtId="0" fontId="31" fillId="0" borderId="16" xfId="61" applyBorder="1" applyAlignment="1">
      <alignment horizontal="center" vertical="center"/>
    </xf>
    <xf numFmtId="2" fontId="31" fillId="0" borderId="16" xfId="61" applyNumberFormat="1" applyBorder="1" applyAlignment="1">
      <alignment horizontal="center"/>
    </xf>
    <xf numFmtId="2" fontId="31" fillId="0" borderId="16" xfId="61" applyNumberFormat="1" applyFont="1" applyBorder="1" applyAlignment="1">
      <alignment horizontal="center"/>
    </xf>
    <xf numFmtId="2" fontId="31" fillId="0" borderId="17" xfId="61" applyNumberFormat="1" applyBorder="1" applyAlignment="1">
      <alignment horizontal="center"/>
    </xf>
    <xf numFmtId="2" fontId="31" fillId="0" borderId="131" xfId="61" applyNumberFormat="1" applyBorder="1" applyAlignment="1">
      <alignment horizontal="center"/>
    </xf>
    <xf numFmtId="0" fontId="31" fillId="0" borderId="75" xfId="61" applyFont="1" applyBorder="1" applyAlignment="1">
      <alignment horizontal="center"/>
    </xf>
    <xf numFmtId="0" fontId="31" fillId="0" borderId="68" xfId="61" applyBorder="1" applyAlignment="1">
      <alignment horizontal="center" vertical="center"/>
    </xf>
    <xf numFmtId="2" fontId="31" fillId="0" borderId="68" xfId="61" applyNumberFormat="1" applyBorder="1" applyAlignment="1">
      <alignment horizontal="center"/>
    </xf>
    <xf numFmtId="0" fontId="31" fillId="0" borderId="97" xfId="61" applyBorder="1" applyAlignment="1">
      <alignment horizontal="center"/>
    </xf>
    <xf numFmtId="2" fontId="31" fillId="0" borderId="97" xfId="61" applyNumberFormat="1" applyBorder="1" applyAlignment="1">
      <alignment horizontal="center" vertical="center"/>
    </xf>
    <xf numFmtId="0" fontId="125" fillId="0" borderId="0" xfId="61" applyFont="1" applyBorder="1" applyAlignment="1"/>
    <xf numFmtId="0" fontId="33" fillId="0" borderId="0" xfId="61" applyFont="1" applyBorder="1" applyAlignment="1"/>
    <xf numFmtId="1" fontId="109" fillId="0" borderId="0" xfId="61" applyNumberFormat="1" applyFont="1" applyBorder="1" applyAlignment="1">
      <alignment vertical="center"/>
    </xf>
    <xf numFmtId="0" fontId="138" fillId="0" borderId="63" xfId="61" applyFont="1" applyBorder="1" applyAlignment="1">
      <alignment horizontal="center" vertical="center"/>
    </xf>
    <xf numFmtId="0" fontId="31" fillId="0" borderId="34" xfId="61" applyBorder="1"/>
    <xf numFmtId="0" fontId="40" fillId="35" borderId="125" xfId="61" applyFont="1" applyFill="1" applyBorder="1" applyAlignment="1">
      <alignment horizontal="center"/>
    </xf>
    <xf numFmtId="0" fontId="40" fillId="85" borderId="125" xfId="61" applyFont="1" applyFill="1" applyBorder="1" applyAlignment="1">
      <alignment horizontal="center"/>
    </xf>
    <xf numFmtId="0" fontId="51" fillId="35" borderId="126" xfId="61" applyFont="1" applyFill="1" applyBorder="1" applyAlignment="1">
      <alignment horizontal="center" vertical="center"/>
    </xf>
    <xf numFmtId="0" fontId="40" fillId="85" borderId="126" xfId="61" applyFont="1" applyFill="1" applyBorder="1" applyAlignment="1">
      <alignment horizontal="center"/>
    </xf>
    <xf numFmtId="2" fontId="40" fillId="85" borderId="127" xfId="61" applyNumberFormat="1" applyFont="1" applyFill="1" applyBorder="1" applyAlignment="1">
      <alignment horizont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2" fontId="40" fillId="85" borderId="130" xfId="61" applyNumberFormat="1" applyFont="1" applyFill="1" applyBorder="1" applyAlignment="1">
      <alignment horizontal="center"/>
    </xf>
    <xf numFmtId="2" fontId="40" fillId="85" borderId="129" xfId="61" applyNumberFormat="1" applyFont="1" applyFill="1" applyBorder="1" applyAlignment="1">
      <alignment horizontal="center"/>
    </xf>
    <xf numFmtId="2" fontId="31" fillId="0" borderId="77" xfId="61" applyNumberFormat="1" applyBorder="1" applyAlignment="1">
      <alignment horizontal="center"/>
    </xf>
    <xf numFmtId="0" fontId="31" fillId="0" borderId="62" xfId="61" applyFont="1" applyBorder="1"/>
    <xf numFmtId="0" fontId="31" fillId="0" borderId="0" xfId="61" applyFont="1" applyBorder="1"/>
    <xf numFmtId="0" fontId="31" fillId="0" borderId="0" xfId="61" quotePrefix="1" applyFont="1"/>
    <xf numFmtId="0" fontId="31" fillId="39" borderId="94" xfId="61" applyFill="1" applyBorder="1" applyAlignment="1">
      <alignment horizontal="center"/>
    </xf>
    <xf numFmtId="2" fontId="31" fillId="39" borderId="16" xfId="61" applyNumberFormat="1" applyFill="1" applyBorder="1" applyAlignment="1">
      <alignment horizontal="center" vertical="center"/>
    </xf>
    <xf numFmtId="2" fontId="31" fillId="39" borderId="17" xfId="61" applyNumberFormat="1" applyFill="1" applyBorder="1" applyAlignment="1">
      <alignment horizontal="center" vertical="center"/>
    </xf>
    <xf numFmtId="2" fontId="31" fillId="39" borderId="131" xfId="61" applyNumberFormat="1" applyFill="1" applyBorder="1" applyAlignment="1">
      <alignment horizontal="center" vertical="center"/>
    </xf>
    <xf numFmtId="0" fontId="40" fillId="35" borderId="129"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28" xfId="61" applyFont="1" applyFill="1" applyBorder="1" applyAlignment="1">
      <alignment horizontal="center"/>
    </xf>
    <xf numFmtId="0" fontId="40" fillId="35" borderId="125" xfId="61" applyFont="1" applyFill="1" applyBorder="1" applyAlignment="1">
      <alignment horizontal="center"/>
    </xf>
    <xf numFmtId="0" fontId="31" fillId="0" borderId="0" xfId="61" applyNumberFormat="1"/>
    <xf numFmtId="0" fontId="40" fillId="35" borderId="130" xfId="61" applyFont="1" applyFill="1" applyBorder="1" applyAlignment="1">
      <alignment horizontal="center" vertical="center"/>
    </xf>
    <xf numFmtId="0" fontId="40" fillId="35" borderId="125" xfId="61" applyFont="1" applyFill="1" applyBorder="1" applyAlignment="1">
      <alignment horizontal="center" vertical="center"/>
    </xf>
    <xf numFmtId="0" fontId="40" fillId="35" borderId="129" xfId="61" applyFont="1" applyFill="1" applyBorder="1" applyAlignment="1">
      <alignment horizontal="center" vertical="center"/>
    </xf>
    <xf numFmtId="2" fontId="31" fillId="0" borderId="0" xfId="61" applyNumberFormat="1" applyBorder="1" applyAlignment="1">
      <alignment horizontal="center" vertical="center"/>
    </xf>
    <xf numFmtId="0" fontId="40" fillId="35" borderId="133" xfId="61" applyFont="1" applyFill="1" applyBorder="1" applyAlignment="1">
      <alignment horizontal="center" vertic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0" fontId="40" fillId="35" borderId="125" xfId="61" applyFont="1" applyFill="1" applyBorder="1" applyAlignment="1">
      <alignment horizontal="center"/>
    </xf>
    <xf numFmtId="0" fontId="31" fillId="38" borderId="21" xfId="0" applyNumberFormat="1" applyFont="1" applyFill="1" applyBorder="1" applyAlignment="1">
      <alignment horizontal="center" vertical="center" wrapText="1"/>
    </xf>
    <xf numFmtId="0" fontId="31" fillId="38" borderId="21" xfId="47" applyFont="1" applyFill="1" applyBorder="1" applyAlignment="1">
      <alignment horizontal="justify" vertical="center" wrapText="1"/>
    </xf>
    <xf numFmtId="0" fontId="31" fillId="38" borderId="21" xfId="47" applyFont="1" applyFill="1" applyBorder="1" applyAlignment="1">
      <alignment horizontal="justify" vertical="justify" wrapText="1"/>
    </xf>
    <xf numFmtId="0" fontId="36" fillId="38" borderId="68" xfId="0" applyFont="1" applyFill="1" applyBorder="1" applyAlignment="1">
      <alignment horizontal="justify" vertical="justify" wrapText="1"/>
    </xf>
    <xf numFmtId="43" fontId="0" fillId="38" borderId="68" xfId="1" applyFont="1" applyFill="1" applyBorder="1" applyAlignment="1">
      <alignment horizontal="center" vertical="center" wrapText="1"/>
    </xf>
    <xf numFmtId="0" fontId="0" fillId="38" borderId="92" xfId="0" applyFont="1" applyFill="1" applyBorder="1" applyAlignment="1">
      <alignment horizontal="left" vertical="center" wrapText="1"/>
    </xf>
    <xf numFmtId="43" fontId="0" fillId="38" borderId="91" xfId="1" applyFont="1" applyFill="1" applyBorder="1" applyAlignment="1">
      <alignment horizontal="center" vertical="center" wrapText="1"/>
    </xf>
    <xf numFmtId="43" fontId="0" fillId="38" borderId="91" xfId="1" applyFont="1" applyFill="1" applyBorder="1" applyAlignment="1">
      <alignment vertical="center"/>
    </xf>
    <xf numFmtId="0" fontId="0" fillId="38" borderId="85" xfId="0" applyFont="1" applyFill="1" applyBorder="1" applyAlignment="1">
      <alignment horizontal="left" wrapText="1"/>
    </xf>
    <xf numFmtId="0" fontId="0" fillId="38" borderId="85" xfId="0" applyFill="1" applyBorder="1" applyAlignment="1">
      <alignment horizontal="left" wrapText="1"/>
    </xf>
    <xf numFmtId="43" fontId="0" fillId="38" borderId="86" xfId="1" applyFont="1" applyFill="1" applyBorder="1"/>
    <xf numFmtId="0" fontId="31" fillId="86" borderId="94" xfId="61" applyFont="1" applyFill="1" applyBorder="1" applyAlignment="1">
      <alignment horizontal="center"/>
    </xf>
    <xf numFmtId="2" fontId="31" fillId="86" borderId="16" xfId="61" applyNumberFormat="1" applyFill="1" applyBorder="1" applyAlignment="1">
      <alignment horizontal="center"/>
    </xf>
    <xf numFmtId="2" fontId="31" fillId="86" borderId="16" xfId="61" applyNumberFormat="1" applyFont="1" applyFill="1" applyBorder="1" applyAlignment="1">
      <alignment horizontal="center"/>
    </xf>
    <xf numFmtId="2" fontId="31" fillId="86" borderId="16" xfId="61" applyNumberFormat="1" applyFill="1" applyBorder="1" applyAlignment="1">
      <alignment horizontal="center" vertical="center"/>
    </xf>
    <xf numFmtId="2" fontId="31" fillId="86" borderId="17" xfId="61" applyNumberFormat="1" applyFill="1" applyBorder="1" applyAlignment="1">
      <alignment horizontal="center"/>
    </xf>
    <xf numFmtId="2" fontId="31" fillId="86" borderId="131" xfId="61" applyNumberFormat="1" applyFill="1" applyBorder="1" applyAlignment="1">
      <alignment horizontal="center"/>
    </xf>
    <xf numFmtId="0" fontId="31" fillId="86" borderId="75" xfId="61" applyFont="1" applyFill="1" applyBorder="1" applyAlignment="1">
      <alignment horizontal="center"/>
    </xf>
    <xf numFmtId="2" fontId="31" fillId="86" borderId="68" xfId="61" applyNumberFormat="1" applyFill="1" applyBorder="1" applyAlignment="1">
      <alignment horizontal="center"/>
    </xf>
    <xf numFmtId="2" fontId="31" fillId="86" borderId="17" xfId="61" applyNumberFormat="1" applyFill="1" applyBorder="1" applyAlignment="1">
      <alignment horizontal="center" vertical="center"/>
    </xf>
    <xf numFmtId="0" fontId="31" fillId="0" borderId="62" xfId="61" applyFont="1" applyBorder="1" applyAlignment="1">
      <alignment horizontal="center"/>
    </xf>
    <xf numFmtId="2" fontId="31" fillId="0" borderId="0" xfId="61" applyNumberFormat="1" applyBorder="1" applyAlignment="1">
      <alignment horizontal="center"/>
    </xf>
    <xf numFmtId="2" fontId="31" fillId="0" borderId="0" xfId="61" applyNumberFormat="1" applyFont="1" applyBorder="1" applyAlignment="1">
      <alignment horizontal="center"/>
    </xf>
    <xf numFmtId="0" fontId="31" fillId="0" borderId="0" xfId="61" applyFont="1" applyBorder="1" applyAlignment="1">
      <alignment horizontal="center"/>
    </xf>
    <xf numFmtId="0" fontId="28" fillId="38" borderId="0" xfId="0" applyFont="1" applyFill="1" applyBorder="1" applyAlignment="1">
      <alignment horizontal="left" vertical="center" wrapText="1"/>
    </xf>
    <xf numFmtId="0" fontId="31" fillId="38" borderId="86" xfId="0" applyFont="1" applyFill="1" applyBorder="1" applyAlignment="1">
      <alignment horizontal="center" vertical="center" wrapText="1"/>
    </xf>
    <xf numFmtId="0" fontId="31" fillId="38" borderId="86" xfId="47" applyFont="1" applyFill="1" applyBorder="1" applyAlignment="1">
      <alignment horizontal="justify" vertical="justify" wrapText="1"/>
    </xf>
    <xf numFmtId="44" fontId="31" fillId="75" borderId="0" xfId="47" applyNumberFormat="1" applyFill="1" applyBorder="1" applyAlignment="1">
      <alignment vertical="top"/>
    </xf>
    <xf numFmtId="0" fontId="31" fillId="75" borderId="32" xfId="0" applyNumberFormat="1" applyFont="1" applyFill="1" applyBorder="1" applyAlignment="1">
      <alignment horizontal="center" vertical="center" wrapText="1"/>
    </xf>
    <xf numFmtId="0" fontId="31" fillId="75" borderId="21" xfId="0" applyNumberFormat="1" applyFont="1" applyFill="1" applyBorder="1" applyAlignment="1">
      <alignment horizontal="center" vertical="center" wrapText="1"/>
    </xf>
    <xf numFmtId="0" fontId="31" fillId="75" borderId="21" xfId="47" applyFont="1" applyFill="1" applyBorder="1" applyAlignment="1">
      <alignment horizontal="center" vertical="center"/>
    </xf>
    <xf numFmtId="4" fontId="31" fillId="75" borderId="21" xfId="47" applyNumberFormat="1" applyFont="1" applyFill="1" applyBorder="1" applyAlignment="1">
      <alignment horizontal="right" vertical="center"/>
    </xf>
    <xf numFmtId="44" fontId="31" fillId="75" borderId="21" xfId="26673" applyFont="1" applyFill="1" applyBorder="1" applyAlignment="1">
      <alignment horizontal="right" vertical="center"/>
    </xf>
    <xf numFmtId="4" fontId="40" fillId="75" borderId="21" xfId="47" applyNumberFormat="1" applyFont="1" applyFill="1" applyBorder="1" applyAlignment="1">
      <alignment horizontal="left" vertical="center" wrapText="1"/>
    </xf>
    <xf numFmtId="0" fontId="81" fillId="75" borderId="0" xfId="47" applyFont="1" applyFill="1" applyBorder="1" applyAlignment="1">
      <alignment vertical="top"/>
    </xf>
    <xf numFmtId="44" fontId="81" fillId="75" borderId="0" xfId="47" applyNumberFormat="1" applyFont="1" applyFill="1" applyBorder="1" applyAlignment="1">
      <alignment vertical="top"/>
    </xf>
    <xf numFmtId="0" fontId="81" fillId="75" borderId="0" xfId="47" applyFont="1" applyFill="1" applyAlignment="1">
      <alignment vertical="top"/>
    </xf>
    <xf numFmtId="0" fontId="40" fillId="75" borderId="21" xfId="47" applyFont="1" applyFill="1" applyBorder="1" applyAlignment="1">
      <alignment horizontal="justify" vertical="justify" wrapText="1"/>
    </xf>
    <xf numFmtId="0" fontId="31" fillId="38" borderId="86" xfId="47" applyFont="1" applyFill="1" applyBorder="1" applyAlignment="1">
      <alignment horizontal="justify" vertical="center" wrapText="1"/>
    </xf>
    <xf numFmtId="0" fontId="40" fillId="38" borderId="21" xfId="0" applyFont="1" applyFill="1" applyBorder="1" applyAlignment="1">
      <alignment horizontal="left" vertical="center" wrapText="1"/>
    </xf>
    <xf numFmtId="2" fontId="0" fillId="38" borderId="86" xfId="0" applyNumberFormat="1" applyFill="1" applyBorder="1" applyAlignment="1">
      <alignment horizontal="center" vertical="center"/>
    </xf>
    <xf numFmtId="44" fontId="31" fillId="0" borderId="76" xfId="47" applyNumberFormat="1" applyFill="1" applyBorder="1" applyAlignment="1">
      <alignment vertical="top"/>
    </xf>
    <xf numFmtId="44" fontId="31" fillId="35" borderId="16" xfId="47" applyNumberFormat="1" applyFill="1" applyBorder="1" applyAlignment="1">
      <alignment vertical="top" wrapText="1"/>
    </xf>
    <xf numFmtId="0" fontId="0" fillId="87" borderId="0" xfId="0" applyFill="1"/>
    <xf numFmtId="0" fontId="139" fillId="33" borderId="0" xfId="0" applyFont="1" applyFill="1" applyAlignment="1">
      <alignment vertical="center" wrapText="1"/>
    </xf>
    <xf numFmtId="0" fontId="5" fillId="0" borderId="68" xfId="0" applyFont="1" applyFill="1" applyBorder="1" applyAlignment="1">
      <alignment horizontal="center" vertical="center"/>
    </xf>
    <xf numFmtId="0" fontId="110" fillId="0" borderId="68" xfId="0" applyFont="1" applyBorder="1" applyAlignment="1">
      <alignment horizontal="center" vertical="center" wrapText="1"/>
    </xf>
    <xf numFmtId="2" fontId="0" fillId="38" borderId="25" xfId="0" applyNumberFormat="1" applyFill="1" applyBorder="1" applyAlignment="1">
      <alignment horizontal="center"/>
    </xf>
    <xf numFmtId="0" fontId="31" fillId="38" borderId="30" xfId="0" applyNumberFormat="1" applyFont="1" applyFill="1" applyBorder="1" applyAlignment="1">
      <alignment horizontal="center" vertical="center" wrapText="1"/>
    </xf>
    <xf numFmtId="0" fontId="31" fillId="0" borderId="32" xfId="0" applyFont="1" applyFill="1" applyBorder="1" applyAlignment="1">
      <alignment horizontal="center" vertical="center" wrapText="1"/>
    </xf>
    <xf numFmtId="0" fontId="31" fillId="0" borderId="21" xfId="0" applyNumberFormat="1" applyFont="1" applyFill="1" applyBorder="1" applyAlignment="1">
      <alignment horizontal="center" vertical="center" wrapText="1"/>
    </xf>
    <xf numFmtId="0" fontId="31" fillId="38" borderId="32" xfId="47" applyFont="1" applyFill="1" applyBorder="1" applyAlignment="1">
      <alignment horizontal="justify" vertical="center" wrapText="1"/>
    </xf>
    <xf numFmtId="0" fontId="31" fillId="0" borderId="31" xfId="47" applyFont="1" applyFill="1" applyBorder="1" applyAlignment="1">
      <alignment horizontal="justify" vertical="justify" wrapText="1"/>
    </xf>
    <xf numFmtId="0" fontId="31" fillId="0" borderId="86" xfId="47" applyFont="1" applyFill="1" applyBorder="1" applyAlignment="1">
      <alignment horizontal="justify" vertical="center" wrapText="1"/>
    </xf>
    <xf numFmtId="0" fontId="31" fillId="0" borderId="0" xfId="47" applyNumberFormat="1" applyFill="1" applyBorder="1" applyAlignment="1">
      <alignment vertical="top"/>
    </xf>
    <xf numFmtId="0" fontId="31" fillId="38" borderId="32" xfId="47" applyFont="1" applyFill="1" applyBorder="1" applyAlignment="1">
      <alignment horizontal="justify" vertical="justify" wrapText="1"/>
    </xf>
    <xf numFmtId="0" fontId="31" fillId="0" borderId="0" xfId="47" applyFill="1" applyBorder="1" applyAlignment="1">
      <alignment horizontal="center" vertical="center"/>
    </xf>
    <xf numFmtId="0" fontId="31" fillId="75" borderId="0" xfId="47" applyFill="1" applyBorder="1" applyAlignment="1">
      <alignment horizontal="center" vertical="center"/>
    </xf>
    <xf numFmtId="0" fontId="31" fillId="84" borderId="0" xfId="47" applyFill="1" applyBorder="1" applyAlignment="1">
      <alignment horizontal="center" vertical="center"/>
    </xf>
    <xf numFmtId="0" fontId="31" fillId="38" borderId="0" xfId="47" applyFill="1" applyBorder="1" applyAlignment="1">
      <alignment horizontal="center" vertical="center"/>
    </xf>
    <xf numFmtId="0" fontId="31" fillId="83" borderId="0" xfId="47" applyFill="1" applyBorder="1" applyAlignment="1">
      <alignment horizontal="center" vertical="center"/>
    </xf>
    <xf numFmtId="0" fontId="31" fillId="0" borderId="0" xfId="47" applyFill="1" applyAlignment="1">
      <alignment horizontal="center" vertical="center" wrapText="1"/>
    </xf>
    <xf numFmtId="0" fontId="36" fillId="33" borderId="72" xfId="0" applyFont="1" applyFill="1" applyBorder="1" applyAlignment="1">
      <alignment horizontal="left" vertical="center" wrapText="1"/>
    </xf>
    <xf numFmtId="0" fontId="135" fillId="33" borderId="72" xfId="0" applyFont="1" applyFill="1" applyBorder="1" applyAlignment="1">
      <alignment horizontal="left" vertical="center" wrapText="1"/>
    </xf>
    <xf numFmtId="10" fontId="36" fillId="33" borderId="72" xfId="0" applyNumberFormat="1" applyFont="1" applyFill="1" applyBorder="1" applyAlignment="1">
      <alignment horizontal="left" vertical="center" wrapText="1"/>
    </xf>
    <xf numFmtId="4" fontId="36" fillId="0" borderId="72" xfId="0" applyNumberFormat="1" applyFont="1" applyFill="1" applyBorder="1" applyAlignment="1">
      <alignment horizontal="left" vertical="center" wrapText="1"/>
    </xf>
    <xf numFmtId="0" fontId="31" fillId="0" borderId="79" xfId="0" applyNumberFormat="1" applyFont="1" applyFill="1" applyBorder="1" applyAlignment="1">
      <alignment horizontal="center" vertical="center" wrapText="1"/>
    </xf>
    <xf numFmtId="0" fontId="31" fillId="0" borderId="79" xfId="0" applyFont="1" applyFill="1" applyBorder="1" applyAlignment="1">
      <alignment horizontal="center" vertical="center" wrapText="1"/>
    </xf>
    <xf numFmtId="2" fontId="0" fillId="38" borderId="138" xfId="0" applyNumberFormat="1" applyFill="1" applyBorder="1" applyAlignment="1">
      <alignment horizontal="center" vertical="center"/>
    </xf>
    <xf numFmtId="2" fontId="0" fillId="38" borderId="91" xfId="0" applyNumberFormat="1" applyFill="1" applyBorder="1" applyAlignment="1">
      <alignment horizontal="center" vertical="center"/>
    </xf>
    <xf numFmtId="2" fontId="0" fillId="38" borderId="68" xfId="0" applyNumberFormat="1" applyFill="1" applyBorder="1" applyAlignment="1">
      <alignment horizontal="center" vertical="center"/>
    </xf>
    <xf numFmtId="2" fontId="31" fillId="0" borderId="0" xfId="61" applyNumberFormat="1"/>
    <xf numFmtId="0" fontId="31" fillId="38" borderId="139" xfId="0" applyNumberFormat="1" applyFont="1" applyFill="1" applyBorder="1" applyAlignment="1">
      <alignment horizontal="center" vertical="center" wrapText="1"/>
    </xf>
    <xf numFmtId="0" fontId="31" fillId="38" borderId="139" xfId="0" applyFont="1" applyFill="1" applyBorder="1" applyAlignment="1">
      <alignment horizontal="center" vertical="center" wrapText="1"/>
    </xf>
    <xf numFmtId="0" fontId="31" fillId="84" borderId="139" xfId="0" applyFont="1" applyFill="1" applyBorder="1" applyAlignment="1">
      <alignment horizontal="center" vertical="center" wrapText="1"/>
    </xf>
    <xf numFmtId="0" fontId="31" fillId="38" borderId="139" xfId="47" applyFont="1" applyFill="1" applyBorder="1" applyAlignment="1">
      <alignment horizontal="justify" vertical="justify" wrapText="1"/>
    </xf>
    <xf numFmtId="4" fontId="31" fillId="84" borderId="139" xfId="47" applyNumberFormat="1" applyFont="1" applyFill="1" applyBorder="1" applyAlignment="1">
      <alignment horizontal="right" vertical="center"/>
    </xf>
    <xf numFmtId="44" fontId="31" fillId="84" borderId="139" xfId="26673" applyFont="1" applyFill="1" applyBorder="1" applyAlignment="1">
      <alignment horizontal="right" vertical="center"/>
    </xf>
    <xf numFmtId="44" fontId="31" fillId="0" borderId="0" xfId="47" quotePrefix="1" applyNumberFormat="1" applyFill="1" applyBorder="1" applyAlignment="1">
      <alignment vertical="top"/>
    </xf>
    <xf numFmtId="44" fontId="31" fillId="0" borderId="0" xfId="47" applyNumberFormat="1" applyFill="1" applyAlignment="1">
      <alignment vertical="top"/>
    </xf>
    <xf numFmtId="10" fontId="31" fillId="33" borderId="140" xfId="51" applyNumberFormat="1" applyFont="1" applyFill="1" applyBorder="1" applyAlignment="1">
      <alignment horizontal="center" vertical="top" wrapText="1"/>
    </xf>
    <xf numFmtId="0" fontId="31" fillId="33" borderId="141" xfId="51" applyFill="1" applyBorder="1" applyAlignment="1"/>
    <xf numFmtId="39" fontId="31" fillId="33" borderId="142" xfId="51" applyNumberFormat="1" applyFill="1" applyBorder="1" applyAlignment="1">
      <alignment horizontal="center"/>
    </xf>
    <xf numFmtId="10" fontId="31" fillId="33" borderId="111" xfId="51" applyNumberFormat="1" applyFont="1" applyFill="1" applyBorder="1" applyAlignment="1">
      <alignment horizontal="center" vertical="top" wrapText="1"/>
    </xf>
    <xf numFmtId="43" fontId="6" fillId="0" borderId="77" xfId="1" applyFont="1" applyFill="1" applyBorder="1" applyAlignment="1">
      <alignment vertical="center"/>
    </xf>
    <xf numFmtId="49" fontId="4" fillId="0" borderId="68" xfId="0" applyNumberFormat="1" applyFont="1" applyFill="1" applyBorder="1" applyAlignment="1">
      <alignment horizontal="center" vertical="center"/>
    </xf>
    <xf numFmtId="44" fontId="40" fillId="38" borderId="0" xfId="26673" applyFont="1" applyFill="1" applyBorder="1" applyAlignment="1">
      <alignment wrapText="1"/>
    </xf>
    <xf numFmtId="44" fontId="40" fillId="38" borderId="14" xfId="26673" applyFont="1" applyFill="1" applyBorder="1" applyAlignment="1">
      <alignment wrapText="1"/>
    </xf>
    <xf numFmtId="44" fontId="40" fillId="38" borderId="19" xfId="26673" applyFont="1" applyFill="1" applyBorder="1" applyAlignment="1">
      <alignment vertical="top" wrapText="1"/>
    </xf>
    <xf numFmtId="44" fontId="40" fillId="38" borderId="18" xfId="26673" applyFont="1" applyFill="1" applyBorder="1" applyAlignment="1">
      <alignment vertical="top" wrapText="1"/>
    </xf>
    <xf numFmtId="0" fontId="31" fillId="38" borderId="79" xfId="0" applyNumberFormat="1" applyFont="1" applyFill="1" applyBorder="1" applyAlignment="1">
      <alignment horizontal="center" vertical="center" wrapText="1"/>
    </xf>
    <xf numFmtId="0" fontId="31" fillId="38" borderId="113" xfId="0" applyNumberFormat="1" applyFont="1" applyFill="1" applyBorder="1" applyAlignment="1">
      <alignment horizontal="center" vertical="center" wrapText="1"/>
    </xf>
    <xf numFmtId="0" fontId="31" fillId="38" borderId="24" xfId="0" applyNumberFormat="1" applyFont="1" applyFill="1" applyBorder="1" applyAlignment="1">
      <alignment horizontal="center" vertical="center" wrapText="1"/>
    </xf>
    <xf numFmtId="0" fontId="31" fillId="0" borderId="139" xfId="0" applyNumberFormat="1" applyFont="1" applyFill="1" applyBorder="1" applyAlignment="1">
      <alignment horizontal="center" vertical="center" wrapText="1"/>
    </xf>
    <xf numFmtId="0" fontId="31" fillId="38" borderId="89" xfId="0" applyNumberFormat="1"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38" borderId="113" xfId="0" applyFont="1" applyFill="1" applyBorder="1" applyAlignment="1">
      <alignment horizontal="center" vertical="center" wrapText="1"/>
    </xf>
    <xf numFmtId="0" fontId="31" fillId="38" borderId="31" xfId="0" applyFont="1" applyFill="1" applyBorder="1" applyAlignment="1">
      <alignment horizontal="center" vertical="center" wrapText="1"/>
    </xf>
    <xf numFmtId="0" fontId="31" fillId="38" borderId="85" xfId="0" applyFont="1" applyFill="1" applyBorder="1" applyAlignment="1">
      <alignment horizontal="center" vertical="center" wrapText="1"/>
    </xf>
    <xf numFmtId="0" fontId="31" fillId="38" borderId="113" xfId="47" applyFont="1" applyFill="1" applyBorder="1" applyAlignment="1">
      <alignment horizontal="justify" vertical="justify" wrapText="1"/>
    </xf>
    <xf numFmtId="0" fontId="31" fillId="0" borderId="24" xfId="47" applyFont="1" applyFill="1" applyBorder="1" applyAlignment="1">
      <alignment horizontal="justify" vertical="center" wrapText="1"/>
    </xf>
    <xf numFmtId="0" fontId="31" fillId="0" borderId="139" xfId="47" applyFont="1" applyFill="1" applyBorder="1" applyAlignment="1">
      <alignment horizontal="justify" vertical="justify" wrapText="1"/>
    </xf>
    <xf numFmtId="0" fontId="31" fillId="38" borderId="31" xfId="47" applyFont="1" applyFill="1" applyBorder="1" applyAlignment="1">
      <alignment horizontal="left" vertical="center" wrapText="1"/>
    </xf>
    <xf numFmtId="0" fontId="31" fillId="38" borderId="31" xfId="47" applyFont="1" applyFill="1" applyBorder="1" applyAlignment="1">
      <alignment horizontal="justify" vertical="center" wrapText="1"/>
    </xf>
    <xf numFmtId="0" fontId="31" fillId="0" borderId="139" xfId="47" applyFont="1" applyFill="1" applyBorder="1" applyAlignment="1">
      <alignment horizontal="left" vertical="top" wrapText="1"/>
    </xf>
    <xf numFmtId="0" fontId="31" fillId="38" borderId="0" xfId="47" applyFont="1" applyFill="1" applyBorder="1" applyAlignment="1">
      <alignment horizontal="justify" vertical="justify" wrapText="1"/>
    </xf>
    <xf numFmtId="2" fontId="31" fillId="38" borderId="86" xfId="0" applyNumberFormat="1" applyFont="1" applyFill="1" applyBorder="1" applyAlignment="1">
      <alignment horizontal="center" vertical="center" wrapText="1"/>
    </xf>
    <xf numFmtId="4" fontId="51" fillId="76" borderId="68" xfId="47" applyNumberFormat="1" applyFont="1" applyFill="1" applyBorder="1" applyAlignment="1">
      <alignment horizontal="center" vertical="center" wrapText="1"/>
    </xf>
    <xf numFmtId="0" fontId="31" fillId="0" borderId="21" xfId="47" applyNumberFormat="1" applyFont="1" applyFill="1" applyBorder="1" applyAlignment="1">
      <alignment horizontal="center" vertical="center" wrapText="1"/>
    </xf>
    <xf numFmtId="0" fontId="31" fillId="0" borderId="21" xfId="47" applyFont="1" applyFill="1" applyBorder="1" applyAlignment="1">
      <alignment horizontal="center" vertical="center" wrapText="1"/>
    </xf>
    <xf numFmtId="4" fontId="31" fillId="0" borderId="21" xfId="47" applyNumberFormat="1" applyFont="1" applyFill="1" applyBorder="1" applyAlignment="1">
      <alignment horizontal="right" vertical="center" wrapText="1"/>
    </xf>
    <xf numFmtId="44" fontId="31" fillId="0" borderId="21" xfId="26673" applyFont="1" applyFill="1" applyBorder="1" applyAlignment="1">
      <alignment horizontal="right" vertical="center" wrapText="1"/>
    </xf>
    <xf numFmtId="10" fontId="31" fillId="0" borderId="21" xfId="2" applyNumberFormat="1" applyFont="1" applyFill="1" applyBorder="1" applyAlignment="1">
      <alignment horizontal="right" vertical="center" wrapText="1"/>
    </xf>
    <xf numFmtId="0" fontId="31" fillId="38" borderId="21" xfId="47" applyFont="1" applyFill="1" applyBorder="1" applyAlignment="1">
      <alignment horizontal="center" vertical="center" wrapText="1"/>
    </xf>
    <xf numFmtId="4" fontId="31" fillId="38" borderId="21" xfId="47" applyNumberFormat="1" applyFont="1" applyFill="1" applyBorder="1" applyAlignment="1">
      <alignment horizontal="right" vertical="center" wrapText="1"/>
    </xf>
    <xf numFmtId="0" fontId="31" fillId="38" borderId="32" xfId="47" applyNumberFormat="1" applyFont="1" applyFill="1" applyBorder="1" applyAlignment="1">
      <alignment horizontal="center" vertical="center" wrapText="1"/>
    </xf>
    <xf numFmtId="0" fontId="31" fillId="38" borderId="32" xfId="47" applyFont="1" applyFill="1" applyBorder="1" applyAlignment="1">
      <alignment horizontal="center" vertical="center" wrapText="1"/>
    </xf>
    <xf numFmtId="4" fontId="31" fillId="38" borderId="32" xfId="47" applyNumberFormat="1" applyFont="1" applyFill="1" applyBorder="1" applyAlignment="1">
      <alignment horizontal="right" vertical="center" wrapText="1"/>
    </xf>
    <xf numFmtId="44" fontId="31" fillId="38" borderId="32" xfId="26673" applyFont="1" applyFill="1" applyBorder="1" applyAlignment="1">
      <alignment horizontal="right" vertical="center" wrapText="1"/>
    </xf>
    <xf numFmtId="0" fontId="31" fillId="0" borderId="30" xfId="47" applyNumberFormat="1" applyFont="1" applyFill="1" applyBorder="1" applyAlignment="1">
      <alignment horizontal="center" vertical="center" wrapText="1"/>
    </xf>
    <xf numFmtId="0" fontId="31" fillId="38" borderId="30" xfId="47" applyNumberFormat="1" applyFont="1" applyFill="1" applyBorder="1" applyAlignment="1">
      <alignment horizontal="center" vertical="center" wrapText="1"/>
    </xf>
    <xf numFmtId="0" fontId="31" fillId="38" borderId="89" xfId="47" applyFont="1" applyFill="1" applyBorder="1" applyAlignment="1">
      <alignment horizontal="center" vertical="center" wrapText="1"/>
    </xf>
    <xf numFmtId="4" fontId="31" fillId="38" borderId="139" xfId="47" applyNumberFormat="1" applyFont="1" applyFill="1" applyBorder="1" applyAlignment="1">
      <alignment horizontal="right" vertical="center" wrapText="1"/>
    </xf>
    <xf numFmtId="0" fontId="31" fillId="0" borderId="79" xfId="47" applyNumberFormat="1" applyFont="1" applyFill="1" applyBorder="1" applyAlignment="1">
      <alignment horizontal="center" vertical="center" wrapText="1"/>
    </xf>
    <xf numFmtId="0" fontId="31" fillId="38" borderId="139" xfId="47" applyFont="1" applyFill="1" applyBorder="1" applyAlignment="1">
      <alignment horizontal="center" vertical="center" wrapText="1"/>
    </xf>
    <xf numFmtId="0" fontId="31" fillId="38" borderId="79" xfId="47" applyNumberFormat="1" applyFont="1" applyFill="1" applyBorder="1" applyAlignment="1">
      <alignment horizontal="center" vertical="center" wrapText="1"/>
    </xf>
    <xf numFmtId="0" fontId="31" fillId="0" borderId="139" xfId="47" applyFont="1" applyFill="1" applyBorder="1" applyAlignment="1">
      <alignment horizontal="center" vertical="center" wrapText="1"/>
    </xf>
    <xf numFmtId="4" fontId="31" fillId="0" borderId="139" xfId="47" applyNumberFormat="1" applyFont="1" applyFill="1" applyBorder="1" applyAlignment="1">
      <alignment horizontal="right" vertical="center" wrapText="1"/>
    </xf>
    <xf numFmtId="0" fontId="31" fillId="0" borderId="32" xfId="47" applyNumberFormat="1" applyFont="1" applyFill="1" applyBorder="1" applyAlignment="1">
      <alignment horizontal="center" vertical="center" wrapText="1"/>
    </xf>
    <xf numFmtId="0" fontId="31" fillId="0" borderId="32" xfId="47" applyFont="1" applyFill="1" applyBorder="1" applyAlignment="1">
      <alignment horizontal="center" vertical="center" wrapText="1"/>
    </xf>
    <xf numFmtId="4" fontId="31" fillId="0" borderId="32" xfId="47" applyNumberFormat="1" applyFont="1" applyFill="1" applyBorder="1" applyAlignment="1">
      <alignment horizontal="right" vertical="center" wrapText="1"/>
    </xf>
    <xf numFmtId="44" fontId="31" fillId="0" borderId="32" xfId="26673" applyFont="1" applyFill="1" applyBorder="1" applyAlignment="1">
      <alignment horizontal="right" vertical="center" wrapText="1"/>
    </xf>
    <xf numFmtId="0" fontId="31" fillId="0" borderId="79" xfId="47" applyFont="1" applyFill="1" applyBorder="1" applyAlignment="1">
      <alignment horizontal="center" vertical="center" wrapText="1"/>
    </xf>
    <xf numFmtId="4" fontId="31" fillId="0" borderId="79" xfId="47" applyNumberFormat="1" applyFont="1" applyFill="1" applyBorder="1" applyAlignment="1">
      <alignment horizontal="right" vertical="center" wrapText="1"/>
    </xf>
    <xf numFmtId="44" fontId="31" fillId="0" borderId="79" xfId="26673" applyFont="1" applyFill="1" applyBorder="1" applyAlignment="1">
      <alignment horizontal="right" vertical="center" wrapText="1"/>
    </xf>
    <xf numFmtId="0" fontId="31" fillId="0" borderId="86" xfId="47" applyFont="1" applyFill="1" applyBorder="1" applyAlignment="1">
      <alignment horizontal="center" vertical="center" wrapText="1"/>
    </xf>
    <xf numFmtId="4" fontId="31" fillId="0" borderId="86" xfId="47" applyNumberFormat="1" applyFont="1" applyFill="1" applyBorder="1" applyAlignment="1">
      <alignment horizontal="right" vertical="center" wrapText="1"/>
    </xf>
    <xf numFmtId="0" fontId="31" fillId="38" borderId="86" xfId="47" applyFont="1" applyFill="1" applyBorder="1" applyAlignment="1">
      <alignment horizontal="center" vertical="center" wrapText="1"/>
    </xf>
    <xf numFmtId="4" fontId="31" fillId="38" borderId="86" xfId="47" applyNumberFormat="1" applyFont="1" applyFill="1" applyBorder="1" applyAlignment="1">
      <alignment horizontal="right" vertical="center" wrapText="1"/>
    </xf>
    <xf numFmtId="0" fontId="31" fillId="38" borderId="31" xfId="47" applyFont="1" applyFill="1" applyBorder="1" applyAlignment="1">
      <alignment horizontal="center" vertical="center" wrapText="1"/>
    </xf>
    <xf numFmtId="4" fontId="31" fillId="38" borderId="31" xfId="47" applyNumberFormat="1" applyFont="1" applyFill="1" applyBorder="1" applyAlignment="1">
      <alignment horizontal="right" vertical="center" wrapText="1"/>
    </xf>
    <xf numFmtId="0" fontId="31" fillId="0" borderId="31" xfId="47" applyFont="1" applyFill="1" applyBorder="1" applyAlignment="1">
      <alignment horizontal="center" vertical="center" wrapText="1"/>
    </xf>
    <xf numFmtId="4" fontId="31" fillId="0" borderId="31" xfId="47" applyNumberFormat="1" applyFont="1" applyFill="1" applyBorder="1" applyAlignment="1">
      <alignment horizontal="right" vertical="center" wrapText="1"/>
    </xf>
    <xf numFmtId="0" fontId="31" fillId="38" borderId="113" xfId="47" applyFont="1" applyFill="1" applyBorder="1" applyAlignment="1">
      <alignment horizontal="center" vertical="center" wrapText="1"/>
    </xf>
    <xf numFmtId="4" fontId="31" fillId="38" borderId="113" xfId="47" applyNumberFormat="1" applyFont="1" applyFill="1" applyBorder="1" applyAlignment="1">
      <alignment horizontal="right" vertical="center" wrapText="1"/>
    </xf>
    <xf numFmtId="0" fontId="0" fillId="0" borderId="21" xfId="0" applyBorder="1" applyAlignment="1">
      <alignment wrapText="1"/>
    </xf>
    <xf numFmtId="4" fontId="31" fillId="38" borderId="32" xfId="47" applyNumberFormat="1" applyFont="1" applyFill="1" applyBorder="1" applyAlignment="1">
      <alignment horizontal="center" vertical="center" wrapText="1"/>
    </xf>
    <xf numFmtId="4" fontId="31" fillId="38" borderId="21" xfId="47" applyNumberFormat="1" applyFont="1" applyFill="1" applyBorder="1" applyAlignment="1">
      <alignment horizontal="center" vertical="center" wrapText="1"/>
    </xf>
    <xf numFmtId="0" fontId="31" fillId="88" borderId="21" xfId="47" applyNumberFormat="1" applyFont="1" applyFill="1" applyBorder="1" applyAlignment="1">
      <alignment horizontal="center" vertical="center" wrapText="1"/>
    </xf>
    <xf numFmtId="0" fontId="31" fillId="88" borderId="32" xfId="0" applyNumberFormat="1" applyFont="1" applyFill="1" applyBorder="1" applyAlignment="1">
      <alignment horizontal="center" vertical="center" wrapText="1"/>
    </xf>
    <xf numFmtId="0" fontId="31" fillId="88" borderId="21" xfId="0" applyFont="1" applyFill="1" applyBorder="1" applyAlignment="1">
      <alignment horizontal="center" vertical="center" wrapText="1"/>
    </xf>
    <xf numFmtId="0" fontId="31" fillId="88" borderId="21" xfId="47" applyFont="1" applyFill="1" applyBorder="1" applyAlignment="1">
      <alignment horizontal="left" vertical="center" wrapText="1"/>
    </xf>
    <xf numFmtId="0" fontId="31" fillId="88" borderId="21" xfId="47" applyFont="1" applyFill="1" applyBorder="1" applyAlignment="1">
      <alignment horizontal="center" vertical="center" wrapText="1"/>
    </xf>
    <xf numFmtId="4" fontId="31" fillId="88" borderId="21" xfId="47" applyNumberFormat="1" applyFont="1" applyFill="1" applyBorder="1" applyAlignment="1">
      <alignment horizontal="right" vertical="center" wrapText="1"/>
    </xf>
    <xf numFmtId="44" fontId="31" fillId="88" borderId="21" xfId="26673" applyFont="1" applyFill="1" applyBorder="1" applyAlignment="1">
      <alignment horizontal="right" vertical="center" wrapText="1"/>
    </xf>
    <xf numFmtId="10" fontId="31" fillId="88" borderId="21" xfId="2" applyNumberFormat="1" applyFont="1" applyFill="1" applyBorder="1" applyAlignment="1">
      <alignment horizontal="right" vertical="center" wrapText="1"/>
    </xf>
    <xf numFmtId="0" fontId="31" fillId="88" borderId="21" xfId="47" applyFont="1" applyFill="1" applyBorder="1" applyAlignment="1">
      <alignment horizontal="justify" vertical="center" wrapText="1"/>
    </xf>
    <xf numFmtId="0" fontId="31" fillId="88" borderId="21" xfId="47" applyFont="1" applyFill="1" applyBorder="1" applyAlignment="1">
      <alignment horizontal="justify" vertical="justify" wrapText="1"/>
    </xf>
    <xf numFmtId="0" fontId="0" fillId="0" borderId="0" xfId="0" applyAlignment="1">
      <alignment wrapText="1"/>
    </xf>
    <xf numFmtId="2" fontId="0" fillId="0" borderId="0" xfId="0" applyNumberFormat="1" applyAlignment="1">
      <alignment wrapText="1"/>
    </xf>
    <xf numFmtId="2" fontId="0" fillId="38" borderId="143" xfId="0" applyNumberFormat="1" applyFill="1" applyBorder="1" applyAlignment="1">
      <alignment horizontal="center" vertical="center"/>
    </xf>
    <xf numFmtId="0" fontId="3" fillId="0" borderId="68" xfId="0" applyFont="1" applyFill="1" applyBorder="1" applyAlignment="1">
      <alignment wrapText="1"/>
    </xf>
    <xf numFmtId="9" fontId="0" fillId="0" borderId="86" xfId="1" applyNumberFormat="1" applyFont="1" applyFill="1" applyBorder="1" applyAlignment="1">
      <alignment horizontal="center" vertical="center"/>
    </xf>
    <xf numFmtId="0" fontId="0" fillId="38" borderId="0" xfId="0" applyFill="1" applyBorder="1" applyAlignment="1">
      <alignment horizontal="center"/>
    </xf>
    <xf numFmtId="168" fontId="40" fillId="33" borderId="68" xfId="51" applyNumberFormat="1" applyFont="1" applyFill="1" applyBorder="1" applyAlignment="1">
      <alignment horizontal="center" vertical="center"/>
    </xf>
    <xf numFmtId="0" fontId="40" fillId="33" borderId="68" xfId="51" applyFont="1" applyFill="1" applyBorder="1" applyAlignment="1">
      <alignment horizontal="center" vertical="center"/>
    </xf>
    <xf numFmtId="0" fontId="37" fillId="0" borderId="69" xfId="46" applyFont="1" applyFill="1" applyBorder="1" applyAlignment="1">
      <alignment horizontal="center" vertical="center"/>
    </xf>
    <xf numFmtId="0" fontId="60" fillId="0" borderId="69" xfId="46" applyFont="1" applyFill="1" applyBorder="1" applyAlignment="1">
      <alignment horizontal="center" vertical="center"/>
    </xf>
    <xf numFmtId="0" fontId="2" fillId="0" borderId="68" xfId="0" applyFont="1" applyFill="1" applyBorder="1" applyAlignment="1">
      <alignment horizontal="center" vertical="center"/>
    </xf>
    <xf numFmtId="43" fontId="30" fillId="33" borderId="72" xfId="1" applyFont="1" applyFill="1" applyBorder="1" applyAlignment="1">
      <alignment vertical="center" wrapText="1"/>
    </xf>
    <xf numFmtId="0" fontId="0" fillId="0" borderId="0" xfId="0" applyFont="1"/>
    <xf numFmtId="0" fontId="0" fillId="0" borderId="0" xfId="0" applyFont="1" applyBorder="1" applyAlignment="1">
      <alignment horizontal="left" vertical="center"/>
    </xf>
    <xf numFmtId="0" fontId="0" fillId="0" borderId="0" xfId="0" applyFont="1" applyBorder="1"/>
    <xf numFmtId="0" fontId="0" fillId="33" borderId="72" xfId="0" applyFont="1" applyFill="1" applyBorder="1" applyAlignment="1">
      <alignment horizontal="left" vertical="center" wrapText="1"/>
    </xf>
    <xf numFmtId="2" fontId="0" fillId="38" borderId="86" xfId="0" applyNumberFormat="1" applyFont="1" applyFill="1" applyBorder="1" applyAlignment="1">
      <alignment horizontal="center" vertical="center"/>
    </xf>
    <xf numFmtId="44" fontId="0" fillId="0" borderId="0" xfId="26673" applyFont="1"/>
    <xf numFmtId="44" fontId="0" fillId="0" borderId="0" xfId="0" applyNumberFormat="1"/>
    <xf numFmtId="0" fontId="1" fillId="0" borderId="68" xfId="0" applyFont="1" applyFill="1" applyBorder="1" applyAlignment="1">
      <alignment wrapText="1"/>
    </xf>
    <xf numFmtId="170" fontId="40" fillId="76" borderId="145" xfId="0" applyNumberFormat="1" applyFont="1" applyFill="1" applyBorder="1" applyAlignment="1">
      <alignment horizontal="center" vertical="center"/>
    </xf>
    <xf numFmtId="10" fontId="40" fillId="76" borderId="146" xfId="2" applyNumberFormat="1" applyFont="1" applyFill="1" applyBorder="1" applyAlignment="1">
      <alignment horizontal="center" vertical="center"/>
    </xf>
    <xf numFmtId="0" fontId="31" fillId="0" borderId="62" xfId="47" applyFill="1" applyBorder="1" applyAlignment="1">
      <alignment vertical="center"/>
    </xf>
    <xf numFmtId="0" fontId="51" fillId="76" borderId="75" xfId="47" applyFont="1" applyFill="1" applyBorder="1" applyAlignment="1">
      <alignment horizontal="center" vertical="center"/>
    </xf>
    <xf numFmtId="44" fontId="51" fillId="76" borderId="77" xfId="26673" applyFont="1" applyFill="1" applyBorder="1" applyAlignment="1">
      <alignment horizontal="center" vertical="center" wrapText="1"/>
    </xf>
    <xf numFmtId="0" fontId="40" fillId="75" borderId="40" xfId="0" quotePrefix="1" applyNumberFormat="1" applyFont="1" applyFill="1" applyBorder="1" applyAlignment="1">
      <alignment horizontal="center" vertical="center" wrapText="1"/>
    </xf>
    <xf numFmtId="44" fontId="40" fillId="75" borderId="41" xfId="26673" applyFont="1" applyFill="1" applyBorder="1" applyAlignment="1">
      <alignment horizontal="right" vertical="center" wrapText="1"/>
    </xf>
    <xf numFmtId="0" fontId="40" fillId="75" borderId="40" xfId="0" applyNumberFormat="1" applyFont="1" applyFill="1" applyBorder="1" applyAlignment="1">
      <alignment horizontal="center" vertical="center" wrapText="1"/>
    </xf>
    <xf numFmtId="44" fontId="31" fillId="75" borderId="41" xfId="26673" applyFont="1" applyFill="1" applyBorder="1" applyAlignment="1">
      <alignment horizontal="right" vertical="center"/>
    </xf>
    <xf numFmtId="0" fontId="31" fillId="0" borderId="40" xfId="47" applyNumberFormat="1" applyFont="1" applyFill="1" applyBorder="1" applyAlignment="1">
      <alignment horizontal="center" vertical="center"/>
    </xf>
    <xf numFmtId="44" fontId="31" fillId="0" borderId="41" xfId="26673" applyFont="1" applyFill="1" applyBorder="1" applyAlignment="1">
      <alignment horizontal="right" vertical="center"/>
    </xf>
    <xf numFmtId="0" fontId="31" fillId="84" borderId="40" xfId="47" applyNumberFormat="1" applyFont="1" applyFill="1" applyBorder="1" applyAlignment="1">
      <alignment horizontal="center" vertical="center"/>
    </xf>
    <xf numFmtId="44" fontId="40" fillId="84" borderId="41" xfId="26673" applyFont="1" applyFill="1" applyBorder="1" applyAlignment="1">
      <alignment horizontal="right" vertical="center"/>
    </xf>
    <xf numFmtId="44" fontId="40" fillId="0" borderId="41" xfId="26673" applyFont="1" applyFill="1" applyBorder="1" applyAlignment="1">
      <alignment horizontal="right" vertical="center"/>
    </xf>
    <xf numFmtId="10" fontId="40" fillId="75" borderId="40" xfId="0" applyNumberFormat="1" applyFont="1" applyFill="1" applyBorder="1" applyAlignment="1">
      <alignment horizontal="center" vertical="center" wrapText="1"/>
    </xf>
    <xf numFmtId="10" fontId="40" fillId="75" borderId="147" xfId="0" applyNumberFormat="1" applyFont="1" applyFill="1" applyBorder="1" applyAlignment="1">
      <alignment horizontal="center" vertical="center" wrapText="1"/>
    </xf>
    <xf numFmtId="0" fontId="31" fillId="38" borderId="40" xfId="47" applyNumberFormat="1" applyFont="1" applyFill="1" applyBorder="1" applyAlignment="1">
      <alignment horizontal="center" vertical="center"/>
    </xf>
    <xf numFmtId="44" fontId="31" fillId="38" borderId="41" xfId="26673" applyFont="1" applyFill="1" applyBorder="1" applyAlignment="1">
      <alignment horizontal="right" vertical="center"/>
    </xf>
    <xf numFmtId="10" fontId="40" fillId="75" borderId="40" xfId="0" quotePrefix="1" applyNumberFormat="1" applyFont="1" applyFill="1" applyBorder="1" applyAlignment="1">
      <alignment horizontal="center" vertical="center" wrapText="1"/>
    </xf>
    <xf numFmtId="44" fontId="40" fillId="38" borderId="41" xfId="26673" applyFont="1" applyFill="1" applyBorder="1" applyAlignment="1">
      <alignment horizontal="right" vertical="center"/>
    </xf>
    <xf numFmtId="0" fontId="31" fillId="38" borderId="40" xfId="0" applyNumberFormat="1" applyFont="1" applyFill="1" applyBorder="1" applyAlignment="1">
      <alignment horizontal="center" vertical="center" wrapText="1"/>
    </xf>
    <xf numFmtId="0" fontId="31" fillId="0" borderId="38" xfId="47" applyNumberFormat="1" applyFont="1" applyFill="1" applyBorder="1" applyAlignment="1">
      <alignment horizontal="center" vertical="center"/>
    </xf>
    <xf numFmtId="0" fontId="40" fillId="83" borderId="40" xfId="0" quotePrefix="1" applyNumberFormat="1" applyFont="1" applyFill="1" applyBorder="1" applyAlignment="1">
      <alignment horizontal="center" vertical="center" wrapText="1"/>
    </xf>
    <xf numFmtId="44" fontId="31" fillId="83" borderId="41" xfId="26673" applyFont="1" applyFill="1" applyBorder="1" applyAlignment="1">
      <alignment horizontal="right" vertical="center"/>
    </xf>
    <xf numFmtId="0" fontId="31" fillId="38" borderId="40" xfId="47" applyNumberFormat="1" applyFont="1" applyFill="1" applyBorder="1" applyAlignment="1">
      <alignment horizontal="center" vertical="center" wrapText="1"/>
    </xf>
    <xf numFmtId="44" fontId="31" fillId="38" borderId="41" xfId="26673" applyFont="1" applyFill="1" applyBorder="1" applyAlignment="1">
      <alignment horizontal="right" vertical="center" wrapText="1"/>
    </xf>
    <xf numFmtId="44" fontId="40" fillId="76" borderId="77" xfId="26673" applyNumberFormat="1" applyFont="1" applyFill="1" applyBorder="1" applyAlignment="1">
      <alignment horizontal="right" vertical="center"/>
    </xf>
    <xf numFmtId="0" fontId="40" fillId="38" borderId="62" xfId="0" applyFont="1" applyFill="1" applyBorder="1" applyAlignment="1">
      <alignment horizontal="center" vertical="center" wrapText="1"/>
    </xf>
    <xf numFmtId="44" fontId="40" fillId="38" borderId="36" xfId="26673" applyFont="1" applyFill="1" applyBorder="1" applyAlignment="1">
      <alignment horizontal="right" vertical="center"/>
    </xf>
    <xf numFmtId="0" fontId="0" fillId="38" borderId="62" xfId="0" applyFill="1" applyBorder="1" applyAlignment="1">
      <alignment wrapText="1"/>
    </xf>
    <xf numFmtId="43" fontId="0" fillId="38" borderId="36" xfId="1" applyFont="1" applyFill="1" applyBorder="1" applyAlignment="1">
      <alignment wrapText="1"/>
    </xf>
    <xf numFmtId="0" fontId="0" fillId="38" borderId="62" xfId="0" applyFill="1" applyBorder="1"/>
    <xf numFmtId="43" fontId="0" fillId="38" borderId="36" xfId="1" applyFont="1" applyFill="1" applyBorder="1"/>
    <xf numFmtId="0" fontId="36" fillId="0" borderId="75" xfId="0" applyFont="1" applyBorder="1" applyAlignment="1">
      <alignment horizontal="center" vertical="center"/>
    </xf>
    <xf numFmtId="43" fontId="36" fillId="0" borderId="77" xfId="1" applyFont="1" applyBorder="1" applyAlignment="1">
      <alignment horizontal="center" vertical="center" wrapText="1"/>
    </xf>
    <xf numFmtId="0" fontId="135" fillId="33" borderId="75" xfId="0" applyFont="1" applyFill="1" applyBorder="1" applyAlignment="1">
      <alignment horizontal="center" vertical="center"/>
    </xf>
    <xf numFmtId="43" fontId="0" fillId="33" borderId="118" xfId="1" applyFont="1" applyFill="1" applyBorder="1" applyAlignment="1">
      <alignment vertical="center" wrapText="1"/>
    </xf>
    <xf numFmtId="0" fontId="0" fillId="0" borderId="75" xfId="0" applyFont="1" applyFill="1" applyBorder="1" applyAlignment="1">
      <alignment horizontal="center" vertical="center"/>
    </xf>
    <xf numFmtId="43" fontId="36" fillId="0" borderId="77" xfId="1" applyFont="1" applyFill="1" applyBorder="1" applyAlignment="1">
      <alignment horizontal="center" vertical="center"/>
    </xf>
    <xf numFmtId="0" fontId="0" fillId="38" borderId="148" xfId="0" applyFill="1" applyBorder="1"/>
    <xf numFmtId="43" fontId="0" fillId="0" borderId="149" xfId="1" applyFont="1" applyFill="1" applyBorder="1" applyAlignment="1">
      <alignment vertical="center"/>
    </xf>
    <xf numFmtId="0" fontId="0" fillId="38" borderId="150" xfId="0" applyFill="1" applyBorder="1"/>
    <xf numFmtId="43" fontId="0" fillId="0" borderId="151" xfId="1" applyFont="1" applyFill="1" applyBorder="1" applyAlignment="1">
      <alignment vertical="center"/>
    </xf>
    <xf numFmtId="0" fontId="0" fillId="38" borderId="94" xfId="0" applyFill="1" applyBorder="1"/>
    <xf numFmtId="43" fontId="0" fillId="0" borderId="152" xfId="1" applyFont="1" applyFill="1" applyBorder="1" applyAlignment="1">
      <alignment vertical="center"/>
    </xf>
    <xf numFmtId="0" fontId="0" fillId="34" borderId="117" xfId="0" applyFill="1" applyBorder="1" applyAlignment="1">
      <alignment horizontal="center" vertical="center"/>
    </xf>
    <xf numFmtId="43" fontId="0" fillId="34" borderId="118" xfId="1" applyFont="1" applyFill="1" applyBorder="1" applyAlignment="1">
      <alignment vertical="center"/>
    </xf>
    <xf numFmtId="43" fontId="0" fillId="0" borderId="153" xfId="1" applyFont="1" applyFill="1" applyBorder="1" applyAlignment="1">
      <alignment vertical="center"/>
    </xf>
    <xf numFmtId="0" fontId="36" fillId="33" borderId="75" xfId="0" quotePrefix="1" applyFont="1" applyFill="1" applyBorder="1" applyAlignment="1">
      <alignment horizontal="center" vertical="center"/>
    </xf>
    <xf numFmtId="10" fontId="36" fillId="33" borderId="75" xfId="0" applyNumberFormat="1" applyFont="1" applyFill="1" applyBorder="1" applyAlignment="1">
      <alignment horizontal="center" vertical="center"/>
    </xf>
    <xf numFmtId="43" fontId="0" fillId="38" borderId="149" xfId="1" applyFont="1" applyFill="1" applyBorder="1" applyAlignment="1">
      <alignment vertical="center"/>
    </xf>
    <xf numFmtId="0" fontId="36" fillId="33" borderId="75" xfId="0" applyFont="1" applyFill="1" applyBorder="1" applyAlignment="1">
      <alignment horizontal="center" vertical="center"/>
    </xf>
    <xf numFmtId="0" fontId="36" fillId="0" borderId="150" xfId="0" applyFont="1" applyFill="1" applyBorder="1" applyAlignment="1">
      <alignment horizontal="center" vertical="center"/>
    </xf>
    <xf numFmtId="43" fontId="36" fillId="0" borderId="153" xfId="1" applyFont="1" applyFill="1" applyBorder="1" applyAlignment="1">
      <alignment horizontal="center" vertical="center"/>
    </xf>
    <xf numFmtId="0" fontId="0" fillId="0" borderId="75" xfId="0" quotePrefix="1" applyFont="1" applyFill="1" applyBorder="1" applyAlignment="1">
      <alignment horizontal="center" vertical="center"/>
    </xf>
    <xf numFmtId="0" fontId="0" fillId="38" borderId="75" xfId="0" applyFont="1" applyFill="1" applyBorder="1" applyAlignment="1">
      <alignment horizontal="center" vertical="center"/>
    </xf>
    <xf numFmtId="43" fontId="36" fillId="38" borderId="77" xfId="1" applyFont="1" applyFill="1" applyBorder="1" applyAlignment="1">
      <alignment horizontal="center" vertical="center"/>
    </xf>
    <xf numFmtId="0" fontId="36" fillId="38" borderId="150" xfId="0" applyFont="1" applyFill="1" applyBorder="1" applyAlignment="1">
      <alignment horizontal="center" vertical="center"/>
    </xf>
    <xf numFmtId="43" fontId="36" fillId="38" borderId="153" xfId="1" applyFont="1" applyFill="1" applyBorder="1" applyAlignment="1">
      <alignment horizontal="center" vertical="center"/>
    </xf>
    <xf numFmtId="43" fontId="0" fillId="38" borderId="151" xfId="1" applyFont="1" applyFill="1" applyBorder="1" applyAlignment="1">
      <alignment vertical="center"/>
    </xf>
    <xf numFmtId="0" fontId="0" fillId="38" borderId="150" xfId="0" applyFill="1" applyBorder="1" applyAlignment="1">
      <alignment horizontal="center" vertical="center"/>
    </xf>
    <xf numFmtId="0" fontId="0" fillId="33" borderId="75" xfId="0" applyFont="1" applyFill="1" applyBorder="1" applyAlignment="1">
      <alignment horizontal="center" vertical="center"/>
    </xf>
    <xf numFmtId="43" fontId="30" fillId="33" borderId="118" xfId="1" applyFont="1" applyFill="1" applyBorder="1" applyAlignment="1">
      <alignment vertical="center" wrapText="1"/>
    </xf>
    <xf numFmtId="0" fontId="0" fillId="0" borderId="75" xfId="0" quotePrefix="1" applyFill="1" applyBorder="1" applyAlignment="1">
      <alignment horizontal="center" vertical="center"/>
    </xf>
    <xf numFmtId="43" fontId="0" fillId="0" borderId="118" xfId="1" applyFont="1" applyFill="1" applyBorder="1" applyAlignment="1">
      <alignment vertical="center" wrapText="1"/>
    </xf>
    <xf numFmtId="39" fontId="31" fillId="33" borderId="154" xfId="51" applyNumberFormat="1" applyFill="1" applyBorder="1" applyAlignment="1">
      <alignment horizontal="center"/>
    </xf>
    <xf numFmtId="0" fontId="31" fillId="33" borderId="73" xfId="51" applyFill="1" applyBorder="1" applyAlignment="1"/>
    <xf numFmtId="0" fontId="31" fillId="33" borderId="74" xfId="51" applyFill="1" applyBorder="1" applyAlignment="1">
      <alignment horizontal="right"/>
    </xf>
    <xf numFmtId="0" fontId="33" fillId="33" borderId="37" xfId="47" applyFont="1" applyFill="1" applyBorder="1" applyAlignment="1">
      <alignment vertical="center" wrapText="1"/>
    </xf>
    <xf numFmtId="0" fontId="0" fillId="0" borderId="35" xfId="0" applyBorder="1"/>
    <xf numFmtId="0" fontId="36" fillId="0" borderId="68" xfId="0" applyFont="1" applyBorder="1"/>
    <xf numFmtId="0" fontId="0" fillId="0" borderId="36" xfId="0" applyBorder="1"/>
    <xf numFmtId="10" fontId="46" fillId="0" borderId="68" xfId="2" applyNumberFormat="1" applyFont="1" applyBorder="1" applyAlignment="1">
      <alignment horizontal="center" wrapText="1"/>
    </xf>
    <xf numFmtId="10" fontId="0" fillId="0" borderId="68" xfId="0" applyNumberFormat="1" applyBorder="1" applyAlignment="1">
      <alignment horizontal="center"/>
    </xf>
    <xf numFmtId="17" fontId="0" fillId="0" borderId="68" xfId="0" applyNumberFormat="1" applyBorder="1" applyAlignment="1">
      <alignment horizontal="center"/>
    </xf>
    <xf numFmtId="0" fontId="34" fillId="33" borderId="62" xfId="47" applyFont="1" applyFill="1" applyBorder="1" applyAlignment="1">
      <alignment horizontal="center" vertical="top" wrapText="1"/>
    </xf>
    <xf numFmtId="0" fontId="38" fillId="0" borderId="118" xfId="46" applyFont="1" applyFill="1" applyBorder="1" applyAlignment="1">
      <alignment horizontal="center" vertical="center" wrapText="1"/>
    </xf>
    <xf numFmtId="167" fontId="0" fillId="0" borderId="141" xfId="0" applyNumberFormat="1" applyFill="1" applyBorder="1" applyAlignment="1">
      <alignment horizontal="right" vertical="center"/>
    </xf>
    <xf numFmtId="4" fontId="47" fillId="0" borderId="118" xfId="46" applyNumberFormat="1" applyFont="1" applyFill="1" applyBorder="1" applyAlignment="1">
      <alignment horizontal="center" vertical="center"/>
    </xf>
    <xf numFmtId="0" fontId="0" fillId="0" borderId="141" xfId="0" applyBorder="1" applyAlignment="1">
      <alignment vertical="center"/>
    </xf>
    <xf numFmtId="0" fontId="38" fillId="0" borderId="77" xfId="46" applyFont="1" applyFill="1" applyBorder="1" applyAlignment="1">
      <alignment horizontal="center" vertical="center"/>
    </xf>
    <xf numFmtId="0" fontId="0" fillId="0" borderId="62" xfId="0" applyBorder="1" applyAlignment="1">
      <alignment vertical="center"/>
    </xf>
    <xf numFmtId="2" fontId="0" fillId="0" borderId="77" xfId="0" applyNumberFormat="1" applyFont="1" applyFill="1" applyBorder="1" applyAlignment="1">
      <alignment vertical="center"/>
    </xf>
    <xf numFmtId="0" fontId="0" fillId="0" borderId="62" xfId="0" applyFill="1" applyBorder="1" applyAlignment="1">
      <alignment vertical="center"/>
    </xf>
    <xf numFmtId="2" fontId="0" fillId="0" borderId="118" xfId="0" applyNumberFormat="1" applyFont="1" applyFill="1" applyBorder="1" applyAlignment="1">
      <alignment vertical="center"/>
    </xf>
    <xf numFmtId="0" fontId="0" fillId="0" borderId="82" xfId="0" applyFont="1" applyFill="1" applyBorder="1" applyAlignment="1">
      <alignment horizontal="left" vertical="center"/>
    </xf>
    <xf numFmtId="0" fontId="0" fillId="0" borderId="82" xfId="0" applyFont="1" applyFill="1" applyBorder="1" applyAlignment="1">
      <alignment horizontal="center" vertical="center"/>
    </xf>
    <xf numFmtId="166" fontId="0" fillId="0" borderId="82" xfId="0" applyNumberFormat="1" applyFont="1" applyFill="1" applyBorder="1" applyAlignment="1">
      <alignment horizontal="left" vertical="center"/>
    </xf>
    <xf numFmtId="2" fontId="0" fillId="0" borderId="82" xfId="0" applyNumberFormat="1" applyFont="1" applyFill="1" applyBorder="1" applyAlignment="1">
      <alignment vertical="center"/>
    </xf>
    <xf numFmtId="2" fontId="0" fillId="0" borderId="142" xfId="0" applyNumberFormat="1" applyFont="1" applyFill="1" applyBorder="1" applyAlignment="1">
      <alignment vertical="center"/>
    </xf>
    <xf numFmtId="2" fontId="0" fillId="0" borderId="41" xfId="0" applyNumberFormat="1" applyFont="1" applyFill="1" applyBorder="1" applyAlignment="1">
      <alignment vertical="center"/>
    </xf>
    <xf numFmtId="4" fontId="49" fillId="0" borderId="41" xfId="46" applyNumberFormat="1" applyFont="1" applyFill="1" applyBorder="1" applyAlignment="1">
      <alignment horizontal="right" vertical="center"/>
    </xf>
    <xf numFmtId="4" fontId="49" fillId="0" borderId="155" xfId="46" applyNumberFormat="1" applyFont="1" applyFill="1" applyBorder="1" applyAlignment="1">
      <alignment horizontal="right" vertical="center"/>
    </xf>
    <xf numFmtId="0" fontId="0" fillId="0" borderId="81" xfId="0" applyFill="1" applyBorder="1" applyAlignment="1">
      <alignment horizontal="center" vertical="center"/>
    </xf>
    <xf numFmtId="4" fontId="49" fillId="0" borderId="77" xfId="46" applyNumberFormat="1" applyFont="1" applyFill="1" applyBorder="1" applyAlignment="1">
      <alignment horizontal="right" vertical="center"/>
    </xf>
    <xf numFmtId="0" fontId="0" fillId="38" borderId="36" xfId="0" applyFill="1" applyBorder="1"/>
    <xf numFmtId="0" fontId="0" fillId="38" borderId="36" xfId="0" applyFill="1" applyBorder="1" applyAlignment="1">
      <alignment horizontal="center"/>
    </xf>
    <xf numFmtId="0" fontId="0" fillId="34" borderId="144" xfId="0" applyFill="1" applyBorder="1" applyAlignment="1">
      <alignment horizontal="center" vertical="center"/>
    </xf>
    <xf numFmtId="0" fontId="48" fillId="34" borderId="122" xfId="0" applyFont="1" applyFill="1" applyBorder="1" applyAlignment="1">
      <alignment horizontal="center" vertical="center"/>
    </xf>
    <xf numFmtId="0" fontId="0" fillId="34" borderId="122" xfId="0" applyFill="1" applyBorder="1" applyAlignment="1">
      <alignment horizontal="center" vertical="center"/>
    </xf>
    <xf numFmtId="0" fontId="0" fillId="34" borderId="122" xfId="0" applyFill="1" applyBorder="1" applyAlignment="1">
      <alignment vertical="center"/>
    </xf>
    <xf numFmtId="0" fontId="0" fillId="34" borderId="123" xfId="0" applyFill="1" applyBorder="1" applyAlignment="1">
      <alignment vertical="center"/>
    </xf>
    <xf numFmtId="0" fontId="57" fillId="0" borderId="118" xfId="46" applyFont="1" applyFill="1" applyBorder="1" applyAlignment="1">
      <alignment horizontal="center" vertical="center" wrapText="1"/>
    </xf>
    <xf numFmtId="0" fontId="0" fillId="0" borderId="141" xfId="0" applyBorder="1"/>
    <xf numFmtId="0" fontId="57" fillId="0" borderId="77" xfId="46" applyFont="1" applyFill="1" applyBorder="1" applyAlignment="1">
      <alignment horizontal="center" vertical="center"/>
    </xf>
    <xf numFmtId="196" fontId="10" fillId="0" borderId="77" xfId="0" applyNumberFormat="1" applyFont="1" applyFill="1" applyBorder="1" applyAlignment="1">
      <alignment vertical="center"/>
    </xf>
    <xf numFmtId="2" fontId="10" fillId="0" borderId="77" xfId="0" applyNumberFormat="1" applyFont="1" applyFill="1" applyBorder="1" applyAlignment="1">
      <alignment vertical="center"/>
    </xf>
    <xf numFmtId="0" fontId="0" fillId="0" borderId="141" xfId="0" applyFill="1" applyBorder="1" applyAlignment="1">
      <alignment vertical="center"/>
    </xf>
    <xf numFmtId="2" fontId="10" fillId="0" borderId="118" xfId="0" applyNumberFormat="1" applyFont="1" applyFill="1" applyBorder="1" applyAlignment="1">
      <alignment vertical="center"/>
    </xf>
    <xf numFmtId="4" fontId="54" fillId="0" borderId="77" xfId="46" applyNumberFormat="1" applyFont="1" applyFill="1" applyBorder="1" applyAlignment="1">
      <alignment horizontal="right" vertical="center"/>
    </xf>
    <xf numFmtId="197" fontId="54" fillId="0" borderId="77" xfId="46" applyNumberFormat="1" applyFont="1" applyFill="1" applyBorder="1" applyAlignment="1">
      <alignment horizontal="right" vertical="center"/>
    </xf>
    <xf numFmtId="0" fontId="0" fillId="40" borderId="117" xfId="0" applyFill="1" applyBorder="1" applyAlignment="1">
      <alignment horizontal="center" vertical="center"/>
    </xf>
    <xf numFmtId="0" fontId="0" fillId="40" borderId="118" xfId="0" applyFill="1" applyBorder="1" applyAlignment="1">
      <alignment vertical="center"/>
    </xf>
    <xf numFmtId="167" fontId="0" fillId="0" borderId="117" xfId="0" applyNumberFormat="1" applyFill="1" applyBorder="1" applyAlignment="1">
      <alignment vertical="center"/>
    </xf>
    <xf numFmtId="4" fontId="55" fillId="0" borderId="118" xfId="46" applyNumberFormat="1" applyFont="1" applyFill="1" applyBorder="1" applyAlignment="1">
      <alignment horizontal="center" vertical="center"/>
    </xf>
    <xf numFmtId="0" fontId="0" fillId="40" borderId="144" xfId="0" applyFill="1" applyBorder="1" applyAlignment="1">
      <alignment horizontal="center" vertical="center"/>
    </xf>
    <xf numFmtId="0" fontId="58" fillId="40" borderId="97" xfId="0" applyFont="1" applyFill="1" applyBorder="1" applyAlignment="1">
      <alignment horizontal="center" vertical="center"/>
    </xf>
    <xf numFmtId="0" fontId="0" fillId="40" borderId="122" xfId="0" applyFill="1" applyBorder="1" applyAlignment="1">
      <alignment horizontal="center" vertical="center"/>
    </xf>
    <xf numFmtId="0" fontId="0" fillId="40" borderId="122" xfId="0" applyFill="1" applyBorder="1" applyAlignment="1">
      <alignment vertical="center"/>
    </xf>
    <xf numFmtId="0" fontId="0" fillId="40" borderId="123" xfId="0" applyFill="1" applyBorder="1" applyAlignment="1">
      <alignment vertical="center"/>
    </xf>
    <xf numFmtId="44" fontId="40" fillId="38" borderId="36" xfId="26673" applyFont="1" applyFill="1" applyBorder="1" applyAlignment="1">
      <alignment wrapText="1"/>
    </xf>
    <xf numFmtId="0" fontId="33" fillId="38" borderId="117" xfId="0" applyFont="1" applyFill="1" applyBorder="1" applyAlignment="1">
      <alignment vertical="center"/>
    </xf>
    <xf numFmtId="0" fontId="33" fillId="38" borderId="72" xfId="0" applyFont="1" applyFill="1" applyBorder="1" applyAlignment="1">
      <alignment vertical="center"/>
    </xf>
    <xf numFmtId="0" fontId="31" fillId="0" borderId="0" xfId="47" applyFill="1" applyBorder="1" applyAlignment="1">
      <alignment horizontal="center" vertical="center"/>
    </xf>
    <xf numFmtId="44" fontId="51" fillId="76" borderId="69" xfId="26673" applyFont="1" applyFill="1" applyBorder="1" applyAlignment="1">
      <alignment horizontal="center" vertical="center" wrapText="1"/>
    </xf>
    <xf numFmtId="0" fontId="33" fillId="38" borderId="156" xfId="0" applyFont="1" applyFill="1" applyBorder="1" applyAlignment="1">
      <alignment vertical="center"/>
    </xf>
    <xf numFmtId="44" fontId="51" fillId="76" borderId="157" xfId="26673" applyFont="1" applyFill="1" applyBorder="1" applyAlignment="1">
      <alignment horizontal="center" vertical="center" wrapText="1"/>
    </xf>
    <xf numFmtId="0" fontId="0" fillId="33" borderId="75" xfId="0" quotePrefix="1" applyFont="1" applyFill="1" applyBorder="1" applyAlignment="1">
      <alignment horizontal="center" vertical="center"/>
    </xf>
    <xf numFmtId="0" fontId="39" fillId="38" borderId="62" xfId="51" applyFont="1" applyFill="1" applyBorder="1" applyAlignment="1">
      <alignment vertical="center" wrapText="1"/>
    </xf>
    <xf numFmtId="0" fontId="40" fillId="76" borderId="68" xfId="0" applyFont="1" applyFill="1" applyBorder="1" applyAlignment="1">
      <alignment vertical="center" wrapText="1"/>
    </xf>
    <xf numFmtId="10" fontId="40" fillId="76" borderId="77" xfId="2" applyNumberFormat="1" applyFont="1" applyFill="1" applyBorder="1" applyAlignment="1">
      <alignment horizontal="right" vertical="center"/>
    </xf>
    <xf numFmtId="0" fontId="31" fillId="38" borderId="21" xfId="47" applyFont="1" applyFill="1" applyBorder="1" applyAlignment="1">
      <alignment horizontal="left" vertical="center"/>
    </xf>
    <xf numFmtId="0" fontId="31" fillId="0" borderId="21" xfId="47" applyFont="1" applyFill="1" applyBorder="1" applyAlignment="1">
      <alignment horizontal="justify" vertical="justify"/>
    </xf>
    <xf numFmtId="0" fontId="31" fillId="0" borderId="21" xfId="47" applyFont="1" applyFill="1" applyBorder="1" applyAlignment="1">
      <alignment horizontal="justify" vertical="center"/>
    </xf>
    <xf numFmtId="0" fontId="31" fillId="38" borderId="21" xfId="47" applyFont="1" applyFill="1" applyBorder="1" applyAlignment="1">
      <alignment horizontal="justify" vertical="justify"/>
    </xf>
    <xf numFmtId="10" fontId="31" fillId="0" borderId="41" xfId="2" applyNumberFormat="1" applyFont="1" applyFill="1" applyBorder="1" applyAlignment="1">
      <alignment horizontal="right" vertical="center" wrapText="1"/>
    </xf>
    <xf numFmtId="0" fontId="31" fillId="0" borderId="40" xfId="47" applyNumberFormat="1" applyFont="1" applyFill="1" applyBorder="1" applyAlignment="1">
      <alignment horizontal="center" vertical="center" wrapText="1"/>
    </xf>
    <xf numFmtId="44" fontId="40" fillId="0" borderId="41" xfId="26673" applyFont="1" applyFill="1" applyBorder="1" applyAlignment="1">
      <alignment horizontal="right" vertical="center" wrapText="1"/>
    </xf>
    <xf numFmtId="0" fontId="31" fillId="88" borderId="40" xfId="47" applyNumberFormat="1" applyFont="1" applyFill="1" applyBorder="1" applyAlignment="1">
      <alignment horizontal="center" vertical="center" wrapText="1"/>
    </xf>
    <xf numFmtId="0" fontId="31" fillId="88" borderId="21" xfId="47" applyFont="1" applyFill="1" applyBorder="1" applyAlignment="1">
      <alignment horizontal="justify" vertical="justify"/>
    </xf>
    <xf numFmtId="10" fontId="31" fillId="88" borderId="41" xfId="2" applyNumberFormat="1" applyFont="1" applyFill="1" applyBorder="1" applyAlignment="1">
      <alignment horizontal="right" vertical="center" wrapText="1"/>
    </xf>
    <xf numFmtId="0" fontId="31" fillId="88" borderId="40" xfId="0" applyNumberFormat="1" applyFont="1" applyFill="1" applyBorder="1" applyAlignment="1">
      <alignment horizontal="center" vertical="center" wrapText="1"/>
    </xf>
    <xf numFmtId="0" fontId="31" fillId="88" borderId="32" xfId="0" applyFont="1" applyFill="1" applyBorder="1" applyAlignment="1">
      <alignment horizontal="center" vertical="center" wrapText="1"/>
    </xf>
    <xf numFmtId="0" fontId="31" fillId="88" borderId="21" xfId="0" applyNumberFormat="1" applyFont="1" applyFill="1" applyBorder="1" applyAlignment="1">
      <alignment horizontal="center" vertical="center" wrapText="1"/>
    </xf>
    <xf numFmtId="0" fontId="124" fillId="38" borderId="34" xfId="0" applyFont="1" applyFill="1" applyBorder="1" applyAlignment="1">
      <alignment horizontal="center" vertical="center" wrapText="1"/>
    </xf>
    <xf numFmtId="0" fontId="124" fillId="38" borderId="37" xfId="0" applyFont="1" applyFill="1" applyBorder="1" applyAlignment="1">
      <alignment horizontal="center" vertical="center" wrapText="1"/>
    </xf>
    <xf numFmtId="0" fontId="124" fillId="38" borderId="35" xfId="0" applyFont="1" applyFill="1" applyBorder="1" applyAlignment="1">
      <alignment horizontal="center" vertical="center" wrapText="1"/>
    </xf>
    <xf numFmtId="0" fontId="124" fillId="38" borderId="62" xfId="0" applyFont="1" applyFill="1" applyBorder="1" applyAlignment="1">
      <alignment horizontal="center" vertical="center" wrapText="1"/>
    </xf>
    <xf numFmtId="0" fontId="124" fillId="38" borderId="0" xfId="0" applyFont="1" applyFill="1" applyBorder="1" applyAlignment="1">
      <alignment horizontal="center" vertical="center" wrapText="1"/>
    </xf>
    <xf numFmtId="0" fontId="124" fillId="38" borderId="36" xfId="0" applyFont="1" applyFill="1" applyBorder="1" applyAlignment="1">
      <alignment horizontal="center" vertical="center" wrapText="1"/>
    </xf>
    <xf numFmtId="0" fontId="40" fillId="76" borderId="144" xfId="0" applyFont="1" applyFill="1" applyBorder="1" applyAlignment="1">
      <alignment horizontal="right" vertical="center"/>
    </xf>
    <xf numFmtId="0" fontId="40" fillId="76" borderId="78" xfId="0" applyFont="1" applyFill="1" applyBorder="1" applyAlignment="1">
      <alignment horizontal="right" vertical="center"/>
    </xf>
    <xf numFmtId="0" fontId="40" fillId="38" borderId="0" xfId="0" applyFont="1" applyFill="1" applyBorder="1" applyAlignment="1">
      <alignment horizontal="left" wrapText="1"/>
    </xf>
    <xf numFmtId="0" fontId="40" fillId="38" borderId="36" xfId="0" applyFont="1" applyFill="1" applyBorder="1" applyAlignment="1">
      <alignment horizontal="left" wrapText="1"/>
    </xf>
    <xf numFmtId="0" fontId="40" fillId="38" borderId="19" xfId="0" applyFont="1" applyFill="1" applyBorder="1" applyAlignment="1">
      <alignment horizontal="left" vertical="top" wrapText="1"/>
    </xf>
    <xf numFmtId="0" fontId="40" fillId="38" borderId="42" xfId="0" applyFont="1" applyFill="1" applyBorder="1" applyAlignment="1">
      <alignment horizontal="left" vertical="top" wrapText="1"/>
    </xf>
    <xf numFmtId="0" fontId="33" fillId="38" borderId="75" xfId="0" applyFont="1" applyFill="1" applyBorder="1" applyAlignment="1">
      <alignment horizontal="center" vertical="center"/>
    </xf>
    <xf numFmtId="0" fontId="33" fillId="38" borderId="68" xfId="0" applyFont="1" applyFill="1" applyBorder="1" applyAlignment="1">
      <alignment horizontal="center" vertical="center"/>
    </xf>
    <xf numFmtId="0" fontId="33" fillId="38" borderId="77" xfId="0" applyFont="1" applyFill="1" applyBorder="1" applyAlignment="1">
      <alignment horizontal="center" vertical="center"/>
    </xf>
    <xf numFmtId="0" fontId="31" fillId="38" borderId="62" xfId="0" applyFont="1" applyFill="1" applyBorder="1" applyAlignment="1">
      <alignment horizontal="left" vertical="center" wrapText="1"/>
    </xf>
    <xf numFmtId="0" fontId="31" fillId="38" borderId="0" xfId="0" applyFont="1" applyFill="1" applyBorder="1" applyAlignment="1">
      <alignment horizontal="left" vertical="center" wrapText="1"/>
    </xf>
    <xf numFmtId="0" fontId="31" fillId="38" borderId="81" xfId="0" applyFont="1" applyFill="1" applyBorder="1" applyAlignment="1">
      <alignment horizontal="left" vertical="center" wrapText="1"/>
    </xf>
    <xf numFmtId="0" fontId="31" fillId="38" borderId="19" xfId="0" applyFont="1" applyFill="1" applyBorder="1" applyAlignment="1">
      <alignment horizontal="left" vertical="center" wrapText="1"/>
    </xf>
    <xf numFmtId="0" fontId="31" fillId="38" borderId="62" xfId="44" applyFont="1" applyFill="1" applyBorder="1" applyAlignment="1">
      <alignment horizontal="center" vertical="center"/>
    </xf>
    <xf numFmtId="0" fontId="31" fillId="38" borderId="0" xfId="44" applyFont="1" applyFill="1" applyBorder="1" applyAlignment="1">
      <alignment horizontal="center" vertical="center"/>
    </xf>
    <xf numFmtId="0" fontId="31" fillId="38" borderId="36" xfId="44" applyFont="1" applyFill="1" applyBorder="1" applyAlignment="1">
      <alignment horizontal="center" vertical="center"/>
    </xf>
    <xf numFmtId="0" fontId="95" fillId="38" borderId="62" xfId="0" applyFont="1" applyFill="1" applyBorder="1" applyAlignment="1">
      <alignment horizontal="center" vertical="center" wrapText="1"/>
    </xf>
    <xf numFmtId="0" fontId="95" fillId="38" borderId="0" xfId="0" applyFont="1" applyFill="1" applyBorder="1" applyAlignment="1">
      <alignment horizontal="center" vertical="center" wrapText="1"/>
    </xf>
    <xf numFmtId="0" fontId="95" fillId="38" borderId="36" xfId="0" applyFont="1" applyFill="1" applyBorder="1" applyAlignment="1">
      <alignment horizontal="center" vertical="center" wrapText="1"/>
    </xf>
    <xf numFmtId="0" fontId="95" fillId="38" borderId="63" xfId="0" applyFont="1" applyFill="1" applyBorder="1" applyAlignment="1">
      <alignment horizontal="center" vertical="center" wrapText="1"/>
    </xf>
    <xf numFmtId="0" fontId="95" fillId="38" borderId="97" xfId="0" applyFont="1" applyFill="1" applyBorder="1" applyAlignment="1">
      <alignment horizontal="center" vertical="center" wrapText="1"/>
    </xf>
    <xf numFmtId="0" fontId="95" fillId="38" borderId="112" xfId="0" applyFont="1" applyFill="1" applyBorder="1" applyAlignment="1">
      <alignment horizontal="center" vertical="center" wrapText="1"/>
    </xf>
    <xf numFmtId="0" fontId="95" fillId="38" borderId="0" xfId="0" applyFont="1" applyFill="1" applyAlignment="1">
      <alignment horizontal="center" vertical="center" wrapText="1"/>
    </xf>
    <xf numFmtId="0" fontId="109" fillId="38" borderId="34" xfId="47" applyFont="1" applyFill="1" applyBorder="1" applyAlignment="1">
      <alignment horizontal="center" vertical="center" wrapText="1"/>
    </xf>
    <xf numFmtId="0" fontId="109" fillId="38" borderId="37" xfId="47" applyFont="1" applyFill="1" applyBorder="1" applyAlignment="1">
      <alignment horizontal="center" vertical="center" wrapText="1"/>
    </xf>
    <xf numFmtId="0" fontId="109" fillId="38" borderId="35" xfId="47" applyFont="1" applyFill="1" applyBorder="1" applyAlignment="1">
      <alignment horizontal="center" vertical="center" wrapText="1"/>
    </xf>
    <xf numFmtId="0" fontId="33" fillId="38" borderId="117" xfId="0" applyFont="1" applyFill="1" applyBorder="1" applyAlignment="1">
      <alignment horizontal="center" vertical="center"/>
    </xf>
    <xf numFmtId="0" fontId="33" fillId="38" borderId="72" xfId="0" applyFont="1" applyFill="1" applyBorder="1" applyAlignment="1">
      <alignment horizontal="center" vertical="center"/>
    </xf>
    <xf numFmtId="0" fontId="33" fillId="38" borderId="118" xfId="0" applyFont="1" applyFill="1" applyBorder="1" applyAlignment="1">
      <alignment horizontal="center" vertical="center"/>
    </xf>
    <xf numFmtId="0" fontId="40" fillId="76" borderId="75" xfId="0" applyFont="1" applyFill="1" applyBorder="1" applyAlignment="1">
      <alignment horizontal="center" vertical="center" wrapText="1"/>
    </xf>
    <xf numFmtId="0" fontId="40" fillId="76" borderId="68" xfId="0" applyFont="1" applyFill="1" applyBorder="1" applyAlignment="1">
      <alignment horizontal="center" vertical="center" wrapText="1"/>
    </xf>
    <xf numFmtId="44" fontId="40" fillId="38" borderId="0" xfId="26673" applyFont="1" applyFill="1" applyBorder="1" applyAlignment="1">
      <alignment horizontal="left" wrapText="1"/>
    </xf>
    <xf numFmtId="44" fontId="40" fillId="38" borderId="36" xfId="26673" applyFont="1" applyFill="1" applyBorder="1" applyAlignment="1">
      <alignment horizontal="left" wrapText="1"/>
    </xf>
    <xf numFmtId="44" fontId="40" fillId="38" borderId="0" xfId="26673" applyFont="1" applyFill="1" applyBorder="1" applyAlignment="1">
      <alignment horizontal="left" vertical="top" wrapText="1"/>
    </xf>
    <xf numFmtId="44" fontId="40" fillId="38" borderId="36" xfId="26673" applyFont="1" applyFill="1" applyBorder="1" applyAlignment="1">
      <alignment horizontal="left" vertical="top" wrapText="1"/>
    </xf>
    <xf numFmtId="0" fontId="34" fillId="38" borderId="0" xfId="47" applyFont="1" applyFill="1" applyBorder="1" applyAlignment="1">
      <alignment horizontal="left" vertical="center" wrapText="1"/>
    </xf>
    <xf numFmtId="0" fontId="34" fillId="38" borderId="19" xfId="47" applyFont="1" applyFill="1" applyBorder="1" applyAlignment="1">
      <alignment horizontal="left" vertical="center" wrapText="1"/>
    </xf>
    <xf numFmtId="0" fontId="126" fillId="38" borderId="34" xfId="0" applyFont="1" applyFill="1" applyBorder="1" applyAlignment="1">
      <alignment horizontal="center" vertical="center" wrapText="1"/>
    </xf>
    <xf numFmtId="0" fontId="126" fillId="38" borderId="37" xfId="0" applyFont="1" applyFill="1" applyBorder="1" applyAlignment="1">
      <alignment horizontal="center" vertical="center" wrapText="1"/>
    </xf>
    <xf numFmtId="0" fontId="126" fillId="38" borderId="35" xfId="0" applyFont="1" applyFill="1" applyBorder="1" applyAlignment="1">
      <alignment horizontal="center" vertical="center" wrapText="1"/>
    </xf>
    <xf numFmtId="0" fontId="0" fillId="38" borderId="62" xfId="0" applyFill="1" applyBorder="1" applyAlignment="1">
      <alignment horizontal="center"/>
    </xf>
    <xf numFmtId="0" fontId="0" fillId="38" borderId="0" xfId="0" applyFill="1" applyBorder="1" applyAlignment="1">
      <alignment horizontal="center"/>
    </xf>
    <xf numFmtId="0" fontId="0" fillId="38" borderId="36" xfId="0" applyFill="1" applyBorder="1" applyAlignment="1">
      <alignment horizontal="center"/>
    </xf>
    <xf numFmtId="0" fontId="34" fillId="38" borderId="117" xfId="0" applyFont="1" applyFill="1" applyBorder="1" applyAlignment="1">
      <alignment horizontal="center" vertical="center"/>
    </xf>
    <xf numFmtId="0" fontId="34" fillId="38" borderId="72" xfId="0" applyFont="1" applyFill="1" applyBorder="1" applyAlignment="1">
      <alignment horizontal="center" vertical="center"/>
    </xf>
    <xf numFmtId="0" fontId="34" fillId="38" borderId="118" xfId="0" applyFont="1" applyFill="1" applyBorder="1" applyAlignment="1">
      <alignment horizontal="center" vertical="center"/>
    </xf>
    <xf numFmtId="43" fontId="36" fillId="33" borderId="69" xfId="1" applyFont="1" applyFill="1" applyBorder="1" applyAlignment="1">
      <alignment horizontal="center" vertical="center" wrapText="1"/>
    </xf>
    <xf numFmtId="43" fontId="36" fillId="33" borderId="72" xfId="1" applyFont="1" applyFill="1" applyBorder="1" applyAlignment="1">
      <alignment horizontal="center" vertical="center" wrapText="1"/>
    </xf>
    <xf numFmtId="43" fontId="36" fillId="33" borderId="70" xfId="1" applyFont="1" applyFill="1" applyBorder="1" applyAlignment="1">
      <alignment horizontal="center" vertical="center" wrapText="1"/>
    </xf>
    <xf numFmtId="0" fontId="140" fillId="38" borderId="0" xfId="0" applyFont="1" applyFill="1" applyBorder="1" applyAlignment="1">
      <alignment horizontal="center" vertical="center" wrapText="1"/>
    </xf>
    <xf numFmtId="0" fontId="0" fillId="0" borderId="63" xfId="0" applyBorder="1" applyAlignment="1">
      <alignment horizontal="center"/>
    </xf>
    <xf numFmtId="0" fontId="0" fillId="0" borderId="97" xfId="0" applyBorder="1" applyAlignment="1">
      <alignment horizontal="center"/>
    </xf>
    <xf numFmtId="0" fontId="0" fillId="0" borderId="112" xfId="0" applyBorder="1" applyAlignment="1">
      <alignment horizontal="center"/>
    </xf>
    <xf numFmtId="0" fontId="0" fillId="0" borderId="62"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43" fontId="0" fillId="0" borderId="89" xfId="1" applyFont="1" applyFill="1" applyBorder="1" applyAlignment="1">
      <alignment horizontal="center" vertical="center"/>
    </xf>
    <xf numFmtId="43" fontId="0" fillId="0" borderId="90" xfId="1" applyFont="1" applyFill="1" applyBorder="1" applyAlignment="1">
      <alignment horizontal="center" vertical="center"/>
    </xf>
    <xf numFmtId="43" fontId="0" fillId="0" borderId="113" xfId="1" applyFont="1" applyFill="1" applyBorder="1" applyAlignment="1">
      <alignment horizontal="center" vertical="center"/>
    </xf>
    <xf numFmtId="43" fontId="0" fillId="38" borderId="89" xfId="1" applyFont="1" applyFill="1" applyBorder="1" applyAlignment="1">
      <alignment horizontal="center" vertical="center"/>
    </xf>
    <xf numFmtId="43" fontId="0" fillId="38" borderId="90" xfId="1" applyFont="1" applyFill="1" applyBorder="1" applyAlignment="1">
      <alignment horizontal="center" vertical="center"/>
    </xf>
    <xf numFmtId="0" fontId="125" fillId="38" borderId="34" xfId="51" applyFont="1" applyFill="1" applyBorder="1" applyAlignment="1">
      <alignment horizontal="center" vertical="center" wrapText="1"/>
    </xf>
    <xf numFmtId="0" fontId="125" fillId="38" borderId="37" xfId="51" applyFont="1" applyFill="1" applyBorder="1" applyAlignment="1">
      <alignment horizontal="center" vertical="center" wrapText="1"/>
    </xf>
    <xf numFmtId="0" fontId="125" fillId="38" borderId="35" xfId="51" applyFont="1" applyFill="1" applyBorder="1" applyAlignment="1">
      <alignment horizontal="center" vertical="center" wrapText="1"/>
    </xf>
    <xf numFmtId="0" fontId="125" fillId="38" borderId="62" xfId="51" applyFont="1" applyFill="1" applyBorder="1" applyAlignment="1">
      <alignment horizontal="center" vertical="center" wrapText="1"/>
    </xf>
    <xf numFmtId="0" fontId="125" fillId="38" borderId="0" xfId="51" applyFont="1" applyFill="1" applyBorder="1" applyAlignment="1">
      <alignment horizontal="center" vertical="center" wrapText="1"/>
    </xf>
    <xf numFmtId="0" fontId="125" fillId="38" borderId="36" xfId="51" applyFont="1" applyFill="1" applyBorder="1" applyAlignment="1">
      <alignment horizontal="center" vertical="center" wrapText="1"/>
    </xf>
    <xf numFmtId="0" fontId="40" fillId="38" borderId="0" xfId="0" applyFont="1" applyFill="1" applyBorder="1" applyAlignment="1">
      <alignment horizontal="left"/>
    </xf>
    <xf numFmtId="0" fontId="40" fillId="38" borderId="36" xfId="0" applyFont="1" applyFill="1" applyBorder="1" applyAlignment="1">
      <alignment horizontal="left"/>
    </xf>
    <xf numFmtId="168" fontId="40" fillId="33" borderId="68" xfId="51" applyNumberFormat="1" applyFont="1" applyFill="1" applyBorder="1" applyAlignment="1">
      <alignment horizontal="center" vertical="center"/>
    </xf>
    <xf numFmtId="168" fontId="40" fillId="33" borderId="77" xfId="51" applyNumberFormat="1" applyFont="1" applyFill="1" applyBorder="1" applyAlignment="1">
      <alignment horizontal="center" vertical="center"/>
    </xf>
    <xf numFmtId="0" fontId="40" fillId="33" borderId="75" xfId="51" applyFont="1" applyFill="1" applyBorder="1" applyAlignment="1">
      <alignment horizontal="center" vertical="center"/>
    </xf>
    <xf numFmtId="0" fontId="40" fillId="33" borderId="68" xfId="51" applyFont="1" applyFill="1" applyBorder="1" applyAlignment="1">
      <alignment horizontal="center" vertical="center"/>
    </xf>
    <xf numFmtId="0" fontId="123" fillId="0" borderId="81" xfId="0" applyFont="1" applyBorder="1" applyAlignment="1">
      <alignment horizontal="center" vertical="center"/>
    </xf>
    <xf numFmtId="0" fontId="123" fillId="0" borderId="19" xfId="0" applyFont="1" applyBorder="1" applyAlignment="1">
      <alignment horizontal="center" vertical="center"/>
    </xf>
    <xf numFmtId="0" fontId="40" fillId="38" borderId="0" xfId="61" applyFont="1" applyFill="1" applyBorder="1" applyAlignment="1">
      <alignment horizontal="left" vertical="top" wrapText="1"/>
    </xf>
    <xf numFmtId="0" fontId="40" fillId="38" borderId="36" xfId="61" applyFont="1" applyFill="1" applyBorder="1" applyAlignment="1">
      <alignment horizontal="left" vertical="top" wrapText="1"/>
    </xf>
    <xf numFmtId="0" fontId="40" fillId="38" borderId="19" xfId="61" applyFont="1" applyFill="1" applyBorder="1" applyAlignment="1">
      <alignment horizontal="left" vertical="top" wrapText="1"/>
    </xf>
    <xf numFmtId="0" fontId="40" fillId="38" borderId="42" xfId="61" applyFont="1" applyFill="1" applyBorder="1" applyAlignment="1">
      <alignment horizontal="left" vertical="top" wrapText="1"/>
    </xf>
    <xf numFmtId="0" fontId="39" fillId="38" borderId="0" xfId="51" applyFont="1" applyFill="1" applyBorder="1" applyAlignment="1">
      <alignment horizontal="center" vertical="center" wrapText="1"/>
    </xf>
    <xf numFmtId="2" fontId="31" fillId="0" borderId="21" xfId="51" applyNumberFormat="1" applyFont="1" applyFill="1" applyBorder="1" applyAlignment="1">
      <alignment horizontal="left" vertical="center" wrapText="1"/>
    </xf>
    <xf numFmtId="49" fontId="31" fillId="0" borderId="95" xfId="51" applyNumberFormat="1" applyFont="1" applyFill="1" applyBorder="1" applyAlignment="1">
      <alignment horizontal="center" vertical="center" wrapText="1"/>
    </xf>
    <xf numFmtId="49" fontId="31" fillId="0" borderId="40" xfId="51" applyNumberFormat="1" applyFont="1" applyFill="1" applyBorder="1" applyAlignment="1">
      <alignment horizontal="center" vertical="center" wrapText="1"/>
    </xf>
    <xf numFmtId="2" fontId="31" fillId="0" borderId="82" xfId="51" applyNumberFormat="1" applyFont="1" applyFill="1" applyBorder="1" applyAlignment="1">
      <alignment horizontal="left" vertical="center" wrapText="1"/>
    </xf>
    <xf numFmtId="0" fontId="31" fillId="0" borderId="40" xfId="51" applyNumberFormat="1" applyFont="1" applyFill="1" applyBorder="1" applyAlignment="1">
      <alignment horizontal="center" vertical="center" wrapText="1"/>
    </xf>
    <xf numFmtId="0" fontId="31" fillId="38" borderId="0" xfId="44" applyFont="1" applyFill="1" applyAlignment="1">
      <alignment horizontal="center" vertical="center"/>
    </xf>
    <xf numFmtId="0" fontId="109" fillId="38" borderId="71" xfId="47" applyFont="1" applyFill="1" applyBorder="1" applyAlignment="1">
      <alignment horizontal="center" vertical="center" wrapText="1"/>
    </xf>
    <xf numFmtId="0" fontId="109" fillId="38" borderId="73" xfId="47" applyFont="1" applyFill="1" applyBorder="1" applyAlignment="1">
      <alignment horizontal="center" vertical="center" wrapText="1"/>
    </xf>
    <xf numFmtId="0" fontId="109" fillId="38" borderId="74" xfId="47" applyFont="1" applyFill="1" applyBorder="1" applyAlignment="1">
      <alignment horizontal="center" vertical="center" wrapText="1"/>
    </xf>
    <xf numFmtId="0" fontId="33" fillId="38" borderId="69" xfId="0" applyFont="1" applyFill="1" applyBorder="1" applyAlignment="1">
      <alignment horizontal="center" vertical="center"/>
    </xf>
    <xf numFmtId="0" fontId="33" fillId="38" borderId="70" xfId="0" applyFont="1" applyFill="1" applyBorder="1" applyAlignment="1">
      <alignment horizontal="center" vertical="center"/>
    </xf>
    <xf numFmtId="0" fontId="40" fillId="35" borderId="125" xfId="61" applyFont="1" applyFill="1" applyBorder="1" applyAlignment="1">
      <alignment horizontal="center" vertical="center"/>
    </xf>
    <xf numFmtId="0" fontId="40" fillId="35" borderId="126" xfId="61" applyFont="1" applyFill="1" applyBorder="1" applyAlignment="1">
      <alignment horizontal="center" vertical="center"/>
    </xf>
    <xf numFmtId="0" fontId="125" fillId="0" borderId="37" xfId="61" applyFont="1" applyBorder="1" applyAlignment="1">
      <alignment horizontal="center"/>
    </xf>
    <xf numFmtId="0" fontId="125" fillId="0" borderId="35" xfId="61" applyFont="1" applyBorder="1" applyAlignment="1">
      <alignment horizontal="center"/>
    </xf>
    <xf numFmtId="0" fontId="33" fillId="0" borderId="0" xfId="61" applyFont="1" applyBorder="1" applyAlignment="1">
      <alignment horizontal="center"/>
    </xf>
    <xf numFmtId="0" fontId="33" fillId="0" borderId="36" xfId="61" applyFont="1" applyBorder="1" applyAlignment="1">
      <alignment horizontal="center"/>
    </xf>
    <xf numFmtId="1" fontId="109" fillId="0" borderId="62" xfId="61" applyNumberFormat="1" applyFont="1" applyBorder="1" applyAlignment="1">
      <alignment horizontal="center" vertical="center"/>
    </xf>
    <xf numFmtId="1" fontId="109" fillId="0" borderId="0" xfId="61" applyNumberFormat="1" applyFont="1" applyBorder="1" applyAlignment="1">
      <alignment horizontal="center" vertical="center"/>
    </xf>
    <xf numFmtId="1" fontId="109" fillId="0" borderId="36" xfId="61" applyNumberFormat="1" applyFont="1" applyBorder="1" applyAlignment="1">
      <alignment horizontal="center" vertical="center"/>
    </xf>
    <xf numFmtId="0" fontId="31" fillId="0" borderId="115" xfId="61" applyFont="1" applyBorder="1" applyAlignment="1">
      <alignment horizontal="left" vertical="center"/>
    </xf>
    <xf numFmtId="0" fontId="31" fillId="0" borderId="116" xfId="61" applyFont="1" applyBorder="1" applyAlignment="1">
      <alignment horizontal="left" vertical="center"/>
    </xf>
    <xf numFmtId="0" fontId="31" fillId="0" borderId="72" xfId="61" applyFont="1" applyBorder="1" applyAlignment="1">
      <alignment horizontal="left" vertical="center"/>
    </xf>
    <xf numFmtId="0" fontId="31" fillId="0" borderId="118" xfId="61" applyFont="1" applyBorder="1" applyAlignment="1">
      <alignment horizontal="left" vertical="center"/>
    </xf>
    <xf numFmtId="0" fontId="31" fillId="0" borderId="72" xfId="61" applyFont="1" applyBorder="1" applyAlignment="1">
      <alignment horizontal="left" vertical="center" wrapText="1"/>
    </xf>
    <xf numFmtId="0" fontId="31" fillId="0" borderId="118" xfId="61" applyFont="1" applyBorder="1" applyAlignment="1">
      <alignment horizontal="left" vertical="center" wrapText="1"/>
    </xf>
    <xf numFmtId="0" fontId="31" fillId="0" borderId="119" xfId="61" applyFont="1" applyBorder="1" applyAlignment="1">
      <alignment horizontal="center" vertical="center" wrapText="1"/>
    </xf>
    <xf numFmtId="0" fontId="31" fillId="0" borderId="120" xfId="61" applyBorder="1" applyAlignment="1">
      <alignment horizontal="center" vertical="center" wrapText="1"/>
    </xf>
    <xf numFmtId="0" fontId="31" fillId="0" borderId="121" xfId="61" applyBorder="1" applyAlignment="1">
      <alignment horizontal="center" vertical="center" wrapText="1"/>
    </xf>
    <xf numFmtId="0" fontId="31" fillId="0" borderId="124" xfId="61" applyBorder="1" applyAlignment="1">
      <alignment horizontal="center" vertical="center" wrapText="1"/>
    </xf>
    <xf numFmtId="0" fontId="31" fillId="0" borderId="59" xfId="61" applyBorder="1" applyAlignment="1">
      <alignment horizontal="center" vertical="center" wrapText="1"/>
    </xf>
    <xf numFmtId="0" fontId="31" fillId="0" borderId="60" xfId="61" applyBorder="1" applyAlignment="1">
      <alignment horizontal="center" vertical="center" wrapText="1"/>
    </xf>
    <xf numFmtId="0" fontId="31" fillId="0" borderId="122" xfId="61" applyFont="1" applyBorder="1" applyAlignment="1">
      <alignment horizontal="left" vertical="center" wrapText="1"/>
    </xf>
    <xf numFmtId="0" fontId="31" fillId="0" borderId="123" xfId="61" applyFont="1" applyBorder="1" applyAlignment="1">
      <alignment horizontal="left" vertical="center" wrapText="1"/>
    </xf>
    <xf numFmtId="0" fontId="40" fillId="35" borderId="128" xfId="61" applyFont="1" applyFill="1" applyBorder="1" applyAlignment="1">
      <alignment horizontal="center" vertical="center"/>
    </xf>
    <xf numFmtId="0" fontId="40" fillId="35" borderId="129"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33" xfId="61" applyFont="1" applyFill="1" applyBorder="1" applyAlignment="1">
      <alignment horizontal="center" vertic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0" fontId="40" fillId="35" borderId="135" xfId="61" applyFont="1" applyFill="1" applyBorder="1" applyAlignment="1">
      <alignment horizontal="center"/>
    </xf>
    <xf numFmtId="0" fontId="40" fillId="35" borderId="136" xfId="61" applyFont="1" applyFill="1" applyBorder="1" applyAlignment="1">
      <alignment horizontal="center"/>
    </xf>
    <xf numFmtId="0" fontId="40" fillId="35" borderId="137" xfId="61" applyFont="1" applyFill="1" applyBorder="1" applyAlignment="1">
      <alignment horizontal="center"/>
    </xf>
    <xf numFmtId="2" fontId="31" fillId="0" borderId="0" xfId="61" applyNumberFormat="1" applyBorder="1" applyAlignment="1">
      <alignment horizontal="center" vertical="center"/>
    </xf>
    <xf numFmtId="0" fontId="40" fillId="35" borderId="125" xfId="61" applyFont="1" applyFill="1" applyBorder="1" applyAlignment="1">
      <alignment horizontal="center"/>
    </xf>
    <xf numFmtId="0" fontId="40" fillId="35" borderId="126" xfId="61" applyFont="1" applyFill="1" applyBorder="1" applyAlignment="1">
      <alignment horizontal="center"/>
    </xf>
    <xf numFmtId="0" fontId="40" fillId="35" borderId="129" xfId="61" applyFont="1" applyFill="1" applyBorder="1" applyAlignment="1">
      <alignment horizontal="center"/>
    </xf>
    <xf numFmtId="0" fontId="125" fillId="0" borderId="34" xfId="61" applyFont="1" applyBorder="1" applyAlignment="1">
      <alignment horizontal="center"/>
    </xf>
    <xf numFmtId="0" fontId="33" fillId="0" borderId="62" xfId="61" applyFont="1" applyBorder="1" applyAlignment="1">
      <alignment horizontal="center"/>
    </xf>
    <xf numFmtId="0" fontId="0" fillId="0" borderId="0" xfId="0" applyAlignment="1">
      <alignment wrapText="1"/>
    </xf>
    <xf numFmtId="49" fontId="44" fillId="36" borderId="43" xfId="0" applyNumberFormat="1" applyFont="1" applyFill="1" applyBorder="1" applyAlignment="1">
      <alignment horizontal="center" vertical="center" wrapText="1"/>
    </xf>
    <xf numFmtId="49" fontId="44" fillId="36" borderId="45" xfId="0" applyNumberFormat="1" applyFont="1" applyFill="1" applyBorder="1" applyAlignment="1">
      <alignment horizontal="center" vertical="center" wrapText="1"/>
    </xf>
    <xf numFmtId="49" fontId="44" fillId="36" borderId="44" xfId="0" applyNumberFormat="1" applyFont="1" applyFill="1" applyBorder="1" applyAlignment="1">
      <alignment horizontal="center" vertical="center" wrapText="1"/>
    </xf>
    <xf numFmtId="0" fontId="36" fillId="38" borderId="62" xfId="0" applyFont="1" applyFill="1" applyBorder="1" applyAlignment="1">
      <alignment horizontal="center"/>
    </xf>
    <xf numFmtId="0" fontId="36" fillId="38" borderId="0" xfId="0" applyFont="1" applyFill="1" applyBorder="1" applyAlignment="1">
      <alignment horizontal="center"/>
    </xf>
    <xf numFmtId="0" fontId="36" fillId="38" borderId="36" xfId="0" applyFont="1" applyFill="1" applyBorder="1" applyAlignment="1">
      <alignment horizontal="center"/>
    </xf>
    <xf numFmtId="0" fontId="33" fillId="33" borderId="34" xfId="47" applyFont="1" applyFill="1" applyBorder="1" applyAlignment="1">
      <alignment horizontal="center" vertical="center" wrapText="1"/>
    </xf>
    <xf numFmtId="0" fontId="33" fillId="33" borderId="37" xfId="47" applyFont="1" applyFill="1" applyBorder="1" applyAlignment="1">
      <alignment horizontal="center" vertical="center" wrapText="1"/>
    </xf>
    <xf numFmtId="0" fontId="39" fillId="33" borderId="62" xfId="47" applyFont="1" applyFill="1" applyBorder="1" applyAlignment="1">
      <alignment horizontal="left" vertical="center" wrapText="1"/>
    </xf>
    <xf numFmtId="0" fontId="39" fillId="33" borderId="0" xfId="47" applyFont="1" applyFill="1" applyBorder="1" applyAlignment="1">
      <alignment horizontal="left" vertical="center" wrapText="1"/>
    </xf>
    <xf numFmtId="0" fontId="39" fillId="33" borderId="14" xfId="47" applyFont="1" applyFill="1" applyBorder="1" applyAlignment="1">
      <alignment horizontal="left" vertical="center" wrapText="1"/>
    </xf>
    <xf numFmtId="0" fontId="39" fillId="33" borderId="62" xfId="47" applyFont="1" applyFill="1" applyBorder="1" applyAlignment="1">
      <alignment horizontal="left" vertical="top" wrapText="1"/>
    </xf>
    <xf numFmtId="0" fontId="39" fillId="33" borderId="0" xfId="47" applyFont="1" applyFill="1" applyBorder="1" applyAlignment="1">
      <alignment horizontal="left" vertical="top" wrapText="1"/>
    </xf>
    <xf numFmtId="0" fontId="39" fillId="33" borderId="14" xfId="47" applyFont="1" applyFill="1" applyBorder="1" applyAlignment="1">
      <alignment horizontal="left" vertical="top" wrapText="1"/>
    </xf>
    <xf numFmtId="0" fontId="37" fillId="0" borderId="117" xfId="46" applyFont="1" applyFill="1" applyBorder="1" applyAlignment="1">
      <alignment horizontal="center" vertical="center"/>
    </xf>
    <xf numFmtId="0" fontId="37" fillId="0" borderId="70" xfId="46" applyFont="1" applyFill="1" applyBorder="1" applyAlignment="1">
      <alignment horizontal="center" vertical="center"/>
    </xf>
    <xf numFmtId="0" fontId="37" fillId="0" borderId="69" xfId="46" applyFont="1" applyFill="1" applyBorder="1" applyAlignment="1">
      <alignment horizontal="center" vertical="center"/>
    </xf>
    <xf numFmtId="0" fontId="60" fillId="0" borderId="117" xfId="46" applyFont="1" applyFill="1" applyBorder="1" applyAlignment="1">
      <alignment horizontal="center" vertical="center"/>
    </xf>
    <xf numFmtId="0" fontId="60" fillId="0" borderId="70" xfId="46" applyFont="1" applyFill="1" applyBorder="1" applyAlignment="1">
      <alignment horizontal="center" vertical="center"/>
    </xf>
    <xf numFmtId="0" fontId="60" fillId="0" borderId="69" xfId="46" applyFont="1" applyFill="1" applyBorder="1" applyAlignment="1">
      <alignment horizontal="center" vertical="center"/>
    </xf>
    <xf numFmtId="0" fontId="40" fillId="76" borderId="117" xfId="0" applyFont="1" applyFill="1" applyBorder="1" applyAlignment="1">
      <alignment horizontal="center" vertical="center" wrapText="1"/>
    </xf>
    <xf numFmtId="0" fontId="40" fillId="76" borderId="72" xfId="0" applyFont="1" applyFill="1" applyBorder="1" applyAlignment="1">
      <alignment horizontal="center" vertical="center" wrapText="1"/>
    </xf>
    <xf numFmtId="0" fontId="40" fillId="76" borderId="70" xfId="0" applyFont="1" applyFill="1" applyBorder="1" applyAlignment="1">
      <alignment horizontal="center" vertical="center" wrapText="1"/>
    </xf>
    <xf numFmtId="44" fontId="40" fillId="38" borderId="19" xfId="26673" applyFont="1" applyFill="1" applyBorder="1" applyAlignment="1">
      <alignment horizontal="left" vertical="top" wrapText="1"/>
    </xf>
    <xf numFmtId="44" fontId="40" fillId="38" borderId="42" xfId="26673" applyFont="1" applyFill="1" applyBorder="1" applyAlignment="1">
      <alignment horizontal="left" vertical="top" wrapText="1"/>
    </xf>
    <xf numFmtId="0" fontId="31" fillId="0" borderId="62" xfId="47" applyFill="1" applyBorder="1" applyAlignment="1">
      <alignment horizontal="center" vertical="center"/>
    </xf>
    <xf numFmtId="0" fontId="31" fillId="0" borderId="0" xfId="47" applyFill="1" applyBorder="1" applyAlignment="1">
      <alignment horizontal="center" vertical="center"/>
    </xf>
    <xf numFmtId="0" fontId="31" fillId="0" borderId="81" xfId="47" applyFill="1" applyBorder="1" applyAlignment="1">
      <alignment horizontal="center" vertical="center"/>
    </xf>
    <xf numFmtId="0" fontId="31" fillId="0" borderId="19" xfId="47" applyFill="1" applyBorder="1" applyAlignment="1">
      <alignment horizontal="center" vertical="center"/>
    </xf>
    <xf numFmtId="0" fontId="32" fillId="38" borderId="0" xfId="0" applyFont="1" applyFill="1" applyAlignment="1">
      <alignment horizontal="left"/>
    </xf>
    <xf numFmtId="0" fontId="99" fillId="0" borderId="71" xfId="0" applyFont="1" applyFill="1" applyBorder="1" applyAlignment="1">
      <alignment horizontal="center" vertical="center"/>
    </xf>
    <xf numFmtId="0" fontId="99" fillId="0" borderId="74" xfId="0" applyFont="1" applyFill="1" applyBorder="1" applyAlignment="1">
      <alignment horizontal="center" vertical="center"/>
    </xf>
    <xf numFmtId="0" fontId="99" fillId="0" borderId="13" xfId="0" applyFont="1" applyFill="1" applyBorder="1" applyAlignment="1">
      <alignment horizontal="center" vertical="center"/>
    </xf>
    <xf numFmtId="0" fontId="99" fillId="0" borderId="14" xfId="0" applyFont="1" applyFill="1" applyBorder="1" applyAlignment="1">
      <alignment horizontal="center" vertical="center"/>
    </xf>
    <xf numFmtId="0" fontId="99" fillId="0" borderId="17" xfId="0" applyFont="1" applyFill="1" applyBorder="1" applyAlignment="1">
      <alignment horizontal="center" vertical="center"/>
    </xf>
    <xf numFmtId="0" fontId="99" fillId="0" borderId="18" xfId="0" applyFont="1" applyFill="1" applyBorder="1" applyAlignment="1">
      <alignment horizontal="center" vertical="center"/>
    </xf>
    <xf numFmtId="0" fontId="32" fillId="38" borderId="68" xfId="0" applyFont="1" applyFill="1" applyBorder="1" applyAlignment="1">
      <alignment horizontal="left" vertical="center"/>
    </xf>
    <xf numFmtId="0" fontId="32" fillId="38" borderId="68" xfId="0" applyFont="1" applyFill="1" applyBorder="1" applyAlignment="1">
      <alignment horizontal="left" vertical="center" wrapText="1"/>
    </xf>
    <xf numFmtId="0" fontId="96" fillId="73" borderId="69" xfId="0" applyFont="1" applyFill="1" applyBorder="1" applyAlignment="1">
      <alignment horizontal="center" vertical="center"/>
    </xf>
    <xf numFmtId="0" fontId="96" fillId="73" borderId="72" xfId="0" applyFont="1" applyFill="1" applyBorder="1" applyAlignment="1">
      <alignment horizontal="center" vertical="center"/>
    </xf>
    <xf numFmtId="0" fontId="32" fillId="38" borderId="0" xfId="0" applyFont="1" applyFill="1" applyAlignment="1">
      <alignment horizontal="center"/>
    </xf>
    <xf numFmtId="0" fontId="31" fillId="38" borderId="71" xfId="0" applyFont="1" applyFill="1" applyBorder="1" applyAlignment="1">
      <alignment horizontal="center" vertical="center" wrapText="1"/>
    </xf>
    <xf numFmtId="0" fontId="31" fillId="38" borderId="73" xfId="0" applyFont="1" applyFill="1" applyBorder="1" applyAlignment="1">
      <alignment horizontal="center" vertical="center" wrapText="1"/>
    </xf>
    <xf numFmtId="0" fontId="31" fillId="38" borderId="74" xfId="0" applyFont="1" applyFill="1" applyBorder="1" applyAlignment="1">
      <alignment horizontal="center" vertical="center" wrapText="1"/>
    </xf>
    <xf numFmtId="0" fontId="31" fillId="38" borderId="13" xfId="0" applyFont="1" applyFill="1" applyBorder="1" applyAlignment="1">
      <alignment horizontal="center" vertical="center" wrapText="1"/>
    </xf>
    <xf numFmtId="0" fontId="31" fillId="38" borderId="0" xfId="0" applyFont="1" applyFill="1" applyBorder="1" applyAlignment="1">
      <alignment horizontal="center" vertical="center" wrapText="1"/>
    </xf>
    <xf numFmtId="0" fontId="31" fillId="38" borderId="14" xfId="0" applyFont="1" applyFill="1" applyBorder="1" applyAlignment="1">
      <alignment horizontal="center" vertical="center" wrapText="1"/>
    </xf>
    <xf numFmtId="0" fontId="31" fillId="38" borderId="17" xfId="0" applyFont="1" applyFill="1" applyBorder="1" applyAlignment="1">
      <alignment horizontal="center" vertical="center" wrapText="1"/>
    </xf>
    <xf numFmtId="0" fontId="31" fillId="38" borderId="19" xfId="0" applyFont="1" applyFill="1" applyBorder="1" applyAlignment="1">
      <alignment horizontal="center" vertical="center" wrapText="1"/>
    </xf>
    <xf numFmtId="0" fontId="31" fillId="38" borderId="18" xfId="0" applyFont="1" applyFill="1" applyBorder="1" applyAlignment="1">
      <alignment horizontal="center" vertical="center" wrapText="1"/>
    </xf>
    <xf numFmtId="0" fontId="32" fillId="38" borderId="0" xfId="0" applyFont="1" applyFill="1" applyBorder="1" applyAlignment="1">
      <alignment horizontal="center"/>
    </xf>
    <xf numFmtId="0" fontId="31" fillId="74" borderId="69" xfId="0" applyFont="1" applyFill="1" applyBorder="1" applyAlignment="1" applyProtection="1">
      <alignment horizontal="center" vertical="center" wrapText="1"/>
      <protection locked="0"/>
    </xf>
    <xf numFmtId="0" fontId="31" fillId="74" borderId="72" xfId="0" applyFont="1" applyFill="1" applyBorder="1" applyAlignment="1" applyProtection="1">
      <alignment horizontal="center" vertical="center" wrapText="1"/>
      <protection locked="0"/>
    </xf>
    <xf numFmtId="0" fontId="31" fillId="74" borderId="70" xfId="0" applyFont="1" applyFill="1" applyBorder="1" applyAlignment="1" applyProtection="1">
      <alignment horizontal="center" vertical="center" wrapText="1"/>
      <protection locked="0"/>
    </xf>
    <xf numFmtId="0" fontId="32" fillId="38" borderId="73" xfId="0" applyFont="1" applyFill="1" applyBorder="1" applyAlignment="1">
      <alignment horizontal="center"/>
    </xf>
    <xf numFmtId="10" fontId="96" fillId="38" borderId="68" xfId="2" applyNumberFormat="1" applyFont="1" applyFill="1" applyBorder="1" applyAlignment="1">
      <alignment horizontal="center" vertical="center"/>
    </xf>
    <xf numFmtId="0" fontId="34" fillId="38" borderId="0" xfId="44" applyNumberFormat="1" applyFont="1" applyFill="1" applyBorder="1" applyAlignment="1" applyProtection="1">
      <alignment horizontal="center"/>
    </xf>
    <xf numFmtId="0" fontId="31" fillId="38" borderId="0" xfId="44" applyNumberFormat="1" applyFont="1" applyFill="1" applyBorder="1" applyAlignment="1" applyProtection="1">
      <alignment horizontal="center"/>
    </xf>
    <xf numFmtId="49" fontId="96" fillId="38" borderId="17" xfId="0" applyNumberFormat="1" applyFont="1" applyFill="1" applyBorder="1" applyAlignment="1">
      <alignment horizontal="left" vertical="center" wrapText="1"/>
    </xf>
    <xf numFmtId="0" fontId="96" fillId="38" borderId="18" xfId="0" applyNumberFormat="1" applyFont="1" applyFill="1" applyBorder="1" applyAlignment="1">
      <alignment horizontal="left" vertical="center" wrapText="1"/>
    </xf>
    <xf numFmtId="0" fontId="96" fillId="38" borderId="19" xfId="0" applyNumberFormat="1" applyFont="1" applyFill="1" applyBorder="1" applyAlignment="1">
      <alignment horizontal="left" vertical="center" wrapText="1"/>
    </xf>
    <xf numFmtId="0" fontId="32" fillId="38" borderId="13" xfId="0" applyNumberFormat="1" applyFont="1" applyFill="1" applyBorder="1" applyAlignment="1">
      <alignment horizontal="left" vertical="center"/>
    </xf>
    <xf numFmtId="0" fontId="32" fillId="38" borderId="14" xfId="0" applyNumberFormat="1" applyFont="1" applyFill="1" applyBorder="1" applyAlignment="1">
      <alignment horizontal="left" vertical="center"/>
    </xf>
    <xf numFmtId="0" fontId="32" fillId="38" borderId="13" xfId="0" applyNumberFormat="1" applyFont="1" applyFill="1" applyBorder="1" applyAlignment="1" applyProtection="1">
      <alignment horizontal="left" vertical="center"/>
    </xf>
    <xf numFmtId="0" fontId="32" fillId="38" borderId="0" xfId="0" applyNumberFormat="1" applyFont="1" applyFill="1" applyBorder="1" applyAlignment="1" applyProtection="1">
      <alignment horizontal="left" vertical="center"/>
    </xf>
    <xf numFmtId="0" fontId="32" fillId="38" borderId="14" xfId="0" applyNumberFormat="1" applyFont="1" applyFill="1" applyBorder="1" applyAlignment="1" applyProtection="1">
      <alignment horizontal="left" vertical="center"/>
    </xf>
    <xf numFmtId="0" fontId="32" fillId="38" borderId="0" xfId="0" applyNumberFormat="1" applyFont="1" applyFill="1" applyBorder="1" applyAlignment="1">
      <alignment horizontal="left" vertical="center"/>
    </xf>
    <xf numFmtId="0" fontId="96" fillId="38" borderId="17" xfId="0" applyNumberFormat="1" applyFont="1" applyFill="1" applyBorder="1" applyAlignment="1">
      <alignment horizontal="left" vertical="center"/>
    </xf>
    <xf numFmtId="0" fontId="96" fillId="38" borderId="18" xfId="0" applyNumberFormat="1" applyFont="1" applyFill="1" applyBorder="1" applyAlignment="1">
      <alignment horizontal="left" vertical="center"/>
    </xf>
    <xf numFmtId="0" fontId="96" fillId="38" borderId="17" xfId="0" applyNumberFormat="1" applyFont="1" applyFill="1" applyBorder="1" applyAlignment="1" applyProtection="1">
      <alignment horizontal="left" vertical="center"/>
    </xf>
    <xf numFmtId="0" fontId="96" fillId="38" borderId="19" xfId="0" applyNumberFormat="1" applyFont="1" applyFill="1" applyBorder="1" applyAlignment="1" applyProtection="1">
      <alignment horizontal="left" vertical="center"/>
    </xf>
    <xf numFmtId="0" fontId="96" fillId="38" borderId="18" xfId="0" applyNumberFormat="1" applyFont="1" applyFill="1" applyBorder="1" applyAlignment="1" applyProtection="1">
      <alignment horizontal="left" vertical="center"/>
    </xf>
    <xf numFmtId="0" fontId="32" fillId="38" borderId="13" xfId="0" applyFont="1" applyFill="1" applyBorder="1" applyAlignment="1">
      <alignment horizontal="center"/>
    </xf>
    <xf numFmtId="0" fontId="32" fillId="38" borderId="14" xfId="0" applyFont="1" applyFill="1" applyBorder="1" applyAlignment="1">
      <alignment horizontal="center"/>
    </xf>
    <xf numFmtId="0" fontId="96" fillId="38" borderId="17" xfId="0" applyFont="1" applyFill="1" applyBorder="1" applyAlignment="1">
      <alignment horizontal="center" vertical="center"/>
    </xf>
    <xf numFmtId="0" fontId="96" fillId="38" borderId="18" xfId="0" applyFont="1" applyFill="1" applyBorder="1" applyAlignment="1">
      <alignment horizontal="center" vertical="center"/>
    </xf>
    <xf numFmtId="0" fontId="96" fillId="38" borderId="0" xfId="0" applyFont="1" applyFill="1" applyAlignment="1">
      <alignment horizontal="center" vertical="center"/>
    </xf>
    <xf numFmtId="0" fontId="96" fillId="38" borderId="14" xfId="0" applyFont="1" applyFill="1" applyBorder="1" applyAlignment="1">
      <alignment horizontal="center" vertical="center"/>
    </xf>
    <xf numFmtId="0" fontId="100" fillId="38" borderId="68" xfId="0" applyFont="1" applyFill="1" applyBorder="1" applyAlignment="1">
      <alignment horizontal="center" vertical="center"/>
    </xf>
    <xf numFmtId="10" fontId="32" fillId="74" borderId="68" xfId="2" applyNumberFormat="1" applyFont="1" applyFill="1" applyBorder="1" applyAlignment="1">
      <alignment horizontal="center" vertical="center"/>
    </xf>
    <xf numFmtId="0" fontId="96" fillId="38" borderId="13" xfId="0" applyNumberFormat="1" applyFont="1" applyFill="1" applyBorder="1" applyAlignment="1">
      <alignment horizontal="center" vertical="center"/>
    </xf>
    <xf numFmtId="0" fontId="96" fillId="38" borderId="14" xfId="0" applyNumberFormat="1" applyFont="1" applyFill="1" applyBorder="1" applyAlignment="1">
      <alignment horizontal="center" vertical="center"/>
    </xf>
    <xf numFmtId="0" fontId="32" fillId="38" borderId="17" xfId="0" applyNumberFormat="1" applyFont="1" applyFill="1" applyBorder="1" applyAlignment="1">
      <alignment horizontal="center" vertical="center" wrapText="1"/>
    </xf>
    <xf numFmtId="0" fontId="32" fillId="38" borderId="18" xfId="0" applyNumberFormat="1" applyFont="1" applyFill="1" applyBorder="1" applyAlignment="1">
      <alignment horizontal="center" vertical="center" wrapText="1"/>
    </xf>
    <xf numFmtId="0" fontId="36" fillId="0" borderId="10" xfId="0" applyFont="1" applyBorder="1" applyAlignment="1">
      <alignment horizontal="center" vertical="center"/>
    </xf>
    <xf numFmtId="0" fontId="36" fillId="0" borderId="1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2" fontId="94" fillId="38" borderId="13" xfId="49" applyFont="1" applyFill="1" applyBorder="1" applyAlignment="1">
      <alignment horizontal="center" vertical="center" wrapText="1"/>
    </xf>
    <xf numFmtId="2" fontId="94" fillId="38" borderId="0" xfId="49" applyFont="1" applyFill="1" applyBorder="1" applyAlignment="1">
      <alignment horizontal="center" vertical="center" wrapText="1"/>
    </xf>
    <xf numFmtId="2" fontId="94" fillId="38" borderId="14" xfId="49" applyFont="1" applyFill="1" applyBorder="1" applyAlignment="1">
      <alignment horizontal="center" vertical="center" wrapText="1"/>
    </xf>
    <xf numFmtId="2" fontId="31" fillId="38" borderId="13" xfId="49" applyFont="1" applyFill="1" applyBorder="1" applyAlignment="1">
      <alignment horizontal="center" wrapText="1"/>
    </xf>
    <xf numFmtId="2" fontId="31" fillId="38" borderId="0" xfId="49" applyFont="1" applyFill="1" applyBorder="1" applyAlignment="1">
      <alignment horizontal="center" wrapText="1"/>
    </xf>
    <xf numFmtId="2" fontId="31" fillId="38" borderId="14" xfId="49" applyFont="1" applyFill="1" applyBorder="1" applyAlignment="1">
      <alignment horizontal="center" wrapText="1"/>
    </xf>
    <xf numFmtId="2" fontId="31" fillId="38" borderId="13" xfId="49" applyFont="1" applyFill="1" applyBorder="1" applyAlignment="1">
      <alignment horizontal="center" vertical="center"/>
    </xf>
    <xf numFmtId="2" fontId="31" fillId="38" borderId="0" xfId="49" applyFont="1" applyFill="1" applyBorder="1" applyAlignment="1">
      <alignment horizontal="center" vertical="center"/>
    </xf>
    <xf numFmtId="2" fontId="31" fillId="38" borderId="14" xfId="49" applyFont="1" applyFill="1" applyBorder="1" applyAlignment="1">
      <alignment horizontal="center" vertical="center"/>
    </xf>
    <xf numFmtId="0" fontId="43" fillId="38" borderId="13" xfId="50" applyFont="1" applyFill="1" applyBorder="1" applyAlignment="1">
      <alignment horizontal="center"/>
    </xf>
    <xf numFmtId="0" fontId="43" fillId="38" borderId="0" xfId="50" applyFont="1" applyFill="1" applyBorder="1" applyAlignment="1">
      <alignment horizontal="center"/>
    </xf>
    <xf numFmtId="0" fontId="43" fillId="38" borderId="14" xfId="50" applyFont="1" applyFill="1" applyBorder="1" applyAlignment="1">
      <alignment horizontal="center"/>
    </xf>
    <xf numFmtId="0" fontId="132" fillId="0" borderId="0" xfId="33839" applyFont="1" applyFill="1" applyBorder="1" applyAlignment="1">
      <alignment horizontal="left" vertical="top" wrapText="1" indent="1"/>
    </xf>
    <xf numFmtId="0" fontId="130" fillId="0" borderId="0" xfId="33839" applyFill="1" applyBorder="1" applyAlignment="1">
      <alignment horizontal="left" vertical="top" wrapText="1" indent="1"/>
    </xf>
    <xf numFmtId="0" fontId="0" fillId="0" borderId="0" xfId="0" applyAlignment="1">
      <alignment horizontal="center"/>
    </xf>
    <xf numFmtId="0" fontId="136" fillId="0" borderId="63" xfId="0" applyFont="1" applyBorder="1" applyAlignment="1">
      <alignment horizontal="center"/>
    </xf>
    <xf numFmtId="0" fontId="136" fillId="0" borderId="97" xfId="0" applyFont="1" applyBorder="1" applyAlignment="1">
      <alignment horizontal="center"/>
    </xf>
    <xf numFmtId="0" fontId="39" fillId="38" borderId="62" xfId="0" applyFont="1" applyFill="1" applyBorder="1" applyAlignment="1">
      <alignment horizontal="center" vertical="center" wrapText="1"/>
    </xf>
    <xf numFmtId="0" fontId="39" fillId="38" borderId="0" xfId="0" applyFont="1" applyFill="1" applyBorder="1" applyAlignment="1">
      <alignment horizontal="center" vertical="center" wrapText="1"/>
    </xf>
    <xf numFmtId="0" fontId="39" fillId="38" borderId="81" xfId="0" applyFont="1" applyFill="1" applyBorder="1" applyAlignment="1">
      <alignment horizontal="center" vertical="center" wrapText="1"/>
    </xf>
    <xf numFmtId="0" fontId="39" fillId="38" borderId="19" xfId="0" applyFont="1" applyFill="1" applyBorder="1" applyAlignment="1">
      <alignment horizontal="center" vertical="center" wrapText="1"/>
    </xf>
    <xf numFmtId="0" fontId="34" fillId="38" borderId="34" xfId="0" applyFont="1" applyFill="1" applyBorder="1" applyAlignment="1">
      <alignment horizontal="center" vertical="center" wrapText="1"/>
    </xf>
    <xf numFmtId="0" fontId="34" fillId="38" borderId="37" xfId="0" applyFont="1" applyFill="1" applyBorder="1" applyAlignment="1">
      <alignment horizontal="center" vertical="center" wrapText="1"/>
    </xf>
    <xf numFmtId="0" fontId="34" fillId="38" borderId="35" xfId="0" applyFont="1" applyFill="1" applyBorder="1" applyAlignment="1">
      <alignment horizontal="center" vertical="center" wrapText="1"/>
    </xf>
    <xf numFmtId="0" fontId="34" fillId="38" borderId="62" xfId="0" applyFont="1" applyFill="1" applyBorder="1" applyAlignment="1">
      <alignment horizontal="center" vertical="center" wrapText="1"/>
    </xf>
    <xf numFmtId="0" fontId="34" fillId="38" borderId="0" xfId="0" applyFont="1" applyFill="1" applyBorder="1" applyAlignment="1">
      <alignment horizontal="center" vertical="center" wrapText="1"/>
    </xf>
    <xf numFmtId="0" fontId="34" fillId="38" borderId="36" xfId="0" applyFont="1" applyFill="1" applyBorder="1" applyAlignment="1">
      <alignment horizontal="center" vertical="center" wrapText="1"/>
    </xf>
    <xf numFmtId="0" fontId="34" fillId="38" borderId="75" xfId="0" applyFont="1" applyFill="1" applyBorder="1" applyAlignment="1">
      <alignment horizontal="center" vertical="center"/>
    </xf>
    <xf numFmtId="0" fontId="34" fillId="38" borderId="68" xfId="0" applyFont="1" applyFill="1" applyBorder="1" applyAlignment="1">
      <alignment horizontal="center" vertical="center"/>
    </xf>
    <xf numFmtId="0" fontId="34" fillId="38" borderId="77" xfId="0" applyFont="1" applyFill="1" applyBorder="1" applyAlignment="1">
      <alignment horizontal="center" vertical="center"/>
    </xf>
  </cellXfs>
  <cellStyles count="33843">
    <cellStyle name="_x000d_&#10;JournalTemplate=C:\COMFO\CTALK\JOURSTD.TPL_x000d_&#10;LbStateAddress=3 3 0 251 1 89 2 311_x000d_&#10;LbStateJou" xfId="26676"/>
    <cellStyle name="20% - Accent1" xfId="63"/>
    <cellStyle name="20% - Accent1 2" xfId="22711"/>
    <cellStyle name="20% - Accent1 3" xfId="2537"/>
    <cellStyle name="20% - Accent2" xfId="64"/>
    <cellStyle name="20% - Accent2 2" xfId="22712"/>
    <cellStyle name="20% - Accent2 3" xfId="2541"/>
    <cellStyle name="20% - Accent3" xfId="65"/>
    <cellStyle name="20% - Accent3 2" xfId="22713"/>
    <cellStyle name="20% - Accent3 3" xfId="2545"/>
    <cellStyle name="20% - Accent4" xfId="66"/>
    <cellStyle name="20% - Accent4 2" xfId="22714"/>
    <cellStyle name="20% - Accent4 3" xfId="2549"/>
    <cellStyle name="20% - Accent5" xfId="67"/>
    <cellStyle name="20% - Accent5 2" xfId="22715"/>
    <cellStyle name="20% - Accent5 3" xfId="2553"/>
    <cellStyle name="20% - Accent6" xfId="68"/>
    <cellStyle name="20% - Accent6 2" xfId="22716"/>
    <cellStyle name="20% - Accent6 3" xfId="2557"/>
    <cellStyle name="20% - Cor1 2" xfId="69"/>
    <cellStyle name="20% - Cor1 2 2" xfId="2051"/>
    <cellStyle name="20% - Cor1 2 2 2" xfId="26567"/>
    <cellStyle name="20% - Cor1 2 3" xfId="26211"/>
    <cellStyle name="20% - Cor2 2" xfId="70"/>
    <cellStyle name="20% - Cor2 2 2" xfId="2052"/>
    <cellStyle name="20% - Cor2 2 2 2" xfId="26568"/>
    <cellStyle name="20% - Cor2 2 3" xfId="26212"/>
    <cellStyle name="20% - Cor3 2" xfId="71"/>
    <cellStyle name="20% - Cor3 2 2" xfId="2053"/>
    <cellStyle name="20% - Cor3 2 2 2" xfId="26569"/>
    <cellStyle name="20% - Cor3 2 3" xfId="26213"/>
    <cellStyle name="20% - Cor4 2" xfId="72"/>
    <cellStyle name="20% - Cor4 2 2" xfId="2054"/>
    <cellStyle name="20% - Cor4 2 2 2" xfId="26570"/>
    <cellStyle name="20% - Cor4 2 3" xfId="26214"/>
    <cellStyle name="20% - Cor5 2" xfId="73"/>
    <cellStyle name="20% - Cor5 2 2" xfId="2055"/>
    <cellStyle name="20% - Cor5 2 2 2" xfId="26571"/>
    <cellStyle name="20% - Cor5 2 3" xfId="26215"/>
    <cellStyle name="20% - Cor6 2" xfId="74"/>
    <cellStyle name="20% - Cor6 2 2" xfId="2056"/>
    <cellStyle name="20% - Cor6 2 2 2" xfId="26572"/>
    <cellStyle name="20% - Cor6 2 3" xfId="26216"/>
    <cellStyle name="20% - Ênfase1" xfId="20" builtinId="30" customBuiltin="1"/>
    <cellStyle name="20% - Ênfase1 100" xfId="26195"/>
    <cellStyle name="20% - Ênfase1 2" xfId="75"/>
    <cellStyle name="20% - Ênfase1 2 2" xfId="76"/>
    <cellStyle name="20% - Ênfase1 2 2 2" xfId="77"/>
    <cellStyle name="20% - Ênfase1 2 2 2 2" xfId="78"/>
    <cellStyle name="20% - Ênfase1 2 2 3" xfId="79"/>
    <cellStyle name="20% - Ênfase1 2 3" xfId="80"/>
    <cellStyle name="20% - Ênfase1 2 3 2" xfId="81"/>
    <cellStyle name="20% - Ênfase1 2 4" xfId="82"/>
    <cellStyle name="20% - Ênfase2" xfId="24" builtinId="34" customBuiltin="1"/>
    <cellStyle name="20% - Ênfase2 2" xfId="83"/>
    <cellStyle name="20% - Ênfase2 2 2" xfId="84"/>
    <cellStyle name="20% - Ênfase2 2 2 2" xfId="85"/>
    <cellStyle name="20% - Ênfase2 2 2 2 2" xfId="86"/>
    <cellStyle name="20% - Ênfase2 2 2 3" xfId="87"/>
    <cellStyle name="20% - Ênfase2 2 3" xfId="88"/>
    <cellStyle name="20% - Ênfase2 2 3 2" xfId="89"/>
    <cellStyle name="20% - Ênfase2 2 4" xfId="90"/>
    <cellStyle name="20% - Ênfase3" xfId="28" builtinId="38" customBuiltin="1"/>
    <cellStyle name="20% - Ênfase3 2" xfId="91"/>
    <cellStyle name="20% - Ênfase3 2 2" xfId="92"/>
    <cellStyle name="20% - Ênfase3 2 2 2" xfId="93"/>
    <cellStyle name="20% - Ênfase3 2 2 2 2" xfId="94"/>
    <cellStyle name="20% - Ênfase3 2 2 3" xfId="95"/>
    <cellStyle name="20% - Ênfase3 2 3" xfId="96"/>
    <cellStyle name="20% - Ênfase3 2 3 2" xfId="97"/>
    <cellStyle name="20% - Ênfase3 2 4" xfId="98"/>
    <cellStyle name="20% - Ênfase4" xfId="32" builtinId="42" customBuiltin="1"/>
    <cellStyle name="20% - Ênfase4 2" xfId="99"/>
    <cellStyle name="20% - Ênfase4 2 2" xfId="100"/>
    <cellStyle name="20% - Ênfase4 2 2 2" xfId="101"/>
    <cellStyle name="20% - Ênfase4 2 2 2 2" xfId="102"/>
    <cellStyle name="20% - Ênfase4 2 2 3" xfId="103"/>
    <cellStyle name="20% - Ênfase4 2 3" xfId="104"/>
    <cellStyle name="20% - Ênfase4 2 3 2" xfId="105"/>
    <cellStyle name="20% - Ênfase4 2 4" xfId="106"/>
    <cellStyle name="20% - Ênfase5" xfId="36" builtinId="46" customBuiltin="1"/>
    <cellStyle name="20% - Ênfase5 2" xfId="107"/>
    <cellStyle name="20% - Ênfase5 2 2" xfId="108"/>
    <cellStyle name="20% - Ênfase5 2 2 2" xfId="109"/>
    <cellStyle name="20% - Ênfase5 2 2 2 2" xfId="110"/>
    <cellStyle name="20% - Ênfase5 2 2 3" xfId="111"/>
    <cellStyle name="20% - Ênfase5 2 3" xfId="112"/>
    <cellStyle name="20% - Ênfase5 2 3 2" xfId="113"/>
    <cellStyle name="20% - Ênfase5 2 4" xfId="114"/>
    <cellStyle name="20% - Ênfase6" xfId="40" builtinId="50" customBuiltin="1"/>
    <cellStyle name="20% - Ênfase6 2" xfId="115"/>
    <cellStyle name="20% - Ênfase6 2 2" xfId="116"/>
    <cellStyle name="20% - Ênfase6 2 2 2" xfId="117"/>
    <cellStyle name="20% - Ênfase6 2 2 2 2" xfId="118"/>
    <cellStyle name="20% - Ênfase6 2 2 3" xfId="119"/>
    <cellStyle name="20% - Ênfase6 2 3" xfId="120"/>
    <cellStyle name="20% - Ênfase6 2 3 2" xfId="121"/>
    <cellStyle name="20% - Ênfase6 2 4" xfId="122"/>
    <cellStyle name="40% - Accent1" xfId="123"/>
    <cellStyle name="40% - Accent1 2" xfId="22717"/>
    <cellStyle name="40% - Accent1 3" xfId="2538"/>
    <cellStyle name="40% - Accent2" xfId="124"/>
    <cellStyle name="40% - Accent2 2" xfId="22718"/>
    <cellStyle name="40% - Accent2 3" xfId="2542"/>
    <cellStyle name="40% - Accent3" xfId="125"/>
    <cellStyle name="40% - Accent3 2" xfId="22719"/>
    <cellStyle name="40% - Accent3 3" xfId="2546"/>
    <cellStyle name="40% - Accent4" xfId="126"/>
    <cellStyle name="40% - Accent4 2" xfId="22720"/>
    <cellStyle name="40% - Accent4 3" xfId="2550"/>
    <cellStyle name="40% - Accent5" xfId="127"/>
    <cellStyle name="40% - Accent5 2" xfId="22721"/>
    <cellStyle name="40% - Accent5 3" xfId="2554"/>
    <cellStyle name="40% - Accent6" xfId="128"/>
    <cellStyle name="40% - Accent6 2" xfId="22722"/>
    <cellStyle name="40% - Accent6 3" xfId="2558"/>
    <cellStyle name="40% - Cor1 2" xfId="129"/>
    <cellStyle name="40% - Cor1 2 2" xfId="2057"/>
    <cellStyle name="40% - Cor1 2 2 2" xfId="26573"/>
    <cellStyle name="40% - Cor1 2 3" xfId="26217"/>
    <cellStyle name="40% - Cor2 2" xfId="130"/>
    <cellStyle name="40% - Cor2 2 2" xfId="2058"/>
    <cellStyle name="40% - Cor2 2 2 2" xfId="26574"/>
    <cellStyle name="40% - Cor2 2 3" xfId="26218"/>
    <cellStyle name="40% - Cor3 2" xfId="131"/>
    <cellStyle name="40% - Cor3 2 2" xfId="2059"/>
    <cellStyle name="40% - Cor3 2 2 2" xfId="26575"/>
    <cellStyle name="40% - Cor3 2 3" xfId="26219"/>
    <cellStyle name="40% - Cor4 2" xfId="132"/>
    <cellStyle name="40% - Cor4 2 2" xfId="2060"/>
    <cellStyle name="40% - Cor4 2 2 2" xfId="26576"/>
    <cellStyle name="40% - Cor4 2 3" xfId="26220"/>
    <cellStyle name="40% - Cor5 2" xfId="133"/>
    <cellStyle name="40% - Cor5 2 2" xfId="2061"/>
    <cellStyle name="40% - Cor5 2 2 2" xfId="26577"/>
    <cellStyle name="40% - Cor5 2 3" xfId="26221"/>
    <cellStyle name="40% - Cor6 2" xfId="134"/>
    <cellStyle name="40% - Cor6 2 2" xfId="2062"/>
    <cellStyle name="40% - Cor6 2 2 2" xfId="26578"/>
    <cellStyle name="40% - Cor6 2 3" xfId="26222"/>
    <cellStyle name="40% - Ênfase1" xfId="21" builtinId="31" customBuiltin="1"/>
    <cellStyle name="40% - Ênfase1 2" xfId="135"/>
    <cellStyle name="40% - Ênfase1 2 2" xfId="136"/>
    <cellStyle name="40% - Ênfase1 2 2 2" xfId="137"/>
    <cellStyle name="40% - Ênfase1 2 2 2 2" xfId="138"/>
    <cellStyle name="40% - Ênfase1 2 2 3" xfId="139"/>
    <cellStyle name="40% - Ênfase1 2 3" xfId="140"/>
    <cellStyle name="40% - Ênfase1 2 3 2" xfId="141"/>
    <cellStyle name="40% - Ênfase1 2 4" xfId="142"/>
    <cellStyle name="40% - Ênfase2" xfId="25" builtinId="35" customBuiltin="1"/>
    <cellStyle name="40% - Ênfase2 2" xfId="143"/>
    <cellStyle name="40% - Ênfase2 2 2" xfId="144"/>
    <cellStyle name="40% - Ênfase2 2 2 2" xfId="145"/>
    <cellStyle name="40% - Ênfase2 2 2 2 2" xfId="146"/>
    <cellStyle name="40% - Ênfase2 2 2 3" xfId="147"/>
    <cellStyle name="40% - Ênfase2 2 3" xfId="148"/>
    <cellStyle name="40% - Ênfase2 2 3 2" xfId="149"/>
    <cellStyle name="40% - Ênfase2 2 4" xfId="150"/>
    <cellStyle name="40% - Ênfase3" xfId="29" builtinId="39" customBuiltin="1"/>
    <cellStyle name="40% - Ênfase3 2" xfId="151"/>
    <cellStyle name="40% - Ênfase3 2 2" xfId="152"/>
    <cellStyle name="40% - Ênfase3 2 2 2" xfId="153"/>
    <cellStyle name="40% - Ênfase3 2 2 2 2" xfId="154"/>
    <cellStyle name="40% - Ênfase3 2 2 3" xfId="155"/>
    <cellStyle name="40% - Ênfase3 2 3" xfId="156"/>
    <cellStyle name="40% - Ênfase3 2 3 2" xfId="157"/>
    <cellStyle name="40% - Ênfase3 2 4" xfId="158"/>
    <cellStyle name="40% - Ênfase4" xfId="33" builtinId="43" customBuiltin="1"/>
    <cellStyle name="40% - Ênfase4 2" xfId="159"/>
    <cellStyle name="40% - Ênfase4 2 2" xfId="160"/>
    <cellStyle name="40% - Ênfase4 2 2 2" xfId="161"/>
    <cellStyle name="40% - Ênfase4 2 2 2 2" xfId="162"/>
    <cellStyle name="40% - Ênfase4 2 2 3" xfId="163"/>
    <cellStyle name="40% - Ênfase4 2 3" xfId="164"/>
    <cellStyle name="40% - Ênfase4 2 3 2" xfId="165"/>
    <cellStyle name="40% - Ênfase4 2 4" xfId="166"/>
    <cellStyle name="40% - Ênfase5" xfId="37" builtinId="47" customBuiltin="1"/>
    <cellStyle name="40% - Ênfase5 2" xfId="167"/>
    <cellStyle name="40% - Ênfase5 2 2" xfId="168"/>
    <cellStyle name="40% - Ênfase5 2 2 2" xfId="169"/>
    <cellStyle name="40% - Ênfase5 2 2 2 2" xfId="170"/>
    <cellStyle name="40% - Ênfase5 2 2 3" xfId="171"/>
    <cellStyle name="40% - Ênfase5 2 3" xfId="172"/>
    <cellStyle name="40% - Ênfase5 2 3 2" xfId="173"/>
    <cellStyle name="40% - Ênfase5 2 4" xfId="174"/>
    <cellStyle name="40% - Ênfase6" xfId="41" builtinId="51" customBuiltin="1"/>
    <cellStyle name="40% - Ênfase6 2" xfId="175"/>
    <cellStyle name="40% - Ênfase6 2 2" xfId="176"/>
    <cellStyle name="40% - Ênfase6 2 2 2" xfId="177"/>
    <cellStyle name="40% - Ênfase6 2 2 2 2" xfId="178"/>
    <cellStyle name="40% - Ênfase6 2 2 3" xfId="179"/>
    <cellStyle name="40% - Ênfase6 2 3" xfId="180"/>
    <cellStyle name="40% - Ênfase6 2 3 2" xfId="181"/>
    <cellStyle name="40% - Ênfase6 2 4" xfId="182"/>
    <cellStyle name="60% - Accent1" xfId="183"/>
    <cellStyle name="60% - Accent1 2" xfId="22723"/>
    <cellStyle name="60% - Accent1 3" xfId="2539"/>
    <cellStyle name="60% - Accent2" xfId="184"/>
    <cellStyle name="60% - Accent2 2" xfId="22724"/>
    <cellStyle name="60% - Accent2 3" xfId="2543"/>
    <cellStyle name="60% - Accent3" xfId="185"/>
    <cellStyle name="60% - Accent3 2" xfId="22725"/>
    <cellStyle name="60% - Accent3 3" xfId="2547"/>
    <cellStyle name="60% - Accent4" xfId="186"/>
    <cellStyle name="60% - Accent4 2" xfId="22726"/>
    <cellStyle name="60% - Accent4 3" xfId="2551"/>
    <cellStyle name="60% - Accent5" xfId="187"/>
    <cellStyle name="60% - Accent5 2" xfId="22727"/>
    <cellStyle name="60% - Accent5 3" xfId="2555"/>
    <cellStyle name="60% - Accent6" xfId="188"/>
    <cellStyle name="60% - Accent6 2" xfId="22728"/>
    <cellStyle name="60% - Accent6 3" xfId="2559"/>
    <cellStyle name="60% - Cor1 2" xfId="189"/>
    <cellStyle name="60% - Cor2 2" xfId="190"/>
    <cellStyle name="60% - Cor3 2" xfId="191"/>
    <cellStyle name="60% - Cor4 2" xfId="192"/>
    <cellStyle name="60% - Cor5 2" xfId="193"/>
    <cellStyle name="60% - Cor6 2" xfId="194"/>
    <cellStyle name="60% - Ênfase1" xfId="22" builtinId="32" customBuiltin="1"/>
    <cellStyle name="60% - Ênfase1 2" xfId="195"/>
    <cellStyle name="60% - Ênfase2" xfId="26" builtinId="36" customBuiltin="1"/>
    <cellStyle name="60% - Ênfase2 2" xfId="196"/>
    <cellStyle name="60% - Ênfase3" xfId="30" builtinId="40" customBuiltin="1"/>
    <cellStyle name="60% - Ênfase3 2" xfId="197"/>
    <cellStyle name="60% - Ênfase4" xfId="34" builtinId="44" customBuiltin="1"/>
    <cellStyle name="60% - Ênfase4 2" xfId="198"/>
    <cellStyle name="60% - Ênfase5" xfId="38" builtinId="48" customBuiltin="1"/>
    <cellStyle name="60% - Ênfase5 2" xfId="199"/>
    <cellStyle name="60% - Ênfase6" xfId="42" builtinId="52" customBuiltin="1"/>
    <cellStyle name="60% - Ênfase6 2" xfId="200"/>
    <cellStyle name="60% - Ênfase6 37" xfId="26196"/>
    <cellStyle name="Accent1" xfId="201"/>
    <cellStyle name="Accent1 2" xfId="22729"/>
    <cellStyle name="Accent1 3" xfId="2536"/>
    <cellStyle name="Accent2" xfId="202"/>
    <cellStyle name="Accent2 2" xfId="22730"/>
    <cellStyle name="Accent2 3" xfId="2540"/>
    <cellStyle name="Accent3" xfId="203"/>
    <cellStyle name="Accent3 2" xfId="22731"/>
    <cellStyle name="Accent3 3" xfId="2544"/>
    <cellStyle name="Accent4" xfId="204"/>
    <cellStyle name="Accent4 2" xfId="22732"/>
    <cellStyle name="Accent4 3" xfId="2548"/>
    <cellStyle name="Accent5" xfId="205"/>
    <cellStyle name="Accent5 2" xfId="22733"/>
    <cellStyle name="Accent5 3" xfId="2552"/>
    <cellStyle name="Accent6" xfId="206"/>
    <cellStyle name="Accent6 2" xfId="22734"/>
    <cellStyle name="Accent6 3" xfId="2556"/>
    <cellStyle name="asd" xfId="33832"/>
    <cellStyle name="Bad" xfId="207"/>
    <cellStyle name="Bad 2" xfId="22735"/>
    <cellStyle name="Bad 3" xfId="2532"/>
    <cellStyle name="Bom" xfId="8" builtinId="26" customBuiltin="1"/>
    <cellStyle name="Bom 2" xfId="208"/>
    <cellStyle name="Bom 2 2" xfId="209"/>
    <cellStyle name="Bom 2 3" xfId="210"/>
    <cellStyle name="Bom 2 4" xfId="211"/>
    <cellStyle name="Bom 3" xfId="2298"/>
    <cellStyle name="Cabeçalho 1 2" xfId="212"/>
    <cellStyle name="Cabeçalho 2 2" xfId="213"/>
    <cellStyle name="Cabeçalho 3 2" xfId="214"/>
    <cellStyle name="Cabeçalho 4 2" xfId="215"/>
    <cellStyle name="Calculation" xfId="216"/>
    <cellStyle name="Calculation 2" xfId="2626"/>
    <cellStyle name="Calculation 2 10" xfId="4976"/>
    <cellStyle name="Calculation 2 10 2" xfId="10299"/>
    <cellStyle name="Calculation 2 10 3" xfId="15943"/>
    <cellStyle name="Calculation 2 10 4" xfId="13043"/>
    <cellStyle name="Calculation 2 11" xfId="4847"/>
    <cellStyle name="Calculation 2 11 2" xfId="15826"/>
    <cellStyle name="Calculation 2 11 3" xfId="13159"/>
    <cellStyle name="Calculation 2 12" xfId="8789"/>
    <cellStyle name="Calculation 2 13" xfId="14152"/>
    <cellStyle name="Calculation 2 2" xfId="2715"/>
    <cellStyle name="Calculation 2 2 10" xfId="7491"/>
    <cellStyle name="Calculation 2 2 10 2" xfId="11545"/>
    <cellStyle name="Calculation 2 2 10 3" xfId="17847"/>
    <cellStyle name="Calculation 2 2 10 4" xfId="21009"/>
    <cellStyle name="Calculation 2 2 11" xfId="4908"/>
    <cellStyle name="Calculation 2 2 11 2" xfId="15879"/>
    <cellStyle name="Calculation 2 2 11 3" xfId="13111"/>
    <cellStyle name="Calculation 2 2 12" xfId="8870"/>
    <cellStyle name="Calculation 2 2 13" xfId="14282"/>
    <cellStyle name="Calculation 2 2 14" xfId="18003"/>
    <cellStyle name="Calculation 2 2 2" xfId="2648"/>
    <cellStyle name="Calculation 2 2 2 10" xfId="4885"/>
    <cellStyle name="Calculation 2 2 2 10 2" xfId="15860"/>
    <cellStyle name="Calculation 2 2 2 10 3" xfId="13121"/>
    <cellStyle name="Calculation 2 2 2 11" xfId="8805"/>
    <cellStyle name="Calculation 2 2 2 12" xfId="14225"/>
    <cellStyle name="Calculation 2 2 2 2" xfId="3140"/>
    <cellStyle name="Calculation 2 2 2 2 10" xfId="9270"/>
    <cellStyle name="Calculation 2 2 2 2 11" xfId="14593"/>
    <cellStyle name="Calculation 2 2 2 2 12" xfId="15260"/>
    <cellStyle name="Calculation 2 2 2 2 2" xfId="3527"/>
    <cellStyle name="Calculation 2 2 2 2 2 2" xfId="7353"/>
    <cellStyle name="Calculation 2 2 2 2 2 2 2" xfId="11439"/>
    <cellStyle name="Calculation 2 2 2 2 2 2 3" xfId="17740"/>
    <cellStyle name="Calculation 2 2 2 2 2 2 4" xfId="20871"/>
    <cellStyle name="Calculation 2 2 2 2 2 3" xfId="5644"/>
    <cellStyle name="Calculation 2 2 2 2 2 3 2" xfId="16449"/>
    <cellStyle name="Calculation 2 2 2 2 2 3 3" xfId="19162"/>
    <cellStyle name="Calculation 2 2 2 2 2 4" xfId="9619"/>
    <cellStyle name="Calculation 2 2 2 2 2 5" xfId="14873"/>
    <cellStyle name="Calculation 2 2 2 2 2 6" xfId="18142"/>
    <cellStyle name="Calculation 2 2 2 2 3" xfId="3910"/>
    <cellStyle name="Calculation 2 2 2 2 3 2" xfId="7117"/>
    <cellStyle name="Calculation 2 2 2 2 3 2 2" xfId="11251"/>
    <cellStyle name="Calculation 2 2 2 2 3 2 3" xfId="17537"/>
    <cellStyle name="Calculation 2 2 2 2 3 2 4" xfId="20635"/>
    <cellStyle name="Calculation 2 2 2 2 3 3" xfId="5408"/>
    <cellStyle name="Calculation 2 2 2 2 3 3 2" xfId="16247"/>
    <cellStyle name="Calculation 2 2 2 2 3 3 3" xfId="18926"/>
    <cellStyle name="Calculation 2 2 2 2 3 4" xfId="9833"/>
    <cellStyle name="Calculation 2 2 2 2 3 5" xfId="15149"/>
    <cellStyle name="Calculation 2 2 2 2 3 6" xfId="14126"/>
    <cellStyle name="Calculation 2 2 2 2 4" xfId="4293"/>
    <cellStyle name="Calculation 2 2 2 2 4 2" xfId="8138"/>
    <cellStyle name="Calculation 2 2 2 2 4 2 2" xfId="12106"/>
    <cellStyle name="Calculation 2 2 2 2 4 2 3" xfId="18342"/>
    <cellStyle name="Calculation 2 2 2 2 4 2 4" xfId="21656"/>
    <cellStyle name="Calculation 2 2 2 2 4 3" xfId="6430"/>
    <cellStyle name="Calculation 2 2 2 2 4 3 2" xfId="17051"/>
    <cellStyle name="Calculation 2 2 2 2 4 3 3" xfId="19948"/>
    <cellStyle name="Calculation 2 2 2 2 4 4" xfId="10011"/>
    <cellStyle name="Calculation 2 2 2 2 4 5" xfId="15424"/>
    <cellStyle name="Calculation 2 2 2 2 4 6" xfId="13712"/>
    <cellStyle name="Calculation 2 2 2 2 5" xfId="4675"/>
    <cellStyle name="Calculation 2 2 2 2 5 2" xfId="8370"/>
    <cellStyle name="Calculation 2 2 2 2 5 2 2" xfId="12338"/>
    <cellStyle name="Calculation 2 2 2 2 5 2 3" xfId="18513"/>
    <cellStyle name="Calculation 2 2 2 2 5 2 4" xfId="21888"/>
    <cellStyle name="Calculation 2 2 2 2 5 3" xfId="6662"/>
    <cellStyle name="Calculation 2 2 2 2 5 3 2" xfId="17222"/>
    <cellStyle name="Calculation 2 2 2 2 5 3 3" xfId="20180"/>
    <cellStyle name="Calculation 2 2 2 2 5 4" xfId="10188"/>
    <cellStyle name="Calculation 2 2 2 2 5 5" xfId="15698"/>
    <cellStyle name="Calculation 2 2 2 2 5 6" xfId="13330"/>
    <cellStyle name="Calculation 2 2 2 2 6" xfId="6894"/>
    <cellStyle name="Calculation 2 2 2 2 6 2" xfId="8602"/>
    <cellStyle name="Calculation 2 2 2 2 6 2 2" xfId="12570"/>
    <cellStyle name="Calculation 2 2 2 2 6 2 3" xfId="18684"/>
    <cellStyle name="Calculation 2 2 2 2 6 2 4" xfId="22120"/>
    <cellStyle name="Calculation 2 2 2 2 6 3" xfId="11028"/>
    <cellStyle name="Calculation 2 2 2 2 6 4" xfId="17392"/>
    <cellStyle name="Calculation 2 2 2 2 6 5" xfId="20412"/>
    <cellStyle name="Calculation 2 2 2 2 7" xfId="5882"/>
    <cellStyle name="Calculation 2 2 2 2 7 2" xfId="10623"/>
    <cellStyle name="Calculation 2 2 2 2 7 3" xfId="16630"/>
    <cellStyle name="Calculation 2 2 2 2 7 4" xfId="19400"/>
    <cellStyle name="Calculation 2 2 2 2 8" xfId="7590"/>
    <cellStyle name="Calculation 2 2 2 2 8 2" xfId="11611"/>
    <cellStyle name="Calculation 2 2 2 2 8 3" xfId="17922"/>
    <cellStyle name="Calculation 2 2 2 2 8 4" xfId="21108"/>
    <cellStyle name="Calculation 2 2 2 2 9" xfId="4972"/>
    <cellStyle name="Calculation 2 2 2 2 9 2" xfId="15940"/>
    <cellStyle name="Calculation 2 2 2 2 9 3" xfId="13047"/>
    <cellStyle name="Calculation 2 2 2 3" xfId="3257"/>
    <cellStyle name="Calculation 2 2 2 3 2" xfId="3644"/>
    <cellStyle name="Calculation 2 2 2 3 2 2" xfId="7333"/>
    <cellStyle name="Calculation 2 2 2 3 2 2 2" xfId="17723"/>
    <cellStyle name="Calculation 2 2 2 3 2 2 3" xfId="20851"/>
    <cellStyle name="Calculation 2 2 2 3 2 3" xfId="9735"/>
    <cellStyle name="Calculation 2 2 2 3 2 4" xfId="14963"/>
    <cellStyle name="Calculation 2 2 2 3 2 5" xfId="14251"/>
    <cellStyle name="Calculation 2 2 2 3 3" xfId="4027"/>
    <cellStyle name="Calculation 2 2 2 3 3 2" xfId="15238"/>
    <cellStyle name="Calculation 2 2 2 3 3 3" xfId="13964"/>
    <cellStyle name="Calculation 2 2 2 3 4" xfId="4410"/>
    <cellStyle name="Calculation 2 2 2 3 4 2" xfId="15514"/>
    <cellStyle name="Calculation 2 2 2 3 4 3" xfId="13595"/>
    <cellStyle name="Calculation 2 2 2 3 5" xfId="4792"/>
    <cellStyle name="Calculation 2 2 2 3 5 2" xfId="15786"/>
    <cellStyle name="Calculation 2 2 2 3 5 3" xfId="13213"/>
    <cellStyle name="Calculation 2 2 2 3 6" xfId="5624"/>
    <cellStyle name="Calculation 2 2 2 3 6 2" xfId="16432"/>
    <cellStyle name="Calculation 2 2 2 3 6 3" xfId="19142"/>
    <cellStyle name="Calculation 2 2 2 3 7" xfId="9387"/>
    <cellStyle name="Calculation 2 2 2 3 8" xfId="14683"/>
    <cellStyle name="Calculation 2 2 2 3 9" xfId="18228"/>
    <cellStyle name="Calculation 2 2 2 4" xfId="2848"/>
    <cellStyle name="Calculation 2 2 2 4 2" xfId="8023"/>
    <cellStyle name="Calculation 2 2 2 4 2 2" xfId="11998"/>
    <cellStyle name="Calculation 2 2 2 4 2 3" xfId="18239"/>
    <cellStyle name="Calculation 2 2 2 4 2 4" xfId="21541"/>
    <cellStyle name="Calculation 2 2 2 4 3" xfId="6315"/>
    <cellStyle name="Calculation 2 2 2 4 3 2" xfId="16948"/>
    <cellStyle name="Calculation 2 2 2 4 3 3" xfId="19833"/>
    <cellStyle name="Calculation 2 2 2 4 4" xfId="9001"/>
    <cellStyle name="Calculation 2 2 2 4 5" xfId="14386"/>
    <cellStyle name="Calculation 2 2 2 4 6" xfId="15782"/>
    <cellStyle name="Calculation 2 2 2 5" xfId="5630"/>
    <cellStyle name="Calculation 2 2 2 5 2" xfId="7339"/>
    <cellStyle name="Calculation 2 2 2 5 2 2" xfId="11426"/>
    <cellStyle name="Calculation 2 2 2 5 2 3" xfId="17728"/>
    <cellStyle name="Calculation 2 2 2 5 2 4" xfId="20857"/>
    <cellStyle name="Calculation 2 2 2 5 3" xfId="10504"/>
    <cellStyle name="Calculation 2 2 2 5 4" xfId="16437"/>
    <cellStyle name="Calculation 2 2 2 5 5" xfId="19148"/>
    <cellStyle name="Calculation 2 2 2 6" xfId="6057"/>
    <cellStyle name="Calculation 2 2 2 6 2" xfId="7765"/>
    <cellStyle name="Calculation 2 2 2 6 2 2" xfId="11786"/>
    <cellStyle name="Calculation 2 2 2 6 2 3" xfId="18039"/>
    <cellStyle name="Calculation 2 2 2 6 2 4" xfId="21283"/>
    <cellStyle name="Calculation 2 2 2 6 3" xfId="10796"/>
    <cellStyle name="Calculation 2 2 2 6 4" xfId="16747"/>
    <cellStyle name="Calculation 2 2 2 6 5" xfId="19575"/>
    <cellStyle name="Calculation 2 2 2 7" xfId="5315"/>
    <cellStyle name="Calculation 2 2 2 7 2" xfId="5099"/>
    <cellStyle name="Calculation 2 2 2 7 2 2" xfId="10346"/>
    <cellStyle name="Calculation 2 2 2 7 2 3" xfId="16034"/>
    <cellStyle name="Calculation 2 2 2 7 2 4" xfId="12940"/>
    <cellStyle name="Calculation 2 2 2 7 3" xfId="10420"/>
    <cellStyle name="Calculation 2 2 2 7 4" xfId="16188"/>
    <cellStyle name="Calculation 2 2 2 7 5" xfId="18833"/>
    <cellStyle name="Calculation 2 2 2 8" xfId="5756"/>
    <cellStyle name="Calculation 2 2 2 8 2" xfId="10535"/>
    <cellStyle name="Calculation 2 2 2 8 3" xfId="16535"/>
    <cellStyle name="Calculation 2 2 2 8 4" xfId="19274"/>
    <cellStyle name="Calculation 2 2 2 9" xfId="7465"/>
    <cellStyle name="Calculation 2 2 2 9 2" xfId="11522"/>
    <cellStyle name="Calculation 2 2 2 9 3" xfId="17826"/>
    <cellStyle name="Calculation 2 2 2 9 4" xfId="20983"/>
    <cellStyle name="Calculation 2 2 3" xfId="3205"/>
    <cellStyle name="Calculation 2 2 3 10" xfId="9335"/>
    <cellStyle name="Calculation 2 2 3 11" xfId="14647"/>
    <cellStyle name="Calculation 2 2 3 12" xfId="14931"/>
    <cellStyle name="Calculation 2 2 3 2" xfId="3592"/>
    <cellStyle name="Calculation 2 2 3 2 2" xfId="7953"/>
    <cellStyle name="Calculation 2 2 3 2 2 2" xfId="11929"/>
    <cellStyle name="Calculation 2 2 3 2 2 3" xfId="18187"/>
    <cellStyle name="Calculation 2 2 3 2 2 4" xfId="21471"/>
    <cellStyle name="Calculation 2 2 3 2 3" xfId="6245"/>
    <cellStyle name="Calculation 2 2 3 2 3 2" xfId="16895"/>
    <cellStyle name="Calculation 2 2 3 2 3 3" xfId="19763"/>
    <cellStyle name="Calculation 2 2 3 2 4" xfId="9684"/>
    <cellStyle name="Calculation 2 2 3 2 5" xfId="14927"/>
    <cellStyle name="Calculation 2 2 3 2 6" xfId="16232"/>
    <cellStyle name="Calculation 2 2 3 3" xfId="3975"/>
    <cellStyle name="Calculation 2 2 3 3 2" xfId="7424"/>
    <cellStyle name="Calculation 2 2 3 3 2 2" xfId="11487"/>
    <cellStyle name="Calculation 2 2 3 3 2 3" xfId="17793"/>
    <cellStyle name="Calculation 2 2 3 3 2 4" xfId="20942"/>
    <cellStyle name="Calculation 2 2 3 3 3" xfId="5715"/>
    <cellStyle name="Calculation 2 2 3 3 3 2" xfId="16502"/>
    <cellStyle name="Calculation 2 2 3 3 3 3" xfId="19233"/>
    <cellStyle name="Calculation 2 2 3 3 4" xfId="9894"/>
    <cellStyle name="Calculation 2 2 3 3 5" xfId="15203"/>
    <cellStyle name="Calculation 2 2 3 3 6" xfId="14016"/>
    <cellStyle name="Calculation 2 2 3 4" xfId="4358"/>
    <cellStyle name="Calculation 2 2 3 4 2" xfId="8260"/>
    <cellStyle name="Calculation 2 2 3 4 2 2" xfId="12228"/>
    <cellStyle name="Calculation 2 2 3 4 2 3" xfId="18420"/>
    <cellStyle name="Calculation 2 2 3 4 2 4" xfId="21778"/>
    <cellStyle name="Calculation 2 2 3 4 3" xfId="6552"/>
    <cellStyle name="Calculation 2 2 3 4 3 2" xfId="17129"/>
    <cellStyle name="Calculation 2 2 3 4 3 3" xfId="20070"/>
    <cellStyle name="Calculation 2 2 3 4 4" xfId="10072"/>
    <cellStyle name="Calculation 2 2 3 4 5" xfId="15478"/>
    <cellStyle name="Calculation 2 2 3 4 6" xfId="13647"/>
    <cellStyle name="Calculation 2 2 3 5" xfId="4740"/>
    <cellStyle name="Calculation 2 2 3 5 2" xfId="8492"/>
    <cellStyle name="Calculation 2 2 3 5 2 2" xfId="12460"/>
    <cellStyle name="Calculation 2 2 3 5 2 3" xfId="18591"/>
    <cellStyle name="Calculation 2 2 3 5 2 4" xfId="22010"/>
    <cellStyle name="Calculation 2 2 3 5 3" xfId="6784"/>
    <cellStyle name="Calculation 2 2 3 5 3 2" xfId="17299"/>
    <cellStyle name="Calculation 2 2 3 5 3 3" xfId="20302"/>
    <cellStyle name="Calculation 2 2 3 5 4" xfId="10249"/>
    <cellStyle name="Calculation 2 2 3 5 5" xfId="15751"/>
    <cellStyle name="Calculation 2 2 3 5 6" xfId="13265"/>
    <cellStyle name="Calculation 2 2 3 6" xfId="7016"/>
    <cellStyle name="Calculation 2 2 3 6 2" xfId="8724"/>
    <cellStyle name="Calculation 2 2 3 6 2 2" xfId="12692"/>
    <cellStyle name="Calculation 2 2 3 6 2 3" xfId="18762"/>
    <cellStyle name="Calculation 2 2 3 6 2 4" xfId="22242"/>
    <cellStyle name="Calculation 2 2 3 6 3" xfId="11150"/>
    <cellStyle name="Calculation 2 2 3 6 4" xfId="17469"/>
    <cellStyle name="Calculation 2 2 3 6 5" xfId="20534"/>
    <cellStyle name="Calculation 2 2 3 7" xfId="6004"/>
    <cellStyle name="Calculation 2 2 3 7 2" xfId="10745"/>
    <cellStyle name="Calculation 2 2 3 7 3" xfId="16708"/>
    <cellStyle name="Calculation 2 2 3 7 4" xfId="19522"/>
    <cellStyle name="Calculation 2 2 3 8" xfId="7712"/>
    <cellStyle name="Calculation 2 2 3 8 2" xfId="11733"/>
    <cellStyle name="Calculation 2 2 3 8 3" xfId="18000"/>
    <cellStyle name="Calculation 2 2 3 8 4" xfId="21230"/>
    <cellStyle name="Calculation 2 2 3 9" xfId="5198"/>
    <cellStyle name="Calculation 2 2 3 9 2" xfId="16096"/>
    <cellStyle name="Calculation 2 2 3 9 3" xfId="12884"/>
    <cellStyle name="Calculation 2 2 4" xfId="2992"/>
    <cellStyle name="Calculation 2 2 4 2" xfId="3379"/>
    <cellStyle name="Calculation 2 2 4 2 2" xfId="7814"/>
    <cellStyle name="Calculation 2 2 4 2 2 2" xfId="18079"/>
    <cellStyle name="Calculation 2 2 4 2 2 3" xfId="21332"/>
    <cellStyle name="Calculation 2 2 4 2 3" xfId="9507"/>
    <cellStyle name="Calculation 2 2 4 2 4" xfId="14757"/>
    <cellStyle name="Calculation 2 2 4 2 5" xfId="15311"/>
    <cellStyle name="Calculation 2 2 4 3" xfId="3762"/>
    <cellStyle name="Calculation 2 2 4 3 2" xfId="15033"/>
    <cellStyle name="Calculation 2 2 4 3 3" xfId="18400"/>
    <cellStyle name="Calculation 2 2 4 4" xfId="4145"/>
    <cellStyle name="Calculation 2 2 4 4 2" xfId="15308"/>
    <cellStyle name="Calculation 2 2 4 4 3" xfId="13852"/>
    <cellStyle name="Calculation 2 2 4 5" xfId="4527"/>
    <cellStyle name="Calculation 2 2 4 5 2" xfId="15582"/>
    <cellStyle name="Calculation 2 2 4 5 3" xfId="13478"/>
    <cellStyle name="Calculation 2 2 4 6" xfId="6106"/>
    <cellStyle name="Calculation 2 2 4 6 2" xfId="16787"/>
    <cellStyle name="Calculation 2 2 4 6 3" xfId="19624"/>
    <cellStyle name="Calculation 2 2 4 7" xfId="9142"/>
    <cellStyle name="Calculation 2 2 4 8" xfId="14477"/>
    <cellStyle name="Calculation 2 2 4 9" xfId="15286"/>
    <cellStyle name="Calculation 2 2 5" xfId="6307"/>
    <cellStyle name="Calculation 2 2 5 2" xfId="8015"/>
    <cellStyle name="Calculation 2 2 5 2 2" xfId="11991"/>
    <cellStyle name="Calculation 2 2 5 2 3" xfId="18232"/>
    <cellStyle name="Calculation 2 2 5 2 4" xfId="21533"/>
    <cellStyle name="Calculation 2 2 5 3" xfId="10854"/>
    <cellStyle name="Calculation 2 2 5 4" xfId="16941"/>
    <cellStyle name="Calculation 2 2 5 5" xfId="19825"/>
    <cellStyle name="Calculation 2 2 6" xfId="5521"/>
    <cellStyle name="Calculation 2 2 6 2" xfId="7230"/>
    <cellStyle name="Calculation 2 2 6 2 2" xfId="11351"/>
    <cellStyle name="Calculation 2 2 6 2 3" xfId="17633"/>
    <cellStyle name="Calculation 2 2 6 2 4" xfId="20748"/>
    <cellStyle name="Calculation 2 2 6 3" xfId="10491"/>
    <cellStyle name="Calculation 2 2 6 4" xfId="16342"/>
    <cellStyle name="Calculation 2 2 6 5" xfId="19039"/>
    <cellStyle name="Calculation 2 2 7" xfId="6210"/>
    <cellStyle name="Calculation 2 2 7 2" xfId="7918"/>
    <cellStyle name="Calculation 2 2 7 2 2" xfId="11895"/>
    <cellStyle name="Calculation 2 2 7 2 3" xfId="18170"/>
    <cellStyle name="Calculation 2 2 7 2 4" xfId="21436"/>
    <cellStyle name="Calculation 2 2 7 3" xfId="10848"/>
    <cellStyle name="Calculation 2 2 7 4" xfId="16878"/>
    <cellStyle name="Calculation 2 2 7 5" xfId="19728"/>
    <cellStyle name="Calculation 2 2 8" xfId="5431"/>
    <cellStyle name="Calculation 2 2 8 2" xfId="7140"/>
    <cellStyle name="Calculation 2 2 8 2 2" xfId="11274"/>
    <cellStyle name="Calculation 2 2 8 2 3" xfId="17556"/>
    <cellStyle name="Calculation 2 2 8 2 4" xfId="20658"/>
    <cellStyle name="Calculation 2 2 8 3" xfId="10448"/>
    <cellStyle name="Calculation 2 2 8 4" xfId="16266"/>
    <cellStyle name="Calculation 2 2 8 5" xfId="18949"/>
    <cellStyle name="Calculation 2 2 9" xfId="5782"/>
    <cellStyle name="Calculation 2 2 9 2" xfId="10558"/>
    <cellStyle name="Calculation 2 2 9 3" xfId="16555"/>
    <cellStyle name="Calculation 2 2 9 4" xfId="19300"/>
    <cellStyle name="Calculation 2 3" xfId="2667"/>
    <cellStyle name="Calculation 2 3 10" xfId="7513"/>
    <cellStyle name="Calculation 2 3 10 2" xfId="11556"/>
    <cellStyle name="Calculation 2 3 10 3" xfId="17862"/>
    <cellStyle name="Calculation 2 3 10 4" xfId="21031"/>
    <cellStyle name="Calculation 2 3 11" xfId="4919"/>
    <cellStyle name="Calculation 2 3 11 2" xfId="15889"/>
    <cellStyle name="Calculation 2 3 11 3" xfId="13100"/>
    <cellStyle name="Calculation 2 3 12" xfId="8824"/>
    <cellStyle name="Calculation 2 3 13" xfId="14242"/>
    <cellStyle name="Calculation 2 3 14" xfId="15261"/>
    <cellStyle name="Calculation 2 3 2" xfId="2726"/>
    <cellStyle name="Calculation 2 3 2 10" xfId="4941"/>
    <cellStyle name="Calculation 2 3 2 10 2" xfId="15911"/>
    <cellStyle name="Calculation 2 3 2 10 3" xfId="13078"/>
    <cellStyle name="Calculation 2 3 2 11" xfId="8881"/>
    <cellStyle name="Calculation 2 3 2 12" xfId="14287"/>
    <cellStyle name="Calculation 2 3 2 2" xfId="3216"/>
    <cellStyle name="Calculation 2 3 2 2 10" xfId="9346"/>
    <cellStyle name="Calculation 2 3 2 2 11" xfId="14652"/>
    <cellStyle name="Calculation 2 3 2 2 12" xfId="18410"/>
    <cellStyle name="Calculation 2 3 2 2 2" xfId="3603"/>
    <cellStyle name="Calculation 2 3 2 2 2 2" xfId="7964"/>
    <cellStyle name="Calculation 2 3 2 2 2 2 2" xfId="11940"/>
    <cellStyle name="Calculation 2 3 2 2 2 2 3" xfId="18192"/>
    <cellStyle name="Calculation 2 3 2 2 2 2 4" xfId="21482"/>
    <cellStyle name="Calculation 2 3 2 2 2 3" xfId="6256"/>
    <cellStyle name="Calculation 2 3 2 2 2 3 2" xfId="16900"/>
    <cellStyle name="Calculation 2 3 2 2 2 3 3" xfId="19774"/>
    <cellStyle name="Calculation 2 3 2 2 2 4" xfId="9695"/>
    <cellStyle name="Calculation 2 3 2 2 2 5" xfId="14932"/>
    <cellStyle name="Calculation 2 3 2 2 2 6" xfId="15533"/>
    <cellStyle name="Calculation 2 3 2 2 3" xfId="3986"/>
    <cellStyle name="Calculation 2 3 2 2 3 2" xfId="5125"/>
    <cellStyle name="Calculation 2 3 2 2 3 2 2" xfId="10365"/>
    <cellStyle name="Calculation 2 3 2 2 3 2 3" xfId="16057"/>
    <cellStyle name="Calculation 2 3 2 2 3 2 4" xfId="12794"/>
    <cellStyle name="Calculation 2 3 2 2 3 3" xfId="5277"/>
    <cellStyle name="Calculation 2 3 2 2 3 3 2" xfId="16155"/>
    <cellStyle name="Calculation 2 3 2 2 3 3 3" xfId="12746"/>
    <cellStyle name="Calculation 2 3 2 2 3 4" xfId="9905"/>
    <cellStyle name="Calculation 2 3 2 2 3 5" xfId="15208"/>
    <cellStyle name="Calculation 2 3 2 2 3 6" xfId="14005"/>
    <cellStyle name="Calculation 2 3 2 2 4" xfId="4369"/>
    <cellStyle name="Calculation 2 3 2 2 4 2" xfId="8271"/>
    <cellStyle name="Calculation 2 3 2 2 4 2 2" xfId="12239"/>
    <cellStyle name="Calculation 2 3 2 2 4 2 3" xfId="18425"/>
    <cellStyle name="Calculation 2 3 2 2 4 2 4" xfId="21789"/>
    <cellStyle name="Calculation 2 3 2 2 4 3" xfId="6563"/>
    <cellStyle name="Calculation 2 3 2 2 4 3 2" xfId="17134"/>
    <cellStyle name="Calculation 2 3 2 2 4 3 3" xfId="20081"/>
    <cellStyle name="Calculation 2 3 2 2 4 4" xfId="10083"/>
    <cellStyle name="Calculation 2 3 2 2 4 5" xfId="15483"/>
    <cellStyle name="Calculation 2 3 2 2 4 6" xfId="13636"/>
    <cellStyle name="Calculation 2 3 2 2 5" xfId="4751"/>
    <cellStyle name="Calculation 2 3 2 2 5 2" xfId="8503"/>
    <cellStyle name="Calculation 2 3 2 2 5 2 2" xfId="12471"/>
    <cellStyle name="Calculation 2 3 2 2 5 2 3" xfId="18596"/>
    <cellStyle name="Calculation 2 3 2 2 5 2 4" xfId="22021"/>
    <cellStyle name="Calculation 2 3 2 2 5 3" xfId="6795"/>
    <cellStyle name="Calculation 2 3 2 2 5 3 2" xfId="17304"/>
    <cellStyle name="Calculation 2 3 2 2 5 3 3" xfId="20313"/>
    <cellStyle name="Calculation 2 3 2 2 5 4" xfId="10260"/>
    <cellStyle name="Calculation 2 3 2 2 5 5" xfId="15756"/>
    <cellStyle name="Calculation 2 3 2 2 5 6" xfId="13254"/>
    <cellStyle name="Calculation 2 3 2 2 6" xfId="7027"/>
    <cellStyle name="Calculation 2 3 2 2 6 2" xfId="8735"/>
    <cellStyle name="Calculation 2 3 2 2 6 2 2" xfId="12703"/>
    <cellStyle name="Calculation 2 3 2 2 6 2 3" xfId="18768"/>
    <cellStyle name="Calculation 2 3 2 2 6 2 4" xfId="22253"/>
    <cellStyle name="Calculation 2 3 2 2 6 3" xfId="11161"/>
    <cellStyle name="Calculation 2 3 2 2 6 4" xfId="17475"/>
    <cellStyle name="Calculation 2 3 2 2 6 5" xfId="20545"/>
    <cellStyle name="Calculation 2 3 2 2 7" xfId="6015"/>
    <cellStyle name="Calculation 2 3 2 2 7 2" xfId="10756"/>
    <cellStyle name="Calculation 2 3 2 2 7 3" xfId="16714"/>
    <cellStyle name="Calculation 2 3 2 2 7 4" xfId="19533"/>
    <cellStyle name="Calculation 2 3 2 2 8" xfId="7723"/>
    <cellStyle name="Calculation 2 3 2 2 8 2" xfId="11744"/>
    <cellStyle name="Calculation 2 3 2 2 8 3" xfId="18006"/>
    <cellStyle name="Calculation 2 3 2 2 8 4" xfId="21241"/>
    <cellStyle name="Calculation 2 3 2 2 9" xfId="5209"/>
    <cellStyle name="Calculation 2 3 2 2 9 2" xfId="16102"/>
    <cellStyle name="Calculation 2 3 2 2 9 3" xfId="12766"/>
    <cellStyle name="Calculation 2 3 2 3" xfId="3273"/>
    <cellStyle name="Calculation 2 3 2 3 2" xfId="3660"/>
    <cellStyle name="Calculation 2 3 2 3 2 2" xfId="7312"/>
    <cellStyle name="Calculation 2 3 2 3 2 2 2" xfId="17705"/>
    <cellStyle name="Calculation 2 3 2 3 2 2 3" xfId="20830"/>
    <cellStyle name="Calculation 2 3 2 3 2 3" xfId="9744"/>
    <cellStyle name="Calculation 2 3 2 3 2 4" xfId="14974"/>
    <cellStyle name="Calculation 2 3 2 3 2 5" xfId="15754"/>
    <cellStyle name="Calculation 2 3 2 3 3" xfId="4043"/>
    <cellStyle name="Calculation 2 3 2 3 3 2" xfId="15249"/>
    <cellStyle name="Calculation 2 3 2 3 3 3" xfId="13948"/>
    <cellStyle name="Calculation 2 3 2 3 4" xfId="4426"/>
    <cellStyle name="Calculation 2 3 2 3 4 2" xfId="15525"/>
    <cellStyle name="Calculation 2 3 2 3 4 3" xfId="13579"/>
    <cellStyle name="Calculation 2 3 2 3 5" xfId="4808"/>
    <cellStyle name="Calculation 2 3 2 3 5 2" xfId="15797"/>
    <cellStyle name="Calculation 2 3 2 3 5 3" xfId="13198"/>
    <cellStyle name="Calculation 2 3 2 3 6" xfId="5603"/>
    <cellStyle name="Calculation 2 3 2 3 6 2" xfId="16414"/>
    <cellStyle name="Calculation 2 3 2 3 6 3" xfId="19121"/>
    <cellStyle name="Calculation 2 3 2 3 7" xfId="9403"/>
    <cellStyle name="Calculation 2 3 2 3 8" xfId="14694"/>
    <cellStyle name="Calculation 2 3 2 3 9" xfId="16677"/>
    <cellStyle name="Calculation 2 3 2 4" xfId="2891"/>
    <cellStyle name="Calculation 2 3 2 4 2" xfId="7170"/>
    <cellStyle name="Calculation 2 3 2 4 2 2" xfId="11300"/>
    <cellStyle name="Calculation 2 3 2 4 2 3" xfId="17581"/>
    <cellStyle name="Calculation 2 3 2 4 2 4" xfId="20688"/>
    <cellStyle name="Calculation 2 3 2 4 3" xfId="5461"/>
    <cellStyle name="Calculation 2 3 2 4 3 2" xfId="16291"/>
    <cellStyle name="Calculation 2 3 2 4 3 3" xfId="18979"/>
    <cellStyle name="Calculation 2 3 2 4 4" xfId="9043"/>
    <cellStyle name="Calculation 2 3 2 4 5" xfId="14420"/>
    <cellStyle name="Calculation 2 3 2 4 6" xfId="15115"/>
    <cellStyle name="Calculation 2 3 2 5" xfId="6399"/>
    <cellStyle name="Calculation 2 3 2 5 2" xfId="8107"/>
    <cellStyle name="Calculation 2 3 2 5 2 2" xfId="12075"/>
    <cellStyle name="Calculation 2 3 2 5 2 3" xfId="18313"/>
    <cellStyle name="Calculation 2 3 2 5 2 4" xfId="21625"/>
    <cellStyle name="Calculation 2 3 2 5 3" xfId="10917"/>
    <cellStyle name="Calculation 2 3 2 5 4" xfId="17022"/>
    <cellStyle name="Calculation 2 3 2 5 5" xfId="19917"/>
    <cellStyle name="Calculation 2 3 2 6" xfId="6631"/>
    <cellStyle name="Calculation 2 3 2 6 2" xfId="8339"/>
    <cellStyle name="Calculation 2 3 2 6 2 2" xfId="12307"/>
    <cellStyle name="Calculation 2 3 2 6 2 3" xfId="18484"/>
    <cellStyle name="Calculation 2 3 2 6 2 4" xfId="21857"/>
    <cellStyle name="Calculation 2 3 2 6 3" xfId="10957"/>
    <cellStyle name="Calculation 2 3 2 6 4" xfId="17193"/>
    <cellStyle name="Calculation 2 3 2 6 5" xfId="20149"/>
    <cellStyle name="Calculation 2 3 2 7" xfId="6863"/>
    <cellStyle name="Calculation 2 3 2 7 2" xfId="8571"/>
    <cellStyle name="Calculation 2 3 2 7 2 2" xfId="12539"/>
    <cellStyle name="Calculation 2 3 2 7 2 3" xfId="18655"/>
    <cellStyle name="Calculation 2 3 2 7 2 4" xfId="22089"/>
    <cellStyle name="Calculation 2 3 2 7 3" xfId="10997"/>
    <cellStyle name="Calculation 2 3 2 7 4" xfId="17363"/>
    <cellStyle name="Calculation 2 3 2 7 5" xfId="20381"/>
    <cellStyle name="Calculation 2 3 2 8" xfId="5844"/>
    <cellStyle name="Calculation 2 3 2 8 2" xfId="10592"/>
    <cellStyle name="Calculation 2 3 2 8 3" xfId="16599"/>
    <cellStyle name="Calculation 2 3 2 8 4" xfId="19362"/>
    <cellStyle name="Calculation 2 3 2 9" xfId="7552"/>
    <cellStyle name="Calculation 2 3 2 9 2" xfId="11580"/>
    <cellStyle name="Calculation 2 3 2 9 3" xfId="17891"/>
    <cellStyle name="Calculation 2 3 2 9 4" xfId="21070"/>
    <cellStyle name="Calculation 2 3 3" xfId="3159"/>
    <cellStyle name="Calculation 2 3 3 10" xfId="9289"/>
    <cellStyle name="Calculation 2 3 3 11" xfId="14610"/>
    <cellStyle name="Calculation 2 3 3 12" xfId="14943"/>
    <cellStyle name="Calculation 2 3 3 2" xfId="3546"/>
    <cellStyle name="Calculation 2 3 3 2 2" xfId="7279"/>
    <cellStyle name="Calculation 2 3 3 2 2 2" xfId="11384"/>
    <cellStyle name="Calculation 2 3 3 2 2 3" xfId="17677"/>
    <cellStyle name="Calculation 2 3 3 2 2 4" xfId="20797"/>
    <cellStyle name="Calculation 2 3 3 2 3" xfId="5570"/>
    <cellStyle name="Calculation 2 3 3 2 3 2" xfId="16386"/>
    <cellStyle name="Calculation 2 3 3 2 3 3" xfId="19088"/>
    <cellStyle name="Calculation 2 3 3 2 4" xfId="9638"/>
    <cellStyle name="Calculation 2 3 3 2 5" xfId="14890"/>
    <cellStyle name="Calculation 2 3 3 2 6" xfId="18397"/>
    <cellStyle name="Calculation 2 3 3 3" xfId="3929"/>
    <cellStyle name="Calculation 2 3 3 3 2" xfId="7081"/>
    <cellStyle name="Calculation 2 3 3 3 2 2" xfId="11215"/>
    <cellStyle name="Calculation 2 3 3 3 2 3" xfId="17514"/>
    <cellStyle name="Calculation 2 3 3 3 2 4" xfId="20599"/>
    <cellStyle name="Calculation 2 3 3 3 3" xfId="5372"/>
    <cellStyle name="Calculation 2 3 3 3 3 2" xfId="16224"/>
    <cellStyle name="Calculation 2 3 3 3 3 3" xfId="18890"/>
    <cellStyle name="Calculation 2 3 3 3 4" xfId="9852"/>
    <cellStyle name="Calculation 2 3 3 3 5" xfId="15166"/>
    <cellStyle name="Calculation 2 3 3 3 6" xfId="14062"/>
    <cellStyle name="Calculation 2 3 3 4" xfId="4312"/>
    <cellStyle name="Calculation 2 3 3 4 2" xfId="8181"/>
    <cellStyle name="Calculation 2 3 3 4 2 2" xfId="12149"/>
    <cellStyle name="Calculation 2 3 3 4 2 3" xfId="18376"/>
    <cellStyle name="Calculation 2 3 3 4 2 4" xfId="21699"/>
    <cellStyle name="Calculation 2 3 3 4 3" xfId="6473"/>
    <cellStyle name="Calculation 2 3 3 4 3 2" xfId="17085"/>
    <cellStyle name="Calculation 2 3 3 4 3 3" xfId="19991"/>
    <cellStyle name="Calculation 2 3 3 4 4" xfId="10030"/>
    <cellStyle name="Calculation 2 3 3 4 5" xfId="15441"/>
    <cellStyle name="Calculation 2 3 3 4 6" xfId="13693"/>
    <cellStyle name="Calculation 2 3 3 5" xfId="4694"/>
    <cellStyle name="Calculation 2 3 3 5 2" xfId="8413"/>
    <cellStyle name="Calculation 2 3 3 5 2 2" xfId="12381"/>
    <cellStyle name="Calculation 2 3 3 5 2 3" xfId="18547"/>
    <cellStyle name="Calculation 2 3 3 5 2 4" xfId="21931"/>
    <cellStyle name="Calculation 2 3 3 5 3" xfId="6705"/>
    <cellStyle name="Calculation 2 3 3 5 3 2" xfId="17256"/>
    <cellStyle name="Calculation 2 3 3 5 3 3" xfId="20223"/>
    <cellStyle name="Calculation 2 3 3 5 4" xfId="10207"/>
    <cellStyle name="Calculation 2 3 3 5 5" xfId="15715"/>
    <cellStyle name="Calculation 2 3 3 5 6" xfId="13311"/>
    <cellStyle name="Calculation 2 3 3 6" xfId="6937"/>
    <cellStyle name="Calculation 2 3 3 6 2" xfId="8645"/>
    <cellStyle name="Calculation 2 3 3 6 2 2" xfId="12613"/>
    <cellStyle name="Calculation 2 3 3 6 2 3" xfId="18718"/>
    <cellStyle name="Calculation 2 3 3 6 2 4" xfId="22163"/>
    <cellStyle name="Calculation 2 3 3 6 3" xfId="11071"/>
    <cellStyle name="Calculation 2 3 3 6 4" xfId="17426"/>
    <cellStyle name="Calculation 2 3 3 6 5" xfId="20455"/>
    <cellStyle name="Calculation 2 3 3 7" xfId="5925"/>
    <cellStyle name="Calculation 2 3 3 7 2" xfId="10666"/>
    <cellStyle name="Calculation 2 3 3 7 3" xfId="16664"/>
    <cellStyle name="Calculation 2 3 3 7 4" xfId="19443"/>
    <cellStyle name="Calculation 2 3 3 8" xfId="7633"/>
    <cellStyle name="Calculation 2 3 3 8 2" xfId="11654"/>
    <cellStyle name="Calculation 2 3 3 8 3" xfId="17956"/>
    <cellStyle name="Calculation 2 3 3 8 4" xfId="21151"/>
    <cellStyle name="Calculation 2 3 3 9" xfId="5021"/>
    <cellStyle name="Calculation 2 3 3 9 2" xfId="15979"/>
    <cellStyle name="Calculation 2 3 3 9 3" xfId="12998"/>
    <cellStyle name="Calculation 2 3 4" xfId="3063"/>
    <cellStyle name="Calculation 2 3 4 2" xfId="3450"/>
    <cellStyle name="Calculation 2 3 4 2 2" xfId="7787"/>
    <cellStyle name="Calculation 2 3 4 2 2 2" xfId="18055"/>
    <cellStyle name="Calculation 2 3 4 2 2 3" xfId="21305"/>
    <cellStyle name="Calculation 2 3 4 2 3" xfId="9557"/>
    <cellStyle name="Calculation 2 3 4 2 4" xfId="14813"/>
    <cellStyle name="Calculation 2 3 4 2 5" xfId="17451"/>
    <cellStyle name="Calculation 2 3 4 3" xfId="3833"/>
    <cellStyle name="Calculation 2 3 4 3 2" xfId="15089"/>
    <cellStyle name="Calculation 2 3 4 3 3" xfId="14190"/>
    <cellStyle name="Calculation 2 3 4 4" xfId="4216"/>
    <cellStyle name="Calculation 2 3 4 4 2" xfId="15364"/>
    <cellStyle name="Calculation 2 3 4 4 3" xfId="13789"/>
    <cellStyle name="Calculation 2 3 4 5" xfId="4598"/>
    <cellStyle name="Calculation 2 3 4 5 2" xfId="15638"/>
    <cellStyle name="Calculation 2 3 4 5 3" xfId="13407"/>
    <cellStyle name="Calculation 2 3 4 6" xfId="6079"/>
    <cellStyle name="Calculation 2 3 4 6 2" xfId="16763"/>
    <cellStyle name="Calculation 2 3 4 6 3" xfId="19597"/>
    <cellStyle name="Calculation 2 3 4 7" xfId="9203"/>
    <cellStyle name="Calculation 2 3 4 8" xfId="14533"/>
    <cellStyle name="Calculation 2 3 4 9" xfId="18156"/>
    <cellStyle name="Calculation 2 3 5" xfId="2867"/>
    <cellStyle name="Calculation 2 3 5 2" xfId="5122"/>
    <cellStyle name="Calculation 2 3 5 2 2" xfId="10363"/>
    <cellStyle name="Calculation 2 3 5 2 3" xfId="16054"/>
    <cellStyle name="Calculation 2 3 5 2 4" xfId="14161"/>
    <cellStyle name="Calculation 2 3 5 3" xfId="5280"/>
    <cellStyle name="Calculation 2 3 5 3 2" xfId="16158"/>
    <cellStyle name="Calculation 2 3 5 3 3" xfId="18798"/>
    <cellStyle name="Calculation 2 3 5 4" xfId="9020"/>
    <cellStyle name="Calculation 2 3 5 5" xfId="14403"/>
    <cellStyle name="Calculation 2 3 5 6" xfId="17126"/>
    <cellStyle name="Calculation 2 3 6" xfId="6377"/>
    <cellStyle name="Calculation 2 3 6 2" xfId="8085"/>
    <cellStyle name="Calculation 2 3 6 2 2" xfId="12053"/>
    <cellStyle name="Calculation 2 3 6 2 3" xfId="18291"/>
    <cellStyle name="Calculation 2 3 6 2 4" xfId="21603"/>
    <cellStyle name="Calculation 2 3 6 3" xfId="10895"/>
    <cellStyle name="Calculation 2 3 6 4" xfId="17000"/>
    <cellStyle name="Calculation 2 3 6 5" xfId="19895"/>
    <cellStyle name="Calculation 2 3 7" xfId="6609"/>
    <cellStyle name="Calculation 2 3 7 2" xfId="8317"/>
    <cellStyle name="Calculation 2 3 7 2 2" xfId="12285"/>
    <cellStyle name="Calculation 2 3 7 2 3" xfId="18462"/>
    <cellStyle name="Calculation 2 3 7 2 4" xfId="21835"/>
    <cellStyle name="Calculation 2 3 7 3" xfId="10935"/>
    <cellStyle name="Calculation 2 3 7 4" xfId="17171"/>
    <cellStyle name="Calculation 2 3 7 5" xfId="20127"/>
    <cellStyle name="Calculation 2 3 8" xfId="6841"/>
    <cellStyle name="Calculation 2 3 8 2" xfId="8549"/>
    <cellStyle name="Calculation 2 3 8 2 2" xfId="12517"/>
    <cellStyle name="Calculation 2 3 8 2 3" xfId="18633"/>
    <cellStyle name="Calculation 2 3 8 2 4" xfId="22067"/>
    <cellStyle name="Calculation 2 3 8 3" xfId="10975"/>
    <cellStyle name="Calculation 2 3 8 4" xfId="17341"/>
    <cellStyle name="Calculation 2 3 8 5" xfId="20359"/>
    <cellStyle name="Calculation 2 3 9" xfId="5805"/>
    <cellStyle name="Calculation 2 3 9 2" xfId="10570"/>
    <cellStyle name="Calculation 2 3 9 3" xfId="16570"/>
    <cellStyle name="Calculation 2 3 9 4" xfId="19323"/>
    <cellStyle name="Calculation 2 4" xfId="2832"/>
    <cellStyle name="Calculation 2 4 10" xfId="8985"/>
    <cellStyle name="Calculation 2 4 11" xfId="14373"/>
    <cellStyle name="Calculation 2 4 12" xfId="14221"/>
    <cellStyle name="Calculation 2 4 2" xfId="2765"/>
    <cellStyle name="Calculation 2 4 2 2" xfId="7355"/>
    <cellStyle name="Calculation 2 4 2 2 2" xfId="11441"/>
    <cellStyle name="Calculation 2 4 2 2 3" xfId="17742"/>
    <cellStyle name="Calculation 2 4 2 2 4" xfId="20873"/>
    <cellStyle name="Calculation 2 4 2 3" xfId="5646"/>
    <cellStyle name="Calculation 2 4 2 3 2" xfId="16451"/>
    <cellStyle name="Calculation 2 4 2 3 3" xfId="19164"/>
    <cellStyle name="Calculation 2 4 2 4" xfId="8920"/>
    <cellStyle name="Calculation 2 4 2 5" xfId="14316"/>
    <cellStyle name="Calculation 2 4 2 6" xfId="15468"/>
    <cellStyle name="Calculation 2 4 3" xfId="3313"/>
    <cellStyle name="Calculation 2 4 3 2" xfId="7177"/>
    <cellStyle name="Calculation 2 4 3 2 2" xfId="11307"/>
    <cellStyle name="Calculation 2 4 3 2 3" xfId="17588"/>
    <cellStyle name="Calculation 2 4 3 2 4" xfId="20695"/>
    <cellStyle name="Calculation 2 4 3 3" xfId="5468"/>
    <cellStyle name="Calculation 2 4 3 3 2" xfId="16298"/>
    <cellStyle name="Calculation 2 4 3 3 3" xfId="18986"/>
    <cellStyle name="Calculation 2 4 3 4" xfId="9443"/>
    <cellStyle name="Calculation 2 4 3 5" xfId="14725"/>
    <cellStyle name="Calculation 2 4 3 6" xfId="15278"/>
    <cellStyle name="Calculation 2 4 4" xfId="3699"/>
    <cellStyle name="Calculation 2 4 4 2" xfId="8142"/>
    <cellStyle name="Calculation 2 4 4 2 2" xfId="12110"/>
    <cellStyle name="Calculation 2 4 4 2 3" xfId="18345"/>
    <cellStyle name="Calculation 2 4 4 2 4" xfId="21660"/>
    <cellStyle name="Calculation 2 4 4 3" xfId="6434"/>
    <cellStyle name="Calculation 2 4 4 3 2" xfId="17054"/>
    <cellStyle name="Calculation 2 4 4 3 3" xfId="19952"/>
    <cellStyle name="Calculation 2 4 4 4" xfId="9766"/>
    <cellStyle name="Calculation 2 4 4 5" xfId="15004"/>
    <cellStyle name="Calculation 2 4 4 6" xfId="17695"/>
    <cellStyle name="Calculation 2 4 5" xfId="3312"/>
    <cellStyle name="Calculation 2 4 5 2" xfId="8374"/>
    <cellStyle name="Calculation 2 4 5 2 2" xfId="12342"/>
    <cellStyle name="Calculation 2 4 5 2 3" xfId="18516"/>
    <cellStyle name="Calculation 2 4 5 2 4" xfId="21892"/>
    <cellStyle name="Calculation 2 4 5 3" xfId="6666"/>
    <cellStyle name="Calculation 2 4 5 3 2" xfId="17225"/>
    <cellStyle name="Calculation 2 4 5 3 3" xfId="20184"/>
    <cellStyle name="Calculation 2 4 5 4" xfId="9442"/>
    <cellStyle name="Calculation 2 4 5 5" xfId="14724"/>
    <cellStyle name="Calculation 2 4 5 6" xfId="15553"/>
    <cellStyle name="Calculation 2 4 6" xfId="6898"/>
    <cellStyle name="Calculation 2 4 6 2" xfId="8606"/>
    <cellStyle name="Calculation 2 4 6 2 2" xfId="12574"/>
    <cellStyle name="Calculation 2 4 6 2 3" xfId="18687"/>
    <cellStyle name="Calculation 2 4 6 2 4" xfId="22124"/>
    <cellStyle name="Calculation 2 4 6 3" xfId="11032"/>
    <cellStyle name="Calculation 2 4 6 4" xfId="17395"/>
    <cellStyle name="Calculation 2 4 6 5" xfId="20416"/>
    <cellStyle name="Calculation 2 4 7" xfId="5886"/>
    <cellStyle name="Calculation 2 4 7 2" xfId="10627"/>
    <cellStyle name="Calculation 2 4 7 3" xfId="16633"/>
    <cellStyle name="Calculation 2 4 7 4" xfId="19404"/>
    <cellStyle name="Calculation 2 4 8" xfId="7594"/>
    <cellStyle name="Calculation 2 4 8 2" xfId="11615"/>
    <cellStyle name="Calculation 2 4 8 3" xfId="17925"/>
    <cellStyle name="Calculation 2 4 8 4" xfId="21112"/>
    <cellStyle name="Calculation 2 4 9" xfId="4979"/>
    <cellStyle name="Calculation 2 4 9 2" xfId="15946"/>
    <cellStyle name="Calculation 2 4 9 3" xfId="13040"/>
    <cellStyle name="Calculation 2 5" xfId="3118"/>
    <cellStyle name="Calculation 2 5 2" xfId="3505"/>
    <cellStyle name="Calculation 2 5 2 2" xfId="7407"/>
    <cellStyle name="Calculation 2 5 2 2 2" xfId="17780"/>
    <cellStyle name="Calculation 2 5 2 2 3" xfId="20925"/>
    <cellStyle name="Calculation 2 5 2 3" xfId="9598"/>
    <cellStyle name="Calculation 2 5 2 4" xfId="14856"/>
    <cellStyle name="Calculation 2 5 2 5" xfId="16891"/>
    <cellStyle name="Calculation 2 5 3" xfId="3888"/>
    <cellStyle name="Calculation 2 5 3 2" xfId="15132"/>
    <cellStyle name="Calculation 2 5 3 3" xfId="14172"/>
    <cellStyle name="Calculation 2 5 4" xfId="4271"/>
    <cellStyle name="Calculation 2 5 4 2" xfId="15407"/>
    <cellStyle name="Calculation 2 5 4 3" xfId="13734"/>
    <cellStyle name="Calculation 2 5 5" xfId="4653"/>
    <cellStyle name="Calculation 2 5 5 2" xfId="15681"/>
    <cellStyle name="Calculation 2 5 5 3" xfId="13352"/>
    <cellStyle name="Calculation 2 5 6" xfId="5698"/>
    <cellStyle name="Calculation 2 5 6 2" xfId="16489"/>
    <cellStyle name="Calculation 2 5 6 3" xfId="19216"/>
    <cellStyle name="Calculation 2 5 7" xfId="9249"/>
    <cellStyle name="Calculation 2 5 8" xfId="14576"/>
    <cellStyle name="Calculation 2 5 9" xfId="17985"/>
    <cellStyle name="Calculation 2 6" xfId="3039"/>
    <cellStyle name="Calculation 2 6 2" xfId="3426"/>
    <cellStyle name="Calculation 2 6 2 2" xfId="5119"/>
    <cellStyle name="Calculation 2 6 2 2 2" xfId="16052"/>
    <cellStyle name="Calculation 2 6 2 2 3" xfId="12931"/>
    <cellStyle name="Calculation 2 6 2 3" xfId="9539"/>
    <cellStyle name="Calculation 2 6 2 4" xfId="14794"/>
    <cellStyle name="Calculation 2 6 2 5" xfId="14790"/>
    <cellStyle name="Calculation 2 6 3" xfId="3809"/>
    <cellStyle name="Calculation 2 6 3 2" xfId="15070"/>
    <cellStyle name="Calculation 2 6 3 3" xfId="16753"/>
    <cellStyle name="Calculation 2 6 4" xfId="4192"/>
    <cellStyle name="Calculation 2 6 4 2" xfId="15345"/>
    <cellStyle name="Calculation 2 6 4 3" xfId="13813"/>
    <cellStyle name="Calculation 2 6 5" xfId="4574"/>
    <cellStyle name="Calculation 2 6 5 2" xfId="15619"/>
    <cellStyle name="Calculation 2 6 5 3" xfId="13431"/>
    <cellStyle name="Calculation 2 6 6" xfId="5283"/>
    <cellStyle name="Calculation 2 6 6 2" xfId="16161"/>
    <cellStyle name="Calculation 2 6 6 3" xfId="18801"/>
    <cellStyle name="Calculation 2 6 7" xfId="9179"/>
    <cellStyle name="Calculation 2 6 8" xfId="14514"/>
    <cellStyle name="Calculation 2 6 9" xfId="18162"/>
    <cellStyle name="Calculation 2 7" xfId="5532"/>
    <cellStyle name="Calculation 2 7 2" xfId="7241"/>
    <cellStyle name="Calculation 2 7 2 2" xfId="11352"/>
    <cellStyle name="Calculation 2 7 2 3" xfId="17644"/>
    <cellStyle name="Calculation 2 7 2 4" xfId="20759"/>
    <cellStyle name="Calculation 2 7 3" xfId="10492"/>
    <cellStyle name="Calculation 2 7 4" xfId="16353"/>
    <cellStyle name="Calculation 2 7 5" xfId="19050"/>
    <cellStyle name="Calculation 2 8" xfId="6339"/>
    <cellStyle name="Calculation 2 8 2" xfId="8047"/>
    <cellStyle name="Calculation 2 8 2 2" xfId="12018"/>
    <cellStyle name="Calculation 2 8 2 3" xfId="18259"/>
    <cellStyle name="Calculation 2 8 2 4" xfId="21565"/>
    <cellStyle name="Calculation 2 8 3" xfId="10874"/>
    <cellStyle name="Calculation 2 8 4" xfId="16968"/>
    <cellStyle name="Calculation 2 8 5" xfId="19857"/>
    <cellStyle name="Calculation 2 9" xfId="5261"/>
    <cellStyle name="Calculation 2 9 2" xfId="10401"/>
    <cellStyle name="Calculation 2 9 3" xfId="16143"/>
    <cellStyle name="Calculation 2 9 4" xfId="12833"/>
    <cellStyle name="Calculation 3" xfId="2685"/>
    <cellStyle name="Calculation 3 10" xfId="5731"/>
    <cellStyle name="Calculation 3 10 2" xfId="10513"/>
    <cellStyle name="Calculation 3 10 3" xfId="16514"/>
    <cellStyle name="Calculation 3 10 4" xfId="19249"/>
    <cellStyle name="Calculation 3 11" xfId="7440"/>
    <cellStyle name="Calculation 3 11 2" xfId="11500"/>
    <cellStyle name="Calculation 3 11 3" xfId="17805"/>
    <cellStyle name="Calculation 3 11 4" xfId="20958"/>
    <cellStyle name="Calculation 3 12" xfId="4863"/>
    <cellStyle name="Calculation 3 12 2" xfId="15840"/>
    <cellStyle name="Calculation 3 12 3" xfId="13143"/>
    <cellStyle name="Calculation 3 13" xfId="8840"/>
    <cellStyle name="Calculation 3 14" xfId="14258"/>
    <cellStyle name="Calculation 3 15" xfId="14664"/>
    <cellStyle name="Calculation 3 2" xfId="2742"/>
    <cellStyle name="Calculation 3 2 10" xfId="4930"/>
    <cellStyle name="Calculation 3 2 10 2" xfId="15900"/>
    <cellStyle name="Calculation 3 2 10 3" xfId="13089"/>
    <cellStyle name="Calculation 3 2 11" xfId="8897"/>
    <cellStyle name="Calculation 3 2 12" xfId="14301"/>
    <cellStyle name="Calculation 3 2 2" xfId="3232"/>
    <cellStyle name="Calculation 3 2 2 10" xfId="9362"/>
    <cellStyle name="Calculation 3 2 2 11" xfId="14666"/>
    <cellStyle name="Calculation 3 2 2 12" xfId="15613"/>
    <cellStyle name="Calculation 3 2 2 2" xfId="3619"/>
    <cellStyle name="Calculation 3 2 2 2 2" xfId="7980"/>
    <cellStyle name="Calculation 3 2 2 2 2 2" xfId="11956"/>
    <cellStyle name="Calculation 3 2 2 2 2 3" xfId="18205"/>
    <cellStyle name="Calculation 3 2 2 2 2 4" xfId="21498"/>
    <cellStyle name="Calculation 3 2 2 2 3" xfId="6272"/>
    <cellStyle name="Calculation 3 2 2 2 3 2" xfId="16914"/>
    <cellStyle name="Calculation 3 2 2 2 3 3" xfId="19790"/>
    <cellStyle name="Calculation 3 2 2 2 4" xfId="9711"/>
    <cellStyle name="Calculation 3 2 2 2 5" xfId="14946"/>
    <cellStyle name="Calculation 3 2 2 2 6" xfId="16059"/>
    <cellStyle name="Calculation 3 2 2 3" xfId="4002"/>
    <cellStyle name="Calculation 3 2 2 3 2" xfId="7327"/>
    <cellStyle name="Calculation 3 2 2 3 2 2" xfId="11417"/>
    <cellStyle name="Calculation 3 2 2 3 2 3" xfId="17717"/>
    <cellStyle name="Calculation 3 2 2 3 2 4" xfId="20845"/>
    <cellStyle name="Calculation 3 2 2 3 3" xfId="5618"/>
    <cellStyle name="Calculation 3 2 2 3 3 2" xfId="16426"/>
    <cellStyle name="Calculation 3 2 2 3 3 3" xfId="19136"/>
    <cellStyle name="Calculation 3 2 2 3 4" xfId="9921"/>
    <cellStyle name="Calculation 3 2 2 3 5" xfId="15221"/>
    <cellStyle name="Calculation 3 2 2 3 6" xfId="13989"/>
    <cellStyle name="Calculation 3 2 2 4" xfId="4385"/>
    <cellStyle name="Calculation 3 2 2 4 2" xfId="8287"/>
    <cellStyle name="Calculation 3 2 2 4 2 2" xfId="12255"/>
    <cellStyle name="Calculation 3 2 2 4 2 3" xfId="18439"/>
    <cellStyle name="Calculation 3 2 2 4 2 4" xfId="21805"/>
    <cellStyle name="Calculation 3 2 2 4 3" xfId="6579"/>
    <cellStyle name="Calculation 3 2 2 4 3 2" xfId="17148"/>
    <cellStyle name="Calculation 3 2 2 4 3 3" xfId="20097"/>
    <cellStyle name="Calculation 3 2 2 4 4" xfId="10099"/>
    <cellStyle name="Calculation 3 2 2 4 5" xfId="15497"/>
    <cellStyle name="Calculation 3 2 2 4 6" xfId="13620"/>
    <cellStyle name="Calculation 3 2 2 5" xfId="4767"/>
    <cellStyle name="Calculation 3 2 2 5 2" xfId="8519"/>
    <cellStyle name="Calculation 3 2 2 5 2 2" xfId="12487"/>
    <cellStyle name="Calculation 3 2 2 5 2 3" xfId="18610"/>
    <cellStyle name="Calculation 3 2 2 5 2 4" xfId="22037"/>
    <cellStyle name="Calculation 3 2 2 5 3" xfId="6811"/>
    <cellStyle name="Calculation 3 2 2 5 3 2" xfId="17318"/>
    <cellStyle name="Calculation 3 2 2 5 3 3" xfId="20329"/>
    <cellStyle name="Calculation 3 2 2 5 4" xfId="10276"/>
    <cellStyle name="Calculation 3 2 2 5 5" xfId="15769"/>
    <cellStyle name="Calculation 3 2 2 5 6" xfId="13238"/>
    <cellStyle name="Calculation 3 2 2 6" xfId="7043"/>
    <cellStyle name="Calculation 3 2 2 6 2" xfId="8751"/>
    <cellStyle name="Calculation 3 2 2 6 2 2" xfId="12719"/>
    <cellStyle name="Calculation 3 2 2 6 2 3" xfId="18782"/>
    <cellStyle name="Calculation 3 2 2 6 2 4" xfId="22269"/>
    <cellStyle name="Calculation 3 2 2 6 3" xfId="11177"/>
    <cellStyle name="Calculation 3 2 2 6 4" xfId="17489"/>
    <cellStyle name="Calculation 3 2 2 6 5" xfId="20561"/>
    <cellStyle name="Calculation 3 2 2 7" xfId="6031"/>
    <cellStyle name="Calculation 3 2 2 7 2" xfId="10772"/>
    <cellStyle name="Calculation 3 2 2 7 3" xfId="16728"/>
    <cellStyle name="Calculation 3 2 2 7 4" xfId="19549"/>
    <cellStyle name="Calculation 3 2 2 8" xfId="7739"/>
    <cellStyle name="Calculation 3 2 2 8 2" xfId="11760"/>
    <cellStyle name="Calculation 3 2 2 8 3" xfId="18020"/>
    <cellStyle name="Calculation 3 2 2 8 4" xfId="21257"/>
    <cellStyle name="Calculation 3 2 2 9" xfId="5225"/>
    <cellStyle name="Calculation 3 2 2 9 2" xfId="16116"/>
    <cellStyle name="Calculation 3 2 2 9 3" xfId="12869"/>
    <cellStyle name="Calculation 3 2 3" xfId="3289"/>
    <cellStyle name="Calculation 3 2 3 2" xfId="3676"/>
    <cellStyle name="Calculation 3 2 3 2 2" xfId="7304"/>
    <cellStyle name="Calculation 3 2 3 2 2 2" xfId="17697"/>
    <cellStyle name="Calculation 3 2 3 2 2 3" xfId="20822"/>
    <cellStyle name="Calculation 3 2 3 2 3" xfId="9755"/>
    <cellStyle name="Calculation 3 2 3 2 4" xfId="14988"/>
    <cellStyle name="Calculation 3 2 3 2 5" xfId="17288"/>
    <cellStyle name="Calculation 3 2 3 3" xfId="4059"/>
    <cellStyle name="Calculation 3 2 3 3 2" xfId="15263"/>
    <cellStyle name="Calculation 3 2 3 3 3" xfId="13932"/>
    <cellStyle name="Calculation 3 2 3 4" xfId="4442"/>
    <cellStyle name="Calculation 3 2 3 4 2" xfId="15538"/>
    <cellStyle name="Calculation 3 2 3 4 3" xfId="13563"/>
    <cellStyle name="Calculation 3 2 3 5" xfId="4824"/>
    <cellStyle name="Calculation 3 2 3 5 2" xfId="15810"/>
    <cellStyle name="Calculation 3 2 3 5 3" xfId="13182"/>
    <cellStyle name="Calculation 3 2 3 6" xfId="5595"/>
    <cellStyle name="Calculation 3 2 3 6 2" xfId="16406"/>
    <cellStyle name="Calculation 3 2 3 6 3" xfId="19113"/>
    <cellStyle name="Calculation 3 2 3 7" xfId="9419"/>
    <cellStyle name="Calculation 3 2 3 8" xfId="14708"/>
    <cellStyle name="Calculation 3 2 3 9" xfId="16072"/>
    <cellStyle name="Calculation 3 2 4" xfId="2907"/>
    <cellStyle name="Calculation 3 2 4 2" xfId="7122"/>
    <cellStyle name="Calculation 3 2 4 2 2" xfId="11256"/>
    <cellStyle name="Calculation 3 2 4 2 3" xfId="17542"/>
    <cellStyle name="Calculation 3 2 4 2 4" xfId="20640"/>
    <cellStyle name="Calculation 3 2 4 3" xfId="5413"/>
    <cellStyle name="Calculation 3 2 4 3 2" xfId="16252"/>
    <cellStyle name="Calculation 3 2 4 3 3" xfId="18931"/>
    <cellStyle name="Calculation 3 2 4 4" xfId="9059"/>
    <cellStyle name="Calculation 3 2 4 5" xfId="14433"/>
    <cellStyle name="Calculation 3 2 4 6" xfId="16061"/>
    <cellStyle name="Calculation 3 2 5" xfId="6388"/>
    <cellStyle name="Calculation 3 2 5 2" xfId="8096"/>
    <cellStyle name="Calculation 3 2 5 2 2" xfId="12064"/>
    <cellStyle name="Calculation 3 2 5 2 3" xfId="18302"/>
    <cellStyle name="Calculation 3 2 5 2 4" xfId="21614"/>
    <cellStyle name="Calculation 3 2 5 3" xfId="10906"/>
    <cellStyle name="Calculation 3 2 5 4" xfId="17011"/>
    <cellStyle name="Calculation 3 2 5 5" xfId="19906"/>
    <cellStyle name="Calculation 3 2 6" xfId="6620"/>
    <cellStyle name="Calculation 3 2 6 2" xfId="8328"/>
    <cellStyle name="Calculation 3 2 6 2 2" xfId="12296"/>
    <cellStyle name="Calculation 3 2 6 2 3" xfId="18473"/>
    <cellStyle name="Calculation 3 2 6 2 4" xfId="21846"/>
    <cellStyle name="Calculation 3 2 6 3" xfId="10946"/>
    <cellStyle name="Calculation 3 2 6 4" xfId="17182"/>
    <cellStyle name="Calculation 3 2 6 5" xfId="20138"/>
    <cellStyle name="Calculation 3 2 7" xfId="6852"/>
    <cellStyle name="Calculation 3 2 7 2" xfId="8560"/>
    <cellStyle name="Calculation 3 2 7 2 2" xfId="12528"/>
    <cellStyle name="Calculation 3 2 7 2 3" xfId="18644"/>
    <cellStyle name="Calculation 3 2 7 2 4" xfId="22078"/>
    <cellStyle name="Calculation 3 2 7 3" xfId="10986"/>
    <cellStyle name="Calculation 3 2 7 4" xfId="17352"/>
    <cellStyle name="Calculation 3 2 7 5" xfId="20370"/>
    <cellStyle name="Calculation 3 2 8" xfId="5821"/>
    <cellStyle name="Calculation 3 2 8 2" xfId="10581"/>
    <cellStyle name="Calculation 3 2 8 3" xfId="16583"/>
    <cellStyle name="Calculation 3 2 8 4" xfId="19339"/>
    <cellStyle name="Calculation 3 2 9" xfId="7529"/>
    <cellStyle name="Calculation 3 2 9 2" xfId="11567"/>
    <cellStyle name="Calculation 3 2 9 3" xfId="17875"/>
    <cellStyle name="Calculation 3 2 9 4" xfId="21047"/>
    <cellStyle name="Calculation 3 3" xfId="2666"/>
    <cellStyle name="Calculation 3 3 10" xfId="4881"/>
    <cellStyle name="Calculation 3 3 10 2" xfId="15856"/>
    <cellStyle name="Calculation 3 3 10 3" xfId="13125"/>
    <cellStyle name="Calculation 3 3 11" xfId="8823"/>
    <cellStyle name="Calculation 3 3 12" xfId="14241"/>
    <cellStyle name="Calculation 3 3 2" xfId="3158"/>
    <cellStyle name="Calculation 3 3 2 10" xfId="9288"/>
    <cellStyle name="Calculation 3 3 2 11" xfId="14609"/>
    <cellStyle name="Calculation 3 3 2 12" xfId="18203"/>
    <cellStyle name="Calculation 3 3 2 2" xfId="3545"/>
    <cellStyle name="Calculation 3 3 2 2 2" xfId="7369"/>
    <cellStyle name="Calculation 3 3 2 2 2 2" xfId="11455"/>
    <cellStyle name="Calculation 3 3 2 2 2 3" xfId="17753"/>
    <cellStyle name="Calculation 3 3 2 2 2 4" xfId="20887"/>
    <cellStyle name="Calculation 3 3 2 2 3" xfId="5660"/>
    <cellStyle name="Calculation 3 3 2 2 3 2" xfId="16462"/>
    <cellStyle name="Calculation 3 3 2 2 3 3" xfId="19178"/>
    <cellStyle name="Calculation 3 3 2 2 4" xfId="9637"/>
    <cellStyle name="Calculation 3 3 2 2 5" xfId="14889"/>
    <cellStyle name="Calculation 3 3 2 2 6" xfId="17106"/>
    <cellStyle name="Calculation 3 3 2 3" xfId="3928"/>
    <cellStyle name="Calculation 3 3 2 3 2" xfId="5151"/>
    <cellStyle name="Calculation 3 3 2 3 2 2" xfId="10385"/>
    <cellStyle name="Calculation 3 3 2 3 2 3" xfId="16075"/>
    <cellStyle name="Calculation 3 3 2 3 2 4" xfId="12776"/>
    <cellStyle name="Calculation 3 3 2 3 3" xfId="5342"/>
    <cellStyle name="Calculation 3 3 2 3 3 2" xfId="16209"/>
    <cellStyle name="Calculation 3 3 2 3 3 3" xfId="18860"/>
    <cellStyle name="Calculation 3 3 2 3 4" xfId="9851"/>
    <cellStyle name="Calculation 3 3 2 3 5" xfId="15165"/>
    <cellStyle name="Calculation 3 3 2 3 6" xfId="14063"/>
    <cellStyle name="Calculation 3 3 2 4" xfId="4311"/>
    <cellStyle name="Calculation 3 3 2 4 2" xfId="8182"/>
    <cellStyle name="Calculation 3 3 2 4 2 2" xfId="12150"/>
    <cellStyle name="Calculation 3 3 2 4 2 3" xfId="18377"/>
    <cellStyle name="Calculation 3 3 2 4 2 4" xfId="21700"/>
    <cellStyle name="Calculation 3 3 2 4 3" xfId="6474"/>
    <cellStyle name="Calculation 3 3 2 4 3 2" xfId="17086"/>
    <cellStyle name="Calculation 3 3 2 4 3 3" xfId="19992"/>
    <cellStyle name="Calculation 3 3 2 4 4" xfId="10029"/>
    <cellStyle name="Calculation 3 3 2 4 5" xfId="15440"/>
    <cellStyle name="Calculation 3 3 2 4 6" xfId="13694"/>
    <cellStyle name="Calculation 3 3 2 5" xfId="4693"/>
    <cellStyle name="Calculation 3 3 2 5 2" xfId="8414"/>
    <cellStyle name="Calculation 3 3 2 5 2 2" xfId="12382"/>
    <cellStyle name="Calculation 3 3 2 5 2 3" xfId="18548"/>
    <cellStyle name="Calculation 3 3 2 5 2 4" xfId="21932"/>
    <cellStyle name="Calculation 3 3 2 5 3" xfId="6706"/>
    <cellStyle name="Calculation 3 3 2 5 3 2" xfId="17257"/>
    <cellStyle name="Calculation 3 3 2 5 3 3" xfId="20224"/>
    <cellStyle name="Calculation 3 3 2 5 4" xfId="10206"/>
    <cellStyle name="Calculation 3 3 2 5 5" xfId="15714"/>
    <cellStyle name="Calculation 3 3 2 5 6" xfId="13312"/>
    <cellStyle name="Calculation 3 3 2 6" xfId="6938"/>
    <cellStyle name="Calculation 3 3 2 6 2" xfId="8646"/>
    <cellStyle name="Calculation 3 3 2 6 2 2" xfId="12614"/>
    <cellStyle name="Calculation 3 3 2 6 2 3" xfId="18719"/>
    <cellStyle name="Calculation 3 3 2 6 2 4" xfId="22164"/>
    <cellStyle name="Calculation 3 3 2 6 3" xfId="11072"/>
    <cellStyle name="Calculation 3 3 2 6 4" xfId="17427"/>
    <cellStyle name="Calculation 3 3 2 6 5" xfId="20456"/>
    <cellStyle name="Calculation 3 3 2 7" xfId="5926"/>
    <cellStyle name="Calculation 3 3 2 7 2" xfId="10667"/>
    <cellStyle name="Calculation 3 3 2 7 3" xfId="16665"/>
    <cellStyle name="Calculation 3 3 2 7 4" xfId="19444"/>
    <cellStyle name="Calculation 3 3 2 8" xfId="7634"/>
    <cellStyle name="Calculation 3 3 2 8 2" xfId="11655"/>
    <cellStyle name="Calculation 3 3 2 8 3" xfId="17957"/>
    <cellStyle name="Calculation 3 3 2 8 4" xfId="21152"/>
    <cellStyle name="Calculation 3 3 2 9" xfId="5022"/>
    <cellStyle name="Calculation 3 3 2 9 2" xfId="15980"/>
    <cellStyle name="Calculation 3 3 2 9 3" xfId="12997"/>
    <cellStyle name="Calculation 3 3 3" xfId="3064"/>
    <cellStyle name="Calculation 3 3 3 2" xfId="3451"/>
    <cellStyle name="Calculation 3 3 3 2 2" xfId="5073"/>
    <cellStyle name="Calculation 3 3 3 2 2 2" xfId="16013"/>
    <cellStyle name="Calculation 3 3 3 2 2 3" xfId="12959"/>
    <cellStyle name="Calculation 3 3 3 2 3" xfId="9558"/>
    <cellStyle name="Calculation 3 3 3 2 4" xfId="14814"/>
    <cellStyle name="Calculation 3 3 3 2 5" xfId="17281"/>
    <cellStyle name="Calculation 3 3 3 3" xfId="3834"/>
    <cellStyle name="Calculation 3 3 3 3 2" xfId="15090"/>
    <cellStyle name="Calculation 3 3 3 3 3" xfId="14189"/>
    <cellStyle name="Calculation 3 3 3 4" xfId="4217"/>
    <cellStyle name="Calculation 3 3 3 4 2" xfId="15365"/>
    <cellStyle name="Calculation 3 3 3 4 3" xfId="13788"/>
    <cellStyle name="Calculation 3 3 3 5" xfId="4599"/>
    <cellStyle name="Calculation 3 3 3 5 2" xfId="15639"/>
    <cellStyle name="Calculation 3 3 3 5 3" xfId="13406"/>
    <cellStyle name="Calculation 3 3 3 6" xfId="5294"/>
    <cellStyle name="Calculation 3 3 3 6 2" xfId="16170"/>
    <cellStyle name="Calculation 3 3 3 6 3" xfId="18812"/>
    <cellStyle name="Calculation 3 3 3 7" xfId="9204"/>
    <cellStyle name="Calculation 3 3 3 8" xfId="14534"/>
    <cellStyle name="Calculation 3 3 3 9" xfId="14849"/>
    <cellStyle name="Calculation 3 3 4" xfId="2866"/>
    <cellStyle name="Calculation 3 3 4 2" xfId="7213"/>
    <cellStyle name="Calculation 3 3 4 2 2" xfId="11339"/>
    <cellStyle name="Calculation 3 3 4 2 3" xfId="17618"/>
    <cellStyle name="Calculation 3 3 4 2 4" xfId="20731"/>
    <cellStyle name="Calculation 3 3 4 3" xfId="5504"/>
    <cellStyle name="Calculation 3 3 4 3 2" xfId="16327"/>
    <cellStyle name="Calculation 3 3 4 3 3" xfId="19022"/>
    <cellStyle name="Calculation 3 3 4 4" xfId="9019"/>
    <cellStyle name="Calculation 3 3 4 5" xfId="14402"/>
    <cellStyle name="Calculation 3 3 4 6" xfId="15575"/>
    <cellStyle name="Calculation 3 3 5" xfId="6125"/>
    <cellStyle name="Calculation 3 3 5 2" xfId="7833"/>
    <cellStyle name="Calculation 3 3 5 2 2" xfId="11839"/>
    <cellStyle name="Calculation 3 3 5 2 3" xfId="18095"/>
    <cellStyle name="Calculation 3 3 5 2 4" xfId="21351"/>
    <cellStyle name="Calculation 3 3 5 3" xfId="10816"/>
    <cellStyle name="Calculation 3 3 5 4" xfId="16803"/>
    <cellStyle name="Calculation 3 3 5 5" xfId="19643"/>
    <cellStyle name="Calculation 3 3 6" xfId="6308"/>
    <cellStyle name="Calculation 3 3 6 2" xfId="8016"/>
    <cellStyle name="Calculation 3 3 6 2 2" xfId="11992"/>
    <cellStyle name="Calculation 3 3 6 2 3" xfId="18233"/>
    <cellStyle name="Calculation 3 3 6 2 4" xfId="21534"/>
    <cellStyle name="Calculation 3 3 6 3" xfId="10855"/>
    <cellStyle name="Calculation 3 3 6 4" xfId="16942"/>
    <cellStyle name="Calculation 3 3 6 5" xfId="19826"/>
    <cellStyle name="Calculation 3 3 7" xfId="6119"/>
    <cellStyle name="Calculation 3 3 7 2" xfId="7827"/>
    <cellStyle name="Calculation 3 3 7 2 2" xfId="11835"/>
    <cellStyle name="Calculation 3 3 7 2 3" xfId="18091"/>
    <cellStyle name="Calculation 3 3 7 2 4" xfId="21345"/>
    <cellStyle name="Calculation 3 3 7 3" xfId="10815"/>
    <cellStyle name="Calculation 3 3 7 4" xfId="16799"/>
    <cellStyle name="Calculation 3 3 7 5" xfId="19637"/>
    <cellStyle name="Calculation 3 3 8" xfId="5750"/>
    <cellStyle name="Calculation 3 3 8 2" xfId="10531"/>
    <cellStyle name="Calculation 3 3 8 3" xfId="16530"/>
    <cellStyle name="Calculation 3 3 8 4" xfId="19268"/>
    <cellStyle name="Calculation 3 3 9" xfId="7459"/>
    <cellStyle name="Calculation 3 3 9 2" xfId="11518"/>
    <cellStyle name="Calculation 3 3 9 3" xfId="17821"/>
    <cellStyle name="Calculation 3 3 9 4" xfId="20977"/>
    <cellStyle name="Calculation 3 4" xfId="3175"/>
    <cellStyle name="Calculation 3 4 10" xfId="9305"/>
    <cellStyle name="Calculation 3 4 11" xfId="14623"/>
    <cellStyle name="Calculation 3 4 12" xfId="16887"/>
    <cellStyle name="Calculation 3 4 2" xfId="3562"/>
    <cellStyle name="Calculation 3 4 2 2" xfId="7436"/>
    <cellStyle name="Calculation 3 4 2 2 2" xfId="11497"/>
    <cellStyle name="Calculation 3 4 2 2 3" xfId="17801"/>
    <cellStyle name="Calculation 3 4 2 2 4" xfId="20954"/>
    <cellStyle name="Calculation 3 4 2 3" xfId="5727"/>
    <cellStyle name="Calculation 3 4 2 3 2" xfId="16510"/>
    <cellStyle name="Calculation 3 4 2 3 3" xfId="19245"/>
    <cellStyle name="Calculation 3 4 2 4" xfId="9654"/>
    <cellStyle name="Calculation 3 4 2 5" xfId="14903"/>
    <cellStyle name="Calculation 3 4 2 6" xfId="14525"/>
    <cellStyle name="Calculation 3 4 3" xfId="3945"/>
    <cellStyle name="Calculation 3 4 3 2" xfId="7384"/>
    <cellStyle name="Calculation 3 4 3 2 2" xfId="11470"/>
    <cellStyle name="Calculation 3 4 3 2 3" xfId="17763"/>
    <cellStyle name="Calculation 3 4 3 2 4" xfId="20902"/>
    <cellStyle name="Calculation 3 4 3 3" xfId="5675"/>
    <cellStyle name="Calculation 3 4 3 3 2" xfId="16472"/>
    <cellStyle name="Calculation 3 4 3 3 3" xfId="19193"/>
    <cellStyle name="Calculation 3 4 3 4" xfId="9868"/>
    <cellStyle name="Calculation 3 4 3 5" xfId="15179"/>
    <cellStyle name="Calculation 3 4 3 6" xfId="14046"/>
    <cellStyle name="Calculation 3 4 4" xfId="4328"/>
    <cellStyle name="Calculation 3 4 4 2" xfId="8165"/>
    <cellStyle name="Calculation 3 4 4 2 2" xfId="12133"/>
    <cellStyle name="Calculation 3 4 4 2 3" xfId="18363"/>
    <cellStyle name="Calculation 3 4 4 2 4" xfId="21683"/>
    <cellStyle name="Calculation 3 4 4 3" xfId="6457"/>
    <cellStyle name="Calculation 3 4 4 3 2" xfId="17072"/>
    <cellStyle name="Calculation 3 4 4 3 3" xfId="19975"/>
    <cellStyle name="Calculation 3 4 4 4" xfId="10046"/>
    <cellStyle name="Calculation 3 4 4 5" xfId="15454"/>
    <cellStyle name="Calculation 3 4 4 6" xfId="13677"/>
    <cellStyle name="Calculation 3 4 5" xfId="4710"/>
    <cellStyle name="Calculation 3 4 5 2" xfId="8397"/>
    <cellStyle name="Calculation 3 4 5 2 2" xfId="12365"/>
    <cellStyle name="Calculation 3 4 5 2 3" xfId="18534"/>
    <cellStyle name="Calculation 3 4 5 2 4" xfId="21915"/>
    <cellStyle name="Calculation 3 4 5 3" xfId="6689"/>
    <cellStyle name="Calculation 3 4 5 3 2" xfId="17243"/>
    <cellStyle name="Calculation 3 4 5 3 3" xfId="20207"/>
    <cellStyle name="Calculation 3 4 5 4" xfId="10223"/>
    <cellStyle name="Calculation 3 4 5 5" xfId="15728"/>
    <cellStyle name="Calculation 3 4 5 6" xfId="13295"/>
    <cellStyle name="Calculation 3 4 6" xfId="6921"/>
    <cellStyle name="Calculation 3 4 6 2" xfId="8629"/>
    <cellStyle name="Calculation 3 4 6 2 2" xfId="12597"/>
    <cellStyle name="Calculation 3 4 6 2 3" xfId="18705"/>
    <cellStyle name="Calculation 3 4 6 2 4" xfId="22147"/>
    <cellStyle name="Calculation 3 4 6 3" xfId="11055"/>
    <cellStyle name="Calculation 3 4 6 4" xfId="17413"/>
    <cellStyle name="Calculation 3 4 6 5" xfId="20439"/>
    <cellStyle name="Calculation 3 4 7" xfId="5909"/>
    <cellStyle name="Calculation 3 4 7 2" xfId="10650"/>
    <cellStyle name="Calculation 3 4 7 3" xfId="16651"/>
    <cellStyle name="Calculation 3 4 7 4" xfId="19427"/>
    <cellStyle name="Calculation 3 4 8" xfId="7617"/>
    <cellStyle name="Calculation 3 4 8 2" xfId="11638"/>
    <cellStyle name="Calculation 3 4 8 3" xfId="17943"/>
    <cellStyle name="Calculation 3 4 8 4" xfId="21135"/>
    <cellStyle name="Calculation 3 4 9" xfId="5004"/>
    <cellStyle name="Calculation 3 4 9 2" xfId="15966"/>
    <cellStyle name="Calculation 3 4 9 3" xfId="13015"/>
    <cellStyle name="Calculation 3 5" xfId="3048"/>
    <cellStyle name="Calculation 3 5 2" xfId="3435"/>
    <cellStyle name="Calculation 3 5 2 2" xfId="7226"/>
    <cellStyle name="Calculation 3 5 2 2 2" xfId="17629"/>
    <cellStyle name="Calculation 3 5 2 2 3" xfId="20744"/>
    <cellStyle name="Calculation 3 5 2 3" xfId="9547"/>
    <cellStyle name="Calculation 3 5 2 4" xfId="14801"/>
    <cellStyle name="Calculation 3 5 2 5" xfId="15704"/>
    <cellStyle name="Calculation 3 5 3" xfId="3818"/>
    <cellStyle name="Calculation 3 5 3 2" xfId="15077"/>
    <cellStyle name="Calculation 3 5 3 3" xfId="17839"/>
    <cellStyle name="Calculation 3 5 4" xfId="4201"/>
    <cellStyle name="Calculation 3 5 4 2" xfId="15352"/>
    <cellStyle name="Calculation 3 5 4 3" xfId="13804"/>
    <cellStyle name="Calculation 3 5 5" xfId="4583"/>
    <cellStyle name="Calculation 3 5 5 2" xfId="15626"/>
    <cellStyle name="Calculation 3 5 5 3" xfId="13422"/>
    <cellStyle name="Calculation 3 5 6" xfId="5517"/>
    <cellStyle name="Calculation 3 5 6 2" xfId="16338"/>
    <cellStyle name="Calculation 3 5 6 3" xfId="19035"/>
    <cellStyle name="Calculation 3 5 7" xfId="9188"/>
    <cellStyle name="Calculation 3 5 8" xfId="14521"/>
    <cellStyle name="Calculation 3 5 9" xfId="16533"/>
    <cellStyle name="Calculation 3 6" xfId="6173"/>
    <cellStyle name="Calculation 3 6 2" xfId="7881"/>
    <cellStyle name="Calculation 3 6 2 2" xfId="11872"/>
    <cellStyle name="Calculation 3 6 2 3" xfId="18137"/>
    <cellStyle name="Calculation 3 6 2 4" xfId="21399"/>
    <cellStyle name="Calculation 3 6 3" xfId="10832"/>
    <cellStyle name="Calculation 3 6 4" xfId="16845"/>
    <cellStyle name="Calculation 3 6 5" xfId="19691"/>
    <cellStyle name="Calculation 3 7" xfId="5444"/>
    <cellStyle name="Calculation 3 7 2" xfId="7153"/>
    <cellStyle name="Calculation 3 7 2 2" xfId="11284"/>
    <cellStyle name="Calculation 3 7 2 3" xfId="17567"/>
    <cellStyle name="Calculation 3 7 2 4" xfId="20671"/>
    <cellStyle name="Calculation 3 7 3" xfId="10458"/>
    <cellStyle name="Calculation 3 7 4" xfId="16277"/>
    <cellStyle name="Calculation 3 7 5" xfId="18962"/>
    <cellStyle name="Calculation 3 8" xfId="6148"/>
    <cellStyle name="Calculation 3 8 2" xfId="7856"/>
    <cellStyle name="Calculation 3 8 2 2" xfId="11854"/>
    <cellStyle name="Calculation 3 8 2 3" xfId="18115"/>
    <cellStyle name="Calculation 3 8 2 4" xfId="21374"/>
    <cellStyle name="Calculation 3 8 3" xfId="10823"/>
    <cellStyle name="Calculation 3 8 4" xfId="16823"/>
    <cellStyle name="Calculation 3 8 5" xfId="19666"/>
    <cellStyle name="Calculation 3 9" xfId="5439"/>
    <cellStyle name="Calculation 3 9 2" xfId="7148"/>
    <cellStyle name="Calculation 3 9 2 2" xfId="11280"/>
    <cellStyle name="Calculation 3 9 2 3" xfId="17563"/>
    <cellStyle name="Calculation 3 9 2 4" xfId="20666"/>
    <cellStyle name="Calculation 3 9 3" xfId="10454"/>
    <cellStyle name="Calculation 3 9 4" xfId="16273"/>
    <cellStyle name="Calculation 3 9 5" xfId="18957"/>
    <cellStyle name="Calculation 4" xfId="2993"/>
    <cellStyle name="Calculation 4 2" xfId="3380"/>
    <cellStyle name="Calculation 4 2 2" xfId="14758"/>
    <cellStyle name="Calculation 4 2 3" xfId="15036"/>
    <cellStyle name="Calculation 4 3" xfId="3763"/>
    <cellStyle name="Calculation 4 3 2" xfId="15034"/>
    <cellStyle name="Calculation 4 3 3" xfId="15283"/>
    <cellStyle name="Calculation 4 4" xfId="4146"/>
    <cellStyle name="Calculation 4 4 2" xfId="15309"/>
    <cellStyle name="Calculation 4 4 3" xfId="13851"/>
    <cellStyle name="Calculation 4 5" xfId="4528"/>
    <cellStyle name="Calculation 4 5 2" xfId="15583"/>
    <cellStyle name="Calculation 4 5 3" xfId="13477"/>
    <cellStyle name="Calculation 4 6" xfId="14478"/>
    <cellStyle name="Calculation 4 7" xfId="16233"/>
    <cellStyle name="Calculation 5" xfId="3090"/>
    <cellStyle name="Calculation 5 2" xfId="3477"/>
    <cellStyle name="Calculation 5 2 2" xfId="14834"/>
    <cellStyle name="Calculation 5 2 3" xfId="17499"/>
    <cellStyle name="Calculation 5 3" xfId="3860"/>
    <cellStyle name="Calculation 5 3 2" xfId="15110"/>
    <cellStyle name="Calculation 5 3 3" xfId="14202"/>
    <cellStyle name="Calculation 5 4" xfId="4243"/>
    <cellStyle name="Calculation 5 4 2" xfId="15385"/>
    <cellStyle name="Calculation 5 4 3" xfId="13762"/>
    <cellStyle name="Calculation 5 5" xfId="4625"/>
    <cellStyle name="Calculation 5 5 2" xfId="15659"/>
    <cellStyle name="Calculation 5 5 3" xfId="13380"/>
    <cellStyle name="Calculation 5 6" xfId="14554"/>
    <cellStyle name="Calculation 5 7" xfId="14366"/>
    <cellStyle name="Calculation 6" xfId="22390"/>
    <cellStyle name="Calculation 7" xfId="2534"/>
    <cellStyle name="Calculation 8" xfId="2063"/>
    <cellStyle name="Cálculo" xfId="12" builtinId="22" customBuiltin="1"/>
    <cellStyle name="Cálculo 2" xfId="217"/>
    <cellStyle name="Cálculo 2 2" xfId="218"/>
    <cellStyle name="Cálculo 2 2 2" xfId="2629"/>
    <cellStyle name="Cálculo 2 2 2 10" xfId="5139"/>
    <cellStyle name="Cálculo 2 2 2 10 2" xfId="10378"/>
    <cellStyle name="Cálculo 2 2 2 10 3" xfId="16067"/>
    <cellStyle name="Cálculo 2 2 2 10 4" xfId="12782"/>
    <cellStyle name="Cálculo 2 2 2 11" xfId="4856"/>
    <cellStyle name="Cálculo 2 2 2 11 2" xfId="15833"/>
    <cellStyle name="Cálculo 2 2 2 11 3" xfId="13150"/>
    <cellStyle name="Cálculo 2 2 2 12" xfId="8791"/>
    <cellStyle name="Cálculo 2 2 2 13" xfId="14166"/>
    <cellStyle name="Cálculo 2 2 2 2" xfId="2718"/>
    <cellStyle name="Cálculo 2 2 2 2 10" xfId="7494"/>
    <cellStyle name="Cálculo 2 2 2 2 10 2" xfId="11548"/>
    <cellStyle name="Cálculo 2 2 2 2 10 3" xfId="17849"/>
    <cellStyle name="Cálculo 2 2 2 2 10 4" xfId="21012"/>
    <cellStyle name="Cálculo 2 2 2 2 11" xfId="4911"/>
    <cellStyle name="Cálculo 2 2 2 2 11 2" xfId="15881"/>
    <cellStyle name="Cálculo 2 2 2 2 11 3" xfId="13108"/>
    <cellStyle name="Cálculo 2 2 2 2 12" xfId="8873"/>
    <cellStyle name="Cálculo 2 2 2 2 13" xfId="14284"/>
    <cellStyle name="Cálculo 2 2 2 2 14" xfId="17472"/>
    <cellStyle name="Cálculo 2 2 2 2 2" xfId="2645"/>
    <cellStyle name="Cálculo 2 2 2 2 2 10" xfId="4880"/>
    <cellStyle name="Cálculo 2 2 2 2 2 10 2" xfId="15855"/>
    <cellStyle name="Cálculo 2 2 2 2 2 10 3" xfId="13126"/>
    <cellStyle name="Cálculo 2 2 2 2 2 11" xfId="8802"/>
    <cellStyle name="Cálculo 2 2 2 2 2 12" xfId="14223"/>
    <cellStyle name="Cálculo 2 2 2 2 2 2" xfId="3137"/>
    <cellStyle name="Cálculo 2 2 2 2 2 2 10" xfId="9267"/>
    <cellStyle name="Cálculo 2 2 2 2 2 2 11" xfId="14591"/>
    <cellStyle name="Cálculo 2 2 2 2 2 2 12" xfId="16610"/>
    <cellStyle name="Cálculo 2 2 2 2 2 2 2" xfId="3524"/>
    <cellStyle name="Cálculo 2 2 2 2 2 2 2 2" xfId="7265"/>
    <cellStyle name="Cálculo 2 2 2 2 2 2 2 2 2" xfId="11370"/>
    <cellStyle name="Cálculo 2 2 2 2 2 2 2 2 3" xfId="17665"/>
    <cellStyle name="Cálculo 2 2 2 2 2 2 2 2 4" xfId="20783"/>
    <cellStyle name="Cálculo 2 2 2 2 2 2 2 3" xfId="5556"/>
    <cellStyle name="Cálculo 2 2 2 2 2 2 2 3 2" xfId="16374"/>
    <cellStyle name="Cálculo 2 2 2 2 2 2 2 3 3" xfId="19074"/>
    <cellStyle name="Cálculo 2 2 2 2 2 2 2 4" xfId="9616"/>
    <cellStyle name="Cálculo 2 2 2 2 2 2 2 5" xfId="14871"/>
    <cellStyle name="Cálculo 2 2 2 2 2 2 2 6" xfId="15673"/>
    <cellStyle name="Cálculo 2 2 2 2 2 2 3" xfId="3907"/>
    <cellStyle name="Cálculo 2 2 2 2 2 2 3 2" xfId="5093"/>
    <cellStyle name="Cálculo 2 2 2 2 2 2 3 2 2" xfId="10341"/>
    <cellStyle name="Cálculo 2 2 2 2 2 2 3 2 3" xfId="16029"/>
    <cellStyle name="Cálculo 2 2 2 2 2 2 3 2 4" xfId="14159"/>
    <cellStyle name="Cálculo 2 2 2 2 2 2 3 3" xfId="5324"/>
    <cellStyle name="Cálculo 2 2 2 2 2 2 3 3 2" xfId="16195"/>
    <cellStyle name="Cálculo 2 2 2 2 2 2 3 3 3" xfId="18842"/>
    <cellStyle name="Cálculo 2 2 2 2 2 2 3 4" xfId="9830"/>
    <cellStyle name="Cálculo 2 2 2 2 2 2 3 5" xfId="15147"/>
    <cellStyle name="Cálculo 2 2 2 2 2 2 3 6" xfId="14081"/>
    <cellStyle name="Cálculo 2 2 2 2 2 2 4" xfId="4290"/>
    <cellStyle name="Cálculo 2 2 2 2 2 2 4 2" xfId="8141"/>
    <cellStyle name="Cálculo 2 2 2 2 2 2 4 2 2" xfId="12109"/>
    <cellStyle name="Cálculo 2 2 2 2 2 2 4 2 3" xfId="18344"/>
    <cellStyle name="Cálculo 2 2 2 2 2 2 4 2 4" xfId="21659"/>
    <cellStyle name="Cálculo 2 2 2 2 2 2 4 3" xfId="6433"/>
    <cellStyle name="Cálculo 2 2 2 2 2 2 4 3 2" xfId="17053"/>
    <cellStyle name="Cálculo 2 2 2 2 2 2 4 3 3" xfId="19951"/>
    <cellStyle name="Cálculo 2 2 2 2 2 2 4 4" xfId="10008"/>
    <cellStyle name="Cálculo 2 2 2 2 2 2 4 5" xfId="15422"/>
    <cellStyle name="Cálculo 2 2 2 2 2 2 4 6" xfId="13715"/>
    <cellStyle name="Cálculo 2 2 2 2 2 2 5" xfId="4672"/>
    <cellStyle name="Cálculo 2 2 2 2 2 2 5 2" xfId="8373"/>
    <cellStyle name="Cálculo 2 2 2 2 2 2 5 2 2" xfId="12341"/>
    <cellStyle name="Cálculo 2 2 2 2 2 2 5 2 3" xfId="18515"/>
    <cellStyle name="Cálculo 2 2 2 2 2 2 5 2 4" xfId="21891"/>
    <cellStyle name="Cálculo 2 2 2 2 2 2 5 3" xfId="6665"/>
    <cellStyle name="Cálculo 2 2 2 2 2 2 5 3 2" xfId="17224"/>
    <cellStyle name="Cálculo 2 2 2 2 2 2 5 3 3" xfId="20183"/>
    <cellStyle name="Cálculo 2 2 2 2 2 2 5 4" xfId="10185"/>
    <cellStyle name="Cálculo 2 2 2 2 2 2 5 5" xfId="15696"/>
    <cellStyle name="Cálculo 2 2 2 2 2 2 5 6" xfId="13333"/>
    <cellStyle name="Cálculo 2 2 2 2 2 2 6" xfId="6897"/>
    <cellStyle name="Cálculo 2 2 2 2 2 2 6 2" xfId="8605"/>
    <cellStyle name="Cálculo 2 2 2 2 2 2 6 2 2" xfId="12573"/>
    <cellStyle name="Cálculo 2 2 2 2 2 2 6 2 3" xfId="18686"/>
    <cellStyle name="Cálculo 2 2 2 2 2 2 6 2 4" xfId="22123"/>
    <cellStyle name="Cálculo 2 2 2 2 2 2 6 3" xfId="11031"/>
    <cellStyle name="Cálculo 2 2 2 2 2 2 6 4" xfId="17394"/>
    <cellStyle name="Cálculo 2 2 2 2 2 2 6 5" xfId="20415"/>
    <cellStyle name="Cálculo 2 2 2 2 2 2 7" xfId="5885"/>
    <cellStyle name="Cálculo 2 2 2 2 2 2 7 2" xfId="10626"/>
    <cellStyle name="Cálculo 2 2 2 2 2 2 7 3" xfId="16632"/>
    <cellStyle name="Cálculo 2 2 2 2 2 2 7 4" xfId="19403"/>
    <cellStyle name="Cálculo 2 2 2 2 2 2 8" xfId="7593"/>
    <cellStyle name="Cálculo 2 2 2 2 2 2 8 2" xfId="11614"/>
    <cellStyle name="Cálculo 2 2 2 2 2 2 8 3" xfId="17924"/>
    <cellStyle name="Cálculo 2 2 2 2 2 2 8 4" xfId="21111"/>
    <cellStyle name="Cálculo 2 2 2 2 2 2 9" xfId="4975"/>
    <cellStyle name="Cálculo 2 2 2 2 2 2 9 2" xfId="15942"/>
    <cellStyle name="Cálculo 2 2 2 2 2 2 9 3" xfId="13044"/>
    <cellStyle name="Cálculo 2 2 2 2 2 3" xfId="3029"/>
    <cellStyle name="Cálculo 2 2 2 2 2 3 2" xfId="3416"/>
    <cellStyle name="Cálculo 2 2 2 2 2 3 2 2" xfId="7406"/>
    <cellStyle name="Cálculo 2 2 2 2 2 3 2 2 2" xfId="17779"/>
    <cellStyle name="Cálculo 2 2 2 2 2 3 2 2 3" xfId="20924"/>
    <cellStyle name="Cálculo 2 2 2 2 2 3 2 3" xfId="9533"/>
    <cellStyle name="Cálculo 2 2 2 2 2 3 2 4" xfId="14785"/>
    <cellStyle name="Cálculo 2 2 2 2 2 3 2 5" xfId="16883"/>
    <cellStyle name="Cálculo 2 2 2 2 2 3 3" xfId="3799"/>
    <cellStyle name="Cálculo 2 2 2 2 2 3 3 2" xfId="15061"/>
    <cellStyle name="Cálculo 2 2 2 2 2 3 3 3" xfId="17998"/>
    <cellStyle name="Cálculo 2 2 2 2 2 3 4" xfId="4182"/>
    <cellStyle name="Cálculo 2 2 2 2 2 3 4 2" xfId="15336"/>
    <cellStyle name="Cálculo 2 2 2 2 2 3 4 3" xfId="13823"/>
    <cellStyle name="Cálculo 2 2 2 2 2 3 5" xfId="4564"/>
    <cellStyle name="Cálculo 2 2 2 2 2 3 5 2" xfId="15610"/>
    <cellStyle name="Cálculo 2 2 2 2 2 3 5 3" xfId="13441"/>
    <cellStyle name="Cálculo 2 2 2 2 2 3 6" xfId="5697"/>
    <cellStyle name="Cálculo 2 2 2 2 2 3 6 2" xfId="16488"/>
    <cellStyle name="Cálculo 2 2 2 2 2 3 6 3" xfId="19215"/>
    <cellStyle name="Cálculo 2 2 2 2 2 3 7" xfId="9171"/>
    <cellStyle name="Cálculo 2 2 2 2 2 3 8" xfId="14505"/>
    <cellStyle name="Cálculo 2 2 2 2 2 3 9" xfId="16703"/>
    <cellStyle name="Cálculo 2 2 2 2 2 4" xfId="2845"/>
    <cellStyle name="Cálculo 2 2 2 2 2 4 2" xfId="5145"/>
    <cellStyle name="Cálculo 2 2 2 2 2 4 2 2" xfId="10384"/>
    <cellStyle name="Cálculo 2 2 2 2 2 4 2 3" xfId="16071"/>
    <cellStyle name="Cálculo 2 2 2 2 2 4 2 4" xfId="12925"/>
    <cellStyle name="Cálculo 2 2 2 2 2 4 3" xfId="5322"/>
    <cellStyle name="Cálculo 2 2 2 2 2 4 3 2" xfId="16193"/>
    <cellStyle name="Cálculo 2 2 2 2 2 4 3 3" xfId="18840"/>
    <cellStyle name="Cálculo 2 2 2 2 2 4 4" xfId="8998"/>
    <cellStyle name="Cálculo 2 2 2 2 2 4 5" xfId="14384"/>
    <cellStyle name="Cálculo 2 2 2 2 2 4 6" xfId="17502"/>
    <cellStyle name="Cálculo 2 2 2 2 2 5" xfId="5632"/>
    <cellStyle name="Cálculo 2 2 2 2 2 5 2" xfId="7341"/>
    <cellStyle name="Cálculo 2 2 2 2 2 5 2 2" xfId="11427"/>
    <cellStyle name="Cálculo 2 2 2 2 2 5 2 3" xfId="17730"/>
    <cellStyle name="Cálculo 2 2 2 2 2 5 2 4" xfId="20859"/>
    <cellStyle name="Cálculo 2 2 2 2 2 5 3" xfId="10505"/>
    <cellStyle name="Cálculo 2 2 2 2 2 5 4" xfId="16439"/>
    <cellStyle name="Cálculo 2 2 2 2 2 5 5" xfId="19150"/>
    <cellStyle name="Cálculo 2 2 2 2 2 6" xfId="6115"/>
    <cellStyle name="Cálculo 2 2 2 2 2 6 2" xfId="7823"/>
    <cellStyle name="Cálculo 2 2 2 2 2 6 2 2" xfId="11833"/>
    <cellStyle name="Cálculo 2 2 2 2 2 6 2 3" xfId="18087"/>
    <cellStyle name="Cálculo 2 2 2 2 2 6 2 4" xfId="21341"/>
    <cellStyle name="Cálculo 2 2 2 2 2 6 3" xfId="10813"/>
    <cellStyle name="Cálculo 2 2 2 2 2 6 4" xfId="16795"/>
    <cellStyle name="Cálculo 2 2 2 2 2 6 5" xfId="19633"/>
    <cellStyle name="Cálculo 2 2 2 2 2 7" xfId="6195"/>
    <cellStyle name="Cálculo 2 2 2 2 2 7 2" xfId="7903"/>
    <cellStyle name="Cálculo 2 2 2 2 2 7 2 2" xfId="11886"/>
    <cellStyle name="Cálculo 2 2 2 2 2 7 2 3" xfId="18157"/>
    <cellStyle name="Cálculo 2 2 2 2 2 7 2 4" xfId="21421"/>
    <cellStyle name="Cálculo 2 2 2 2 2 7 3" xfId="10843"/>
    <cellStyle name="Cálculo 2 2 2 2 2 7 4" xfId="16865"/>
    <cellStyle name="Cálculo 2 2 2 2 2 7 5" xfId="19713"/>
    <cellStyle name="Cálculo 2 2 2 2 2 8" xfId="5749"/>
    <cellStyle name="Cálculo 2 2 2 2 2 8 2" xfId="10530"/>
    <cellStyle name="Cálculo 2 2 2 2 2 8 3" xfId="16529"/>
    <cellStyle name="Cálculo 2 2 2 2 2 8 4" xfId="19267"/>
    <cellStyle name="Cálculo 2 2 2 2 2 9" xfId="7458"/>
    <cellStyle name="Cálculo 2 2 2 2 2 9 2" xfId="11517"/>
    <cellStyle name="Cálculo 2 2 2 2 2 9 3" xfId="17820"/>
    <cellStyle name="Cálculo 2 2 2 2 2 9 4" xfId="20976"/>
    <cellStyle name="Cálculo 2 2 2 2 3" xfId="3208"/>
    <cellStyle name="Cálculo 2 2 2 2 3 10" xfId="9338"/>
    <cellStyle name="Cálculo 2 2 2 2 3 11" xfId="14649"/>
    <cellStyle name="Cálculo 2 2 2 2 3 12" xfId="17990"/>
    <cellStyle name="Cálculo 2 2 2 2 3 2" xfId="3595"/>
    <cellStyle name="Cálculo 2 2 2 2 3 2 2" xfId="7956"/>
    <cellStyle name="Cálculo 2 2 2 2 3 2 2 2" xfId="11932"/>
    <cellStyle name="Cálculo 2 2 2 2 3 2 2 3" xfId="18189"/>
    <cellStyle name="Cálculo 2 2 2 2 3 2 2 4" xfId="21474"/>
    <cellStyle name="Cálculo 2 2 2 2 3 2 3" xfId="6248"/>
    <cellStyle name="Cálculo 2 2 2 2 3 2 3 2" xfId="16897"/>
    <cellStyle name="Cálculo 2 2 2 2 3 2 3 3" xfId="19766"/>
    <cellStyle name="Cálculo 2 2 2 2 3 2 4" xfId="9687"/>
    <cellStyle name="Cálculo 2 2 2 2 3 2 5" xfId="14929"/>
    <cellStyle name="Cálculo 2 2 2 2 3 2 6" xfId="16423"/>
    <cellStyle name="Cálculo 2 2 2 2 3 3" xfId="3978"/>
    <cellStyle name="Cálculo 2 2 2 2 3 3 2" xfId="7329"/>
    <cellStyle name="Cálculo 2 2 2 2 3 3 2 2" xfId="11419"/>
    <cellStyle name="Cálculo 2 2 2 2 3 3 2 3" xfId="17719"/>
    <cellStyle name="Cálculo 2 2 2 2 3 3 2 4" xfId="20847"/>
    <cellStyle name="Cálculo 2 2 2 2 3 3 3" xfId="5620"/>
    <cellStyle name="Cálculo 2 2 2 2 3 3 3 2" xfId="16428"/>
    <cellStyle name="Cálculo 2 2 2 2 3 3 3 3" xfId="19138"/>
    <cellStyle name="Cálculo 2 2 2 2 3 3 4" xfId="9897"/>
    <cellStyle name="Cálculo 2 2 2 2 3 3 5" xfId="15205"/>
    <cellStyle name="Cálculo 2 2 2 2 3 3 6" xfId="14013"/>
    <cellStyle name="Cálculo 2 2 2 2 3 4" xfId="4361"/>
    <cellStyle name="Cálculo 2 2 2 2 3 4 2" xfId="8263"/>
    <cellStyle name="Cálculo 2 2 2 2 3 4 2 2" xfId="12231"/>
    <cellStyle name="Cálculo 2 2 2 2 3 4 2 3" xfId="18422"/>
    <cellStyle name="Cálculo 2 2 2 2 3 4 2 4" xfId="21781"/>
    <cellStyle name="Cálculo 2 2 2 2 3 4 3" xfId="6555"/>
    <cellStyle name="Cálculo 2 2 2 2 3 4 3 2" xfId="17131"/>
    <cellStyle name="Cálculo 2 2 2 2 3 4 3 3" xfId="20073"/>
    <cellStyle name="Cálculo 2 2 2 2 3 4 4" xfId="10075"/>
    <cellStyle name="Cálculo 2 2 2 2 3 4 5" xfId="15480"/>
    <cellStyle name="Cálculo 2 2 2 2 3 4 6" xfId="13644"/>
    <cellStyle name="Cálculo 2 2 2 2 3 5" xfId="4743"/>
    <cellStyle name="Cálculo 2 2 2 2 3 5 2" xfId="8495"/>
    <cellStyle name="Cálculo 2 2 2 2 3 5 2 2" xfId="12463"/>
    <cellStyle name="Cálculo 2 2 2 2 3 5 2 3" xfId="18593"/>
    <cellStyle name="Cálculo 2 2 2 2 3 5 2 4" xfId="22013"/>
    <cellStyle name="Cálculo 2 2 2 2 3 5 3" xfId="6787"/>
    <cellStyle name="Cálculo 2 2 2 2 3 5 3 2" xfId="17301"/>
    <cellStyle name="Cálculo 2 2 2 2 3 5 3 3" xfId="20305"/>
    <cellStyle name="Cálculo 2 2 2 2 3 5 4" xfId="10252"/>
    <cellStyle name="Cálculo 2 2 2 2 3 5 5" xfId="15753"/>
    <cellStyle name="Cálculo 2 2 2 2 3 5 6" xfId="13262"/>
    <cellStyle name="Cálculo 2 2 2 2 3 6" xfId="7019"/>
    <cellStyle name="Cálculo 2 2 2 2 3 6 2" xfId="8727"/>
    <cellStyle name="Cálculo 2 2 2 2 3 6 2 2" xfId="12695"/>
    <cellStyle name="Cálculo 2 2 2 2 3 6 2 3" xfId="18764"/>
    <cellStyle name="Cálculo 2 2 2 2 3 6 2 4" xfId="22245"/>
    <cellStyle name="Cálculo 2 2 2 2 3 6 3" xfId="11153"/>
    <cellStyle name="Cálculo 2 2 2 2 3 6 4" xfId="17471"/>
    <cellStyle name="Cálculo 2 2 2 2 3 6 5" xfId="20537"/>
    <cellStyle name="Cálculo 2 2 2 2 3 7" xfId="6007"/>
    <cellStyle name="Cálculo 2 2 2 2 3 7 2" xfId="10748"/>
    <cellStyle name="Cálculo 2 2 2 2 3 7 3" xfId="16710"/>
    <cellStyle name="Cálculo 2 2 2 2 3 7 4" xfId="19525"/>
    <cellStyle name="Cálculo 2 2 2 2 3 8" xfId="7715"/>
    <cellStyle name="Cálculo 2 2 2 2 3 8 2" xfId="11736"/>
    <cellStyle name="Cálculo 2 2 2 2 3 8 3" xfId="18002"/>
    <cellStyle name="Cálculo 2 2 2 2 3 8 4" xfId="21233"/>
    <cellStyle name="Cálculo 2 2 2 2 3 9" xfId="5201"/>
    <cellStyle name="Cálculo 2 2 2 2 3 9 2" xfId="16098"/>
    <cellStyle name="Cálculo 2 2 2 2 3 9 3" xfId="12881"/>
    <cellStyle name="Cálculo 2 2 2 2 4" xfId="3265"/>
    <cellStyle name="Cálculo 2 2 2 2 4 2" xfId="3652"/>
    <cellStyle name="Cálculo 2 2 2 2 4 2 2" xfId="7244"/>
    <cellStyle name="Cálculo 2 2 2 2 4 2 2 2" xfId="17647"/>
    <cellStyle name="Cálculo 2 2 2 2 4 2 2 3" xfId="20762"/>
    <cellStyle name="Cálculo 2 2 2 2 4 2 3" xfId="9743"/>
    <cellStyle name="Cálculo 2 2 2 2 4 2 4" xfId="14970"/>
    <cellStyle name="Cálculo 2 2 2 2 4 2 5" xfId="14692"/>
    <cellStyle name="Cálculo 2 2 2 2 4 3" xfId="4035"/>
    <cellStyle name="Cálculo 2 2 2 2 4 3 2" xfId="15245"/>
    <cellStyle name="Cálculo 2 2 2 2 4 3 3" xfId="13956"/>
    <cellStyle name="Cálculo 2 2 2 2 4 4" xfId="4418"/>
    <cellStyle name="Cálculo 2 2 2 2 4 4 2" xfId="15521"/>
    <cellStyle name="Cálculo 2 2 2 2 4 4 3" xfId="13587"/>
    <cellStyle name="Cálculo 2 2 2 2 4 5" xfId="4800"/>
    <cellStyle name="Cálculo 2 2 2 2 4 5 2" xfId="15793"/>
    <cellStyle name="Cálculo 2 2 2 2 4 5 3" xfId="13206"/>
    <cellStyle name="Cálculo 2 2 2 2 4 6" xfId="5535"/>
    <cellStyle name="Cálculo 2 2 2 2 4 6 2" xfId="16356"/>
    <cellStyle name="Cálculo 2 2 2 2 4 6 3" xfId="19053"/>
    <cellStyle name="Cálculo 2 2 2 2 4 7" xfId="9395"/>
    <cellStyle name="Cálculo 2 2 2 2 4 8" xfId="14690"/>
    <cellStyle name="Cálculo 2 2 2 2 4 9" xfId="16531"/>
    <cellStyle name="Cálculo 2 2 2 2 5" xfId="6295"/>
    <cellStyle name="Cálculo 2 2 2 2 5 2" xfId="8003"/>
    <cellStyle name="Cálculo 2 2 2 2 5 2 2" xfId="11979"/>
    <cellStyle name="Cálculo 2 2 2 2 5 2 3" xfId="18221"/>
    <cellStyle name="Cálculo 2 2 2 2 5 2 4" xfId="21521"/>
    <cellStyle name="Cálculo 2 2 2 2 5 3" xfId="10851"/>
    <cellStyle name="Cálculo 2 2 2 2 5 4" xfId="16930"/>
    <cellStyle name="Cálculo 2 2 2 2 5 5" xfId="19813"/>
    <cellStyle name="Cálculo 2 2 2 2 6" xfId="5622"/>
    <cellStyle name="Cálculo 2 2 2 2 6 2" xfId="7331"/>
    <cellStyle name="Cálculo 2 2 2 2 6 2 2" xfId="11421"/>
    <cellStyle name="Cálculo 2 2 2 2 6 2 3" xfId="17721"/>
    <cellStyle name="Cálculo 2 2 2 2 6 2 4" xfId="20849"/>
    <cellStyle name="Cálculo 2 2 2 2 6 3" xfId="10499"/>
    <cellStyle name="Cálculo 2 2 2 2 6 4" xfId="16430"/>
    <cellStyle name="Cálculo 2 2 2 2 6 5" xfId="19140"/>
    <cellStyle name="Cálculo 2 2 2 2 7" xfId="6185"/>
    <cellStyle name="Cálculo 2 2 2 2 7 2" xfId="7893"/>
    <cellStyle name="Cálculo 2 2 2 2 7 2 2" xfId="11880"/>
    <cellStyle name="Cálculo 2 2 2 2 7 2 3" xfId="18148"/>
    <cellStyle name="Cálculo 2 2 2 2 7 2 4" xfId="21411"/>
    <cellStyle name="Cálculo 2 2 2 2 7 3" xfId="10837"/>
    <cellStyle name="Cálculo 2 2 2 2 7 4" xfId="16856"/>
    <cellStyle name="Cálculo 2 2 2 2 7 5" xfId="19703"/>
    <cellStyle name="Cálculo 2 2 2 2 8" xfId="6165"/>
    <cellStyle name="Cálculo 2 2 2 2 8 2" xfId="7873"/>
    <cellStyle name="Cálculo 2 2 2 2 8 2 2" xfId="11865"/>
    <cellStyle name="Cálculo 2 2 2 2 8 2 3" xfId="18130"/>
    <cellStyle name="Cálculo 2 2 2 2 8 2 4" xfId="21391"/>
    <cellStyle name="Cálculo 2 2 2 2 8 3" xfId="10829"/>
    <cellStyle name="Cálculo 2 2 2 2 8 4" xfId="16838"/>
    <cellStyle name="Cálculo 2 2 2 2 8 5" xfId="19683"/>
    <cellStyle name="Cálculo 2 2 2 2 9" xfId="5786"/>
    <cellStyle name="Cálculo 2 2 2 2 9 2" xfId="10562"/>
    <cellStyle name="Cálculo 2 2 2 2 9 3" xfId="16557"/>
    <cellStyle name="Cálculo 2 2 2 2 9 4" xfId="19304"/>
    <cellStyle name="Cálculo 2 2 2 3" xfId="2676"/>
    <cellStyle name="Cálculo 2 2 2 3 10" xfId="7522"/>
    <cellStyle name="Cálculo 2 2 2 3 10 2" xfId="11563"/>
    <cellStyle name="Cálculo 2 2 2 3 10 3" xfId="17869"/>
    <cellStyle name="Cálculo 2 2 2 3 10 4" xfId="21040"/>
    <cellStyle name="Cálculo 2 2 2 3 11" xfId="4926"/>
    <cellStyle name="Cálculo 2 2 2 3 11 2" xfId="15896"/>
    <cellStyle name="Cálculo 2 2 2 3 11 3" xfId="13093"/>
    <cellStyle name="Cálculo 2 2 2 3 12" xfId="8833"/>
    <cellStyle name="Cálculo 2 2 2 3 13" xfId="14249"/>
    <cellStyle name="Cálculo 2 2 2 3 14" xfId="18608"/>
    <cellStyle name="Cálculo 2 2 2 3 2" xfId="2735"/>
    <cellStyle name="Cálculo 2 2 2 3 2 10" xfId="4948"/>
    <cellStyle name="Cálculo 2 2 2 3 2 10 2" xfId="15918"/>
    <cellStyle name="Cálculo 2 2 2 3 2 10 3" xfId="13071"/>
    <cellStyle name="Cálculo 2 2 2 3 2 11" xfId="8890"/>
    <cellStyle name="Cálculo 2 2 2 3 2 12" xfId="14294"/>
    <cellStyle name="Cálculo 2 2 2 3 2 2" xfId="3225"/>
    <cellStyle name="Cálculo 2 2 2 3 2 2 10" xfId="9355"/>
    <cellStyle name="Cálculo 2 2 2 3 2 2 11" xfId="14659"/>
    <cellStyle name="Cálculo 2 2 2 3 2 2 12" xfId="14286"/>
    <cellStyle name="Cálculo 2 2 2 3 2 2 2" xfId="3612"/>
    <cellStyle name="Cálculo 2 2 2 3 2 2 2 2" xfId="7973"/>
    <cellStyle name="Cálculo 2 2 2 3 2 2 2 2 2" xfId="11949"/>
    <cellStyle name="Cálculo 2 2 2 3 2 2 2 2 3" xfId="18199"/>
    <cellStyle name="Cálculo 2 2 2 3 2 2 2 2 4" xfId="21491"/>
    <cellStyle name="Cálculo 2 2 2 3 2 2 2 3" xfId="6265"/>
    <cellStyle name="Cálculo 2 2 2 3 2 2 2 3 2" xfId="16907"/>
    <cellStyle name="Cálculo 2 2 2 3 2 2 2 3 3" xfId="19783"/>
    <cellStyle name="Cálculo 2 2 2 3 2 2 2 4" xfId="9704"/>
    <cellStyle name="Cálculo 2 2 2 3 2 2 2 5" xfId="14939"/>
    <cellStyle name="Cálculo 2 2 2 3 2 2 2 6" xfId="17312"/>
    <cellStyle name="Cálculo 2 2 2 3 2 2 3" xfId="3995"/>
    <cellStyle name="Cálculo 2 2 2 3 2 2 3 2" xfId="7386"/>
    <cellStyle name="Cálculo 2 2 2 3 2 2 3 2 2" xfId="11472"/>
    <cellStyle name="Cálculo 2 2 2 3 2 2 3 2 3" xfId="17765"/>
    <cellStyle name="Cálculo 2 2 2 3 2 2 3 2 4" xfId="20904"/>
    <cellStyle name="Cálculo 2 2 2 3 2 2 3 3" xfId="5677"/>
    <cellStyle name="Cálculo 2 2 2 3 2 2 3 3 2" xfId="16474"/>
    <cellStyle name="Cálculo 2 2 2 3 2 2 3 3 3" xfId="19195"/>
    <cellStyle name="Cálculo 2 2 2 3 2 2 3 4" xfId="9914"/>
    <cellStyle name="Cálculo 2 2 2 3 2 2 3 5" xfId="15215"/>
    <cellStyle name="Cálculo 2 2 2 3 2 2 3 6" xfId="13996"/>
    <cellStyle name="Cálculo 2 2 2 3 2 2 4" xfId="4378"/>
    <cellStyle name="Cálculo 2 2 2 3 2 2 4 2" xfId="8280"/>
    <cellStyle name="Cálculo 2 2 2 3 2 2 4 2 2" xfId="12248"/>
    <cellStyle name="Cálculo 2 2 2 3 2 2 4 2 3" xfId="18432"/>
    <cellStyle name="Cálculo 2 2 2 3 2 2 4 2 4" xfId="21798"/>
    <cellStyle name="Cálculo 2 2 2 3 2 2 4 3" xfId="6572"/>
    <cellStyle name="Cálculo 2 2 2 3 2 2 4 3 2" xfId="17141"/>
    <cellStyle name="Cálculo 2 2 2 3 2 2 4 3 3" xfId="20090"/>
    <cellStyle name="Cálculo 2 2 2 3 2 2 4 4" xfId="10092"/>
    <cellStyle name="Cálculo 2 2 2 3 2 2 4 5" xfId="15490"/>
    <cellStyle name="Cálculo 2 2 2 3 2 2 4 6" xfId="13627"/>
    <cellStyle name="Cálculo 2 2 2 3 2 2 5" xfId="4760"/>
    <cellStyle name="Cálculo 2 2 2 3 2 2 5 2" xfId="8512"/>
    <cellStyle name="Cálculo 2 2 2 3 2 2 5 2 2" xfId="12480"/>
    <cellStyle name="Cálculo 2 2 2 3 2 2 5 2 3" xfId="18603"/>
    <cellStyle name="Cálculo 2 2 2 3 2 2 5 2 4" xfId="22030"/>
    <cellStyle name="Cálculo 2 2 2 3 2 2 5 3" xfId="6804"/>
    <cellStyle name="Cálculo 2 2 2 3 2 2 5 3 2" xfId="17311"/>
    <cellStyle name="Cálculo 2 2 2 3 2 2 5 3 3" xfId="20322"/>
    <cellStyle name="Cálculo 2 2 2 3 2 2 5 4" xfId="10269"/>
    <cellStyle name="Cálculo 2 2 2 3 2 2 5 5" xfId="15763"/>
    <cellStyle name="Cálculo 2 2 2 3 2 2 5 6" xfId="13245"/>
    <cellStyle name="Cálculo 2 2 2 3 2 2 6" xfId="7036"/>
    <cellStyle name="Cálculo 2 2 2 3 2 2 6 2" xfId="8744"/>
    <cellStyle name="Cálculo 2 2 2 3 2 2 6 2 2" xfId="12712"/>
    <cellStyle name="Cálculo 2 2 2 3 2 2 6 2 3" xfId="18775"/>
    <cellStyle name="Cálculo 2 2 2 3 2 2 6 2 4" xfId="22262"/>
    <cellStyle name="Cálculo 2 2 2 3 2 2 6 3" xfId="11170"/>
    <cellStyle name="Cálculo 2 2 2 3 2 2 6 4" xfId="17482"/>
    <cellStyle name="Cálculo 2 2 2 3 2 2 6 5" xfId="20554"/>
    <cellStyle name="Cálculo 2 2 2 3 2 2 7" xfId="6024"/>
    <cellStyle name="Cálculo 2 2 2 3 2 2 7 2" xfId="10765"/>
    <cellStyle name="Cálculo 2 2 2 3 2 2 7 3" xfId="16721"/>
    <cellStyle name="Cálculo 2 2 2 3 2 2 7 4" xfId="19542"/>
    <cellStyle name="Cálculo 2 2 2 3 2 2 8" xfId="7732"/>
    <cellStyle name="Cálculo 2 2 2 3 2 2 8 2" xfId="11753"/>
    <cellStyle name="Cálculo 2 2 2 3 2 2 8 3" xfId="18013"/>
    <cellStyle name="Cálculo 2 2 2 3 2 2 8 4" xfId="21250"/>
    <cellStyle name="Cálculo 2 2 2 3 2 2 9" xfId="5218"/>
    <cellStyle name="Cálculo 2 2 2 3 2 2 9 2" xfId="16109"/>
    <cellStyle name="Cálculo 2 2 2 3 2 2 9 3" xfId="12757"/>
    <cellStyle name="Cálculo 2 2 2 3 2 3" xfId="3282"/>
    <cellStyle name="Cálculo 2 2 2 3 2 3 2" xfId="3669"/>
    <cellStyle name="Cálculo 2 2 2 3 2 3 2 2" xfId="7340"/>
    <cellStyle name="Cálculo 2 2 2 3 2 3 2 2 2" xfId="17729"/>
    <cellStyle name="Cálculo 2 2 2 3 2 3 2 2 3" xfId="20858"/>
    <cellStyle name="Cálculo 2 2 2 3 2 3 2 3" xfId="9751"/>
    <cellStyle name="Cálculo 2 2 2 3 2 3 2 4" xfId="14981"/>
    <cellStyle name="Cálculo 2 2 2 3 2 3 2 5" xfId="14930"/>
    <cellStyle name="Cálculo 2 2 2 3 2 3 3" xfId="4052"/>
    <cellStyle name="Cálculo 2 2 2 3 2 3 3 2" xfId="15256"/>
    <cellStyle name="Cálculo 2 2 2 3 2 3 3 3" xfId="13939"/>
    <cellStyle name="Cálculo 2 2 2 3 2 3 4" xfId="4435"/>
    <cellStyle name="Cálculo 2 2 2 3 2 3 4 2" xfId="15532"/>
    <cellStyle name="Cálculo 2 2 2 3 2 3 4 3" xfId="13570"/>
    <cellStyle name="Cálculo 2 2 2 3 2 3 5" xfId="4817"/>
    <cellStyle name="Cálculo 2 2 2 3 2 3 5 2" xfId="15804"/>
    <cellStyle name="Cálculo 2 2 2 3 2 3 5 3" xfId="13189"/>
    <cellStyle name="Cálculo 2 2 2 3 2 3 6" xfId="5631"/>
    <cellStyle name="Cálculo 2 2 2 3 2 3 6 2" xfId="16438"/>
    <cellStyle name="Cálculo 2 2 2 3 2 3 6 3" xfId="19149"/>
    <cellStyle name="Cálculo 2 2 2 3 2 3 7" xfId="9412"/>
    <cellStyle name="Cálculo 2 2 2 3 2 3 8" xfId="14701"/>
    <cellStyle name="Cálculo 2 2 2 3 2 3 9" xfId="16240"/>
    <cellStyle name="Cálculo 2 2 2 3 2 4" xfId="2900"/>
    <cellStyle name="Cálculo 2 2 2 3 2 4 2" xfId="7208"/>
    <cellStyle name="Cálculo 2 2 2 3 2 4 2 2" xfId="11334"/>
    <cellStyle name="Cálculo 2 2 2 3 2 4 2 3" xfId="17614"/>
    <cellStyle name="Cálculo 2 2 2 3 2 4 2 4" xfId="20726"/>
    <cellStyle name="Cálculo 2 2 2 3 2 4 3" xfId="5499"/>
    <cellStyle name="Cálculo 2 2 2 3 2 4 3 2" xfId="16323"/>
    <cellStyle name="Cálculo 2 2 2 3 2 4 3 3" xfId="19017"/>
    <cellStyle name="Cálculo 2 2 2 3 2 4 4" xfId="9052"/>
    <cellStyle name="Cálculo 2 2 2 3 2 4 5" xfId="14427"/>
    <cellStyle name="Cálculo 2 2 2 3 2 4 6" xfId="14754"/>
    <cellStyle name="Cálculo 2 2 2 3 2 5" xfId="6406"/>
    <cellStyle name="Cálculo 2 2 2 3 2 5 2" xfId="8114"/>
    <cellStyle name="Cálculo 2 2 2 3 2 5 2 2" xfId="12082"/>
    <cellStyle name="Cálculo 2 2 2 3 2 5 2 3" xfId="18320"/>
    <cellStyle name="Cálculo 2 2 2 3 2 5 2 4" xfId="21632"/>
    <cellStyle name="Cálculo 2 2 2 3 2 5 3" xfId="10924"/>
    <cellStyle name="Cálculo 2 2 2 3 2 5 4" xfId="17029"/>
    <cellStyle name="Cálculo 2 2 2 3 2 5 5" xfId="19924"/>
    <cellStyle name="Cálculo 2 2 2 3 2 6" xfId="6638"/>
    <cellStyle name="Cálculo 2 2 2 3 2 6 2" xfId="8346"/>
    <cellStyle name="Cálculo 2 2 2 3 2 6 2 2" xfId="12314"/>
    <cellStyle name="Cálculo 2 2 2 3 2 6 2 3" xfId="18491"/>
    <cellStyle name="Cálculo 2 2 2 3 2 6 2 4" xfId="21864"/>
    <cellStyle name="Cálculo 2 2 2 3 2 6 3" xfId="10964"/>
    <cellStyle name="Cálculo 2 2 2 3 2 6 4" xfId="17200"/>
    <cellStyle name="Cálculo 2 2 2 3 2 6 5" xfId="20156"/>
    <cellStyle name="Cálculo 2 2 2 3 2 7" xfId="6870"/>
    <cellStyle name="Cálculo 2 2 2 3 2 7 2" xfId="8578"/>
    <cellStyle name="Cálculo 2 2 2 3 2 7 2 2" xfId="12546"/>
    <cellStyle name="Cálculo 2 2 2 3 2 7 2 3" xfId="18662"/>
    <cellStyle name="Cálculo 2 2 2 3 2 7 2 4" xfId="22096"/>
    <cellStyle name="Cálculo 2 2 2 3 2 7 3" xfId="11004"/>
    <cellStyle name="Cálculo 2 2 2 3 2 7 4" xfId="17370"/>
    <cellStyle name="Cálculo 2 2 2 3 2 7 5" xfId="20388"/>
    <cellStyle name="Cálculo 2 2 2 3 2 8" xfId="5853"/>
    <cellStyle name="Cálculo 2 2 2 3 2 8 2" xfId="10599"/>
    <cellStyle name="Cálculo 2 2 2 3 2 8 3" xfId="16606"/>
    <cellStyle name="Cálculo 2 2 2 3 2 8 4" xfId="19371"/>
    <cellStyle name="Cálculo 2 2 2 3 2 9" xfId="7561"/>
    <cellStyle name="Cálculo 2 2 2 3 2 9 2" xfId="11587"/>
    <cellStyle name="Cálculo 2 2 2 3 2 9 3" xfId="17898"/>
    <cellStyle name="Cálculo 2 2 2 3 2 9 4" xfId="21079"/>
    <cellStyle name="Cálculo 2 2 2 3 3" xfId="3168"/>
    <cellStyle name="Cálculo 2 2 2 3 3 10" xfId="9298"/>
    <cellStyle name="Cálculo 2 2 2 3 3 11" xfId="14617"/>
    <cellStyle name="Cálculo 2 2 2 3 3 12" xfId="15571"/>
    <cellStyle name="Cálculo 2 2 2 3 3 2" xfId="3555"/>
    <cellStyle name="Cálculo 2 2 2 3 3 2 2" xfId="7274"/>
    <cellStyle name="Cálculo 2 2 2 3 3 2 2 2" xfId="11379"/>
    <cellStyle name="Cálculo 2 2 2 3 3 2 2 3" xfId="17673"/>
    <cellStyle name="Cálculo 2 2 2 3 3 2 2 4" xfId="20792"/>
    <cellStyle name="Cálculo 2 2 2 3 3 2 3" xfId="5565"/>
    <cellStyle name="Cálculo 2 2 2 3 3 2 3 2" xfId="16382"/>
    <cellStyle name="Cálculo 2 2 2 3 3 2 3 3" xfId="19083"/>
    <cellStyle name="Cálculo 2 2 2 3 3 2 4" xfId="9647"/>
    <cellStyle name="Cálculo 2 2 2 3 3 2 5" xfId="14897"/>
    <cellStyle name="Cálculo 2 2 2 3 3 2 6" xfId="17870"/>
    <cellStyle name="Cálculo 2 2 2 3 3 3" xfId="3938"/>
    <cellStyle name="Cálculo 2 2 2 3 3 3 2" xfId="7796"/>
    <cellStyle name="Cálculo 2 2 2 3 3 3 2 2" xfId="11812"/>
    <cellStyle name="Cálculo 2 2 2 3 3 3 2 3" xfId="18064"/>
    <cellStyle name="Cálculo 2 2 2 3 3 3 2 4" xfId="21314"/>
    <cellStyle name="Cálculo 2 2 2 3 3 3 3" xfId="6088"/>
    <cellStyle name="Cálculo 2 2 2 3 3 3 3 2" xfId="16772"/>
    <cellStyle name="Cálculo 2 2 2 3 3 3 3 3" xfId="19606"/>
    <cellStyle name="Cálculo 2 2 2 3 3 3 4" xfId="9861"/>
    <cellStyle name="Cálculo 2 2 2 3 3 3 5" xfId="15173"/>
    <cellStyle name="Cálculo 2 2 2 3 3 3 6" xfId="14053"/>
    <cellStyle name="Cálculo 2 2 2 3 3 4" xfId="4321"/>
    <cellStyle name="Cálculo 2 2 2 3 3 4 2" xfId="8172"/>
    <cellStyle name="Cálculo 2 2 2 3 3 4 2 2" xfId="12140"/>
    <cellStyle name="Cálculo 2 2 2 3 3 4 2 3" xfId="18369"/>
    <cellStyle name="Cálculo 2 2 2 3 3 4 2 4" xfId="21690"/>
    <cellStyle name="Cálculo 2 2 2 3 3 4 3" xfId="6464"/>
    <cellStyle name="Cálculo 2 2 2 3 3 4 3 2" xfId="17078"/>
    <cellStyle name="Cálculo 2 2 2 3 3 4 3 3" xfId="19982"/>
    <cellStyle name="Cálculo 2 2 2 3 3 4 4" xfId="10039"/>
    <cellStyle name="Cálculo 2 2 2 3 3 4 5" xfId="15448"/>
    <cellStyle name="Cálculo 2 2 2 3 3 4 6" xfId="13684"/>
    <cellStyle name="Cálculo 2 2 2 3 3 5" xfId="4703"/>
    <cellStyle name="Cálculo 2 2 2 3 3 5 2" xfId="8404"/>
    <cellStyle name="Cálculo 2 2 2 3 3 5 2 2" xfId="12372"/>
    <cellStyle name="Cálculo 2 2 2 3 3 5 2 3" xfId="18540"/>
    <cellStyle name="Cálculo 2 2 2 3 3 5 2 4" xfId="21922"/>
    <cellStyle name="Cálculo 2 2 2 3 3 5 3" xfId="6696"/>
    <cellStyle name="Cálculo 2 2 2 3 3 5 3 2" xfId="17249"/>
    <cellStyle name="Cálculo 2 2 2 3 3 5 3 3" xfId="20214"/>
    <cellStyle name="Cálculo 2 2 2 3 3 5 4" xfId="10216"/>
    <cellStyle name="Cálculo 2 2 2 3 3 5 5" xfId="15722"/>
    <cellStyle name="Cálculo 2 2 2 3 3 5 6" xfId="13302"/>
    <cellStyle name="Cálculo 2 2 2 3 3 6" xfId="6928"/>
    <cellStyle name="Cálculo 2 2 2 3 3 6 2" xfId="8636"/>
    <cellStyle name="Cálculo 2 2 2 3 3 6 2 2" xfId="12604"/>
    <cellStyle name="Cálculo 2 2 2 3 3 6 2 3" xfId="18711"/>
    <cellStyle name="Cálculo 2 2 2 3 3 6 2 4" xfId="22154"/>
    <cellStyle name="Cálculo 2 2 2 3 3 6 3" xfId="11062"/>
    <cellStyle name="Cálculo 2 2 2 3 3 6 4" xfId="17419"/>
    <cellStyle name="Cálculo 2 2 2 3 3 6 5" xfId="20446"/>
    <cellStyle name="Cálculo 2 2 2 3 3 7" xfId="5916"/>
    <cellStyle name="Cálculo 2 2 2 3 3 7 2" xfId="10657"/>
    <cellStyle name="Cálculo 2 2 2 3 3 7 3" xfId="16657"/>
    <cellStyle name="Cálculo 2 2 2 3 3 7 4" xfId="19434"/>
    <cellStyle name="Cálculo 2 2 2 3 3 8" xfId="7624"/>
    <cellStyle name="Cálculo 2 2 2 3 3 8 2" xfId="11645"/>
    <cellStyle name="Cálculo 2 2 2 3 3 8 3" xfId="17949"/>
    <cellStyle name="Cálculo 2 2 2 3 3 8 4" xfId="21142"/>
    <cellStyle name="Cálculo 2 2 2 3 3 9" xfId="5012"/>
    <cellStyle name="Cálculo 2 2 2 3 3 9 2" xfId="15972"/>
    <cellStyle name="Cálculo 2 2 2 3 3 9 3" xfId="13007"/>
    <cellStyle name="Cálculo 2 2 2 3 4" xfId="3054"/>
    <cellStyle name="Cálculo 2 2 2 3 4 2" xfId="3441"/>
    <cellStyle name="Cálculo 2 2 2 3 4 2 2" xfId="7901"/>
    <cellStyle name="Cálculo 2 2 2 3 4 2 2 2" xfId="18155"/>
    <cellStyle name="Cálculo 2 2 2 3 4 2 2 3" xfId="21419"/>
    <cellStyle name="Cálculo 2 2 2 3 4 2 3" xfId="9550"/>
    <cellStyle name="Cálculo 2 2 2 3 4 2 4" xfId="14806"/>
    <cellStyle name="Cálculo 2 2 2 3 4 2 5" xfId="15155"/>
    <cellStyle name="Cálculo 2 2 2 3 4 3" xfId="3824"/>
    <cellStyle name="Cálculo 2 2 2 3 4 3 2" xfId="15082"/>
    <cellStyle name="Cálculo 2 2 2 3 4 3 3" xfId="14097"/>
    <cellStyle name="Cálculo 2 2 2 3 4 4" xfId="4207"/>
    <cellStyle name="Cálculo 2 2 2 3 4 4 2" xfId="15357"/>
    <cellStyle name="Cálculo 2 2 2 3 4 4 3" xfId="13798"/>
    <cellStyle name="Cálculo 2 2 2 3 4 5" xfId="4589"/>
    <cellStyle name="Cálculo 2 2 2 3 4 5 2" xfId="15631"/>
    <cellStyle name="Cálculo 2 2 2 3 4 5 3" xfId="13416"/>
    <cellStyle name="Cálculo 2 2 2 3 4 6" xfId="6193"/>
    <cellStyle name="Cálculo 2 2 2 3 4 6 2" xfId="16863"/>
    <cellStyle name="Cálculo 2 2 2 3 4 6 3" xfId="19711"/>
    <cellStyle name="Cálculo 2 2 2 3 4 7" xfId="9194"/>
    <cellStyle name="Cálculo 2 2 2 3 4 8" xfId="14526"/>
    <cellStyle name="Cálculo 2 2 2 3 4 9" xfId="15388"/>
    <cellStyle name="Cálculo 2 2 2 3 5" xfId="2876"/>
    <cellStyle name="Cálculo 2 2 2 3 5 2" xfId="5080"/>
    <cellStyle name="Cálculo 2 2 2 3 5 2 2" xfId="10331"/>
    <cellStyle name="Cálculo 2 2 2 3 5 2 3" xfId="16018"/>
    <cellStyle name="Cálculo 2 2 2 3 5 2 4" xfId="12955"/>
    <cellStyle name="Cálculo 2 2 2 3 5 3" xfId="5287"/>
    <cellStyle name="Cálculo 2 2 2 3 5 3 2" xfId="16165"/>
    <cellStyle name="Cálculo 2 2 2 3 5 3 3" xfId="18805"/>
    <cellStyle name="Cálculo 2 2 2 3 5 4" xfId="9029"/>
    <cellStyle name="Cálculo 2 2 2 3 5 5" xfId="14410"/>
    <cellStyle name="Cálculo 2 2 2 3 5 6" xfId="14470"/>
    <cellStyle name="Cálculo 2 2 2 3 6" xfId="6384"/>
    <cellStyle name="Cálculo 2 2 2 3 6 2" xfId="8092"/>
    <cellStyle name="Cálculo 2 2 2 3 6 2 2" xfId="12060"/>
    <cellStyle name="Cálculo 2 2 2 3 6 2 3" xfId="18298"/>
    <cellStyle name="Cálculo 2 2 2 3 6 2 4" xfId="21610"/>
    <cellStyle name="Cálculo 2 2 2 3 6 3" xfId="10902"/>
    <cellStyle name="Cálculo 2 2 2 3 6 4" xfId="17007"/>
    <cellStyle name="Cálculo 2 2 2 3 6 5" xfId="19902"/>
    <cellStyle name="Cálculo 2 2 2 3 7" xfId="6616"/>
    <cellStyle name="Cálculo 2 2 2 3 7 2" xfId="8324"/>
    <cellStyle name="Cálculo 2 2 2 3 7 2 2" xfId="12292"/>
    <cellStyle name="Cálculo 2 2 2 3 7 2 3" xfId="18469"/>
    <cellStyle name="Cálculo 2 2 2 3 7 2 4" xfId="21842"/>
    <cellStyle name="Cálculo 2 2 2 3 7 3" xfId="10942"/>
    <cellStyle name="Cálculo 2 2 2 3 7 4" xfId="17178"/>
    <cellStyle name="Cálculo 2 2 2 3 7 5" xfId="20134"/>
    <cellStyle name="Cálculo 2 2 2 3 8" xfId="6848"/>
    <cellStyle name="Cálculo 2 2 2 3 8 2" xfId="8556"/>
    <cellStyle name="Cálculo 2 2 2 3 8 2 2" xfId="12524"/>
    <cellStyle name="Cálculo 2 2 2 3 8 2 3" xfId="18640"/>
    <cellStyle name="Cálculo 2 2 2 3 8 2 4" xfId="22074"/>
    <cellStyle name="Cálculo 2 2 2 3 8 3" xfId="10982"/>
    <cellStyle name="Cálculo 2 2 2 3 8 4" xfId="17348"/>
    <cellStyle name="Cálculo 2 2 2 3 8 5" xfId="20366"/>
    <cellStyle name="Cálculo 2 2 2 3 9" xfId="5814"/>
    <cellStyle name="Cálculo 2 2 2 3 9 2" xfId="10577"/>
    <cellStyle name="Cálculo 2 2 2 3 9 3" xfId="16577"/>
    <cellStyle name="Cálculo 2 2 2 3 9 4" xfId="19332"/>
    <cellStyle name="Cálculo 2 2 2 4" xfId="2834"/>
    <cellStyle name="Cálculo 2 2 2 4 10" xfId="8987"/>
    <cellStyle name="Cálculo 2 2 2 4 11" xfId="14375"/>
    <cellStyle name="Cálculo 2 2 2 4 12" xfId="14446"/>
    <cellStyle name="Cálculo 2 2 2 4 2" xfId="2774"/>
    <cellStyle name="Cálculo 2 2 2 4 2 2" xfId="5117"/>
    <cellStyle name="Cálculo 2 2 2 4 2 2 2" xfId="10360"/>
    <cellStyle name="Cálculo 2 2 2 4 2 2 3" xfId="16050"/>
    <cellStyle name="Cálculo 2 2 2 4 2 2 4" xfId="14160"/>
    <cellStyle name="Cálculo 2 2 2 4 2 3" xfId="5297"/>
    <cellStyle name="Cálculo 2 2 2 4 2 3 2" xfId="16172"/>
    <cellStyle name="Cálculo 2 2 2 4 2 3 3" xfId="18815"/>
    <cellStyle name="Cálculo 2 2 2 4 2 4" xfId="8929"/>
    <cellStyle name="Cálculo 2 2 2 4 2 5" xfId="14323"/>
    <cellStyle name="Cálculo 2 2 2 4 2 6" xfId="17383"/>
    <cellStyle name="Cálculo 2 2 2 4 3" xfId="2799"/>
    <cellStyle name="Cálculo 2 2 2 4 3 2" xfId="7093"/>
    <cellStyle name="Cálculo 2 2 2 4 3 2 2" xfId="11227"/>
    <cellStyle name="Cálculo 2 2 2 4 3 2 3" xfId="17521"/>
    <cellStyle name="Cálculo 2 2 2 4 3 2 4" xfId="20611"/>
    <cellStyle name="Cálculo 2 2 2 4 3 3" xfId="5384"/>
    <cellStyle name="Cálculo 2 2 2 4 3 3 2" xfId="16231"/>
    <cellStyle name="Cálculo 2 2 2 4 3 3 3" xfId="18902"/>
    <cellStyle name="Cálculo 2 2 2 4 3 4" xfId="8954"/>
    <cellStyle name="Cálculo 2 2 2 4 3 5" xfId="14345"/>
    <cellStyle name="Cálculo 2 2 2 4 3 6" xfId="18728"/>
    <cellStyle name="Cálculo 2 2 2 4 4" xfId="2783"/>
    <cellStyle name="Cálculo 2 2 2 4 4 2" xfId="8228"/>
    <cellStyle name="Cálculo 2 2 2 4 4 2 2" xfId="12196"/>
    <cellStyle name="Cálculo 2 2 2 4 4 2 3" xfId="18406"/>
    <cellStyle name="Cálculo 2 2 2 4 4 2 4" xfId="21746"/>
    <cellStyle name="Cálculo 2 2 2 4 4 3" xfId="6520"/>
    <cellStyle name="Cálculo 2 2 2 4 4 3 2" xfId="17115"/>
    <cellStyle name="Cálculo 2 2 2 4 4 3 3" xfId="20038"/>
    <cellStyle name="Cálculo 2 2 2 4 4 4" xfId="8938"/>
    <cellStyle name="Cálculo 2 2 2 4 4 5" xfId="14331"/>
    <cellStyle name="Cálculo 2 2 2 4 4 6" xfId="15016"/>
    <cellStyle name="Cálculo 2 2 2 4 5" xfId="2793"/>
    <cellStyle name="Cálculo 2 2 2 4 5 2" xfId="8460"/>
    <cellStyle name="Cálculo 2 2 2 4 5 2 2" xfId="12428"/>
    <cellStyle name="Cálculo 2 2 2 4 5 2 3" xfId="18577"/>
    <cellStyle name="Cálculo 2 2 2 4 5 2 4" xfId="21978"/>
    <cellStyle name="Cálculo 2 2 2 4 5 3" xfId="6752"/>
    <cellStyle name="Cálculo 2 2 2 4 5 3 2" xfId="17285"/>
    <cellStyle name="Cálculo 2 2 2 4 5 3 3" xfId="20270"/>
    <cellStyle name="Cálculo 2 2 2 4 5 4" xfId="8948"/>
    <cellStyle name="Cálculo 2 2 2 4 5 5" xfId="14340"/>
    <cellStyle name="Cálculo 2 2 2 4 5 6" xfId="15096"/>
    <cellStyle name="Cálculo 2 2 2 4 6" xfId="6984"/>
    <cellStyle name="Cálculo 2 2 2 4 6 2" xfId="8692"/>
    <cellStyle name="Cálculo 2 2 2 4 6 2 2" xfId="12660"/>
    <cellStyle name="Cálculo 2 2 2 4 6 2 3" xfId="18748"/>
    <cellStyle name="Cálculo 2 2 2 4 6 2 4" xfId="22210"/>
    <cellStyle name="Cálculo 2 2 2 4 6 3" xfId="11118"/>
    <cellStyle name="Cálculo 2 2 2 4 6 4" xfId="17455"/>
    <cellStyle name="Cálculo 2 2 2 4 6 5" xfId="20502"/>
    <cellStyle name="Cálculo 2 2 2 4 7" xfId="5972"/>
    <cellStyle name="Cálculo 2 2 2 4 7 2" xfId="10713"/>
    <cellStyle name="Cálculo 2 2 2 4 7 3" xfId="16694"/>
    <cellStyle name="Cálculo 2 2 2 4 7 4" xfId="19490"/>
    <cellStyle name="Cálculo 2 2 2 4 8" xfId="7680"/>
    <cellStyle name="Cálculo 2 2 2 4 8 2" xfId="11701"/>
    <cellStyle name="Cálculo 2 2 2 4 8 3" xfId="17986"/>
    <cellStyle name="Cálculo 2 2 2 4 8 4" xfId="21198"/>
    <cellStyle name="Cálculo 2 2 2 4 9" xfId="5165"/>
    <cellStyle name="Cálculo 2 2 2 4 9 2" xfId="16081"/>
    <cellStyle name="Cálculo 2 2 2 4 9 3" xfId="12917"/>
    <cellStyle name="Cálculo 2 2 2 5" xfId="3124"/>
    <cellStyle name="Cálculo 2 2 2 5 2" xfId="3511"/>
    <cellStyle name="Cálculo 2 2 2 5 2 2" xfId="7416"/>
    <cellStyle name="Cálculo 2 2 2 5 2 2 2" xfId="17787"/>
    <cellStyle name="Cálculo 2 2 2 5 2 2 3" xfId="20934"/>
    <cellStyle name="Cálculo 2 2 2 5 2 3" xfId="9604"/>
    <cellStyle name="Cálculo 2 2 2 5 2 4" xfId="14861"/>
    <cellStyle name="Cálculo 2 2 2 5 2 5" xfId="17825"/>
    <cellStyle name="Cálculo 2 2 2 5 3" xfId="3894"/>
    <cellStyle name="Cálculo 2 2 2 5 3 2" xfId="15137"/>
    <cellStyle name="Cálculo 2 2 2 5 3 3" xfId="14136"/>
    <cellStyle name="Cálculo 2 2 2 5 4" xfId="4277"/>
    <cellStyle name="Cálculo 2 2 2 5 4 2" xfId="15412"/>
    <cellStyle name="Cálculo 2 2 2 5 4 3" xfId="13728"/>
    <cellStyle name="Cálculo 2 2 2 5 5" xfId="4659"/>
    <cellStyle name="Cálculo 2 2 2 5 5 2" xfId="15686"/>
    <cellStyle name="Cálculo 2 2 2 5 5 3" xfId="13346"/>
    <cellStyle name="Cálculo 2 2 2 5 6" xfId="5707"/>
    <cellStyle name="Cálculo 2 2 2 5 6 2" xfId="16496"/>
    <cellStyle name="Cálculo 2 2 2 5 6 3" xfId="19225"/>
    <cellStyle name="Cálculo 2 2 2 5 7" xfId="9255"/>
    <cellStyle name="Cálculo 2 2 2 5 8" xfId="14581"/>
    <cellStyle name="Cálculo 2 2 2 5 9" xfId="15562"/>
    <cellStyle name="Cálculo 2 2 2 6" xfId="3102"/>
    <cellStyle name="Cálculo 2 2 2 6 2" xfId="3489"/>
    <cellStyle name="Cálculo 2 2 2 6 2 2" xfId="7921"/>
    <cellStyle name="Cálculo 2 2 2 6 2 2 2" xfId="18173"/>
    <cellStyle name="Cálculo 2 2 2 6 2 2 3" xfId="21439"/>
    <cellStyle name="Cálculo 2 2 2 6 2 3" xfId="9582"/>
    <cellStyle name="Cálculo 2 2 2 6 2 4" xfId="14844"/>
    <cellStyle name="Cálculo 2 2 2 6 2 5" xfId="14956"/>
    <cellStyle name="Cálculo 2 2 2 6 3" xfId="3872"/>
    <cellStyle name="Cálculo 2 2 2 6 3 2" xfId="15120"/>
    <cellStyle name="Cálculo 2 2 2 6 3 3" xfId="14206"/>
    <cellStyle name="Cálculo 2 2 2 6 4" xfId="4255"/>
    <cellStyle name="Cálculo 2 2 2 6 4 2" xfId="15395"/>
    <cellStyle name="Cálculo 2 2 2 6 4 3" xfId="13750"/>
    <cellStyle name="Cálculo 2 2 2 6 5" xfId="4637"/>
    <cellStyle name="Cálculo 2 2 2 6 5 2" xfId="15669"/>
    <cellStyle name="Cálculo 2 2 2 6 5 3" xfId="13368"/>
    <cellStyle name="Cálculo 2 2 2 6 6" xfId="6213"/>
    <cellStyle name="Cálculo 2 2 2 6 6 2" xfId="16881"/>
    <cellStyle name="Cálculo 2 2 2 6 6 3" xfId="19731"/>
    <cellStyle name="Cálculo 2 2 2 6 7" xfId="9233"/>
    <cellStyle name="Cálculo 2 2 2 6 8" xfId="14564"/>
    <cellStyle name="Cálculo 2 2 2 6 9" xfId="18707"/>
    <cellStyle name="Cálculo 2 2 2 7" xfId="5292"/>
    <cellStyle name="Cálculo 2 2 2 7 2" xfId="5075"/>
    <cellStyle name="Cálculo 2 2 2 7 2 2" xfId="10326"/>
    <cellStyle name="Cálculo 2 2 2 7 2 3" xfId="16015"/>
    <cellStyle name="Cálculo 2 2 2 7 2 4" xfId="14158"/>
    <cellStyle name="Cálculo 2 2 2 7 3" xfId="10412"/>
    <cellStyle name="Cálculo 2 2 2 7 4" xfId="16168"/>
    <cellStyle name="Cálculo 2 2 2 7 5" xfId="18810"/>
    <cellStyle name="Cálculo 2 2 2 8" xfId="6170"/>
    <cellStyle name="Cálculo 2 2 2 8 2" xfId="7878"/>
    <cellStyle name="Cálculo 2 2 2 8 2 2" xfId="11869"/>
    <cellStyle name="Cálculo 2 2 2 8 2 3" xfId="18134"/>
    <cellStyle name="Cálculo 2 2 2 8 2 4" xfId="21396"/>
    <cellStyle name="Cálculo 2 2 2 8 3" xfId="10831"/>
    <cellStyle name="Cálculo 2 2 2 8 4" xfId="16842"/>
    <cellStyle name="Cálculo 2 2 2 8 5" xfId="19688"/>
    <cellStyle name="Cálculo 2 2 2 9" xfId="5253"/>
    <cellStyle name="Cálculo 2 2 2 9 2" xfId="10393"/>
    <cellStyle name="Cálculo 2 2 2 9 3" xfId="16137"/>
    <cellStyle name="Cálculo 2 2 2 9 4" xfId="12841"/>
    <cellStyle name="Cálculo 2 2 3" xfId="2694"/>
    <cellStyle name="Cálculo 2 2 3 10" xfId="5741"/>
    <cellStyle name="Cálculo 2 2 3 10 2" xfId="10523"/>
    <cellStyle name="Cálculo 2 2 3 10 3" xfId="16522"/>
    <cellStyle name="Cálculo 2 2 3 10 4" xfId="19259"/>
    <cellStyle name="Cálculo 2 2 3 11" xfId="7450"/>
    <cellStyle name="Cálculo 2 2 3 11 2" xfId="11510"/>
    <cellStyle name="Cálculo 2 2 3 11 3" xfId="17813"/>
    <cellStyle name="Cálculo 2 2 3 11 4" xfId="20968"/>
    <cellStyle name="Cálculo 2 2 3 12" xfId="4873"/>
    <cellStyle name="Cálculo 2 2 3 12 2" xfId="15848"/>
    <cellStyle name="Cálculo 2 2 3 12 3" xfId="13133"/>
    <cellStyle name="Cálculo 2 2 3 13" xfId="8849"/>
    <cellStyle name="Cálculo 2 2 3 14" xfId="14265"/>
    <cellStyle name="Cálculo 2 2 3 15" xfId="17122"/>
    <cellStyle name="Cálculo 2 2 3 2" xfId="2751"/>
    <cellStyle name="Cálculo 2 2 3 2 10" xfId="4937"/>
    <cellStyle name="Cálculo 2 2 3 2 10 2" xfId="15907"/>
    <cellStyle name="Cálculo 2 2 3 2 10 3" xfId="13082"/>
    <cellStyle name="Cálculo 2 2 3 2 11" xfId="8906"/>
    <cellStyle name="Cálculo 2 2 3 2 12" xfId="14308"/>
    <cellStyle name="Cálculo 2 2 3 2 2" xfId="3241"/>
    <cellStyle name="Cálculo 2 2 3 2 2 10" xfId="9371"/>
    <cellStyle name="Cálculo 2 2 3 2 2 11" xfId="14673"/>
    <cellStyle name="Cálculo 2 2 3 2 2 12" xfId="15196"/>
    <cellStyle name="Cálculo 2 2 3 2 2 2" xfId="3628"/>
    <cellStyle name="Cálculo 2 2 3 2 2 2 2" xfId="7989"/>
    <cellStyle name="Cálculo 2 2 3 2 2 2 2 2" xfId="11965"/>
    <cellStyle name="Cálculo 2 2 3 2 2 2 2 3" xfId="18212"/>
    <cellStyle name="Cálculo 2 2 3 2 2 2 2 4" xfId="21507"/>
    <cellStyle name="Cálculo 2 2 3 2 2 2 3" xfId="6281"/>
    <cellStyle name="Cálculo 2 2 3 2 2 2 3 2" xfId="16921"/>
    <cellStyle name="Cálculo 2 2 3 2 2 2 3 3" xfId="19799"/>
    <cellStyle name="Cálculo 2 2 3 2 2 2 4" xfId="9720"/>
    <cellStyle name="Cálculo 2 2 3 2 2 2 5" xfId="14953"/>
    <cellStyle name="Cálculo 2 2 3 2 2 2 6" xfId="18753"/>
    <cellStyle name="Cálculo 2 2 3 2 2 3" xfId="4011"/>
    <cellStyle name="Cálculo 2 2 3 2 2 3 2" xfId="7330"/>
    <cellStyle name="Cálculo 2 2 3 2 2 3 2 2" xfId="11420"/>
    <cellStyle name="Cálculo 2 2 3 2 2 3 2 3" xfId="17720"/>
    <cellStyle name="Cálculo 2 2 3 2 2 3 2 4" xfId="20848"/>
    <cellStyle name="Cálculo 2 2 3 2 2 3 3" xfId="5621"/>
    <cellStyle name="Cálculo 2 2 3 2 2 3 3 2" xfId="16429"/>
    <cellStyle name="Cálculo 2 2 3 2 2 3 3 3" xfId="19139"/>
    <cellStyle name="Cálculo 2 2 3 2 2 3 4" xfId="9930"/>
    <cellStyle name="Cálculo 2 2 3 2 2 3 5" xfId="15228"/>
    <cellStyle name="Cálculo 2 2 3 2 2 3 6" xfId="13980"/>
    <cellStyle name="Cálculo 2 2 3 2 2 4" xfId="4394"/>
    <cellStyle name="Cálculo 2 2 3 2 2 4 2" xfId="8296"/>
    <cellStyle name="Cálculo 2 2 3 2 2 4 2 2" xfId="12264"/>
    <cellStyle name="Cálculo 2 2 3 2 2 4 2 3" xfId="18446"/>
    <cellStyle name="Cálculo 2 2 3 2 2 4 2 4" xfId="21814"/>
    <cellStyle name="Cálculo 2 2 3 2 2 4 3" xfId="6588"/>
    <cellStyle name="Cálculo 2 2 3 2 2 4 3 2" xfId="17155"/>
    <cellStyle name="Cálculo 2 2 3 2 2 4 3 3" xfId="20106"/>
    <cellStyle name="Cálculo 2 2 3 2 2 4 4" xfId="10108"/>
    <cellStyle name="Cálculo 2 2 3 2 2 4 5" xfId="15504"/>
    <cellStyle name="Cálculo 2 2 3 2 2 4 6" xfId="13611"/>
    <cellStyle name="Cálculo 2 2 3 2 2 5" xfId="4776"/>
    <cellStyle name="Cálculo 2 2 3 2 2 5 2" xfId="8528"/>
    <cellStyle name="Cálculo 2 2 3 2 2 5 2 2" xfId="12496"/>
    <cellStyle name="Cálculo 2 2 3 2 2 5 2 3" xfId="18617"/>
    <cellStyle name="Cálculo 2 2 3 2 2 5 2 4" xfId="22046"/>
    <cellStyle name="Cálculo 2 2 3 2 2 5 3" xfId="6820"/>
    <cellStyle name="Cálculo 2 2 3 2 2 5 3 2" xfId="17325"/>
    <cellStyle name="Cálculo 2 2 3 2 2 5 3 3" xfId="20338"/>
    <cellStyle name="Cálculo 2 2 3 2 2 5 4" xfId="10285"/>
    <cellStyle name="Cálculo 2 2 3 2 2 5 5" xfId="15776"/>
    <cellStyle name="Cálculo 2 2 3 2 2 5 6" xfId="13229"/>
    <cellStyle name="Cálculo 2 2 3 2 2 6" xfId="7052"/>
    <cellStyle name="Cálculo 2 2 3 2 2 6 2" xfId="8760"/>
    <cellStyle name="Cálculo 2 2 3 2 2 6 2 2" xfId="12728"/>
    <cellStyle name="Cálculo 2 2 3 2 2 6 2 3" xfId="18789"/>
    <cellStyle name="Cálculo 2 2 3 2 2 6 2 4" xfId="22278"/>
    <cellStyle name="Cálculo 2 2 3 2 2 6 3" xfId="11186"/>
    <cellStyle name="Cálculo 2 2 3 2 2 6 4" xfId="17496"/>
    <cellStyle name="Cálculo 2 2 3 2 2 6 5" xfId="20570"/>
    <cellStyle name="Cálculo 2 2 3 2 2 7" xfId="6040"/>
    <cellStyle name="Cálculo 2 2 3 2 2 7 2" xfId="10781"/>
    <cellStyle name="Cálculo 2 2 3 2 2 7 3" xfId="16735"/>
    <cellStyle name="Cálculo 2 2 3 2 2 7 4" xfId="19558"/>
    <cellStyle name="Cálculo 2 2 3 2 2 8" xfId="7748"/>
    <cellStyle name="Cálculo 2 2 3 2 2 8 2" xfId="11769"/>
    <cellStyle name="Cálculo 2 2 3 2 2 8 3" xfId="18027"/>
    <cellStyle name="Cálculo 2 2 3 2 2 8 4" xfId="21266"/>
    <cellStyle name="Cálculo 2 2 3 2 2 9" xfId="5234"/>
    <cellStyle name="Cálculo 2 2 3 2 2 9 2" xfId="16123"/>
    <cellStyle name="Cálculo 2 2 3 2 2 9 3" xfId="12860"/>
    <cellStyle name="Cálculo 2 2 3 2 3" xfId="3298"/>
    <cellStyle name="Cálculo 2 2 3 2 3 2" xfId="3685"/>
    <cellStyle name="Cálculo 2 2 3 2 3 2 2" xfId="7310"/>
    <cellStyle name="Cálculo 2 2 3 2 3 2 2 2" xfId="17703"/>
    <cellStyle name="Cálculo 2 2 3 2 3 2 2 3" xfId="20828"/>
    <cellStyle name="Cálculo 2 2 3 2 3 2 3" xfId="9762"/>
    <cellStyle name="Cálculo 2 2 3 2 3 2 4" xfId="14995"/>
    <cellStyle name="Cálculo 2 2 3 2 3 2 5" xfId="16884"/>
    <cellStyle name="Cálculo 2 2 3 2 3 3" xfId="4068"/>
    <cellStyle name="Cálculo 2 2 3 2 3 3 2" xfId="15270"/>
    <cellStyle name="Cálculo 2 2 3 2 3 3 3" xfId="13923"/>
    <cellStyle name="Cálculo 2 2 3 2 3 4" xfId="4451"/>
    <cellStyle name="Cálculo 2 2 3 2 3 4 2" xfId="15545"/>
    <cellStyle name="Cálculo 2 2 3 2 3 4 3" xfId="13554"/>
    <cellStyle name="Cálculo 2 2 3 2 3 5" xfId="4833"/>
    <cellStyle name="Cálculo 2 2 3 2 3 5 2" xfId="15817"/>
    <cellStyle name="Cálculo 2 2 3 2 3 5 3" xfId="13173"/>
    <cellStyle name="Cálculo 2 2 3 2 3 6" xfId="5601"/>
    <cellStyle name="Cálculo 2 2 3 2 3 6 2" xfId="16412"/>
    <cellStyle name="Cálculo 2 2 3 2 3 6 3" xfId="19119"/>
    <cellStyle name="Cálculo 2 2 3 2 3 7" xfId="9428"/>
    <cellStyle name="Cálculo 2 2 3 2 3 8" xfId="14715"/>
    <cellStyle name="Cálculo 2 2 3 2 3 9" xfId="18399"/>
    <cellStyle name="Cálculo 2 2 3 2 4" xfId="2916"/>
    <cellStyle name="Cálculo 2 2 3 2 4 2" xfId="7119"/>
    <cellStyle name="Cálculo 2 2 3 2 4 2 2" xfId="11253"/>
    <cellStyle name="Cálculo 2 2 3 2 4 2 3" xfId="17539"/>
    <cellStyle name="Cálculo 2 2 3 2 4 2 4" xfId="20637"/>
    <cellStyle name="Cálculo 2 2 3 2 4 3" xfId="5410"/>
    <cellStyle name="Cálculo 2 2 3 2 4 3 2" xfId="16249"/>
    <cellStyle name="Cálculo 2 2 3 2 4 3 3" xfId="18928"/>
    <cellStyle name="Cálculo 2 2 3 2 4 4" xfId="9068"/>
    <cellStyle name="Cálculo 2 2 3 2 4 5" xfId="14440"/>
    <cellStyle name="Cálculo 2 2 3 2 4 6" xfId="15072"/>
    <cellStyle name="Cálculo 2 2 3 2 5" xfId="6395"/>
    <cellStyle name="Cálculo 2 2 3 2 5 2" xfId="8103"/>
    <cellStyle name="Cálculo 2 2 3 2 5 2 2" xfId="12071"/>
    <cellStyle name="Cálculo 2 2 3 2 5 2 3" xfId="18309"/>
    <cellStyle name="Cálculo 2 2 3 2 5 2 4" xfId="21621"/>
    <cellStyle name="Cálculo 2 2 3 2 5 3" xfId="10913"/>
    <cellStyle name="Cálculo 2 2 3 2 5 4" xfId="17018"/>
    <cellStyle name="Cálculo 2 2 3 2 5 5" xfId="19913"/>
    <cellStyle name="Cálculo 2 2 3 2 6" xfId="6627"/>
    <cellStyle name="Cálculo 2 2 3 2 6 2" xfId="8335"/>
    <cellStyle name="Cálculo 2 2 3 2 6 2 2" xfId="12303"/>
    <cellStyle name="Cálculo 2 2 3 2 6 2 3" xfId="18480"/>
    <cellStyle name="Cálculo 2 2 3 2 6 2 4" xfId="21853"/>
    <cellStyle name="Cálculo 2 2 3 2 6 3" xfId="10953"/>
    <cellStyle name="Cálculo 2 2 3 2 6 4" xfId="17189"/>
    <cellStyle name="Cálculo 2 2 3 2 6 5" xfId="20145"/>
    <cellStyle name="Cálculo 2 2 3 2 7" xfId="6859"/>
    <cellStyle name="Cálculo 2 2 3 2 7 2" xfId="8567"/>
    <cellStyle name="Cálculo 2 2 3 2 7 2 2" xfId="12535"/>
    <cellStyle name="Cálculo 2 2 3 2 7 2 3" xfId="18651"/>
    <cellStyle name="Cálculo 2 2 3 2 7 2 4" xfId="22085"/>
    <cellStyle name="Cálculo 2 2 3 2 7 3" xfId="10993"/>
    <cellStyle name="Cálculo 2 2 3 2 7 4" xfId="17359"/>
    <cellStyle name="Cálculo 2 2 3 2 7 5" xfId="20377"/>
    <cellStyle name="Cálculo 2 2 3 2 8" xfId="5830"/>
    <cellStyle name="Cálculo 2 2 3 2 8 2" xfId="10588"/>
    <cellStyle name="Cálculo 2 2 3 2 8 3" xfId="16590"/>
    <cellStyle name="Cálculo 2 2 3 2 8 4" xfId="19348"/>
    <cellStyle name="Cálculo 2 2 3 2 9" xfId="7538"/>
    <cellStyle name="Cálculo 2 2 3 2 9 2" xfId="11574"/>
    <cellStyle name="Cálculo 2 2 3 2 9 3" xfId="17882"/>
    <cellStyle name="Cálculo 2 2 3 2 9 4" xfId="21056"/>
    <cellStyle name="Cálculo 2 2 3 3" xfId="2657"/>
    <cellStyle name="Cálculo 2 2 3 3 10" xfId="4914"/>
    <cellStyle name="Cálculo 2 2 3 3 10 2" xfId="15884"/>
    <cellStyle name="Cálculo 2 2 3 3 10 3" xfId="13105"/>
    <cellStyle name="Cálculo 2 2 3 3 11" xfId="8814"/>
    <cellStyle name="Cálculo 2 2 3 3 12" xfId="14234"/>
    <cellStyle name="Cálculo 2 2 3 3 2" xfId="3149"/>
    <cellStyle name="Cálculo 2 2 3 3 2 10" xfId="9279"/>
    <cellStyle name="Cálculo 2 2 3 3 2 11" xfId="14602"/>
    <cellStyle name="Cálculo 2 2 3 3 2 12" xfId="18607"/>
    <cellStyle name="Cálculo 2 2 3 3 2 2" xfId="3536"/>
    <cellStyle name="Cálculo 2 2 3 3 2 2 2" xfId="7372"/>
    <cellStyle name="Cálculo 2 2 3 3 2 2 2 2" xfId="11458"/>
    <cellStyle name="Cálculo 2 2 3 3 2 2 2 3" xfId="17754"/>
    <cellStyle name="Cálculo 2 2 3 3 2 2 2 4" xfId="20890"/>
    <cellStyle name="Cálculo 2 2 3 3 2 2 3" xfId="5663"/>
    <cellStyle name="Cálculo 2 2 3 3 2 2 3 2" xfId="16463"/>
    <cellStyle name="Cálculo 2 2 3 3 2 2 3 3" xfId="19181"/>
    <cellStyle name="Cálculo 2 2 3 3 2 2 4" xfId="9628"/>
    <cellStyle name="Cálculo 2 2 3 3 2 2 5" xfId="14882"/>
    <cellStyle name="Cálculo 2 2 3 3 2 2 6" xfId="14449"/>
    <cellStyle name="Cálculo 2 2 3 3 2 3" xfId="3919"/>
    <cellStyle name="Cálculo 2 2 3 3 2 3 2" xfId="7843"/>
    <cellStyle name="Cálculo 2 2 3 3 2 3 2 2" xfId="11847"/>
    <cellStyle name="Cálculo 2 2 3 3 2 3 2 3" xfId="18102"/>
    <cellStyle name="Cálculo 2 2 3 3 2 3 2 4" xfId="21361"/>
    <cellStyle name="Cálculo 2 2 3 3 2 3 3" xfId="6135"/>
    <cellStyle name="Cálculo 2 2 3 3 2 3 3 2" xfId="16810"/>
    <cellStyle name="Cálculo 2 2 3 3 2 3 3 3" xfId="19653"/>
    <cellStyle name="Cálculo 2 2 3 3 2 3 4" xfId="9842"/>
    <cellStyle name="Cálculo 2 2 3 3 2 3 5" xfId="15158"/>
    <cellStyle name="Cálculo 2 2 3 3 2 3 6" xfId="14072"/>
    <cellStyle name="Cálculo 2 2 3 3 2 4" xfId="4302"/>
    <cellStyle name="Cálculo 2 2 3 3 2 4 2" xfId="8191"/>
    <cellStyle name="Cálculo 2 2 3 3 2 4 2 2" xfId="12159"/>
    <cellStyle name="Cálculo 2 2 3 3 2 4 2 3" xfId="18384"/>
    <cellStyle name="Cálculo 2 2 3 3 2 4 2 4" xfId="21709"/>
    <cellStyle name="Cálculo 2 2 3 3 2 4 3" xfId="6483"/>
    <cellStyle name="Cálculo 2 2 3 3 2 4 3 2" xfId="17093"/>
    <cellStyle name="Cálculo 2 2 3 3 2 4 3 3" xfId="20001"/>
    <cellStyle name="Cálculo 2 2 3 3 2 4 4" xfId="10020"/>
    <cellStyle name="Cálculo 2 2 3 3 2 4 5" xfId="15433"/>
    <cellStyle name="Cálculo 2 2 3 3 2 4 6" xfId="13703"/>
    <cellStyle name="Cálculo 2 2 3 3 2 5" xfId="4684"/>
    <cellStyle name="Cálculo 2 2 3 3 2 5 2" xfId="8423"/>
    <cellStyle name="Cálculo 2 2 3 3 2 5 2 2" xfId="12391"/>
    <cellStyle name="Cálculo 2 2 3 3 2 5 2 3" xfId="18555"/>
    <cellStyle name="Cálculo 2 2 3 3 2 5 2 4" xfId="21941"/>
    <cellStyle name="Cálculo 2 2 3 3 2 5 3" xfId="6715"/>
    <cellStyle name="Cálculo 2 2 3 3 2 5 3 2" xfId="17264"/>
    <cellStyle name="Cálculo 2 2 3 3 2 5 3 3" xfId="20233"/>
    <cellStyle name="Cálculo 2 2 3 3 2 5 4" xfId="10197"/>
    <cellStyle name="Cálculo 2 2 3 3 2 5 5" xfId="15707"/>
    <cellStyle name="Cálculo 2 2 3 3 2 5 6" xfId="13321"/>
    <cellStyle name="Cálculo 2 2 3 3 2 6" xfId="6947"/>
    <cellStyle name="Cálculo 2 2 3 3 2 6 2" xfId="8655"/>
    <cellStyle name="Cálculo 2 2 3 3 2 6 2 2" xfId="12623"/>
    <cellStyle name="Cálculo 2 2 3 3 2 6 2 3" xfId="18726"/>
    <cellStyle name="Cálculo 2 2 3 3 2 6 2 4" xfId="22173"/>
    <cellStyle name="Cálculo 2 2 3 3 2 6 3" xfId="11081"/>
    <cellStyle name="Cálculo 2 2 3 3 2 6 4" xfId="17434"/>
    <cellStyle name="Cálculo 2 2 3 3 2 6 5" xfId="20465"/>
    <cellStyle name="Cálculo 2 2 3 3 2 7" xfId="5935"/>
    <cellStyle name="Cálculo 2 2 3 3 2 7 2" xfId="10676"/>
    <cellStyle name="Cálculo 2 2 3 3 2 7 3" xfId="16672"/>
    <cellStyle name="Cálculo 2 2 3 3 2 7 4" xfId="19453"/>
    <cellStyle name="Cálculo 2 2 3 3 2 8" xfId="7643"/>
    <cellStyle name="Cálculo 2 2 3 3 2 8 2" xfId="11664"/>
    <cellStyle name="Cálculo 2 2 3 3 2 8 3" xfId="17964"/>
    <cellStyle name="Cálculo 2 2 3 3 2 8 4" xfId="21161"/>
    <cellStyle name="Cálculo 2 2 3 3 2 9" xfId="5031"/>
    <cellStyle name="Cálculo 2 2 3 3 2 9 2" xfId="15987"/>
    <cellStyle name="Cálculo 2 2 3 3 2 9 3" xfId="12988"/>
    <cellStyle name="Cálculo 2 2 3 3 3" xfId="3121"/>
    <cellStyle name="Cálculo 2 2 3 3 3 2" xfId="3508"/>
    <cellStyle name="Cálculo 2 2 3 3 3 2 2" xfId="7852"/>
    <cellStyle name="Cálculo 2 2 3 3 3 2 2 2" xfId="18111"/>
    <cellStyle name="Cálculo 2 2 3 3 3 2 2 3" xfId="21370"/>
    <cellStyle name="Cálculo 2 2 3 3 3 2 3" xfId="9601"/>
    <cellStyle name="Cálculo 2 2 3 3 3 2 4" xfId="14858"/>
    <cellStyle name="Cálculo 2 2 3 3 3 2 5" xfId="14469"/>
    <cellStyle name="Cálculo 2 2 3 3 3 3" xfId="3891"/>
    <cellStyle name="Cálculo 2 2 3 3 3 3 2" xfId="15134"/>
    <cellStyle name="Cálculo 2 2 3 3 3 3 3" xfId="14170"/>
    <cellStyle name="Cálculo 2 2 3 3 3 4" xfId="4274"/>
    <cellStyle name="Cálculo 2 2 3 3 3 4 2" xfId="15409"/>
    <cellStyle name="Cálculo 2 2 3 3 3 4 3" xfId="13731"/>
    <cellStyle name="Cálculo 2 2 3 3 3 5" xfId="4656"/>
    <cellStyle name="Cálculo 2 2 3 3 3 5 2" xfId="15683"/>
    <cellStyle name="Cálculo 2 2 3 3 3 5 3" xfId="13349"/>
    <cellStyle name="Cálculo 2 2 3 3 3 6" xfId="6144"/>
    <cellStyle name="Cálculo 2 2 3 3 3 6 2" xfId="16819"/>
    <cellStyle name="Cálculo 2 2 3 3 3 6 3" xfId="19662"/>
    <cellStyle name="Cálculo 2 2 3 3 3 7" xfId="9252"/>
    <cellStyle name="Cálculo 2 2 3 3 3 8" xfId="14578"/>
    <cellStyle name="Cálculo 2 2 3 3 3 9" xfId="17454"/>
    <cellStyle name="Cálculo 2 2 3 3 4" xfId="2857"/>
    <cellStyle name="Cálculo 2 2 3 3 4 2" xfId="7199"/>
    <cellStyle name="Cálculo 2 2 3 3 4 2 2" xfId="11325"/>
    <cellStyle name="Cálculo 2 2 3 3 4 2 3" xfId="17605"/>
    <cellStyle name="Cálculo 2 2 3 3 4 2 4" xfId="20717"/>
    <cellStyle name="Cálculo 2 2 3 3 4 3" xfId="5490"/>
    <cellStyle name="Cálculo 2 2 3 3 4 3 2" xfId="16314"/>
    <cellStyle name="Cálculo 2 2 3 3 4 3 3" xfId="19008"/>
    <cellStyle name="Cálculo 2 2 3 3 4 4" xfId="9010"/>
    <cellStyle name="Cálculo 2 2 3 3 4 5" xfId="14395"/>
    <cellStyle name="Cálculo 2 2 3 3 4 6" xfId="14959"/>
    <cellStyle name="Cálculo 2 2 3 3 5" xfId="6372"/>
    <cellStyle name="Cálculo 2 2 3 3 5 2" xfId="8080"/>
    <cellStyle name="Cálculo 2 2 3 3 5 2 2" xfId="12048"/>
    <cellStyle name="Cálculo 2 2 3 3 5 2 3" xfId="18286"/>
    <cellStyle name="Cálculo 2 2 3 3 5 2 4" xfId="21598"/>
    <cellStyle name="Cálculo 2 2 3 3 5 3" xfId="10890"/>
    <cellStyle name="Cálculo 2 2 3 3 5 4" xfId="16995"/>
    <cellStyle name="Cálculo 2 2 3 3 5 5" xfId="19890"/>
    <cellStyle name="Cálculo 2 2 3 3 6" xfId="6604"/>
    <cellStyle name="Cálculo 2 2 3 3 6 2" xfId="8312"/>
    <cellStyle name="Cálculo 2 2 3 3 6 2 2" xfId="12280"/>
    <cellStyle name="Cálculo 2 2 3 3 6 2 3" xfId="18457"/>
    <cellStyle name="Cálculo 2 2 3 3 6 2 4" xfId="21830"/>
    <cellStyle name="Cálculo 2 2 3 3 6 3" xfId="10930"/>
    <cellStyle name="Cálculo 2 2 3 3 6 4" xfId="17166"/>
    <cellStyle name="Cálculo 2 2 3 3 6 5" xfId="20122"/>
    <cellStyle name="Cálculo 2 2 3 3 7" xfId="6836"/>
    <cellStyle name="Cálculo 2 2 3 3 7 2" xfId="8544"/>
    <cellStyle name="Cálculo 2 2 3 3 7 2 2" xfId="12512"/>
    <cellStyle name="Cálculo 2 2 3 3 7 2 3" xfId="18628"/>
    <cellStyle name="Cálculo 2 2 3 3 7 2 4" xfId="22062"/>
    <cellStyle name="Cálculo 2 2 3 3 7 3" xfId="10970"/>
    <cellStyle name="Cálculo 2 2 3 3 7 4" xfId="17336"/>
    <cellStyle name="Cálculo 2 2 3 3 7 5" xfId="20354"/>
    <cellStyle name="Cálculo 2 2 3 3 8" xfId="5797"/>
    <cellStyle name="Cálculo 2 2 3 3 8 2" xfId="10565"/>
    <cellStyle name="Cálculo 2 2 3 3 8 3" xfId="16564"/>
    <cellStyle name="Cálculo 2 2 3 3 8 4" xfId="19315"/>
    <cellStyle name="Cálculo 2 2 3 3 9" xfId="7505"/>
    <cellStyle name="Cálculo 2 2 3 3 9 2" xfId="11551"/>
    <cellStyle name="Cálculo 2 2 3 3 9 3" xfId="17856"/>
    <cellStyle name="Cálculo 2 2 3 3 9 4" xfId="21023"/>
    <cellStyle name="Cálculo 2 2 3 4" xfId="3184"/>
    <cellStyle name="Cálculo 2 2 3 4 10" xfId="9314"/>
    <cellStyle name="Cálculo 2 2 3 4 11" xfId="14630"/>
    <cellStyle name="Cálculo 2 2 3 4 12" xfId="15796"/>
    <cellStyle name="Cálculo 2 2 3 4 2" xfId="3571"/>
    <cellStyle name="Cálculo 2 2 3 4 2 2" xfId="7272"/>
    <cellStyle name="Cálculo 2 2 3 4 2 2 2" xfId="11377"/>
    <cellStyle name="Cálculo 2 2 3 4 2 2 3" xfId="17671"/>
    <cellStyle name="Cálculo 2 2 3 4 2 2 4" xfId="20790"/>
    <cellStyle name="Cálculo 2 2 3 4 2 3" xfId="5563"/>
    <cellStyle name="Cálculo 2 2 3 4 2 3 2" xfId="16380"/>
    <cellStyle name="Cálculo 2 2 3 4 2 3 3" xfId="19081"/>
    <cellStyle name="Cálculo 2 2 3 4 2 4" xfId="9663"/>
    <cellStyle name="Cálculo 2 2 3 4 2 5" xfId="14910"/>
    <cellStyle name="Cálculo 2 2 3 4 2 6" xfId="17077"/>
    <cellStyle name="Cálculo 2 2 3 4 3" xfId="3954"/>
    <cellStyle name="Cálculo 2 2 3 4 3 2" xfId="8006"/>
    <cellStyle name="Cálculo 2 2 3 4 3 2 2" xfId="11982"/>
    <cellStyle name="Cálculo 2 2 3 4 3 2 3" xfId="18223"/>
    <cellStyle name="Cálculo 2 2 3 4 3 2 4" xfId="21524"/>
    <cellStyle name="Cálculo 2 2 3 4 3 3" xfId="6298"/>
    <cellStyle name="Cálculo 2 2 3 4 3 3 2" xfId="16932"/>
    <cellStyle name="Cálculo 2 2 3 4 3 3 3" xfId="19816"/>
    <cellStyle name="Cálculo 2 2 3 4 3 4" xfId="9877"/>
    <cellStyle name="Cálculo 2 2 3 4 3 5" xfId="15186"/>
    <cellStyle name="Cálculo 2 2 3 4 3 6" xfId="14037"/>
    <cellStyle name="Cálculo 2 2 3 4 4" xfId="4337"/>
    <cellStyle name="Cálculo 2 2 3 4 4 2" xfId="8156"/>
    <cellStyle name="Cálculo 2 2 3 4 4 2 2" xfId="12124"/>
    <cellStyle name="Cálculo 2 2 3 4 4 2 3" xfId="18356"/>
    <cellStyle name="Cálculo 2 2 3 4 4 2 4" xfId="21674"/>
    <cellStyle name="Cálculo 2 2 3 4 4 3" xfId="6448"/>
    <cellStyle name="Cálculo 2 2 3 4 4 3 2" xfId="17065"/>
    <cellStyle name="Cálculo 2 2 3 4 4 3 3" xfId="19966"/>
    <cellStyle name="Cálculo 2 2 3 4 4 4" xfId="10055"/>
    <cellStyle name="Cálculo 2 2 3 4 4 5" xfId="15461"/>
    <cellStyle name="Cálculo 2 2 3 4 4 6" xfId="13668"/>
    <cellStyle name="Cálculo 2 2 3 4 5" xfId="4719"/>
    <cellStyle name="Cálculo 2 2 3 4 5 2" xfId="8388"/>
    <cellStyle name="Cálculo 2 2 3 4 5 2 2" xfId="12356"/>
    <cellStyle name="Cálculo 2 2 3 4 5 2 3" xfId="18527"/>
    <cellStyle name="Cálculo 2 2 3 4 5 2 4" xfId="21906"/>
    <cellStyle name="Cálculo 2 2 3 4 5 3" xfId="6680"/>
    <cellStyle name="Cálculo 2 2 3 4 5 3 2" xfId="17236"/>
    <cellStyle name="Cálculo 2 2 3 4 5 3 3" xfId="20198"/>
    <cellStyle name="Cálculo 2 2 3 4 5 4" xfId="10232"/>
    <cellStyle name="Cálculo 2 2 3 4 5 5" xfId="15735"/>
    <cellStyle name="Cálculo 2 2 3 4 5 6" xfId="13286"/>
    <cellStyle name="Cálculo 2 2 3 4 6" xfId="6912"/>
    <cellStyle name="Cálculo 2 2 3 4 6 2" xfId="8620"/>
    <cellStyle name="Cálculo 2 2 3 4 6 2 2" xfId="12588"/>
    <cellStyle name="Cálculo 2 2 3 4 6 2 3" xfId="18698"/>
    <cellStyle name="Cálculo 2 2 3 4 6 2 4" xfId="22138"/>
    <cellStyle name="Cálculo 2 2 3 4 6 3" xfId="11046"/>
    <cellStyle name="Cálculo 2 2 3 4 6 4" xfId="17406"/>
    <cellStyle name="Cálculo 2 2 3 4 6 5" xfId="20430"/>
    <cellStyle name="Cálculo 2 2 3 4 7" xfId="5900"/>
    <cellStyle name="Cálculo 2 2 3 4 7 2" xfId="10641"/>
    <cellStyle name="Cálculo 2 2 3 4 7 3" xfId="16644"/>
    <cellStyle name="Cálculo 2 2 3 4 7 4" xfId="19418"/>
    <cellStyle name="Cálculo 2 2 3 4 8" xfId="7608"/>
    <cellStyle name="Cálculo 2 2 3 4 8 2" xfId="11629"/>
    <cellStyle name="Cálculo 2 2 3 4 8 3" xfId="17936"/>
    <cellStyle name="Cálculo 2 2 3 4 8 4" xfId="21126"/>
    <cellStyle name="Cálculo 2 2 3 4 9" xfId="4995"/>
    <cellStyle name="Cálculo 2 2 3 4 9 2" xfId="15959"/>
    <cellStyle name="Cálculo 2 2 3 4 9 3" xfId="13024"/>
    <cellStyle name="Cálculo 2 2 3 5" xfId="3024"/>
    <cellStyle name="Cálculo 2 2 3 5 2" xfId="3411"/>
    <cellStyle name="Cálculo 2 2 3 5 2 2" xfId="7235"/>
    <cellStyle name="Cálculo 2 2 3 5 2 2 2" xfId="17638"/>
    <cellStyle name="Cálculo 2 2 3 5 2 2 3" xfId="20753"/>
    <cellStyle name="Cálculo 2 2 3 5 2 3" xfId="9529"/>
    <cellStyle name="Cálculo 2 2 3 5 2 4" xfId="14781"/>
    <cellStyle name="Cálculo 2 2 3 5 2 5" xfId="18408"/>
    <cellStyle name="Cálculo 2 2 3 5 3" xfId="3794"/>
    <cellStyle name="Cálculo 2 2 3 5 3 2" xfId="15057"/>
    <cellStyle name="Cálculo 2 2 3 5 3 3" xfId="16928"/>
    <cellStyle name="Cálculo 2 2 3 5 4" xfId="4177"/>
    <cellStyle name="Cálculo 2 2 3 5 4 2" xfId="15332"/>
    <cellStyle name="Cálculo 2 2 3 5 4 3" xfId="13828"/>
    <cellStyle name="Cálculo 2 2 3 5 5" xfId="4559"/>
    <cellStyle name="Cálculo 2 2 3 5 5 2" xfId="15606"/>
    <cellStyle name="Cálculo 2 2 3 5 5 3" xfId="13446"/>
    <cellStyle name="Cálculo 2 2 3 5 6" xfId="5526"/>
    <cellStyle name="Cálculo 2 2 3 5 6 2" xfId="16347"/>
    <cellStyle name="Cálculo 2 2 3 5 6 3" xfId="19044"/>
    <cellStyle name="Cálculo 2 2 3 5 7" xfId="9166"/>
    <cellStyle name="Cálculo 2 2 3 5 8" xfId="14501"/>
    <cellStyle name="Cálculo 2 2 3 5 9" xfId="18214"/>
    <cellStyle name="Cálculo 2 2 3 6" xfId="5676"/>
    <cellStyle name="Cálculo 2 2 3 6 2" xfId="7385"/>
    <cellStyle name="Cálculo 2 2 3 6 2 2" xfId="11471"/>
    <cellStyle name="Cálculo 2 2 3 6 2 3" xfId="17764"/>
    <cellStyle name="Cálculo 2 2 3 6 2 4" xfId="20903"/>
    <cellStyle name="Cálculo 2 2 3 6 3" xfId="10507"/>
    <cellStyle name="Cálculo 2 2 3 6 4" xfId="16473"/>
    <cellStyle name="Cálculo 2 2 3 6 5" xfId="19194"/>
    <cellStyle name="Cálculo 2 2 3 7" xfId="5512"/>
    <cellStyle name="Cálculo 2 2 3 7 2" xfId="7221"/>
    <cellStyle name="Cálculo 2 2 3 7 2 2" xfId="11346"/>
    <cellStyle name="Cálculo 2 2 3 7 2 3" xfId="17624"/>
    <cellStyle name="Cálculo 2 2 3 7 2 4" xfId="20739"/>
    <cellStyle name="Cálculo 2 2 3 7 3" xfId="10486"/>
    <cellStyle name="Cálculo 2 2 3 7 4" xfId="16333"/>
    <cellStyle name="Cálculo 2 2 3 7 5" xfId="19030"/>
    <cellStyle name="Cálculo 2 2 3 8" xfId="6313"/>
    <cellStyle name="Cálculo 2 2 3 8 2" xfId="8021"/>
    <cellStyle name="Cálculo 2 2 3 8 2 2" xfId="11996"/>
    <cellStyle name="Cálculo 2 2 3 8 2 3" xfId="18237"/>
    <cellStyle name="Cálculo 2 2 3 8 2 4" xfId="21539"/>
    <cellStyle name="Cálculo 2 2 3 8 3" xfId="10858"/>
    <cellStyle name="Cálculo 2 2 3 8 4" xfId="16946"/>
    <cellStyle name="Cálculo 2 2 3 8 5" xfId="19831"/>
    <cellStyle name="Cálculo 2 2 3 9" xfId="5420"/>
    <cellStyle name="Cálculo 2 2 3 9 2" xfId="7129"/>
    <cellStyle name="Cálculo 2 2 3 9 2 2" xfId="11263"/>
    <cellStyle name="Cálculo 2 2 3 9 2 3" xfId="17549"/>
    <cellStyle name="Cálculo 2 2 3 9 2 4" xfId="20647"/>
    <cellStyle name="Cálculo 2 2 3 9 3" xfId="10437"/>
    <cellStyle name="Cálculo 2 2 3 9 4" xfId="16259"/>
    <cellStyle name="Cálculo 2 2 3 9 5" xfId="18938"/>
    <cellStyle name="Cálculo 2 2 4" xfId="3020"/>
    <cellStyle name="Cálculo 2 2 4 2" xfId="3407"/>
    <cellStyle name="Cálculo 2 2 4 2 2" xfId="14778"/>
    <cellStyle name="Cálculo 2 2 4 2 3" xfId="17287"/>
    <cellStyle name="Cálculo 2 2 4 3" xfId="3790"/>
    <cellStyle name="Cálculo 2 2 4 3 2" xfId="15054"/>
    <cellStyle name="Cálculo 2 2 4 3 3" xfId="15511"/>
    <cellStyle name="Cálculo 2 2 4 4" xfId="4173"/>
    <cellStyle name="Cálculo 2 2 4 4 2" xfId="15329"/>
    <cellStyle name="Cálculo 2 2 4 4 3" xfId="13832"/>
    <cellStyle name="Cálculo 2 2 4 5" xfId="4555"/>
    <cellStyle name="Cálculo 2 2 4 5 2" xfId="15603"/>
    <cellStyle name="Cálculo 2 2 4 5 3" xfId="13450"/>
    <cellStyle name="Cálculo 2 2 4 6" xfId="14498"/>
    <cellStyle name="Cálculo 2 2 4 7" xfId="16204"/>
    <cellStyle name="Cálculo 2 2 5" xfId="3008"/>
    <cellStyle name="Cálculo 2 2 5 2" xfId="3395"/>
    <cellStyle name="Cálculo 2 2 5 2 2" xfId="14770"/>
    <cellStyle name="Cálculo 2 2 5 2 3" xfId="16424"/>
    <cellStyle name="Cálculo 2 2 5 3" xfId="3778"/>
    <cellStyle name="Cálculo 2 2 5 3 2" xfId="15046"/>
    <cellStyle name="Cálculo 2 2 5 3 3" xfId="15002"/>
    <cellStyle name="Cálculo 2 2 5 4" xfId="4161"/>
    <cellStyle name="Cálculo 2 2 5 4 2" xfId="15321"/>
    <cellStyle name="Cálculo 2 2 5 4 3" xfId="13844"/>
    <cellStyle name="Cálculo 2 2 5 5" xfId="4543"/>
    <cellStyle name="Cálculo 2 2 5 5 2" xfId="15595"/>
    <cellStyle name="Cálculo 2 2 5 5 3" xfId="13462"/>
    <cellStyle name="Cálculo 2 2 5 6" xfId="14490"/>
    <cellStyle name="Cálculo 2 2 5 7" xfId="14717"/>
    <cellStyle name="Cálculo 2 2 6" xfId="22392"/>
    <cellStyle name="Cálculo 2 2 7" xfId="2074"/>
    <cellStyle name="Cálculo 2 3" xfId="219"/>
    <cellStyle name="Cálculo 2 4" xfId="220"/>
    <cellStyle name="Cálculo 3" xfId="221"/>
    <cellStyle name="Cálculo 3 2" xfId="2625"/>
    <cellStyle name="Cálculo 3 2 10" xfId="5083"/>
    <cellStyle name="Cálculo 3 2 10 2" xfId="10334"/>
    <cellStyle name="Cálculo 3 2 10 3" xfId="16021"/>
    <cellStyle name="Cálculo 3 2 10 4" xfId="12952"/>
    <cellStyle name="Cálculo 3 2 11" xfId="4862"/>
    <cellStyle name="Cálculo 3 2 11 2" xfId="15839"/>
    <cellStyle name="Cálculo 3 2 11 3" xfId="13144"/>
    <cellStyle name="Cálculo 3 2 12" xfId="8788"/>
    <cellStyle name="Cálculo 3 2 13" xfId="14151"/>
    <cellStyle name="Cálculo 3 2 2" xfId="2714"/>
    <cellStyle name="Cálculo 3 2 2 10" xfId="7490"/>
    <cellStyle name="Cálculo 3 2 2 10 2" xfId="11544"/>
    <cellStyle name="Cálculo 3 2 2 10 3" xfId="17846"/>
    <cellStyle name="Cálculo 3 2 2 10 4" xfId="21008"/>
    <cellStyle name="Cálculo 3 2 2 11" xfId="4907"/>
    <cellStyle name="Cálculo 3 2 2 11 2" xfId="15878"/>
    <cellStyle name="Cálculo 3 2 2 11 3" xfId="13112"/>
    <cellStyle name="Cálculo 3 2 2 12" xfId="8869"/>
    <cellStyle name="Cálculo 3 2 2 13" xfId="14281"/>
    <cellStyle name="Cálculo 3 2 2 14" xfId="16099"/>
    <cellStyle name="Cálculo 3 2 2 2" xfId="2649"/>
    <cellStyle name="Cálculo 3 2 2 2 10" xfId="4875"/>
    <cellStyle name="Cálculo 3 2 2 2 10 2" xfId="15850"/>
    <cellStyle name="Cálculo 3 2 2 2 10 3" xfId="13131"/>
    <cellStyle name="Cálculo 3 2 2 2 11" xfId="8806"/>
    <cellStyle name="Cálculo 3 2 2 2 12" xfId="14226"/>
    <cellStyle name="Cálculo 3 2 2 2 2" xfId="3141"/>
    <cellStyle name="Cálculo 3 2 2 2 2 10" xfId="9271"/>
    <cellStyle name="Cálculo 3 2 2 2 2 11" xfId="14594"/>
    <cellStyle name="Cálculo 3 2 2 2 2 12" xfId="14985"/>
    <cellStyle name="Cálculo 3 2 2 2 2 2" xfId="3528"/>
    <cellStyle name="Cálculo 3 2 2 2 2 2 2" xfId="7263"/>
    <cellStyle name="Cálculo 3 2 2 2 2 2 2 2" xfId="11368"/>
    <cellStyle name="Cálculo 3 2 2 2 2 2 2 3" xfId="17663"/>
    <cellStyle name="Cálculo 3 2 2 2 2 2 2 4" xfId="20781"/>
    <cellStyle name="Cálculo 3 2 2 2 2 2 3" xfId="5554"/>
    <cellStyle name="Cálculo 3 2 2 2 2 2 3 2" xfId="16372"/>
    <cellStyle name="Cálculo 3 2 2 2 2 2 3 3" xfId="19072"/>
    <cellStyle name="Cálculo 3 2 2 2 2 2 4" xfId="9620"/>
    <cellStyle name="Cálculo 3 2 2 2 2 2 5" xfId="14874"/>
    <cellStyle name="Cálculo 3 2 2 2 2 2 6" xfId="14848"/>
    <cellStyle name="Cálculo 3 2 2 2 2 3" xfId="3911"/>
    <cellStyle name="Cálculo 3 2 2 2 2 3 2" xfId="7166"/>
    <cellStyle name="Cálculo 3 2 2 2 2 3 2 2" xfId="11296"/>
    <cellStyle name="Cálculo 3 2 2 2 2 3 2 3" xfId="17578"/>
    <cellStyle name="Cálculo 3 2 2 2 2 3 2 4" xfId="20684"/>
    <cellStyle name="Cálculo 3 2 2 2 2 3 3" xfId="5457"/>
    <cellStyle name="Cálculo 3 2 2 2 2 3 3 2" xfId="16288"/>
    <cellStyle name="Cálculo 3 2 2 2 2 3 3 3" xfId="18975"/>
    <cellStyle name="Cálculo 3 2 2 2 2 3 4" xfId="9834"/>
    <cellStyle name="Cálculo 3 2 2 2 2 3 5" xfId="15150"/>
    <cellStyle name="Cálculo 3 2 2 2 2 3 6" xfId="13935"/>
    <cellStyle name="Cálculo 3 2 2 2 2 4" xfId="4294"/>
    <cellStyle name="Cálculo 3 2 2 2 2 4 2" xfId="8137"/>
    <cellStyle name="Cálculo 3 2 2 2 2 4 2 2" xfId="12105"/>
    <cellStyle name="Cálculo 3 2 2 2 2 4 2 3" xfId="18341"/>
    <cellStyle name="Cálculo 3 2 2 2 2 4 2 4" xfId="21655"/>
    <cellStyle name="Cálculo 3 2 2 2 2 4 3" xfId="6429"/>
    <cellStyle name="Cálculo 3 2 2 2 2 4 3 2" xfId="17050"/>
    <cellStyle name="Cálculo 3 2 2 2 2 4 3 3" xfId="19947"/>
    <cellStyle name="Cálculo 3 2 2 2 2 4 4" xfId="10012"/>
    <cellStyle name="Cálculo 3 2 2 2 2 4 5" xfId="15425"/>
    <cellStyle name="Cálculo 3 2 2 2 2 4 6" xfId="13711"/>
    <cellStyle name="Cálculo 3 2 2 2 2 5" xfId="4676"/>
    <cellStyle name="Cálculo 3 2 2 2 2 5 2" xfId="8369"/>
    <cellStyle name="Cálculo 3 2 2 2 2 5 2 2" xfId="12337"/>
    <cellStyle name="Cálculo 3 2 2 2 2 5 2 3" xfId="18512"/>
    <cellStyle name="Cálculo 3 2 2 2 2 5 2 4" xfId="21887"/>
    <cellStyle name="Cálculo 3 2 2 2 2 5 3" xfId="6661"/>
    <cellStyle name="Cálculo 3 2 2 2 2 5 3 2" xfId="17221"/>
    <cellStyle name="Cálculo 3 2 2 2 2 5 3 3" xfId="20179"/>
    <cellStyle name="Cálculo 3 2 2 2 2 5 4" xfId="10189"/>
    <cellStyle name="Cálculo 3 2 2 2 2 5 5" xfId="15699"/>
    <cellStyle name="Cálculo 3 2 2 2 2 5 6" xfId="13329"/>
    <cellStyle name="Cálculo 3 2 2 2 2 6" xfId="6893"/>
    <cellStyle name="Cálculo 3 2 2 2 2 6 2" xfId="8601"/>
    <cellStyle name="Cálculo 3 2 2 2 2 6 2 2" xfId="12569"/>
    <cellStyle name="Cálculo 3 2 2 2 2 6 2 3" xfId="18683"/>
    <cellStyle name="Cálculo 3 2 2 2 2 6 2 4" xfId="22119"/>
    <cellStyle name="Cálculo 3 2 2 2 2 6 3" xfId="11027"/>
    <cellStyle name="Cálculo 3 2 2 2 2 6 4" xfId="17391"/>
    <cellStyle name="Cálculo 3 2 2 2 2 6 5" xfId="20411"/>
    <cellStyle name="Cálculo 3 2 2 2 2 7" xfId="5881"/>
    <cellStyle name="Cálculo 3 2 2 2 2 7 2" xfId="10622"/>
    <cellStyle name="Cálculo 3 2 2 2 2 7 3" xfId="16629"/>
    <cellStyle name="Cálculo 3 2 2 2 2 7 4" xfId="19399"/>
    <cellStyle name="Cálculo 3 2 2 2 2 8" xfId="7589"/>
    <cellStyle name="Cálculo 3 2 2 2 2 8 2" xfId="11610"/>
    <cellStyle name="Cálculo 3 2 2 2 2 8 3" xfId="17921"/>
    <cellStyle name="Cálculo 3 2 2 2 2 8 4" xfId="21107"/>
    <cellStyle name="Cálculo 3 2 2 2 2 9" xfId="4971"/>
    <cellStyle name="Cálculo 3 2 2 2 2 9 2" xfId="15939"/>
    <cellStyle name="Cálculo 3 2 2 2 2 9 3" xfId="13048"/>
    <cellStyle name="Cálculo 3 2 2 2 3" xfId="3261"/>
    <cellStyle name="Cálculo 3 2 2 2 3 2" xfId="3648"/>
    <cellStyle name="Cálculo 3 2 2 2 3 2 2" xfId="7237"/>
    <cellStyle name="Cálculo 3 2 2 2 3 2 2 2" xfId="17640"/>
    <cellStyle name="Cálculo 3 2 2 2 3 2 2 3" xfId="20755"/>
    <cellStyle name="Cálculo 3 2 2 2 3 2 3" xfId="9739"/>
    <cellStyle name="Cálculo 3 2 2 2 3 2 4" xfId="14967"/>
    <cellStyle name="Cálculo 3 2 2 2 3 2 5" xfId="15795"/>
    <cellStyle name="Cálculo 3 2 2 2 3 3" xfId="4031"/>
    <cellStyle name="Cálculo 3 2 2 2 3 3 2" xfId="15242"/>
    <cellStyle name="Cálculo 3 2 2 2 3 3 3" xfId="13960"/>
    <cellStyle name="Cálculo 3 2 2 2 3 4" xfId="4414"/>
    <cellStyle name="Cálculo 3 2 2 2 3 4 2" xfId="15518"/>
    <cellStyle name="Cálculo 3 2 2 2 3 4 3" xfId="13591"/>
    <cellStyle name="Cálculo 3 2 2 2 3 5" xfId="4796"/>
    <cellStyle name="Cálculo 3 2 2 2 3 5 2" xfId="15790"/>
    <cellStyle name="Cálculo 3 2 2 2 3 5 3" xfId="13210"/>
    <cellStyle name="Cálculo 3 2 2 2 3 6" xfId="5528"/>
    <cellStyle name="Cálculo 3 2 2 2 3 6 2" xfId="16349"/>
    <cellStyle name="Cálculo 3 2 2 2 3 6 3" xfId="19046"/>
    <cellStyle name="Cálculo 3 2 2 2 3 7" xfId="9391"/>
    <cellStyle name="Cálculo 3 2 2 2 3 8" xfId="14687"/>
    <cellStyle name="Cálculo 3 2 2 2 3 9" xfId="14742"/>
    <cellStyle name="Cálculo 3 2 2 2 4" xfId="2849"/>
    <cellStyle name="Cálculo 3 2 2 2 4 2" xfId="7799"/>
    <cellStyle name="Cálculo 3 2 2 2 4 2 2" xfId="11815"/>
    <cellStyle name="Cálculo 3 2 2 2 4 2 3" xfId="18066"/>
    <cellStyle name="Cálculo 3 2 2 2 4 2 4" xfId="21317"/>
    <cellStyle name="Cálculo 3 2 2 2 4 3" xfId="6091"/>
    <cellStyle name="Cálculo 3 2 2 2 4 3 2" xfId="16774"/>
    <cellStyle name="Cálculo 3 2 2 2 4 3 3" xfId="19609"/>
    <cellStyle name="Cálculo 3 2 2 2 4 4" xfId="9002"/>
    <cellStyle name="Cálculo 3 2 2 2 4 5" xfId="14387"/>
    <cellStyle name="Cálculo 3 2 2 2 4 6" xfId="17161"/>
    <cellStyle name="Cálculo 3 2 2 2 5" xfId="5629"/>
    <cellStyle name="Cálculo 3 2 2 2 5 2" xfId="7338"/>
    <cellStyle name="Cálculo 3 2 2 2 5 2 2" xfId="11425"/>
    <cellStyle name="Cálculo 3 2 2 2 5 2 3" xfId="17727"/>
    <cellStyle name="Cálculo 3 2 2 2 5 2 4" xfId="20856"/>
    <cellStyle name="Cálculo 3 2 2 2 5 3" xfId="10503"/>
    <cellStyle name="Cálculo 3 2 2 2 5 4" xfId="16436"/>
    <cellStyle name="Cálculo 3 2 2 2 5 5" xfId="19147"/>
    <cellStyle name="Cálculo 3 2 2 2 6" xfId="6326"/>
    <cellStyle name="Cálculo 3 2 2 2 6 2" xfId="8034"/>
    <cellStyle name="Cálculo 3 2 2 2 6 2 2" xfId="12007"/>
    <cellStyle name="Cálculo 3 2 2 2 6 2 3" xfId="18247"/>
    <cellStyle name="Cálculo 3 2 2 2 6 2 4" xfId="21552"/>
    <cellStyle name="Cálculo 3 2 2 2 6 3" xfId="10865"/>
    <cellStyle name="Cálculo 3 2 2 2 6 4" xfId="16956"/>
    <cellStyle name="Cálculo 3 2 2 2 6 5" xfId="19844"/>
    <cellStyle name="Cálculo 3 2 2 2 7" xfId="5511"/>
    <cellStyle name="Cálculo 3 2 2 2 7 2" xfId="7220"/>
    <cellStyle name="Cálculo 3 2 2 2 7 2 2" xfId="11345"/>
    <cellStyle name="Cálculo 3 2 2 2 7 2 3" xfId="17623"/>
    <cellStyle name="Cálculo 3 2 2 2 7 2 4" xfId="20738"/>
    <cellStyle name="Cálculo 3 2 2 2 7 3" xfId="10485"/>
    <cellStyle name="Cálculo 3 2 2 2 7 4" xfId="16332"/>
    <cellStyle name="Cálculo 3 2 2 2 7 5" xfId="19029"/>
    <cellStyle name="Cálculo 3 2 2 2 8" xfId="5743"/>
    <cellStyle name="Cálculo 3 2 2 2 8 2" xfId="10525"/>
    <cellStyle name="Cálculo 3 2 2 2 8 3" xfId="16524"/>
    <cellStyle name="Cálculo 3 2 2 2 8 4" xfId="19261"/>
    <cellStyle name="Cálculo 3 2 2 2 9" xfId="7452"/>
    <cellStyle name="Cálculo 3 2 2 2 9 2" xfId="11512"/>
    <cellStyle name="Cálculo 3 2 2 2 9 3" xfId="17815"/>
    <cellStyle name="Cálculo 3 2 2 2 9 4" xfId="20970"/>
    <cellStyle name="Cálculo 3 2 2 3" xfId="3204"/>
    <cellStyle name="Cálculo 3 2 2 3 10" xfId="9334"/>
    <cellStyle name="Cálculo 3 2 2 3 11" xfId="14646"/>
    <cellStyle name="Cálculo 3 2 2 3 12" xfId="18191"/>
    <cellStyle name="Cálculo 3 2 2 3 2" xfId="3591"/>
    <cellStyle name="Cálculo 3 2 2 3 2 2" xfId="7342"/>
    <cellStyle name="Cálculo 3 2 2 3 2 2 2" xfId="11428"/>
    <cellStyle name="Cálculo 3 2 2 3 2 2 3" xfId="17731"/>
    <cellStyle name="Cálculo 3 2 2 3 2 2 4" xfId="20860"/>
    <cellStyle name="Cálculo 3 2 2 3 2 3" xfId="5633"/>
    <cellStyle name="Cálculo 3 2 2 3 2 3 2" xfId="16440"/>
    <cellStyle name="Cálculo 3 2 2 3 2 3 3" xfId="19151"/>
    <cellStyle name="Cálculo 3 2 2 3 2 4" xfId="9683"/>
    <cellStyle name="Cálculo 3 2 2 3 2 5" xfId="14926"/>
    <cellStyle name="Cálculo 3 2 2 3 2 6" xfId="15287"/>
    <cellStyle name="Cálculo 3 2 2 3 3" xfId="3974"/>
    <cellStyle name="Cálculo 3 2 2 3 3 2" xfId="7173"/>
    <cellStyle name="Cálculo 3 2 2 3 3 2 2" xfId="11303"/>
    <cellStyle name="Cálculo 3 2 2 3 3 2 3" xfId="17584"/>
    <cellStyle name="Cálculo 3 2 2 3 3 2 4" xfId="20691"/>
    <cellStyle name="Cálculo 3 2 2 3 3 3" xfId="5464"/>
    <cellStyle name="Cálculo 3 2 2 3 3 3 2" xfId="16294"/>
    <cellStyle name="Cálculo 3 2 2 3 3 3 3" xfId="18982"/>
    <cellStyle name="Cálculo 3 2 2 3 3 4" xfId="9893"/>
    <cellStyle name="Cálculo 3 2 2 3 3 5" xfId="15202"/>
    <cellStyle name="Cálculo 3 2 2 3 3 6" xfId="14017"/>
    <cellStyle name="Cálculo 3 2 2 3 4" xfId="4357"/>
    <cellStyle name="Cálculo 3 2 2 3 4 2" xfId="8118"/>
    <cellStyle name="Cálculo 3 2 2 3 4 2 2" xfId="12086"/>
    <cellStyle name="Cálculo 3 2 2 3 4 2 3" xfId="18324"/>
    <cellStyle name="Cálculo 3 2 2 3 4 2 4" xfId="21636"/>
    <cellStyle name="Cálculo 3 2 2 3 4 3" xfId="6410"/>
    <cellStyle name="Cálculo 3 2 2 3 4 3 2" xfId="17033"/>
    <cellStyle name="Cálculo 3 2 2 3 4 3 3" xfId="19928"/>
    <cellStyle name="Cálculo 3 2 2 3 4 4" xfId="10071"/>
    <cellStyle name="Cálculo 3 2 2 3 4 5" xfId="15477"/>
    <cellStyle name="Cálculo 3 2 2 3 4 6" xfId="13648"/>
    <cellStyle name="Cálculo 3 2 2 3 5" xfId="4739"/>
    <cellStyle name="Cálculo 3 2 2 3 5 2" xfId="8350"/>
    <cellStyle name="Cálculo 3 2 2 3 5 2 2" xfId="12318"/>
    <cellStyle name="Cálculo 3 2 2 3 5 2 3" xfId="18495"/>
    <cellStyle name="Cálculo 3 2 2 3 5 2 4" xfId="21868"/>
    <cellStyle name="Cálculo 3 2 2 3 5 3" xfId="6642"/>
    <cellStyle name="Cálculo 3 2 2 3 5 3 2" xfId="17204"/>
    <cellStyle name="Cálculo 3 2 2 3 5 3 3" xfId="20160"/>
    <cellStyle name="Cálculo 3 2 2 3 5 4" xfId="10248"/>
    <cellStyle name="Cálculo 3 2 2 3 5 5" xfId="15750"/>
    <cellStyle name="Cálculo 3 2 2 3 5 6" xfId="13266"/>
    <cellStyle name="Cálculo 3 2 2 3 6" xfId="6874"/>
    <cellStyle name="Cálculo 3 2 2 3 6 2" xfId="8582"/>
    <cellStyle name="Cálculo 3 2 2 3 6 2 2" xfId="12550"/>
    <cellStyle name="Cálculo 3 2 2 3 6 2 3" xfId="18666"/>
    <cellStyle name="Cálculo 3 2 2 3 6 2 4" xfId="22100"/>
    <cellStyle name="Cálculo 3 2 2 3 6 3" xfId="11008"/>
    <cellStyle name="Cálculo 3 2 2 3 6 4" xfId="17374"/>
    <cellStyle name="Cálculo 3 2 2 3 6 5" xfId="20392"/>
    <cellStyle name="Cálculo 3 2 2 3 7" xfId="5862"/>
    <cellStyle name="Cálculo 3 2 2 3 7 2" xfId="10603"/>
    <cellStyle name="Cálculo 3 2 2 3 7 3" xfId="16612"/>
    <cellStyle name="Cálculo 3 2 2 3 7 4" xfId="19380"/>
    <cellStyle name="Cálculo 3 2 2 3 8" xfId="7570"/>
    <cellStyle name="Cálculo 3 2 2 3 8 2" xfId="11591"/>
    <cellStyle name="Cálculo 3 2 2 3 8 3" xfId="17904"/>
    <cellStyle name="Cálculo 3 2 2 3 8 4" xfId="21088"/>
    <cellStyle name="Cálculo 3 2 2 3 9" xfId="4952"/>
    <cellStyle name="Cálculo 3 2 2 3 9 2" xfId="15922"/>
    <cellStyle name="Cálculo 3 2 2 3 9 3" xfId="13067"/>
    <cellStyle name="Cálculo 3 2 2 4" xfId="2990"/>
    <cellStyle name="Cálculo 3 2 2 4 2" xfId="3377"/>
    <cellStyle name="Cálculo 3 2 2 4 2 2" xfId="7301"/>
    <cellStyle name="Cálculo 3 2 2 4 2 2 2" xfId="17694"/>
    <cellStyle name="Cálculo 3 2 2 4 2 2 3" xfId="20819"/>
    <cellStyle name="Cálculo 3 2 2 4 2 3" xfId="9505"/>
    <cellStyle name="Cálculo 3 2 2 4 2 4" xfId="14755"/>
    <cellStyle name="Cálculo 3 2 2 4 2 5" xfId="16185"/>
    <cellStyle name="Cálculo 3 2 2 4 3" xfId="3760"/>
    <cellStyle name="Cálculo 3 2 2 4 3 2" xfId="15031"/>
    <cellStyle name="Cálculo 3 2 2 4 3 3" xfId="15557"/>
    <cellStyle name="Cálculo 3 2 2 4 4" xfId="4143"/>
    <cellStyle name="Cálculo 3 2 2 4 4 2" xfId="15306"/>
    <cellStyle name="Cálculo 3 2 2 4 4 3" xfId="13854"/>
    <cellStyle name="Cálculo 3 2 2 4 5" xfId="4525"/>
    <cellStyle name="Cálculo 3 2 2 4 5 2" xfId="15580"/>
    <cellStyle name="Cálculo 3 2 2 4 5 3" xfId="13480"/>
    <cellStyle name="Cálculo 3 2 2 4 6" xfId="5592"/>
    <cellStyle name="Cálculo 3 2 2 4 6 2" xfId="16403"/>
    <cellStyle name="Cálculo 3 2 2 4 6 3" xfId="19110"/>
    <cellStyle name="Cálculo 3 2 2 4 7" xfId="9140"/>
    <cellStyle name="Cálculo 3 2 2 4 8" xfId="14475"/>
    <cellStyle name="Cálculo 3 2 2 4 9" xfId="17112"/>
    <cellStyle name="Cálculo 3 2 2 5" xfId="5304"/>
    <cellStyle name="Cálculo 3 2 2 5 2" xfId="5110"/>
    <cellStyle name="Cálculo 3 2 2 5 2 2" xfId="10353"/>
    <cellStyle name="Cálculo 3 2 2 5 2 3" xfId="16044"/>
    <cellStyle name="Cálculo 3 2 2 5 2 4" xfId="12800"/>
    <cellStyle name="Cálculo 3 2 2 5 3" xfId="10415"/>
    <cellStyle name="Cálculo 3 2 2 5 4" xfId="16178"/>
    <cellStyle name="Cálculo 3 2 2 5 5" xfId="18822"/>
    <cellStyle name="Cálculo 3 2 2 6" xfId="5449"/>
    <cellStyle name="Cálculo 3 2 2 6 2" xfId="7158"/>
    <cellStyle name="Cálculo 3 2 2 6 2 2" xfId="11289"/>
    <cellStyle name="Cálculo 3 2 2 6 2 3" xfId="17572"/>
    <cellStyle name="Cálculo 3 2 2 6 2 4" xfId="20676"/>
    <cellStyle name="Cálculo 3 2 2 6 3" xfId="10463"/>
    <cellStyle name="Cálculo 3 2 2 6 4" xfId="16282"/>
    <cellStyle name="Cálculo 3 2 2 6 5" xfId="18967"/>
    <cellStyle name="Cálculo 3 2 2 7" xfId="6310"/>
    <cellStyle name="Cálculo 3 2 2 7 2" xfId="8018"/>
    <cellStyle name="Cálculo 3 2 2 7 2 2" xfId="11994"/>
    <cellStyle name="Cálculo 3 2 2 7 2 3" xfId="18235"/>
    <cellStyle name="Cálculo 3 2 2 7 2 4" xfId="21536"/>
    <cellStyle name="Cálculo 3 2 2 7 3" xfId="10856"/>
    <cellStyle name="Cálculo 3 2 2 7 4" xfId="16944"/>
    <cellStyle name="Cálculo 3 2 2 7 5" xfId="19828"/>
    <cellStyle name="Cálculo 3 2 2 8" xfId="5432"/>
    <cellStyle name="Cálculo 3 2 2 8 2" xfId="7141"/>
    <cellStyle name="Cálculo 3 2 2 8 2 2" xfId="11275"/>
    <cellStyle name="Cálculo 3 2 2 8 2 3" xfId="17557"/>
    <cellStyle name="Cálculo 3 2 2 8 2 4" xfId="20659"/>
    <cellStyle name="Cálculo 3 2 2 8 3" xfId="10449"/>
    <cellStyle name="Cálculo 3 2 2 8 4" xfId="16267"/>
    <cellStyle name="Cálculo 3 2 2 8 5" xfId="18950"/>
    <cellStyle name="Cálculo 3 2 2 9" xfId="5781"/>
    <cellStyle name="Cálculo 3 2 2 9 2" xfId="10557"/>
    <cellStyle name="Cálculo 3 2 2 9 3" xfId="16554"/>
    <cellStyle name="Cálculo 3 2 2 9 4" xfId="19299"/>
    <cellStyle name="Cálculo 3 2 3" xfId="2684"/>
    <cellStyle name="Cálculo 3 2 3 10" xfId="7528"/>
    <cellStyle name="Cálculo 3 2 3 10 2" xfId="11566"/>
    <cellStyle name="Cálculo 3 2 3 10 3" xfId="17874"/>
    <cellStyle name="Cálculo 3 2 3 10 4" xfId="21046"/>
    <cellStyle name="Cálculo 3 2 3 11" xfId="4929"/>
    <cellStyle name="Cálculo 3 2 3 11 2" xfId="15899"/>
    <cellStyle name="Cálculo 3 2 3 11 3" xfId="13090"/>
    <cellStyle name="Cálculo 3 2 3 12" xfId="8839"/>
    <cellStyle name="Cálculo 3 2 3 13" xfId="14257"/>
    <cellStyle name="Cálculo 3 2 3 14" xfId="14944"/>
    <cellStyle name="Cálculo 3 2 3 2" xfId="2741"/>
    <cellStyle name="Cálculo 3 2 3 2 10" xfId="4951"/>
    <cellStyle name="Cálculo 3 2 3 2 10 2" xfId="15921"/>
    <cellStyle name="Cálculo 3 2 3 2 10 3" xfId="13068"/>
    <cellStyle name="Cálculo 3 2 3 2 11" xfId="8896"/>
    <cellStyle name="Cálculo 3 2 3 2 12" xfId="14300"/>
    <cellStyle name="Cálculo 3 2 3 2 2" xfId="3231"/>
    <cellStyle name="Cálculo 3 2 3 2 2 10" xfId="9361"/>
    <cellStyle name="Cálculo 3 2 3 2 2 11" xfId="14665"/>
    <cellStyle name="Cálculo 3 2 3 2 2 12" xfId="16871"/>
    <cellStyle name="Cálculo 3 2 3 2 2 2" xfId="3618"/>
    <cellStyle name="Cálculo 3 2 3 2 2 2 2" xfId="7979"/>
    <cellStyle name="Cálculo 3 2 3 2 2 2 2 2" xfId="11955"/>
    <cellStyle name="Cálculo 3 2 3 2 2 2 2 3" xfId="18204"/>
    <cellStyle name="Cálculo 3 2 3 2 2 2 2 4" xfId="21497"/>
    <cellStyle name="Cálculo 3 2 3 2 2 2 3" xfId="6271"/>
    <cellStyle name="Cálculo 3 2 3 2 2 2 3 2" xfId="16913"/>
    <cellStyle name="Cálculo 3 2 3 2 2 2 3 3" xfId="19789"/>
    <cellStyle name="Cálculo 3 2 3 2 2 2 4" xfId="9710"/>
    <cellStyle name="Cálculo 3 2 3 2 2 2 5" xfId="14945"/>
    <cellStyle name="Cálculo 3 2 3 2 2 2 6" xfId="16153"/>
    <cellStyle name="Cálculo 3 2 3 2 2 3" xfId="4001"/>
    <cellStyle name="Cálculo 3 2 3 2 2 3 2" xfId="7770"/>
    <cellStyle name="Cálculo 3 2 3 2 2 3 2 2" xfId="11791"/>
    <cellStyle name="Cálculo 3 2 3 2 2 3 2 3" xfId="18043"/>
    <cellStyle name="Cálculo 3 2 3 2 2 3 2 4" xfId="21288"/>
    <cellStyle name="Cálculo 3 2 3 2 2 3 3" xfId="6062"/>
    <cellStyle name="Cálculo 3 2 3 2 2 3 3 2" xfId="16751"/>
    <cellStyle name="Cálculo 3 2 3 2 2 3 3 3" xfId="19580"/>
    <cellStyle name="Cálculo 3 2 3 2 2 3 4" xfId="9920"/>
    <cellStyle name="Cálculo 3 2 3 2 2 3 5" xfId="15220"/>
    <cellStyle name="Cálculo 3 2 3 2 2 3 6" xfId="13990"/>
    <cellStyle name="Cálculo 3 2 3 2 2 4" xfId="4384"/>
    <cellStyle name="Cálculo 3 2 3 2 2 4 2" xfId="8286"/>
    <cellStyle name="Cálculo 3 2 3 2 2 4 2 2" xfId="12254"/>
    <cellStyle name="Cálculo 3 2 3 2 2 4 2 3" xfId="18438"/>
    <cellStyle name="Cálculo 3 2 3 2 2 4 2 4" xfId="21804"/>
    <cellStyle name="Cálculo 3 2 3 2 2 4 3" xfId="6578"/>
    <cellStyle name="Cálculo 3 2 3 2 2 4 3 2" xfId="17147"/>
    <cellStyle name="Cálculo 3 2 3 2 2 4 3 3" xfId="20096"/>
    <cellStyle name="Cálculo 3 2 3 2 2 4 4" xfId="10098"/>
    <cellStyle name="Cálculo 3 2 3 2 2 4 5" xfId="15496"/>
    <cellStyle name="Cálculo 3 2 3 2 2 4 6" xfId="13621"/>
    <cellStyle name="Cálculo 3 2 3 2 2 5" xfId="4766"/>
    <cellStyle name="Cálculo 3 2 3 2 2 5 2" xfId="8518"/>
    <cellStyle name="Cálculo 3 2 3 2 2 5 2 2" xfId="12486"/>
    <cellStyle name="Cálculo 3 2 3 2 2 5 2 3" xfId="18609"/>
    <cellStyle name="Cálculo 3 2 3 2 2 5 2 4" xfId="22036"/>
    <cellStyle name="Cálculo 3 2 3 2 2 5 3" xfId="6810"/>
    <cellStyle name="Cálculo 3 2 3 2 2 5 3 2" xfId="17317"/>
    <cellStyle name="Cálculo 3 2 3 2 2 5 3 3" xfId="20328"/>
    <cellStyle name="Cálculo 3 2 3 2 2 5 4" xfId="10275"/>
    <cellStyle name="Cálculo 3 2 3 2 2 5 5" xfId="15768"/>
    <cellStyle name="Cálculo 3 2 3 2 2 5 6" xfId="13239"/>
    <cellStyle name="Cálculo 3 2 3 2 2 6" xfId="7042"/>
    <cellStyle name="Cálculo 3 2 3 2 2 6 2" xfId="8750"/>
    <cellStyle name="Cálculo 3 2 3 2 2 6 2 2" xfId="12718"/>
    <cellStyle name="Cálculo 3 2 3 2 2 6 2 3" xfId="18781"/>
    <cellStyle name="Cálculo 3 2 3 2 2 6 2 4" xfId="22268"/>
    <cellStyle name="Cálculo 3 2 3 2 2 6 3" xfId="11176"/>
    <cellStyle name="Cálculo 3 2 3 2 2 6 4" xfId="17488"/>
    <cellStyle name="Cálculo 3 2 3 2 2 6 5" xfId="20560"/>
    <cellStyle name="Cálculo 3 2 3 2 2 7" xfId="6030"/>
    <cellStyle name="Cálculo 3 2 3 2 2 7 2" xfId="10771"/>
    <cellStyle name="Cálculo 3 2 3 2 2 7 3" xfId="16727"/>
    <cellStyle name="Cálculo 3 2 3 2 2 7 4" xfId="19548"/>
    <cellStyle name="Cálculo 3 2 3 2 2 8" xfId="7738"/>
    <cellStyle name="Cálculo 3 2 3 2 2 8 2" xfId="11759"/>
    <cellStyle name="Cálculo 3 2 3 2 2 8 3" xfId="18019"/>
    <cellStyle name="Cálculo 3 2 3 2 2 8 4" xfId="21256"/>
    <cellStyle name="Cálculo 3 2 3 2 2 9" xfId="5224"/>
    <cellStyle name="Cálculo 3 2 3 2 2 9 2" xfId="16115"/>
    <cellStyle name="Cálculo 3 2 3 2 2 9 3" xfId="12870"/>
    <cellStyle name="Cálculo 3 2 3 2 3" xfId="3288"/>
    <cellStyle name="Cálculo 3 2 3 2 3 2" xfId="3675"/>
    <cellStyle name="Cálculo 3 2 3 2 3 2 2" xfId="7251"/>
    <cellStyle name="Cálculo 3 2 3 2 3 2 2 2" xfId="17652"/>
    <cellStyle name="Cálculo 3 2 3 2 3 2 2 3" xfId="20769"/>
    <cellStyle name="Cálculo 3 2 3 2 3 2 3" xfId="9754"/>
    <cellStyle name="Cálculo 3 2 3 2 3 2 4" xfId="14987"/>
    <cellStyle name="Cálculo 3 2 3 2 3 2 5" xfId="17458"/>
    <cellStyle name="Cálculo 3 2 3 2 3 3" xfId="4058"/>
    <cellStyle name="Cálculo 3 2 3 2 3 3 2" xfId="15262"/>
    <cellStyle name="Cálculo 3 2 3 2 3 3 3" xfId="13933"/>
    <cellStyle name="Cálculo 3 2 3 2 3 4" xfId="4441"/>
    <cellStyle name="Cálculo 3 2 3 2 3 4 2" xfId="15537"/>
    <cellStyle name="Cálculo 3 2 3 2 3 4 3" xfId="13564"/>
    <cellStyle name="Cálculo 3 2 3 2 3 5" xfId="4823"/>
    <cellStyle name="Cálculo 3 2 3 2 3 5 2" xfId="15809"/>
    <cellStyle name="Cálculo 3 2 3 2 3 5 3" xfId="13183"/>
    <cellStyle name="Cálculo 3 2 3 2 3 6" xfId="5542"/>
    <cellStyle name="Cálculo 3 2 3 2 3 6 2" xfId="16361"/>
    <cellStyle name="Cálculo 3 2 3 2 3 6 3" xfId="19060"/>
    <cellStyle name="Cálculo 3 2 3 2 3 7" xfId="9418"/>
    <cellStyle name="Cálculo 3 2 3 2 3 8" xfId="14707"/>
    <cellStyle name="Cálculo 3 2 3 2 3 9" xfId="14586"/>
    <cellStyle name="Cálculo 3 2 3 2 4" xfId="2906"/>
    <cellStyle name="Cálculo 3 2 3 2 4 2" xfId="7183"/>
    <cellStyle name="Cálculo 3 2 3 2 4 2 2" xfId="11312"/>
    <cellStyle name="Cálculo 3 2 3 2 4 2 3" xfId="17593"/>
    <cellStyle name="Cálculo 3 2 3 2 4 2 4" xfId="20701"/>
    <cellStyle name="Cálculo 3 2 3 2 4 3" xfId="5474"/>
    <cellStyle name="Cálculo 3 2 3 2 4 3 2" xfId="16303"/>
    <cellStyle name="Cálculo 3 2 3 2 4 3 3" xfId="18992"/>
    <cellStyle name="Cálculo 3 2 3 2 4 4" xfId="9058"/>
    <cellStyle name="Cálculo 3 2 3 2 4 5" xfId="14432"/>
    <cellStyle name="Cálculo 3 2 3 2 4 6" xfId="14546"/>
    <cellStyle name="Cálculo 3 2 3 2 5" xfId="6409"/>
    <cellStyle name="Cálculo 3 2 3 2 5 2" xfId="8117"/>
    <cellStyle name="Cálculo 3 2 3 2 5 2 2" xfId="12085"/>
    <cellStyle name="Cálculo 3 2 3 2 5 2 3" xfId="18323"/>
    <cellStyle name="Cálculo 3 2 3 2 5 2 4" xfId="21635"/>
    <cellStyle name="Cálculo 3 2 3 2 5 3" xfId="10927"/>
    <cellStyle name="Cálculo 3 2 3 2 5 4" xfId="17032"/>
    <cellStyle name="Cálculo 3 2 3 2 5 5" xfId="19927"/>
    <cellStyle name="Cálculo 3 2 3 2 6" xfId="6641"/>
    <cellStyle name="Cálculo 3 2 3 2 6 2" xfId="8349"/>
    <cellStyle name="Cálculo 3 2 3 2 6 2 2" xfId="12317"/>
    <cellStyle name="Cálculo 3 2 3 2 6 2 3" xfId="18494"/>
    <cellStyle name="Cálculo 3 2 3 2 6 2 4" xfId="21867"/>
    <cellStyle name="Cálculo 3 2 3 2 6 3" xfId="10967"/>
    <cellStyle name="Cálculo 3 2 3 2 6 4" xfId="17203"/>
    <cellStyle name="Cálculo 3 2 3 2 6 5" xfId="20159"/>
    <cellStyle name="Cálculo 3 2 3 2 7" xfId="6873"/>
    <cellStyle name="Cálculo 3 2 3 2 7 2" xfId="8581"/>
    <cellStyle name="Cálculo 3 2 3 2 7 2 2" xfId="12549"/>
    <cellStyle name="Cálculo 3 2 3 2 7 2 3" xfId="18665"/>
    <cellStyle name="Cálculo 3 2 3 2 7 2 4" xfId="22099"/>
    <cellStyle name="Cálculo 3 2 3 2 7 3" xfId="11007"/>
    <cellStyle name="Cálculo 3 2 3 2 7 4" xfId="17373"/>
    <cellStyle name="Cálculo 3 2 3 2 7 5" xfId="20391"/>
    <cellStyle name="Cálculo 3 2 3 2 8" xfId="5859"/>
    <cellStyle name="Cálculo 3 2 3 2 8 2" xfId="10602"/>
    <cellStyle name="Cálculo 3 2 3 2 8 3" xfId="16611"/>
    <cellStyle name="Cálculo 3 2 3 2 8 4" xfId="19377"/>
    <cellStyle name="Cálculo 3 2 3 2 9" xfId="7567"/>
    <cellStyle name="Cálculo 3 2 3 2 9 2" xfId="11590"/>
    <cellStyle name="Cálculo 3 2 3 2 9 3" xfId="17903"/>
    <cellStyle name="Cálculo 3 2 3 2 9 4" xfId="21085"/>
    <cellStyle name="Cálculo 3 2 3 3" xfId="3174"/>
    <cellStyle name="Cálculo 3 2 3 3 10" xfId="9304"/>
    <cellStyle name="Cálculo 3 2 3 3 11" xfId="14622"/>
    <cellStyle name="Cálculo 3 2 3 3 12" xfId="15022"/>
    <cellStyle name="Cálculo 3 2 3 3 2" xfId="3561"/>
    <cellStyle name="Cálculo 3 2 3 3 2 2" xfId="7401"/>
    <cellStyle name="Cálculo 3 2 3 3 2 2 2" xfId="11480"/>
    <cellStyle name="Cálculo 3 2 3 3 2 2 3" xfId="17777"/>
    <cellStyle name="Cálculo 3 2 3 3 2 2 4" xfId="20919"/>
    <cellStyle name="Cálculo 3 2 3 3 2 3" xfId="5692"/>
    <cellStyle name="Cálculo 3 2 3 3 2 3 2" xfId="16486"/>
    <cellStyle name="Cálculo 3 2 3 3 2 3 3" xfId="19210"/>
    <cellStyle name="Cálculo 3 2 3 3 2 4" xfId="9653"/>
    <cellStyle name="Cálculo 3 2 3 3 2 5" xfId="14902"/>
    <cellStyle name="Cálculo 3 2 3 3 2 6" xfId="14805"/>
    <cellStyle name="Cálculo 3 2 3 3 3" xfId="3944"/>
    <cellStyle name="Cálculo 3 2 3 3 3 2" xfId="5057"/>
    <cellStyle name="Cálculo 3 2 3 3 3 2 2" xfId="10310"/>
    <cellStyle name="Cálculo 3 2 3 3 3 2 3" xfId="16007"/>
    <cellStyle name="Cálculo 3 2 3 3 3 2 4" xfId="12965"/>
    <cellStyle name="Cálculo 3 2 3 3 3 3" xfId="5321"/>
    <cellStyle name="Cálculo 3 2 3 3 3 3 2" xfId="16192"/>
    <cellStyle name="Cálculo 3 2 3 3 3 3 3" xfId="18839"/>
    <cellStyle name="Cálculo 3 2 3 3 3 4" xfId="9867"/>
    <cellStyle name="Cálculo 3 2 3 3 3 5" xfId="15178"/>
    <cellStyle name="Cálculo 3 2 3 3 3 6" xfId="14047"/>
    <cellStyle name="Cálculo 3 2 3 3 4" xfId="4327"/>
    <cellStyle name="Cálculo 3 2 3 3 4 2" xfId="8166"/>
    <cellStyle name="Cálculo 3 2 3 3 4 2 2" xfId="12134"/>
    <cellStyle name="Cálculo 3 2 3 3 4 2 3" xfId="18364"/>
    <cellStyle name="Cálculo 3 2 3 3 4 2 4" xfId="21684"/>
    <cellStyle name="Cálculo 3 2 3 3 4 3" xfId="6458"/>
    <cellStyle name="Cálculo 3 2 3 3 4 3 2" xfId="17073"/>
    <cellStyle name="Cálculo 3 2 3 3 4 3 3" xfId="19976"/>
    <cellStyle name="Cálculo 3 2 3 3 4 4" xfId="10045"/>
    <cellStyle name="Cálculo 3 2 3 3 4 5" xfId="15453"/>
    <cellStyle name="Cálculo 3 2 3 3 4 6" xfId="13678"/>
    <cellStyle name="Cálculo 3 2 3 3 5" xfId="4709"/>
    <cellStyle name="Cálculo 3 2 3 3 5 2" xfId="8398"/>
    <cellStyle name="Cálculo 3 2 3 3 5 2 2" xfId="12366"/>
    <cellStyle name="Cálculo 3 2 3 3 5 2 3" xfId="18535"/>
    <cellStyle name="Cálculo 3 2 3 3 5 2 4" xfId="21916"/>
    <cellStyle name="Cálculo 3 2 3 3 5 3" xfId="6690"/>
    <cellStyle name="Cálculo 3 2 3 3 5 3 2" xfId="17244"/>
    <cellStyle name="Cálculo 3 2 3 3 5 3 3" xfId="20208"/>
    <cellStyle name="Cálculo 3 2 3 3 5 4" xfId="10222"/>
    <cellStyle name="Cálculo 3 2 3 3 5 5" xfId="15727"/>
    <cellStyle name="Cálculo 3 2 3 3 5 6" xfId="13296"/>
    <cellStyle name="Cálculo 3 2 3 3 6" xfId="6922"/>
    <cellStyle name="Cálculo 3 2 3 3 6 2" xfId="8630"/>
    <cellStyle name="Cálculo 3 2 3 3 6 2 2" xfId="12598"/>
    <cellStyle name="Cálculo 3 2 3 3 6 2 3" xfId="18706"/>
    <cellStyle name="Cálculo 3 2 3 3 6 2 4" xfId="22148"/>
    <cellStyle name="Cálculo 3 2 3 3 6 3" xfId="11056"/>
    <cellStyle name="Cálculo 3 2 3 3 6 4" xfId="17414"/>
    <cellStyle name="Cálculo 3 2 3 3 6 5" xfId="20440"/>
    <cellStyle name="Cálculo 3 2 3 3 7" xfId="5910"/>
    <cellStyle name="Cálculo 3 2 3 3 7 2" xfId="10651"/>
    <cellStyle name="Cálculo 3 2 3 3 7 3" xfId="16652"/>
    <cellStyle name="Cálculo 3 2 3 3 7 4" xfId="19428"/>
    <cellStyle name="Cálculo 3 2 3 3 8" xfId="7618"/>
    <cellStyle name="Cálculo 3 2 3 3 8 2" xfId="11639"/>
    <cellStyle name="Cálculo 3 2 3 3 8 3" xfId="17944"/>
    <cellStyle name="Cálculo 3 2 3 3 8 4" xfId="21136"/>
    <cellStyle name="Cálculo 3 2 3 3 9" xfId="5005"/>
    <cellStyle name="Cálculo 3 2 3 3 9 2" xfId="15967"/>
    <cellStyle name="Cálculo 3 2 3 3 9 3" xfId="13014"/>
    <cellStyle name="Cálculo 3 2 3 4" xfId="3025"/>
    <cellStyle name="Cálculo 3 2 3 4 2" xfId="3412"/>
    <cellStyle name="Cálculo 3 2 3 4 2 2" xfId="7303"/>
    <cellStyle name="Cálculo 3 2 3 4 2 2 2" xfId="17696"/>
    <cellStyle name="Cálculo 3 2 3 4 2 2 3" xfId="20821"/>
    <cellStyle name="Cálculo 3 2 3 4 2 3" xfId="9530"/>
    <cellStyle name="Cálculo 3 2 3 4 2 4" xfId="14782"/>
    <cellStyle name="Cálculo 3 2 3 4 2 5" xfId="15290"/>
    <cellStyle name="Cálculo 3 2 3 4 3" xfId="3795"/>
    <cellStyle name="Cálculo 3 2 3 4 3 2" xfId="15058"/>
    <cellStyle name="Cálculo 3 2 3 4 3 3" xfId="18219"/>
    <cellStyle name="Cálculo 3 2 3 4 4" xfId="4178"/>
    <cellStyle name="Cálculo 3 2 3 4 4 2" xfId="15333"/>
    <cellStyle name="Cálculo 3 2 3 4 4 3" xfId="13827"/>
    <cellStyle name="Cálculo 3 2 3 4 5" xfId="4560"/>
    <cellStyle name="Cálculo 3 2 3 4 5 2" xfId="15607"/>
    <cellStyle name="Cálculo 3 2 3 4 5 3" xfId="13445"/>
    <cellStyle name="Cálculo 3 2 3 4 6" xfId="5594"/>
    <cellStyle name="Cálculo 3 2 3 4 6 2" xfId="16405"/>
    <cellStyle name="Cálculo 3 2 3 4 6 3" xfId="19112"/>
    <cellStyle name="Cálculo 3 2 3 4 7" xfId="9167"/>
    <cellStyle name="Cálculo 3 2 3 4 8" xfId="14502"/>
    <cellStyle name="Cálculo 3 2 3 4 9" xfId="14955"/>
    <cellStyle name="Cálculo 3 2 3 5" xfId="2883"/>
    <cellStyle name="Cálculo 3 2 3 5 2" xfId="7165"/>
    <cellStyle name="Cálculo 3 2 3 5 2 2" xfId="11295"/>
    <cellStyle name="Cálculo 3 2 3 5 2 3" xfId="17577"/>
    <cellStyle name="Cálculo 3 2 3 5 2 4" xfId="20683"/>
    <cellStyle name="Cálculo 3 2 3 5 3" xfId="5456"/>
    <cellStyle name="Cálculo 3 2 3 5 3 2" xfId="16287"/>
    <cellStyle name="Cálculo 3 2 3 5 3 3" xfId="18974"/>
    <cellStyle name="Cálculo 3 2 3 5 4" xfId="9035"/>
    <cellStyle name="Cálculo 3 2 3 5 5" xfId="14416"/>
    <cellStyle name="Cálculo 3 2 3 5 6" xfId="16147"/>
    <cellStyle name="Cálculo 3 2 3 6" xfId="6387"/>
    <cellStyle name="Cálculo 3 2 3 6 2" xfId="8095"/>
    <cellStyle name="Cálculo 3 2 3 6 2 2" xfId="12063"/>
    <cellStyle name="Cálculo 3 2 3 6 2 3" xfId="18301"/>
    <cellStyle name="Cálculo 3 2 3 6 2 4" xfId="21613"/>
    <cellStyle name="Cálculo 3 2 3 6 3" xfId="10905"/>
    <cellStyle name="Cálculo 3 2 3 6 4" xfId="17010"/>
    <cellStyle name="Cálculo 3 2 3 6 5" xfId="19905"/>
    <cellStyle name="Cálculo 3 2 3 7" xfId="6619"/>
    <cellStyle name="Cálculo 3 2 3 7 2" xfId="8327"/>
    <cellStyle name="Cálculo 3 2 3 7 2 2" xfId="12295"/>
    <cellStyle name="Cálculo 3 2 3 7 2 3" xfId="18472"/>
    <cellStyle name="Cálculo 3 2 3 7 2 4" xfId="21845"/>
    <cellStyle name="Cálculo 3 2 3 7 3" xfId="10945"/>
    <cellStyle name="Cálculo 3 2 3 7 4" xfId="17181"/>
    <cellStyle name="Cálculo 3 2 3 7 5" xfId="20137"/>
    <cellStyle name="Cálculo 3 2 3 8" xfId="6851"/>
    <cellStyle name="Cálculo 3 2 3 8 2" xfId="8559"/>
    <cellStyle name="Cálculo 3 2 3 8 2 2" xfId="12527"/>
    <cellStyle name="Cálculo 3 2 3 8 2 3" xfId="18643"/>
    <cellStyle name="Cálculo 3 2 3 8 2 4" xfId="22077"/>
    <cellStyle name="Cálculo 3 2 3 8 3" xfId="10985"/>
    <cellStyle name="Cálculo 3 2 3 8 4" xfId="17351"/>
    <cellStyle name="Cálculo 3 2 3 8 5" xfId="20369"/>
    <cellStyle name="Cálculo 3 2 3 9" xfId="5820"/>
    <cellStyle name="Cálculo 3 2 3 9 2" xfId="10580"/>
    <cellStyle name="Cálculo 3 2 3 9 3" xfId="16582"/>
    <cellStyle name="Cálculo 3 2 3 9 4" xfId="19338"/>
    <cellStyle name="Cálculo 3 2 4" xfId="2831"/>
    <cellStyle name="Cálculo 3 2 4 10" xfId="8984"/>
    <cellStyle name="Cálculo 3 2 4 11" xfId="14372"/>
    <cellStyle name="Cálculo 3 2 4 12" xfId="14453"/>
    <cellStyle name="Cálculo 3 2 4 2" xfId="2766"/>
    <cellStyle name="Cálculo 3 2 4 2 2" xfId="7354"/>
    <cellStyle name="Cálculo 3 2 4 2 2 2" xfId="11440"/>
    <cellStyle name="Cálculo 3 2 4 2 2 3" xfId="17741"/>
    <cellStyle name="Cálculo 3 2 4 2 2 4" xfId="20872"/>
    <cellStyle name="Cálculo 3 2 4 2 3" xfId="5645"/>
    <cellStyle name="Cálculo 3 2 4 2 3 2" xfId="16450"/>
    <cellStyle name="Cálculo 3 2 4 2 3 3" xfId="19163"/>
    <cellStyle name="Cálculo 3 2 4 2 4" xfId="8921"/>
    <cellStyle name="Cálculo 3 2 4 2 5" xfId="14317"/>
    <cellStyle name="Cálculo 3 2 4 2 6" xfId="15193"/>
    <cellStyle name="Cálculo 3 2 4 3" xfId="3315"/>
    <cellStyle name="Cálculo 3 2 4 3 2" xfId="8073"/>
    <cellStyle name="Cálculo 3 2 4 3 2 2" xfId="12043"/>
    <cellStyle name="Cálculo 3 2 4 3 2 3" xfId="18279"/>
    <cellStyle name="Cálculo 3 2 4 3 2 4" xfId="21591"/>
    <cellStyle name="Cálculo 3 2 4 3 3" xfId="6365"/>
    <cellStyle name="Cálculo 3 2 4 3 3 2" xfId="16988"/>
    <cellStyle name="Cálculo 3 2 4 3 3 3" xfId="19883"/>
    <cellStyle name="Cálculo 3 2 4 3 4" xfId="9445"/>
    <cellStyle name="Cálculo 3 2 4 3 5" xfId="14727"/>
    <cellStyle name="Cálculo 3 2 4 3 6" xfId="14723"/>
    <cellStyle name="Cálculo 3 2 4 4" xfId="2812"/>
    <cellStyle name="Cálculo 3 2 4 4 2" xfId="8143"/>
    <cellStyle name="Cálculo 3 2 4 4 2 2" xfId="12111"/>
    <cellStyle name="Cálculo 3 2 4 4 2 3" xfId="18346"/>
    <cellStyle name="Cálculo 3 2 4 4 2 4" xfId="21661"/>
    <cellStyle name="Cálculo 3 2 4 4 3" xfId="6435"/>
    <cellStyle name="Cálculo 3 2 4 4 3 2" xfId="17055"/>
    <cellStyle name="Cálculo 3 2 4 4 3 3" xfId="19953"/>
    <cellStyle name="Cálculo 3 2 4 4 4" xfId="8967"/>
    <cellStyle name="Cálculo 3 2 4 4 5" xfId="14356"/>
    <cellStyle name="Cálculo 3 2 4 4 6" xfId="14869"/>
    <cellStyle name="Cálculo 3 2 4 5" xfId="2772"/>
    <cellStyle name="Cálculo 3 2 4 5 2" xfId="8375"/>
    <cellStyle name="Cálculo 3 2 4 5 2 2" xfId="12343"/>
    <cellStyle name="Cálculo 3 2 4 5 2 3" xfId="18517"/>
    <cellStyle name="Cálculo 3 2 4 5 2 4" xfId="21893"/>
    <cellStyle name="Cálculo 3 2 4 5 3" xfId="6667"/>
    <cellStyle name="Cálculo 3 2 4 5 3 2" xfId="17226"/>
    <cellStyle name="Cálculo 3 2 4 5 3 3" xfId="20185"/>
    <cellStyle name="Cálculo 3 2 4 5 4" xfId="8927"/>
    <cellStyle name="Cálculo 3 2 4 5 5" xfId="14322"/>
    <cellStyle name="Cálculo 3 2 4 5 6" xfId="16621"/>
    <cellStyle name="Cálculo 3 2 4 6" xfId="6899"/>
    <cellStyle name="Cálculo 3 2 4 6 2" xfId="8607"/>
    <cellStyle name="Cálculo 3 2 4 6 2 2" xfId="12575"/>
    <cellStyle name="Cálculo 3 2 4 6 2 3" xfId="18688"/>
    <cellStyle name="Cálculo 3 2 4 6 2 4" xfId="22125"/>
    <cellStyle name="Cálculo 3 2 4 6 3" xfId="11033"/>
    <cellStyle name="Cálculo 3 2 4 6 4" xfId="17396"/>
    <cellStyle name="Cálculo 3 2 4 6 5" xfId="20417"/>
    <cellStyle name="Cálculo 3 2 4 7" xfId="5887"/>
    <cellStyle name="Cálculo 3 2 4 7 2" xfId="10628"/>
    <cellStyle name="Cálculo 3 2 4 7 3" xfId="16634"/>
    <cellStyle name="Cálculo 3 2 4 7 4" xfId="19405"/>
    <cellStyle name="Cálculo 3 2 4 8" xfId="7595"/>
    <cellStyle name="Cálculo 3 2 4 8 2" xfId="11616"/>
    <cellStyle name="Cálculo 3 2 4 8 3" xfId="17926"/>
    <cellStyle name="Cálculo 3 2 4 8 4" xfId="21113"/>
    <cellStyle name="Cálculo 3 2 4 9" xfId="4980"/>
    <cellStyle name="Cálculo 3 2 4 9 2" xfId="15947"/>
    <cellStyle name="Cálculo 3 2 4 9 3" xfId="13039"/>
    <cellStyle name="Cálculo 3 2 5" xfId="3117"/>
    <cellStyle name="Cálculo 3 2 5 2" xfId="3504"/>
    <cellStyle name="Cálculo 3 2 5 2 2" xfId="7439"/>
    <cellStyle name="Cálculo 3 2 5 2 2 2" xfId="17804"/>
    <cellStyle name="Cálculo 3 2 5 2 2 3" xfId="20957"/>
    <cellStyle name="Cálculo 3 2 5 2 3" xfId="9597"/>
    <cellStyle name="Cálculo 3 2 5 2 4" xfId="14855"/>
    <cellStyle name="Cálculo 3 2 5 2 5" xfId="15025"/>
    <cellStyle name="Cálculo 3 2 5 3" xfId="3887"/>
    <cellStyle name="Cálculo 3 2 5 3 2" xfId="15131"/>
    <cellStyle name="Cálculo 3 2 5 3 3" xfId="14131"/>
    <cellStyle name="Cálculo 3 2 5 4" xfId="4270"/>
    <cellStyle name="Cálculo 3 2 5 4 2" xfId="15406"/>
    <cellStyle name="Cálculo 3 2 5 4 3" xfId="13735"/>
    <cellStyle name="Cálculo 3 2 5 5" xfId="4652"/>
    <cellStyle name="Cálculo 3 2 5 5 2" xfId="15680"/>
    <cellStyle name="Cálculo 3 2 5 5 3" xfId="13353"/>
    <cellStyle name="Cálculo 3 2 5 6" xfId="5730"/>
    <cellStyle name="Cálculo 3 2 5 6 2" xfId="16513"/>
    <cellStyle name="Cálculo 3 2 5 6 3" xfId="19248"/>
    <cellStyle name="Cálculo 3 2 5 7" xfId="9248"/>
    <cellStyle name="Cálculo 3 2 5 8" xfId="14575"/>
    <cellStyle name="Cálculo 3 2 5 9" xfId="16080"/>
    <cellStyle name="Cálculo 3 2 6" xfId="3036"/>
    <cellStyle name="Cálculo 3 2 6 2" xfId="3423"/>
    <cellStyle name="Cálculo 3 2 6 2 2" xfId="7869"/>
    <cellStyle name="Cálculo 3 2 6 2 2 2" xfId="18126"/>
    <cellStyle name="Cálculo 3 2 6 2 2 3" xfId="21387"/>
    <cellStyle name="Cálculo 3 2 6 2 3" xfId="9536"/>
    <cellStyle name="Cálculo 3 2 6 2 4" xfId="14791"/>
    <cellStyle name="Cálculo 3 2 6 2 5" xfId="15615"/>
    <cellStyle name="Cálculo 3 2 6 3" xfId="3806"/>
    <cellStyle name="Cálculo 3 2 6 3 2" xfId="15067"/>
    <cellStyle name="Cálculo 3 2 6 3 3" xfId="17127"/>
    <cellStyle name="Cálculo 3 2 6 4" xfId="4189"/>
    <cellStyle name="Cálculo 3 2 6 4 2" xfId="15342"/>
    <cellStyle name="Cálculo 3 2 6 4 3" xfId="13816"/>
    <cellStyle name="Cálculo 3 2 6 5" xfId="4571"/>
    <cellStyle name="Cálculo 3 2 6 5 2" xfId="15616"/>
    <cellStyle name="Cálculo 3 2 6 5 3" xfId="13434"/>
    <cellStyle name="Cálculo 3 2 6 6" xfId="6161"/>
    <cellStyle name="Cálculo 3 2 6 6 2" xfId="16834"/>
    <cellStyle name="Cálculo 3 2 6 6 3" xfId="19679"/>
    <cellStyle name="Cálculo 3 2 6 7" xfId="9176"/>
    <cellStyle name="Cálculo 3 2 6 8" xfId="14511"/>
    <cellStyle name="Cálculo 3 2 6 9" xfId="18415"/>
    <cellStyle name="Cálculo 3 2 7" xfId="5323"/>
    <cellStyle name="Cálculo 3 2 7 2" xfId="5094"/>
    <cellStyle name="Cálculo 3 2 7 2 2" xfId="10342"/>
    <cellStyle name="Cálculo 3 2 7 2 3" xfId="16030"/>
    <cellStyle name="Cálculo 3 2 7 2 4" xfId="14119"/>
    <cellStyle name="Cálculo 3 2 7 3" xfId="10423"/>
    <cellStyle name="Cálculo 3 2 7 4" xfId="16194"/>
    <cellStyle name="Cálculo 3 2 7 5" xfId="18841"/>
    <cellStyle name="Cálculo 3 2 8" xfId="6337"/>
    <cellStyle name="Cálculo 3 2 8 2" xfId="8045"/>
    <cellStyle name="Cálculo 3 2 8 2 2" xfId="12016"/>
    <cellStyle name="Cálculo 3 2 8 2 3" xfId="18257"/>
    <cellStyle name="Cálculo 3 2 8 2 4" xfId="21563"/>
    <cellStyle name="Cálculo 3 2 8 3" xfId="10872"/>
    <cellStyle name="Cálculo 3 2 8 4" xfId="16966"/>
    <cellStyle name="Cálculo 3 2 8 5" xfId="19855"/>
    <cellStyle name="Cálculo 3 2 9" xfId="5262"/>
    <cellStyle name="Cálculo 3 2 9 2" xfId="10402"/>
    <cellStyle name="Cálculo 3 2 9 3" xfId="16144"/>
    <cellStyle name="Cálculo 3 2 9 4" xfId="12832"/>
    <cellStyle name="Cálculo 3 3" xfId="2686"/>
    <cellStyle name="Cálculo 3 3 10" xfId="5732"/>
    <cellStyle name="Cálculo 3 3 10 2" xfId="10514"/>
    <cellStyle name="Cálculo 3 3 10 3" xfId="16515"/>
    <cellStyle name="Cálculo 3 3 10 4" xfId="19250"/>
    <cellStyle name="Cálculo 3 3 11" xfId="7441"/>
    <cellStyle name="Cálculo 3 3 11 2" xfId="11501"/>
    <cellStyle name="Cálculo 3 3 11 3" xfId="17806"/>
    <cellStyle name="Cálculo 3 3 11 4" xfId="20959"/>
    <cellStyle name="Cálculo 3 3 12" xfId="4864"/>
    <cellStyle name="Cálculo 3 3 12 2" xfId="15841"/>
    <cellStyle name="Cálculo 3 3 12 3" xfId="13142"/>
    <cellStyle name="Cálculo 3 3 13" xfId="8841"/>
    <cellStyle name="Cálculo 3 3 14" xfId="14259"/>
    <cellStyle name="Cálculo 3 3 15" xfId="16089"/>
    <cellStyle name="Cálculo 3 3 2" xfId="2743"/>
    <cellStyle name="Cálculo 3 3 2 10" xfId="4931"/>
    <cellStyle name="Cálculo 3 3 2 10 2" xfId="15901"/>
    <cellStyle name="Cálculo 3 3 2 10 3" xfId="13088"/>
    <cellStyle name="Cálculo 3 3 2 11" xfId="8898"/>
    <cellStyle name="Cálculo 3 3 2 12" xfId="14302"/>
    <cellStyle name="Cálculo 3 3 2 2" xfId="3233"/>
    <cellStyle name="Cálculo 3 3 2 2 10" xfId="9363"/>
    <cellStyle name="Cálculo 3 3 2 2 11" xfId="14667"/>
    <cellStyle name="Cálculo 3 3 2 2 12" xfId="15339"/>
    <cellStyle name="Cálculo 3 3 2 2 2" xfId="3620"/>
    <cellStyle name="Cálculo 3 3 2 2 2 2" xfId="7981"/>
    <cellStyle name="Cálculo 3 3 2 2 2 2 2" xfId="11957"/>
    <cellStyle name="Cálculo 3 3 2 2 2 2 3" xfId="18206"/>
    <cellStyle name="Cálculo 3 3 2 2 2 2 4" xfId="21499"/>
    <cellStyle name="Cálculo 3 3 2 2 2 3" xfId="6273"/>
    <cellStyle name="Cálculo 3 3 2 2 2 3 2" xfId="16915"/>
    <cellStyle name="Cálculo 3 3 2 2 2 3 3" xfId="19791"/>
    <cellStyle name="Cálculo 3 3 2 2 2 4" xfId="9712"/>
    <cellStyle name="Cálculo 3 3 2 2 2 5" xfId="14947"/>
    <cellStyle name="Cálculo 3 3 2 2 2 6" xfId="15216"/>
    <cellStyle name="Cálculo 3 3 2 2 3" xfId="4003"/>
    <cellStyle name="Cálculo 3 3 2 2 3 2" xfId="7328"/>
    <cellStyle name="Cálculo 3 3 2 2 3 2 2" xfId="11418"/>
    <cellStyle name="Cálculo 3 3 2 2 3 2 3" xfId="17718"/>
    <cellStyle name="Cálculo 3 3 2 2 3 2 4" xfId="20846"/>
    <cellStyle name="Cálculo 3 3 2 2 3 3" xfId="5619"/>
    <cellStyle name="Cálculo 3 3 2 2 3 3 2" xfId="16427"/>
    <cellStyle name="Cálculo 3 3 2 2 3 3 3" xfId="19137"/>
    <cellStyle name="Cálculo 3 3 2 2 3 4" xfId="9922"/>
    <cellStyle name="Cálculo 3 3 2 2 3 5" xfId="15222"/>
    <cellStyle name="Cálculo 3 3 2 2 3 6" xfId="13988"/>
    <cellStyle name="Cálculo 3 3 2 2 4" xfId="4386"/>
    <cellStyle name="Cálculo 3 3 2 2 4 2" xfId="8288"/>
    <cellStyle name="Cálculo 3 3 2 2 4 2 2" xfId="12256"/>
    <cellStyle name="Cálculo 3 3 2 2 4 2 3" xfId="18440"/>
    <cellStyle name="Cálculo 3 3 2 2 4 2 4" xfId="21806"/>
    <cellStyle name="Cálculo 3 3 2 2 4 3" xfId="6580"/>
    <cellStyle name="Cálculo 3 3 2 2 4 3 2" xfId="17149"/>
    <cellStyle name="Cálculo 3 3 2 2 4 3 3" xfId="20098"/>
    <cellStyle name="Cálculo 3 3 2 2 4 4" xfId="10100"/>
    <cellStyle name="Cálculo 3 3 2 2 4 5" xfId="15498"/>
    <cellStyle name="Cálculo 3 3 2 2 4 6" xfId="13619"/>
    <cellStyle name="Cálculo 3 3 2 2 5" xfId="4768"/>
    <cellStyle name="Cálculo 3 3 2 2 5 2" xfId="8520"/>
    <cellStyle name="Cálculo 3 3 2 2 5 2 2" xfId="12488"/>
    <cellStyle name="Cálculo 3 3 2 2 5 2 3" xfId="18611"/>
    <cellStyle name="Cálculo 3 3 2 2 5 2 4" xfId="22038"/>
    <cellStyle name="Cálculo 3 3 2 2 5 3" xfId="6812"/>
    <cellStyle name="Cálculo 3 3 2 2 5 3 2" xfId="17319"/>
    <cellStyle name="Cálculo 3 3 2 2 5 3 3" xfId="20330"/>
    <cellStyle name="Cálculo 3 3 2 2 5 4" xfId="10277"/>
    <cellStyle name="Cálculo 3 3 2 2 5 5" xfId="15770"/>
    <cellStyle name="Cálculo 3 3 2 2 5 6" xfId="13237"/>
    <cellStyle name="Cálculo 3 3 2 2 6" xfId="7044"/>
    <cellStyle name="Cálculo 3 3 2 2 6 2" xfId="8752"/>
    <cellStyle name="Cálculo 3 3 2 2 6 2 2" xfId="12720"/>
    <cellStyle name="Cálculo 3 3 2 2 6 2 3" xfId="18783"/>
    <cellStyle name="Cálculo 3 3 2 2 6 2 4" xfId="22270"/>
    <cellStyle name="Cálculo 3 3 2 2 6 3" xfId="11178"/>
    <cellStyle name="Cálculo 3 3 2 2 6 4" xfId="17490"/>
    <cellStyle name="Cálculo 3 3 2 2 6 5" xfId="20562"/>
    <cellStyle name="Cálculo 3 3 2 2 7" xfId="6032"/>
    <cellStyle name="Cálculo 3 3 2 2 7 2" xfId="10773"/>
    <cellStyle name="Cálculo 3 3 2 2 7 3" xfId="16729"/>
    <cellStyle name="Cálculo 3 3 2 2 7 4" xfId="19550"/>
    <cellStyle name="Cálculo 3 3 2 2 8" xfId="7740"/>
    <cellStyle name="Cálculo 3 3 2 2 8 2" xfId="11761"/>
    <cellStyle name="Cálculo 3 3 2 2 8 3" xfId="18021"/>
    <cellStyle name="Cálculo 3 3 2 2 8 4" xfId="21258"/>
    <cellStyle name="Cálculo 3 3 2 2 9" xfId="5226"/>
    <cellStyle name="Cálculo 3 3 2 2 9 2" xfId="16117"/>
    <cellStyle name="Cálculo 3 3 2 2 9 3" xfId="12868"/>
    <cellStyle name="Cálculo 3 3 2 3" xfId="3290"/>
    <cellStyle name="Cálculo 3 3 2 3 2" xfId="3677"/>
    <cellStyle name="Cálculo 3 3 2 3 2 2" xfId="7305"/>
    <cellStyle name="Cálculo 3 3 2 3 2 2 2" xfId="17698"/>
    <cellStyle name="Cálculo 3 3 2 3 2 2 3" xfId="20823"/>
    <cellStyle name="Cálculo 3 3 2 3 2 3" xfId="9756"/>
    <cellStyle name="Cálculo 3 3 2 3 2 4" xfId="14989"/>
    <cellStyle name="Cálculo 3 3 2 3 2 5" xfId="18580"/>
    <cellStyle name="Cálculo 3 3 2 3 3" xfId="4060"/>
    <cellStyle name="Cálculo 3 3 2 3 3 2" xfId="15264"/>
    <cellStyle name="Cálculo 3 3 2 3 3 3" xfId="13931"/>
    <cellStyle name="Cálculo 3 3 2 3 4" xfId="4443"/>
    <cellStyle name="Cálculo 3 3 2 3 4 2" xfId="15539"/>
    <cellStyle name="Cálculo 3 3 2 3 4 3" xfId="13562"/>
    <cellStyle name="Cálculo 3 3 2 3 5" xfId="4825"/>
    <cellStyle name="Cálculo 3 3 2 3 5 2" xfId="15811"/>
    <cellStyle name="Cálculo 3 3 2 3 5 3" xfId="13181"/>
    <cellStyle name="Cálculo 3 3 2 3 6" xfId="5596"/>
    <cellStyle name="Cálculo 3 3 2 3 6 2" xfId="16407"/>
    <cellStyle name="Cálculo 3 3 2 3 6 3" xfId="19114"/>
    <cellStyle name="Cálculo 3 3 2 3 7" xfId="9420"/>
    <cellStyle name="Cálculo 3 3 2 3 8" xfId="14709"/>
    <cellStyle name="Cálculo 3 3 2 3 9" xfId="17979"/>
    <cellStyle name="Cálculo 3 3 2 4" xfId="2908"/>
    <cellStyle name="Cálculo 3 3 2 4 2" xfId="7086"/>
    <cellStyle name="Cálculo 3 3 2 4 2 2" xfId="11220"/>
    <cellStyle name="Cálculo 3 3 2 4 2 3" xfId="17517"/>
    <cellStyle name="Cálculo 3 3 2 4 2 4" xfId="20604"/>
    <cellStyle name="Cálculo 3 3 2 4 3" xfId="5377"/>
    <cellStyle name="Cálculo 3 3 2 4 3 2" xfId="16227"/>
    <cellStyle name="Cálculo 3 3 2 4 3 3" xfId="18895"/>
    <cellStyle name="Cálculo 3 3 2 4 4" xfId="9060"/>
    <cellStyle name="Cálculo 3 3 2 4 5" xfId="14434"/>
    <cellStyle name="Cálculo 3 3 2 4 6" xfId="16151"/>
    <cellStyle name="Cálculo 3 3 2 5" xfId="6389"/>
    <cellStyle name="Cálculo 3 3 2 5 2" xfId="8097"/>
    <cellStyle name="Cálculo 3 3 2 5 2 2" xfId="12065"/>
    <cellStyle name="Cálculo 3 3 2 5 2 3" xfId="18303"/>
    <cellStyle name="Cálculo 3 3 2 5 2 4" xfId="21615"/>
    <cellStyle name="Cálculo 3 3 2 5 3" xfId="10907"/>
    <cellStyle name="Cálculo 3 3 2 5 4" xfId="17012"/>
    <cellStyle name="Cálculo 3 3 2 5 5" xfId="19907"/>
    <cellStyle name="Cálculo 3 3 2 6" xfId="6621"/>
    <cellStyle name="Cálculo 3 3 2 6 2" xfId="8329"/>
    <cellStyle name="Cálculo 3 3 2 6 2 2" xfId="12297"/>
    <cellStyle name="Cálculo 3 3 2 6 2 3" xfId="18474"/>
    <cellStyle name="Cálculo 3 3 2 6 2 4" xfId="21847"/>
    <cellStyle name="Cálculo 3 3 2 6 3" xfId="10947"/>
    <cellStyle name="Cálculo 3 3 2 6 4" xfId="17183"/>
    <cellStyle name="Cálculo 3 3 2 6 5" xfId="20139"/>
    <cellStyle name="Cálculo 3 3 2 7" xfId="6853"/>
    <cellStyle name="Cálculo 3 3 2 7 2" xfId="8561"/>
    <cellStyle name="Cálculo 3 3 2 7 2 2" xfId="12529"/>
    <cellStyle name="Cálculo 3 3 2 7 2 3" xfId="18645"/>
    <cellStyle name="Cálculo 3 3 2 7 2 4" xfId="22079"/>
    <cellStyle name="Cálculo 3 3 2 7 3" xfId="10987"/>
    <cellStyle name="Cálculo 3 3 2 7 4" xfId="17353"/>
    <cellStyle name="Cálculo 3 3 2 7 5" xfId="20371"/>
    <cellStyle name="Cálculo 3 3 2 8" xfId="5822"/>
    <cellStyle name="Cálculo 3 3 2 8 2" xfId="10582"/>
    <cellStyle name="Cálculo 3 3 2 8 3" xfId="16584"/>
    <cellStyle name="Cálculo 3 3 2 8 4" xfId="19340"/>
    <cellStyle name="Cálculo 3 3 2 9" xfId="7530"/>
    <cellStyle name="Cálculo 3 3 2 9 2" xfId="11568"/>
    <cellStyle name="Cálculo 3 3 2 9 3" xfId="17876"/>
    <cellStyle name="Cálculo 3 3 2 9 4" xfId="21048"/>
    <cellStyle name="Cálculo 3 3 3" xfId="2665"/>
    <cellStyle name="Cálculo 3 3 3 10" xfId="4871"/>
    <cellStyle name="Cálculo 3 3 3 10 2" xfId="15846"/>
    <cellStyle name="Cálculo 3 3 3 10 3" xfId="13135"/>
    <cellStyle name="Cálculo 3 3 3 11" xfId="8822"/>
    <cellStyle name="Cálculo 3 3 3 12" xfId="14240"/>
    <cellStyle name="Cálculo 3 3 3 2" xfId="3157"/>
    <cellStyle name="Cálculo 3 3 3 2 10" xfId="9287"/>
    <cellStyle name="Cálculo 3 3 3 2 11" xfId="14608"/>
    <cellStyle name="Cálculo 3 3 3 2 12" xfId="16911"/>
    <cellStyle name="Cálculo 3 3 3 2 2" xfId="3544"/>
    <cellStyle name="Cálculo 3 3 3 2 2 2" xfId="7368"/>
    <cellStyle name="Cálculo 3 3 3 2 2 2 2" xfId="11454"/>
    <cellStyle name="Cálculo 3 3 3 2 2 2 3" xfId="17752"/>
    <cellStyle name="Cálculo 3 3 3 2 2 2 4" xfId="20886"/>
    <cellStyle name="Cálculo 3 3 3 2 2 3" xfId="5659"/>
    <cellStyle name="Cálculo 3 3 3 2 2 3 2" xfId="16461"/>
    <cellStyle name="Cálculo 3 3 3 2 2 3 3" xfId="19177"/>
    <cellStyle name="Cálculo 3 3 3 2 2 4" xfId="9636"/>
    <cellStyle name="Cálculo 3 3 3 2 2 5" xfId="14888"/>
    <cellStyle name="Cálculo 3 3 3 2 2 6" xfId="14338"/>
    <cellStyle name="Cálculo 3 3 3 2 3" xfId="3927"/>
    <cellStyle name="Cálculo 3 3 3 2 3 2" xfId="4977"/>
    <cellStyle name="Cálculo 3 3 3 2 3 2 2" xfId="10300"/>
    <cellStyle name="Cálculo 3 3 3 2 3 2 3" xfId="15944"/>
    <cellStyle name="Cálculo 3 3 3 2 3 2 4" xfId="13042"/>
    <cellStyle name="Cálculo 3 3 3 2 3 3" xfId="5343"/>
    <cellStyle name="Cálculo 3 3 3 2 3 3 2" xfId="16210"/>
    <cellStyle name="Cálculo 3 3 3 2 3 3 3" xfId="18861"/>
    <cellStyle name="Cálculo 3 3 3 2 3 4" xfId="9850"/>
    <cellStyle name="Cálculo 3 3 3 2 3 5" xfId="15164"/>
    <cellStyle name="Cálculo 3 3 3 2 3 6" xfId="14064"/>
    <cellStyle name="Cálculo 3 3 3 2 4" xfId="4310"/>
    <cellStyle name="Cálculo 3 3 3 2 4 2" xfId="8183"/>
    <cellStyle name="Cálculo 3 3 3 2 4 2 2" xfId="12151"/>
    <cellStyle name="Cálculo 3 3 3 2 4 2 3" xfId="18378"/>
    <cellStyle name="Cálculo 3 3 3 2 4 2 4" xfId="21701"/>
    <cellStyle name="Cálculo 3 3 3 2 4 3" xfId="6475"/>
    <cellStyle name="Cálculo 3 3 3 2 4 3 2" xfId="17087"/>
    <cellStyle name="Cálculo 3 3 3 2 4 3 3" xfId="19993"/>
    <cellStyle name="Cálculo 3 3 3 2 4 4" xfId="10028"/>
    <cellStyle name="Cálculo 3 3 3 2 4 5" xfId="15439"/>
    <cellStyle name="Cálculo 3 3 3 2 4 6" xfId="13695"/>
    <cellStyle name="Cálculo 3 3 3 2 5" xfId="4692"/>
    <cellStyle name="Cálculo 3 3 3 2 5 2" xfId="8415"/>
    <cellStyle name="Cálculo 3 3 3 2 5 2 2" xfId="12383"/>
    <cellStyle name="Cálculo 3 3 3 2 5 2 3" xfId="18549"/>
    <cellStyle name="Cálculo 3 3 3 2 5 2 4" xfId="21933"/>
    <cellStyle name="Cálculo 3 3 3 2 5 3" xfId="6707"/>
    <cellStyle name="Cálculo 3 3 3 2 5 3 2" xfId="17258"/>
    <cellStyle name="Cálculo 3 3 3 2 5 3 3" xfId="20225"/>
    <cellStyle name="Cálculo 3 3 3 2 5 4" xfId="10205"/>
    <cellStyle name="Cálculo 3 3 3 2 5 5" xfId="15713"/>
    <cellStyle name="Cálculo 3 3 3 2 5 6" xfId="13313"/>
    <cellStyle name="Cálculo 3 3 3 2 6" xfId="6939"/>
    <cellStyle name="Cálculo 3 3 3 2 6 2" xfId="8647"/>
    <cellStyle name="Cálculo 3 3 3 2 6 2 2" xfId="12615"/>
    <cellStyle name="Cálculo 3 3 3 2 6 2 3" xfId="18720"/>
    <cellStyle name="Cálculo 3 3 3 2 6 2 4" xfId="22165"/>
    <cellStyle name="Cálculo 3 3 3 2 6 3" xfId="11073"/>
    <cellStyle name="Cálculo 3 3 3 2 6 4" xfId="17428"/>
    <cellStyle name="Cálculo 3 3 3 2 6 5" xfId="20457"/>
    <cellStyle name="Cálculo 3 3 3 2 7" xfId="5927"/>
    <cellStyle name="Cálculo 3 3 3 2 7 2" xfId="10668"/>
    <cellStyle name="Cálculo 3 3 3 2 7 3" xfId="16666"/>
    <cellStyle name="Cálculo 3 3 3 2 7 4" xfId="19445"/>
    <cellStyle name="Cálculo 3 3 3 2 8" xfId="7635"/>
    <cellStyle name="Cálculo 3 3 3 2 8 2" xfId="11656"/>
    <cellStyle name="Cálculo 3 3 3 2 8 3" xfId="17958"/>
    <cellStyle name="Cálculo 3 3 3 2 8 4" xfId="21153"/>
    <cellStyle name="Cálculo 3 3 3 2 9" xfId="5023"/>
    <cellStyle name="Cálculo 3 3 3 2 9 2" xfId="15981"/>
    <cellStyle name="Cálculo 3 3 3 2 9 3" xfId="12996"/>
    <cellStyle name="Cálculo 3 3 3 3" xfId="3027"/>
    <cellStyle name="Cálculo 3 3 3 3 2" xfId="3414"/>
    <cellStyle name="Cálculo 3 3 3 3 2 2" xfId="7233"/>
    <cellStyle name="Cálculo 3 3 3 3 2 2 2" xfId="17636"/>
    <cellStyle name="Cálculo 3 3 3 3 2 2 3" xfId="20751"/>
    <cellStyle name="Cálculo 3 3 3 3 2 3" xfId="9532"/>
    <cellStyle name="Cálculo 3 3 3 3 2 4" xfId="14784"/>
    <cellStyle name="Cálculo 3 3 3 3 2 5" xfId="18135"/>
    <cellStyle name="Cálculo 3 3 3 3 3" xfId="3797"/>
    <cellStyle name="Cálculo 3 3 3 3 3 2" xfId="15060"/>
    <cellStyle name="Cálculo 3 3 3 3 3 3" xfId="14680"/>
    <cellStyle name="Cálculo 3 3 3 3 4" xfId="4180"/>
    <cellStyle name="Cálculo 3 3 3 3 4 2" xfId="15335"/>
    <cellStyle name="Cálculo 3 3 3 3 4 3" xfId="13825"/>
    <cellStyle name="Cálculo 3 3 3 3 5" xfId="4562"/>
    <cellStyle name="Cálculo 3 3 3 3 5 2" xfId="15609"/>
    <cellStyle name="Cálculo 3 3 3 3 5 3" xfId="13443"/>
    <cellStyle name="Cálculo 3 3 3 3 6" xfId="5524"/>
    <cellStyle name="Cálculo 3 3 3 3 6 2" xfId="16345"/>
    <cellStyle name="Cálculo 3 3 3 3 6 3" xfId="19042"/>
    <cellStyle name="Cálculo 3 3 3 3 7" xfId="9169"/>
    <cellStyle name="Cálculo 3 3 3 3 8" xfId="14504"/>
    <cellStyle name="Cálculo 3 3 3 3 9" xfId="16091"/>
    <cellStyle name="Cálculo 3 3 3 4" xfId="2865"/>
    <cellStyle name="Cálculo 3 3 3 4 2" xfId="7889"/>
    <cellStyle name="Cálculo 3 3 3 4 2 2" xfId="11878"/>
    <cellStyle name="Cálculo 3 3 3 4 2 3" xfId="18145"/>
    <cellStyle name="Cálculo 3 3 3 4 2 4" xfId="21407"/>
    <cellStyle name="Cálculo 3 3 3 4 3" xfId="6181"/>
    <cellStyle name="Cálculo 3 3 3 4 3 2" xfId="16853"/>
    <cellStyle name="Cálculo 3 3 3 4 3 3" xfId="19699"/>
    <cellStyle name="Cálculo 3 3 3 4 4" xfId="9018"/>
    <cellStyle name="Cálculo 3 3 3 4 5" xfId="14401"/>
    <cellStyle name="Cálculo 3 3 3 4 6" xfId="18588"/>
    <cellStyle name="Cálculo 3 3 3 5" xfId="5446"/>
    <cellStyle name="Cálculo 3 3 3 5 2" xfId="7155"/>
    <cellStyle name="Cálculo 3 3 3 5 2 2" xfId="11286"/>
    <cellStyle name="Cálculo 3 3 3 5 2 3" xfId="17569"/>
    <cellStyle name="Cálculo 3 3 3 5 2 4" xfId="20673"/>
    <cellStyle name="Cálculo 3 3 3 5 3" xfId="10460"/>
    <cellStyle name="Cálculo 3 3 3 5 4" xfId="16279"/>
    <cellStyle name="Cálculo 3 3 3 5 5" xfId="18964"/>
    <cellStyle name="Cálculo 3 3 3 6" xfId="6346"/>
    <cellStyle name="Cálculo 3 3 3 6 2" xfId="8054"/>
    <cellStyle name="Cálculo 3 3 3 6 2 2" xfId="12025"/>
    <cellStyle name="Cálculo 3 3 3 6 2 3" xfId="18265"/>
    <cellStyle name="Cálculo 3 3 3 6 2 4" xfId="21572"/>
    <cellStyle name="Cálculo 3 3 3 6 3" xfId="10880"/>
    <cellStyle name="Cálculo 3 3 3 6 4" xfId="16974"/>
    <cellStyle name="Cálculo 3 3 3 6 5" xfId="19864"/>
    <cellStyle name="Cálculo 3 3 3 7" xfId="6085"/>
    <cellStyle name="Cálculo 3 3 3 7 2" xfId="7793"/>
    <cellStyle name="Cálculo 3 3 3 7 2 2" xfId="11809"/>
    <cellStyle name="Cálculo 3 3 3 7 2 3" xfId="18061"/>
    <cellStyle name="Cálculo 3 3 3 7 2 4" xfId="21311"/>
    <cellStyle name="Cálculo 3 3 3 7 3" xfId="10802"/>
    <cellStyle name="Cálculo 3 3 3 7 4" xfId="16769"/>
    <cellStyle name="Cálculo 3 3 3 7 5" xfId="19603"/>
    <cellStyle name="Cálculo 3 3 3 8" xfId="5739"/>
    <cellStyle name="Cálculo 3 3 3 8 2" xfId="10521"/>
    <cellStyle name="Cálculo 3 3 3 8 3" xfId="16520"/>
    <cellStyle name="Cálculo 3 3 3 8 4" xfId="19257"/>
    <cellStyle name="Cálculo 3 3 3 9" xfId="7448"/>
    <cellStyle name="Cálculo 3 3 3 9 2" xfId="11508"/>
    <cellStyle name="Cálculo 3 3 3 9 3" xfId="17811"/>
    <cellStyle name="Cálculo 3 3 3 9 4" xfId="20966"/>
    <cellStyle name="Cálculo 3 3 4" xfId="3176"/>
    <cellStyle name="Cálculo 3 3 4 10" xfId="9306"/>
    <cellStyle name="Cálculo 3 3 4 11" xfId="14624"/>
    <cellStyle name="Cálculo 3 3 4 12" xfId="18179"/>
    <cellStyle name="Cálculo 3 3 4 2" xfId="3563"/>
    <cellStyle name="Cálculo 3 3 4 2 2" xfId="7402"/>
    <cellStyle name="Cálculo 3 3 4 2 2 2" xfId="11481"/>
    <cellStyle name="Cálculo 3 3 4 2 2 3" xfId="17778"/>
    <cellStyle name="Cálculo 3 3 4 2 2 4" xfId="20920"/>
    <cellStyle name="Cálculo 3 3 4 2 3" xfId="5693"/>
    <cellStyle name="Cálculo 3 3 4 2 3 2" xfId="16487"/>
    <cellStyle name="Cálculo 3 3 4 2 3 3" xfId="19211"/>
    <cellStyle name="Cálculo 3 3 4 2 4" xfId="9655"/>
    <cellStyle name="Cálculo 3 3 4 2 5" xfId="14904"/>
    <cellStyle name="Cálculo 3 3 4 2 6" xfId="15971"/>
    <cellStyle name="Cálculo 3 3 4 3" xfId="3946"/>
    <cellStyle name="Cálculo 3 3 4 3 2" xfId="7083"/>
    <cellStyle name="Cálculo 3 3 4 3 2 2" xfId="11217"/>
    <cellStyle name="Cálculo 3 3 4 3 2 3" xfId="17515"/>
    <cellStyle name="Cálculo 3 3 4 3 2 4" xfId="20601"/>
    <cellStyle name="Cálculo 3 3 4 3 3" xfId="5374"/>
    <cellStyle name="Cálculo 3 3 4 3 3 2" xfId="16225"/>
    <cellStyle name="Cálculo 3 3 4 3 3 3" xfId="18892"/>
    <cellStyle name="Cálculo 3 3 4 3 4" xfId="9869"/>
    <cellStyle name="Cálculo 3 3 4 3 5" xfId="15180"/>
    <cellStyle name="Cálculo 3 3 4 3 6" xfId="14045"/>
    <cellStyle name="Cálculo 3 3 4 4" xfId="4329"/>
    <cellStyle name="Cálculo 3 3 4 4 2" xfId="8164"/>
    <cellStyle name="Cálculo 3 3 4 4 2 2" xfId="12132"/>
    <cellStyle name="Cálculo 3 3 4 4 2 3" xfId="18362"/>
    <cellStyle name="Cálculo 3 3 4 4 2 4" xfId="21682"/>
    <cellStyle name="Cálculo 3 3 4 4 3" xfId="6456"/>
    <cellStyle name="Cálculo 3 3 4 4 3 2" xfId="17071"/>
    <cellStyle name="Cálculo 3 3 4 4 3 3" xfId="19974"/>
    <cellStyle name="Cálculo 3 3 4 4 4" xfId="10047"/>
    <cellStyle name="Cálculo 3 3 4 4 5" xfId="15455"/>
    <cellStyle name="Cálculo 3 3 4 4 6" xfId="13676"/>
    <cellStyle name="Cálculo 3 3 4 5" xfId="4711"/>
    <cellStyle name="Cálculo 3 3 4 5 2" xfId="8396"/>
    <cellStyle name="Cálculo 3 3 4 5 2 2" xfId="12364"/>
    <cellStyle name="Cálculo 3 3 4 5 2 3" xfId="18533"/>
    <cellStyle name="Cálculo 3 3 4 5 2 4" xfId="21914"/>
    <cellStyle name="Cálculo 3 3 4 5 3" xfId="6688"/>
    <cellStyle name="Cálculo 3 3 4 5 3 2" xfId="17242"/>
    <cellStyle name="Cálculo 3 3 4 5 3 3" xfId="20206"/>
    <cellStyle name="Cálculo 3 3 4 5 4" xfId="10224"/>
    <cellStyle name="Cálculo 3 3 4 5 5" xfId="15729"/>
    <cellStyle name="Cálculo 3 3 4 5 6" xfId="13294"/>
    <cellStyle name="Cálculo 3 3 4 6" xfId="6920"/>
    <cellStyle name="Cálculo 3 3 4 6 2" xfId="8628"/>
    <cellStyle name="Cálculo 3 3 4 6 2 2" xfId="12596"/>
    <cellStyle name="Cálculo 3 3 4 6 2 3" xfId="18704"/>
    <cellStyle name="Cálculo 3 3 4 6 2 4" xfId="22146"/>
    <cellStyle name="Cálculo 3 3 4 6 3" xfId="11054"/>
    <cellStyle name="Cálculo 3 3 4 6 4" xfId="17412"/>
    <cellStyle name="Cálculo 3 3 4 6 5" xfId="20438"/>
    <cellStyle name="Cálculo 3 3 4 7" xfId="5908"/>
    <cellStyle name="Cálculo 3 3 4 7 2" xfId="10649"/>
    <cellStyle name="Cálculo 3 3 4 7 3" xfId="16650"/>
    <cellStyle name="Cálculo 3 3 4 7 4" xfId="19426"/>
    <cellStyle name="Cálculo 3 3 4 8" xfId="7616"/>
    <cellStyle name="Cálculo 3 3 4 8 2" xfId="11637"/>
    <cellStyle name="Cálculo 3 3 4 8 3" xfId="17942"/>
    <cellStyle name="Cálculo 3 3 4 8 4" xfId="21134"/>
    <cellStyle name="Cálculo 3 3 4 9" xfId="5003"/>
    <cellStyle name="Cálculo 3 3 4 9 2" xfId="15965"/>
    <cellStyle name="Cálculo 3 3 4 9 3" xfId="13016"/>
    <cellStyle name="Cálculo 3 3 5" xfId="3047"/>
    <cellStyle name="Cálculo 3 3 5 2" xfId="3434"/>
    <cellStyle name="Cálculo 3 3 5 2 2" xfId="7227"/>
    <cellStyle name="Cálculo 3 3 5 2 2 2" xfId="17630"/>
    <cellStyle name="Cálculo 3 3 5 2 2 3" xfId="20745"/>
    <cellStyle name="Cálculo 3 3 5 2 3" xfId="9546"/>
    <cellStyle name="Cálculo 3 3 5 2 4" xfId="14800"/>
    <cellStyle name="Cálculo 3 3 5 2 5" xfId="18507"/>
    <cellStyle name="Cálculo 3 3 5 3" xfId="3817"/>
    <cellStyle name="Cálculo 3 3 5 3 2" xfId="15076"/>
    <cellStyle name="Cálculo 3 3 5 3 3" xfId="15871"/>
    <cellStyle name="Cálculo 3 3 5 4" xfId="4200"/>
    <cellStyle name="Cálculo 3 3 5 4 2" xfId="15351"/>
    <cellStyle name="Cálculo 3 3 5 4 3" xfId="13805"/>
    <cellStyle name="Cálculo 3 3 5 5" xfId="4582"/>
    <cellStyle name="Cálculo 3 3 5 5 2" xfId="15625"/>
    <cellStyle name="Cálculo 3 3 5 5 3" xfId="13423"/>
    <cellStyle name="Cálculo 3 3 5 6" xfId="5518"/>
    <cellStyle name="Cálculo 3 3 5 6 2" xfId="16339"/>
    <cellStyle name="Cálculo 3 3 5 6 3" xfId="19036"/>
    <cellStyle name="Cálculo 3 3 5 7" xfId="9187"/>
    <cellStyle name="Cálculo 3 3 5 8" xfId="14520"/>
    <cellStyle name="Cálculo 3 3 5 9" xfId="17824"/>
    <cellStyle name="Cálculo 3 3 6" xfId="6072"/>
    <cellStyle name="Cálculo 3 3 6 2" xfId="7780"/>
    <cellStyle name="Cálculo 3 3 6 2 2" xfId="11800"/>
    <cellStyle name="Cálculo 3 3 6 2 3" xfId="18050"/>
    <cellStyle name="Cálculo 3 3 6 2 4" xfId="21298"/>
    <cellStyle name="Cálculo 3 3 6 3" xfId="10799"/>
    <cellStyle name="Cálculo 3 3 6 4" xfId="16758"/>
    <cellStyle name="Cálculo 3 3 6 5" xfId="19590"/>
    <cellStyle name="Cálculo 3 3 7" xfId="5443"/>
    <cellStyle name="Cálculo 3 3 7 2" xfId="7152"/>
    <cellStyle name="Cálculo 3 3 7 2 2" xfId="11283"/>
    <cellStyle name="Cálculo 3 3 7 2 3" xfId="17566"/>
    <cellStyle name="Cálculo 3 3 7 2 4" xfId="20670"/>
    <cellStyle name="Cálculo 3 3 7 3" xfId="10457"/>
    <cellStyle name="Cálculo 3 3 7 4" xfId="16276"/>
    <cellStyle name="Cálculo 3 3 7 5" xfId="18961"/>
    <cellStyle name="Cálculo 3 3 8" xfId="6136"/>
    <cellStyle name="Cálculo 3 3 8 2" xfId="7844"/>
    <cellStyle name="Cálculo 3 3 8 2 2" xfId="11848"/>
    <cellStyle name="Cálculo 3 3 8 2 3" xfId="18103"/>
    <cellStyle name="Cálculo 3 3 8 2 4" xfId="21362"/>
    <cellStyle name="Cálculo 3 3 8 3" xfId="10820"/>
    <cellStyle name="Cálculo 3 3 8 4" xfId="16811"/>
    <cellStyle name="Cálculo 3 3 8 5" xfId="19654"/>
    <cellStyle name="Cálculo 3 3 9" xfId="6340"/>
    <cellStyle name="Cálculo 3 3 9 2" xfId="8048"/>
    <cellStyle name="Cálculo 3 3 9 2 2" xfId="12019"/>
    <cellStyle name="Cálculo 3 3 9 2 3" xfId="18260"/>
    <cellStyle name="Cálculo 3 3 9 2 4" xfId="21566"/>
    <cellStyle name="Cálculo 3 3 9 3" xfId="10875"/>
    <cellStyle name="Cálculo 3 3 9 4" xfId="16969"/>
    <cellStyle name="Cálculo 3 3 9 5" xfId="19858"/>
    <cellStyle name="Cálculo 3 4" xfId="2994"/>
    <cellStyle name="Cálculo 3 4 2" xfId="3381"/>
    <cellStyle name="Cálculo 3 4 2 2" xfId="14759"/>
    <cellStyle name="Cálculo 3 4 2 3" xfId="16037"/>
    <cellStyle name="Cálculo 3 4 3" xfId="3764"/>
    <cellStyle name="Cálculo 3 4 3 2" xfId="15035"/>
    <cellStyle name="Cálculo 3 4 3 3" xfId="16236"/>
    <cellStyle name="Cálculo 3 4 4" xfId="4147"/>
    <cellStyle name="Cálculo 3 4 4 2" xfId="15310"/>
    <cellStyle name="Cálculo 3 4 4 3" xfId="13850"/>
    <cellStyle name="Cálculo 3 4 5" xfId="4529"/>
    <cellStyle name="Cálculo 3 4 5 2" xfId="15584"/>
    <cellStyle name="Cálculo 3 4 5 3" xfId="13476"/>
    <cellStyle name="Cálculo 3 4 6" xfId="14479"/>
    <cellStyle name="Cálculo 3 4 7" xfId="17523"/>
    <cellStyle name="Cálculo 3 5" xfId="3089"/>
    <cellStyle name="Cálculo 3 5 2" xfId="3476"/>
    <cellStyle name="Cálculo 3 5 2 2" xfId="14833"/>
    <cellStyle name="Cálculo 3 5 2 3" xfId="18792"/>
    <cellStyle name="Cálculo 3 5 3" xfId="3859"/>
    <cellStyle name="Cálculo 3 5 3 2" xfId="15109"/>
    <cellStyle name="Cálculo 3 5 3 3" xfId="14203"/>
    <cellStyle name="Cálculo 3 5 4" xfId="4242"/>
    <cellStyle name="Cálculo 3 5 4 2" xfId="15384"/>
    <cellStyle name="Cálculo 3 5 4 3" xfId="13763"/>
    <cellStyle name="Cálculo 3 5 5" xfId="4624"/>
    <cellStyle name="Cálculo 3 5 5 2" xfId="15658"/>
    <cellStyle name="Cálculo 3 5 5 3" xfId="13381"/>
    <cellStyle name="Cálculo 3 5 6" xfId="14553"/>
    <cellStyle name="Cálculo 3 5 7" xfId="14327"/>
    <cellStyle name="Cálculo 3 6" xfId="22389"/>
    <cellStyle name="Cálculo 3 7" xfId="2064"/>
    <cellStyle name="Célula de Verificação" xfId="14" builtinId="23" customBuiltin="1"/>
    <cellStyle name="Célula de Verificação 2" xfId="222"/>
    <cellStyle name="Célula de Verificação 2 2" xfId="223"/>
    <cellStyle name="Célula de Verificação 2 3" xfId="224"/>
    <cellStyle name="Célula de Verificação 2 4" xfId="225"/>
    <cellStyle name="Célula de Verificação 3" xfId="2297"/>
    <cellStyle name="Célula Ligada 2" xfId="226"/>
    <cellStyle name="Célula Vinculada" xfId="13" builtinId="24" customBuiltin="1"/>
    <cellStyle name="Célula Vinculada 2" xfId="227"/>
    <cellStyle name="Célula Vinculada 3" xfId="2300"/>
    <cellStyle name="Check Cell" xfId="228"/>
    <cellStyle name="Comma_Arauco Piping list" xfId="26677"/>
    <cellStyle name="Comma0" xfId="26678"/>
    <cellStyle name="Company Logo" xfId="229"/>
    <cellStyle name="Cor1 2" xfId="230"/>
    <cellStyle name="Cor2 2" xfId="231"/>
    <cellStyle name="Cor3 2" xfId="232"/>
    <cellStyle name="Cor4 2" xfId="233"/>
    <cellStyle name="Cor5 2" xfId="234"/>
    <cellStyle name="Cor6 2" xfId="235"/>
    <cellStyle name="CORES" xfId="26679"/>
    <cellStyle name="Correcto" xfId="236"/>
    <cellStyle name="Currency [0]_Arauco Piping list" xfId="26680"/>
    <cellStyle name="Currency_Arauco Piping list" xfId="26681"/>
    <cellStyle name="Currency0" xfId="26682"/>
    <cellStyle name="Data" xfId="26683"/>
    <cellStyle name="Data Headings" xfId="237"/>
    <cellStyle name="Data Headings 2" xfId="238"/>
    <cellStyle name="Data Input" xfId="239"/>
    <cellStyle name="Date" xfId="26684"/>
    <cellStyle name="Ênfase1" xfId="19" builtinId="29" customBuiltin="1"/>
    <cellStyle name="Ênfase1 2" xfId="240"/>
    <cellStyle name="Ênfase2" xfId="23" builtinId="33" customBuiltin="1"/>
    <cellStyle name="Ênfase2 2" xfId="241"/>
    <cellStyle name="Ênfase3" xfId="27" builtinId="37" customBuiltin="1"/>
    <cellStyle name="Ênfase3 2" xfId="242"/>
    <cellStyle name="Ênfase4" xfId="31" builtinId="41" customBuiltin="1"/>
    <cellStyle name="Ênfase4 2" xfId="243"/>
    <cellStyle name="Ênfase5" xfId="35" builtinId="45" customBuiltin="1"/>
    <cellStyle name="Ênfase5 2" xfId="244"/>
    <cellStyle name="Ênfase6" xfId="39" builtinId="49" customBuiltin="1"/>
    <cellStyle name="Ênfase6 2" xfId="245"/>
    <cellStyle name="Entrada" xfId="10" builtinId="20" customBuiltin="1"/>
    <cellStyle name="Entrada 2" xfId="246"/>
    <cellStyle name="Entrada 2 2" xfId="247"/>
    <cellStyle name="Entrada 2 2 2" xfId="2628"/>
    <cellStyle name="Entrada 2 2 2 10" xfId="5264"/>
    <cellStyle name="Entrada 2 2 2 10 2" xfId="10404"/>
    <cellStyle name="Entrada 2 2 2 10 3" xfId="16146"/>
    <cellStyle name="Entrada 2 2 2 10 4" xfId="12830"/>
    <cellStyle name="Entrada 2 2 2 11" xfId="4851"/>
    <cellStyle name="Entrada 2 2 2 11 2" xfId="15828"/>
    <cellStyle name="Entrada 2 2 2 11 3" xfId="13155"/>
    <cellStyle name="Entrada 2 2 2 12" xfId="8790"/>
    <cellStyle name="Entrada 2 2 2 13" xfId="14165"/>
    <cellStyle name="Entrada 2 2 2 2" xfId="2717"/>
    <cellStyle name="Entrada 2 2 2 2 10" xfId="7493"/>
    <cellStyle name="Entrada 2 2 2 2 10 2" xfId="11547"/>
    <cellStyle name="Entrada 2 2 2 2 10 3" xfId="17848"/>
    <cellStyle name="Entrada 2 2 2 2 10 4" xfId="21011"/>
    <cellStyle name="Entrada 2 2 2 2 11" xfId="4910"/>
    <cellStyle name="Entrada 2 2 2 2 11 2" xfId="15880"/>
    <cellStyle name="Entrada 2 2 2 2 11 3" xfId="13109"/>
    <cellStyle name="Entrada 2 2 2 2 12" xfId="8872"/>
    <cellStyle name="Entrada 2 2 2 2 13" xfId="14283"/>
    <cellStyle name="Entrada 2 2 2 2 14" xfId="18765"/>
    <cellStyle name="Entrada 2 2 2 2 2" xfId="2646"/>
    <cellStyle name="Entrada 2 2 2 2 2 10" xfId="4918"/>
    <cellStyle name="Entrada 2 2 2 2 2 10 2" xfId="15888"/>
    <cellStyle name="Entrada 2 2 2 2 2 10 3" xfId="13101"/>
    <cellStyle name="Entrada 2 2 2 2 2 11" xfId="8803"/>
    <cellStyle name="Entrada 2 2 2 2 2 12" xfId="14224"/>
    <cellStyle name="Entrada 2 2 2 2 2 2" xfId="3138"/>
    <cellStyle name="Entrada 2 2 2 2 2 2 10" xfId="9268"/>
    <cellStyle name="Entrada 2 2 2 2 2 2 11" xfId="14592"/>
    <cellStyle name="Entrada 2 2 2 2 2 2 12" xfId="15808"/>
    <cellStyle name="Entrada 2 2 2 2 2 2 2" xfId="3525"/>
    <cellStyle name="Entrada 2 2 2 2 2 2 2 2" xfId="7264"/>
    <cellStyle name="Entrada 2 2 2 2 2 2 2 2 2" xfId="11369"/>
    <cellStyle name="Entrada 2 2 2 2 2 2 2 2 3" xfId="17664"/>
    <cellStyle name="Entrada 2 2 2 2 2 2 2 2 4" xfId="20782"/>
    <cellStyle name="Entrada 2 2 2 2 2 2 2 3" xfId="5555"/>
    <cellStyle name="Entrada 2 2 2 2 2 2 2 3 2" xfId="16373"/>
    <cellStyle name="Entrada 2 2 2 2 2 2 2 3 3" xfId="19073"/>
    <cellStyle name="Entrada 2 2 2 2 2 2 2 4" xfId="9617"/>
    <cellStyle name="Entrada 2 2 2 2 2 2 2 5" xfId="14872"/>
    <cellStyle name="Entrada 2 2 2 2 2 2 2 6" xfId="15399"/>
    <cellStyle name="Entrada 2 2 2 2 2 2 3" xfId="3908"/>
    <cellStyle name="Entrada 2 2 2 2 2 2 3 2" xfId="7188"/>
    <cellStyle name="Entrada 2 2 2 2 2 2 3 2 2" xfId="11317"/>
    <cellStyle name="Entrada 2 2 2 2 2 2 3 2 3" xfId="17597"/>
    <cellStyle name="Entrada 2 2 2 2 2 2 3 2 4" xfId="20706"/>
    <cellStyle name="Entrada 2 2 2 2 2 2 3 3" xfId="5479"/>
    <cellStyle name="Entrada 2 2 2 2 2 2 3 3 2" xfId="16307"/>
    <cellStyle name="Entrada 2 2 2 2 2 2 3 3 3" xfId="18997"/>
    <cellStyle name="Entrada 2 2 2 2 2 2 3 4" xfId="9831"/>
    <cellStyle name="Entrada 2 2 2 2 2 2 3 5" xfId="15148"/>
    <cellStyle name="Entrada 2 2 2 2 2 2 3 6" xfId="14080"/>
    <cellStyle name="Entrada 2 2 2 2 2 2 4" xfId="4291"/>
    <cellStyle name="Entrada 2 2 2 2 2 2 4 2" xfId="8140"/>
    <cellStyle name="Entrada 2 2 2 2 2 2 4 2 2" xfId="12108"/>
    <cellStyle name="Entrada 2 2 2 2 2 2 4 2 3" xfId="18343"/>
    <cellStyle name="Entrada 2 2 2 2 2 2 4 2 4" xfId="21658"/>
    <cellStyle name="Entrada 2 2 2 2 2 2 4 3" xfId="6432"/>
    <cellStyle name="Entrada 2 2 2 2 2 2 4 3 2" xfId="17052"/>
    <cellStyle name="Entrada 2 2 2 2 2 2 4 3 3" xfId="19950"/>
    <cellStyle name="Entrada 2 2 2 2 2 2 4 4" xfId="10009"/>
    <cellStyle name="Entrada 2 2 2 2 2 2 4 5" xfId="15423"/>
    <cellStyle name="Entrada 2 2 2 2 2 2 4 6" xfId="13714"/>
    <cellStyle name="Entrada 2 2 2 2 2 2 5" xfId="4673"/>
    <cellStyle name="Entrada 2 2 2 2 2 2 5 2" xfId="8372"/>
    <cellStyle name="Entrada 2 2 2 2 2 2 5 2 2" xfId="12340"/>
    <cellStyle name="Entrada 2 2 2 2 2 2 5 2 3" xfId="18514"/>
    <cellStyle name="Entrada 2 2 2 2 2 2 5 2 4" xfId="21890"/>
    <cellStyle name="Entrada 2 2 2 2 2 2 5 3" xfId="6664"/>
    <cellStyle name="Entrada 2 2 2 2 2 2 5 3 2" xfId="17223"/>
    <cellStyle name="Entrada 2 2 2 2 2 2 5 3 3" xfId="20182"/>
    <cellStyle name="Entrada 2 2 2 2 2 2 5 4" xfId="10186"/>
    <cellStyle name="Entrada 2 2 2 2 2 2 5 5" xfId="15697"/>
    <cellStyle name="Entrada 2 2 2 2 2 2 5 6" xfId="13332"/>
    <cellStyle name="Entrada 2 2 2 2 2 2 6" xfId="6896"/>
    <cellStyle name="Entrada 2 2 2 2 2 2 6 2" xfId="8604"/>
    <cellStyle name="Entrada 2 2 2 2 2 2 6 2 2" xfId="12572"/>
    <cellStyle name="Entrada 2 2 2 2 2 2 6 2 3" xfId="18685"/>
    <cellStyle name="Entrada 2 2 2 2 2 2 6 2 4" xfId="22122"/>
    <cellStyle name="Entrada 2 2 2 2 2 2 6 3" xfId="11030"/>
    <cellStyle name="Entrada 2 2 2 2 2 2 6 4" xfId="17393"/>
    <cellStyle name="Entrada 2 2 2 2 2 2 6 5" xfId="20414"/>
    <cellStyle name="Entrada 2 2 2 2 2 2 7" xfId="5884"/>
    <cellStyle name="Entrada 2 2 2 2 2 2 7 2" xfId="10625"/>
    <cellStyle name="Entrada 2 2 2 2 2 2 7 3" xfId="16631"/>
    <cellStyle name="Entrada 2 2 2 2 2 2 7 4" xfId="19402"/>
    <cellStyle name="Entrada 2 2 2 2 2 2 8" xfId="7592"/>
    <cellStyle name="Entrada 2 2 2 2 2 2 8 2" xfId="11613"/>
    <cellStyle name="Entrada 2 2 2 2 2 2 8 3" xfId="17923"/>
    <cellStyle name="Entrada 2 2 2 2 2 2 8 4" xfId="21110"/>
    <cellStyle name="Entrada 2 2 2 2 2 2 9" xfId="4974"/>
    <cellStyle name="Entrada 2 2 2 2 2 2 9 2" xfId="15941"/>
    <cellStyle name="Entrada 2 2 2 2 2 2 9 3" xfId="13045"/>
    <cellStyle name="Entrada 2 2 2 2 2 3" xfId="3260"/>
    <cellStyle name="Entrada 2 2 2 2 2 3 2" xfId="3647"/>
    <cellStyle name="Entrada 2 2 2 2 2 3 2 2" xfId="7872"/>
    <cellStyle name="Entrada 2 2 2 2 2 3 2 2 2" xfId="18129"/>
    <cellStyle name="Entrada 2 2 2 2 2 3 2 2 3" xfId="21390"/>
    <cellStyle name="Entrada 2 2 2 2 2 3 2 3" xfId="9738"/>
    <cellStyle name="Entrada 2 2 2 2 2 3 2 4" xfId="14966"/>
    <cellStyle name="Entrada 2 2 2 2 2 3 2 5" xfId="16559"/>
    <cellStyle name="Entrada 2 2 2 2 2 3 3" xfId="4030"/>
    <cellStyle name="Entrada 2 2 2 2 2 3 3 2" xfId="15241"/>
    <cellStyle name="Entrada 2 2 2 2 2 3 3 3" xfId="13961"/>
    <cellStyle name="Entrada 2 2 2 2 2 3 4" xfId="4413"/>
    <cellStyle name="Entrada 2 2 2 2 2 3 4 2" xfId="15517"/>
    <cellStyle name="Entrada 2 2 2 2 2 3 4 3" xfId="13592"/>
    <cellStyle name="Entrada 2 2 2 2 2 3 5" xfId="4795"/>
    <cellStyle name="Entrada 2 2 2 2 2 3 5 2" xfId="15789"/>
    <cellStyle name="Entrada 2 2 2 2 2 3 5 3" xfId="13211"/>
    <cellStyle name="Entrada 2 2 2 2 2 3 6" xfId="6164"/>
    <cellStyle name="Entrada 2 2 2 2 2 3 6 2" xfId="16837"/>
    <cellStyle name="Entrada 2 2 2 2 2 3 6 3" xfId="19682"/>
    <cellStyle name="Entrada 2 2 2 2 2 3 7" xfId="9390"/>
    <cellStyle name="Entrada 2 2 2 2 2 3 8" xfId="14686"/>
    <cellStyle name="Entrada 2 2 2 2 2 3 9" xfId="17736"/>
    <cellStyle name="Entrada 2 2 2 2 2 4" xfId="2846"/>
    <cellStyle name="Entrada 2 2 2 2 2 4 2" xfId="7171"/>
    <cellStyle name="Entrada 2 2 2 2 2 4 2 2" xfId="11301"/>
    <cellStyle name="Entrada 2 2 2 2 2 4 2 3" xfId="17582"/>
    <cellStyle name="Entrada 2 2 2 2 2 4 2 4" xfId="20689"/>
    <cellStyle name="Entrada 2 2 2 2 2 4 3" xfId="5462"/>
    <cellStyle name="Entrada 2 2 2 2 2 4 3 2" xfId="16292"/>
    <cellStyle name="Entrada 2 2 2 2 2 4 3 3" xfId="18980"/>
    <cellStyle name="Entrada 2 2 2 2 2 4 4" xfId="8999"/>
    <cellStyle name="Entrada 2 2 2 2 2 4 5" xfId="14385"/>
    <cellStyle name="Entrada 2 2 2 2 2 4 6" xfId="17331"/>
    <cellStyle name="Entrada 2 2 2 2 2 5" xfId="6376"/>
    <cellStyle name="Entrada 2 2 2 2 2 5 2" xfId="8084"/>
    <cellStyle name="Entrada 2 2 2 2 2 5 2 2" xfId="12052"/>
    <cellStyle name="Entrada 2 2 2 2 2 5 2 3" xfId="18290"/>
    <cellStyle name="Entrada 2 2 2 2 2 5 2 4" xfId="21602"/>
    <cellStyle name="Entrada 2 2 2 2 2 5 3" xfId="10894"/>
    <cellStyle name="Entrada 2 2 2 2 2 5 4" xfId="16999"/>
    <cellStyle name="Entrada 2 2 2 2 2 5 5" xfId="19894"/>
    <cellStyle name="Entrada 2 2 2 2 2 6" xfId="6608"/>
    <cellStyle name="Entrada 2 2 2 2 2 6 2" xfId="8316"/>
    <cellStyle name="Entrada 2 2 2 2 2 6 2 2" xfId="12284"/>
    <cellStyle name="Entrada 2 2 2 2 2 6 2 3" xfId="18461"/>
    <cellStyle name="Entrada 2 2 2 2 2 6 2 4" xfId="21834"/>
    <cellStyle name="Entrada 2 2 2 2 2 6 3" xfId="10934"/>
    <cellStyle name="Entrada 2 2 2 2 2 6 4" xfId="17170"/>
    <cellStyle name="Entrada 2 2 2 2 2 6 5" xfId="20126"/>
    <cellStyle name="Entrada 2 2 2 2 2 7" xfId="6840"/>
    <cellStyle name="Entrada 2 2 2 2 2 7 2" xfId="8548"/>
    <cellStyle name="Entrada 2 2 2 2 2 7 2 2" xfId="12516"/>
    <cellStyle name="Entrada 2 2 2 2 2 7 2 3" xfId="18632"/>
    <cellStyle name="Entrada 2 2 2 2 2 7 2 4" xfId="22066"/>
    <cellStyle name="Entrada 2 2 2 2 2 7 3" xfId="10974"/>
    <cellStyle name="Entrada 2 2 2 2 2 7 4" xfId="17340"/>
    <cellStyle name="Entrada 2 2 2 2 2 7 5" xfId="20358"/>
    <cellStyle name="Entrada 2 2 2 2 2 8" xfId="5804"/>
    <cellStyle name="Entrada 2 2 2 2 2 8 2" xfId="10569"/>
    <cellStyle name="Entrada 2 2 2 2 2 8 3" xfId="16569"/>
    <cellStyle name="Entrada 2 2 2 2 2 8 4" xfId="19322"/>
    <cellStyle name="Entrada 2 2 2 2 2 9" xfId="7512"/>
    <cellStyle name="Entrada 2 2 2 2 2 9 2" xfId="11555"/>
    <cellStyle name="Entrada 2 2 2 2 2 9 3" xfId="17861"/>
    <cellStyle name="Entrada 2 2 2 2 2 9 4" xfId="21030"/>
    <cellStyle name="Entrada 2 2 2 2 3" xfId="3207"/>
    <cellStyle name="Entrada 2 2 2 2 3 10" xfId="9337"/>
    <cellStyle name="Entrada 2 2 2 2 3 11" xfId="14648"/>
    <cellStyle name="Entrada 2 2 2 2 3 12" xfId="16086"/>
    <cellStyle name="Entrada 2 2 2 2 3 2" xfId="3594"/>
    <cellStyle name="Entrada 2 2 2 2 3 2 2" xfId="7955"/>
    <cellStyle name="Entrada 2 2 2 2 3 2 2 2" xfId="11931"/>
    <cellStyle name="Entrada 2 2 2 2 3 2 2 3" xfId="18188"/>
    <cellStyle name="Entrada 2 2 2 2 3 2 2 4" xfId="21473"/>
    <cellStyle name="Entrada 2 2 2 2 3 2 3" xfId="6247"/>
    <cellStyle name="Entrada 2 2 2 2 3 2 3 2" xfId="16896"/>
    <cellStyle name="Entrada 2 2 2 2 3 2 3 3" xfId="19765"/>
    <cellStyle name="Entrada 2 2 2 2 3 2 4" xfId="9686"/>
    <cellStyle name="Entrada 2 2 2 2 3 2 5" xfId="14928"/>
    <cellStyle name="Entrada 2 2 2 2 3 2 6" xfId="15012"/>
    <cellStyle name="Entrada 2 2 2 2 3 3" xfId="3977"/>
    <cellStyle name="Entrada 2 2 2 2 3 3 2" xfId="7783"/>
    <cellStyle name="Entrada 2 2 2 2 3 3 2 2" xfId="11803"/>
    <cellStyle name="Entrada 2 2 2 2 3 3 2 3" xfId="18052"/>
    <cellStyle name="Entrada 2 2 2 2 3 3 2 4" xfId="21301"/>
    <cellStyle name="Entrada 2 2 2 2 3 3 3" xfId="6075"/>
    <cellStyle name="Entrada 2 2 2 2 3 3 3 2" xfId="16760"/>
    <cellStyle name="Entrada 2 2 2 2 3 3 3 3" xfId="19593"/>
    <cellStyle name="Entrada 2 2 2 2 3 3 4" xfId="9896"/>
    <cellStyle name="Entrada 2 2 2 2 3 3 5" xfId="15204"/>
    <cellStyle name="Entrada 2 2 2 2 3 3 6" xfId="14014"/>
    <cellStyle name="Entrada 2 2 2 2 3 4" xfId="4360"/>
    <cellStyle name="Entrada 2 2 2 2 3 4 2" xfId="8262"/>
    <cellStyle name="Entrada 2 2 2 2 3 4 2 2" xfId="12230"/>
    <cellStyle name="Entrada 2 2 2 2 3 4 2 3" xfId="18421"/>
    <cellStyle name="Entrada 2 2 2 2 3 4 2 4" xfId="21780"/>
    <cellStyle name="Entrada 2 2 2 2 3 4 3" xfId="6554"/>
    <cellStyle name="Entrada 2 2 2 2 3 4 3 2" xfId="17130"/>
    <cellStyle name="Entrada 2 2 2 2 3 4 3 3" xfId="20072"/>
    <cellStyle name="Entrada 2 2 2 2 3 4 4" xfId="10074"/>
    <cellStyle name="Entrada 2 2 2 2 3 4 5" xfId="15479"/>
    <cellStyle name="Entrada 2 2 2 2 3 4 6" xfId="13645"/>
    <cellStyle name="Entrada 2 2 2 2 3 5" xfId="4742"/>
    <cellStyle name="Entrada 2 2 2 2 3 5 2" xfId="8494"/>
    <cellStyle name="Entrada 2 2 2 2 3 5 2 2" xfId="12462"/>
    <cellStyle name="Entrada 2 2 2 2 3 5 2 3" xfId="18592"/>
    <cellStyle name="Entrada 2 2 2 2 3 5 2 4" xfId="22012"/>
    <cellStyle name="Entrada 2 2 2 2 3 5 3" xfId="6786"/>
    <cellStyle name="Entrada 2 2 2 2 3 5 3 2" xfId="17300"/>
    <cellStyle name="Entrada 2 2 2 2 3 5 3 3" xfId="20304"/>
    <cellStyle name="Entrada 2 2 2 2 3 5 4" xfId="10251"/>
    <cellStyle name="Entrada 2 2 2 2 3 5 5" xfId="15752"/>
    <cellStyle name="Entrada 2 2 2 2 3 5 6" xfId="13263"/>
    <cellStyle name="Entrada 2 2 2 2 3 6" xfId="7018"/>
    <cellStyle name="Entrada 2 2 2 2 3 6 2" xfId="8726"/>
    <cellStyle name="Entrada 2 2 2 2 3 6 2 2" xfId="12694"/>
    <cellStyle name="Entrada 2 2 2 2 3 6 2 3" xfId="18763"/>
    <cellStyle name="Entrada 2 2 2 2 3 6 2 4" xfId="22244"/>
    <cellStyle name="Entrada 2 2 2 2 3 6 3" xfId="11152"/>
    <cellStyle name="Entrada 2 2 2 2 3 6 4" xfId="17470"/>
    <cellStyle name="Entrada 2 2 2 2 3 6 5" xfId="20536"/>
    <cellStyle name="Entrada 2 2 2 2 3 7" xfId="6006"/>
    <cellStyle name="Entrada 2 2 2 2 3 7 2" xfId="10747"/>
    <cellStyle name="Entrada 2 2 2 2 3 7 3" xfId="16709"/>
    <cellStyle name="Entrada 2 2 2 2 3 7 4" xfId="19524"/>
    <cellStyle name="Entrada 2 2 2 2 3 8" xfId="7714"/>
    <cellStyle name="Entrada 2 2 2 2 3 8 2" xfId="11735"/>
    <cellStyle name="Entrada 2 2 2 2 3 8 3" xfId="18001"/>
    <cellStyle name="Entrada 2 2 2 2 3 8 4" xfId="21232"/>
    <cellStyle name="Entrada 2 2 2 2 3 9" xfId="5200"/>
    <cellStyle name="Entrada 2 2 2 2 3 9 2" xfId="16097"/>
    <cellStyle name="Entrada 2 2 2 2 3 9 3" xfId="12882"/>
    <cellStyle name="Entrada 2 2 2 2 4" xfId="3264"/>
    <cellStyle name="Entrada 2 2 2 2 4 2" xfId="3651"/>
    <cellStyle name="Entrada 2 2 2 2 4 2 2" xfId="7336"/>
    <cellStyle name="Entrada 2 2 2 2 4 2 2 2" xfId="17725"/>
    <cellStyle name="Entrada 2 2 2 2 4 2 2 3" xfId="20854"/>
    <cellStyle name="Entrada 2 2 2 2 4 2 3" xfId="9742"/>
    <cellStyle name="Entrada 2 2 2 2 4 2 4" xfId="14969"/>
    <cellStyle name="Entrada 2 2 2 2 4 2 5" xfId="14972"/>
    <cellStyle name="Entrada 2 2 2 2 4 3" xfId="4034"/>
    <cellStyle name="Entrada 2 2 2 2 4 3 2" xfId="15244"/>
    <cellStyle name="Entrada 2 2 2 2 4 3 3" xfId="13957"/>
    <cellStyle name="Entrada 2 2 2 2 4 4" xfId="4417"/>
    <cellStyle name="Entrada 2 2 2 2 4 4 2" xfId="15520"/>
    <cellStyle name="Entrada 2 2 2 2 4 4 3" xfId="13588"/>
    <cellStyle name="Entrada 2 2 2 2 4 5" xfId="4799"/>
    <cellStyle name="Entrada 2 2 2 2 4 5 2" xfId="15792"/>
    <cellStyle name="Entrada 2 2 2 2 4 5 3" xfId="13207"/>
    <cellStyle name="Entrada 2 2 2 2 4 6" xfId="5627"/>
    <cellStyle name="Entrada 2 2 2 2 4 6 2" xfId="16434"/>
    <cellStyle name="Entrada 2 2 2 2 4 6 3" xfId="19145"/>
    <cellStyle name="Entrada 2 2 2 2 4 7" xfId="9394"/>
    <cellStyle name="Entrada 2 2 2 2 4 8" xfId="14689"/>
    <cellStyle name="Entrada 2 2 2 2 4 9" xfId="14379"/>
    <cellStyle name="Entrada 2 2 2 2 5" xfId="5340"/>
    <cellStyle name="Entrada 2 2 2 2 5 2" xfId="4978"/>
    <cellStyle name="Entrada 2 2 2 2 5 2 2" xfId="10301"/>
    <cellStyle name="Entrada 2 2 2 2 5 2 3" xfId="15945"/>
    <cellStyle name="Entrada 2 2 2 2 5 2 4" xfId="13041"/>
    <cellStyle name="Entrada 2 2 2 2 5 3" xfId="10427"/>
    <cellStyle name="Entrada 2 2 2 2 5 4" xfId="16207"/>
    <cellStyle name="Entrada 2 2 2 2 5 5" xfId="18858"/>
    <cellStyle name="Entrada 2 2 2 2 6" xfId="5498"/>
    <cellStyle name="Entrada 2 2 2 2 6 2" xfId="7207"/>
    <cellStyle name="Entrada 2 2 2 2 6 2 2" xfId="11333"/>
    <cellStyle name="Entrada 2 2 2 2 6 2 3" xfId="17613"/>
    <cellStyle name="Entrada 2 2 2 2 6 2 4" xfId="20725"/>
    <cellStyle name="Entrada 2 2 2 2 6 3" xfId="10480"/>
    <cellStyle name="Entrada 2 2 2 2 6 4" xfId="16322"/>
    <cellStyle name="Entrada 2 2 2 2 6 5" xfId="19016"/>
    <cellStyle name="Entrada 2 2 2 2 7" xfId="6316"/>
    <cellStyle name="Entrada 2 2 2 2 7 2" xfId="8024"/>
    <cellStyle name="Entrada 2 2 2 2 7 2 2" xfId="11999"/>
    <cellStyle name="Entrada 2 2 2 2 7 2 3" xfId="18240"/>
    <cellStyle name="Entrada 2 2 2 2 7 2 4" xfId="21542"/>
    <cellStyle name="Entrada 2 2 2 2 7 3" xfId="10860"/>
    <cellStyle name="Entrada 2 2 2 2 7 4" xfId="16949"/>
    <cellStyle name="Entrada 2 2 2 2 7 5" xfId="19834"/>
    <cellStyle name="Entrada 2 2 2 2 8" xfId="5493"/>
    <cellStyle name="Entrada 2 2 2 2 8 2" xfId="7202"/>
    <cellStyle name="Entrada 2 2 2 2 8 2 2" xfId="11328"/>
    <cellStyle name="Entrada 2 2 2 2 8 2 3" xfId="17608"/>
    <cellStyle name="Entrada 2 2 2 2 8 2 4" xfId="20720"/>
    <cellStyle name="Entrada 2 2 2 2 8 3" xfId="10476"/>
    <cellStyle name="Entrada 2 2 2 2 8 4" xfId="16317"/>
    <cellStyle name="Entrada 2 2 2 2 8 5" xfId="19011"/>
    <cellStyle name="Entrada 2 2 2 2 9" xfId="5785"/>
    <cellStyle name="Entrada 2 2 2 2 9 2" xfId="10561"/>
    <cellStyle name="Entrada 2 2 2 2 9 3" xfId="16556"/>
    <cellStyle name="Entrada 2 2 2 2 9 4" xfId="19303"/>
    <cellStyle name="Entrada 2 2 2 3" xfId="2671"/>
    <cellStyle name="Entrada 2 2 2 3 10" xfId="7517"/>
    <cellStyle name="Entrada 2 2 2 3 10 2" xfId="11558"/>
    <cellStyle name="Entrada 2 2 2 3 10 3" xfId="17864"/>
    <cellStyle name="Entrada 2 2 2 3 10 4" xfId="21035"/>
    <cellStyle name="Entrada 2 2 2 3 11" xfId="4921"/>
    <cellStyle name="Entrada 2 2 2 3 11 2" xfId="15891"/>
    <cellStyle name="Entrada 2 2 2 3 11 3" xfId="13098"/>
    <cellStyle name="Entrada 2 2 2 3 12" xfId="8828"/>
    <cellStyle name="Entrada 2 2 2 3 13" xfId="14244"/>
    <cellStyle name="Entrada 2 2 2 3 14" xfId="18018"/>
    <cellStyle name="Entrada 2 2 2 3 2" xfId="2730"/>
    <cellStyle name="Entrada 2 2 2 3 2 10" xfId="4943"/>
    <cellStyle name="Entrada 2 2 2 3 2 10 2" xfId="15913"/>
    <cellStyle name="Entrada 2 2 2 3 2 10 3" xfId="13076"/>
    <cellStyle name="Entrada 2 2 2 3 2 11" xfId="8885"/>
    <cellStyle name="Entrada 2 2 2 3 2 12" xfId="14289"/>
    <cellStyle name="Entrada 2 2 2 3 2 2" xfId="3220"/>
    <cellStyle name="Entrada 2 2 2 3 2 2 10" xfId="9350"/>
    <cellStyle name="Entrada 2 2 2 3 2 2 11" xfId="14654"/>
    <cellStyle name="Entrada 2 2 2 3 2 2 12" xfId="15020"/>
    <cellStyle name="Entrada 2 2 2 3 2 2 2" xfId="3607"/>
    <cellStyle name="Entrada 2 2 2 3 2 2 2 2" xfId="7968"/>
    <cellStyle name="Entrada 2 2 2 3 2 2 2 2 2" xfId="11944"/>
    <cellStyle name="Entrada 2 2 2 3 2 2 2 2 3" xfId="18194"/>
    <cellStyle name="Entrada 2 2 2 3 2 2 2 2 4" xfId="21486"/>
    <cellStyle name="Entrada 2 2 2 3 2 2 2 3" xfId="6260"/>
    <cellStyle name="Entrada 2 2 2 3 2 2 2 3 2" xfId="16902"/>
    <cellStyle name="Entrada 2 2 2 3 2 2 2 3 3" xfId="19778"/>
    <cellStyle name="Entrada 2 2 2 3 2 2 2 4" xfId="9699"/>
    <cellStyle name="Entrada 2 2 2 3 2 2 2 5" xfId="14934"/>
    <cellStyle name="Entrada 2 2 2 3 2 2 2 6" xfId="16110"/>
    <cellStyle name="Entrada 2 2 2 3 2 2 3" xfId="3990"/>
    <cellStyle name="Entrada 2 2 2 3 2 2 3 2" xfId="7778"/>
    <cellStyle name="Entrada 2 2 2 3 2 2 3 2 2" xfId="11799"/>
    <cellStyle name="Entrada 2 2 2 3 2 2 3 2 3" xfId="18048"/>
    <cellStyle name="Entrada 2 2 2 3 2 2 3 2 4" xfId="21296"/>
    <cellStyle name="Entrada 2 2 2 3 2 2 3 3" xfId="6070"/>
    <cellStyle name="Entrada 2 2 2 3 2 2 3 3 2" xfId="16756"/>
    <cellStyle name="Entrada 2 2 2 3 2 2 3 3 3" xfId="19588"/>
    <cellStyle name="Entrada 2 2 2 3 2 2 3 4" xfId="9909"/>
    <cellStyle name="Entrada 2 2 2 3 2 2 3 5" xfId="15210"/>
    <cellStyle name="Entrada 2 2 2 3 2 2 3 6" xfId="14001"/>
    <cellStyle name="Entrada 2 2 2 3 2 2 4" xfId="4373"/>
    <cellStyle name="Entrada 2 2 2 3 2 2 4 2" xfId="8275"/>
    <cellStyle name="Entrada 2 2 2 3 2 2 4 2 2" xfId="12243"/>
    <cellStyle name="Entrada 2 2 2 3 2 2 4 2 3" xfId="18427"/>
    <cellStyle name="Entrada 2 2 2 3 2 2 4 2 4" xfId="21793"/>
    <cellStyle name="Entrada 2 2 2 3 2 2 4 3" xfId="6567"/>
    <cellStyle name="Entrada 2 2 2 3 2 2 4 3 2" xfId="17136"/>
    <cellStyle name="Entrada 2 2 2 3 2 2 4 3 3" xfId="20085"/>
    <cellStyle name="Entrada 2 2 2 3 2 2 4 4" xfId="10087"/>
    <cellStyle name="Entrada 2 2 2 3 2 2 4 5" xfId="15485"/>
    <cellStyle name="Entrada 2 2 2 3 2 2 4 6" xfId="13632"/>
    <cellStyle name="Entrada 2 2 2 3 2 2 5" xfId="4755"/>
    <cellStyle name="Entrada 2 2 2 3 2 2 5 2" xfId="8507"/>
    <cellStyle name="Entrada 2 2 2 3 2 2 5 2 2" xfId="12475"/>
    <cellStyle name="Entrada 2 2 2 3 2 2 5 2 3" xfId="18598"/>
    <cellStyle name="Entrada 2 2 2 3 2 2 5 2 4" xfId="22025"/>
    <cellStyle name="Entrada 2 2 2 3 2 2 5 3" xfId="6799"/>
    <cellStyle name="Entrada 2 2 2 3 2 2 5 3 2" xfId="17306"/>
    <cellStyle name="Entrada 2 2 2 3 2 2 5 3 3" xfId="20317"/>
    <cellStyle name="Entrada 2 2 2 3 2 2 5 4" xfId="10264"/>
    <cellStyle name="Entrada 2 2 2 3 2 2 5 5" xfId="15758"/>
    <cellStyle name="Entrada 2 2 2 3 2 2 5 6" xfId="13250"/>
    <cellStyle name="Entrada 2 2 2 3 2 2 6" xfId="7031"/>
    <cellStyle name="Entrada 2 2 2 3 2 2 6 2" xfId="8739"/>
    <cellStyle name="Entrada 2 2 2 3 2 2 6 2 2" xfId="12707"/>
    <cellStyle name="Entrada 2 2 2 3 2 2 6 2 3" xfId="18770"/>
    <cellStyle name="Entrada 2 2 2 3 2 2 6 2 4" xfId="22257"/>
    <cellStyle name="Entrada 2 2 2 3 2 2 6 3" xfId="11165"/>
    <cellStyle name="Entrada 2 2 2 3 2 2 6 4" xfId="17477"/>
    <cellStyle name="Entrada 2 2 2 3 2 2 6 5" xfId="20549"/>
    <cellStyle name="Entrada 2 2 2 3 2 2 7" xfId="6019"/>
    <cellStyle name="Entrada 2 2 2 3 2 2 7 2" xfId="10760"/>
    <cellStyle name="Entrada 2 2 2 3 2 2 7 3" xfId="16716"/>
    <cellStyle name="Entrada 2 2 2 3 2 2 7 4" xfId="19537"/>
    <cellStyle name="Entrada 2 2 2 3 2 2 8" xfId="7727"/>
    <cellStyle name="Entrada 2 2 2 3 2 2 8 2" xfId="11748"/>
    <cellStyle name="Entrada 2 2 2 3 2 2 8 3" xfId="18008"/>
    <cellStyle name="Entrada 2 2 2 3 2 2 8 4" xfId="21245"/>
    <cellStyle name="Entrada 2 2 2 3 2 2 9" xfId="5213"/>
    <cellStyle name="Entrada 2 2 2 3 2 2 9 2" xfId="16104"/>
    <cellStyle name="Entrada 2 2 2 3 2 2 9 3" xfId="12762"/>
    <cellStyle name="Entrada 2 2 2 3 2 3" xfId="3277"/>
    <cellStyle name="Entrada 2 2 2 3 2 3 2" xfId="3664"/>
    <cellStyle name="Entrada 2 2 2 3 2 3 2 2" xfId="7393"/>
    <cellStyle name="Entrada 2 2 2 3 2 3 2 2 2" xfId="17772"/>
    <cellStyle name="Entrada 2 2 2 3 2 3 2 2 3" xfId="20911"/>
    <cellStyle name="Entrada 2 2 2 3 2 3 2 3" xfId="9746"/>
    <cellStyle name="Entrada 2 2 2 3 2 3 2 4" xfId="14976"/>
    <cellStyle name="Entrada 2 2 2 3 2 3 2 5" xfId="16827"/>
    <cellStyle name="Entrada 2 2 2 3 2 3 3" xfId="4047"/>
    <cellStyle name="Entrada 2 2 2 3 2 3 3 2" xfId="15251"/>
    <cellStyle name="Entrada 2 2 2 3 2 3 3 3" xfId="13944"/>
    <cellStyle name="Entrada 2 2 2 3 2 3 4" xfId="4430"/>
    <cellStyle name="Entrada 2 2 2 3 2 3 4 2" xfId="15527"/>
    <cellStyle name="Entrada 2 2 2 3 2 3 4 3" xfId="13575"/>
    <cellStyle name="Entrada 2 2 2 3 2 3 5" xfId="4812"/>
    <cellStyle name="Entrada 2 2 2 3 2 3 5 2" xfId="15799"/>
    <cellStyle name="Entrada 2 2 2 3 2 3 5 3" xfId="13194"/>
    <cellStyle name="Entrada 2 2 2 3 2 3 6" xfId="5684"/>
    <cellStyle name="Entrada 2 2 2 3 2 3 6 2" xfId="16481"/>
    <cellStyle name="Entrada 2 2 2 3 2 3 6 3" xfId="19202"/>
    <cellStyle name="Entrada 2 2 2 3 2 3 7" xfId="9407"/>
    <cellStyle name="Entrada 2 2 2 3 2 3 8" xfId="14696"/>
    <cellStyle name="Entrada 2 2 2 3 2 3 9" xfId="18560"/>
    <cellStyle name="Entrada 2 2 2 3 2 4" xfId="2895"/>
    <cellStyle name="Entrada 2 2 2 3 2 4 2" xfId="5079"/>
    <cellStyle name="Entrada 2 2 2 3 2 4 2 2" xfId="10330"/>
    <cellStyle name="Entrada 2 2 2 3 2 4 2 3" xfId="16017"/>
    <cellStyle name="Entrada 2 2 2 3 2 4 2 4" xfId="12956"/>
    <cellStyle name="Entrada 2 2 2 3 2 4 3" xfId="5288"/>
    <cellStyle name="Entrada 2 2 2 3 2 4 3 2" xfId="16166"/>
    <cellStyle name="Entrada 2 2 2 3 2 4 3 3" xfId="18806"/>
    <cellStyle name="Entrada 2 2 2 3 2 4 4" xfId="9047"/>
    <cellStyle name="Entrada 2 2 2 3 2 4 5" xfId="14422"/>
    <cellStyle name="Entrada 2 2 2 3 2 4 6" xfId="14153"/>
    <cellStyle name="Entrada 2 2 2 3 2 5" xfId="6401"/>
    <cellStyle name="Entrada 2 2 2 3 2 5 2" xfId="8109"/>
    <cellStyle name="Entrada 2 2 2 3 2 5 2 2" xfId="12077"/>
    <cellStyle name="Entrada 2 2 2 3 2 5 2 3" xfId="18315"/>
    <cellStyle name="Entrada 2 2 2 3 2 5 2 4" xfId="21627"/>
    <cellStyle name="Entrada 2 2 2 3 2 5 3" xfId="10919"/>
    <cellStyle name="Entrada 2 2 2 3 2 5 4" xfId="17024"/>
    <cellStyle name="Entrada 2 2 2 3 2 5 5" xfId="19919"/>
    <cellStyle name="Entrada 2 2 2 3 2 6" xfId="6633"/>
    <cellStyle name="Entrada 2 2 2 3 2 6 2" xfId="8341"/>
    <cellStyle name="Entrada 2 2 2 3 2 6 2 2" xfId="12309"/>
    <cellStyle name="Entrada 2 2 2 3 2 6 2 3" xfId="18486"/>
    <cellStyle name="Entrada 2 2 2 3 2 6 2 4" xfId="21859"/>
    <cellStyle name="Entrada 2 2 2 3 2 6 3" xfId="10959"/>
    <cellStyle name="Entrada 2 2 2 3 2 6 4" xfId="17195"/>
    <cellStyle name="Entrada 2 2 2 3 2 6 5" xfId="20151"/>
    <cellStyle name="Entrada 2 2 2 3 2 7" xfId="6865"/>
    <cellStyle name="Entrada 2 2 2 3 2 7 2" xfId="8573"/>
    <cellStyle name="Entrada 2 2 2 3 2 7 2 2" xfId="12541"/>
    <cellStyle name="Entrada 2 2 2 3 2 7 2 3" xfId="18657"/>
    <cellStyle name="Entrada 2 2 2 3 2 7 2 4" xfId="22091"/>
    <cellStyle name="Entrada 2 2 2 3 2 7 3" xfId="10999"/>
    <cellStyle name="Entrada 2 2 2 3 2 7 4" xfId="17365"/>
    <cellStyle name="Entrada 2 2 2 3 2 7 5" xfId="20383"/>
    <cellStyle name="Entrada 2 2 2 3 2 8" xfId="5848"/>
    <cellStyle name="Entrada 2 2 2 3 2 8 2" xfId="10594"/>
    <cellStyle name="Entrada 2 2 2 3 2 8 3" xfId="16601"/>
    <cellStyle name="Entrada 2 2 2 3 2 8 4" xfId="19366"/>
    <cellStyle name="Entrada 2 2 2 3 2 9" xfId="7556"/>
    <cellStyle name="Entrada 2 2 2 3 2 9 2" xfId="11582"/>
    <cellStyle name="Entrada 2 2 2 3 2 9 3" xfId="17893"/>
    <cellStyle name="Entrada 2 2 2 3 2 9 4" xfId="21074"/>
    <cellStyle name="Entrada 2 2 2 3 3" xfId="3163"/>
    <cellStyle name="Entrada 2 2 2 3 3 10" xfId="9293"/>
    <cellStyle name="Entrada 2 2 2 3 3 11" xfId="14612"/>
    <cellStyle name="Entrada 2 2 2 3 3 12" xfId="16700"/>
    <cellStyle name="Entrada 2 2 2 3 3 2" xfId="3550"/>
    <cellStyle name="Entrada 2 2 2 3 3 2 2" xfId="7277"/>
    <cellStyle name="Entrada 2 2 2 3 3 2 2 2" xfId="11382"/>
    <cellStyle name="Entrada 2 2 2 3 3 2 2 3" xfId="17676"/>
    <cellStyle name="Entrada 2 2 2 3 3 2 2 4" xfId="20795"/>
    <cellStyle name="Entrada 2 2 2 3 3 2 3" xfId="5568"/>
    <cellStyle name="Entrada 2 2 2 3 3 2 3 2" xfId="16385"/>
    <cellStyle name="Entrada 2 2 2 3 3 2 3 3" xfId="19086"/>
    <cellStyle name="Entrada 2 2 2 3 3 2 4" xfId="9642"/>
    <cellStyle name="Entrada 2 2 2 3 3 2 5" xfId="14892"/>
    <cellStyle name="Entrada 2 2 2 3 3 2 6" xfId="14351"/>
    <cellStyle name="Entrada 2 2 2 3 3 3" xfId="3933"/>
    <cellStyle name="Entrada 2 2 2 3 3 3 2" xfId="7114"/>
    <cellStyle name="Entrada 2 2 2 3 3 3 2 2" xfId="11248"/>
    <cellStyle name="Entrada 2 2 2 3 3 3 2 3" xfId="17534"/>
    <cellStyle name="Entrada 2 2 2 3 3 3 2 4" xfId="20632"/>
    <cellStyle name="Entrada 2 2 2 3 3 3 3" xfId="5405"/>
    <cellStyle name="Entrada 2 2 2 3 3 3 3 2" xfId="16244"/>
    <cellStyle name="Entrada 2 2 2 3 3 3 3 3" xfId="18923"/>
    <cellStyle name="Entrada 2 2 2 3 3 3 4" xfId="9856"/>
    <cellStyle name="Entrada 2 2 2 3 3 3 5" xfId="15168"/>
    <cellStyle name="Entrada 2 2 2 3 3 3 6" xfId="14058"/>
    <cellStyle name="Entrada 2 2 2 3 3 4" xfId="4316"/>
    <cellStyle name="Entrada 2 2 2 3 3 4 2" xfId="8177"/>
    <cellStyle name="Entrada 2 2 2 3 3 4 2 2" xfId="12145"/>
    <cellStyle name="Entrada 2 2 2 3 3 4 2 3" xfId="18374"/>
    <cellStyle name="Entrada 2 2 2 3 3 4 2 4" xfId="21695"/>
    <cellStyle name="Entrada 2 2 2 3 3 4 3" xfId="6469"/>
    <cellStyle name="Entrada 2 2 2 3 3 4 3 2" xfId="17083"/>
    <cellStyle name="Entrada 2 2 2 3 3 4 3 3" xfId="19987"/>
    <cellStyle name="Entrada 2 2 2 3 3 4 4" xfId="10034"/>
    <cellStyle name="Entrada 2 2 2 3 3 4 5" xfId="15443"/>
    <cellStyle name="Entrada 2 2 2 3 3 4 6" xfId="13689"/>
    <cellStyle name="Entrada 2 2 2 3 3 5" xfId="4698"/>
    <cellStyle name="Entrada 2 2 2 3 3 5 2" xfId="8409"/>
    <cellStyle name="Entrada 2 2 2 3 3 5 2 2" xfId="12377"/>
    <cellStyle name="Entrada 2 2 2 3 3 5 2 3" xfId="18545"/>
    <cellStyle name="Entrada 2 2 2 3 3 5 2 4" xfId="21927"/>
    <cellStyle name="Entrada 2 2 2 3 3 5 3" xfId="6701"/>
    <cellStyle name="Entrada 2 2 2 3 3 5 3 2" xfId="17254"/>
    <cellStyle name="Entrada 2 2 2 3 3 5 3 3" xfId="20219"/>
    <cellStyle name="Entrada 2 2 2 3 3 5 4" xfId="10211"/>
    <cellStyle name="Entrada 2 2 2 3 3 5 5" xfId="15717"/>
    <cellStyle name="Entrada 2 2 2 3 3 5 6" xfId="13307"/>
    <cellStyle name="Entrada 2 2 2 3 3 6" xfId="6933"/>
    <cellStyle name="Entrada 2 2 2 3 3 6 2" xfId="8641"/>
    <cellStyle name="Entrada 2 2 2 3 3 6 2 2" xfId="12609"/>
    <cellStyle name="Entrada 2 2 2 3 3 6 2 3" xfId="18716"/>
    <cellStyle name="Entrada 2 2 2 3 3 6 2 4" xfId="22159"/>
    <cellStyle name="Entrada 2 2 2 3 3 6 3" xfId="11067"/>
    <cellStyle name="Entrada 2 2 2 3 3 6 4" xfId="17424"/>
    <cellStyle name="Entrada 2 2 2 3 3 6 5" xfId="20451"/>
    <cellStyle name="Entrada 2 2 2 3 3 7" xfId="5921"/>
    <cellStyle name="Entrada 2 2 2 3 3 7 2" xfId="10662"/>
    <cellStyle name="Entrada 2 2 2 3 3 7 3" xfId="16662"/>
    <cellStyle name="Entrada 2 2 2 3 3 7 4" xfId="19439"/>
    <cellStyle name="Entrada 2 2 2 3 3 8" xfId="7629"/>
    <cellStyle name="Entrada 2 2 2 3 3 8 2" xfId="11650"/>
    <cellStyle name="Entrada 2 2 2 3 3 8 3" xfId="17954"/>
    <cellStyle name="Entrada 2 2 2 3 3 8 4" xfId="21147"/>
    <cellStyle name="Entrada 2 2 2 3 3 9" xfId="5017"/>
    <cellStyle name="Entrada 2 2 2 3 3 9 2" xfId="15977"/>
    <cellStyle name="Entrada 2 2 2 3 3 9 3" xfId="13002"/>
    <cellStyle name="Entrada 2 2 2 3 4" xfId="3059"/>
    <cellStyle name="Entrada 2 2 2 3 4 2" xfId="3446"/>
    <cellStyle name="Entrada 2 2 2 3 4 2 2" xfId="7853"/>
    <cellStyle name="Entrada 2 2 2 3 4 2 2 2" xfId="18112"/>
    <cellStyle name="Entrada 2 2 2 3 4 2 2 3" xfId="21371"/>
    <cellStyle name="Entrada 2 2 2 3 4 2 3" xfId="9555"/>
    <cellStyle name="Entrada 2 2 2 3 4 2 4" xfId="14811"/>
    <cellStyle name="Entrada 2 2 2 3 4 2 5" xfId="16076"/>
    <cellStyle name="Entrada 2 2 2 3 4 3" xfId="3829"/>
    <cellStyle name="Entrada 2 2 2 3 4 3 2" xfId="15087"/>
    <cellStyle name="Entrada 2 2 2 3 4 3 3" xfId="14103"/>
    <cellStyle name="Entrada 2 2 2 3 4 4" xfId="4212"/>
    <cellStyle name="Entrada 2 2 2 3 4 4 2" xfId="15362"/>
    <cellStyle name="Entrada 2 2 2 3 4 4 3" xfId="13793"/>
    <cellStyle name="Entrada 2 2 2 3 4 5" xfId="4594"/>
    <cellStyle name="Entrada 2 2 2 3 4 5 2" xfId="15636"/>
    <cellStyle name="Entrada 2 2 2 3 4 5 3" xfId="13411"/>
    <cellStyle name="Entrada 2 2 2 3 4 6" xfId="6145"/>
    <cellStyle name="Entrada 2 2 2 3 4 6 2" xfId="16820"/>
    <cellStyle name="Entrada 2 2 2 3 4 6 3" xfId="19663"/>
    <cellStyle name="Entrada 2 2 2 3 4 7" xfId="9199"/>
    <cellStyle name="Entrada 2 2 2 3 4 8" xfId="14531"/>
    <cellStyle name="Entrada 2 2 2 3 4 9" xfId="16864"/>
    <cellStyle name="Entrada 2 2 2 3 5" xfId="2871"/>
    <cellStyle name="Entrada 2 2 2 3 5 2" xfId="8053"/>
    <cellStyle name="Entrada 2 2 2 3 5 2 2" xfId="12024"/>
    <cellStyle name="Entrada 2 2 2 3 5 2 3" xfId="18264"/>
    <cellStyle name="Entrada 2 2 2 3 5 2 4" xfId="21571"/>
    <cellStyle name="Entrada 2 2 2 3 5 3" xfId="6345"/>
    <cellStyle name="Entrada 2 2 2 3 5 3 2" xfId="16973"/>
    <cellStyle name="Entrada 2 2 2 3 5 3 3" xfId="19863"/>
    <cellStyle name="Entrada 2 2 2 3 5 4" xfId="9024"/>
    <cellStyle name="Entrada 2 2 2 3 5 5" xfId="14405"/>
    <cellStyle name="Entrada 2 2 2 3 5 6" xfId="18139"/>
    <cellStyle name="Entrada 2 2 2 3 6" xfId="6379"/>
    <cellStyle name="Entrada 2 2 2 3 6 2" xfId="8087"/>
    <cellStyle name="Entrada 2 2 2 3 6 2 2" xfId="12055"/>
    <cellStyle name="Entrada 2 2 2 3 6 2 3" xfId="18293"/>
    <cellStyle name="Entrada 2 2 2 3 6 2 4" xfId="21605"/>
    <cellStyle name="Entrada 2 2 2 3 6 3" xfId="10897"/>
    <cellStyle name="Entrada 2 2 2 3 6 4" xfId="17002"/>
    <cellStyle name="Entrada 2 2 2 3 6 5" xfId="19897"/>
    <cellStyle name="Entrada 2 2 2 3 7" xfId="6611"/>
    <cellStyle name="Entrada 2 2 2 3 7 2" xfId="8319"/>
    <cellStyle name="Entrada 2 2 2 3 7 2 2" xfId="12287"/>
    <cellStyle name="Entrada 2 2 2 3 7 2 3" xfId="18464"/>
    <cellStyle name="Entrada 2 2 2 3 7 2 4" xfId="21837"/>
    <cellStyle name="Entrada 2 2 2 3 7 3" xfId="10937"/>
    <cellStyle name="Entrada 2 2 2 3 7 4" xfId="17173"/>
    <cellStyle name="Entrada 2 2 2 3 7 5" xfId="20129"/>
    <cellStyle name="Entrada 2 2 2 3 8" xfId="6843"/>
    <cellStyle name="Entrada 2 2 2 3 8 2" xfId="8551"/>
    <cellStyle name="Entrada 2 2 2 3 8 2 2" xfId="12519"/>
    <cellStyle name="Entrada 2 2 2 3 8 2 3" xfId="18635"/>
    <cellStyle name="Entrada 2 2 2 3 8 2 4" xfId="22069"/>
    <cellStyle name="Entrada 2 2 2 3 8 3" xfId="10977"/>
    <cellStyle name="Entrada 2 2 2 3 8 4" xfId="17343"/>
    <cellStyle name="Entrada 2 2 2 3 8 5" xfId="20361"/>
    <cellStyle name="Entrada 2 2 2 3 9" xfId="5809"/>
    <cellStyle name="Entrada 2 2 2 3 9 2" xfId="10572"/>
    <cellStyle name="Entrada 2 2 2 3 9 3" xfId="16572"/>
    <cellStyle name="Entrada 2 2 2 3 9 4" xfId="19327"/>
    <cellStyle name="Entrada 2 2 2 4" xfId="2833"/>
    <cellStyle name="Entrada 2 2 2 4 10" xfId="8986"/>
    <cellStyle name="Entrada 2 2 2 4 11" xfId="14374"/>
    <cellStyle name="Entrada 2 2 2 4 12" xfId="17888"/>
    <cellStyle name="Entrada 2 2 2 4 2" xfId="2775"/>
    <cellStyle name="Entrada 2 2 2 4 2 2" xfId="7942"/>
    <cellStyle name="Entrada 2 2 2 4 2 2 2" xfId="11918"/>
    <cellStyle name="Entrada 2 2 2 4 2 2 3" xfId="18181"/>
    <cellStyle name="Entrada 2 2 2 4 2 2 4" xfId="21460"/>
    <cellStyle name="Entrada 2 2 2 4 2 3" xfId="6234"/>
    <cellStyle name="Entrada 2 2 2 4 2 3 2" xfId="16889"/>
    <cellStyle name="Entrada 2 2 2 4 2 3 3" xfId="19752"/>
    <cellStyle name="Entrada 2 2 2 4 2 4" xfId="8930"/>
    <cellStyle name="Entrada 2 2 2 4 2 5" xfId="14324"/>
    <cellStyle name="Entrada 2 2 2 4 2 6" xfId="17213"/>
    <cellStyle name="Entrada 2 2 2 4 3" xfId="2811"/>
    <cellStyle name="Entrada 2 2 2 4 3 2" xfId="7077"/>
    <cellStyle name="Entrada 2 2 2 4 3 2 2" xfId="11211"/>
    <cellStyle name="Entrada 2 2 2 4 3 2 3" xfId="17512"/>
    <cellStyle name="Entrada 2 2 2 4 3 2 4" xfId="20595"/>
    <cellStyle name="Entrada 2 2 2 4 3 3" xfId="5368"/>
    <cellStyle name="Entrada 2 2 2 4 3 3 2" xfId="16222"/>
    <cellStyle name="Entrada 2 2 2 4 3 3 3" xfId="18886"/>
    <cellStyle name="Entrada 2 2 2 4 3 4" xfId="8966"/>
    <cellStyle name="Entrada 2 2 2 4 3 5" xfId="14355"/>
    <cellStyle name="Entrada 2 2 2 4 3 6" xfId="17684"/>
    <cellStyle name="Entrada 2 2 2 4 4" xfId="2784"/>
    <cellStyle name="Entrada 2 2 2 4 4 2" xfId="8249"/>
    <cellStyle name="Entrada 2 2 2 4 4 2 2" xfId="12217"/>
    <cellStyle name="Entrada 2 2 2 4 4 2 3" xfId="18414"/>
    <cellStyle name="Entrada 2 2 2 4 4 2 4" xfId="21767"/>
    <cellStyle name="Entrada 2 2 2 4 4 3" xfId="6541"/>
    <cellStyle name="Entrada 2 2 2 4 4 3 2" xfId="17123"/>
    <cellStyle name="Entrada 2 2 2 4 4 3 3" xfId="20059"/>
    <cellStyle name="Entrada 2 2 2 4 4 4" xfId="8939"/>
    <cellStyle name="Entrada 2 2 2 4 4 5" xfId="14332"/>
    <cellStyle name="Entrada 2 2 2 4 4 6" xfId="16368"/>
    <cellStyle name="Entrada 2 2 2 4 5" xfId="2794"/>
    <cellStyle name="Entrada 2 2 2 4 5 2" xfId="8481"/>
    <cellStyle name="Entrada 2 2 2 4 5 2 2" xfId="12449"/>
    <cellStyle name="Entrada 2 2 2 4 5 2 3" xfId="18585"/>
    <cellStyle name="Entrada 2 2 2 4 5 2 4" xfId="21999"/>
    <cellStyle name="Entrada 2 2 2 4 5 3" xfId="6773"/>
    <cellStyle name="Entrada 2 2 2 4 5 3 2" xfId="17293"/>
    <cellStyle name="Entrada 2 2 2 4 5 3 3" xfId="20291"/>
    <cellStyle name="Entrada 2 2 2 4 5 4" xfId="8949"/>
    <cellStyle name="Entrada 2 2 2 4 5 5" xfId="14341"/>
    <cellStyle name="Entrada 2 2 2 4 5 6" xfId="14820"/>
    <cellStyle name="Entrada 2 2 2 4 6" xfId="7005"/>
    <cellStyle name="Entrada 2 2 2 4 6 2" xfId="8713"/>
    <cellStyle name="Entrada 2 2 2 4 6 2 2" xfId="12681"/>
    <cellStyle name="Entrada 2 2 2 4 6 2 3" xfId="18756"/>
    <cellStyle name="Entrada 2 2 2 4 6 2 4" xfId="22231"/>
    <cellStyle name="Entrada 2 2 2 4 6 3" xfId="11139"/>
    <cellStyle name="Entrada 2 2 2 4 6 4" xfId="17463"/>
    <cellStyle name="Entrada 2 2 2 4 6 5" xfId="20523"/>
    <cellStyle name="Entrada 2 2 2 4 7" xfId="5993"/>
    <cellStyle name="Entrada 2 2 2 4 7 2" xfId="10734"/>
    <cellStyle name="Entrada 2 2 2 4 7 3" xfId="16702"/>
    <cellStyle name="Entrada 2 2 2 4 7 4" xfId="19511"/>
    <cellStyle name="Entrada 2 2 2 4 8" xfId="7701"/>
    <cellStyle name="Entrada 2 2 2 4 8 2" xfId="11722"/>
    <cellStyle name="Entrada 2 2 2 4 8 3" xfId="17994"/>
    <cellStyle name="Entrada 2 2 2 4 8 4" xfId="21219"/>
    <cellStyle name="Entrada 2 2 2 4 9" xfId="5187"/>
    <cellStyle name="Entrada 2 2 2 4 9 2" xfId="16090"/>
    <cellStyle name="Entrada 2 2 2 4 9 3" xfId="12895"/>
    <cellStyle name="Entrada 2 2 2 5" xfId="3123"/>
    <cellStyle name="Entrada 2 2 2 5 2" xfId="3510"/>
    <cellStyle name="Entrada 2 2 2 5 2 2" xfId="7411"/>
    <cellStyle name="Entrada 2 2 2 5 2 2 2" xfId="17782"/>
    <cellStyle name="Entrada 2 2 2 5 2 2 3" xfId="20929"/>
    <cellStyle name="Entrada 2 2 2 5 2 3" xfId="9603"/>
    <cellStyle name="Entrada 2 2 2 5 2 4" xfId="14860"/>
    <cellStyle name="Entrada 2 2 2 5 2 5" xfId="15859"/>
    <cellStyle name="Entrada 2 2 2 5 3" xfId="3893"/>
    <cellStyle name="Entrada 2 2 2 5 3 2" xfId="15136"/>
    <cellStyle name="Entrada 2 2 2 5 3 3" xfId="14129"/>
    <cellStyle name="Entrada 2 2 2 5 4" xfId="4276"/>
    <cellStyle name="Entrada 2 2 2 5 4 2" xfId="15411"/>
    <cellStyle name="Entrada 2 2 2 5 4 3" xfId="13729"/>
    <cellStyle name="Entrada 2 2 2 5 5" xfId="4658"/>
    <cellStyle name="Entrada 2 2 2 5 5 2" xfId="15685"/>
    <cellStyle name="Entrada 2 2 2 5 5 3" xfId="13347"/>
    <cellStyle name="Entrada 2 2 2 5 6" xfId="5702"/>
    <cellStyle name="Entrada 2 2 2 5 6 2" xfId="16491"/>
    <cellStyle name="Entrada 2 2 2 5 6 3" xfId="19220"/>
    <cellStyle name="Entrada 2 2 2 5 7" xfId="9254"/>
    <cellStyle name="Entrada 2 2 2 5 8" xfId="14580"/>
    <cellStyle name="Entrada 2 2 2 5 9" xfId="18576"/>
    <cellStyle name="Entrada 2 2 2 6" xfId="3097"/>
    <cellStyle name="Entrada 2 2 2 6 2" xfId="3484"/>
    <cellStyle name="Entrada 2 2 2 6 2 2" xfId="7855"/>
    <cellStyle name="Entrada 2 2 2 6 2 2 2" xfId="18114"/>
    <cellStyle name="Entrada 2 2 2 6 2 2 3" xfId="21373"/>
    <cellStyle name="Entrada 2 2 2 6 2 3" xfId="9578"/>
    <cellStyle name="Entrada 2 2 2 6 2 4" xfId="14840"/>
    <cellStyle name="Entrada 2 2 2 6 2 5" xfId="16180"/>
    <cellStyle name="Entrada 2 2 2 6 3" xfId="3867"/>
    <cellStyle name="Entrada 2 2 2 6 3 2" xfId="15116"/>
    <cellStyle name="Entrada 2 2 2 6 3 3" xfId="14207"/>
    <cellStyle name="Entrada 2 2 2 6 4" xfId="4250"/>
    <cellStyle name="Entrada 2 2 2 6 4 2" xfId="15391"/>
    <cellStyle name="Entrada 2 2 2 6 4 3" xfId="13755"/>
    <cellStyle name="Entrada 2 2 2 6 5" xfId="4632"/>
    <cellStyle name="Entrada 2 2 2 6 5 2" xfId="15665"/>
    <cellStyle name="Entrada 2 2 2 6 5 3" xfId="13373"/>
    <cellStyle name="Entrada 2 2 2 6 6" xfId="6147"/>
    <cellStyle name="Entrada 2 2 2 6 6 2" xfId="16822"/>
    <cellStyle name="Entrada 2 2 2 6 6 3" xfId="19665"/>
    <cellStyle name="Entrada 2 2 2 6 7" xfId="9229"/>
    <cellStyle name="Entrada 2 2 2 6 8" xfId="14560"/>
    <cellStyle name="Entrada 2 2 2 6 9" xfId="14802"/>
    <cellStyle name="Entrada 2 2 2 7" xfId="5463"/>
    <cellStyle name="Entrada 2 2 2 7 2" xfId="7172"/>
    <cellStyle name="Entrada 2 2 2 7 2 2" xfId="11302"/>
    <cellStyle name="Entrada 2 2 2 7 2 3" xfId="17583"/>
    <cellStyle name="Entrada 2 2 2 7 2 4" xfId="20690"/>
    <cellStyle name="Entrada 2 2 2 7 3" xfId="10469"/>
    <cellStyle name="Entrada 2 2 2 7 4" xfId="16293"/>
    <cellStyle name="Entrada 2 2 2 7 5" xfId="18981"/>
    <cellStyle name="Entrada 2 2 2 8" xfId="5352"/>
    <cellStyle name="Entrada 2 2 2 8 2" xfId="5063"/>
    <cellStyle name="Entrada 2 2 2 8 2 2" xfId="10316"/>
    <cellStyle name="Entrada 2 2 2 8 2 3" xfId="16009"/>
    <cellStyle name="Entrada 2 2 2 8 2 4" xfId="14177"/>
    <cellStyle name="Entrada 2 2 2 8 3" xfId="10430"/>
    <cellStyle name="Entrada 2 2 2 8 4" xfId="16214"/>
    <cellStyle name="Entrada 2 2 2 8 5" xfId="18870"/>
    <cellStyle name="Entrada 2 2 2 9" xfId="5252"/>
    <cellStyle name="Entrada 2 2 2 9 2" xfId="10392"/>
    <cellStyle name="Entrada 2 2 2 9 3" xfId="16136"/>
    <cellStyle name="Entrada 2 2 2 9 4" xfId="12842"/>
    <cellStyle name="Entrada 2 2 3" xfId="2695"/>
    <cellStyle name="Entrada 2 2 3 10" xfId="5742"/>
    <cellStyle name="Entrada 2 2 3 10 2" xfId="10524"/>
    <cellStyle name="Entrada 2 2 3 10 3" xfId="16523"/>
    <cellStyle name="Entrada 2 2 3 10 4" xfId="19260"/>
    <cellStyle name="Entrada 2 2 3 11" xfId="7451"/>
    <cellStyle name="Entrada 2 2 3 11 2" xfId="11511"/>
    <cellStyle name="Entrada 2 2 3 11 3" xfId="17814"/>
    <cellStyle name="Entrada 2 2 3 11 4" xfId="20969"/>
    <cellStyle name="Entrada 2 2 3 12" xfId="4874"/>
    <cellStyle name="Entrada 2 2 3 12 2" xfId="15849"/>
    <cellStyle name="Entrada 2 2 3 12 3" xfId="13132"/>
    <cellStyle name="Entrada 2 2 3 13" xfId="8850"/>
    <cellStyle name="Entrada 2 2 3 14" xfId="14266"/>
    <cellStyle name="Entrada 2 2 3 15" xfId="18413"/>
    <cellStyle name="Entrada 2 2 3 2" xfId="2752"/>
    <cellStyle name="Entrada 2 2 3 2 10" xfId="4938"/>
    <cellStyle name="Entrada 2 2 3 2 10 2" xfId="15908"/>
    <cellStyle name="Entrada 2 2 3 2 10 3" xfId="13081"/>
    <cellStyle name="Entrada 2 2 3 2 11" xfId="8907"/>
    <cellStyle name="Entrada 2 2 3 2 12" xfId="14309"/>
    <cellStyle name="Entrada 2 2 3 2 2" xfId="3242"/>
    <cellStyle name="Entrada 2 2 3 2 2 10" xfId="9372"/>
    <cellStyle name="Entrada 2 2 3 2 2 11" xfId="14674"/>
    <cellStyle name="Entrada 2 2 3 2 2 12" xfId="16035"/>
    <cellStyle name="Entrada 2 2 3 2 2 2" xfId="3629"/>
    <cellStyle name="Entrada 2 2 3 2 2 2 2" xfId="7990"/>
    <cellStyle name="Entrada 2 2 3 2 2 2 2 2" xfId="11966"/>
    <cellStyle name="Entrada 2 2 3 2 2 2 2 3" xfId="18213"/>
    <cellStyle name="Entrada 2 2 3 2 2 2 2 4" xfId="21508"/>
    <cellStyle name="Entrada 2 2 3 2 2 2 3" xfId="6282"/>
    <cellStyle name="Entrada 2 2 3 2 2 2 3 2" xfId="16922"/>
    <cellStyle name="Entrada 2 2 3 2 2 2 3 3" xfId="19800"/>
    <cellStyle name="Entrada 2 2 3 2 2 2 4" xfId="9721"/>
    <cellStyle name="Entrada 2 2 3 2 2 2 5" xfId="14954"/>
    <cellStyle name="Entrada 2 2 3 2 2 2 6" xfId="17460"/>
    <cellStyle name="Entrada 2 2 3 2 2 3" xfId="4012"/>
    <cellStyle name="Entrada 2 2 3 2 2 3 2" xfId="7767"/>
    <cellStyle name="Entrada 2 2 3 2 2 3 2 2" xfId="11788"/>
    <cellStyle name="Entrada 2 2 3 2 2 3 2 3" xfId="18041"/>
    <cellStyle name="Entrada 2 2 3 2 2 3 2 4" xfId="21285"/>
    <cellStyle name="Entrada 2 2 3 2 2 3 3" xfId="6059"/>
    <cellStyle name="Entrada 2 2 3 2 2 3 3 2" xfId="16749"/>
    <cellStyle name="Entrada 2 2 3 2 2 3 3 3" xfId="19577"/>
    <cellStyle name="Entrada 2 2 3 2 2 3 4" xfId="9931"/>
    <cellStyle name="Entrada 2 2 3 2 2 3 5" xfId="15229"/>
    <cellStyle name="Entrada 2 2 3 2 2 3 6" xfId="13979"/>
    <cellStyle name="Entrada 2 2 3 2 2 4" xfId="4395"/>
    <cellStyle name="Entrada 2 2 3 2 2 4 2" xfId="8297"/>
    <cellStyle name="Entrada 2 2 3 2 2 4 2 2" xfId="12265"/>
    <cellStyle name="Entrada 2 2 3 2 2 4 2 3" xfId="18447"/>
    <cellStyle name="Entrada 2 2 3 2 2 4 2 4" xfId="21815"/>
    <cellStyle name="Entrada 2 2 3 2 2 4 3" xfId="6589"/>
    <cellStyle name="Entrada 2 2 3 2 2 4 3 2" xfId="17156"/>
    <cellStyle name="Entrada 2 2 3 2 2 4 3 3" xfId="20107"/>
    <cellStyle name="Entrada 2 2 3 2 2 4 4" xfId="10109"/>
    <cellStyle name="Entrada 2 2 3 2 2 4 5" xfId="15505"/>
    <cellStyle name="Entrada 2 2 3 2 2 4 6" xfId="13610"/>
    <cellStyle name="Entrada 2 2 3 2 2 5" xfId="4777"/>
    <cellStyle name="Entrada 2 2 3 2 2 5 2" xfId="8529"/>
    <cellStyle name="Entrada 2 2 3 2 2 5 2 2" xfId="12497"/>
    <cellStyle name="Entrada 2 2 3 2 2 5 2 3" xfId="18618"/>
    <cellStyle name="Entrada 2 2 3 2 2 5 2 4" xfId="22047"/>
    <cellStyle name="Entrada 2 2 3 2 2 5 3" xfId="6821"/>
    <cellStyle name="Entrada 2 2 3 2 2 5 3 2" xfId="17326"/>
    <cellStyle name="Entrada 2 2 3 2 2 5 3 3" xfId="20339"/>
    <cellStyle name="Entrada 2 2 3 2 2 5 4" xfId="10286"/>
    <cellStyle name="Entrada 2 2 3 2 2 5 5" xfId="15777"/>
    <cellStyle name="Entrada 2 2 3 2 2 5 6" xfId="13228"/>
    <cellStyle name="Entrada 2 2 3 2 2 6" xfId="7053"/>
    <cellStyle name="Entrada 2 2 3 2 2 6 2" xfId="8761"/>
    <cellStyle name="Entrada 2 2 3 2 2 6 2 2" xfId="12729"/>
    <cellStyle name="Entrada 2 2 3 2 2 6 2 3" xfId="18790"/>
    <cellStyle name="Entrada 2 2 3 2 2 6 2 4" xfId="22279"/>
    <cellStyle name="Entrada 2 2 3 2 2 6 3" xfId="11187"/>
    <cellStyle name="Entrada 2 2 3 2 2 6 4" xfId="17497"/>
    <cellStyle name="Entrada 2 2 3 2 2 6 5" xfId="20571"/>
    <cellStyle name="Entrada 2 2 3 2 2 7" xfId="6041"/>
    <cellStyle name="Entrada 2 2 3 2 2 7 2" xfId="10782"/>
    <cellStyle name="Entrada 2 2 3 2 2 7 3" xfId="16736"/>
    <cellStyle name="Entrada 2 2 3 2 2 7 4" xfId="19559"/>
    <cellStyle name="Entrada 2 2 3 2 2 8" xfId="7749"/>
    <cellStyle name="Entrada 2 2 3 2 2 8 2" xfId="11770"/>
    <cellStyle name="Entrada 2 2 3 2 2 8 3" xfId="18028"/>
    <cellStyle name="Entrada 2 2 3 2 2 8 4" xfId="21267"/>
    <cellStyle name="Entrada 2 2 3 2 2 9" xfId="5235"/>
    <cellStyle name="Entrada 2 2 3 2 2 9 2" xfId="16124"/>
    <cellStyle name="Entrada 2 2 3 2 2 9 3" xfId="12859"/>
    <cellStyle name="Entrada 2 2 3 2 3" xfId="3299"/>
    <cellStyle name="Entrada 2 2 3 2 3 2" xfId="3686"/>
    <cellStyle name="Entrada 2 2 3 2 3 2 2" xfId="7392"/>
    <cellStyle name="Entrada 2 2 3 2 3 2 2 2" xfId="17771"/>
    <cellStyle name="Entrada 2 2 3 2 3 2 2 3" xfId="20910"/>
    <cellStyle name="Entrada 2 2 3 2 3 2 3" xfId="9763"/>
    <cellStyle name="Entrada 2 2 3 2 3 2 4" xfId="14996"/>
    <cellStyle name="Entrada 2 2 3 2 3 2 5" xfId="18176"/>
    <cellStyle name="Entrada 2 2 3 2 3 3" xfId="4069"/>
    <cellStyle name="Entrada 2 2 3 2 3 3 2" xfId="15271"/>
    <cellStyle name="Entrada 2 2 3 2 3 3 3" xfId="13922"/>
    <cellStyle name="Entrada 2 2 3 2 3 4" xfId="4452"/>
    <cellStyle name="Entrada 2 2 3 2 3 4 2" xfId="15546"/>
    <cellStyle name="Entrada 2 2 3 2 3 4 3" xfId="13553"/>
    <cellStyle name="Entrada 2 2 3 2 3 5" xfId="4834"/>
    <cellStyle name="Entrada 2 2 3 2 3 5 2" xfId="15818"/>
    <cellStyle name="Entrada 2 2 3 2 3 5 3" xfId="13172"/>
    <cellStyle name="Entrada 2 2 3 2 3 6" xfId="5683"/>
    <cellStyle name="Entrada 2 2 3 2 3 6 2" xfId="16480"/>
    <cellStyle name="Entrada 2 2 3 2 3 6 3" xfId="19201"/>
    <cellStyle name="Entrada 2 2 3 2 3 7" xfId="9429"/>
    <cellStyle name="Entrada 2 2 3 2 3 8" xfId="14716"/>
    <cellStyle name="Entrada 2 2 3 2 3 9" xfId="15282"/>
    <cellStyle name="Entrada 2 2 3 2 4" xfId="2917"/>
    <cellStyle name="Entrada 2 2 3 2 4 2" xfId="7118"/>
    <cellStyle name="Entrada 2 2 3 2 4 2 2" xfId="11252"/>
    <cellStyle name="Entrada 2 2 3 2 4 2 3" xfId="17538"/>
    <cellStyle name="Entrada 2 2 3 2 4 2 4" xfId="20636"/>
    <cellStyle name="Entrada 2 2 3 2 4 3" xfId="5409"/>
    <cellStyle name="Entrada 2 2 3 2 4 3 2" xfId="16248"/>
    <cellStyle name="Entrada 2 2 3 2 4 3 3" xfId="18927"/>
    <cellStyle name="Entrada 2 2 3 2 4 4" xfId="9069"/>
    <cellStyle name="Entrada 2 2 3 2 4 5" xfId="14441"/>
    <cellStyle name="Entrada 2 2 3 2 4 6" xfId="16024"/>
    <cellStyle name="Entrada 2 2 3 2 5" xfId="6396"/>
    <cellStyle name="Entrada 2 2 3 2 5 2" xfId="8104"/>
    <cellStyle name="Entrada 2 2 3 2 5 2 2" xfId="12072"/>
    <cellStyle name="Entrada 2 2 3 2 5 2 3" xfId="18310"/>
    <cellStyle name="Entrada 2 2 3 2 5 2 4" xfId="21622"/>
    <cellStyle name="Entrada 2 2 3 2 5 3" xfId="10914"/>
    <cellStyle name="Entrada 2 2 3 2 5 4" xfId="17019"/>
    <cellStyle name="Entrada 2 2 3 2 5 5" xfId="19914"/>
    <cellStyle name="Entrada 2 2 3 2 6" xfId="6628"/>
    <cellStyle name="Entrada 2 2 3 2 6 2" xfId="8336"/>
    <cellStyle name="Entrada 2 2 3 2 6 2 2" xfId="12304"/>
    <cellStyle name="Entrada 2 2 3 2 6 2 3" xfId="18481"/>
    <cellStyle name="Entrada 2 2 3 2 6 2 4" xfId="21854"/>
    <cellStyle name="Entrada 2 2 3 2 6 3" xfId="10954"/>
    <cellStyle name="Entrada 2 2 3 2 6 4" xfId="17190"/>
    <cellStyle name="Entrada 2 2 3 2 6 5" xfId="20146"/>
    <cellStyle name="Entrada 2 2 3 2 7" xfId="6860"/>
    <cellStyle name="Entrada 2 2 3 2 7 2" xfId="8568"/>
    <cellStyle name="Entrada 2 2 3 2 7 2 2" xfId="12536"/>
    <cellStyle name="Entrada 2 2 3 2 7 2 3" xfId="18652"/>
    <cellStyle name="Entrada 2 2 3 2 7 2 4" xfId="22086"/>
    <cellStyle name="Entrada 2 2 3 2 7 3" xfId="10994"/>
    <cellStyle name="Entrada 2 2 3 2 7 4" xfId="17360"/>
    <cellStyle name="Entrada 2 2 3 2 7 5" xfId="20378"/>
    <cellStyle name="Entrada 2 2 3 2 8" xfId="5831"/>
    <cellStyle name="Entrada 2 2 3 2 8 2" xfId="10589"/>
    <cellStyle name="Entrada 2 2 3 2 8 3" xfId="16591"/>
    <cellStyle name="Entrada 2 2 3 2 8 4" xfId="19349"/>
    <cellStyle name="Entrada 2 2 3 2 9" xfId="7539"/>
    <cellStyle name="Entrada 2 2 3 2 9 2" xfId="11575"/>
    <cellStyle name="Entrada 2 2 3 2 9 3" xfId="17883"/>
    <cellStyle name="Entrada 2 2 3 2 9 4" xfId="21057"/>
    <cellStyle name="Entrada 2 2 3 3" xfId="2656"/>
    <cellStyle name="Entrada 2 2 3 3 10" xfId="4912"/>
    <cellStyle name="Entrada 2 2 3 3 10 2" xfId="15882"/>
    <cellStyle name="Entrada 2 2 3 3 10 3" xfId="13107"/>
    <cellStyle name="Entrada 2 2 3 3 11" xfId="8813"/>
    <cellStyle name="Entrada 2 2 3 3 12" xfId="14233"/>
    <cellStyle name="Entrada 2 2 3 3 2" xfId="3148"/>
    <cellStyle name="Entrada 2 2 3 3 2 10" xfId="9278"/>
    <cellStyle name="Entrada 2 2 3 3 2 11" xfId="14601"/>
    <cellStyle name="Entrada 2 2 3 3 2 12" xfId="17315"/>
    <cellStyle name="Entrada 2 2 3 3 2 2" xfId="3535"/>
    <cellStyle name="Entrada 2 2 3 3 2 2 2" xfId="7349"/>
    <cellStyle name="Entrada 2 2 3 3 2 2 2 2" xfId="11435"/>
    <cellStyle name="Entrada 2 2 3 3 2 2 2 3" xfId="17737"/>
    <cellStyle name="Entrada 2 2 3 3 2 2 2 4" xfId="20867"/>
    <cellStyle name="Entrada 2 2 3 3 2 2 3" xfId="5640"/>
    <cellStyle name="Entrada 2 2 3 3 2 2 3 2" xfId="16446"/>
    <cellStyle name="Entrada 2 2 3 3 2 2 3 3" xfId="19158"/>
    <cellStyle name="Entrada 2 2 3 3 2 2 4" xfId="9627"/>
    <cellStyle name="Entrada 2 2 3 3 2 2 5" xfId="14881"/>
    <cellStyle name="Entrada 2 2 3 3 2 2 6" xfId="14729"/>
    <cellStyle name="Entrada 2 2 3 3 2 3" xfId="3918"/>
    <cellStyle name="Entrada 2 2 3 3 2 3 2" xfId="8071"/>
    <cellStyle name="Entrada 2 2 3 3 2 3 2 2" xfId="12041"/>
    <cellStyle name="Entrada 2 2 3 3 2 3 2 3" xfId="18277"/>
    <cellStyle name="Entrada 2 2 3 3 2 3 2 4" xfId="21589"/>
    <cellStyle name="Entrada 2 2 3 3 2 3 3" xfId="6363"/>
    <cellStyle name="Entrada 2 2 3 3 2 3 3 2" xfId="16986"/>
    <cellStyle name="Entrada 2 2 3 3 2 3 3 3" xfId="19881"/>
    <cellStyle name="Entrada 2 2 3 3 2 3 4" xfId="9841"/>
    <cellStyle name="Entrada 2 2 3 3 2 3 5" xfId="15157"/>
    <cellStyle name="Entrada 2 2 3 3 2 3 6" xfId="14073"/>
    <cellStyle name="Entrada 2 2 3 3 2 4" xfId="4301"/>
    <cellStyle name="Entrada 2 2 3 3 2 4 2" xfId="8130"/>
    <cellStyle name="Entrada 2 2 3 3 2 4 2 2" xfId="12098"/>
    <cellStyle name="Entrada 2 2 3 3 2 4 2 3" xfId="18334"/>
    <cellStyle name="Entrada 2 2 3 3 2 4 2 4" xfId="21648"/>
    <cellStyle name="Entrada 2 2 3 3 2 4 3" xfId="6422"/>
    <cellStyle name="Entrada 2 2 3 3 2 4 3 2" xfId="17043"/>
    <cellStyle name="Entrada 2 2 3 3 2 4 3 3" xfId="19940"/>
    <cellStyle name="Entrada 2 2 3 3 2 4 4" xfId="10019"/>
    <cellStyle name="Entrada 2 2 3 3 2 4 5" xfId="15432"/>
    <cellStyle name="Entrada 2 2 3 3 2 4 6" xfId="13704"/>
    <cellStyle name="Entrada 2 2 3 3 2 5" xfId="4683"/>
    <cellStyle name="Entrada 2 2 3 3 2 5 2" xfId="8362"/>
    <cellStyle name="Entrada 2 2 3 3 2 5 2 2" xfId="12330"/>
    <cellStyle name="Entrada 2 2 3 3 2 5 2 3" xfId="18505"/>
    <cellStyle name="Entrada 2 2 3 3 2 5 2 4" xfId="21880"/>
    <cellStyle name="Entrada 2 2 3 3 2 5 3" xfId="6654"/>
    <cellStyle name="Entrada 2 2 3 3 2 5 3 2" xfId="17214"/>
    <cellStyle name="Entrada 2 2 3 3 2 5 3 3" xfId="20172"/>
    <cellStyle name="Entrada 2 2 3 3 2 5 4" xfId="10196"/>
    <cellStyle name="Entrada 2 2 3 3 2 5 5" xfId="15706"/>
    <cellStyle name="Entrada 2 2 3 3 2 5 6" xfId="13322"/>
    <cellStyle name="Entrada 2 2 3 3 2 6" xfId="6886"/>
    <cellStyle name="Entrada 2 2 3 3 2 6 2" xfId="8594"/>
    <cellStyle name="Entrada 2 2 3 3 2 6 2 2" xfId="12562"/>
    <cellStyle name="Entrada 2 2 3 3 2 6 2 3" xfId="18676"/>
    <cellStyle name="Entrada 2 2 3 3 2 6 2 4" xfId="22112"/>
    <cellStyle name="Entrada 2 2 3 3 2 6 3" xfId="11020"/>
    <cellStyle name="Entrada 2 2 3 3 2 6 4" xfId="17384"/>
    <cellStyle name="Entrada 2 2 3 3 2 6 5" xfId="20404"/>
    <cellStyle name="Entrada 2 2 3 3 2 7" xfId="5874"/>
    <cellStyle name="Entrada 2 2 3 3 2 7 2" xfId="10615"/>
    <cellStyle name="Entrada 2 2 3 3 2 7 3" xfId="16622"/>
    <cellStyle name="Entrada 2 2 3 3 2 7 4" xfId="19392"/>
    <cellStyle name="Entrada 2 2 3 3 2 8" xfId="7582"/>
    <cellStyle name="Entrada 2 2 3 3 2 8 2" xfId="11603"/>
    <cellStyle name="Entrada 2 2 3 3 2 8 3" xfId="17914"/>
    <cellStyle name="Entrada 2 2 3 3 2 8 4" xfId="21100"/>
    <cellStyle name="Entrada 2 2 3 3 2 9" xfId="4964"/>
    <cellStyle name="Entrada 2 2 3 3 2 9 2" xfId="15932"/>
    <cellStyle name="Entrada 2 2 3 3 2 9 3" xfId="13055"/>
    <cellStyle name="Entrada 2 2 3 3 3" xfId="3099"/>
    <cellStyle name="Entrada 2 2 3 3 3 2" xfId="3486"/>
    <cellStyle name="Entrada 2 2 3 3 3 2 2" xfId="7830"/>
    <cellStyle name="Entrada 2 2 3 3 3 2 2 2" xfId="18093"/>
    <cellStyle name="Entrada 2 2 3 3 3 2 2 3" xfId="21348"/>
    <cellStyle name="Entrada 2 2 3 3 3 2 3" xfId="9580"/>
    <cellStyle name="Entrada 2 2 3 3 3 2 4" xfId="14842"/>
    <cellStyle name="Entrada 2 2 3 3 3 2 5" xfId="15231"/>
    <cellStyle name="Entrada 2 2 3 3 3 3" xfId="3869"/>
    <cellStyle name="Entrada 2 2 3 3 3 3 2" xfId="15118"/>
    <cellStyle name="Entrada 2 2 3 3 3 3 3" xfId="14197"/>
    <cellStyle name="Entrada 2 2 3 3 3 4" xfId="4252"/>
    <cellStyle name="Entrada 2 2 3 3 3 4 2" xfId="15393"/>
    <cellStyle name="Entrada 2 2 3 3 3 4 3" xfId="13753"/>
    <cellStyle name="Entrada 2 2 3 3 3 5" xfId="4634"/>
    <cellStyle name="Entrada 2 2 3 3 3 5 2" xfId="15667"/>
    <cellStyle name="Entrada 2 2 3 3 3 5 3" xfId="13371"/>
    <cellStyle name="Entrada 2 2 3 3 3 6" xfId="6122"/>
    <cellStyle name="Entrada 2 2 3 3 3 6 2" xfId="16801"/>
    <cellStyle name="Entrada 2 2 3 3 3 6 3" xfId="19640"/>
    <cellStyle name="Entrada 2 2 3 3 3 7" xfId="9231"/>
    <cellStyle name="Entrada 2 2 3 3 3 8" xfId="14562"/>
    <cellStyle name="Entrada 2 2 3 3 3 9" xfId="15968"/>
    <cellStyle name="Entrada 2 2 3 3 4" xfId="2856"/>
    <cellStyle name="Entrada 2 2 3 3 4 2" xfId="7198"/>
    <cellStyle name="Entrada 2 2 3 3 4 2 2" xfId="11324"/>
    <cellStyle name="Entrada 2 2 3 3 4 2 3" xfId="17604"/>
    <cellStyle name="Entrada 2 2 3 3 4 2 4" xfId="20716"/>
    <cellStyle name="Entrada 2 2 3 3 4 3" xfId="5489"/>
    <cellStyle name="Entrada 2 2 3 3 4 3 2" xfId="16313"/>
    <cellStyle name="Entrada 2 2 3 3 4 3 3" xfId="19007"/>
    <cellStyle name="Entrada 2 2 3 3 4 4" xfId="9009"/>
    <cellStyle name="Entrada 2 2 3 3 4 5" xfId="14394"/>
    <cellStyle name="Entrada 2 2 3 3 4 6" xfId="18218"/>
    <cellStyle name="Entrada 2 2 3 3 5" xfId="6370"/>
    <cellStyle name="Entrada 2 2 3 3 5 2" xfId="8078"/>
    <cellStyle name="Entrada 2 2 3 3 5 2 2" xfId="12046"/>
    <cellStyle name="Entrada 2 2 3 3 5 2 3" xfId="18284"/>
    <cellStyle name="Entrada 2 2 3 3 5 2 4" xfId="21596"/>
    <cellStyle name="Entrada 2 2 3 3 5 3" xfId="10888"/>
    <cellStyle name="Entrada 2 2 3 3 5 4" xfId="16993"/>
    <cellStyle name="Entrada 2 2 3 3 5 5" xfId="19888"/>
    <cellStyle name="Entrada 2 2 3 3 6" xfId="6602"/>
    <cellStyle name="Entrada 2 2 3 3 6 2" xfId="8310"/>
    <cellStyle name="Entrada 2 2 3 3 6 2 2" xfId="12278"/>
    <cellStyle name="Entrada 2 2 3 3 6 2 3" xfId="18455"/>
    <cellStyle name="Entrada 2 2 3 3 6 2 4" xfId="21828"/>
    <cellStyle name="Entrada 2 2 3 3 6 3" xfId="10928"/>
    <cellStyle name="Entrada 2 2 3 3 6 4" xfId="17164"/>
    <cellStyle name="Entrada 2 2 3 3 6 5" xfId="20120"/>
    <cellStyle name="Entrada 2 2 3 3 7" xfId="6834"/>
    <cellStyle name="Entrada 2 2 3 3 7 2" xfId="8542"/>
    <cellStyle name="Entrada 2 2 3 3 7 2 2" xfId="12510"/>
    <cellStyle name="Entrada 2 2 3 3 7 2 3" xfId="18626"/>
    <cellStyle name="Entrada 2 2 3 3 7 2 4" xfId="22060"/>
    <cellStyle name="Entrada 2 2 3 3 7 3" xfId="10968"/>
    <cellStyle name="Entrada 2 2 3 3 7 4" xfId="17334"/>
    <cellStyle name="Entrada 2 2 3 3 7 5" xfId="20352"/>
    <cellStyle name="Entrada 2 2 3 3 8" xfId="5795"/>
    <cellStyle name="Entrada 2 2 3 3 8 2" xfId="10563"/>
    <cellStyle name="Entrada 2 2 3 3 8 3" xfId="16562"/>
    <cellStyle name="Entrada 2 2 3 3 8 4" xfId="19313"/>
    <cellStyle name="Entrada 2 2 3 3 9" xfId="7503"/>
    <cellStyle name="Entrada 2 2 3 3 9 2" xfId="11549"/>
    <cellStyle name="Entrada 2 2 3 3 9 3" xfId="17854"/>
    <cellStyle name="Entrada 2 2 3 3 9 4" xfId="21021"/>
    <cellStyle name="Entrada 2 2 3 4" xfId="3185"/>
    <cellStyle name="Entrada 2 2 3 4 10" xfId="9315"/>
    <cellStyle name="Entrada 2 2 3 4 11" xfId="14631"/>
    <cellStyle name="Entrada 2 2 3 4 12" xfId="15524"/>
    <cellStyle name="Entrada 2 2 3 4 2" xfId="3572"/>
    <cellStyle name="Entrada 2 2 3 4 2 2" xfId="7360"/>
    <cellStyle name="Entrada 2 2 3 4 2 2 2" xfId="11446"/>
    <cellStyle name="Entrada 2 2 3 4 2 2 3" xfId="17745"/>
    <cellStyle name="Entrada 2 2 3 4 2 2 4" xfId="20878"/>
    <cellStyle name="Entrada 2 2 3 4 2 3" xfId="5651"/>
    <cellStyle name="Entrada 2 2 3 4 2 3 2" xfId="16454"/>
    <cellStyle name="Entrada 2 2 3 4 2 3 3" xfId="19169"/>
    <cellStyle name="Entrada 2 2 3 4 2 4" xfId="9664"/>
    <cellStyle name="Entrada 2 2 3 4 2 5" xfId="14911"/>
    <cellStyle name="Entrada 2 2 3 4 2 6" xfId="18368"/>
    <cellStyle name="Entrada 2 2 3 4 3" xfId="3955"/>
    <cellStyle name="Entrada 2 2 3 4 3 2" xfId="7164"/>
    <cellStyle name="Entrada 2 2 3 4 3 2 2" xfId="11294"/>
    <cellStyle name="Entrada 2 2 3 4 3 2 3" xfId="17576"/>
    <cellStyle name="Entrada 2 2 3 4 3 2 4" xfId="20682"/>
    <cellStyle name="Entrada 2 2 3 4 3 3" xfId="5455"/>
    <cellStyle name="Entrada 2 2 3 4 3 3 2" xfId="16286"/>
    <cellStyle name="Entrada 2 2 3 4 3 3 3" xfId="18973"/>
    <cellStyle name="Entrada 2 2 3 4 3 4" xfId="9878"/>
    <cellStyle name="Entrada 2 2 3 4 3 5" xfId="15187"/>
    <cellStyle name="Entrada 2 2 3 4 3 6" xfId="14036"/>
    <cellStyle name="Entrada 2 2 3 4 4" xfId="4338"/>
    <cellStyle name="Entrada 2 2 3 4 4 2" xfId="8155"/>
    <cellStyle name="Entrada 2 2 3 4 4 2 2" xfId="12123"/>
    <cellStyle name="Entrada 2 2 3 4 4 2 3" xfId="18355"/>
    <cellStyle name="Entrada 2 2 3 4 4 2 4" xfId="21673"/>
    <cellStyle name="Entrada 2 2 3 4 4 3" xfId="6447"/>
    <cellStyle name="Entrada 2 2 3 4 4 3 2" xfId="17064"/>
    <cellStyle name="Entrada 2 2 3 4 4 3 3" xfId="19965"/>
    <cellStyle name="Entrada 2 2 3 4 4 4" xfId="10056"/>
    <cellStyle name="Entrada 2 2 3 4 4 5" xfId="15462"/>
    <cellStyle name="Entrada 2 2 3 4 4 6" xfId="13667"/>
    <cellStyle name="Entrada 2 2 3 4 5" xfId="4720"/>
    <cellStyle name="Entrada 2 2 3 4 5 2" xfId="8387"/>
    <cellStyle name="Entrada 2 2 3 4 5 2 2" xfId="12355"/>
    <cellStyle name="Entrada 2 2 3 4 5 2 3" xfId="18526"/>
    <cellStyle name="Entrada 2 2 3 4 5 2 4" xfId="21905"/>
    <cellStyle name="Entrada 2 2 3 4 5 3" xfId="6679"/>
    <cellStyle name="Entrada 2 2 3 4 5 3 2" xfId="17235"/>
    <cellStyle name="Entrada 2 2 3 4 5 3 3" xfId="20197"/>
    <cellStyle name="Entrada 2 2 3 4 5 4" xfId="10233"/>
    <cellStyle name="Entrada 2 2 3 4 5 5" xfId="15736"/>
    <cellStyle name="Entrada 2 2 3 4 5 6" xfId="13285"/>
    <cellStyle name="Entrada 2 2 3 4 6" xfId="6911"/>
    <cellStyle name="Entrada 2 2 3 4 6 2" xfId="8619"/>
    <cellStyle name="Entrada 2 2 3 4 6 2 2" xfId="12587"/>
    <cellStyle name="Entrada 2 2 3 4 6 2 3" xfId="18697"/>
    <cellStyle name="Entrada 2 2 3 4 6 2 4" xfId="22137"/>
    <cellStyle name="Entrada 2 2 3 4 6 3" xfId="11045"/>
    <cellStyle name="Entrada 2 2 3 4 6 4" xfId="17405"/>
    <cellStyle name="Entrada 2 2 3 4 6 5" xfId="20429"/>
    <cellStyle name="Entrada 2 2 3 4 7" xfId="5899"/>
    <cellStyle name="Entrada 2 2 3 4 7 2" xfId="10640"/>
    <cellStyle name="Entrada 2 2 3 4 7 3" xfId="16643"/>
    <cellStyle name="Entrada 2 2 3 4 7 4" xfId="19417"/>
    <cellStyle name="Entrada 2 2 3 4 8" xfId="7607"/>
    <cellStyle name="Entrada 2 2 3 4 8 2" xfId="11628"/>
    <cellStyle name="Entrada 2 2 3 4 8 3" xfId="17935"/>
    <cellStyle name="Entrada 2 2 3 4 8 4" xfId="21125"/>
    <cellStyle name="Entrada 2 2 3 4 9" xfId="4994"/>
    <cellStyle name="Entrada 2 2 3 4 9 2" xfId="15958"/>
    <cellStyle name="Entrada 2 2 3 4 9 3" xfId="13025"/>
    <cellStyle name="Entrada 2 2 3 5" xfId="3043"/>
    <cellStyle name="Entrada 2 2 3 5 2" xfId="3430"/>
    <cellStyle name="Entrada 2 2 3 5 2 2" xfId="7236"/>
    <cellStyle name="Entrada 2 2 3 5 2 2 2" xfId="17639"/>
    <cellStyle name="Entrada 2 2 3 5 2 2 3" xfId="20754"/>
    <cellStyle name="Entrada 2 2 3 5 2 3" xfId="9542"/>
    <cellStyle name="Entrada 2 2 3 5 2 4" xfId="14797"/>
    <cellStyle name="Entrada 2 2 3 5 2 5" xfId="16624"/>
    <cellStyle name="Entrada 2 2 3 5 3" xfId="3813"/>
    <cellStyle name="Entrada 2 2 3 5 3 2" xfId="15073"/>
    <cellStyle name="Entrada 2 2 3 5 3 3" xfId="18185"/>
    <cellStyle name="Entrada 2 2 3 5 4" xfId="4196"/>
    <cellStyle name="Entrada 2 2 3 5 4 2" xfId="15348"/>
    <cellStyle name="Entrada 2 2 3 5 4 3" xfId="13809"/>
    <cellStyle name="Entrada 2 2 3 5 5" xfId="4578"/>
    <cellStyle name="Entrada 2 2 3 5 5 2" xfId="15622"/>
    <cellStyle name="Entrada 2 2 3 5 5 3" xfId="13427"/>
    <cellStyle name="Entrada 2 2 3 5 6" xfId="5527"/>
    <cellStyle name="Entrada 2 2 3 5 6 2" xfId="16348"/>
    <cellStyle name="Entrada 2 2 3 5 6 3" xfId="19045"/>
    <cellStyle name="Entrada 2 2 3 5 7" xfId="9183"/>
    <cellStyle name="Entrada 2 2 3 5 8" xfId="14517"/>
    <cellStyle name="Entrada 2 2 3 5 9" xfId="14748"/>
    <cellStyle name="Entrada 2 2 3 6" xfId="5270"/>
    <cellStyle name="Entrada 2 2 3 6 2" xfId="5132"/>
    <cellStyle name="Entrada 2 2 3 6 2 2" xfId="10372"/>
    <cellStyle name="Entrada 2 2 3 6 2 3" xfId="16062"/>
    <cellStyle name="Entrada 2 2 3 6 2 4" xfId="14116"/>
    <cellStyle name="Entrada 2 2 3 6 3" xfId="10407"/>
    <cellStyle name="Entrada 2 2 3 6 4" xfId="16150"/>
    <cellStyle name="Entrada 2 2 3 6 5" xfId="12753"/>
    <cellStyle name="Entrada 2 2 3 7" xfId="6162"/>
    <cellStyle name="Entrada 2 2 3 7 2" xfId="7870"/>
    <cellStyle name="Entrada 2 2 3 7 2 2" xfId="11864"/>
    <cellStyle name="Entrada 2 2 3 7 2 3" xfId="18127"/>
    <cellStyle name="Entrada 2 2 3 7 2 4" xfId="21388"/>
    <cellStyle name="Entrada 2 2 3 7 3" xfId="10828"/>
    <cellStyle name="Entrada 2 2 3 7 4" xfId="16835"/>
    <cellStyle name="Entrada 2 2 3 7 5" xfId="19680"/>
    <cellStyle name="Entrada 2 2 3 8" xfId="6212"/>
    <cellStyle name="Entrada 2 2 3 8 2" xfId="7920"/>
    <cellStyle name="Entrada 2 2 3 8 2 2" xfId="11897"/>
    <cellStyle name="Entrada 2 2 3 8 2 3" xfId="18172"/>
    <cellStyle name="Entrada 2 2 3 8 2 4" xfId="21438"/>
    <cellStyle name="Entrada 2 2 3 8 3" xfId="10850"/>
    <cellStyle name="Entrada 2 2 3 8 4" xfId="16880"/>
    <cellStyle name="Entrada 2 2 3 8 5" xfId="19730"/>
    <cellStyle name="Entrada 2 2 3 9" xfId="6105"/>
    <cellStyle name="Entrada 2 2 3 9 2" xfId="7813"/>
    <cellStyle name="Entrada 2 2 3 9 2 2" xfId="11825"/>
    <cellStyle name="Entrada 2 2 3 9 2 3" xfId="18078"/>
    <cellStyle name="Entrada 2 2 3 9 2 4" xfId="21331"/>
    <cellStyle name="Entrada 2 2 3 9 3" xfId="10807"/>
    <cellStyle name="Entrada 2 2 3 9 4" xfId="16786"/>
    <cellStyle name="Entrada 2 2 3 9 5" xfId="19623"/>
    <cellStyle name="Entrada 2 2 4" xfId="3030"/>
    <cellStyle name="Entrada 2 2 4 2" xfId="3417"/>
    <cellStyle name="Entrada 2 2 4 2 2" xfId="14786"/>
    <cellStyle name="Entrada 2 2 4 2 3" xfId="18175"/>
    <cellStyle name="Entrada 2 2 4 3" xfId="3800"/>
    <cellStyle name="Entrada 2 2 4 3 2" xfId="15062"/>
    <cellStyle name="Entrada 2 2 4 3 3" xfId="16706"/>
    <cellStyle name="Entrada 2 2 4 4" xfId="4183"/>
    <cellStyle name="Entrada 2 2 4 4 2" xfId="15337"/>
    <cellStyle name="Entrada 2 2 4 4 3" xfId="13822"/>
    <cellStyle name="Entrada 2 2 4 5" xfId="4565"/>
    <cellStyle name="Entrada 2 2 4 5 2" xfId="15611"/>
    <cellStyle name="Entrada 2 2 4 5 3" xfId="13440"/>
    <cellStyle name="Entrada 2 2 4 6" xfId="14506"/>
    <cellStyle name="Entrada 2 2 4 7" xfId="18757"/>
    <cellStyle name="Entrada 2 2 5" xfId="3087"/>
    <cellStyle name="Entrada 2 2 5 2" xfId="3474"/>
    <cellStyle name="Entrada 2 2 5 2 2" xfId="14831"/>
    <cellStyle name="Entrada 2 2 5 2 3" xfId="18030"/>
    <cellStyle name="Entrada 2 2 5 3" xfId="3857"/>
    <cellStyle name="Entrada 2 2 5 3 2" xfId="15107"/>
    <cellStyle name="Entrada 2 2 5 3 3" xfId="14209"/>
    <cellStyle name="Entrada 2 2 5 4" xfId="4240"/>
    <cellStyle name="Entrada 2 2 5 4 2" xfId="15382"/>
    <cellStyle name="Entrada 2 2 5 4 3" xfId="13765"/>
    <cellStyle name="Entrada 2 2 5 5" xfId="4622"/>
    <cellStyle name="Entrada 2 2 5 5 2" xfId="15656"/>
    <cellStyle name="Entrada 2 2 5 5 3" xfId="13383"/>
    <cellStyle name="Entrada 2 2 5 6" xfId="14551"/>
    <cellStyle name="Entrada 2 2 5 7" xfId="16398"/>
    <cellStyle name="Entrada 2 2 6" xfId="22393"/>
    <cellStyle name="Entrada 2 2 7" xfId="2075"/>
    <cellStyle name="Entrada 2 3" xfId="248"/>
    <cellStyle name="Entrada 2 4" xfId="249"/>
    <cellStyle name="Entrada 3" xfId="250"/>
    <cellStyle name="Entrada 3 2" xfId="2624"/>
    <cellStyle name="Entrada 3 2 10" xfId="5138"/>
    <cellStyle name="Entrada 3 2 10 2" xfId="10377"/>
    <cellStyle name="Entrada 3 2 10 3" xfId="16066"/>
    <cellStyle name="Entrada 3 2 10 4" xfId="12783"/>
    <cellStyle name="Entrada 3 2 11" xfId="4852"/>
    <cellStyle name="Entrada 3 2 11 2" xfId="15829"/>
    <cellStyle name="Entrada 3 2 11 3" xfId="13154"/>
    <cellStyle name="Entrada 3 2 12" xfId="8787"/>
    <cellStyle name="Entrada 3 2 13" xfId="14150"/>
    <cellStyle name="Entrada 3 2 2" xfId="2713"/>
    <cellStyle name="Entrada 3 2 2 10" xfId="7489"/>
    <cellStyle name="Entrada 3 2 2 10 2" xfId="11543"/>
    <cellStyle name="Entrada 3 2 2 10 3" xfId="17845"/>
    <cellStyle name="Entrada 3 2 2 10 4" xfId="21007"/>
    <cellStyle name="Entrada 3 2 2 11" xfId="4906"/>
    <cellStyle name="Entrada 3 2 2 11 2" xfId="15877"/>
    <cellStyle name="Entrada 3 2 2 11 3" xfId="13113"/>
    <cellStyle name="Entrada 3 2 2 12" xfId="8868"/>
    <cellStyle name="Entrada 3 2 2 13" xfId="14280"/>
    <cellStyle name="Entrada 3 2 2 14" xfId="14691"/>
    <cellStyle name="Entrada 3 2 2 2" xfId="2650"/>
    <cellStyle name="Entrada 3 2 2 2 10" xfId="4889"/>
    <cellStyle name="Entrada 3 2 2 2 10 2" xfId="15864"/>
    <cellStyle name="Entrada 3 2 2 2 10 3" xfId="12819"/>
    <cellStyle name="Entrada 3 2 2 2 11" xfId="8807"/>
    <cellStyle name="Entrada 3 2 2 2 12" xfId="14227"/>
    <cellStyle name="Entrada 3 2 2 2 2" xfId="3142"/>
    <cellStyle name="Entrada 3 2 2 2 2 10" xfId="9272"/>
    <cellStyle name="Entrada 3 2 2 2 2 11" xfId="14595"/>
    <cellStyle name="Entrada 3 2 2 2 2 12" xfId="14705"/>
    <cellStyle name="Entrada 3 2 2 2 2 2" xfId="3529"/>
    <cellStyle name="Entrada 3 2 2 2 2 2 2" xfId="7262"/>
    <cellStyle name="Entrada 3 2 2 2 2 2 2 2" xfId="11367"/>
    <cellStyle name="Entrada 3 2 2 2 2 2 2 3" xfId="17662"/>
    <cellStyle name="Entrada 3 2 2 2 2 2 2 4" xfId="20780"/>
    <cellStyle name="Entrada 3 2 2 2 2 2 3" xfId="5553"/>
    <cellStyle name="Entrada 3 2 2 2 2 2 3 2" xfId="16371"/>
    <cellStyle name="Entrada 3 2 2 2 2 2 3 3" xfId="19071"/>
    <cellStyle name="Entrada 3 2 2 2 2 2 4" xfId="9621"/>
    <cellStyle name="Entrada 3 2 2 2 2 2 5" xfId="14875"/>
    <cellStyle name="Entrada 3 2 2 2 2 2 6" xfId="14568"/>
    <cellStyle name="Entrada 3 2 2 2 2 3" xfId="3912"/>
    <cellStyle name="Entrada 3 2 2 2 2 3 2" xfId="7426"/>
    <cellStyle name="Entrada 3 2 2 2 2 3 2 2" xfId="11489"/>
    <cellStyle name="Entrada 3 2 2 2 2 3 2 3" xfId="17794"/>
    <cellStyle name="Entrada 3 2 2 2 2 3 2 4" xfId="20944"/>
    <cellStyle name="Entrada 3 2 2 2 2 3 3" xfId="5717"/>
    <cellStyle name="Entrada 3 2 2 2 2 3 3 2" xfId="16503"/>
    <cellStyle name="Entrada 3 2 2 2 2 3 3 3" xfId="19235"/>
    <cellStyle name="Entrada 3 2 2 2 2 3 4" xfId="9835"/>
    <cellStyle name="Entrada 3 2 2 2 2 3 5" xfId="15151"/>
    <cellStyle name="Entrada 3 2 2 2 2 3 6" xfId="14079"/>
    <cellStyle name="Entrada 3 2 2 2 2 4" xfId="4295"/>
    <cellStyle name="Entrada 3 2 2 2 2 4 2" xfId="8136"/>
    <cellStyle name="Entrada 3 2 2 2 2 4 2 2" xfId="12104"/>
    <cellStyle name="Entrada 3 2 2 2 2 4 2 3" xfId="18340"/>
    <cellStyle name="Entrada 3 2 2 2 2 4 2 4" xfId="21654"/>
    <cellStyle name="Entrada 3 2 2 2 2 4 3" xfId="6428"/>
    <cellStyle name="Entrada 3 2 2 2 2 4 3 2" xfId="17049"/>
    <cellStyle name="Entrada 3 2 2 2 2 4 3 3" xfId="19946"/>
    <cellStyle name="Entrada 3 2 2 2 2 4 4" xfId="10013"/>
    <cellStyle name="Entrada 3 2 2 2 2 4 5" xfId="15426"/>
    <cellStyle name="Entrada 3 2 2 2 2 4 6" xfId="13710"/>
    <cellStyle name="Entrada 3 2 2 2 2 5" xfId="4677"/>
    <cellStyle name="Entrada 3 2 2 2 2 5 2" xfId="8368"/>
    <cellStyle name="Entrada 3 2 2 2 2 5 2 2" xfId="12336"/>
    <cellStyle name="Entrada 3 2 2 2 2 5 2 3" xfId="18511"/>
    <cellStyle name="Entrada 3 2 2 2 2 5 2 4" xfId="21886"/>
    <cellStyle name="Entrada 3 2 2 2 2 5 3" xfId="6660"/>
    <cellStyle name="Entrada 3 2 2 2 2 5 3 2" xfId="17220"/>
    <cellStyle name="Entrada 3 2 2 2 2 5 3 3" xfId="20178"/>
    <cellStyle name="Entrada 3 2 2 2 2 5 4" xfId="10190"/>
    <cellStyle name="Entrada 3 2 2 2 2 5 5" xfId="15700"/>
    <cellStyle name="Entrada 3 2 2 2 2 5 6" xfId="13328"/>
    <cellStyle name="Entrada 3 2 2 2 2 6" xfId="6892"/>
    <cellStyle name="Entrada 3 2 2 2 2 6 2" xfId="8600"/>
    <cellStyle name="Entrada 3 2 2 2 2 6 2 2" xfId="12568"/>
    <cellStyle name="Entrada 3 2 2 2 2 6 2 3" xfId="18682"/>
    <cellStyle name="Entrada 3 2 2 2 2 6 2 4" xfId="22118"/>
    <cellStyle name="Entrada 3 2 2 2 2 6 3" xfId="11026"/>
    <cellStyle name="Entrada 3 2 2 2 2 6 4" xfId="17390"/>
    <cellStyle name="Entrada 3 2 2 2 2 6 5" xfId="20410"/>
    <cellStyle name="Entrada 3 2 2 2 2 7" xfId="5880"/>
    <cellStyle name="Entrada 3 2 2 2 2 7 2" xfId="10621"/>
    <cellStyle name="Entrada 3 2 2 2 2 7 3" xfId="16628"/>
    <cellStyle name="Entrada 3 2 2 2 2 7 4" xfId="19398"/>
    <cellStyle name="Entrada 3 2 2 2 2 8" xfId="7588"/>
    <cellStyle name="Entrada 3 2 2 2 2 8 2" xfId="11609"/>
    <cellStyle name="Entrada 3 2 2 2 2 8 3" xfId="17920"/>
    <cellStyle name="Entrada 3 2 2 2 2 8 4" xfId="21106"/>
    <cellStyle name="Entrada 3 2 2 2 2 9" xfId="4970"/>
    <cellStyle name="Entrada 3 2 2 2 2 9 2" xfId="15938"/>
    <cellStyle name="Entrada 3 2 2 2 2 9 3" xfId="13049"/>
    <cellStyle name="Entrada 3 2 2 2 3" xfId="3259"/>
    <cellStyle name="Entrada 3 2 2 2 3 2" xfId="3646"/>
    <cellStyle name="Entrada 3 2 2 2 3 2 2" xfId="7390"/>
    <cellStyle name="Entrada 3 2 2 2 3 2 2 2" xfId="17769"/>
    <cellStyle name="Entrada 3 2 2 2 3 2 2 3" xfId="20908"/>
    <cellStyle name="Entrada 3 2 2 2 3 2 3" xfId="9737"/>
    <cellStyle name="Entrada 3 2 2 2 3 2 4" xfId="14965"/>
    <cellStyle name="Entrada 3 2 2 2 3 2 5" xfId="14418"/>
    <cellStyle name="Entrada 3 2 2 2 3 3" xfId="4029"/>
    <cellStyle name="Entrada 3 2 2 2 3 3 2" xfId="15240"/>
    <cellStyle name="Entrada 3 2 2 2 3 3 3" xfId="13962"/>
    <cellStyle name="Entrada 3 2 2 2 3 4" xfId="4412"/>
    <cellStyle name="Entrada 3 2 2 2 3 4 2" xfId="15516"/>
    <cellStyle name="Entrada 3 2 2 2 3 4 3" xfId="13593"/>
    <cellStyle name="Entrada 3 2 2 2 3 5" xfId="4794"/>
    <cellStyle name="Entrada 3 2 2 2 3 5 2" xfId="15788"/>
    <cellStyle name="Entrada 3 2 2 2 3 5 3" xfId="13212"/>
    <cellStyle name="Entrada 3 2 2 2 3 6" xfId="5681"/>
    <cellStyle name="Entrada 3 2 2 2 3 6 2" xfId="16478"/>
    <cellStyle name="Entrada 3 2 2 2 3 6 3" xfId="19199"/>
    <cellStyle name="Entrada 3 2 2 2 3 7" xfId="9389"/>
    <cellStyle name="Entrada 3 2 2 2 3 8" xfId="14685"/>
    <cellStyle name="Entrada 3 2 2 2 3 9" xfId="16445"/>
    <cellStyle name="Entrada 3 2 2 2 4" xfId="2850"/>
    <cellStyle name="Entrada 3 2 2 2 4 2" xfId="5143"/>
    <cellStyle name="Entrada 3 2 2 2 4 2 2" xfId="10382"/>
    <cellStyle name="Entrada 3 2 2 2 4 2 3" xfId="16070"/>
    <cellStyle name="Entrada 3 2 2 2 4 2 4" xfId="12927"/>
    <cellStyle name="Entrada 3 2 2 2 4 3" xfId="5333"/>
    <cellStyle name="Entrada 3 2 2 2 4 3 2" xfId="16202"/>
    <cellStyle name="Entrada 3 2 2 2 4 3 3" xfId="18851"/>
    <cellStyle name="Entrada 3 2 2 2 4 4" xfId="9003"/>
    <cellStyle name="Entrada 3 2 2 2 4 5" xfId="14388"/>
    <cellStyle name="Entrada 3 2 2 2 4 6" xfId="18452"/>
    <cellStyle name="Entrada 3 2 2 2 5" xfId="5480"/>
    <cellStyle name="Entrada 3 2 2 2 5 2" xfId="7189"/>
    <cellStyle name="Entrada 3 2 2 2 5 2 2" xfId="11318"/>
    <cellStyle name="Entrada 3 2 2 2 5 2 3" xfId="17598"/>
    <cellStyle name="Entrada 3 2 2 2 5 2 4" xfId="20707"/>
    <cellStyle name="Entrada 3 2 2 2 5 3" xfId="10474"/>
    <cellStyle name="Entrada 3 2 2 2 5 4" xfId="16308"/>
    <cellStyle name="Entrada 3 2 2 2 5 5" xfId="18998"/>
    <cellStyle name="Entrada 3 2 2 2 6" xfId="6338"/>
    <cellStyle name="Entrada 3 2 2 2 6 2" xfId="8046"/>
    <cellStyle name="Entrada 3 2 2 2 6 2 2" xfId="12017"/>
    <cellStyle name="Entrada 3 2 2 2 6 2 3" xfId="18258"/>
    <cellStyle name="Entrada 3 2 2 2 6 2 4" xfId="21564"/>
    <cellStyle name="Entrada 3 2 2 2 6 3" xfId="10873"/>
    <cellStyle name="Entrada 3 2 2 2 6 4" xfId="16967"/>
    <cellStyle name="Entrada 3 2 2 2 6 5" xfId="19856"/>
    <cellStyle name="Entrada 3 2 2 2 7" xfId="5414"/>
    <cellStyle name="Entrada 3 2 2 2 7 2" xfId="7123"/>
    <cellStyle name="Entrada 3 2 2 2 7 2 2" xfId="11257"/>
    <cellStyle name="Entrada 3 2 2 2 7 2 3" xfId="17543"/>
    <cellStyle name="Entrada 3 2 2 2 7 2 4" xfId="20641"/>
    <cellStyle name="Entrada 3 2 2 2 7 3" xfId="10431"/>
    <cellStyle name="Entrada 3 2 2 2 7 4" xfId="16253"/>
    <cellStyle name="Entrada 3 2 2 2 7 5" xfId="18932"/>
    <cellStyle name="Entrada 3 2 2 2 8" xfId="5762"/>
    <cellStyle name="Entrada 3 2 2 2 8 2" xfId="10539"/>
    <cellStyle name="Entrada 3 2 2 2 8 3" xfId="16540"/>
    <cellStyle name="Entrada 3 2 2 2 8 4" xfId="19280"/>
    <cellStyle name="Entrada 3 2 2 2 9" xfId="7471"/>
    <cellStyle name="Entrada 3 2 2 2 9 2" xfId="11526"/>
    <cellStyle name="Entrada 3 2 2 2 9 3" xfId="17831"/>
    <cellStyle name="Entrada 3 2 2 2 9 4" xfId="20989"/>
    <cellStyle name="Entrada 3 2 2 3" xfId="3203"/>
    <cellStyle name="Entrada 3 2 2 3 10" xfId="9333"/>
    <cellStyle name="Entrada 3 2 2 3 11" xfId="14645"/>
    <cellStyle name="Entrada 3 2 2 3 12" xfId="16899"/>
    <cellStyle name="Entrada 3 2 2 3 2" xfId="3590"/>
    <cellStyle name="Entrada 3 2 2 3 2 2" xfId="7253"/>
    <cellStyle name="Entrada 3 2 2 3 2 2 2" xfId="11358"/>
    <cellStyle name="Entrada 3 2 2 3 2 2 3" xfId="17654"/>
    <cellStyle name="Entrada 3 2 2 3 2 2 4" xfId="20771"/>
    <cellStyle name="Entrada 3 2 2 3 2 3" xfId="5544"/>
    <cellStyle name="Entrada 3 2 2 3 2 3 2" xfId="16363"/>
    <cellStyle name="Entrada 3 2 2 3 2 3 3" xfId="19062"/>
    <cellStyle name="Entrada 3 2 2 3 2 4" xfId="9682"/>
    <cellStyle name="Entrada 3 2 2 3 2 5" xfId="14925"/>
    <cellStyle name="Entrada 3 2 2 3 2 6" xfId="18404"/>
    <cellStyle name="Entrada 3 2 2 3 3" xfId="3973"/>
    <cellStyle name="Entrada 3 2 2 3 3 2" xfId="8005"/>
    <cellStyle name="Entrada 3 2 2 3 3 2 2" xfId="11981"/>
    <cellStyle name="Entrada 3 2 2 3 3 2 3" xfId="18222"/>
    <cellStyle name="Entrada 3 2 2 3 3 2 4" xfId="21523"/>
    <cellStyle name="Entrada 3 2 2 3 3 3" xfId="6297"/>
    <cellStyle name="Entrada 3 2 2 3 3 3 2" xfId="16931"/>
    <cellStyle name="Entrada 3 2 2 3 3 3 3" xfId="19815"/>
    <cellStyle name="Entrada 3 2 2 3 3 4" xfId="9892"/>
    <cellStyle name="Entrada 3 2 2 3 3 5" xfId="15201"/>
    <cellStyle name="Entrada 3 2 2 3 3 6" xfId="14018"/>
    <cellStyle name="Entrada 3 2 2 3 4" xfId="4356"/>
    <cellStyle name="Entrada 3 2 2 3 4 2" xfId="8119"/>
    <cellStyle name="Entrada 3 2 2 3 4 2 2" xfId="12087"/>
    <cellStyle name="Entrada 3 2 2 3 4 2 3" xfId="18325"/>
    <cellStyle name="Entrada 3 2 2 3 4 2 4" xfId="21637"/>
    <cellStyle name="Entrada 3 2 2 3 4 3" xfId="6411"/>
    <cellStyle name="Entrada 3 2 2 3 4 3 2" xfId="17034"/>
    <cellStyle name="Entrada 3 2 2 3 4 3 3" xfId="19929"/>
    <cellStyle name="Entrada 3 2 2 3 4 4" xfId="10070"/>
    <cellStyle name="Entrada 3 2 2 3 4 5" xfId="15476"/>
    <cellStyle name="Entrada 3 2 2 3 4 6" xfId="13649"/>
    <cellStyle name="Entrada 3 2 2 3 5" xfId="4738"/>
    <cellStyle name="Entrada 3 2 2 3 5 2" xfId="8351"/>
    <cellStyle name="Entrada 3 2 2 3 5 2 2" xfId="12319"/>
    <cellStyle name="Entrada 3 2 2 3 5 2 3" xfId="18496"/>
    <cellStyle name="Entrada 3 2 2 3 5 2 4" xfId="21869"/>
    <cellStyle name="Entrada 3 2 2 3 5 3" xfId="6643"/>
    <cellStyle name="Entrada 3 2 2 3 5 3 2" xfId="17205"/>
    <cellStyle name="Entrada 3 2 2 3 5 3 3" xfId="20161"/>
    <cellStyle name="Entrada 3 2 2 3 5 4" xfId="10247"/>
    <cellStyle name="Entrada 3 2 2 3 5 5" xfId="15749"/>
    <cellStyle name="Entrada 3 2 2 3 5 6" xfId="13267"/>
    <cellStyle name="Entrada 3 2 2 3 6" xfId="6875"/>
    <cellStyle name="Entrada 3 2 2 3 6 2" xfId="8583"/>
    <cellStyle name="Entrada 3 2 2 3 6 2 2" xfId="12551"/>
    <cellStyle name="Entrada 3 2 2 3 6 2 3" xfId="18667"/>
    <cellStyle name="Entrada 3 2 2 3 6 2 4" xfId="22101"/>
    <cellStyle name="Entrada 3 2 2 3 6 3" xfId="11009"/>
    <cellStyle name="Entrada 3 2 2 3 6 4" xfId="17375"/>
    <cellStyle name="Entrada 3 2 2 3 6 5" xfId="20393"/>
    <cellStyle name="Entrada 3 2 2 3 7" xfId="5863"/>
    <cellStyle name="Entrada 3 2 2 3 7 2" xfId="10604"/>
    <cellStyle name="Entrada 3 2 2 3 7 3" xfId="16613"/>
    <cellStyle name="Entrada 3 2 2 3 7 4" xfId="19381"/>
    <cellStyle name="Entrada 3 2 2 3 8" xfId="7571"/>
    <cellStyle name="Entrada 3 2 2 3 8 2" xfId="11592"/>
    <cellStyle name="Entrada 3 2 2 3 8 3" xfId="17905"/>
    <cellStyle name="Entrada 3 2 2 3 8 4" xfId="21089"/>
    <cellStyle name="Entrada 3 2 2 3 9" xfId="4953"/>
    <cellStyle name="Entrada 3 2 2 3 9 2" xfId="15923"/>
    <cellStyle name="Entrada 3 2 2 3 9 3" xfId="13066"/>
    <cellStyle name="Entrada 3 2 2 4" xfId="3258"/>
    <cellStyle name="Entrada 3 2 2 4 2" xfId="3645"/>
    <cellStyle name="Entrada 3 2 2 4 2 2" xfId="7243"/>
    <cellStyle name="Entrada 3 2 2 4 2 2 2" xfId="17646"/>
    <cellStyle name="Entrada 3 2 2 4 2 2 3" xfId="20761"/>
    <cellStyle name="Entrada 3 2 2 4 2 3" xfId="9736"/>
    <cellStyle name="Entrada 3 2 2 4 2 4" xfId="14964"/>
    <cellStyle name="Entrada 3 2 2 4 2 5" xfId="17851"/>
    <cellStyle name="Entrada 3 2 2 4 3" xfId="4028"/>
    <cellStyle name="Entrada 3 2 2 4 3 2" xfId="15239"/>
    <cellStyle name="Entrada 3 2 2 4 3 3" xfId="13963"/>
    <cellStyle name="Entrada 3 2 2 4 4" xfId="4411"/>
    <cellStyle name="Entrada 3 2 2 4 4 2" xfId="15515"/>
    <cellStyle name="Entrada 3 2 2 4 4 3" xfId="13594"/>
    <cellStyle name="Entrada 3 2 2 4 5" xfId="4793"/>
    <cellStyle name="Entrada 3 2 2 4 5 2" xfId="15787"/>
    <cellStyle name="Entrada 3 2 2 4 5 3" xfId="12820"/>
    <cellStyle name="Entrada 3 2 2 4 6" xfId="5534"/>
    <cellStyle name="Entrada 3 2 2 4 6 2" xfId="16355"/>
    <cellStyle name="Entrada 3 2 2 4 6 3" xfId="19052"/>
    <cellStyle name="Entrada 3 2 2 4 7" xfId="9388"/>
    <cellStyle name="Entrada 3 2 2 4 8" xfId="14684"/>
    <cellStyle name="Entrada 3 2 2 4 9" xfId="15018"/>
    <cellStyle name="Entrada 3 2 2 5" xfId="6333"/>
    <cellStyle name="Entrada 3 2 2 5 2" xfId="8041"/>
    <cellStyle name="Entrada 3 2 2 5 2 2" xfId="12012"/>
    <cellStyle name="Entrada 3 2 2 5 2 3" xfId="18254"/>
    <cellStyle name="Entrada 3 2 2 5 2 4" xfId="21559"/>
    <cellStyle name="Entrada 3 2 2 5 3" xfId="10869"/>
    <cellStyle name="Entrada 3 2 2 5 4" xfId="16963"/>
    <cellStyle name="Entrada 3 2 2 5 5" xfId="19851"/>
    <cellStyle name="Entrada 3 2 2 6" xfId="5450"/>
    <cellStyle name="Entrada 3 2 2 6 2" xfId="7159"/>
    <cellStyle name="Entrada 3 2 2 6 2 2" xfId="11290"/>
    <cellStyle name="Entrada 3 2 2 6 2 3" xfId="17573"/>
    <cellStyle name="Entrada 3 2 2 6 2 4" xfId="20677"/>
    <cellStyle name="Entrada 3 2 2 6 3" xfId="10464"/>
    <cellStyle name="Entrada 3 2 2 6 4" xfId="16283"/>
    <cellStyle name="Entrada 3 2 2 6 5" xfId="18968"/>
    <cellStyle name="Entrada 3 2 2 7" xfId="5311"/>
    <cellStyle name="Entrada 3 2 2 7 2" xfId="5103"/>
    <cellStyle name="Entrada 3 2 2 7 2 2" xfId="10347"/>
    <cellStyle name="Entrada 3 2 2 7 2 3" xfId="16038"/>
    <cellStyle name="Entrada 3 2 2 7 2 4" xfId="12936"/>
    <cellStyle name="Entrada 3 2 2 7 3" xfId="10419"/>
    <cellStyle name="Entrada 3 2 2 7 4" xfId="16184"/>
    <cellStyle name="Entrada 3 2 2 7 5" xfId="18829"/>
    <cellStyle name="Entrada 3 2 2 8" xfId="5473"/>
    <cellStyle name="Entrada 3 2 2 8 2" xfId="7182"/>
    <cellStyle name="Entrada 3 2 2 8 2 2" xfId="11311"/>
    <cellStyle name="Entrada 3 2 2 8 2 3" xfId="17592"/>
    <cellStyle name="Entrada 3 2 2 8 2 4" xfId="20700"/>
    <cellStyle name="Entrada 3 2 2 8 3" xfId="10472"/>
    <cellStyle name="Entrada 3 2 2 8 4" xfId="16302"/>
    <cellStyle name="Entrada 3 2 2 8 5" xfId="18991"/>
    <cellStyle name="Entrada 3 2 2 9" xfId="5780"/>
    <cellStyle name="Entrada 3 2 2 9 2" xfId="10556"/>
    <cellStyle name="Entrada 3 2 2 9 3" xfId="16553"/>
    <cellStyle name="Entrada 3 2 2 9 4" xfId="19298"/>
    <cellStyle name="Entrada 3 2 3" xfId="2672"/>
    <cellStyle name="Entrada 3 2 3 10" xfId="7518"/>
    <cellStyle name="Entrada 3 2 3 10 2" xfId="11559"/>
    <cellStyle name="Entrada 3 2 3 10 3" xfId="17865"/>
    <cellStyle name="Entrada 3 2 3 10 4" xfId="21036"/>
    <cellStyle name="Entrada 3 2 3 11" xfId="4922"/>
    <cellStyle name="Entrada 3 2 3 11 2" xfId="15892"/>
    <cellStyle name="Entrada 3 2 3 11 3" xfId="13097"/>
    <cellStyle name="Entrada 3 2 3 12" xfId="8829"/>
    <cellStyle name="Entrada 3 2 3 13" xfId="14245"/>
    <cellStyle name="Entrada 3 2 3 14" xfId="16726"/>
    <cellStyle name="Entrada 3 2 3 2" xfId="2731"/>
    <cellStyle name="Entrada 3 2 3 2 10" xfId="4944"/>
    <cellStyle name="Entrada 3 2 3 2 10 2" xfId="15914"/>
    <cellStyle name="Entrada 3 2 3 2 10 3" xfId="13075"/>
    <cellStyle name="Entrada 3 2 3 2 11" xfId="8886"/>
    <cellStyle name="Entrada 3 2 3 2 12" xfId="14290"/>
    <cellStyle name="Entrada 3 2 3 2 2" xfId="3221"/>
    <cellStyle name="Entrada 3 2 3 2 2 10" xfId="9351"/>
    <cellStyle name="Entrada 3 2 3 2 2 11" xfId="14655"/>
    <cellStyle name="Entrada 3 2 3 2 2 12" xfId="16885"/>
    <cellStyle name="Entrada 3 2 3 2 2 2" xfId="3608"/>
    <cellStyle name="Entrada 3 2 3 2 2 2 2" xfId="7969"/>
    <cellStyle name="Entrada 3 2 3 2 2 2 2 2" xfId="11945"/>
    <cellStyle name="Entrada 3 2 3 2 2 2 2 3" xfId="18195"/>
    <cellStyle name="Entrada 3 2 3 2 2 2 2 4" xfId="21487"/>
    <cellStyle name="Entrada 3 2 3 2 2 2 3" xfId="6261"/>
    <cellStyle name="Entrada 3 2 3 2 2 2 3 2" xfId="16903"/>
    <cellStyle name="Entrada 3 2 3 2 2 2 3 3" xfId="19779"/>
    <cellStyle name="Entrada 3 2 3 2 2 2 4" xfId="9700"/>
    <cellStyle name="Entrada 3 2 3 2 2 2 5" xfId="14935"/>
    <cellStyle name="Entrada 3 2 3 2 2 2 6" xfId="18014"/>
    <cellStyle name="Entrada 3 2 3 2 2 3" xfId="3991"/>
    <cellStyle name="Entrada 3 2 3 2 2 3 2" xfId="7776"/>
    <cellStyle name="Entrada 3 2 3 2 2 3 2 2" xfId="11797"/>
    <cellStyle name="Entrada 3 2 3 2 2 3 2 3" xfId="18047"/>
    <cellStyle name="Entrada 3 2 3 2 2 3 2 4" xfId="21294"/>
    <cellStyle name="Entrada 3 2 3 2 2 3 3" xfId="6068"/>
    <cellStyle name="Entrada 3 2 3 2 2 3 3 2" xfId="16755"/>
    <cellStyle name="Entrada 3 2 3 2 2 3 3 3" xfId="19586"/>
    <cellStyle name="Entrada 3 2 3 2 2 3 4" xfId="9910"/>
    <cellStyle name="Entrada 3 2 3 2 2 3 5" xfId="15211"/>
    <cellStyle name="Entrada 3 2 3 2 2 3 6" xfId="14000"/>
    <cellStyle name="Entrada 3 2 3 2 2 4" xfId="4374"/>
    <cellStyle name="Entrada 3 2 3 2 2 4 2" xfId="8276"/>
    <cellStyle name="Entrada 3 2 3 2 2 4 2 2" xfId="12244"/>
    <cellStyle name="Entrada 3 2 3 2 2 4 2 3" xfId="18428"/>
    <cellStyle name="Entrada 3 2 3 2 2 4 2 4" xfId="21794"/>
    <cellStyle name="Entrada 3 2 3 2 2 4 3" xfId="6568"/>
    <cellStyle name="Entrada 3 2 3 2 2 4 3 2" xfId="17137"/>
    <cellStyle name="Entrada 3 2 3 2 2 4 3 3" xfId="20086"/>
    <cellStyle name="Entrada 3 2 3 2 2 4 4" xfId="10088"/>
    <cellStyle name="Entrada 3 2 3 2 2 4 5" xfId="15486"/>
    <cellStyle name="Entrada 3 2 3 2 2 4 6" xfId="13631"/>
    <cellStyle name="Entrada 3 2 3 2 2 5" xfId="4756"/>
    <cellStyle name="Entrada 3 2 3 2 2 5 2" xfId="8508"/>
    <cellStyle name="Entrada 3 2 3 2 2 5 2 2" xfId="12476"/>
    <cellStyle name="Entrada 3 2 3 2 2 5 2 3" xfId="18599"/>
    <cellStyle name="Entrada 3 2 3 2 2 5 2 4" xfId="22026"/>
    <cellStyle name="Entrada 3 2 3 2 2 5 3" xfId="6800"/>
    <cellStyle name="Entrada 3 2 3 2 2 5 3 2" xfId="17307"/>
    <cellStyle name="Entrada 3 2 3 2 2 5 3 3" xfId="20318"/>
    <cellStyle name="Entrada 3 2 3 2 2 5 4" xfId="10265"/>
    <cellStyle name="Entrada 3 2 3 2 2 5 5" xfId="15759"/>
    <cellStyle name="Entrada 3 2 3 2 2 5 6" xfId="13249"/>
    <cellStyle name="Entrada 3 2 3 2 2 6" xfId="7032"/>
    <cellStyle name="Entrada 3 2 3 2 2 6 2" xfId="8740"/>
    <cellStyle name="Entrada 3 2 3 2 2 6 2 2" xfId="12708"/>
    <cellStyle name="Entrada 3 2 3 2 2 6 2 3" xfId="18771"/>
    <cellStyle name="Entrada 3 2 3 2 2 6 2 4" xfId="22258"/>
    <cellStyle name="Entrada 3 2 3 2 2 6 3" xfId="11166"/>
    <cellStyle name="Entrada 3 2 3 2 2 6 4" xfId="17478"/>
    <cellStyle name="Entrada 3 2 3 2 2 6 5" xfId="20550"/>
    <cellStyle name="Entrada 3 2 3 2 2 7" xfId="6020"/>
    <cellStyle name="Entrada 3 2 3 2 2 7 2" xfId="10761"/>
    <cellStyle name="Entrada 3 2 3 2 2 7 3" xfId="16717"/>
    <cellStyle name="Entrada 3 2 3 2 2 7 4" xfId="19538"/>
    <cellStyle name="Entrada 3 2 3 2 2 8" xfId="7728"/>
    <cellStyle name="Entrada 3 2 3 2 2 8 2" xfId="11749"/>
    <cellStyle name="Entrada 3 2 3 2 2 8 3" xfId="18009"/>
    <cellStyle name="Entrada 3 2 3 2 2 8 4" xfId="21246"/>
    <cellStyle name="Entrada 3 2 3 2 2 9" xfId="5214"/>
    <cellStyle name="Entrada 3 2 3 2 2 9 2" xfId="16105"/>
    <cellStyle name="Entrada 3 2 3 2 2 9 3" xfId="12761"/>
    <cellStyle name="Entrada 3 2 3 2 3" xfId="3278"/>
    <cellStyle name="Entrada 3 2 3 2 3 2" xfId="3665"/>
    <cellStyle name="Entrada 3 2 3 2 3 2 2" xfId="7314"/>
    <cellStyle name="Entrada 3 2 3 2 3 2 2 2" xfId="17707"/>
    <cellStyle name="Entrada 3 2 3 2 3 2 2 3" xfId="20832"/>
    <cellStyle name="Entrada 3 2 3 2 3 2 3" xfId="9747"/>
    <cellStyle name="Entrada 3 2 3 2 3 2 4" xfId="14977"/>
    <cellStyle name="Entrada 3 2 3 2 3 2 5" xfId="18119"/>
    <cellStyle name="Entrada 3 2 3 2 3 3" xfId="4048"/>
    <cellStyle name="Entrada 3 2 3 2 3 3 2" xfId="15252"/>
    <cellStyle name="Entrada 3 2 3 2 3 3 3" xfId="13943"/>
    <cellStyle name="Entrada 3 2 3 2 3 4" xfId="4431"/>
    <cellStyle name="Entrada 3 2 3 2 3 4 2" xfId="15528"/>
    <cellStyle name="Entrada 3 2 3 2 3 4 3" xfId="13574"/>
    <cellStyle name="Entrada 3 2 3 2 3 5" xfId="4813"/>
    <cellStyle name="Entrada 3 2 3 2 3 5 2" xfId="15800"/>
    <cellStyle name="Entrada 3 2 3 2 3 5 3" xfId="13193"/>
    <cellStyle name="Entrada 3 2 3 2 3 6" xfId="5605"/>
    <cellStyle name="Entrada 3 2 3 2 3 6 2" xfId="16416"/>
    <cellStyle name="Entrada 3 2 3 2 3 6 3" xfId="19123"/>
    <cellStyle name="Entrada 3 2 3 2 3 7" xfId="9408"/>
    <cellStyle name="Entrada 3 2 3 2 3 8" xfId="14697"/>
    <cellStyle name="Entrada 3 2 3 2 3 9" xfId="15691"/>
    <cellStyle name="Entrada 3 2 3 2 4" xfId="2896"/>
    <cellStyle name="Entrada 3 2 3 2 4 2" xfId="7204"/>
    <cellStyle name="Entrada 3 2 3 2 4 2 2" xfId="11330"/>
    <cellStyle name="Entrada 3 2 3 2 4 2 3" xfId="17610"/>
    <cellStyle name="Entrada 3 2 3 2 4 2 4" xfId="20722"/>
    <cellStyle name="Entrada 3 2 3 2 4 3" xfId="5495"/>
    <cellStyle name="Entrada 3 2 3 2 4 3 2" xfId="16319"/>
    <cellStyle name="Entrada 3 2 3 2 4 3 3" xfId="19013"/>
    <cellStyle name="Entrada 3 2 3 2 4 4" xfId="9048"/>
    <cellStyle name="Entrada 3 2 3 2 4 5" xfId="14423"/>
    <cellStyle name="Entrada 3 2 3 2 4 6" xfId="14127"/>
    <cellStyle name="Entrada 3 2 3 2 5" xfId="6402"/>
    <cellStyle name="Entrada 3 2 3 2 5 2" xfId="8110"/>
    <cellStyle name="Entrada 3 2 3 2 5 2 2" xfId="12078"/>
    <cellStyle name="Entrada 3 2 3 2 5 2 3" xfId="18316"/>
    <cellStyle name="Entrada 3 2 3 2 5 2 4" xfId="21628"/>
    <cellStyle name="Entrada 3 2 3 2 5 3" xfId="10920"/>
    <cellStyle name="Entrada 3 2 3 2 5 4" xfId="17025"/>
    <cellStyle name="Entrada 3 2 3 2 5 5" xfId="19920"/>
    <cellStyle name="Entrada 3 2 3 2 6" xfId="6634"/>
    <cellStyle name="Entrada 3 2 3 2 6 2" xfId="8342"/>
    <cellStyle name="Entrada 3 2 3 2 6 2 2" xfId="12310"/>
    <cellStyle name="Entrada 3 2 3 2 6 2 3" xfId="18487"/>
    <cellStyle name="Entrada 3 2 3 2 6 2 4" xfId="21860"/>
    <cellStyle name="Entrada 3 2 3 2 6 3" xfId="10960"/>
    <cellStyle name="Entrada 3 2 3 2 6 4" xfId="17196"/>
    <cellStyle name="Entrada 3 2 3 2 6 5" xfId="20152"/>
    <cellStyle name="Entrada 3 2 3 2 7" xfId="6866"/>
    <cellStyle name="Entrada 3 2 3 2 7 2" xfId="8574"/>
    <cellStyle name="Entrada 3 2 3 2 7 2 2" xfId="12542"/>
    <cellStyle name="Entrada 3 2 3 2 7 2 3" xfId="18658"/>
    <cellStyle name="Entrada 3 2 3 2 7 2 4" xfId="22092"/>
    <cellStyle name="Entrada 3 2 3 2 7 3" xfId="11000"/>
    <cellStyle name="Entrada 3 2 3 2 7 4" xfId="17366"/>
    <cellStyle name="Entrada 3 2 3 2 7 5" xfId="20384"/>
    <cellStyle name="Entrada 3 2 3 2 8" xfId="5849"/>
    <cellStyle name="Entrada 3 2 3 2 8 2" xfId="10595"/>
    <cellStyle name="Entrada 3 2 3 2 8 3" xfId="16602"/>
    <cellStyle name="Entrada 3 2 3 2 8 4" xfId="19367"/>
    <cellStyle name="Entrada 3 2 3 2 9" xfId="7557"/>
    <cellStyle name="Entrada 3 2 3 2 9 2" xfId="11583"/>
    <cellStyle name="Entrada 3 2 3 2 9 3" xfId="17894"/>
    <cellStyle name="Entrada 3 2 3 2 9 4" xfId="21075"/>
    <cellStyle name="Entrada 3 2 3 3" xfId="3164"/>
    <cellStyle name="Entrada 3 2 3 3 10" xfId="9294"/>
    <cellStyle name="Entrada 3 2 3 3 11" xfId="14613"/>
    <cellStyle name="Entrada 3 2 3 3 12" xfId="18754"/>
    <cellStyle name="Entrada 3 2 3 3 2" xfId="3551"/>
    <cellStyle name="Entrada 3 2 3 3 2 2" xfId="7276"/>
    <cellStyle name="Entrada 3 2 3 3 2 2 2" xfId="11381"/>
    <cellStyle name="Entrada 3 2 3 3 2 2 3" xfId="17675"/>
    <cellStyle name="Entrada 3 2 3 3 2 2 4" xfId="20794"/>
    <cellStyle name="Entrada 3 2 3 3 2 3" xfId="5567"/>
    <cellStyle name="Entrada 3 2 3 3 2 3 2" xfId="16384"/>
    <cellStyle name="Entrada 3 2 3 3 2 3 3" xfId="19085"/>
    <cellStyle name="Entrada 3 2 3 3 2 4" xfId="9643"/>
    <cellStyle name="Entrada 3 2 3 3 2 5" xfId="14893"/>
    <cellStyle name="Entrada 3 2 3 3 2 6" xfId="16399"/>
    <cellStyle name="Entrada 3 2 3 3 3" xfId="3934"/>
    <cellStyle name="Entrada 3 2 3 3 3 2" xfId="7877"/>
    <cellStyle name="Entrada 3 2 3 3 3 2 2" xfId="11868"/>
    <cellStyle name="Entrada 3 2 3 3 3 2 3" xfId="18133"/>
    <cellStyle name="Entrada 3 2 3 3 3 2 4" xfId="21395"/>
    <cellStyle name="Entrada 3 2 3 3 3 3" xfId="6169"/>
    <cellStyle name="Entrada 3 2 3 3 3 3 2" xfId="16841"/>
    <cellStyle name="Entrada 3 2 3 3 3 3 3" xfId="19687"/>
    <cellStyle name="Entrada 3 2 3 3 3 4" xfId="9857"/>
    <cellStyle name="Entrada 3 2 3 3 3 5" xfId="15169"/>
    <cellStyle name="Entrada 3 2 3 3 3 6" xfId="14057"/>
    <cellStyle name="Entrada 3 2 3 3 4" xfId="4317"/>
    <cellStyle name="Entrada 3 2 3 3 4 2" xfId="8176"/>
    <cellStyle name="Entrada 3 2 3 3 4 2 2" xfId="12144"/>
    <cellStyle name="Entrada 3 2 3 3 4 2 3" xfId="18373"/>
    <cellStyle name="Entrada 3 2 3 3 4 2 4" xfId="21694"/>
    <cellStyle name="Entrada 3 2 3 3 4 3" xfId="6468"/>
    <cellStyle name="Entrada 3 2 3 3 4 3 2" xfId="17082"/>
    <cellStyle name="Entrada 3 2 3 3 4 3 3" xfId="19986"/>
    <cellStyle name="Entrada 3 2 3 3 4 4" xfId="10035"/>
    <cellStyle name="Entrada 3 2 3 3 4 5" xfId="15444"/>
    <cellStyle name="Entrada 3 2 3 3 4 6" xfId="13688"/>
    <cellStyle name="Entrada 3 2 3 3 5" xfId="4699"/>
    <cellStyle name="Entrada 3 2 3 3 5 2" xfId="8408"/>
    <cellStyle name="Entrada 3 2 3 3 5 2 2" xfId="12376"/>
    <cellStyle name="Entrada 3 2 3 3 5 2 3" xfId="18544"/>
    <cellStyle name="Entrada 3 2 3 3 5 2 4" xfId="21926"/>
    <cellStyle name="Entrada 3 2 3 3 5 3" xfId="6700"/>
    <cellStyle name="Entrada 3 2 3 3 5 3 2" xfId="17253"/>
    <cellStyle name="Entrada 3 2 3 3 5 3 3" xfId="20218"/>
    <cellStyle name="Entrada 3 2 3 3 5 4" xfId="10212"/>
    <cellStyle name="Entrada 3 2 3 3 5 5" xfId="15718"/>
    <cellStyle name="Entrada 3 2 3 3 5 6" xfId="13306"/>
    <cellStyle name="Entrada 3 2 3 3 6" xfId="6932"/>
    <cellStyle name="Entrada 3 2 3 3 6 2" xfId="8640"/>
    <cellStyle name="Entrada 3 2 3 3 6 2 2" xfId="12608"/>
    <cellStyle name="Entrada 3 2 3 3 6 2 3" xfId="18715"/>
    <cellStyle name="Entrada 3 2 3 3 6 2 4" xfId="22158"/>
    <cellStyle name="Entrada 3 2 3 3 6 3" xfId="11066"/>
    <cellStyle name="Entrada 3 2 3 3 6 4" xfId="17423"/>
    <cellStyle name="Entrada 3 2 3 3 6 5" xfId="20450"/>
    <cellStyle name="Entrada 3 2 3 3 7" xfId="5920"/>
    <cellStyle name="Entrada 3 2 3 3 7 2" xfId="10661"/>
    <cellStyle name="Entrada 3 2 3 3 7 3" xfId="16661"/>
    <cellStyle name="Entrada 3 2 3 3 7 4" xfId="19438"/>
    <cellStyle name="Entrada 3 2 3 3 8" xfId="7628"/>
    <cellStyle name="Entrada 3 2 3 3 8 2" xfId="11649"/>
    <cellStyle name="Entrada 3 2 3 3 8 3" xfId="17953"/>
    <cellStyle name="Entrada 3 2 3 3 8 4" xfId="21146"/>
    <cellStyle name="Entrada 3 2 3 3 9" xfId="5016"/>
    <cellStyle name="Entrada 3 2 3 3 9 2" xfId="15976"/>
    <cellStyle name="Entrada 3 2 3 3 9 3" xfId="13003"/>
    <cellStyle name="Entrada 3 2 3 4" xfId="3058"/>
    <cellStyle name="Entrada 3 2 3 4 2" xfId="3445"/>
    <cellStyle name="Entrada 3 2 3 4 2 2" xfId="7871"/>
    <cellStyle name="Entrada 3 2 3 4 2 2 2" xfId="18128"/>
    <cellStyle name="Entrada 3 2 3 4 2 2 3" xfId="21389"/>
    <cellStyle name="Entrada 3 2 3 4 2 3" xfId="9554"/>
    <cellStyle name="Entrada 3 2 3 4 2 4" xfId="14810"/>
    <cellStyle name="Entrada 3 2 3 4 2 5" xfId="14599"/>
    <cellStyle name="Entrada 3 2 3 4 3" xfId="3828"/>
    <cellStyle name="Entrada 3 2 3 4 3 2" xfId="15086"/>
    <cellStyle name="Entrada 3 2 3 4 3 3" xfId="14101"/>
    <cellStyle name="Entrada 3 2 3 4 4" xfId="4211"/>
    <cellStyle name="Entrada 3 2 3 4 4 2" xfId="15361"/>
    <cellStyle name="Entrada 3 2 3 4 4 3" xfId="13794"/>
    <cellStyle name="Entrada 3 2 3 4 5" xfId="4593"/>
    <cellStyle name="Entrada 3 2 3 4 5 2" xfId="15635"/>
    <cellStyle name="Entrada 3 2 3 4 5 3" xfId="13412"/>
    <cellStyle name="Entrada 3 2 3 4 6" xfId="6163"/>
    <cellStyle name="Entrada 3 2 3 4 6 2" xfId="16836"/>
    <cellStyle name="Entrada 3 2 3 4 6 3" xfId="19681"/>
    <cellStyle name="Entrada 3 2 3 4 7" xfId="9198"/>
    <cellStyle name="Entrada 3 2 3 4 8" xfId="14530"/>
    <cellStyle name="Entrada 3 2 3 4 9" xfId="14557"/>
    <cellStyle name="Entrada 3 2 3 5" xfId="2872"/>
    <cellStyle name="Entrada 3 2 3 5 2" xfId="7175"/>
    <cellStyle name="Entrada 3 2 3 5 2 2" xfId="11305"/>
    <cellStyle name="Entrada 3 2 3 5 2 3" xfId="17586"/>
    <cellStyle name="Entrada 3 2 3 5 2 4" xfId="20693"/>
    <cellStyle name="Entrada 3 2 3 5 3" xfId="5466"/>
    <cellStyle name="Entrada 3 2 3 5 3 2" xfId="16296"/>
    <cellStyle name="Entrada 3 2 3 5 3 3" xfId="18984"/>
    <cellStyle name="Entrada 3 2 3 5 4" xfId="9025"/>
    <cellStyle name="Entrada 3 2 3 5 5" xfId="14406"/>
    <cellStyle name="Entrada 3 2 3 5 6" xfId="15026"/>
    <cellStyle name="Entrada 3 2 3 6" xfId="6380"/>
    <cellStyle name="Entrada 3 2 3 6 2" xfId="8088"/>
    <cellStyle name="Entrada 3 2 3 6 2 2" xfId="12056"/>
    <cellStyle name="Entrada 3 2 3 6 2 3" xfId="18294"/>
    <cellStyle name="Entrada 3 2 3 6 2 4" xfId="21606"/>
    <cellStyle name="Entrada 3 2 3 6 3" xfId="10898"/>
    <cellStyle name="Entrada 3 2 3 6 4" xfId="17003"/>
    <cellStyle name="Entrada 3 2 3 6 5" xfId="19898"/>
    <cellStyle name="Entrada 3 2 3 7" xfId="6612"/>
    <cellStyle name="Entrada 3 2 3 7 2" xfId="8320"/>
    <cellStyle name="Entrada 3 2 3 7 2 2" xfId="12288"/>
    <cellStyle name="Entrada 3 2 3 7 2 3" xfId="18465"/>
    <cellStyle name="Entrada 3 2 3 7 2 4" xfId="21838"/>
    <cellStyle name="Entrada 3 2 3 7 3" xfId="10938"/>
    <cellStyle name="Entrada 3 2 3 7 4" xfId="17174"/>
    <cellStyle name="Entrada 3 2 3 7 5" xfId="20130"/>
    <cellStyle name="Entrada 3 2 3 8" xfId="6844"/>
    <cellStyle name="Entrada 3 2 3 8 2" xfId="8552"/>
    <cellStyle name="Entrada 3 2 3 8 2 2" xfId="12520"/>
    <cellStyle name="Entrada 3 2 3 8 2 3" xfId="18636"/>
    <cellStyle name="Entrada 3 2 3 8 2 4" xfId="22070"/>
    <cellStyle name="Entrada 3 2 3 8 3" xfId="10978"/>
    <cellStyle name="Entrada 3 2 3 8 4" xfId="17344"/>
    <cellStyle name="Entrada 3 2 3 8 5" xfId="20362"/>
    <cellStyle name="Entrada 3 2 3 9" xfId="5810"/>
    <cellStyle name="Entrada 3 2 3 9 2" xfId="10573"/>
    <cellStyle name="Entrada 3 2 3 9 3" xfId="16573"/>
    <cellStyle name="Entrada 3 2 3 9 4" xfId="19328"/>
    <cellStyle name="Entrada 3 2 4" xfId="2830"/>
    <cellStyle name="Entrada 3 2 4 10" xfId="8983"/>
    <cellStyle name="Entrada 3 2 4 11" xfId="14371"/>
    <cellStyle name="Entrada 3 2 4 12" xfId="14733"/>
    <cellStyle name="Entrada 3 2 4 2" xfId="2767"/>
    <cellStyle name="Entrada 3 2 4 2 2" xfId="7266"/>
    <cellStyle name="Entrada 3 2 4 2 2 2" xfId="11371"/>
    <cellStyle name="Entrada 3 2 4 2 2 3" xfId="17666"/>
    <cellStyle name="Entrada 3 2 4 2 2 4" xfId="20784"/>
    <cellStyle name="Entrada 3 2 4 2 3" xfId="5557"/>
    <cellStyle name="Entrada 3 2 4 2 3 2" xfId="16375"/>
    <cellStyle name="Entrada 3 2 4 2 3 3" xfId="19075"/>
    <cellStyle name="Entrada 3 2 4 2 4" xfId="8922"/>
    <cellStyle name="Entrada 3 2 4 2 5" xfId="14318"/>
    <cellStyle name="Entrada 3 2 4 2 6" xfId="17601"/>
    <cellStyle name="Entrada 3 2 4 3" xfId="3314"/>
    <cellStyle name="Entrada 3 2 4 3 2" xfId="8037"/>
    <cellStyle name="Entrada 3 2 4 3 2 2" xfId="12009"/>
    <cellStyle name="Entrada 3 2 4 3 2 3" xfId="18250"/>
    <cellStyle name="Entrada 3 2 4 3 2 4" xfId="21555"/>
    <cellStyle name="Entrada 3 2 4 3 3" xfId="6329"/>
    <cellStyle name="Entrada 3 2 4 3 3 2" xfId="16959"/>
    <cellStyle name="Entrada 3 2 4 3 3 3" xfId="19847"/>
    <cellStyle name="Entrada 3 2 4 3 4" xfId="9444"/>
    <cellStyle name="Entrada 3 2 4 3 5" xfId="14726"/>
    <cellStyle name="Entrada 3 2 4 3 6" xfId="15003"/>
    <cellStyle name="Entrada 3 2 4 4" xfId="2805"/>
    <cellStyle name="Entrada 3 2 4 4 2" xfId="8144"/>
    <cellStyle name="Entrada 3 2 4 4 2 2" xfId="12112"/>
    <cellStyle name="Entrada 3 2 4 4 2 3" xfId="18347"/>
    <cellStyle name="Entrada 3 2 4 4 2 4" xfId="21662"/>
    <cellStyle name="Entrada 3 2 4 4 3" xfId="6436"/>
    <cellStyle name="Entrada 3 2 4 4 3 2" xfId="17056"/>
    <cellStyle name="Entrada 3 2 4 4 3 3" xfId="19954"/>
    <cellStyle name="Entrada 3 2 4 4 4" xfId="8960"/>
    <cellStyle name="Entrada 3 2 4 4 5" xfId="14349"/>
    <cellStyle name="Entrada 3 2 4 4 6" xfId="18386"/>
    <cellStyle name="Entrada 3 2 4 5" xfId="2803"/>
    <cellStyle name="Entrada 3 2 4 5 2" xfId="8376"/>
    <cellStyle name="Entrada 3 2 4 5 2 2" xfId="12344"/>
    <cellStyle name="Entrada 3 2 4 5 2 3" xfId="18518"/>
    <cellStyle name="Entrada 3 2 4 5 2 4" xfId="21894"/>
    <cellStyle name="Entrada 3 2 4 5 3" xfId="6668"/>
    <cellStyle name="Entrada 3 2 4 5 3 2" xfId="17227"/>
    <cellStyle name="Entrada 3 2 4 5 3 3" xfId="20186"/>
    <cellStyle name="Entrada 3 2 4 5 4" xfId="8958"/>
    <cellStyle name="Entrada 3 2 4 5 5" xfId="14348"/>
    <cellStyle name="Entrada 3 2 4 5 6" xfId="15694"/>
    <cellStyle name="Entrada 3 2 4 6" xfId="6900"/>
    <cellStyle name="Entrada 3 2 4 6 2" xfId="8608"/>
    <cellStyle name="Entrada 3 2 4 6 2 2" xfId="12576"/>
    <cellStyle name="Entrada 3 2 4 6 2 3" xfId="18689"/>
    <cellStyle name="Entrada 3 2 4 6 2 4" xfId="22126"/>
    <cellStyle name="Entrada 3 2 4 6 3" xfId="11034"/>
    <cellStyle name="Entrada 3 2 4 6 4" xfId="17397"/>
    <cellStyle name="Entrada 3 2 4 6 5" xfId="20418"/>
    <cellStyle name="Entrada 3 2 4 7" xfId="5888"/>
    <cellStyle name="Entrada 3 2 4 7 2" xfId="10629"/>
    <cellStyle name="Entrada 3 2 4 7 3" xfId="16635"/>
    <cellStyle name="Entrada 3 2 4 7 4" xfId="19406"/>
    <cellStyle name="Entrada 3 2 4 8" xfId="7596"/>
    <cellStyle name="Entrada 3 2 4 8 2" xfId="11617"/>
    <cellStyle name="Entrada 3 2 4 8 3" xfId="17927"/>
    <cellStyle name="Entrada 3 2 4 8 4" xfId="21114"/>
    <cellStyle name="Entrada 3 2 4 9" xfId="4981"/>
    <cellStyle name="Entrada 3 2 4 9 2" xfId="15948"/>
    <cellStyle name="Entrada 3 2 4 9 3" xfId="13038"/>
    <cellStyle name="Entrada 3 2 5" xfId="3116"/>
    <cellStyle name="Entrada 3 2 5 2" xfId="3503"/>
    <cellStyle name="Entrada 3 2 5 2 2" xfId="7412"/>
    <cellStyle name="Entrada 3 2 5 2 2 2" xfId="17783"/>
    <cellStyle name="Entrada 3 2 5 2 2 3" xfId="20930"/>
    <cellStyle name="Entrada 3 2 5 2 3" xfId="9596"/>
    <cellStyle name="Entrada 3 2 5 2 4" xfId="14854"/>
    <cellStyle name="Entrada 3 2 5 2 5" xfId="16016"/>
    <cellStyle name="Entrada 3 2 5 3" xfId="3886"/>
    <cellStyle name="Entrada 3 2 5 3 2" xfId="15130"/>
    <cellStyle name="Entrada 3 2 5 3 3" xfId="14138"/>
    <cellStyle name="Entrada 3 2 5 4" xfId="4269"/>
    <cellStyle name="Entrada 3 2 5 4 2" xfId="15405"/>
    <cellStyle name="Entrada 3 2 5 4 3" xfId="13736"/>
    <cellStyle name="Entrada 3 2 5 5" xfId="4651"/>
    <cellStyle name="Entrada 3 2 5 5 2" xfId="15679"/>
    <cellStyle name="Entrada 3 2 5 5 3" xfId="13354"/>
    <cellStyle name="Entrada 3 2 5 6" xfId="5703"/>
    <cellStyle name="Entrada 3 2 5 6 2" xfId="16492"/>
    <cellStyle name="Entrada 3 2 5 6 3" xfId="19221"/>
    <cellStyle name="Entrada 3 2 5 7" xfId="9247"/>
    <cellStyle name="Entrada 3 2 5 8" xfId="14574"/>
    <cellStyle name="Entrada 3 2 5 9" xfId="14621"/>
    <cellStyle name="Entrada 3 2 6" xfId="3037"/>
    <cellStyle name="Entrada 3 2 6 2" xfId="3424"/>
    <cellStyle name="Entrada 3 2 6 2 2" xfId="7885"/>
    <cellStyle name="Entrada 3 2 6 2 2 2" xfId="18141"/>
    <cellStyle name="Entrada 3 2 6 2 2 3" xfId="21403"/>
    <cellStyle name="Entrada 3 2 6 2 3" xfId="9537"/>
    <cellStyle name="Entrada 3 2 6 2 4" xfId="14792"/>
    <cellStyle name="Entrada 3 2 6 2 5" xfId="15341"/>
    <cellStyle name="Entrada 3 2 6 3" xfId="3807"/>
    <cellStyle name="Entrada 3 2 6 3 2" xfId="15068"/>
    <cellStyle name="Entrada 3 2 6 3 3" xfId="18418"/>
    <cellStyle name="Entrada 3 2 6 4" xfId="4190"/>
    <cellStyle name="Entrada 3 2 6 4 2" xfId="15343"/>
    <cellStyle name="Entrada 3 2 6 4 3" xfId="13815"/>
    <cellStyle name="Entrada 3 2 6 5" xfId="4572"/>
    <cellStyle name="Entrada 3 2 6 5 2" xfId="15617"/>
    <cellStyle name="Entrada 3 2 6 5 3" xfId="13433"/>
    <cellStyle name="Entrada 3 2 6 6" xfId="6177"/>
    <cellStyle name="Entrada 3 2 6 6 2" xfId="16849"/>
    <cellStyle name="Entrada 3 2 6 6 3" xfId="19695"/>
    <cellStyle name="Entrada 3 2 6 7" xfId="9177"/>
    <cellStyle name="Entrada 3 2 6 8" xfId="14512"/>
    <cellStyle name="Entrada 3 2 6 9" xfId="15299"/>
    <cellStyle name="Entrada 3 2 7" xfId="6067"/>
    <cellStyle name="Entrada 3 2 7 2" xfId="7775"/>
    <cellStyle name="Entrada 3 2 7 2 2" xfId="11796"/>
    <cellStyle name="Entrada 3 2 7 2 3" xfId="18046"/>
    <cellStyle name="Entrada 3 2 7 2 4" xfId="21293"/>
    <cellStyle name="Entrada 3 2 7 3" xfId="10798"/>
    <cellStyle name="Entrada 3 2 7 4" xfId="16754"/>
    <cellStyle name="Entrada 3 2 7 5" xfId="19585"/>
    <cellStyle name="Entrada 3 2 8" xfId="6197"/>
    <cellStyle name="Entrada 3 2 8 2" xfId="7905"/>
    <cellStyle name="Entrada 3 2 8 2 2" xfId="11887"/>
    <cellStyle name="Entrada 3 2 8 2 3" xfId="18159"/>
    <cellStyle name="Entrada 3 2 8 2 4" xfId="21423"/>
    <cellStyle name="Entrada 3 2 8 3" xfId="10844"/>
    <cellStyle name="Entrada 3 2 8 4" xfId="16867"/>
    <cellStyle name="Entrada 3 2 8 5" xfId="19715"/>
    <cellStyle name="Entrada 3 2 9" xfId="5258"/>
    <cellStyle name="Entrada 3 2 9 2" xfId="10398"/>
    <cellStyle name="Entrada 3 2 9 3" xfId="16140"/>
    <cellStyle name="Entrada 3 2 9 4" xfId="12836"/>
    <cellStyle name="Entrada 3 3" xfId="2687"/>
    <cellStyle name="Entrada 3 3 10" xfId="5733"/>
    <cellStyle name="Entrada 3 3 10 2" xfId="10515"/>
    <cellStyle name="Entrada 3 3 10 3" xfId="16516"/>
    <cellStyle name="Entrada 3 3 10 4" xfId="19251"/>
    <cellStyle name="Entrada 3 3 11" xfId="7442"/>
    <cellStyle name="Entrada 3 3 11 2" xfId="11502"/>
    <cellStyle name="Entrada 3 3 11 3" xfId="17807"/>
    <cellStyle name="Entrada 3 3 11 4" xfId="20960"/>
    <cellStyle name="Entrada 3 3 12" xfId="4865"/>
    <cellStyle name="Entrada 3 3 12 2" xfId="15842"/>
    <cellStyle name="Entrada 3 3 12 3" xfId="13141"/>
    <cellStyle name="Entrada 3 3 13" xfId="8842"/>
    <cellStyle name="Entrada 3 3 14" xfId="14260"/>
    <cellStyle name="Entrada 3 3 15" xfId="17993"/>
    <cellStyle name="Entrada 3 3 2" xfId="2744"/>
    <cellStyle name="Entrada 3 3 2 10" xfId="4932"/>
    <cellStyle name="Entrada 3 3 2 10 2" xfId="15902"/>
    <cellStyle name="Entrada 3 3 2 10 3" xfId="13087"/>
    <cellStyle name="Entrada 3 3 2 11" xfId="8899"/>
    <cellStyle name="Entrada 3 3 2 12" xfId="14303"/>
    <cellStyle name="Entrada 3 3 2 2" xfId="3234"/>
    <cellStyle name="Entrada 3 3 2 2 10" xfId="9364"/>
    <cellStyle name="Entrada 3 3 2 2 11" xfId="14668"/>
    <cellStyle name="Entrada 3 3 2 2 12" xfId="15064"/>
    <cellStyle name="Entrada 3 3 2 2 2" xfId="3621"/>
    <cellStyle name="Entrada 3 3 2 2 2 2" xfId="7982"/>
    <cellStyle name="Entrada 3 3 2 2 2 2 2" xfId="11958"/>
    <cellStyle name="Entrada 3 3 2 2 2 2 3" xfId="18207"/>
    <cellStyle name="Entrada 3 3 2 2 2 2 4" xfId="21500"/>
    <cellStyle name="Entrada 3 3 2 2 2 3" xfId="6274"/>
    <cellStyle name="Entrada 3 3 2 2 2 3 2" xfId="16916"/>
    <cellStyle name="Entrada 3 3 2 2 2 3 3" xfId="19792"/>
    <cellStyle name="Entrada 3 3 2 2 2 4" xfId="9713"/>
    <cellStyle name="Entrada 3 3 2 2 2 5" xfId="14948"/>
    <cellStyle name="Entrada 3 3 2 2 2 6" xfId="16908"/>
    <cellStyle name="Entrada 3 3 2 2 3" xfId="4004"/>
    <cellStyle name="Entrada 3 3 2 2 3 2" xfId="7771"/>
    <cellStyle name="Entrada 3 3 2 2 3 2 2" xfId="11792"/>
    <cellStyle name="Entrada 3 3 2 2 3 2 3" xfId="18044"/>
    <cellStyle name="Entrada 3 3 2 2 3 2 4" xfId="21289"/>
    <cellStyle name="Entrada 3 3 2 2 3 3" xfId="6063"/>
    <cellStyle name="Entrada 3 3 2 2 3 3 2" xfId="16752"/>
    <cellStyle name="Entrada 3 3 2 2 3 3 3" xfId="19581"/>
    <cellStyle name="Entrada 3 3 2 2 3 4" xfId="9923"/>
    <cellStyle name="Entrada 3 3 2 2 3 5" xfId="15223"/>
    <cellStyle name="Entrada 3 3 2 2 3 6" xfId="13987"/>
    <cellStyle name="Entrada 3 3 2 2 4" xfId="4387"/>
    <cellStyle name="Entrada 3 3 2 2 4 2" xfId="8289"/>
    <cellStyle name="Entrada 3 3 2 2 4 2 2" xfId="12257"/>
    <cellStyle name="Entrada 3 3 2 2 4 2 3" xfId="18441"/>
    <cellStyle name="Entrada 3 3 2 2 4 2 4" xfId="21807"/>
    <cellStyle name="Entrada 3 3 2 2 4 3" xfId="6581"/>
    <cellStyle name="Entrada 3 3 2 2 4 3 2" xfId="17150"/>
    <cellStyle name="Entrada 3 3 2 2 4 3 3" xfId="20099"/>
    <cellStyle name="Entrada 3 3 2 2 4 4" xfId="10101"/>
    <cellStyle name="Entrada 3 3 2 2 4 5" xfId="15499"/>
    <cellStyle name="Entrada 3 3 2 2 4 6" xfId="13618"/>
    <cellStyle name="Entrada 3 3 2 2 5" xfId="4769"/>
    <cellStyle name="Entrada 3 3 2 2 5 2" xfId="8521"/>
    <cellStyle name="Entrada 3 3 2 2 5 2 2" xfId="12489"/>
    <cellStyle name="Entrada 3 3 2 2 5 2 3" xfId="18612"/>
    <cellStyle name="Entrada 3 3 2 2 5 2 4" xfId="22039"/>
    <cellStyle name="Entrada 3 3 2 2 5 3" xfId="6813"/>
    <cellStyle name="Entrada 3 3 2 2 5 3 2" xfId="17320"/>
    <cellStyle name="Entrada 3 3 2 2 5 3 3" xfId="20331"/>
    <cellStyle name="Entrada 3 3 2 2 5 4" xfId="10278"/>
    <cellStyle name="Entrada 3 3 2 2 5 5" xfId="15771"/>
    <cellStyle name="Entrada 3 3 2 2 5 6" xfId="13236"/>
    <cellStyle name="Entrada 3 3 2 2 6" xfId="7045"/>
    <cellStyle name="Entrada 3 3 2 2 6 2" xfId="8753"/>
    <cellStyle name="Entrada 3 3 2 2 6 2 2" xfId="12721"/>
    <cellStyle name="Entrada 3 3 2 2 6 2 3" xfId="18784"/>
    <cellStyle name="Entrada 3 3 2 2 6 2 4" xfId="22271"/>
    <cellStyle name="Entrada 3 3 2 2 6 3" xfId="11179"/>
    <cellStyle name="Entrada 3 3 2 2 6 4" xfId="17491"/>
    <cellStyle name="Entrada 3 3 2 2 6 5" xfId="20563"/>
    <cellStyle name="Entrada 3 3 2 2 7" xfId="6033"/>
    <cellStyle name="Entrada 3 3 2 2 7 2" xfId="10774"/>
    <cellStyle name="Entrada 3 3 2 2 7 3" xfId="16730"/>
    <cellStyle name="Entrada 3 3 2 2 7 4" xfId="19551"/>
    <cellStyle name="Entrada 3 3 2 2 8" xfId="7741"/>
    <cellStyle name="Entrada 3 3 2 2 8 2" xfId="11762"/>
    <cellStyle name="Entrada 3 3 2 2 8 3" xfId="18022"/>
    <cellStyle name="Entrada 3 3 2 2 8 4" xfId="21259"/>
    <cellStyle name="Entrada 3 3 2 2 9" xfId="5227"/>
    <cellStyle name="Entrada 3 3 2 2 9 2" xfId="16118"/>
    <cellStyle name="Entrada 3 3 2 2 9 3" xfId="12867"/>
    <cellStyle name="Entrada 3 3 2 3" xfId="3291"/>
    <cellStyle name="Entrada 3 3 2 3 2" xfId="3678"/>
    <cellStyle name="Entrada 3 3 2 3 2 2" xfId="7306"/>
    <cellStyle name="Entrada 3 3 2 3 2 2 2" xfId="17699"/>
    <cellStyle name="Entrada 3 3 2 3 2 2 3" xfId="20824"/>
    <cellStyle name="Entrada 3 3 2 3 2 3" xfId="9757"/>
    <cellStyle name="Entrada 3 3 2 3 2 4" xfId="14990"/>
    <cellStyle name="Entrada 3 3 2 3 2 5" xfId="15568"/>
    <cellStyle name="Entrada 3 3 2 3 3" xfId="4061"/>
    <cellStyle name="Entrada 3 3 2 3 3 2" xfId="15265"/>
    <cellStyle name="Entrada 3 3 2 3 3 3" xfId="13930"/>
    <cellStyle name="Entrada 3 3 2 3 4" xfId="4444"/>
    <cellStyle name="Entrada 3 3 2 3 4 2" xfId="15540"/>
    <cellStyle name="Entrada 3 3 2 3 4 3" xfId="13561"/>
    <cellStyle name="Entrada 3 3 2 3 5" xfId="4826"/>
    <cellStyle name="Entrada 3 3 2 3 5 2" xfId="15812"/>
    <cellStyle name="Entrada 3 3 2 3 5 3" xfId="13180"/>
    <cellStyle name="Entrada 3 3 2 3 6" xfId="5597"/>
    <cellStyle name="Entrada 3 3 2 3 6 2" xfId="16408"/>
    <cellStyle name="Entrada 3 3 2 3 6 3" xfId="19115"/>
    <cellStyle name="Entrada 3 3 2 3 7" xfId="9421"/>
    <cellStyle name="Entrada 3 3 2 3 8" xfId="14710"/>
    <cellStyle name="Entrada 3 3 2 3 9" xfId="16687"/>
    <cellStyle name="Entrada 3 3 2 4" xfId="2909"/>
    <cellStyle name="Entrada 3 3 2 4 2" xfId="7121"/>
    <cellStyle name="Entrada 3 3 2 4 2 2" xfId="11255"/>
    <cellStyle name="Entrada 3 3 2 4 2 3" xfId="17541"/>
    <cellStyle name="Entrada 3 3 2 4 2 4" xfId="20639"/>
    <cellStyle name="Entrada 3 3 2 4 3" xfId="5412"/>
    <cellStyle name="Entrada 3 3 2 4 3 2" xfId="16251"/>
    <cellStyle name="Entrada 3 3 2 4 3 3" xfId="18930"/>
    <cellStyle name="Entrada 3 3 2 4 4" xfId="9061"/>
    <cellStyle name="Entrada 3 3 2 4 5" xfId="14435"/>
    <cellStyle name="Entrada 3 3 2 4 6" xfId="18107"/>
    <cellStyle name="Entrada 3 3 2 5" xfId="6390"/>
    <cellStyle name="Entrada 3 3 2 5 2" xfId="8098"/>
    <cellStyle name="Entrada 3 3 2 5 2 2" xfId="12066"/>
    <cellStyle name="Entrada 3 3 2 5 2 3" xfId="18304"/>
    <cellStyle name="Entrada 3 3 2 5 2 4" xfId="21616"/>
    <cellStyle name="Entrada 3 3 2 5 3" xfId="10908"/>
    <cellStyle name="Entrada 3 3 2 5 4" xfId="17013"/>
    <cellStyle name="Entrada 3 3 2 5 5" xfId="19908"/>
    <cellStyle name="Entrada 3 3 2 6" xfId="6622"/>
    <cellStyle name="Entrada 3 3 2 6 2" xfId="8330"/>
    <cellStyle name="Entrada 3 3 2 6 2 2" xfId="12298"/>
    <cellStyle name="Entrada 3 3 2 6 2 3" xfId="18475"/>
    <cellStyle name="Entrada 3 3 2 6 2 4" xfId="21848"/>
    <cellStyle name="Entrada 3 3 2 6 3" xfId="10948"/>
    <cellStyle name="Entrada 3 3 2 6 4" xfId="17184"/>
    <cellStyle name="Entrada 3 3 2 6 5" xfId="20140"/>
    <cellStyle name="Entrada 3 3 2 7" xfId="6854"/>
    <cellStyle name="Entrada 3 3 2 7 2" xfId="8562"/>
    <cellStyle name="Entrada 3 3 2 7 2 2" xfId="12530"/>
    <cellStyle name="Entrada 3 3 2 7 2 3" xfId="18646"/>
    <cellStyle name="Entrada 3 3 2 7 2 4" xfId="22080"/>
    <cellStyle name="Entrada 3 3 2 7 3" xfId="10988"/>
    <cellStyle name="Entrada 3 3 2 7 4" xfId="17354"/>
    <cellStyle name="Entrada 3 3 2 7 5" xfId="20372"/>
    <cellStyle name="Entrada 3 3 2 8" xfId="5823"/>
    <cellStyle name="Entrada 3 3 2 8 2" xfId="10583"/>
    <cellStyle name="Entrada 3 3 2 8 3" xfId="16585"/>
    <cellStyle name="Entrada 3 3 2 8 4" xfId="19341"/>
    <cellStyle name="Entrada 3 3 2 9" xfId="7531"/>
    <cellStyle name="Entrada 3 3 2 9 2" xfId="11569"/>
    <cellStyle name="Entrada 3 3 2 9 3" xfId="17877"/>
    <cellStyle name="Entrada 3 3 2 9 4" xfId="21049"/>
    <cellStyle name="Entrada 3 3 3" xfId="2664"/>
    <cellStyle name="Entrada 3 3 3 10" xfId="4882"/>
    <cellStyle name="Entrada 3 3 3 10 2" xfId="15857"/>
    <cellStyle name="Entrada 3 3 3 10 3" xfId="13124"/>
    <cellStyle name="Entrada 3 3 3 11" xfId="8821"/>
    <cellStyle name="Entrada 3 3 3 12" xfId="14239"/>
    <cellStyle name="Entrada 3 3 3 2" xfId="3156"/>
    <cellStyle name="Entrada 3 3 3 2 10" xfId="9286"/>
    <cellStyle name="Entrada 3 3 3 2 11" xfId="14607"/>
    <cellStyle name="Entrada 3 3 3 2 12" xfId="15219"/>
    <cellStyle name="Entrada 3 3 3 2 2" xfId="3543"/>
    <cellStyle name="Entrada 3 3 3 2 2 2" xfId="7280"/>
    <cellStyle name="Entrada 3 3 3 2 2 2 2" xfId="11385"/>
    <cellStyle name="Entrada 3 3 3 2 2 2 3" xfId="17678"/>
    <cellStyle name="Entrada 3 3 3 2 2 2 4" xfId="20798"/>
    <cellStyle name="Entrada 3 3 3 2 2 3" xfId="5571"/>
    <cellStyle name="Entrada 3 3 3 2 2 3 2" xfId="16387"/>
    <cellStyle name="Entrada 3 3 3 2 2 3 3" xfId="19089"/>
    <cellStyle name="Entrada 3 3 3 2 2 4" xfId="9635"/>
    <cellStyle name="Entrada 3 3 3 2 2 5" xfId="14887"/>
    <cellStyle name="Entrada 3 3 3 2 2 6" xfId="18568"/>
    <cellStyle name="Entrada 3 3 3 2 3" xfId="3926"/>
    <cellStyle name="Entrada 3 3 3 2 3 2" xfId="5074"/>
    <cellStyle name="Entrada 3 3 3 2 3 2 2" xfId="10325"/>
    <cellStyle name="Entrada 3 3 3 2 3 2 3" xfId="16014"/>
    <cellStyle name="Entrada 3 3 3 2 3 2 4" xfId="12958"/>
    <cellStyle name="Entrada 3 3 3 2 3 3" xfId="5293"/>
    <cellStyle name="Entrada 3 3 3 2 3 3 2" xfId="16169"/>
    <cellStyle name="Entrada 3 3 3 2 3 3 3" xfId="18811"/>
    <cellStyle name="Entrada 3 3 3 2 3 4" xfId="9849"/>
    <cellStyle name="Entrada 3 3 3 2 3 5" xfId="15163"/>
    <cellStyle name="Entrada 3 3 3 2 3 6" xfId="14065"/>
    <cellStyle name="Entrada 3 3 3 2 4" xfId="4309"/>
    <cellStyle name="Entrada 3 3 3 2 4 2" xfId="8184"/>
    <cellStyle name="Entrada 3 3 3 2 4 2 2" xfId="12152"/>
    <cellStyle name="Entrada 3 3 3 2 4 2 3" xfId="18379"/>
    <cellStyle name="Entrada 3 3 3 2 4 2 4" xfId="21702"/>
    <cellStyle name="Entrada 3 3 3 2 4 3" xfId="6476"/>
    <cellStyle name="Entrada 3 3 3 2 4 3 2" xfId="17088"/>
    <cellStyle name="Entrada 3 3 3 2 4 3 3" xfId="19994"/>
    <cellStyle name="Entrada 3 3 3 2 4 4" xfId="10027"/>
    <cellStyle name="Entrada 3 3 3 2 4 5" xfId="15438"/>
    <cellStyle name="Entrada 3 3 3 2 4 6" xfId="13696"/>
    <cellStyle name="Entrada 3 3 3 2 5" xfId="4691"/>
    <cellStyle name="Entrada 3 3 3 2 5 2" xfId="8416"/>
    <cellStyle name="Entrada 3 3 3 2 5 2 2" xfId="12384"/>
    <cellStyle name="Entrada 3 3 3 2 5 2 3" xfId="18550"/>
    <cellStyle name="Entrada 3 3 3 2 5 2 4" xfId="21934"/>
    <cellStyle name="Entrada 3 3 3 2 5 3" xfId="6708"/>
    <cellStyle name="Entrada 3 3 3 2 5 3 2" xfId="17259"/>
    <cellStyle name="Entrada 3 3 3 2 5 3 3" xfId="20226"/>
    <cellStyle name="Entrada 3 3 3 2 5 4" xfId="10204"/>
    <cellStyle name="Entrada 3 3 3 2 5 5" xfId="15712"/>
    <cellStyle name="Entrada 3 3 3 2 5 6" xfId="13314"/>
    <cellStyle name="Entrada 3 3 3 2 6" xfId="6940"/>
    <cellStyle name="Entrada 3 3 3 2 6 2" xfId="8648"/>
    <cellStyle name="Entrada 3 3 3 2 6 2 2" xfId="12616"/>
    <cellStyle name="Entrada 3 3 3 2 6 2 3" xfId="18721"/>
    <cellStyle name="Entrada 3 3 3 2 6 2 4" xfId="22166"/>
    <cellStyle name="Entrada 3 3 3 2 6 3" xfId="11074"/>
    <cellStyle name="Entrada 3 3 3 2 6 4" xfId="17429"/>
    <cellStyle name="Entrada 3 3 3 2 6 5" xfId="20458"/>
    <cellStyle name="Entrada 3 3 3 2 7" xfId="5928"/>
    <cellStyle name="Entrada 3 3 3 2 7 2" xfId="10669"/>
    <cellStyle name="Entrada 3 3 3 2 7 3" xfId="16667"/>
    <cellStyle name="Entrada 3 3 3 2 7 4" xfId="19446"/>
    <cellStyle name="Entrada 3 3 3 2 8" xfId="7636"/>
    <cellStyle name="Entrada 3 3 3 2 8 2" xfId="11657"/>
    <cellStyle name="Entrada 3 3 3 2 8 3" xfId="17959"/>
    <cellStyle name="Entrada 3 3 3 2 8 4" xfId="21154"/>
    <cellStyle name="Entrada 3 3 3 2 9" xfId="5024"/>
    <cellStyle name="Entrada 3 3 3 2 9 2" xfId="15982"/>
    <cellStyle name="Entrada 3 3 3 2 9 3" xfId="12995"/>
    <cellStyle name="Entrada 3 3 3 3" xfId="3026"/>
    <cellStyle name="Entrada 3 3 3 3 2" xfId="3413"/>
    <cellStyle name="Entrada 3 3 3 3 2 2" xfId="7427"/>
    <cellStyle name="Entrada 3 3 3 3 2 2 2" xfId="17795"/>
    <cellStyle name="Entrada 3 3 3 3 2 2 3" xfId="20945"/>
    <cellStyle name="Entrada 3 3 3 3 2 3" xfId="9531"/>
    <cellStyle name="Entrada 3 3 3 3 2 4" xfId="14783"/>
    <cellStyle name="Entrada 3 3 3 3 2 5" xfId="16843"/>
    <cellStyle name="Entrada 3 3 3 3 3" xfId="3796"/>
    <cellStyle name="Entrada 3 3 3 3 3 2" xfId="15059"/>
    <cellStyle name="Entrada 3 3 3 3 3 3" xfId="14960"/>
    <cellStyle name="Entrada 3 3 3 3 4" xfId="4179"/>
    <cellStyle name="Entrada 3 3 3 3 4 2" xfId="15334"/>
    <cellStyle name="Entrada 3 3 3 3 4 3" xfId="13826"/>
    <cellStyle name="Entrada 3 3 3 3 5" xfId="4561"/>
    <cellStyle name="Entrada 3 3 3 3 5 2" xfId="15608"/>
    <cellStyle name="Entrada 3 3 3 3 5 3" xfId="13444"/>
    <cellStyle name="Entrada 3 3 3 3 6" xfId="5718"/>
    <cellStyle name="Entrada 3 3 3 3 6 2" xfId="16504"/>
    <cellStyle name="Entrada 3 3 3 3 6 3" xfId="19236"/>
    <cellStyle name="Entrada 3 3 3 3 7" xfId="9168"/>
    <cellStyle name="Entrada 3 3 3 3 8" xfId="14503"/>
    <cellStyle name="Entrada 3 3 3 3 9" xfId="14675"/>
    <cellStyle name="Entrada 3 3 3 4" xfId="2864"/>
    <cellStyle name="Entrada 3 3 3 4 2" xfId="4985"/>
    <cellStyle name="Entrada 3 3 3 4 2 2" xfId="10302"/>
    <cellStyle name="Entrada 3 3 3 4 2 3" xfId="15951"/>
    <cellStyle name="Entrada 3 3 3 4 2 4" xfId="13034"/>
    <cellStyle name="Entrada 3 3 3 4 3" xfId="5341"/>
    <cellStyle name="Entrada 3 3 3 4 3 2" xfId="16208"/>
    <cellStyle name="Entrada 3 3 3 4 3 3" xfId="18859"/>
    <cellStyle name="Entrada 3 3 3 4 4" xfId="9017"/>
    <cellStyle name="Entrada 3 3 3 4 5" xfId="14400"/>
    <cellStyle name="Entrada 3 3 3 4 6" xfId="17296"/>
    <cellStyle name="Entrada 3 3 3 5" xfId="5533"/>
    <cellStyle name="Entrada 3 3 3 5 2" xfId="7242"/>
    <cellStyle name="Entrada 3 3 3 5 2 2" xfId="11353"/>
    <cellStyle name="Entrada 3 3 3 5 2 3" xfId="17645"/>
    <cellStyle name="Entrada 3 3 3 5 2 4" xfId="20760"/>
    <cellStyle name="Entrada 3 3 3 5 3" xfId="10493"/>
    <cellStyle name="Entrada 3 3 3 5 4" xfId="16354"/>
    <cellStyle name="Entrada 3 3 3 5 5" xfId="19051"/>
    <cellStyle name="Entrada 3 3 3 6" xfId="6182"/>
    <cellStyle name="Entrada 3 3 3 6 2" xfId="7890"/>
    <cellStyle name="Entrada 3 3 3 6 2 2" xfId="11879"/>
    <cellStyle name="Entrada 3 3 3 6 2 3" xfId="18146"/>
    <cellStyle name="Entrada 3 3 3 6 2 4" xfId="21408"/>
    <cellStyle name="Entrada 3 3 3 6 3" xfId="10836"/>
    <cellStyle name="Entrada 3 3 3 6 4" xfId="16854"/>
    <cellStyle name="Entrada 3 3 3 6 5" xfId="19700"/>
    <cellStyle name="Entrada 3 3 3 7" xfId="5425"/>
    <cellStyle name="Entrada 3 3 3 7 2" xfId="7134"/>
    <cellStyle name="Entrada 3 3 3 7 2 2" xfId="11268"/>
    <cellStyle name="Entrada 3 3 3 7 2 3" xfId="17553"/>
    <cellStyle name="Entrada 3 3 3 7 2 4" xfId="20652"/>
    <cellStyle name="Entrada 3 3 3 7 3" xfId="10442"/>
    <cellStyle name="Entrada 3 3 3 7 4" xfId="16263"/>
    <cellStyle name="Entrada 3 3 3 7 5" xfId="18943"/>
    <cellStyle name="Entrada 3 3 3 8" xfId="5752"/>
    <cellStyle name="Entrada 3 3 3 8 2" xfId="10532"/>
    <cellStyle name="Entrada 3 3 3 8 3" xfId="16532"/>
    <cellStyle name="Entrada 3 3 3 8 4" xfId="19270"/>
    <cellStyle name="Entrada 3 3 3 9" xfId="7461"/>
    <cellStyle name="Entrada 3 3 3 9 2" xfId="11519"/>
    <cellStyle name="Entrada 3 3 3 9 3" xfId="17823"/>
    <cellStyle name="Entrada 3 3 3 9 4" xfId="20979"/>
    <cellStyle name="Entrada 3 3 4" xfId="3177"/>
    <cellStyle name="Entrada 3 3 4 10" xfId="9307"/>
    <cellStyle name="Entrada 3 3 4 11" xfId="14625"/>
    <cellStyle name="Entrada 3 3 4 12" xfId="14746"/>
    <cellStyle name="Entrada 3 3 4 2" xfId="3564"/>
    <cellStyle name="Entrada 3 3 4 2 2" xfId="7319"/>
    <cellStyle name="Entrada 3 3 4 2 2 2" xfId="11409"/>
    <cellStyle name="Entrada 3 3 4 2 2 3" xfId="17712"/>
    <cellStyle name="Entrada 3 3 4 2 2 4" xfId="20837"/>
    <cellStyle name="Entrada 3 3 4 2 3" xfId="5610"/>
    <cellStyle name="Entrada 3 3 4 2 3 2" xfId="16421"/>
    <cellStyle name="Entrada 3 3 4 2 3 3" xfId="19128"/>
    <cellStyle name="Entrada 3 3 4 2 4" xfId="9656"/>
    <cellStyle name="Entrada 3 3 4 2 5" xfId="14905"/>
    <cellStyle name="Entrada 3 3 4 2 6" xfId="17948"/>
    <cellStyle name="Entrada 3 3 4 3" xfId="3947"/>
    <cellStyle name="Entrada 3 3 4 3 2" xfId="7794"/>
    <cellStyle name="Entrada 3 3 4 3 2 2" xfId="11810"/>
    <cellStyle name="Entrada 3 3 4 3 2 3" xfId="18062"/>
    <cellStyle name="Entrada 3 3 4 3 2 4" xfId="21312"/>
    <cellStyle name="Entrada 3 3 4 3 3" xfId="6086"/>
    <cellStyle name="Entrada 3 3 4 3 3 2" xfId="16770"/>
    <cellStyle name="Entrada 3 3 4 3 3 3" xfId="19604"/>
    <cellStyle name="Entrada 3 3 4 3 4" xfId="9870"/>
    <cellStyle name="Entrada 3 3 4 3 5" xfId="15181"/>
    <cellStyle name="Entrada 3 3 4 3 6" xfId="14044"/>
    <cellStyle name="Entrada 3 3 4 4" xfId="4330"/>
    <cellStyle name="Entrada 3 3 4 4 2" xfId="8163"/>
    <cellStyle name="Entrada 3 3 4 4 2 2" xfId="12131"/>
    <cellStyle name="Entrada 3 3 4 4 2 3" xfId="18361"/>
    <cellStyle name="Entrada 3 3 4 4 2 4" xfId="21681"/>
    <cellStyle name="Entrada 3 3 4 4 3" xfId="6455"/>
    <cellStyle name="Entrada 3 3 4 4 3 2" xfId="17070"/>
    <cellStyle name="Entrada 3 3 4 4 3 3" xfId="19973"/>
    <cellStyle name="Entrada 3 3 4 4 4" xfId="10048"/>
    <cellStyle name="Entrada 3 3 4 4 5" xfId="15456"/>
    <cellStyle name="Entrada 3 3 4 4 6" xfId="13675"/>
    <cellStyle name="Entrada 3 3 4 5" xfId="4712"/>
    <cellStyle name="Entrada 3 3 4 5 2" xfId="8395"/>
    <cellStyle name="Entrada 3 3 4 5 2 2" xfId="12363"/>
    <cellStyle name="Entrada 3 3 4 5 2 3" xfId="18532"/>
    <cellStyle name="Entrada 3 3 4 5 2 4" xfId="21913"/>
    <cellStyle name="Entrada 3 3 4 5 3" xfId="6687"/>
    <cellStyle name="Entrada 3 3 4 5 3 2" xfId="17241"/>
    <cellStyle name="Entrada 3 3 4 5 3 3" xfId="20205"/>
    <cellStyle name="Entrada 3 3 4 5 4" xfId="10225"/>
    <cellStyle name="Entrada 3 3 4 5 5" xfId="15730"/>
    <cellStyle name="Entrada 3 3 4 5 6" xfId="13293"/>
    <cellStyle name="Entrada 3 3 4 6" xfId="6919"/>
    <cellStyle name="Entrada 3 3 4 6 2" xfId="8627"/>
    <cellStyle name="Entrada 3 3 4 6 2 2" xfId="12595"/>
    <cellStyle name="Entrada 3 3 4 6 2 3" xfId="18703"/>
    <cellStyle name="Entrada 3 3 4 6 2 4" xfId="22145"/>
    <cellStyle name="Entrada 3 3 4 6 3" xfId="11053"/>
    <cellStyle name="Entrada 3 3 4 6 4" xfId="17411"/>
    <cellStyle name="Entrada 3 3 4 6 5" xfId="20437"/>
    <cellStyle name="Entrada 3 3 4 7" xfId="5907"/>
    <cellStyle name="Entrada 3 3 4 7 2" xfId="10648"/>
    <cellStyle name="Entrada 3 3 4 7 3" xfId="16649"/>
    <cellStyle name="Entrada 3 3 4 7 4" xfId="19425"/>
    <cellStyle name="Entrada 3 3 4 8" xfId="7615"/>
    <cellStyle name="Entrada 3 3 4 8 2" xfId="11636"/>
    <cellStyle name="Entrada 3 3 4 8 3" xfId="17941"/>
    <cellStyle name="Entrada 3 3 4 8 4" xfId="21133"/>
    <cellStyle name="Entrada 3 3 4 9" xfId="5002"/>
    <cellStyle name="Entrada 3 3 4 9 2" xfId="15964"/>
    <cellStyle name="Entrada 3 3 4 9 3" xfId="13017"/>
    <cellStyle name="Entrada 3 3 5" xfId="3046"/>
    <cellStyle name="Entrada 3 3 5 2" xfId="3433"/>
    <cellStyle name="Entrada 3 3 5 2 2" xfId="7228"/>
    <cellStyle name="Entrada 3 3 5 2 2 2" xfId="17631"/>
    <cellStyle name="Entrada 3 3 5 2 2 3" xfId="20746"/>
    <cellStyle name="Entrada 3 3 5 2 3" xfId="9545"/>
    <cellStyle name="Entrada 3 3 5 2 4" xfId="14799"/>
    <cellStyle name="Entrada 3 3 5 2 5" xfId="17216"/>
    <cellStyle name="Entrada 3 3 5 3" xfId="3816"/>
    <cellStyle name="Entrada 3 3 5 3 2" xfId="15075"/>
    <cellStyle name="Entrada 3 3 5 3 3" xfId="14314"/>
    <cellStyle name="Entrada 3 3 5 4" xfId="4199"/>
    <cellStyle name="Entrada 3 3 5 4 2" xfId="15350"/>
    <cellStyle name="Entrada 3 3 5 4 3" xfId="13806"/>
    <cellStyle name="Entrada 3 3 5 5" xfId="4581"/>
    <cellStyle name="Entrada 3 3 5 5 2" xfId="15624"/>
    <cellStyle name="Entrada 3 3 5 5 3" xfId="13424"/>
    <cellStyle name="Entrada 3 3 5 6" xfId="5519"/>
    <cellStyle name="Entrada 3 3 5 6 2" xfId="16340"/>
    <cellStyle name="Entrada 3 3 5 6 3" xfId="19037"/>
    <cellStyle name="Entrada 3 3 5 7" xfId="9186"/>
    <cellStyle name="Entrada 3 3 5 8" xfId="14519"/>
    <cellStyle name="Entrada 3 3 5 9" xfId="15858"/>
    <cellStyle name="Entrada 3 3 6" xfId="6126"/>
    <cellStyle name="Entrada 3 3 6 2" xfId="7834"/>
    <cellStyle name="Entrada 3 3 6 2 2" xfId="11840"/>
    <cellStyle name="Entrada 3 3 6 2 3" xfId="18096"/>
    <cellStyle name="Entrada 3 3 6 2 4" xfId="21352"/>
    <cellStyle name="Entrada 3 3 6 3" xfId="10817"/>
    <cellStyle name="Entrada 3 3 6 4" xfId="16804"/>
    <cellStyle name="Entrada 3 3 6 5" xfId="19644"/>
    <cellStyle name="Entrada 3 3 7" xfId="5423"/>
    <cellStyle name="Entrada 3 3 7 2" xfId="7132"/>
    <cellStyle name="Entrada 3 3 7 2 2" xfId="11266"/>
    <cellStyle name="Entrada 3 3 7 2 3" xfId="17551"/>
    <cellStyle name="Entrada 3 3 7 2 4" xfId="20650"/>
    <cellStyle name="Entrada 3 3 7 3" xfId="10440"/>
    <cellStyle name="Entrada 3 3 7 4" xfId="16261"/>
    <cellStyle name="Entrada 3 3 7 5" xfId="18941"/>
    <cellStyle name="Entrada 3 3 8" xfId="5589"/>
    <cellStyle name="Entrada 3 3 8 2" xfId="7298"/>
    <cellStyle name="Entrada 3 3 8 2 2" xfId="11403"/>
    <cellStyle name="Entrada 3 3 8 2 3" xfId="17692"/>
    <cellStyle name="Entrada 3 3 8 2 4" xfId="20816"/>
    <cellStyle name="Entrada 3 3 8 3" xfId="10498"/>
    <cellStyle name="Entrada 3 3 8 4" xfId="16401"/>
    <cellStyle name="Entrada 3 3 8 5" xfId="19107"/>
    <cellStyle name="Entrada 3 3 9" xfId="6074"/>
    <cellStyle name="Entrada 3 3 9 2" xfId="7782"/>
    <cellStyle name="Entrada 3 3 9 2 2" xfId="11802"/>
    <cellStyle name="Entrada 3 3 9 2 3" xfId="18051"/>
    <cellStyle name="Entrada 3 3 9 2 4" xfId="21300"/>
    <cellStyle name="Entrada 3 3 9 3" xfId="10800"/>
    <cellStyle name="Entrada 3 3 9 4" xfId="16759"/>
    <cellStyle name="Entrada 3 3 9 5" xfId="19592"/>
    <cellStyle name="Entrada 3 4" xfId="3000"/>
    <cellStyle name="Entrada 3 4 2" xfId="3387"/>
    <cellStyle name="Entrada 3 4 2 2" xfId="14764"/>
    <cellStyle name="Entrada 3 4 2 3" xfId="18695"/>
    <cellStyle name="Entrada 3 4 3" xfId="3770"/>
    <cellStyle name="Entrada 3 4 3 2" xfId="15040"/>
    <cellStyle name="Entrada 3 4 3 3" xfId="14452"/>
    <cellStyle name="Entrada 3 4 4" xfId="4153"/>
    <cellStyle name="Entrada 3 4 4 2" xfId="15315"/>
    <cellStyle name="Entrada 3 4 4 3" xfId="13847"/>
    <cellStyle name="Entrada 3 4 5" xfId="4535"/>
    <cellStyle name="Entrada 3 4 5 2" xfId="15589"/>
    <cellStyle name="Entrada 3 4 5 3" xfId="13470"/>
    <cellStyle name="Entrada 3 4 6" xfId="14484"/>
    <cellStyle name="Entrada 3 4 7" xfId="14232"/>
    <cellStyle name="Entrada 3 5" xfId="3086"/>
    <cellStyle name="Entrada 3 5 2" xfId="3473"/>
    <cellStyle name="Entrada 3 5 2 2" xfId="14830"/>
    <cellStyle name="Entrada 3 5 2 3" xfId="16126"/>
    <cellStyle name="Entrada 3 5 3" xfId="3856"/>
    <cellStyle name="Entrada 3 5 3 2" xfId="15106"/>
    <cellStyle name="Entrada 3 5 3 3" xfId="14198"/>
    <cellStyle name="Entrada 3 5 4" xfId="4239"/>
    <cellStyle name="Entrada 3 5 4 2" xfId="15381"/>
    <cellStyle name="Entrada 3 5 4 3" xfId="13766"/>
    <cellStyle name="Entrada 3 5 5" xfId="4621"/>
    <cellStyle name="Entrada 3 5 5 2" xfId="15655"/>
    <cellStyle name="Entrada 3 5 5 3" xfId="13384"/>
    <cellStyle name="Entrada 3 5 6" xfId="14550"/>
    <cellStyle name="Entrada 3 5 7" xfId="14342"/>
    <cellStyle name="Entrada 3 6" xfId="22386"/>
    <cellStyle name="Entrada 3 7" xfId="2065"/>
    <cellStyle name="Entrada 4" xfId="2299"/>
    <cellStyle name="Estilo 1" xfId="251"/>
    <cellStyle name="Estilo 1 2" xfId="252"/>
    <cellStyle name="Estilo 1 2 2" xfId="253"/>
    <cellStyle name="Estilo 1 2 2 2" xfId="254"/>
    <cellStyle name="Estilo 1 2 3" xfId="255"/>
    <cellStyle name="Estilo 1 2 3 2" xfId="256"/>
    <cellStyle name="Estilo 1 2 4" xfId="257"/>
    <cellStyle name="Estilo 1 3" xfId="258"/>
    <cellStyle name="Estilo 1 3 2" xfId="259"/>
    <cellStyle name="Estilo 1 3 2 2" xfId="260"/>
    <cellStyle name="Estilo 1 3 3" xfId="261"/>
    <cellStyle name="Estilo 1 3 3 2" xfId="262"/>
    <cellStyle name="Estilo 1 3 4" xfId="263"/>
    <cellStyle name="Estilo 1 4" xfId="264"/>
    <cellStyle name="Estilo 1 5" xfId="265"/>
    <cellStyle name="Estilo 1 6" xfId="266"/>
    <cellStyle name="Estilo 1 7" xfId="267"/>
    <cellStyle name="Euro" xfId="268"/>
    <cellStyle name="Euro 2" xfId="269"/>
    <cellStyle name="Euro 2 2" xfId="270"/>
    <cellStyle name="Euro 3" xfId="271"/>
    <cellStyle name="Euro 4" xfId="272"/>
    <cellStyle name="Excel Built-in Excel Built-in Excel Built-in Excel Built-in Excel Built-in Excel Built-in Excel Built-in Excel Built-in Separador de milhares 4" xfId="26197"/>
    <cellStyle name="Excel Built-in Excel Built-in Excel Built-in Excel Built-in Excel Built-in Excel Built-in Excel Built-in Separador de milhares 4" xfId="26198"/>
    <cellStyle name="Excel Built-in Normal" xfId="26199"/>
    <cellStyle name="Excel Built-in Normal 1" xfId="26200"/>
    <cellStyle name="Excel Built-in Normal 2" xfId="26685"/>
    <cellStyle name="Excel Built-in Normal 3" xfId="26686"/>
    <cellStyle name="Excel_BuiltIn_Comma" xfId="273"/>
    <cellStyle name="Explanatory Text" xfId="274"/>
    <cellStyle name="Explanatory Text 2" xfId="22736"/>
    <cellStyle name="Explanatory Text 3" xfId="2535"/>
    <cellStyle name="Fixed" xfId="26687"/>
    <cellStyle name="Fixo" xfId="26688"/>
    <cellStyle name="Followed Hyperlink" xfId="26689"/>
    <cellStyle name="GLEICY" xfId="33833"/>
    <cellStyle name="GLEICY 2" xfId="33834"/>
    <cellStyle name="Good" xfId="275"/>
    <cellStyle name="Grey" xfId="26690"/>
    <cellStyle name="Heading" xfId="276"/>
    <cellStyle name="Heading 1" xfId="277"/>
    <cellStyle name="Heading 1 2" xfId="22737"/>
    <cellStyle name="Heading 1 3" xfId="2528"/>
    <cellStyle name="Heading 2" xfId="278"/>
    <cellStyle name="Heading 2 2" xfId="22738"/>
    <cellStyle name="Heading 2 3" xfId="2529"/>
    <cellStyle name="Heading 3" xfId="279"/>
    <cellStyle name="Heading 3 2" xfId="22739"/>
    <cellStyle name="Heading 3 2 2" xfId="26671"/>
    <cellStyle name="Heading 3 3" xfId="2530"/>
    <cellStyle name="Heading 3 4" xfId="26311"/>
    <cellStyle name="Heading 4" xfId="280"/>
    <cellStyle name="Heading 4 2" xfId="22740"/>
    <cellStyle name="Heading 4 3" xfId="2531"/>
    <cellStyle name="Heading 5" xfId="26201"/>
    <cellStyle name="Heading1" xfId="281"/>
    <cellStyle name="Heading1 2" xfId="26202"/>
    <cellStyle name="Hiperlink 2" xfId="26691"/>
    <cellStyle name="Hyperlink 2" xfId="282"/>
    <cellStyle name="Incorrecto 2" xfId="283"/>
    <cellStyle name="Incorreto" xfId="9" builtinId="27" customBuiltin="1"/>
    <cellStyle name="Incorreto 2" xfId="284"/>
    <cellStyle name="Indefinido" xfId="26692"/>
    <cellStyle name="Input" xfId="285"/>
    <cellStyle name="Input [yellow]" xfId="26693"/>
    <cellStyle name="Input 2" xfId="2623"/>
    <cellStyle name="Input 2 10" xfId="5263"/>
    <cellStyle name="Input 2 10 2" xfId="10403"/>
    <cellStyle name="Input 2 10 3" xfId="16145"/>
    <cellStyle name="Input 2 10 4" xfId="12831"/>
    <cellStyle name="Input 2 11" xfId="4849"/>
    <cellStyle name="Input 2 11 2" xfId="15827"/>
    <cellStyle name="Input 2 11 3" xfId="13157"/>
    <cellStyle name="Input 2 12" xfId="8786"/>
    <cellStyle name="Input 2 13" xfId="14149"/>
    <cellStyle name="Input 2 2" xfId="2712"/>
    <cellStyle name="Input 2 2 10" xfId="7488"/>
    <cellStyle name="Input 2 2 10 2" xfId="11542"/>
    <cellStyle name="Input 2 2 10 3" xfId="17844"/>
    <cellStyle name="Input 2 2 10 4" xfId="21006"/>
    <cellStyle name="Input 2 2 11" xfId="4905"/>
    <cellStyle name="Input 2 2 11 2" xfId="15876"/>
    <cellStyle name="Input 2 2 11 3" xfId="14108"/>
    <cellStyle name="Input 2 2 12" xfId="8867"/>
    <cellStyle name="Input 2 2 13" xfId="14279"/>
    <cellStyle name="Input 2 2 14" xfId="14971"/>
    <cellStyle name="Input 2 2 2" xfId="2651"/>
    <cellStyle name="Input 2 2 2 10" xfId="4878"/>
    <cellStyle name="Input 2 2 2 10 2" xfId="15853"/>
    <cellStyle name="Input 2 2 2 10 3" xfId="13128"/>
    <cellStyle name="Input 2 2 2 11" xfId="8808"/>
    <cellStyle name="Input 2 2 2 12" xfId="14228"/>
    <cellStyle name="Input 2 2 2 2" xfId="3143"/>
    <cellStyle name="Input 2 2 2 2 10" xfId="9273"/>
    <cellStyle name="Input 2 2 2 2 11" xfId="14596"/>
    <cellStyle name="Input 2 2 2 2 12" xfId="16113"/>
    <cellStyle name="Input 2 2 2 2 2" xfId="3530"/>
    <cellStyle name="Input 2 2 2 2 2 2" xfId="7350"/>
    <cellStyle name="Input 2 2 2 2 2 2 2" xfId="11436"/>
    <cellStyle name="Input 2 2 2 2 2 2 3" xfId="17738"/>
    <cellStyle name="Input 2 2 2 2 2 2 4" xfId="20868"/>
    <cellStyle name="Input 2 2 2 2 2 3" xfId="5641"/>
    <cellStyle name="Input 2 2 2 2 2 3 2" xfId="16447"/>
    <cellStyle name="Input 2 2 2 2 2 3 3" xfId="19159"/>
    <cellStyle name="Input 2 2 2 2 2 4" xfId="9622"/>
    <cellStyle name="Input 2 2 2 2 2 5" xfId="14876"/>
    <cellStyle name="Input 2 2 2 2 2 6" xfId="16497"/>
    <cellStyle name="Input 2 2 2 2 3" xfId="3913"/>
    <cellStyle name="Input 2 2 2 2 3 2" xfId="7176"/>
    <cellStyle name="Input 2 2 2 2 3 2 2" xfId="11306"/>
    <cellStyle name="Input 2 2 2 2 3 2 3" xfId="17587"/>
    <cellStyle name="Input 2 2 2 2 3 2 4" xfId="20694"/>
    <cellStyle name="Input 2 2 2 2 3 3" xfId="5467"/>
    <cellStyle name="Input 2 2 2 2 3 3 2" xfId="16297"/>
    <cellStyle name="Input 2 2 2 2 3 3 3" xfId="18985"/>
    <cellStyle name="Input 2 2 2 2 3 4" xfId="9836"/>
    <cellStyle name="Input 2 2 2 2 3 5" xfId="15152"/>
    <cellStyle name="Input 2 2 2 2 3 6" xfId="14078"/>
    <cellStyle name="Input 2 2 2 2 4" xfId="4296"/>
    <cellStyle name="Input 2 2 2 2 4 2" xfId="8135"/>
    <cellStyle name="Input 2 2 2 2 4 2 2" xfId="12103"/>
    <cellStyle name="Input 2 2 2 2 4 2 3" xfId="18339"/>
    <cellStyle name="Input 2 2 2 2 4 2 4" xfId="21653"/>
    <cellStyle name="Input 2 2 2 2 4 3" xfId="6427"/>
    <cellStyle name="Input 2 2 2 2 4 3 2" xfId="17048"/>
    <cellStyle name="Input 2 2 2 2 4 3 3" xfId="19945"/>
    <cellStyle name="Input 2 2 2 2 4 4" xfId="10014"/>
    <cellStyle name="Input 2 2 2 2 4 5" xfId="15427"/>
    <cellStyle name="Input 2 2 2 2 4 6" xfId="13709"/>
    <cellStyle name="Input 2 2 2 2 5" xfId="4678"/>
    <cellStyle name="Input 2 2 2 2 5 2" xfId="8367"/>
    <cellStyle name="Input 2 2 2 2 5 2 2" xfId="12335"/>
    <cellStyle name="Input 2 2 2 2 5 2 3" xfId="18510"/>
    <cellStyle name="Input 2 2 2 2 5 2 4" xfId="21885"/>
    <cellStyle name="Input 2 2 2 2 5 3" xfId="6659"/>
    <cellStyle name="Input 2 2 2 2 5 3 2" xfId="17219"/>
    <cellStyle name="Input 2 2 2 2 5 3 3" xfId="20177"/>
    <cellStyle name="Input 2 2 2 2 5 4" xfId="10191"/>
    <cellStyle name="Input 2 2 2 2 5 5" xfId="15701"/>
    <cellStyle name="Input 2 2 2 2 5 6" xfId="13327"/>
    <cellStyle name="Input 2 2 2 2 6" xfId="6891"/>
    <cellStyle name="Input 2 2 2 2 6 2" xfId="8599"/>
    <cellStyle name="Input 2 2 2 2 6 2 2" xfId="12567"/>
    <cellStyle name="Input 2 2 2 2 6 2 3" xfId="18681"/>
    <cellStyle name="Input 2 2 2 2 6 2 4" xfId="22117"/>
    <cellStyle name="Input 2 2 2 2 6 3" xfId="11025"/>
    <cellStyle name="Input 2 2 2 2 6 4" xfId="17389"/>
    <cellStyle name="Input 2 2 2 2 6 5" xfId="20409"/>
    <cellStyle name="Input 2 2 2 2 7" xfId="5879"/>
    <cellStyle name="Input 2 2 2 2 7 2" xfId="10620"/>
    <cellStyle name="Input 2 2 2 2 7 3" xfId="16627"/>
    <cellStyle name="Input 2 2 2 2 7 4" xfId="19397"/>
    <cellStyle name="Input 2 2 2 2 8" xfId="7587"/>
    <cellStyle name="Input 2 2 2 2 8 2" xfId="11608"/>
    <cellStyle name="Input 2 2 2 2 8 3" xfId="17919"/>
    <cellStyle name="Input 2 2 2 2 8 4" xfId="21105"/>
    <cellStyle name="Input 2 2 2 2 9" xfId="4969"/>
    <cellStyle name="Input 2 2 2 2 9 2" xfId="15937"/>
    <cellStyle name="Input 2 2 2 2 9 3" xfId="13050"/>
    <cellStyle name="Input 2 2 2 3" xfId="3262"/>
    <cellStyle name="Input 2 2 2 3 2" xfId="3649"/>
    <cellStyle name="Input 2 2 2 3 2 2" xfId="5121"/>
    <cellStyle name="Input 2 2 2 3 2 2 2" xfId="16053"/>
    <cellStyle name="Input 2 2 2 3 2 2 3" xfId="12793"/>
    <cellStyle name="Input 2 2 2 3 2 3" xfId="9740"/>
    <cellStyle name="Input 2 2 2 3 2 4" xfId="14968"/>
    <cellStyle name="Input 2 2 2 3 2 5" xfId="15523"/>
    <cellStyle name="Input 2 2 2 3 3" xfId="4032"/>
    <cellStyle name="Input 2 2 2 3 3 2" xfId="15243"/>
    <cellStyle name="Input 2 2 2 3 3 3" xfId="13959"/>
    <cellStyle name="Input 2 2 2 3 4" xfId="4415"/>
    <cellStyle name="Input 2 2 2 3 4 2" xfId="15519"/>
    <cellStyle name="Input 2 2 2 3 4 3" xfId="13590"/>
    <cellStyle name="Input 2 2 2 3 5" xfId="4797"/>
    <cellStyle name="Input 2 2 2 3 5 2" xfId="15791"/>
    <cellStyle name="Input 2 2 2 3 5 3" xfId="13209"/>
    <cellStyle name="Input 2 2 2 3 6" xfId="5281"/>
    <cellStyle name="Input 2 2 2 3 6 2" xfId="16159"/>
    <cellStyle name="Input 2 2 2 3 6 3" xfId="18799"/>
    <cellStyle name="Input 2 2 2 3 7" xfId="9392"/>
    <cellStyle name="Input 2 2 2 3 8" xfId="14688"/>
    <cellStyle name="Input 2 2 2 3 9" xfId="14462"/>
    <cellStyle name="Input 2 2 2 4" xfId="2851"/>
    <cellStyle name="Input 2 2 2 4 2" xfId="7828"/>
    <cellStyle name="Input 2 2 2 4 2 2" xfId="11836"/>
    <cellStyle name="Input 2 2 2 4 2 3" xfId="18092"/>
    <cellStyle name="Input 2 2 2 4 2 4" xfId="21346"/>
    <cellStyle name="Input 2 2 2 4 3" xfId="6120"/>
    <cellStyle name="Input 2 2 2 4 3 2" xfId="16800"/>
    <cellStyle name="Input 2 2 2 4 3 3" xfId="19638"/>
    <cellStyle name="Input 2 2 2 4 4" xfId="9004"/>
    <cellStyle name="Input 2 2 2 4 5" xfId="14389"/>
    <cellStyle name="Input 2 2 2 4 6" xfId="15510"/>
    <cellStyle name="Input 2 2 2 5" xfId="5448"/>
    <cellStyle name="Input 2 2 2 5 2" xfId="7157"/>
    <cellStyle name="Input 2 2 2 5 2 2" xfId="11288"/>
    <cellStyle name="Input 2 2 2 5 2 3" xfId="17571"/>
    <cellStyle name="Input 2 2 2 5 2 4" xfId="20675"/>
    <cellStyle name="Input 2 2 2 5 3" xfId="10462"/>
    <cellStyle name="Input 2 2 2 5 4" xfId="16281"/>
    <cellStyle name="Input 2 2 2 5 5" xfId="18966"/>
    <cellStyle name="Input 2 2 2 6" xfId="6114"/>
    <cellStyle name="Input 2 2 2 6 2" xfId="7822"/>
    <cellStyle name="Input 2 2 2 6 2 2" xfId="11832"/>
    <cellStyle name="Input 2 2 2 6 2 3" xfId="18086"/>
    <cellStyle name="Input 2 2 2 6 2 4" xfId="21340"/>
    <cellStyle name="Input 2 2 2 6 3" xfId="10812"/>
    <cellStyle name="Input 2 2 2 6 4" xfId="16794"/>
    <cellStyle name="Input 2 2 2 6 5" xfId="19632"/>
    <cellStyle name="Input 2 2 2 7" xfId="5318"/>
    <cellStyle name="Input 2 2 2 7 2" xfId="5096"/>
    <cellStyle name="Input 2 2 2 7 2 2" xfId="10343"/>
    <cellStyle name="Input 2 2 2 7 2 3" xfId="16032"/>
    <cellStyle name="Input 2 2 2 7 2 4" xfId="12806"/>
    <cellStyle name="Input 2 2 2 7 3" xfId="10421"/>
    <cellStyle name="Input 2 2 2 7 4" xfId="16190"/>
    <cellStyle name="Input 2 2 2 7 5" xfId="18836"/>
    <cellStyle name="Input 2 2 2 8" xfId="5747"/>
    <cellStyle name="Input 2 2 2 8 2" xfId="10528"/>
    <cellStyle name="Input 2 2 2 8 3" xfId="16527"/>
    <cellStyle name="Input 2 2 2 8 4" xfId="19265"/>
    <cellStyle name="Input 2 2 2 9" xfId="7456"/>
    <cellStyle name="Input 2 2 2 9 2" xfId="11515"/>
    <cellStyle name="Input 2 2 2 9 3" xfId="17818"/>
    <cellStyle name="Input 2 2 2 9 4" xfId="20974"/>
    <cellStyle name="Input 2 2 3" xfId="3202"/>
    <cellStyle name="Input 2 2 3 10" xfId="9332"/>
    <cellStyle name="Input 2 2 3 11" xfId="14644"/>
    <cellStyle name="Input 2 2 3 12" xfId="15207"/>
    <cellStyle name="Input 2 2 3 2" xfId="3589"/>
    <cellStyle name="Input 2 2 3 2 2" xfId="7254"/>
    <cellStyle name="Input 2 2 3 2 2 2" xfId="11359"/>
    <cellStyle name="Input 2 2 3 2 2 3" xfId="17655"/>
    <cellStyle name="Input 2 2 3 2 2 4" xfId="20772"/>
    <cellStyle name="Input 2 2 3 2 3" xfId="5545"/>
    <cellStyle name="Input 2 2 3 2 3 2" xfId="16364"/>
    <cellStyle name="Input 2 2 3 2 3 3" xfId="19063"/>
    <cellStyle name="Input 2 2 3 2 4" xfId="9681"/>
    <cellStyle name="Input 2 2 3 2 5" xfId="14924"/>
    <cellStyle name="Input 2 2 3 2 6" xfId="17113"/>
    <cellStyle name="Input 2 2 3 3" xfId="3972"/>
    <cellStyle name="Input 2 2 3 3 2" xfId="7764"/>
    <cellStyle name="Input 2 2 3 3 2 2" xfId="11785"/>
    <cellStyle name="Input 2 2 3 3 2 3" xfId="18038"/>
    <cellStyle name="Input 2 2 3 3 2 4" xfId="21282"/>
    <cellStyle name="Input 2 2 3 3 3" xfId="6056"/>
    <cellStyle name="Input 2 2 3 3 3 2" xfId="16746"/>
    <cellStyle name="Input 2 2 3 3 3 3" xfId="19574"/>
    <cellStyle name="Input 2 2 3 3 4" xfId="9891"/>
    <cellStyle name="Input 2 2 3 3 5" xfId="15200"/>
    <cellStyle name="Input 2 2 3 3 6" xfId="14019"/>
    <cellStyle name="Input 2 2 3 4" xfId="4355"/>
    <cellStyle name="Input 2 2 3 4 2" xfId="8120"/>
    <cellStyle name="Input 2 2 3 4 2 2" xfId="12088"/>
    <cellStyle name="Input 2 2 3 4 2 3" xfId="18326"/>
    <cellStyle name="Input 2 2 3 4 2 4" xfId="21638"/>
    <cellStyle name="Input 2 2 3 4 3" xfId="6412"/>
    <cellStyle name="Input 2 2 3 4 3 2" xfId="17035"/>
    <cellStyle name="Input 2 2 3 4 3 3" xfId="19930"/>
    <cellStyle name="Input 2 2 3 4 4" xfId="10069"/>
    <cellStyle name="Input 2 2 3 4 5" xfId="15475"/>
    <cellStyle name="Input 2 2 3 4 6" xfId="13650"/>
    <cellStyle name="Input 2 2 3 5" xfId="4737"/>
    <cellStyle name="Input 2 2 3 5 2" xfId="8352"/>
    <cellStyle name="Input 2 2 3 5 2 2" xfId="12320"/>
    <cellStyle name="Input 2 2 3 5 2 3" xfId="18497"/>
    <cellStyle name="Input 2 2 3 5 2 4" xfId="21870"/>
    <cellStyle name="Input 2 2 3 5 3" xfId="6644"/>
    <cellStyle name="Input 2 2 3 5 3 2" xfId="17206"/>
    <cellStyle name="Input 2 2 3 5 3 3" xfId="20162"/>
    <cellStyle name="Input 2 2 3 5 4" xfId="10246"/>
    <cellStyle name="Input 2 2 3 5 5" xfId="15748"/>
    <cellStyle name="Input 2 2 3 5 6" xfId="13268"/>
    <cellStyle name="Input 2 2 3 6" xfId="6876"/>
    <cellStyle name="Input 2 2 3 6 2" xfId="8584"/>
    <cellStyle name="Input 2 2 3 6 2 2" xfId="12552"/>
    <cellStyle name="Input 2 2 3 6 2 3" xfId="18668"/>
    <cellStyle name="Input 2 2 3 6 2 4" xfId="22102"/>
    <cellStyle name="Input 2 2 3 6 3" xfId="11010"/>
    <cellStyle name="Input 2 2 3 6 4" xfId="17376"/>
    <cellStyle name="Input 2 2 3 6 5" xfId="20394"/>
    <cellStyle name="Input 2 2 3 7" xfId="5864"/>
    <cellStyle name="Input 2 2 3 7 2" xfId="10605"/>
    <cellStyle name="Input 2 2 3 7 3" xfId="16614"/>
    <cellStyle name="Input 2 2 3 7 4" xfId="19382"/>
    <cellStyle name="Input 2 2 3 8" xfId="7572"/>
    <cellStyle name="Input 2 2 3 8 2" xfId="11593"/>
    <cellStyle name="Input 2 2 3 8 3" xfId="17906"/>
    <cellStyle name="Input 2 2 3 8 4" xfId="21090"/>
    <cellStyle name="Input 2 2 3 9" xfId="4954"/>
    <cellStyle name="Input 2 2 3 9 2" xfId="15924"/>
    <cellStyle name="Input 2 2 3 9 3" xfId="13065"/>
    <cellStyle name="Input 2 2 4" xfId="3122"/>
    <cellStyle name="Input 2 2 4 2" xfId="3509"/>
    <cellStyle name="Input 2 2 4 2 2" xfId="7389"/>
    <cellStyle name="Input 2 2 4 2 2 2" xfId="17768"/>
    <cellStyle name="Input 2 2 4 2 2 3" xfId="20907"/>
    <cellStyle name="Input 2 2 4 2 3" xfId="9602"/>
    <cellStyle name="Input 2 2 4 2 4" xfId="14859"/>
    <cellStyle name="Input 2 2 4 2 5" xfId="14311"/>
    <cellStyle name="Input 2 2 4 3" xfId="3892"/>
    <cellStyle name="Input 2 2 4 3 2" xfId="15135"/>
    <cellStyle name="Input 2 2 4 3 3" xfId="14256"/>
    <cellStyle name="Input 2 2 4 4" xfId="4275"/>
    <cellStyle name="Input 2 2 4 4 2" xfId="15410"/>
    <cellStyle name="Input 2 2 4 4 3" xfId="13730"/>
    <cellStyle name="Input 2 2 4 5" xfId="4657"/>
    <cellStyle name="Input 2 2 4 5 2" xfId="15684"/>
    <cellStyle name="Input 2 2 4 5 3" xfId="13348"/>
    <cellStyle name="Input 2 2 4 6" xfId="5680"/>
    <cellStyle name="Input 2 2 4 6 2" xfId="16477"/>
    <cellStyle name="Input 2 2 4 6 3" xfId="19198"/>
    <cellStyle name="Input 2 2 4 7" xfId="9253"/>
    <cellStyle name="Input 2 2 4 8" xfId="14579"/>
    <cellStyle name="Input 2 2 4 9" xfId="17284"/>
    <cellStyle name="Input 2 2 5" xfId="6327"/>
    <cellStyle name="Input 2 2 5 2" xfId="8035"/>
    <cellStyle name="Input 2 2 5 2 2" xfId="12008"/>
    <cellStyle name="Input 2 2 5 2 3" xfId="18248"/>
    <cellStyle name="Input 2 2 5 2 4" xfId="21553"/>
    <cellStyle name="Input 2 2 5 3" xfId="10866"/>
    <cellStyle name="Input 2 2 5 4" xfId="16957"/>
    <cellStyle name="Input 2 2 5 5" xfId="19845"/>
    <cellStyle name="Input 2 2 6" xfId="5634"/>
    <cellStyle name="Input 2 2 6 2" xfId="7343"/>
    <cellStyle name="Input 2 2 6 2 2" xfId="11429"/>
    <cellStyle name="Input 2 2 6 2 3" xfId="17732"/>
    <cellStyle name="Input 2 2 6 2 4" xfId="20861"/>
    <cellStyle name="Input 2 2 6 3" xfId="10506"/>
    <cellStyle name="Input 2 2 6 4" xfId="16441"/>
    <cellStyle name="Input 2 2 6 5" xfId="19152"/>
    <cellStyle name="Input 2 2 7" xfId="6087"/>
    <cellStyle name="Input 2 2 7 2" xfId="7795"/>
    <cellStyle name="Input 2 2 7 2 2" xfId="11811"/>
    <cellStyle name="Input 2 2 7 2 3" xfId="18063"/>
    <cellStyle name="Input 2 2 7 2 4" xfId="21313"/>
    <cellStyle name="Input 2 2 7 3" xfId="10803"/>
    <cellStyle name="Input 2 2 7 4" xfId="16771"/>
    <cellStyle name="Input 2 2 7 5" xfId="19605"/>
    <cellStyle name="Input 2 2 8" xfId="5503"/>
    <cellStyle name="Input 2 2 8 2" xfId="7212"/>
    <cellStyle name="Input 2 2 8 2 2" xfId="11338"/>
    <cellStyle name="Input 2 2 8 2 3" xfId="17617"/>
    <cellStyle name="Input 2 2 8 2 4" xfId="20730"/>
    <cellStyle name="Input 2 2 8 3" xfId="10481"/>
    <cellStyle name="Input 2 2 8 4" xfId="16326"/>
    <cellStyle name="Input 2 2 8 5" xfId="19021"/>
    <cellStyle name="Input 2 2 9" xfId="5779"/>
    <cellStyle name="Input 2 2 9 2" xfId="10555"/>
    <cellStyle name="Input 2 2 9 3" xfId="16552"/>
    <cellStyle name="Input 2 2 9 4" xfId="19297"/>
    <cellStyle name="Input 2 3" xfId="2669"/>
    <cellStyle name="Input 2 3 10" xfId="7515"/>
    <cellStyle name="Input 2 3 10 2" xfId="11557"/>
    <cellStyle name="Input 2 3 10 3" xfId="17863"/>
    <cellStyle name="Input 2 3 10 4" xfId="21033"/>
    <cellStyle name="Input 2 3 11" xfId="4920"/>
    <cellStyle name="Input 2 3 11 2" xfId="15890"/>
    <cellStyle name="Input 2 3 11 3" xfId="13099"/>
    <cellStyle name="Input 2 3 12" xfId="8826"/>
    <cellStyle name="Input 2 3 13" xfId="14243"/>
    <cellStyle name="Input 2 3 14" xfId="14706"/>
    <cellStyle name="Input 2 3 2" xfId="2728"/>
    <cellStyle name="Input 2 3 2 10" xfId="4942"/>
    <cellStyle name="Input 2 3 2 10 2" xfId="15912"/>
    <cellStyle name="Input 2 3 2 10 3" xfId="13077"/>
    <cellStyle name="Input 2 3 2 11" xfId="8883"/>
    <cellStyle name="Input 2 3 2 12" xfId="14288"/>
    <cellStyle name="Input 2 3 2 2" xfId="3218"/>
    <cellStyle name="Input 2 3 2 2 10" xfId="9348"/>
    <cellStyle name="Input 2 3 2 2 11" xfId="14653"/>
    <cellStyle name="Input 2 3 2 2 12" xfId="16310"/>
    <cellStyle name="Input 2 3 2 2 2" xfId="3605"/>
    <cellStyle name="Input 2 3 2 2 2 2" xfId="7966"/>
    <cellStyle name="Input 2 3 2 2 2 2 2" xfId="11942"/>
    <cellStyle name="Input 2 3 2 2 2 2 3" xfId="18193"/>
    <cellStyle name="Input 2 3 2 2 2 2 4" xfId="21484"/>
    <cellStyle name="Input 2 3 2 2 2 3" xfId="6258"/>
    <cellStyle name="Input 2 3 2 2 2 3 2" xfId="16901"/>
    <cellStyle name="Input 2 3 2 2 2 3 3" xfId="19776"/>
    <cellStyle name="Input 2 3 2 2 2 4" xfId="9697"/>
    <cellStyle name="Input 2 3 2 2 2 5" xfId="14933"/>
    <cellStyle name="Input 2 3 2 2 2 6" xfId="14982"/>
    <cellStyle name="Input 2 3 2 2 3" xfId="3988"/>
    <cellStyle name="Input 2 3 2 2 3 2" xfId="5070"/>
    <cellStyle name="Input 2 3 2 2 3 2 2" xfId="10322"/>
    <cellStyle name="Input 2 3 2 2 3 2 3" xfId="16011"/>
    <cellStyle name="Input 2 3 2 2 3 2 4" xfId="12962"/>
    <cellStyle name="Input 2 3 2 2 3 3" xfId="5345"/>
    <cellStyle name="Input 2 3 2 2 3 3 2" xfId="16212"/>
    <cellStyle name="Input 2 3 2 2 3 3 3" xfId="18863"/>
    <cellStyle name="Input 2 3 2 2 3 4" xfId="9907"/>
    <cellStyle name="Input 2 3 2 2 3 5" xfId="15209"/>
    <cellStyle name="Input 2 3 2 2 3 6" xfId="14003"/>
    <cellStyle name="Input 2 3 2 2 4" xfId="4371"/>
    <cellStyle name="Input 2 3 2 2 4 2" xfId="8273"/>
    <cellStyle name="Input 2 3 2 2 4 2 2" xfId="12241"/>
    <cellStyle name="Input 2 3 2 2 4 2 3" xfId="18426"/>
    <cellStyle name="Input 2 3 2 2 4 2 4" xfId="21791"/>
    <cellStyle name="Input 2 3 2 2 4 3" xfId="6565"/>
    <cellStyle name="Input 2 3 2 2 4 3 2" xfId="17135"/>
    <cellStyle name="Input 2 3 2 2 4 3 3" xfId="20083"/>
    <cellStyle name="Input 2 3 2 2 4 4" xfId="10085"/>
    <cellStyle name="Input 2 3 2 2 4 5" xfId="15484"/>
    <cellStyle name="Input 2 3 2 2 4 6" xfId="13634"/>
    <cellStyle name="Input 2 3 2 2 5" xfId="4753"/>
    <cellStyle name="Input 2 3 2 2 5 2" xfId="8505"/>
    <cellStyle name="Input 2 3 2 2 5 2 2" xfId="12473"/>
    <cellStyle name="Input 2 3 2 2 5 2 3" xfId="18597"/>
    <cellStyle name="Input 2 3 2 2 5 2 4" xfId="22023"/>
    <cellStyle name="Input 2 3 2 2 5 3" xfId="6797"/>
    <cellStyle name="Input 2 3 2 2 5 3 2" xfId="17305"/>
    <cellStyle name="Input 2 3 2 2 5 3 3" xfId="20315"/>
    <cellStyle name="Input 2 3 2 2 5 4" xfId="10262"/>
    <cellStyle name="Input 2 3 2 2 5 5" xfId="15757"/>
    <cellStyle name="Input 2 3 2 2 5 6" xfId="13252"/>
    <cellStyle name="Input 2 3 2 2 6" xfId="7029"/>
    <cellStyle name="Input 2 3 2 2 6 2" xfId="8737"/>
    <cellStyle name="Input 2 3 2 2 6 2 2" xfId="12705"/>
    <cellStyle name="Input 2 3 2 2 6 2 3" xfId="18769"/>
    <cellStyle name="Input 2 3 2 2 6 2 4" xfId="22255"/>
    <cellStyle name="Input 2 3 2 2 6 3" xfId="11163"/>
    <cellStyle name="Input 2 3 2 2 6 4" xfId="17476"/>
    <cellStyle name="Input 2 3 2 2 6 5" xfId="20547"/>
    <cellStyle name="Input 2 3 2 2 7" xfId="6017"/>
    <cellStyle name="Input 2 3 2 2 7 2" xfId="10758"/>
    <cellStyle name="Input 2 3 2 2 7 3" xfId="16715"/>
    <cellStyle name="Input 2 3 2 2 7 4" xfId="19535"/>
    <cellStyle name="Input 2 3 2 2 8" xfId="7725"/>
    <cellStyle name="Input 2 3 2 2 8 2" xfId="11746"/>
    <cellStyle name="Input 2 3 2 2 8 3" xfId="18007"/>
    <cellStyle name="Input 2 3 2 2 8 4" xfId="21243"/>
    <cellStyle name="Input 2 3 2 2 9" xfId="5211"/>
    <cellStyle name="Input 2 3 2 2 9 2" xfId="16103"/>
    <cellStyle name="Input 2 3 2 2 9 3" xfId="12764"/>
    <cellStyle name="Input 2 3 2 3" xfId="3275"/>
    <cellStyle name="Input 2 3 2 3 2" xfId="3662"/>
    <cellStyle name="Input 2 3 2 3 2 2" xfId="7313"/>
    <cellStyle name="Input 2 3 2 3 2 2 2" xfId="17706"/>
    <cellStyle name="Input 2 3 2 3 2 2 3" xfId="20831"/>
    <cellStyle name="Input 2 3 2 3 2 3" xfId="9745"/>
    <cellStyle name="Input 2 3 2 3 2 4" xfId="14975"/>
    <cellStyle name="Input 2 3 2 3 2 5" xfId="18423"/>
    <cellStyle name="Input 2 3 2 3 3" xfId="4045"/>
    <cellStyle name="Input 2 3 2 3 3 2" xfId="15250"/>
    <cellStyle name="Input 2 3 2 3 3 3" xfId="13946"/>
    <cellStyle name="Input 2 3 2 3 4" xfId="4428"/>
    <cellStyle name="Input 2 3 2 3 4 2" xfId="15526"/>
    <cellStyle name="Input 2 3 2 3 4 3" xfId="13577"/>
    <cellStyle name="Input 2 3 2 3 5" xfId="4810"/>
    <cellStyle name="Input 2 3 2 3 5 2" xfId="15798"/>
    <cellStyle name="Input 2 3 2 3 5 3" xfId="13196"/>
    <cellStyle name="Input 2 3 2 3 6" xfId="5604"/>
    <cellStyle name="Input 2 3 2 3 6 2" xfId="16415"/>
    <cellStyle name="Input 2 3 2 3 6 3" xfId="19122"/>
    <cellStyle name="Input 2 3 2 3 7" xfId="9405"/>
    <cellStyle name="Input 2 3 2 3 8" xfId="14695"/>
    <cellStyle name="Input 2 3 2 3 9" xfId="17439"/>
    <cellStyle name="Input 2 3 2 4" xfId="2893"/>
    <cellStyle name="Input 2 3 2 4 2" xfId="5130"/>
    <cellStyle name="Input 2 3 2 4 2 2" xfId="10370"/>
    <cellStyle name="Input 2 3 2 4 2 3" xfId="16060"/>
    <cellStyle name="Input 2 3 2 4 2 4" xfId="12788"/>
    <cellStyle name="Input 2 3 2 4 3" xfId="5272"/>
    <cellStyle name="Input 2 3 2 4 3 2" xfId="16152"/>
    <cellStyle name="Input 2 3 2 4 3 3" xfId="12751"/>
    <cellStyle name="Input 2 3 2 4 4" xfId="9045"/>
    <cellStyle name="Input 2 3 2 4 5" xfId="14421"/>
    <cellStyle name="Input 2 3 2 4 6" xfId="14559"/>
    <cellStyle name="Input 2 3 2 5" xfId="6400"/>
    <cellStyle name="Input 2 3 2 5 2" xfId="8108"/>
    <cellStyle name="Input 2 3 2 5 2 2" xfId="12076"/>
    <cellStyle name="Input 2 3 2 5 2 3" xfId="18314"/>
    <cellStyle name="Input 2 3 2 5 2 4" xfId="21626"/>
    <cellStyle name="Input 2 3 2 5 3" xfId="10918"/>
    <cellStyle name="Input 2 3 2 5 4" xfId="17023"/>
    <cellStyle name="Input 2 3 2 5 5" xfId="19918"/>
    <cellStyle name="Input 2 3 2 6" xfId="6632"/>
    <cellStyle name="Input 2 3 2 6 2" xfId="8340"/>
    <cellStyle name="Input 2 3 2 6 2 2" xfId="12308"/>
    <cellStyle name="Input 2 3 2 6 2 3" xfId="18485"/>
    <cellStyle name="Input 2 3 2 6 2 4" xfId="21858"/>
    <cellStyle name="Input 2 3 2 6 3" xfId="10958"/>
    <cellStyle name="Input 2 3 2 6 4" xfId="17194"/>
    <cellStyle name="Input 2 3 2 6 5" xfId="20150"/>
    <cellStyle name="Input 2 3 2 7" xfId="6864"/>
    <cellStyle name="Input 2 3 2 7 2" xfId="8572"/>
    <cellStyle name="Input 2 3 2 7 2 2" xfId="12540"/>
    <cellStyle name="Input 2 3 2 7 2 3" xfId="18656"/>
    <cellStyle name="Input 2 3 2 7 2 4" xfId="22090"/>
    <cellStyle name="Input 2 3 2 7 3" xfId="10998"/>
    <cellStyle name="Input 2 3 2 7 4" xfId="17364"/>
    <cellStyle name="Input 2 3 2 7 5" xfId="20382"/>
    <cellStyle name="Input 2 3 2 8" xfId="5846"/>
    <cellStyle name="Input 2 3 2 8 2" xfId="10593"/>
    <cellStyle name="Input 2 3 2 8 3" xfId="16600"/>
    <cellStyle name="Input 2 3 2 8 4" xfId="19364"/>
    <cellStyle name="Input 2 3 2 9" xfId="7554"/>
    <cellStyle name="Input 2 3 2 9 2" xfId="11581"/>
    <cellStyle name="Input 2 3 2 9 3" xfId="17892"/>
    <cellStyle name="Input 2 3 2 9 4" xfId="21072"/>
    <cellStyle name="Input 2 3 3" xfId="3161"/>
    <cellStyle name="Input 2 3 3 10" xfId="9291"/>
    <cellStyle name="Input 2 3 3 11" xfId="14611"/>
    <cellStyle name="Input 2 3 3 12" xfId="16088"/>
    <cellStyle name="Input 2 3 3 2" xfId="3548"/>
    <cellStyle name="Input 2 3 3 2 2" xfId="7366"/>
    <cellStyle name="Input 2 3 3 2 2 2" xfId="11452"/>
    <cellStyle name="Input 2 3 3 2 2 3" xfId="17751"/>
    <cellStyle name="Input 2 3 3 2 2 4" xfId="20884"/>
    <cellStyle name="Input 2 3 3 2 3" xfId="5657"/>
    <cellStyle name="Input 2 3 3 2 3 2" xfId="16460"/>
    <cellStyle name="Input 2 3 3 2 3 3" xfId="19175"/>
    <cellStyle name="Input 2 3 3 2 4" xfId="9640"/>
    <cellStyle name="Input 2 3 3 2 5" xfId="14891"/>
    <cellStyle name="Input 2 3 3 2 6" xfId="16816"/>
    <cellStyle name="Input 2 3 3 3" xfId="3931"/>
    <cellStyle name="Input 2 3 3 3 2" xfId="5091"/>
    <cellStyle name="Input 2 3 3 3 2 2" xfId="10340"/>
    <cellStyle name="Input 2 3 3 3 2 3" xfId="16027"/>
    <cellStyle name="Input 2 3 3 3 2 4" xfId="12807"/>
    <cellStyle name="Input 2 3 3 3 3" xfId="5326"/>
    <cellStyle name="Input 2 3 3 3 3 2" xfId="16197"/>
    <cellStyle name="Input 2 3 3 3 3 3" xfId="18844"/>
    <cellStyle name="Input 2 3 3 3 4" xfId="9854"/>
    <cellStyle name="Input 2 3 3 3 5" xfId="15167"/>
    <cellStyle name="Input 2 3 3 3 6" xfId="14060"/>
    <cellStyle name="Input 2 3 3 4" xfId="4314"/>
    <cellStyle name="Input 2 3 3 4 2" xfId="8179"/>
    <cellStyle name="Input 2 3 3 4 2 2" xfId="12147"/>
    <cellStyle name="Input 2 3 3 4 2 3" xfId="18375"/>
    <cellStyle name="Input 2 3 3 4 2 4" xfId="21697"/>
    <cellStyle name="Input 2 3 3 4 3" xfId="6471"/>
    <cellStyle name="Input 2 3 3 4 3 2" xfId="17084"/>
    <cellStyle name="Input 2 3 3 4 3 3" xfId="19989"/>
    <cellStyle name="Input 2 3 3 4 4" xfId="10032"/>
    <cellStyle name="Input 2 3 3 4 5" xfId="15442"/>
    <cellStyle name="Input 2 3 3 4 6" xfId="13691"/>
    <cellStyle name="Input 2 3 3 5" xfId="4696"/>
    <cellStyle name="Input 2 3 3 5 2" xfId="8411"/>
    <cellStyle name="Input 2 3 3 5 2 2" xfId="12379"/>
    <cellStyle name="Input 2 3 3 5 2 3" xfId="18546"/>
    <cellStyle name="Input 2 3 3 5 2 4" xfId="21929"/>
    <cellStyle name="Input 2 3 3 5 3" xfId="6703"/>
    <cellStyle name="Input 2 3 3 5 3 2" xfId="17255"/>
    <cellStyle name="Input 2 3 3 5 3 3" xfId="20221"/>
    <cellStyle name="Input 2 3 3 5 4" xfId="10209"/>
    <cellStyle name="Input 2 3 3 5 5" xfId="15716"/>
    <cellStyle name="Input 2 3 3 5 6" xfId="13309"/>
    <cellStyle name="Input 2 3 3 6" xfId="6935"/>
    <cellStyle name="Input 2 3 3 6 2" xfId="8643"/>
    <cellStyle name="Input 2 3 3 6 2 2" xfId="12611"/>
    <cellStyle name="Input 2 3 3 6 2 3" xfId="18717"/>
    <cellStyle name="Input 2 3 3 6 2 4" xfId="22161"/>
    <cellStyle name="Input 2 3 3 6 3" xfId="11069"/>
    <cellStyle name="Input 2 3 3 6 4" xfId="17425"/>
    <cellStyle name="Input 2 3 3 6 5" xfId="20453"/>
    <cellStyle name="Input 2 3 3 7" xfId="5923"/>
    <cellStyle name="Input 2 3 3 7 2" xfId="10664"/>
    <cellStyle name="Input 2 3 3 7 3" xfId="16663"/>
    <cellStyle name="Input 2 3 3 7 4" xfId="19441"/>
    <cellStyle name="Input 2 3 3 8" xfId="7631"/>
    <cellStyle name="Input 2 3 3 8 2" xfId="11652"/>
    <cellStyle name="Input 2 3 3 8 3" xfId="17955"/>
    <cellStyle name="Input 2 3 3 8 4" xfId="21149"/>
    <cellStyle name="Input 2 3 3 9" xfId="5019"/>
    <cellStyle name="Input 2 3 3 9 2" xfId="15978"/>
    <cellStyle name="Input 2 3 3 9 3" xfId="13000"/>
    <cellStyle name="Input 2 3 4" xfId="3061"/>
    <cellStyle name="Input 2 3 4 2" xfId="3448"/>
    <cellStyle name="Input 2 3 4 2 2" xfId="7832"/>
    <cellStyle name="Input 2 3 4 2 2 2" xfId="18094"/>
    <cellStyle name="Input 2 3 4 2 2 3" xfId="21350"/>
    <cellStyle name="Input 2 3 4 2 3" xfId="9556"/>
    <cellStyle name="Input 2 3 4 2 4" xfId="14812"/>
    <cellStyle name="Input 2 3 4 2 5" xfId="16690"/>
    <cellStyle name="Input 2 3 4 3" xfId="3831"/>
    <cellStyle name="Input 2 3 4 3 2" xfId="15088"/>
    <cellStyle name="Input 2 3 4 3 3" xfId="14094"/>
    <cellStyle name="Input 2 3 4 4" xfId="4214"/>
    <cellStyle name="Input 2 3 4 4 2" xfId="15363"/>
    <cellStyle name="Input 2 3 4 4 3" xfId="13791"/>
    <cellStyle name="Input 2 3 4 5" xfId="4596"/>
    <cellStyle name="Input 2 3 4 5 2" xfId="15637"/>
    <cellStyle name="Input 2 3 4 5 3" xfId="13409"/>
    <cellStyle name="Input 2 3 4 6" xfId="6124"/>
    <cellStyle name="Input 2 3 4 6 2" xfId="16802"/>
    <cellStyle name="Input 2 3 4 6 3" xfId="19642"/>
    <cellStyle name="Input 2 3 4 7" xfId="9201"/>
    <cellStyle name="Input 2 3 4 8" xfId="14532"/>
    <cellStyle name="Input 2 3 4 9" xfId="15400"/>
    <cellStyle name="Input 2 3 5" xfId="2869"/>
    <cellStyle name="Input 2 3 5 2" xfId="8026"/>
    <cellStyle name="Input 2 3 5 2 2" xfId="12001"/>
    <cellStyle name="Input 2 3 5 2 3" xfId="18242"/>
    <cellStyle name="Input 2 3 5 2 4" xfId="21544"/>
    <cellStyle name="Input 2 3 5 3" xfId="6318"/>
    <cellStyle name="Input 2 3 5 3 2" xfId="16951"/>
    <cellStyle name="Input 2 3 5 3 3" xfId="19836"/>
    <cellStyle name="Input 2 3 5 4" xfId="9022"/>
    <cellStyle name="Input 2 3 5 5" xfId="14404"/>
    <cellStyle name="Input 2 3 5 6" xfId="15301"/>
    <cellStyle name="Input 2 3 6" xfId="6378"/>
    <cellStyle name="Input 2 3 6 2" xfId="8086"/>
    <cellStyle name="Input 2 3 6 2 2" xfId="12054"/>
    <cellStyle name="Input 2 3 6 2 3" xfId="18292"/>
    <cellStyle name="Input 2 3 6 2 4" xfId="21604"/>
    <cellStyle name="Input 2 3 6 3" xfId="10896"/>
    <cellStyle name="Input 2 3 6 4" xfId="17001"/>
    <cellStyle name="Input 2 3 6 5" xfId="19896"/>
    <cellStyle name="Input 2 3 7" xfId="6610"/>
    <cellStyle name="Input 2 3 7 2" xfId="8318"/>
    <cellStyle name="Input 2 3 7 2 2" xfId="12286"/>
    <cellStyle name="Input 2 3 7 2 3" xfId="18463"/>
    <cellStyle name="Input 2 3 7 2 4" xfId="21836"/>
    <cellStyle name="Input 2 3 7 3" xfId="10936"/>
    <cellStyle name="Input 2 3 7 4" xfId="17172"/>
    <cellStyle name="Input 2 3 7 5" xfId="20128"/>
    <cellStyle name="Input 2 3 8" xfId="6842"/>
    <cellStyle name="Input 2 3 8 2" xfId="8550"/>
    <cellStyle name="Input 2 3 8 2 2" xfId="12518"/>
    <cellStyle name="Input 2 3 8 2 3" xfId="18634"/>
    <cellStyle name="Input 2 3 8 2 4" xfId="22068"/>
    <cellStyle name="Input 2 3 8 3" xfId="10976"/>
    <cellStyle name="Input 2 3 8 4" xfId="17342"/>
    <cellStyle name="Input 2 3 8 5" xfId="20360"/>
    <cellStyle name="Input 2 3 9" xfId="5807"/>
    <cellStyle name="Input 2 3 9 2" xfId="10571"/>
    <cellStyle name="Input 2 3 9 3" xfId="16571"/>
    <cellStyle name="Input 2 3 9 4" xfId="19325"/>
    <cellStyle name="Input 2 4" xfId="2829"/>
    <cellStyle name="Input 2 4 10" xfId="8982"/>
    <cellStyle name="Input 2 4 11" xfId="14370"/>
    <cellStyle name="Input 2 4 12" xfId="17691"/>
    <cellStyle name="Input 2 4 2" xfId="2768"/>
    <cellStyle name="Input 2 4 2 2" xfId="7267"/>
    <cellStyle name="Input 2 4 2 2 2" xfId="11372"/>
    <cellStyle name="Input 2 4 2 2 3" xfId="17667"/>
    <cellStyle name="Input 2 4 2 2 4" xfId="20785"/>
    <cellStyle name="Input 2 4 2 3" xfId="5558"/>
    <cellStyle name="Input 2 4 2 3 2" xfId="16376"/>
    <cellStyle name="Input 2 4 2 3 3" xfId="19076"/>
    <cellStyle name="Input 2 4 2 4" xfId="8923"/>
    <cellStyle name="Input 2 4 2 5" xfId="14319"/>
    <cellStyle name="Input 2 4 2 6" xfId="14917"/>
    <cellStyle name="Input 2 4 3" xfId="3316"/>
    <cellStyle name="Input 2 4 3 2" xfId="7433"/>
    <cellStyle name="Input 2 4 3 2 2" xfId="11494"/>
    <cellStyle name="Input 2 4 3 2 3" xfId="17798"/>
    <cellStyle name="Input 2 4 3 2 4" xfId="20951"/>
    <cellStyle name="Input 2 4 3 3" xfId="5724"/>
    <cellStyle name="Input 2 4 3 3 2" xfId="16507"/>
    <cellStyle name="Input 2 4 3 3 3" xfId="19242"/>
    <cellStyle name="Input 2 4 3 4" xfId="9446"/>
    <cellStyle name="Input 2 4 3 5" xfId="14728"/>
    <cellStyle name="Input 2 4 3 6" xfId="16131"/>
    <cellStyle name="Input 2 4 4" xfId="2798"/>
    <cellStyle name="Input 2 4 4 2" xfId="8145"/>
    <cellStyle name="Input 2 4 4 2 2" xfId="12113"/>
    <cellStyle name="Input 2 4 4 2 3" xfId="18348"/>
    <cellStyle name="Input 2 4 4 2 4" xfId="21663"/>
    <cellStyle name="Input 2 4 4 3" xfId="6437"/>
    <cellStyle name="Input 2 4 4 3 2" xfId="17057"/>
    <cellStyle name="Input 2 4 4 3 3" xfId="19955"/>
    <cellStyle name="Input 2 4 4 4" xfId="8953"/>
    <cellStyle name="Input 2 4 4 5" xfId="14344"/>
    <cellStyle name="Input 2 4 4 6" xfId="16674"/>
    <cellStyle name="Input 2 4 5" xfId="4082"/>
    <cellStyle name="Input 2 4 5 2" xfId="8377"/>
    <cellStyle name="Input 2 4 5 2 2" xfId="12345"/>
    <cellStyle name="Input 2 4 5 2 3" xfId="18519"/>
    <cellStyle name="Input 2 4 5 2 4" xfId="21895"/>
    <cellStyle name="Input 2 4 5 3" xfId="6669"/>
    <cellStyle name="Input 2 4 5 3 2" xfId="17228"/>
    <cellStyle name="Input 2 4 5 3 3" xfId="20187"/>
    <cellStyle name="Input 2 4 5 4" xfId="9944"/>
    <cellStyle name="Input 2 4 5 5" xfId="15279"/>
    <cellStyle name="Input 2 4 5 6" xfId="13912"/>
    <cellStyle name="Input 2 4 6" xfId="6901"/>
    <cellStyle name="Input 2 4 6 2" xfId="8609"/>
    <cellStyle name="Input 2 4 6 2 2" xfId="12577"/>
    <cellStyle name="Input 2 4 6 2 3" xfId="18690"/>
    <cellStyle name="Input 2 4 6 2 4" xfId="22127"/>
    <cellStyle name="Input 2 4 6 3" xfId="11035"/>
    <cellStyle name="Input 2 4 6 4" xfId="17398"/>
    <cellStyle name="Input 2 4 6 5" xfId="20419"/>
    <cellStyle name="Input 2 4 7" xfId="5889"/>
    <cellStyle name="Input 2 4 7 2" xfId="10630"/>
    <cellStyle name="Input 2 4 7 3" xfId="16636"/>
    <cellStyle name="Input 2 4 7 4" xfId="19407"/>
    <cellStyle name="Input 2 4 8" xfId="7597"/>
    <cellStyle name="Input 2 4 8 2" xfId="11618"/>
    <cellStyle name="Input 2 4 8 3" xfId="17928"/>
    <cellStyle name="Input 2 4 8 4" xfId="21115"/>
    <cellStyle name="Input 2 4 9" xfId="4982"/>
    <cellStyle name="Input 2 4 9 2" xfId="15949"/>
    <cellStyle name="Input 2 4 9 3" xfId="13037"/>
    <cellStyle name="Input 2 5" xfId="3115"/>
    <cellStyle name="Input 2 5 2" xfId="3502"/>
    <cellStyle name="Input 2 5 2 2" xfId="7409"/>
    <cellStyle name="Input 2 5 2 2 2" xfId="17781"/>
    <cellStyle name="Input 2 5 2 2 3" xfId="20927"/>
    <cellStyle name="Input 2 5 2 3" xfId="9595"/>
    <cellStyle name="Input 2 5 2 4" xfId="14853"/>
    <cellStyle name="Input 2 5 2 5" xfId="16167"/>
    <cellStyle name="Input 2 5 3" xfId="3885"/>
    <cellStyle name="Input 2 5 3 2" xfId="15129"/>
    <cellStyle name="Input 2 5 3 3" xfId="14174"/>
    <cellStyle name="Input 2 5 4" xfId="4268"/>
    <cellStyle name="Input 2 5 4 2" xfId="15404"/>
    <cellStyle name="Input 2 5 4 3" xfId="13737"/>
    <cellStyle name="Input 2 5 5" xfId="4650"/>
    <cellStyle name="Input 2 5 5 2" xfId="15678"/>
    <cellStyle name="Input 2 5 5 3" xfId="13355"/>
    <cellStyle name="Input 2 5 6" xfId="5700"/>
    <cellStyle name="Input 2 5 6 2" xfId="16490"/>
    <cellStyle name="Input 2 5 6 3" xfId="19218"/>
    <cellStyle name="Input 2 5 7" xfId="9246"/>
    <cellStyle name="Input 2 5 8" xfId="14573"/>
    <cellStyle name="Input 2 5 9" xfId="14901"/>
    <cellStyle name="Input 2 6" xfId="3038"/>
    <cellStyle name="Input 2 6 2" xfId="3425"/>
    <cellStyle name="Input 2 6 2 2" xfId="7917"/>
    <cellStyle name="Input 2 6 2 2 2" xfId="18169"/>
    <cellStyle name="Input 2 6 2 2 3" xfId="21435"/>
    <cellStyle name="Input 2 6 2 3" xfId="9538"/>
    <cellStyle name="Input 2 6 2 4" xfId="14793"/>
    <cellStyle name="Input 2 6 2 5" xfId="15066"/>
    <cellStyle name="Input 2 6 3" xfId="3808"/>
    <cellStyle name="Input 2 6 3 2" xfId="15069"/>
    <cellStyle name="Input 2 6 3 3" xfId="15302"/>
    <cellStyle name="Input 2 6 4" xfId="4191"/>
    <cellStyle name="Input 2 6 4 2" xfId="15344"/>
    <cellStyle name="Input 2 6 4 3" xfId="13814"/>
    <cellStyle name="Input 2 6 5" xfId="4573"/>
    <cellStyle name="Input 2 6 5 2" xfId="15618"/>
    <cellStyle name="Input 2 6 5 3" xfId="13432"/>
    <cellStyle name="Input 2 6 6" xfId="6209"/>
    <cellStyle name="Input 2 6 6 2" xfId="16877"/>
    <cellStyle name="Input 2 6 6 3" xfId="19727"/>
    <cellStyle name="Input 2 6 7" xfId="9178"/>
    <cellStyle name="Input 2 6 8" xfId="14513"/>
    <cellStyle name="Input 2 6 9" xfId="16870"/>
    <cellStyle name="Input 2 7" xfId="5441"/>
    <cellStyle name="Input 2 7 2" xfId="7150"/>
    <cellStyle name="Input 2 7 2 2" xfId="11282"/>
    <cellStyle name="Input 2 7 2 3" xfId="17565"/>
    <cellStyle name="Input 2 7 2 4" xfId="20668"/>
    <cellStyle name="Input 2 7 3" xfId="10456"/>
    <cellStyle name="Input 2 7 4" xfId="16275"/>
    <cellStyle name="Input 2 7 5" xfId="18959"/>
    <cellStyle name="Input 2 8" xfId="6080"/>
    <cellStyle name="Input 2 8 2" xfId="7788"/>
    <cellStyle name="Input 2 8 2 2" xfId="11805"/>
    <cellStyle name="Input 2 8 2 3" xfId="18056"/>
    <cellStyle name="Input 2 8 2 4" xfId="21306"/>
    <cellStyle name="Input 2 8 3" xfId="10801"/>
    <cellStyle name="Input 2 8 4" xfId="16764"/>
    <cellStyle name="Input 2 8 5" xfId="19598"/>
    <cellStyle name="Input 2 9" xfId="5257"/>
    <cellStyle name="Input 2 9 2" xfId="10397"/>
    <cellStyle name="Input 2 9 3" xfId="16139"/>
    <cellStyle name="Input 2 9 4" xfId="12837"/>
    <cellStyle name="Input 3" xfId="2688"/>
    <cellStyle name="Input 3 10" xfId="5734"/>
    <cellStyle name="Input 3 10 2" xfId="10516"/>
    <cellStyle name="Input 3 10 3" xfId="16517"/>
    <cellStyle name="Input 3 10 4" xfId="19252"/>
    <cellStyle name="Input 3 11" xfId="7443"/>
    <cellStyle name="Input 3 11 2" xfId="11503"/>
    <cellStyle name="Input 3 11 3" xfId="17808"/>
    <cellStyle name="Input 3 11 4" xfId="20961"/>
    <cellStyle name="Input 3 12" xfId="4866"/>
    <cellStyle name="Input 3 12 2" xfId="15843"/>
    <cellStyle name="Input 3 12 3" xfId="13140"/>
    <cellStyle name="Input 3 13" xfId="8843"/>
    <cellStyle name="Input 3 14" xfId="14261"/>
    <cellStyle name="Input 3 15" xfId="16701"/>
    <cellStyle name="Input 3 2" xfId="2745"/>
    <cellStyle name="Input 3 2 10" xfId="4933"/>
    <cellStyle name="Input 3 2 10 2" xfId="15903"/>
    <cellStyle name="Input 3 2 10 3" xfId="13086"/>
    <cellStyle name="Input 3 2 11" xfId="8900"/>
    <cellStyle name="Input 3 2 12" xfId="14304"/>
    <cellStyle name="Input 3 2 2" xfId="3235"/>
    <cellStyle name="Input 3 2 2 10" xfId="9365"/>
    <cellStyle name="Input 3 2 2 11" xfId="14669"/>
    <cellStyle name="Input 3 2 2 12" xfId="18163"/>
    <cellStyle name="Input 3 2 2 2" xfId="3622"/>
    <cellStyle name="Input 3 2 2 2 2" xfId="7983"/>
    <cellStyle name="Input 3 2 2 2 2 2" xfId="11959"/>
    <cellStyle name="Input 3 2 2 2 2 3" xfId="18208"/>
    <cellStyle name="Input 3 2 2 2 2 4" xfId="21501"/>
    <cellStyle name="Input 3 2 2 2 3" xfId="6275"/>
    <cellStyle name="Input 3 2 2 2 3 2" xfId="16917"/>
    <cellStyle name="Input 3 2 2 2 3 3" xfId="19793"/>
    <cellStyle name="Input 3 2 2 2 4" xfId="9714"/>
    <cellStyle name="Input 3 2 2 2 5" xfId="14949"/>
    <cellStyle name="Input 3 2 2 2 6" xfId="18200"/>
    <cellStyle name="Input 3 2 2 3" xfId="4005"/>
    <cellStyle name="Input 3 2 2 3 2" xfId="5112"/>
    <cellStyle name="Input 3 2 2 3 2 2" xfId="10355"/>
    <cellStyle name="Input 3 2 2 3 2 3" xfId="16046"/>
    <cellStyle name="Input 3 2 2 3 2 4" xfId="12798"/>
    <cellStyle name="Input 3 2 2 3 3" xfId="5302"/>
    <cellStyle name="Input 3 2 2 3 3 2" xfId="16176"/>
    <cellStyle name="Input 3 2 2 3 3 3" xfId="18820"/>
    <cellStyle name="Input 3 2 2 3 4" xfId="9924"/>
    <cellStyle name="Input 3 2 2 3 5" xfId="15224"/>
    <cellStyle name="Input 3 2 2 3 6" xfId="13986"/>
    <cellStyle name="Input 3 2 2 4" xfId="4388"/>
    <cellStyle name="Input 3 2 2 4 2" xfId="8290"/>
    <cellStyle name="Input 3 2 2 4 2 2" xfId="12258"/>
    <cellStyle name="Input 3 2 2 4 2 3" xfId="18442"/>
    <cellStyle name="Input 3 2 2 4 2 4" xfId="21808"/>
    <cellStyle name="Input 3 2 2 4 3" xfId="6582"/>
    <cellStyle name="Input 3 2 2 4 3 2" xfId="17151"/>
    <cellStyle name="Input 3 2 2 4 3 3" xfId="20100"/>
    <cellStyle name="Input 3 2 2 4 4" xfId="10102"/>
    <cellStyle name="Input 3 2 2 4 5" xfId="15500"/>
    <cellStyle name="Input 3 2 2 4 6" xfId="13617"/>
    <cellStyle name="Input 3 2 2 5" xfId="4770"/>
    <cellStyle name="Input 3 2 2 5 2" xfId="8522"/>
    <cellStyle name="Input 3 2 2 5 2 2" xfId="12490"/>
    <cellStyle name="Input 3 2 2 5 2 3" xfId="18613"/>
    <cellStyle name="Input 3 2 2 5 2 4" xfId="22040"/>
    <cellStyle name="Input 3 2 2 5 3" xfId="6814"/>
    <cellStyle name="Input 3 2 2 5 3 2" xfId="17321"/>
    <cellStyle name="Input 3 2 2 5 3 3" xfId="20332"/>
    <cellStyle name="Input 3 2 2 5 4" xfId="10279"/>
    <cellStyle name="Input 3 2 2 5 5" xfId="15772"/>
    <cellStyle name="Input 3 2 2 5 6" xfId="13235"/>
    <cellStyle name="Input 3 2 2 6" xfId="7046"/>
    <cellStyle name="Input 3 2 2 6 2" xfId="8754"/>
    <cellStyle name="Input 3 2 2 6 2 2" xfId="12722"/>
    <cellStyle name="Input 3 2 2 6 2 3" xfId="18785"/>
    <cellStyle name="Input 3 2 2 6 2 4" xfId="22272"/>
    <cellStyle name="Input 3 2 2 6 3" xfId="11180"/>
    <cellStyle name="Input 3 2 2 6 4" xfId="17492"/>
    <cellStyle name="Input 3 2 2 6 5" xfId="20564"/>
    <cellStyle name="Input 3 2 2 7" xfId="6034"/>
    <cellStyle name="Input 3 2 2 7 2" xfId="10775"/>
    <cellStyle name="Input 3 2 2 7 3" xfId="16731"/>
    <cellStyle name="Input 3 2 2 7 4" xfId="19552"/>
    <cellStyle name="Input 3 2 2 8" xfId="7742"/>
    <cellStyle name="Input 3 2 2 8 2" xfId="11763"/>
    <cellStyle name="Input 3 2 2 8 3" xfId="18023"/>
    <cellStyle name="Input 3 2 2 8 4" xfId="21260"/>
    <cellStyle name="Input 3 2 2 9" xfId="5228"/>
    <cellStyle name="Input 3 2 2 9 2" xfId="16119"/>
    <cellStyle name="Input 3 2 2 9 3" xfId="12866"/>
    <cellStyle name="Input 3 2 3" xfId="3292"/>
    <cellStyle name="Input 3 2 3 2" xfId="3679"/>
    <cellStyle name="Input 3 2 3 2 2" xfId="7806"/>
    <cellStyle name="Input 3 2 3 2 2 2" xfId="18071"/>
    <cellStyle name="Input 3 2 3 2 2 3" xfId="21324"/>
    <cellStyle name="Input 3 2 3 2 3" xfId="9758"/>
    <cellStyle name="Input 3 2 3 2 4" xfId="14991"/>
    <cellStyle name="Input 3 2 3 2 5" xfId="17118"/>
    <cellStyle name="Input 3 2 3 3" xfId="4062"/>
    <cellStyle name="Input 3 2 3 3 2" xfId="15266"/>
    <cellStyle name="Input 3 2 3 3 3" xfId="13929"/>
    <cellStyle name="Input 3 2 3 4" xfId="4445"/>
    <cellStyle name="Input 3 2 3 4 2" xfId="15541"/>
    <cellStyle name="Input 3 2 3 4 3" xfId="13560"/>
    <cellStyle name="Input 3 2 3 5" xfId="4827"/>
    <cellStyle name="Input 3 2 3 5 2" xfId="15813"/>
    <cellStyle name="Input 3 2 3 5 3" xfId="13179"/>
    <cellStyle name="Input 3 2 3 6" xfId="6098"/>
    <cellStyle name="Input 3 2 3 6 2" xfId="16779"/>
    <cellStyle name="Input 3 2 3 6 3" xfId="19616"/>
    <cellStyle name="Input 3 2 3 7" xfId="9422"/>
    <cellStyle name="Input 3 2 3 8" xfId="14711"/>
    <cellStyle name="Input 3 2 3 9" xfId="18741"/>
    <cellStyle name="Input 3 2 4" xfId="2910"/>
    <cellStyle name="Input 3 2 4 2" xfId="5115"/>
    <cellStyle name="Input 3 2 4 2 2" xfId="10358"/>
    <cellStyle name="Input 3 2 4 2 3" xfId="16048"/>
    <cellStyle name="Input 3 2 4 2 4" xfId="12932"/>
    <cellStyle name="Input 3 2 4 3" xfId="5299"/>
    <cellStyle name="Input 3 2 4 3 2" xfId="16174"/>
    <cellStyle name="Input 3 2 4 3 3" xfId="18817"/>
    <cellStyle name="Input 3 2 4 4" xfId="9062"/>
    <cellStyle name="Input 3 2 4 5" xfId="14436"/>
    <cellStyle name="Input 3 2 4 6" xfId="16815"/>
    <cellStyle name="Input 3 2 5" xfId="6391"/>
    <cellStyle name="Input 3 2 5 2" xfId="8099"/>
    <cellStyle name="Input 3 2 5 2 2" xfId="12067"/>
    <cellStyle name="Input 3 2 5 2 3" xfId="18305"/>
    <cellStyle name="Input 3 2 5 2 4" xfId="21617"/>
    <cellStyle name="Input 3 2 5 3" xfId="10909"/>
    <cellStyle name="Input 3 2 5 4" xfId="17014"/>
    <cellStyle name="Input 3 2 5 5" xfId="19909"/>
    <cellStyle name="Input 3 2 6" xfId="6623"/>
    <cellStyle name="Input 3 2 6 2" xfId="8331"/>
    <cellStyle name="Input 3 2 6 2 2" xfId="12299"/>
    <cellStyle name="Input 3 2 6 2 3" xfId="18476"/>
    <cellStyle name="Input 3 2 6 2 4" xfId="21849"/>
    <cellStyle name="Input 3 2 6 3" xfId="10949"/>
    <cellStyle name="Input 3 2 6 4" xfId="17185"/>
    <cellStyle name="Input 3 2 6 5" xfId="20141"/>
    <cellStyle name="Input 3 2 7" xfId="6855"/>
    <cellStyle name="Input 3 2 7 2" xfId="8563"/>
    <cellStyle name="Input 3 2 7 2 2" xfId="12531"/>
    <cellStyle name="Input 3 2 7 2 3" xfId="18647"/>
    <cellStyle name="Input 3 2 7 2 4" xfId="22081"/>
    <cellStyle name="Input 3 2 7 3" xfId="10989"/>
    <cellStyle name="Input 3 2 7 4" xfId="17355"/>
    <cellStyle name="Input 3 2 7 5" xfId="20373"/>
    <cellStyle name="Input 3 2 8" xfId="5824"/>
    <cellStyle name="Input 3 2 8 2" xfId="10584"/>
    <cellStyle name="Input 3 2 8 3" xfId="16586"/>
    <cellStyle name="Input 3 2 8 4" xfId="19342"/>
    <cellStyle name="Input 3 2 9" xfId="7532"/>
    <cellStyle name="Input 3 2 9 2" xfId="11570"/>
    <cellStyle name="Input 3 2 9 3" xfId="17878"/>
    <cellStyle name="Input 3 2 9 4" xfId="21050"/>
    <cellStyle name="Input 3 3" xfId="2663"/>
    <cellStyle name="Input 3 3 10" xfId="4915"/>
    <cellStyle name="Input 3 3 10 2" xfId="15885"/>
    <cellStyle name="Input 3 3 10 3" xfId="13104"/>
    <cellStyle name="Input 3 3 11" xfId="8820"/>
    <cellStyle name="Input 3 3 12" xfId="14238"/>
    <cellStyle name="Input 3 3 2" xfId="3155"/>
    <cellStyle name="Input 3 3 2 10" xfId="9285"/>
    <cellStyle name="Input 3 3 2 11" xfId="14606"/>
    <cellStyle name="Input 3 3 2 12" xfId="17518"/>
    <cellStyle name="Input 3 3 2 2" xfId="3542"/>
    <cellStyle name="Input 3 3 2 2 2" xfId="7281"/>
    <cellStyle name="Input 3 3 2 2 2 2" xfId="11386"/>
    <cellStyle name="Input 3 3 2 2 2 3" xfId="17679"/>
    <cellStyle name="Input 3 3 2 2 2 4" xfId="20799"/>
    <cellStyle name="Input 3 3 2 2 3" xfId="5572"/>
    <cellStyle name="Input 3 3 2 2 3 2" xfId="16388"/>
    <cellStyle name="Input 3 3 2 2 3 3" xfId="19090"/>
    <cellStyle name="Input 3 3 2 2 4" xfId="9634"/>
    <cellStyle name="Input 3 3 2 2 5" xfId="14886"/>
    <cellStyle name="Input 3 3 2 2 6" xfId="17277"/>
    <cellStyle name="Input 3 3 2 3" xfId="3925"/>
    <cellStyle name="Input 3 3 2 3 2" xfId="7080"/>
    <cellStyle name="Input 3 3 2 3 2 2" xfId="11214"/>
    <cellStyle name="Input 3 3 2 3 2 3" xfId="17513"/>
    <cellStyle name="Input 3 3 2 3 2 4" xfId="20598"/>
    <cellStyle name="Input 3 3 2 3 3" xfId="5371"/>
    <cellStyle name="Input 3 3 2 3 3 2" xfId="16223"/>
    <cellStyle name="Input 3 3 2 3 3 3" xfId="18889"/>
    <cellStyle name="Input 3 3 2 3 4" xfId="9848"/>
    <cellStyle name="Input 3 3 2 3 5" xfId="15162"/>
    <cellStyle name="Input 3 3 2 3 6" xfId="14066"/>
    <cellStyle name="Input 3 3 2 4" xfId="4308"/>
    <cellStyle name="Input 3 3 2 4 2" xfId="8185"/>
    <cellStyle name="Input 3 3 2 4 2 2" xfId="12153"/>
    <cellStyle name="Input 3 3 2 4 2 3" xfId="18380"/>
    <cellStyle name="Input 3 3 2 4 2 4" xfId="21703"/>
    <cellStyle name="Input 3 3 2 4 3" xfId="6477"/>
    <cellStyle name="Input 3 3 2 4 3 2" xfId="17089"/>
    <cellStyle name="Input 3 3 2 4 3 3" xfId="19995"/>
    <cellStyle name="Input 3 3 2 4 4" xfId="10026"/>
    <cellStyle name="Input 3 3 2 4 5" xfId="15437"/>
    <cellStyle name="Input 3 3 2 4 6" xfId="13697"/>
    <cellStyle name="Input 3 3 2 5" xfId="4690"/>
    <cellStyle name="Input 3 3 2 5 2" xfId="8417"/>
    <cellStyle name="Input 3 3 2 5 2 2" xfId="12385"/>
    <cellStyle name="Input 3 3 2 5 2 3" xfId="18551"/>
    <cellStyle name="Input 3 3 2 5 2 4" xfId="21935"/>
    <cellStyle name="Input 3 3 2 5 3" xfId="6709"/>
    <cellStyle name="Input 3 3 2 5 3 2" xfId="17260"/>
    <cellStyle name="Input 3 3 2 5 3 3" xfId="20227"/>
    <cellStyle name="Input 3 3 2 5 4" xfId="10203"/>
    <cellStyle name="Input 3 3 2 5 5" xfId="15711"/>
    <cellStyle name="Input 3 3 2 5 6" xfId="13315"/>
    <cellStyle name="Input 3 3 2 6" xfId="6941"/>
    <cellStyle name="Input 3 3 2 6 2" xfId="8649"/>
    <cellStyle name="Input 3 3 2 6 2 2" xfId="12617"/>
    <cellStyle name="Input 3 3 2 6 2 3" xfId="18722"/>
    <cellStyle name="Input 3 3 2 6 2 4" xfId="22167"/>
    <cellStyle name="Input 3 3 2 6 3" xfId="11075"/>
    <cellStyle name="Input 3 3 2 6 4" xfId="17430"/>
    <cellStyle name="Input 3 3 2 6 5" xfId="20459"/>
    <cellStyle name="Input 3 3 2 7" xfId="5929"/>
    <cellStyle name="Input 3 3 2 7 2" xfId="10670"/>
    <cellStyle name="Input 3 3 2 7 3" xfId="16668"/>
    <cellStyle name="Input 3 3 2 7 4" xfId="19447"/>
    <cellStyle name="Input 3 3 2 8" xfId="7637"/>
    <cellStyle name="Input 3 3 2 8 2" xfId="11658"/>
    <cellStyle name="Input 3 3 2 8 3" xfId="17960"/>
    <cellStyle name="Input 3 3 2 8 4" xfId="21155"/>
    <cellStyle name="Input 3 3 2 9" xfId="5025"/>
    <cellStyle name="Input 3 3 2 9 2" xfId="15983"/>
    <cellStyle name="Input 3 3 2 9 3" xfId="12994"/>
    <cellStyle name="Input 3 3 3" xfId="3065"/>
    <cellStyle name="Input 3 3 3 2" xfId="3452"/>
    <cellStyle name="Input 3 3 3 2 2" xfId="7807"/>
    <cellStyle name="Input 3 3 3 2 2 2" xfId="18072"/>
    <cellStyle name="Input 3 3 3 2 2 3" xfId="21325"/>
    <cellStyle name="Input 3 3 3 2 3" xfId="9559"/>
    <cellStyle name="Input 3 3 3 2 4" xfId="14815"/>
    <cellStyle name="Input 3 3 3 2 5" xfId="18573"/>
    <cellStyle name="Input 3 3 3 3" xfId="3835"/>
    <cellStyle name="Input 3 3 3 3 2" xfId="15091"/>
    <cellStyle name="Input 3 3 3 3 3" xfId="14188"/>
    <cellStyle name="Input 3 3 3 4" xfId="4218"/>
    <cellStyle name="Input 3 3 3 4 2" xfId="15366"/>
    <cellStyle name="Input 3 3 3 4 3" xfId="13787"/>
    <cellStyle name="Input 3 3 3 5" xfId="4600"/>
    <cellStyle name="Input 3 3 3 5 2" xfId="15640"/>
    <cellStyle name="Input 3 3 3 5 3" xfId="13405"/>
    <cellStyle name="Input 3 3 3 6" xfId="6099"/>
    <cellStyle name="Input 3 3 3 6 2" xfId="16780"/>
    <cellStyle name="Input 3 3 3 6 3" xfId="19617"/>
    <cellStyle name="Input 3 3 3 7" xfId="9205"/>
    <cellStyle name="Input 3 3 3 8" xfId="14535"/>
    <cellStyle name="Input 3 3 3 9" xfId="14569"/>
    <cellStyle name="Input 3 3 4" xfId="2863"/>
    <cellStyle name="Input 3 3 4 2" xfId="7178"/>
    <cellStyle name="Input 3 3 4 2 2" xfId="11308"/>
    <cellStyle name="Input 3 3 4 2 3" xfId="17589"/>
    <cellStyle name="Input 3 3 4 2 4" xfId="20696"/>
    <cellStyle name="Input 3 3 4 3" xfId="5469"/>
    <cellStyle name="Input 3 3 4 3 2" xfId="16299"/>
    <cellStyle name="Input 3 3 4 3 3" xfId="18987"/>
    <cellStyle name="Input 3 3 4 4" xfId="9016"/>
    <cellStyle name="Input 3 3 4 5" xfId="14399"/>
    <cellStyle name="Input 3 3 4 6" xfId="17466"/>
    <cellStyle name="Input 3 3 5" xfId="6373"/>
    <cellStyle name="Input 3 3 5 2" xfId="8081"/>
    <cellStyle name="Input 3 3 5 2 2" xfId="12049"/>
    <cellStyle name="Input 3 3 5 2 3" xfId="18287"/>
    <cellStyle name="Input 3 3 5 2 4" xfId="21599"/>
    <cellStyle name="Input 3 3 5 3" xfId="10891"/>
    <cellStyle name="Input 3 3 5 4" xfId="16996"/>
    <cellStyle name="Input 3 3 5 5" xfId="19891"/>
    <cellStyle name="Input 3 3 6" xfId="6605"/>
    <cellStyle name="Input 3 3 6 2" xfId="8313"/>
    <cellStyle name="Input 3 3 6 2 2" xfId="12281"/>
    <cellStyle name="Input 3 3 6 2 3" xfId="18458"/>
    <cellStyle name="Input 3 3 6 2 4" xfId="21831"/>
    <cellStyle name="Input 3 3 6 3" xfId="10931"/>
    <cellStyle name="Input 3 3 6 4" xfId="17167"/>
    <cellStyle name="Input 3 3 6 5" xfId="20123"/>
    <cellStyle name="Input 3 3 7" xfId="6837"/>
    <cellStyle name="Input 3 3 7 2" xfId="8545"/>
    <cellStyle name="Input 3 3 7 2 2" xfId="12513"/>
    <cellStyle name="Input 3 3 7 2 3" xfId="18629"/>
    <cellStyle name="Input 3 3 7 2 4" xfId="22063"/>
    <cellStyle name="Input 3 3 7 3" xfId="10971"/>
    <cellStyle name="Input 3 3 7 4" xfId="17337"/>
    <cellStyle name="Input 3 3 7 5" xfId="20355"/>
    <cellStyle name="Input 3 3 8" xfId="5799"/>
    <cellStyle name="Input 3 3 8 2" xfId="10566"/>
    <cellStyle name="Input 3 3 8 3" xfId="16565"/>
    <cellStyle name="Input 3 3 8 4" xfId="19317"/>
    <cellStyle name="Input 3 3 9" xfId="7507"/>
    <cellStyle name="Input 3 3 9 2" xfId="11552"/>
    <cellStyle name="Input 3 3 9 3" xfId="17857"/>
    <cellStyle name="Input 3 3 9 4" xfId="21025"/>
    <cellStyle name="Input 3 4" xfId="3178"/>
    <cellStyle name="Input 3 4 10" xfId="9308"/>
    <cellStyle name="Input 3 4 11" xfId="14626"/>
    <cellStyle name="Input 3 4 12" xfId="14466"/>
    <cellStyle name="Input 3 4 2" xfId="3565"/>
    <cellStyle name="Input 3 4 2 2" xfId="7318"/>
    <cellStyle name="Input 3 4 2 2 2" xfId="11408"/>
    <cellStyle name="Input 3 4 2 2 3" xfId="17711"/>
    <cellStyle name="Input 3 4 2 2 4" xfId="20836"/>
    <cellStyle name="Input 3 4 2 3" xfId="5609"/>
    <cellStyle name="Input 3 4 2 3 2" xfId="16420"/>
    <cellStyle name="Input 3 4 2 3 3" xfId="19127"/>
    <cellStyle name="Input 3 4 2 4" xfId="9657"/>
    <cellStyle name="Input 3 4 2 5" xfId="14906"/>
    <cellStyle name="Input 3 4 2 6" xfId="16656"/>
    <cellStyle name="Input 3 4 3" xfId="3948"/>
    <cellStyle name="Input 3 4 3 2" xfId="7168"/>
    <cellStyle name="Input 3 4 3 2 2" xfId="11298"/>
    <cellStyle name="Input 3 4 3 2 3" xfId="17580"/>
    <cellStyle name="Input 3 4 3 2 4" xfId="20686"/>
    <cellStyle name="Input 3 4 3 3" xfId="5459"/>
    <cellStyle name="Input 3 4 3 3 2" xfId="16290"/>
    <cellStyle name="Input 3 4 3 3 3" xfId="18977"/>
    <cellStyle name="Input 3 4 3 4" xfId="9871"/>
    <cellStyle name="Input 3 4 3 5" xfId="15182"/>
    <cellStyle name="Input 3 4 3 6" xfId="14043"/>
    <cellStyle name="Input 3 4 4" xfId="4331"/>
    <cellStyle name="Input 3 4 4 2" xfId="8162"/>
    <cellStyle name="Input 3 4 4 2 2" xfId="12130"/>
    <cellStyle name="Input 3 4 4 2 3" xfId="18360"/>
    <cellStyle name="Input 3 4 4 2 4" xfId="21680"/>
    <cellStyle name="Input 3 4 4 3" xfId="6454"/>
    <cellStyle name="Input 3 4 4 3 2" xfId="17069"/>
    <cellStyle name="Input 3 4 4 3 3" xfId="19972"/>
    <cellStyle name="Input 3 4 4 4" xfId="10049"/>
    <cellStyle name="Input 3 4 4 5" xfId="15457"/>
    <cellStyle name="Input 3 4 4 6" xfId="13674"/>
    <cellStyle name="Input 3 4 5" xfId="4713"/>
    <cellStyle name="Input 3 4 5 2" xfId="8394"/>
    <cellStyle name="Input 3 4 5 2 2" xfId="12362"/>
    <cellStyle name="Input 3 4 5 2 3" xfId="18531"/>
    <cellStyle name="Input 3 4 5 2 4" xfId="21912"/>
    <cellStyle name="Input 3 4 5 3" xfId="6686"/>
    <cellStyle name="Input 3 4 5 3 2" xfId="17240"/>
    <cellStyle name="Input 3 4 5 3 3" xfId="20204"/>
    <cellStyle name="Input 3 4 5 4" xfId="10226"/>
    <cellStyle name="Input 3 4 5 5" xfId="15731"/>
    <cellStyle name="Input 3 4 5 6" xfId="13292"/>
    <cellStyle name="Input 3 4 6" xfId="6918"/>
    <cellStyle name="Input 3 4 6 2" xfId="8626"/>
    <cellStyle name="Input 3 4 6 2 2" xfId="12594"/>
    <cellStyle name="Input 3 4 6 2 3" xfId="18702"/>
    <cellStyle name="Input 3 4 6 2 4" xfId="22144"/>
    <cellStyle name="Input 3 4 6 3" xfId="11052"/>
    <cellStyle name="Input 3 4 6 4" xfId="17410"/>
    <cellStyle name="Input 3 4 6 5" xfId="20436"/>
    <cellStyle name="Input 3 4 7" xfId="5906"/>
    <cellStyle name="Input 3 4 7 2" xfId="10647"/>
    <cellStyle name="Input 3 4 7 3" xfId="16648"/>
    <cellStyle name="Input 3 4 7 4" xfId="19424"/>
    <cellStyle name="Input 3 4 8" xfId="7614"/>
    <cellStyle name="Input 3 4 8 2" xfId="11635"/>
    <cellStyle name="Input 3 4 8 3" xfId="17940"/>
    <cellStyle name="Input 3 4 8 4" xfId="21132"/>
    <cellStyle name="Input 3 4 9" xfId="5001"/>
    <cellStyle name="Input 3 4 9 2" xfId="15963"/>
    <cellStyle name="Input 3 4 9 3" xfId="13018"/>
    <cellStyle name="Input 3 5" xfId="3022"/>
    <cellStyle name="Input 3 5 2" xfId="3409"/>
    <cellStyle name="Input 3 5 2 2" xfId="7229"/>
    <cellStyle name="Input 3 5 2 2 2" xfId="17632"/>
    <cellStyle name="Input 3 5 2 2 3" xfId="20747"/>
    <cellStyle name="Input 3 5 2 3" xfId="9527"/>
    <cellStyle name="Input 3 5 2 4" xfId="14780"/>
    <cellStyle name="Input 3 5 2 5" xfId="15564"/>
    <cellStyle name="Input 3 5 3" xfId="3792"/>
    <cellStyle name="Input 3 5 3 2" xfId="15056"/>
    <cellStyle name="Input 3 5 3 3" xfId="17506"/>
    <cellStyle name="Input 3 5 4" xfId="4175"/>
    <cellStyle name="Input 3 5 4 2" xfId="15331"/>
    <cellStyle name="Input 3 5 4 3" xfId="13830"/>
    <cellStyle name="Input 3 5 5" xfId="4557"/>
    <cellStyle name="Input 3 5 5 2" xfId="15605"/>
    <cellStyle name="Input 3 5 5 3" xfId="13448"/>
    <cellStyle name="Input 3 5 6" xfId="5520"/>
    <cellStyle name="Input 3 5 6 2" xfId="16341"/>
    <cellStyle name="Input 3 5 6 3" xfId="19038"/>
    <cellStyle name="Input 3 5 7" xfId="9164"/>
    <cellStyle name="Input 3 5 8" xfId="14500"/>
    <cellStyle name="Input 3 5 9" xfId="15230"/>
    <cellStyle name="Input 3 6" xfId="6187"/>
    <cellStyle name="Input 3 6 2" xfId="7895"/>
    <cellStyle name="Input 3 6 2 2" xfId="11882"/>
    <cellStyle name="Input 3 6 2 3" xfId="18150"/>
    <cellStyle name="Input 3 6 2 4" xfId="21413"/>
    <cellStyle name="Input 3 6 3" xfId="10839"/>
    <cellStyle name="Input 3 6 4" xfId="16858"/>
    <cellStyle name="Input 3 6 5" xfId="19705"/>
    <cellStyle name="Input 3 7" xfId="5424"/>
    <cellStyle name="Input 3 7 2" xfId="7133"/>
    <cellStyle name="Input 3 7 2 2" xfId="11267"/>
    <cellStyle name="Input 3 7 2 3" xfId="17552"/>
    <cellStyle name="Input 3 7 2 4" xfId="20651"/>
    <cellStyle name="Input 3 7 3" xfId="10441"/>
    <cellStyle name="Input 3 7 4" xfId="16262"/>
    <cellStyle name="Input 3 7 5" xfId="18942"/>
    <cellStyle name="Input 3 8" xfId="6356"/>
    <cellStyle name="Input 3 8 2" xfId="8064"/>
    <cellStyle name="Input 3 8 2 2" xfId="12034"/>
    <cellStyle name="Input 3 8 2 3" xfId="18271"/>
    <cellStyle name="Input 3 8 2 4" xfId="21582"/>
    <cellStyle name="Input 3 8 3" xfId="10887"/>
    <cellStyle name="Input 3 8 4" xfId="16980"/>
    <cellStyle name="Input 3 8 5" xfId="19874"/>
    <cellStyle name="Input 3 9" xfId="5497"/>
    <cellStyle name="Input 3 9 2" xfId="7206"/>
    <cellStyle name="Input 3 9 2 2" xfId="11332"/>
    <cellStyle name="Input 3 9 2 3" xfId="17612"/>
    <cellStyle name="Input 3 9 2 4" xfId="20724"/>
    <cellStyle name="Input 3 9 3" xfId="10479"/>
    <cellStyle name="Input 3 9 4" xfId="16321"/>
    <cellStyle name="Input 3 9 5" xfId="19015"/>
    <cellStyle name="Input 4" xfId="3006"/>
    <cellStyle name="Input 4 2" xfId="3393"/>
    <cellStyle name="Input 4 2 2" xfId="14769"/>
    <cellStyle name="Input 4 2 3" xfId="18353"/>
    <cellStyle name="Input 4 3" xfId="3776"/>
    <cellStyle name="Input 4 3 2" xfId="15045"/>
    <cellStyle name="Input 4 3 3" xfId="15552"/>
    <cellStyle name="Input 4 4" xfId="4159"/>
    <cellStyle name="Input 4 4 2" xfId="15320"/>
    <cellStyle name="Input 4 4 3" xfId="13846"/>
    <cellStyle name="Input 4 5" xfId="4541"/>
    <cellStyle name="Input 4 5 2" xfId="15594"/>
    <cellStyle name="Input 4 5 3" xfId="13464"/>
    <cellStyle name="Input 4 6" xfId="14489"/>
    <cellStyle name="Input 4 7" xfId="15272"/>
    <cellStyle name="Input 5" xfId="3085"/>
    <cellStyle name="Input 5 2" xfId="3472"/>
    <cellStyle name="Input 5 2 2" xfId="14829"/>
    <cellStyle name="Input 5 2 3" xfId="14718"/>
    <cellStyle name="Input 5 3" xfId="3855"/>
    <cellStyle name="Input 5 3 2" xfId="15105"/>
    <cellStyle name="Input 5 3 3" xfId="14175"/>
    <cellStyle name="Input 5 4" xfId="4238"/>
    <cellStyle name="Input 5 4 2" xfId="15380"/>
    <cellStyle name="Input 5 4 3" xfId="13767"/>
    <cellStyle name="Input 5 5" xfId="4620"/>
    <cellStyle name="Input 5 5 2" xfId="15654"/>
    <cellStyle name="Input 5 5 3" xfId="13385"/>
    <cellStyle name="Input 5 6" xfId="14549"/>
    <cellStyle name="Input 5 7" xfId="17527"/>
    <cellStyle name="Input 6" xfId="22385"/>
    <cellStyle name="Input 7" xfId="2066"/>
    <cellStyle name="Linked Cell" xfId="286"/>
    <cellStyle name="material" xfId="287"/>
    <cellStyle name="material 2" xfId="288"/>
    <cellStyle name="material 2 2" xfId="26694"/>
    <cellStyle name="material 3" xfId="26695"/>
    <cellStyle name="material 4" xfId="26696"/>
    <cellStyle name="MINIPG" xfId="26697"/>
    <cellStyle name="Moeda" xfId="26673" builtinId="4"/>
    <cellStyle name="Moeda 10" xfId="289"/>
    <cellStyle name="Moeda 10 2" xfId="290"/>
    <cellStyle name="Moeda 10 2 2" xfId="291"/>
    <cellStyle name="Moeda 10 2 2 2" xfId="22616"/>
    <cellStyle name="Moeda 10 2 2 2 2" xfId="23172"/>
    <cellStyle name="Moeda 10 2 2 2 2 2" xfId="24059"/>
    <cellStyle name="Moeda 10 2 2 2 2 2 2" xfId="25835"/>
    <cellStyle name="Moeda 10 2 2 2 2 3" xfId="24947"/>
    <cellStyle name="Moeda 10 2 2 2 3" xfId="23556"/>
    <cellStyle name="Moeda 10 2 2 2 3 2" xfId="25332"/>
    <cellStyle name="Moeda 10 2 2 2 4" xfId="24444"/>
    <cellStyle name="Moeda 10 2 2 3" xfId="2567"/>
    <cellStyle name="Moeda 10 2 3" xfId="2569"/>
    <cellStyle name="Moeda 10 2 3 2" xfId="22309"/>
    <cellStyle name="Moeda 10 2 3 2 2" xfId="22647"/>
    <cellStyle name="Moeda 10 2 3 2 2 2" xfId="23203"/>
    <cellStyle name="Moeda 10 2 3 2 2 2 2" xfId="24090"/>
    <cellStyle name="Moeda 10 2 3 2 2 2 2 2" xfId="25866"/>
    <cellStyle name="Moeda 10 2 3 2 2 2 3" xfId="24978"/>
    <cellStyle name="Moeda 10 2 3 2 2 3" xfId="23587"/>
    <cellStyle name="Moeda 10 2 3 2 2 3 2" xfId="25363"/>
    <cellStyle name="Moeda 10 2 3 2 2 4" xfId="24475"/>
    <cellStyle name="Moeda 10 2 3 3" xfId="22331"/>
    <cellStyle name="Moeda 10 2 3 3 2" xfId="22370"/>
    <cellStyle name="Moeda 10 2 3 3 2 2" xfId="22670"/>
    <cellStyle name="Moeda 10 2 3 3 2 2 2" xfId="23226"/>
    <cellStyle name="Moeda 10 2 3 3 2 2 2 2" xfId="24113"/>
    <cellStyle name="Moeda 10 2 3 3 2 2 2 2 2" xfId="25889"/>
    <cellStyle name="Moeda 10 2 3 3 2 2 2 3" xfId="25001"/>
    <cellStyle name="Moeda 10 2 3 3 2 2 3" xfId="23610"/>
    <cellStyle name="Moeda 10 2 3 3 2 2 3 2" xfId="25386"/>
    <cellStyle name="Moeda 10 2 3 3 2 2 4" xfId="24498"/>
    <cellStyle name="Moeda 10 2 3 3 3" xfId="22408"/>
    <cellStyle name="Moeda 10 2 3 3 3 2" xfId="22682"/>
    <cellStyle name="Moeda 10 2 3 3 3 2 2" xfId="23233"/>
    <cellStyle name="Moeda 10 2 3 3 3 2 2 2" xfId="24120"/>
    <cellStyle name="Moeda 10 2 3 3 3 2 2 2 2" xfId="25896"/>
    <cellStyle name="Moeda 10 2 3 3 3 2 2 3" xfId="25008"/>
    <cellStyle name="Moeda 10 2 3 3 3 2 3" xfId="23617"/>
    <cellStyle name="Moeda 10 2 3 3 3 2 3 2" xfId="25393"/>
    <cellStyle name="Moeda 10 2 3 3 3 2 4" xfId="24505"/>
    <cellStyle name="Moeda 10 2 3 3 4" xfId="22655"/>
    <cellStyle name="Moeda 10 2 3 3 4 2" xfId="23211"/>
    <cellStyle name="Moeda 10 2 3 3 4 2 2" xfId="24098"/>
    <cellStyle name="Moeda 10 2 3 3 4 2 2 2" xfId="25874"/>
    <cellStyle name="Moeda 10 2 3 3 4 2 3" xfId="24986"/>
    <cellStyle name="Moeda 10 2 3 3 4 3" xfId="23595"/>
    <cellStyle name="Moeda 10 2 3 3 4 3 2" xfId="25371"/>
    <cellStyle name="Moeda 10 2 3 3 4 4" xfId="24483"/>
    <cellStyle name="Moeda 10 2 3 4" xfId="22347"/>
    <cellStyle name="Moeda 10 2 3 4 2" xfId="22661"/>
    <cellStyle name="Moeda 10 2 3 4 2 2" xfId="23217"/>
    <cellStyle name="Moeda 10 2 3 4 2 2 2" xfId="24104"/>
    <cellStyle name="Moeda 10 2 3 4 2 2 2 2" xfId="25880"/>
    <cellStyle name="Moeda 10 2 3 4 2 2 3" xfId="24992"/>
    <cellStyle name="Moeda 10 2 3 4 2 3" xfId="23601"/>
    <cellStyle name="Moeda 10 2 3 4 2 3 2" xfId="25377"/>
    <cellStyle name="Moeda 10 2 3 4 2 4" xfId="24489"/>
    <cellStyle name="Moeda 10 2 3 5" xfId="22293"/>
    <cellStyle name="Moeda 10 2 3 5 2" xfId="22641"/>
    <cellStyle name="Moeda 10 2 3 5 2 2" xfId="23197"/>
    <cellStyle name="Moeda 10 2 3 5 2 2 2" xfId="24084"/>
    <cellStyle name="Moeda 10 2 3 5 2 2 2 2" xfId="25860"/>
    <cellStyle name="Moeda 10 2 3 5 2 2 3" xfId="24972"/>
    <cellStyle name="Moeda 10 2 3 5 2 3" xfId="23581"/>
    <cellStyle name="Moeda 10 2 3 5 2 3 2" xfId="25357"/>
    <cellStyle name="Moeda 10 2 3 5 2 4" xfId="24469"/>
    <cellStyle name="Moeda 10 2 3 6" xfId="22617"/>
    <cellStyle name="Moeda 10 2 3 6 2" xfId="23173"/>
    <cellStyle name="Moeda 10 2 3 6 2 2" xfId="24060"/>
    <cellStyle name="Moeda 10 2 3 6 2 2 2" xfId="25836"/>
    <cellStyle name="Moeda 10 2 3 6 2 3" xfId="24948"/>
    <cellStyle name="Moeda 10 2 3 6 3" xfId="23557"/>
    <cellStyle name="Moeda 10 2 3 6 3 2" xfId="25333"/>
    <cellStyle name="Moeda 10 2 3 6 4" xfId="24445"/>
    <cellStyle name="Moeda 10 2 4" xfId="22588"/>
    <cellStyle name="Moeda 10 2 4 2" xfId="23144"/>
    <cellStyle name="Moeda 10 2 4 2 2" xfId="24031"/>
    <cellStyle name="Moeda 10 2 4 2 2 2" xfId="25807"/>
    <cellStyle name="Moeda 10 2 4 2 3" xfId="24919"/>
    <cellStyle name="Moeda 10 2 4 3" xfId="23528"/>
    <cellStyle name="Moeda 10 2 4 3 2" xfId="25304"/>
    <cellStyle name="Moeda 10 2 4 4" xfId="24416"/>
    <cellStyle name="Moeda 10 2 5" xfId="26032"/>
    <cellStyle name="Moeda 10 2 6" xfId="2480"/>
    <cellStyle name="Moeda 10 3" xfId="22567"/>
    <cellStyle name="Moeda 10 3 2" xfId="23123"/>
    <cellStyle name="Moeda 10 3 2 2" xfId="24010"/>
    <cellStyle name="Moeda 10 3 2 2 2" xfId="25786"/>
    <cellStyle name="Moeda 10 3 2 3" xfId="24898"/>
    <cellStyle name="Moeda 10 3 3" xfId="23507"/>
    <cellStyle name="Moeda 10 3 3 2" xfId="25283"/>
    <cellStyle name="Moeda 10 3 4" xfId="24395"/>
    <cellStyle name="Moeda 10 3 5" xfId="26050"/>
    <cellStyle name="Moeda 10 3 6" xfId="26440"/>
    <cellStyle name="Moeda 10 4" xfId="2443"/>
    <cellStyle name="Moeda 11" xfId="292"/>
    <cellStyle name="Moeda 11 2" xfId="22606"/>
    <cellStyle name="Moeda 11 2 2" xfId="23162"/>
    <cellStyle name="Moeda 11 2 2 2" xfId="24049"/>
    <cellStyle name="Moeda 11 2 2 2 2" xfId="25825"/>
    <cellStyle name="Moeda 11 2 2 3" xfId="24937"/>
    <cellStyle name="Moeda 11 2 3" xfId="23546"/>
    <cellStyle name="Moeda 11 2 3 2" xfId="25322"/>
    <cellStyle name="Moeda 11 2 4" xfId="24434"/>
    <cellStyle name="Moeda 11 3" xfId="2522"/>
    <cellStyle name="Moeda 12" xfId="24131"/>
    <cellStyle name="Moeda 12 2" xfId="25907"/>
    <cellStyle name="Moeda 13" xfId="25019"/>
    <cellStyle name="Moeda 14" xfId="26208"/>
    <cellStyle name="Moeda 2" xfId="293"/>
    <cellStyle name="Moeda 2 10" xfId="294"/>
    <cellStyle name="Moeda 2 10 2" xfId="295"/>
    <cellStyle name="Moeda 2 11" xfId="296"/>
    <cellStyle name="Moeda 2 11 2" xfId="297"/>
    <cellStyle name="Moeda 2 12" xfId="298"/>
    <cellStyle name="Moeda 2 12 2" xfId="299"/>
    <cellStyle name="Moeda 2 13" xfId="300"/>
    <cellStyle name="Moeda 2 13 2" xfId="301"/>
    <cellStyle name="Moeda 2 13 2 2" xfId="302"/>
    <cellStyle name="Moeda 2 13 3" xfId="303"/>
    <cellStyle name="Moeda 2 13 3 2" xfId="304"/>
    <cellStyle name="Moeda 2 13 3 2 10" xfId="26322"/>
    <cellStyle name="Moeda 2 13 3 2 2" xfId="22455"/>
    <cellStyle name="Moeda 2 13 3 2 2 2" xfId="23011"/>
    <cellStyle name="Moeda 2 13 3 2 2 2 2" xfId="23898"/>
    <cellStyle name="Moeda 2 13 3 2 2 2 2 2" xfId="25674"/>
    <cellStyle name="Moeda 2 13 3 2 2 2 3" xfId="24786"/>
    <cellStyle name="Moeda 2 13 3 2 2 3" xfId="23395"/>
    <cellStyle name="Moeda 2 13 3 2 2 3 2" xfId="25171"/>
    <cellStyle name="Moeda 2 13 3 2 2 4" xfId="24283"/>
    <cellStyle name="Moeda 2 13 3 2 2 5" xfId="26051"/>
    <cellStyle name="Moeda 2 13 3 2 2 6" xfId="26441"/>
    <cellStyle name="Moeda 2 13 3 2 3" xfId="22752"/>
    <cellStyle name="Moeda 2 13 3 2 3 2" xfId="23639"/>
    <cellStyle name="Moeda 2 13 3 2 3 2 2" xfId="25415"/>
    <cellStyle name="Moeda 2 13 3 2 3 3" xfId="24527"/>
    <cellStyle name="Moeda 2 13 3 2 4" xfId="22871"/>
    <cellStyle name="Moeda 2 13 3 2 4 2" xfId="23758"/>
    <cellStyle name="Moeda 2 13 3 2 4 2 2" xfId="25534"/>
    <cellStyle name="Moeda 2 13 3 2 4 3" xfId="24646"/>
    <cellStyle name="Moeda 2 13 3 2 5" xfId="23255"/>
    <cellStyle name="Moeda 2 13 3 2 5 2" xfId="25031"/>
    <cellStyle name="Moeda 2 13 3 2 6" xfId="24143"/>
    <cellStyle name="Moeda 2 13 3 2 7" xfId="2328"/>
    <cellStyle name="Moeda 2 13 3 2 8" xfId="25917"/>
    <cellStyle name="Moeda 2 13 3 2 9" xfId="2185"/>
    <cellStyle name="Moeda 2 13 4" xfId="305"/>
    <cellStyle name="Moeda 2 13 4 10" xfId="26323"/>
    <cellStyle name="Moeda 2 13 4 2" xfId="22454"/>
    <cellStyle name="Moeda 2 13 4 2 2" xfId="23010"/>
    <cellStyle name="Moeda 2 13 4 2 2 2" xfId="23897"/>
    <cellStyle name="Moeda 2 13 4 2 2 2 2" xfId="25673"/>
    <cellStyle name="Moeda 2 13 4 2 2 3" xfId="24785"/>
    <cellStyle name="Moeda 2 13 4 2 3" xfId="23394"/>
    <cellStyle name="Moeda 2 13 4 2 3 2" xfId="25170"/>
    <cellStyle name="Moeda 2 13 4 2 4" xfId="24282"/>
    <cellStyle name="Moeda 2 13 4 2 5" xfId="26052"/>
    <cellStyle name="Moeda 2 13 4 2 6" xfId="26442"/>
    <cellStyle name="Moeda 2 13 4 3" xfId="22751"/>
    <cellStyle name="Moeda 2 13 4 3 2" xfId="23638"/>
    <cellStyle name="Moeda 2 13 4 3 2 2" xfId="25414"/>
    <cellStyle name="Moeda 2 13 4 3 3" xfId="24526"/>
    <cellStyle name="Moeda 2 13 4 4" xfId="22870"/>
    <cellStyle name="Moeda 2 13 4 4 2" xfId="23757"/>
    <cellStyle name="Moeda 2 13 4 4 2 2" xfId="25533"/>
    <cellStyle name="Moeda 2 13 4 4 3" xfId="24645"/>
    <cellStyle name="Moeda 2 13 4 5" xfId="23254"/>
    <cellStyle name="Moeda 2 13 4 5 2" xfId="25030"/>
    <cellStyle name="Moeda 2 13 4 6" xfId="24142"/>
    <cellStyle name="Moeda 2 13 4 7" xfId="2327"/>
    <cellStyle name="Moeda 2 13 4 8" xfId="25918"/>
    <cellStyle name="Moeda 2 13 4 9" xfId="2184"/>
    <cellStyle name="Moeda 2 14" xfId="306"/>
    <cellStyle name="Moeda 2 14 2" xfId="307"/>
    <cellStyle name="Moeda 2 15" xfId="308"/>
    <cellStyle name="Moeda 2 15 2" xfId="309"/>
    <cellStyle name="Moeda 2 16" xfId="310"/>
    <cellStyle name="Moeda 2 16 2" xfId="311"/>
    <cellStyle name="Moeda 2 17" xfId="312"/>
    <cellStyle name="Moeda 2 17 2" xfId="313"/>
    <cellStyle name="Moeda 2 18" xfId="314"/>
    <cellStyle name="Moeda 2 18 2" xfId="315"/>
    <cellStyle name="Moeda 2 19" xfId="316"/>
    <cellStyle name="Moeda 2 19 2" xfId="317"/>
    <cellStyle name="Moeda 2 2" xfId="318"/>
    <cellStyle name="Moeda 2 2 10" xfId="319"/>
    <cellStyle name="Moeda 2 2 10 2" xfId="320"/>
    <cellStyle name="Moeda 2 2 11" xfId="321"/>
    <cellStyle name="Moeda 2 2 12" xfId="322"/>
    <cellStyle name="Moeda 2 2 2" xfId="323"/>
    <cellStyle name="Moeda 2 2 2 2" xfId="324"/>
    <cellStyle name="Moeda 2 2 3" xfId="325"/>
    <cellStyle name="Moeda 2 2 3 2" xfId="326"/>
    <cellStyle name="Moeda 2 2 4" xfId="327"/>
    <cellStyle name="Moeda 2 2 4 2" xfId="328"/>
    <cellStyle name="Moeda 2 2 5" xfId="329"/>
    <cellStyle name="Moeda 2 2 5 2" xfId="330"/>
    <cellStyle name="Moeda 2 2 6" xfId="331"/>
    <cellStyle name="Moeda 2 2 6 2" xfId="332"/>
    <cellStyle name="Moeda 2 2 7" xfId="333"/>
    <cellStyle name="Moeda 2 2 7 2" xfId="334"/>
    <cellStyle name="Moeda 2 2 8" xfId="335"/>
    <cellStyle name="Moeda 2 2 8 2" xfId="336"/>
    <cellStyle name="Moeda 2 2 9" xfId="337"/>
    <cellStyle name="Moeda 2 2 9 2" xfId="338"/>
    <cellStyle name="Moeda 2 20" xfId="339"/>
    <cellStyle name="Moeda 2 20 2" xfId="340"/>
    <cellStyle name="Moeda 2 21" xfId="341"/>
    <cellStyle name="Moeda 2 22" xfId="342"/>
    <cellStyle name="Moeda 2 3" xfId="343"/>
    <cellStyle name="Moeda 2 3 10" xfId="344"/>
    <cellStyle name="Moeda 2 3 10 2" xfId="345"/>
    <cellStyle name="Moeda 2 3 11" xfId="346"/>
    <cellStyle name="Moeda 2 3 2" xfId="347"/>
    <cellStyle name="Moeda 2 3 2 2" xfId="348"/>
    <cellStyle name="Moeda 2 3 3" xfId="349"/>
    <cellStyle name="Moeda 2 3 3 2" xfId="350"/>
    <cellStyle name="Moeda 2 3 4" xfId="351"/>
    <cellStyle name="Moeda 2 3 4 2" xfId="352"/>
    <cellStyle name="Moeda 2 3 5" xfId="353"/>
    <cellStyle name="Moeda 2 3 5 2" xfId="354"/>
    <cellStyle name="Moeda 2 3 6" xfId="355"/>
    <cellStyle name="Moeda 2 3 6 2" xfId="356"/>
    <cellStyle name="Moeda 2 3 7" xfId="357"/>
    <cellStyle name="Moeda 2 3 7 2" xfId="358"/>
    <cellStyle name="Moeda 2 3 8" xfId="359"/>
    <cellStyle name="Moeda 2 3 8 2" xfId="360"/>
    <cellStyle name="Moeda 2 3 9" xfId="361"/>
    <cellStyle name="Moeda 2 3 9 2" xfId="362"/>
    <cellStyle name="Moeda 2 4" xfId="363"/>
    <cellStyle name="Moeda 2 4 2" xfId="364"/>
    <cellStyle name="Moeda 2 5" xfId="365"/>
    <cellStyle name="Moeda 2 5 2" xfId="366"/>
    <cellStyle name="Moeda 2 6" xfId="367"/>
    <cellStyle name="Moeda 2 6 2" xfId="368"/>
    <cellStyle name="Moeda 2 7" xfId="369"/>
    <cellStyle name="Moeda 2 7 2" xfId="370"/>
    <cellStyle name="Moeda 2 8" xfId="371"/>
    <cellStyle name="Moeda 2 8 2" xfId="372"/>
    <cellStyle name="Moeda 2 9" xfId="373"/>
    <cellStyle name="Moeda 2 9 2" xfId="374"/>
    <cellStyle name="Moeda 3" xfId="375"/>
    <cellStyle name="Moeda 3 10" xfId="376"/>
    <cellStyle name="Moeda 3 10 2" xfId="377"/>
    <cellStyle name="Moeda 3 11" xfId="378"/>
    <cellStyle name="Moeda 3 11 2" xfId="379"/>
    <cellStyle name="Moeda 3 12" xfId="380"/>
    <cellStyle name="Moeda 3 12 2" xfId="381"/>
    <cellStyle name="Moeda 3 13" xfId="382"/>
    <cellStyle name="Moeda 3 14" xfId="383"/>
    <cellStyle name="Moeda 3 15" xfId="33840"/>
    <cellStyle name="Moeda 3 2" xfId="384"/>
    <cellStyle name="Moeda 3 2 10" xfId="385"/>
    <cellStyle name="Moeda 3 2 10 2" xfId="386"/>
    <cellStyle name="Moeda 3 2 11" xfId="387"/>
    <cellStyle name="Moeda 3 2 12" xfId="388"/>
    <cellStyle name="Moeda 3 2 2" xfId="389"/>
    <cellStyle name="Moeda 3 2 2 2" xfId="390"/>
    <cellStyle name="Moeda 3 2 3" xfId="391"/>
    <cellStyle name="Moeda 3 2 3 2" xfId="392"/>
    <cellStyle name="Moeda 3 2 4" xfId="393"/>
    <cellStyle name="Moeda 3 2 4 2" xfId="394"/>
    <cellStyle name="Moeda 3 2 5" xfId="395"/>
    <cellStyle name="Moeda 3 2 5 2" xfId="396"/>
    <cellStyle name="Moeda 3 2 6" xfId="397"/>
    <cellStyle name="Moeda 3 2 6 2" xfId="398"/>
    <cellStyle name="Moeda 3 2 7" xfId="399"/>
    <cellStyle name="Moeda 3 2 7 2" xfId="400"/>
    <cellStyle name="Moeda 3 2 8" xfId="401"/>
    <cellStyle name="Moeda 3 2 8 2" xfId="402"/>
    <cellStyle name="Moeda 3 2 9" xfId="403"/>
    <cellStyle name="Moeda 3 2 9 2" xfId="404"/>
    <cellStyle name="Moeda 3 3" xfId="405"/>
    <cellStyle name="Moeda 3 3 10" xfId="406"/>
    <cellStyle name="Moeda 3 3 10 2" xfId="407"/>
    <cellStyle name="Moeda 3 3 11" xfId="408"/>
    <cellStyle name="Moeda 3 3 2" xfId="409"/>
    <cellStyle name="Moeda 3 3 2 2" xfId="410"/>
    <cellStyle name="Moeda 3 3 3" xfId="411"/>
    <cellStyle name="Moeda 3 3 3 2" xfId="412"/>
    <cellStyle name="Moeda 3 3 4" xfId="413"/>
    <cellStyle name="Moeda 3 3 4 2" xfId="414"/>
    <cellStyle name="Moeda 3 3 5" xfId="415"/>
    <cellStyle name="Moeda 3 3 5 2" xfId="416"/>
    <cellStyle name="Moeda 3 3 6" xfId="417"/>
    <cellStyle name="Moeda 3 3 6 2" xfId="418"/>
    <cellStyle name="Moeda 3 3 7" xfId="419"/>
    <cellStyle name="Moeda 3 3 7 2" xfId="420"/>
    <cellStyle name="Moeda 3 3 8" xfId="421"/>
    <cellStyle name="Moeda 3 3 8 2" xfId="422"/>
    <cellStyle name="Moeda 3 3 9" xfId="423"/>
    <cellStyle name="Moeda 3 3 9 2" xfId="424"/>
    <cellStyle name="Moeda 3 4" xfId="425"/>
    <cellStyle name="Moeda 3 4 2" xfId="426"/>
    <cellStyle name="Moeda 3 5" xfId="427"/>
    <cellStyle name="Moeda 3 5 2" xfId="428"/>
    <cellStyle name="Moeda 3 6" xfId="429"/>
    <cellStyle name="Moeda 3 6 2" xfId="430"/>
    <cellStyle name="Moeda 3 7" xfId="431"/>
    <cellStyle name="Moeda 3 7 2" xfId="432"/>
    <cellStyle name="Moeda 3 8" xfId="433"/>
    <cellStyle name="Moeda 3 8 2" xfId="434"/>
    <cellStyle name="Moeda 3 9" xfId="435"/>
    <cellStyle name="Moeda 3 9 2" xfId="436"/>
    <cellStyle name="Moeda 4" xfId="437"/>
    <cellStyle name="Moeda 4 2" xfId="438"/>
    <cellStyle name="Moeda 5" xfId="439"/>
    <cellStyle name="Moeda 5 2" xfId="440"/>
    <cellStyle name="Moeda 6" xfId="441"/>
    <cellStyle name="Moeda 6 10" xfId="25908"/>
    <cellStyle name="Moeda 6 11" xfId="2076"/>
    <cellStyle name="Moeda 6 12" xfId="26229"/>
    <cellStyle name="Moeda 6 2" xfId="442"/>
    <cellStyle name="Moeda 6 2 10" xfId="2077"/>
    <cellStyle name="Moeda 6 2 11" xfId="26230"/>
    <cellStyle name="Moeda 6 2 2" xfId="443"/>
    <cellStyle name="Moeda 6 2 2 10" xfId="26324"/>
    <cellStyle name="Moeda 6 2 2 2" xfId="22457"/>
    <cellStyle name="Moeda 6 2 2 2 2" xfId="23013"/>
    <cellStyle name="Moeda 6 2 2 2 2 2" xfId="23900"/>
    <cellStyle name="Moeda 6 2 2 2 2 2 2" xfId="25676"/>
    <cellStyle name="Moeda 6 2 2 2 2 3" xfId="24788"/>
    <cellStyle name="Moeda 6 2 2 2 3" xfId="23397"/>
    <cellStyle name="Moeda 6 2 2 2 3 2" xfId="25173"/>
    <cellStyle name="Moeda 6 2 2 2 4" xfId="24285"/>
    <cellStyle name="Moeda 6 2 2 2 5" xfId="26055"/>
    <cellStyle name="Moeda 6 2 2 2 6" xfId="26445"/>
    <cellStyle name="Moeda 6 2 2 3" xfId="22754"/>
    <cellStyle name="Moeda 6 2 2 3 2" xfId="23641"/>
    <cellStyle name="Moeda 6 2 2 3 2 2" xfId="25417"/>
    <cellStyle name="Moeda 6 2 2 3 3" xfId="24529"/>
    <cellStyle name="Moeda 6 2 2 4" xfId="22873"/>
    <cellStyle name="Moeda 6 2 2 4 2" xfId="23760"/>
    <cellStyle name="Moeda 6 2 2 4 2 2" xfId="25536"/>
    <cellStyle name="Moeda 6 2 2 4 3" xfId="24648"/>
    <cellStyle name="Moeda 6 2 2 5" xfId="23257"/>
    <cellStyle name="Moeda 6 2 2 5 2" xfId="25033"/>
    <cellStyle name="Moeda 6 2 2 6" xfId="24145"/>
    <cellStyle name="Moeda 6 2 2 7" xfId="2330"/>
    <cellStyle name="Moeda 6 2 2 8" xfId="25919"/>
    <cellStyle name="Moeda 6 2 2 9" xfId="2187"/>
    <cellStyle name="Moeda 6 2 3" xfId="22438"/>
    <cellStyle name="Moeda 6 2 3 2" xfId="22994"/>
    <cellStyle name="Moeda 6 2 3 2 2" xfId="23881"/>
    <cellStyle name="Moeda 6 2 3 2 2 2" xfId="25657"/>
    <cellStyle name="Moeda 6 2 3 2 3" xfId="24769"/>
    <cellStyle name="Moeda 6 2 3 3" xfId="23378"/>
    <cellStyle name="Moeda 6 2 3 3 2" xfId="25154"/>
    <cellStyle name="Moeda 6 2 3 4" xfId="24266"/>
    <cellStyle name="Moeda 6 2 3 5" xfId="26054"/>
    <cellStyle name="Moeda 6 2 3 6" xfId="26444"/>
    <cellStyle name="Moeda 6 2 4" xfId="22742"/>
    <cellStyle name="Moeda 6 2 4 2" xfId="23629"/>
    <cellStyle name="Moeda 6 2 4 2 2" xfId="25405"/>
    <cellStyle name="Moeda 6 2 4 3" xfId="24517"/>
    <cellStyle name="Moeda 6 2 5" xfId="22861"/>
    <cellStyle name="Moeda 6 2 5 2" xfId="23748"/>
    <cellStyle name="Moeda 6 2 5 2 2" xfId="25524"/>
    <cellStyle name="Moeda 6 2 5 3" xfId="24636"/>
    <cellStyle name="Moeda 6 2 6" xfId="23245"/>
    <cellStyle name="Moeda 6 2 6 2" xfId="25021"/>
    <cellStyle name="Moeda 6 2 7" xfId="24133"/>
    <cellStyle name="Moeda 6 2 8" xfId="2305"/>
    <cellStyle name="Moeda 6 2 9" xfId="25909"/>
    <cellStyle name="Moeda 6 3" xfId="444"/>
    <cellStyle name="Moeda 6 3 10" xfId="26325"/>
    <cellStyle name="Moeda 6 3 2" xfId="22456"/>
    <cellStyle name="Moeda 6 3 2 2" xfId="23012"/>
    <cellStyle name="Moeda 6 3 2 2 2" xfId="23899"/>
    <cellStyle name="Moeda 6 3 2 2 2 2" xfId="25675"/>
    <cellStyle name="Moeda 6 3 2 2 3" xfId="24787"/>
    <cellStyle name="Moeda 6 3 2 3" xfId="23396"/>
    <cellStyle name="Moeda 6 3 2 3 2" xfId="25172"/>
    <cellStyle name="Moeda 6 3 2 4" xfId="24284"/>
    <cellStyle name="Moeda 6 3 2 5" xfId="26056"/>
    <cellStyle name="Moeda 6 3 2 6" xfId="26446"/>
    <cellStyle name="Moeda 6 3 3" xfId="22753"/>
    <cellStyle name="Moeda 6 3 3 2" xfId="23640"/>
    <cellStyle name="Moeda 6 3 3 2 2" xfId="25416"/>
    <cellStyle name="Moeda 6 3 3 3" xfId="24528"/>
    <cellStyle name="Moeda 6 3 4" xfId="22872"/>
    <cellStyle name="Moeda 6 3 4 2" xfId="23759"/>
    <cellStyle name="Moeda 6 3 4 2 2" xfId="25535"/>
    <cellStyle name="Moeda 6 3 4 3" xfId="24647"/>
    <cellStyle name="Moeda 6 3 5" xfId="23256"/>
    <cellStyle name="Moeda 6 3 5 2" xfId="25032"/>
    <cellStyle name="Moeda 6 3 6" xfId="24144"/>
    <cellStyle name="Moeda 6 3 7" xfId="2329"/>
    <cellStyle name="Moeda 6 3 8" xfId="25920"/>
    <cellStyle name="Moeda 6 3 9" xfId="2186"/>
    <cellStyle name="Moeda 6 4" xfId="22437"/>
    <cellStyle name="Moeda 6 4 2" xfId="22993"/>
    <cellStyle name="Moeda 6 4 2 2" xfId="23880"/>
    <cellStyle name="Moeda 6 4 2 2 2" xfId="25656"/>
    <cellStyle name="Moeda 6 4 2 3" xfId="24768"/>
    <cellStyle name="Moeda 6 4 3" xfId="23377"/>
    <cellStyle name="Moeda 6 4 3 2" xfId="25153"/>
    <cellStyle name="Moeda 6 4 4" xfId="24265"/>
    <cellStyle name="Moeda 6 4 5" xfId="26053"/>
    <cellStyle name="Moeda 6 4 6" xfId="26443"/>
    <cellStyle name="Moeda 6 5" xfId="22741"/>
    <cellStyle name="Moeda 6 5 2" xfId="23628"/>
    <cellStyle name="Moeda 6 5 2 2" xfId="25404"/>
    <cellStyle name="Moeda 6 5 3" xfId="24516"/>
    <cellStyle name="Moeda 6 6" xfId="22860"/>
    <cellStyle name="Moeda 6 6 2" xfId="23747"/>
    <cellStyle name="Moeda 6 6 2 2" xfId="25523"/>
    <cellStyle name="Moeda 6 6 3" xfId="24635"/>
    <cellStyle name="Moeda 6 7" xfId="23244"/>
    <cellStyle name="Moeda 6 7 2" xfId="25020"/>
    <cellStyle name="Moeda 6 8" xfId="24132"/>
    <cellStyle name="Moeda 6 9" xfId="2304"/>
    <cellStyle name="Moeda 7" xfId="43"/>
    <cellStyle name="Moeda 7 2" xfId="445"/>
    <cellStyle name="Moeda 7 2 2" xfId="446"/>
    <cellStyle name="Moeda 7 2 2 10" xfId="26326"/>
    <cellStyle name="Moeda 7 2 2 2" xfId="22459"/>
    <cellStyle name="Moeda 7 2 2 2 2" xfId="23015"/>
    <cellStyle name="Moeda 7 2 2 2 2 2" xfId="23902"/>
    <cellStyle name="Moeda 7 2 2 2 2 2 2" xfId="25678"/>
    <cellStyle name="Moeda 7 2 2 2 2 3" xfId="24790"/>
    <cellStyle name="Moeda 7 2 2 2 3" xfId="23399"/>
    <cellStyle name="Moeda 7 2 2 2 3 2" xfId="25175"/>
    <cellStyle name="Moeda 7 2 2 2 4" xfId="24287"/>
    <cellStyle name="Moeda 7 2 2 2 5" xfId="26057"/>
    <cellStyle name="Moeda 7 2 2 2 6" xfId="26447"/>
    <cellStyle name="Moeda 7 2 2 3" xfId="22756"/>
    <cellStyle name="Moeda 7 2 2 3 2" xfId="23643"/>
    <cellStyle name="Moeda 7 2 2 3 2 2" xfId="25419"/>
    <cellStyle name="Moeda 7 2 2 3 3" xfId="24531"/>
    <cellStyle name="Moeda 7 2 2 4" xfId="22875"/>
    <cellStyle name="Moeda 7 2 2 4 2" xfId="23762"/>
    <cellStyle name="Moeda 7 2 2 4 2 2" xfId="25538"/>
    <cellStyle name="Moeda 7 2 2 4 3" xfId="24650"/>
    <cellStyle name="Moeda 7 2 2 5" xfId="23259"/>
    <cellStyle name="Moeda 7 2 2 5 2" xfId="25035"/>
    <cellStyle name="Moeda 7 2 2 6" xfId="24147"/>
    <cellStyle name="Moeda 7 2 2 7" xfId="2332"/>
    <cellStyle name="Moeda 7 2 2 8" xfId="25921"/>
    <cellStyle name="Moeda 7 2 2 9" xfId="2189"/>
    <cellStyle name="Moeda 7 3" xfId="447"/>
    <cellStyle name="Moeda 7 3 10" xfId="26327"/>
    <cellStyle name="Moeda 7 3 2" xfId="22458"/>
    <cellStyle name="Moeda 7 3 2 2" xfId="23014"/>
    <cellStyle name="Moeda 7 3 2 2 2" xfId="23901"/>
    <cellStyle name="Moeda 7 3 2 2 2 2" xfId="25677"/>
    <cellStyle name="Moeda 7 3 2 2 3" xfId="24789"/>
    <cellStyle name="Moeda 7 3 2 3" xfId="23398"/>
    <cellStyle name="Moeda 7 3 2 3 2" xfId="25174"/>
    <cellStyle name="Moeda 7 3 2 4" xfId="24286"/>
    <cellStyle name="Moeda 7 3 2 5" xfId="26058"/>
    <cellStyle name="Moeda 7 3 2 6" xfId="26448"/>
    <cellStyle name="Moeda 7 3 3" xfId="22755"/>
    <cellStyle name="Moeda 7 3 3 2" xfId="23642"/>
    <cellStyle name="Moeda 7 3 3 2 2" xfId="25418"/>
    <cellStyle name="Moeda 7 3 3 3" xfId="24530"/>
    <cellStyle name="Moeda 7 3 4" xfId="22874"/>
    <cellStyle name="Moeda 7 3 4 2" xfId="23761"/>
    <cellStyle name="Moeda 7 3 4 2 2" xfId="25537"/>
    <cellStyle name="Moeda 7 3 4 3" xfId="24649"/>
    <cellStyle name="Moeda 7 3 5" xfId="23258"/>
    <cellStyle name="Moeda 7 3 5 2" xfId="25034"/>
    <cellStyle name="Moeda 7 3 6" xfId="24146"/>
    <cellStyle name="Moeda 7 3 7" xfId="2331"/>
    <cellStyle name="Moeda 7 3 8" xfId="25922"/>
    <cellStyle name="Moeda 7 3 9" xfId="2188"/>
    <cellStyle name="Moeda 7 4" xfId="448"/>
    <cellStyle name="Moeda 7 4 2" xfId="449"/>
    <cellStyle name="Moeda 7 4 2 2" xfId="2570"/>
    <cellStyle name="Moeda 7 4 2 2 2" xfId="22424"/>
    <cellStyle name="Moeda 7 4 2 2 2 2" xfId="22698"/>
    <cellStyle name="Moeda 7 4 2 2 2 2 2" xfId="23239"/>
    <cellStyle name="Moeda 7 4 2 2 2 2 2 2" xfId="24126"/>
    <cellStyle name="Moeda 7 4 2 2 2 2 2 2 2" xfId="25902"/>
    <cellStyle name="Moeda 7 4 2 2 2 2 2 3" xfId="25014"/>
    <cellStyle name="Moeda 7 4 2 2 2 2 3" xfId="23623"/>
    <cellStyle name="Moeda 7 4 2 2 2 2 3 2" xfId="25399"/>
    <cellStyle name="Moeda 7 4 2 2 2 2 4" xfId="24511"/>
    <cellStyle name="Moeda 7 4 2 2 3" xfId="22618"/>
    <cellStyle name="Moeda 7 4 2 2 3 2" xfId="23174"/>
    <cellStyle name="Moeda 7 4 2 2 3 2 2" xfId="24061"/>
    <cellStyle name="Moeda 7 4 2 2 3 2 2 2" xfId="25837"/>
    <cellStyle name="Moeda 7 4 2 2 3 2 3" xfId="24949"/>
    <cellStyle name="Moeda 7 4 2 2 3 3" xfId="23558"/>
    <cellStyle name="Moeda 7 4 2 2 3 3 2" xfId="25334"/>
    <cellStyle name="Moeda 7 4 2 2 3 4" xfId="24446"/>
    <cellStyle name="Moeda 7 4 2 3" xfId="22589"/>
    <cellStyle name="Moeda 7 4 2 3 2" xfId="23145"/>
    <cellStyle name="Moeda 7 4 2 3 2 2" xfId="24032"/>
    <cellStyle name="Moeda 7 4 2 3 2 2 2" xfId="25808"/>
    <cellStyle name="Moeda 7 4 2 3 2 3" xfId="24920"/>
    <cellStyle name="Moeda 7 4 2 3 3" xfId="23529"/>
    <cellStyle name="Moeda 7 4 2 3 3 2" xfId="25305"/>
    <cellStyle name="Moeda 7 4 2 3 4" xfId="24417"/>
    <cellStyle name="Moeda 7 4 2 4" xfId="2481"/>
    <cellStyle name="Moeda 7 4 3" xfId="22294"/>
    <cellStyle name="Moeda 7 4 3 2" xfId="22310"/>
    <cellStyle name="Moeda 7 4 3 2 2" xfId="22648"/>
    <cellStyle name="Moeda 7 4 3 2 2 2" xfId="23204"/>
    <cellStyle name="Moeda 7 4 3 2 2 2 2" xfId="24091"/>
    <cellStyle name="Moeda 7 4 3 2 2 2 2 2" xfId="25867"/>
    <cellStyle name="Moeda 7 4 3 2 2 2 3" xfId="24979"/>
    <cellStyle name="Moeda 7 4 3 2 2 3" xfId="23588"/>
    <cellStyle name="Moeda 7 4 3 2 2 3 2" xfId="25364"/>
    <cellStyle name="Moeda 7 4 3 2 2 4" xfId="24476"/>
    <cellStyle name="Moeda 7 4 3 3" xfId="22332"/>
    <cellStyle name="Moeda 7 4 3 3 2" xfId="22373"/>
    <cellStyle name="Moeda 7 4 3 3 2 2" xfId="22672"/>
    <cellStyle name="Moeda 7 4 3 3 2 2 2" xfId="23228"/>
    <cellStyle name="Moeda 7 4 3 3 2 2 2 2" xfId="24115"/>
    <cellStyle name="Moeda 7 4 3 3 2 2 2 2 2" xfId="25891"/>
    <cellStyle name="Moeda 7 4 3 3 2 2 2 3" xfId="25003"/>
    <cellStyle name="Moeda 7 4 3 3 2 2 3" xfId="23612"/>
    <cellStyle name="Moeda 7 4 3 3 2 2 3 2" xfId="25388"/>
    <cellStyle name="Moeda 7 4 3 3 2 2 4" xfId="24500"/>
    <cellStyle name="Moeda 7 4 3 3 3" xfId="22409"/>
    <cellStyle name="Moeda 7 4 3 3 3 2" xfId="22683"/>
    <cellStyle name="Moeda 7 4 3 3 3 2 2" xfId="23234"/>
    <cellStyle name="Moeda 7 4 3 3 3 2 2 2" xfId="24121"/>
    <cellStyle name="Moeda 7 4 3 3 3 2 2 2 2" xfId="25897"/>
    <cellStyle name="Moeda 7 4 3 3 3 2 2 3" xfId="25009"/>
    <cellStyle name="Moeda 7 4 3 3 3 2 3" xfId="23618"/>
    <cellStyle name="Moeda 7 4 3 3 3 2 3 2" xfId="25394"/>
    <cellStyle name="Moeda 7 4 3 3 3 2 4" xfId="24506"/>
    <cellStyle name="Moeda 7 4 3 3 4" xfId="22656"/>
    <cellStyle name="Moeda 7 4 3 3 4 2" xfId="23212"/>
    <cellStyle name="Moeda 7 4 3 3 4 2 2" xfId="24099"/>
    <cellStyle name="Moeda 7 4 3 3 4 2 2 2" xfId="25875"/>
    <cellStyle name="Moeda 7 4 3 3 4 2 3" xfId="24987"/>
    <cellStyle name="Moeda 7 4 3 3 4 3" xfId="23596"/>
    <cellStyle name="Moeda 7 4 3 3 4 3 2" xfId="25372"/>
    <cellStyle name="Moeda 7 4 3 3 4 4" xfId="24484"/>
    <cellStyle name="Moeda 7 4 3 4" xfId="22348"/>
    <cellStyle name="Moeda 7 4 3 4 2" xfId="22662"/>
    <cellStyle name="Moeda 7 4 3 4 2 2" xfId="23218"/>
    <cellStyle name="Moeda 7 4 3 4 2 2 2" xfId="24105"/>
    <cellStyle name="Moeda 7 4 3 4 2 2 2 2" xfId="25881"/>
    <cellStyle name="Moeda 7 4 3 4 2 2 3" xfId="24993"/>
    <cellStyle name="Moeda 7 4 3 4 2 3" xfId="23602"/>
    <cellStyle name="Moeda 7 4 3 4 2 3 2" xfId="25378"/>
    <cellStyle name="Moeda 7 4 3 4 2 4" xfId="24490"/>
    <cellStyle name="Moeda 7 4 3 5" xfId="22642"/>
    <cellStyle name="Moeda 7 4 3 5 2" xfId="23198"/>
    <cellStyle name="Moeda 7 4 3 5 2 2" xfId="24085"/>
    <cellStyle name="Moeda 7 4 3 5 2 2 2" xfId="25861"/>
    <cellStyle name="Moeda 7 4 3 5 2 3" xfId="24973"/>
    <cellStyle name="Moeda 7 4 3 5 3" xfId="23582"/>
    <cellStyle name="Moeda 7 4 3 5 3 2" xfId="25358"/>
    <cellStyle name="Moeda 7 4 3 5 4" xfId="24470"/>
    <cellStyle name="Moeda 7 4 4" xfId="22581"/>
    <cellStyle name="Moeda 7 4 4 2" xfId="23137"/>
    <cellStyle name="Moeda 7 4 4 2 2" xfId="24024"/>
    <cellStyle name="Moeda 7 4 4 2 2 2" xfId="25800"/>
    <cellStyle name="Moeda 7 4 4 2 3" xfId="24912"/>
    <cellStyle name="Moeda 7 4 4 3" xfId="23521"/>
    <cellStyle name="Moeda 7 4 4 3 2" xfId="25297"/>
    <cellStyle name="Moeda 7 4 4 4" xfId="24409"/>
    <cellStyle name="Moeda 7 4 5" xfId="26033"/>
    <cellStyle name="Moeda 7 4 6" xfId="2470"/>
    <cellStyle name="Moeda 8" xfId="450"/>
    <cellStyle name="Moeda 8 2" xfId="451"/>
    <cellStyle name="Moeda 8 2 2" xfId="452"/>
    <cellStyle name="Moeda 8 2 2 10" xfId="26328"/>
    <cellStyle name="Moeda 8 2 2 2" xfId="22461"/>
    <cellStyle name="Moeda 8 2 2 2 2" xfId="23017"/>
    <cellStyle name="Moeda 8 2 2 2 2 2" xfId="23904"/>
    <cellStyle name="Moeda 8 2 2 2 2 2 2" xfId="25680"/>
    <cellStyle name="Moeda 8 2 2 2 2 3" xfId="24792"/>
    <cellStyle name="Moeda 8 2 2 2 3" xfId="23401"/>
    <cellStyle name="Moeda 8 2 2 2 3 2" xfId="25177"/>
    <cellStyle name="Moeda 8 2 2 2 4" xfId="24289"/>
    <cellStyle name="Moeda 8 2 2 2 5" xfId="26059"/>
    <cellStyle name="Moeda 8 2 2 2 6" xfId="26449"/>
    <cellStyle name="Moeda 8 2 2 3" xfId="22758"/>
    <cellStyle name="Moeda 8 2 2 3 2" xfId="23645"/>
    <cellStyle name="Moeda 8 2 2 3 2 2" xfId="25421"/>
    <cellStyle name="Moeda 8 2 2 3 3" xfId="24533"/>
    <cellStyle name="Moeda 8 2 2 4" xfId="22877"/>
    <cellStyle name="Moeda 8 2 2 4 2" xfId="23764"/>
    <cellStyle name="Moeda 8 2 2 4 2 2" xfId="25540"/>
    <cellStyle name="Moeda 8 2 2 4 3" xfId="24652"/>
    <cellStyle name="Moeda 8 2 2 5" xfId="23261"/>
    <cellStyle name="Moeda 8 2 2 5 2" xfId="25037"/>
    <cellStyle name="Moeda 8 2 2 6" xfId="24149"/>
    <cellStyle name="Moeda 8 2 2 7" xfId="2334"/>
    <cellStyle name="Moeda 8 2 2 8" xfId="25923"/>
    <cellStyle name="Moeda 8 2 2 9" xfId="2191"/>
    <cellStyle name="Moeda 8 3" xfId="453"/>
    <cellStyle name="Moeda 8 3 10" xfId="26329"/>
    <cellStyle name="Moeda 8 3 2" xfId="22460"/>
    <cellStyle name="Moeda 8 3 2 2" xfId="23016"/>
    <cellStyle name="Moeda 8 3 2 2 2" xfId="23903"/>
    <cellStyle name="Moeda 8 3 2 2 2 2" xfId="25679"/>
    <cellStyle name="Moeda 8 3 2 2 3" xfId="24791"/>
    <cellStyle name="Moeda 8 3 2 3" xfId="23400"/>
    <cellStyle name="Moeda 8 3 2 3 2" xfId="25176"/>
    <cellStyle name="Moeda 8 3 2 4" xfId="24288"/>
    <cellStyle name="Moeda 8 3 2 5" xfId="26060"/>
    <cellStyle name="Moeda 8 3 2 6" xfId="26450"/>
    <cellStyle name="Moeda 8 3 3" xfId="22757"/>
    <cellStyle name="Moeda 8 3 3 2" xfId="23644"/>
    <cellStyle name="Moeda 8 3 3 2 2" xfId="25420"/>
    <cellStyle name="Moeda 8 3 3 3" xfId="24532"/>
    <cellStyle name="Moeda 8 3 4" xfId="22876"/>
    <cellStyle name="Moeda 8 3 4 2" xfId="23763"/>
    <cellStyle name="Moeda 8 3 4 2 2" xfId="25539"/>
    <cellStyle name="Moeda 8 3 4 3" xfId="24651"/>
    <cellStyle name="Moeda 8 3 5" xfId="23260"/>
    <cellStyle name="Moeda 8 3 5 2" xfId="25036"/>
    <cellStyle name="Moeda 8 3 6" xfId="24148"/>
    <cellStyle name="Moeda 8 3 7" xfId="2333"/>
    <cellStyle name="Moeda 8 3 8" xfId="25924"/>
    <cellStyle name="Moeda 8 3 9" xfId="2190"/>
    <cellStyle name="Moeda 8 4" xfId="454"/>
    <cellStyle name="Moeda 8 4 2" xfId="455"/>
    <cellStyle name="Moeda 8 4 2 2" xfId="2571"/>
    <cellStyle name="Moeda 8 4 2 2 2" xfId="22425"/>
    <cellStyle name="Moeda 8 4 2 2 2 2" xfId="22699"/>
    <cellStyle name="Moeda 8 4 2 2 2 2 2" xfId="23240"/>
    <cellStyle name="Moeda 8 4 2 2 2 2 2 2" xfId="24127"/>
    <cellStyle name="Moeda 8 4 2 2 2 2 2 2 2" xfId="25903"/>
    <cellStyle name="Moeda 8 4 2 2 2 2 2 3" xfId="25015"/>
    <cellStyle name="Moeda 8 4 2 2 2 2 3" xfId="23624"/>
    <cellStyle name="Moeda 8 4 2 2 2 2 3 2" xfId="25400"/>
    <cellStyle name="Moeda 8 4 2 2 2 2 4" xfId="24512"/>
    <cellStyle name="Moeda 8 4 2 2 3" xfId="22619"/>
    <cellStyle name="Moeda 8 4 2 2 3 2" xfId="23175"/>
    <cellStyle name="Moeda 8 4 2 2 3 2 2" xfId="24062"/>
    <cellStyle name="Moeda 8 4 2 2 3 2 2 2" xfId="25838"/>
    <cellStyle name="Moeda 8 4 2 2 3 2 3" xfId="24950"/>
    <cellStyle name="Moeda 8 4 2 2 3 3" xfId="23559"/>
    <cellStyle name="Moeda 8 4 2 2 3 3 2" xfId="25335"/>
    <cellStyle name="Moeda 8 4 2 2 3 4" xfId="24447"/>
    <cellStyle name="Moeda 8 4 2 3" xfId="22590"/>
    <cellStyle name="Moeda 8 4 2 3 2" xfId="23146"/>
    <cellStyle name="Moeda 8 4 2 3 2 2" xfId="24033"/>
    <cellStyle name="Moeda 8 4 2 3 2 2 2" xfId="25809"/>
    <cellStyle name="Moeda 8 4 2 3 2 3" xfId="24921"/>
    <cellStyle name="Moeda 8 4 2 3 3" xfId="23530"/>
    <cellStyle name="Moeda 8 4 2 3 3 2" xfId="25306"/>
    <cellStyle name="Moeda 8 4 2 3 4" xfId="24418"/>
    <cellStyle name="Moeda 8 4 2 4" xfId="2482"/>
    <cellStyle name="Moeda 8 4 3" xfId="22295"/>
    <cellStyle name="Moeda 8 4 3 2" xfId="22311"/>
    <cellStyle name="Moeda 8 4 3 2 2" xfId="22649"/>
    <cellStyle name="Moeda 8 4 3 2 2 2" xfId="23205"/>
    <cellStyle name="Moeda 8 4 3 2 2 2 2" xfId="24092"/>
    <cellStyle name="Moeda 8 4 3 2 2 2 2 2" xfId="25868"/>
    <cellStyle name="Moeda 8 4 3 2 2 2 3" xfId="24980"/>
    <cellStyle name="Moeda 8 4 3 2 2 3" xfId="23589"/>
    <cellStyle name="Moeda 8 4 3 2 2 3 2" xfId="25365"/>
    <cellStyle name="Moeda 8 4 3 2 2 4" xfId="24477"/>
    <cellStyle name="Moeda 8 4 3 3" xfId="22333"/>
    <cellStyle name="Moeda 8 4 3 3 2" xfId="22375"/>
    <cellStyle name="Moeda 8 4 3 3 2 2" xfId="22673"/>
    <cellStyle name="Moeda 8 4 3 3 2 2 2" xfId="23229"/>
    <cellStyle name="Moeda 8 4 3 3 2 2 2 2" xfId="24116"/>
    <cellStyle name="Moeda 8 4 3 3 2 2 2 2 2" xfId="25892"/>
    <cellStyle name="Moeda 8 4 3 3 2 2 2 3" xfId="25004"/>
    <cellStyle name="Moeda 8 4 3 3 2 2 3" xfId="23613"/>
    <cellStyle name="Moeda 8 4 3 3 2 2 3 2" xfId="25389"/>
    <cellStyle name="Moeda 8 4 3 3 2 2 4" xfId="24501"/>
    <cellStyle name="Moeda 8 4 3 3 3" xfId="22410"/>
    <cellStyle name="Moeda 8 4 3 3 3 2" xfId="22684"/>
    <cellStyle name="Moeda 8 4 3 3 3 2 2" xfId="23235"/>
    <cellStyle name="Moeda 8 4 3 3 3 2 2 2" xfId="24122"/>
    <cellStyle name="Moeda 8 4 3 3 3 2 2 2 2" xfId="25898"/>
    <cellStyle name="Moeda 8 4 3 3 3 2 2 3" xfId="25010"/>
    <cellStyle name="Moeda 8 4 3 3 3 2 3" xfId="23619"/>
    <cellStyle name="Moeda 8 4 3 3 3 2 3 2" xfId="25395"/>
    <cellStyle name="Moeda 8 4 3 3 3 2 4" xfId="24507"/>
    <cellStyle name="Moeda 8 4 3 3 4" xfId="22657"/>
    <cellStyle name="Moeda 8 4 3 3 4 2" xfId="23213"/>
    <cellStyle name="Moeda 8 4 3 3 4 2 2" xfId="24100"/>
    <cellStyle name="Moeda 8 4 3 3 4 2 2 2" xfId="25876"/>
    <cellStyle name="Moeda 8 4 3 3 4 2 3" xfId="24988"/>
    <cellStyle name="Moeda 8 4 3 3 4 3" xfId="23597"/>
    <cellStyle name="Moeda 8 4 3 3 4 3 2" xfId="25373"/>
    <cellStyle name="Moeda 8 4 3 3 4 4" xfId="24485"/>
    <cellStyle name="Moeda 8 4 3 4" xfId="22349"/>
    <cellStyle name="Moeda 8 4 3 4 2" xfId="22663"/>
    <cellStyle name="Moeda 8 4 3 4 2 2" xfId="23219"/>
    <cellStyle name="Moeda 8 4 3 4 2 2 2" xfId="24106"/>
    <cellStyle name="Moeda 8 4 3 4 2 2 2 2" xfId="25882"/>
    <cellStyle name="Moeda 8 4 3 4 2 2 3" xfId="24994"/>
    <cellStyle name="Moeda 8 4 3 4 2 3" xfId="23603"/>
    <cellStyle name="Moeda 8 4 3 4 2 3 2" xfId="25379"/>
    <cellStyle name="Moeda 8 4 3 4 2 4" xfId="24491"/>
    <cellStyle name="Moeda 8 4 3 5" xfId="22643"/>
    <cellStyle name="Moeda 8 4 3 5 2" xfId="23199"/>
    <cellStyle name="Moeda 8 4 3 5 2 2" xfId="24086"/>
    <cellStyle name="Moeda 8 4 3 5 2 2 2" xfId="25862"/>
    <cellStyle name="Moeda 8 4 3 5 2 3" xfId="24974"/>
    <cellStyle name="Moeda 8 4 3 5 3" xfId="23583"/>
    <cellStyle name="Moeda 8 4 3 5 3 2" xfId="25359"/>
    <cellStyle name="Moeda 8 4 3 5 4" xfId="24471"/>
    <cellStyle name="Moeda 8 4 4" xfId="22582"/>
    <cellStyle name="Moeda 8 4 4 2" xfId="23138"/>
    <cellStyle name="Moeda 8 4 4 2 2" xfId="24025"/>
    <cellStyle name="Moeda 8 4 4 2 2 2" xfId="25801"/>
    <cellStyle name="Moeda 8 4 4 2 3" xfId="24913"/>
    <cellStyle name="Moeda 8 4 4 3" xfId="23522"/>
    <cellStyle name="Moeda 8 4 4 3 2" xfId="25298"/>
    <cellStyle name="Moeda 8 4 4 4" xfId="24410"/>
    <cellStyle name="Moeda 8 4 5" xfId="26034"/>
    <cellStyle name="Moeda 8 4 6" xfId="2471"/>
    <cellStyle name="Moeda 9" xfId="456"/>
    <cellStyle name="Moeda 9 2" xfId="457"/>
    <cellStyle name="Moeda 9 2 2" xfId="22573"/>
    <cellStyle name="Moeda 9 2 2 2" xfId="23129"/>
    <cellStyle name="Moeda 9 2 2 2 2" xfId="24016"/>
    <cellStyle name="Moeda 9 2 2 2 2 2" xfId="25792"/>
    <cellStyle name="Moeda 9 2 2 2 3" xfId="24904"/>
    <cellStyle name="Moeda 9 2 2 3" xfId="23513"/>
    <cellStyle name="Moeda 9 2 2 3 2" xfId="25289"/>
    <cellStyle name="Moeda 9 2 2 4" xfId="24401"/>
    <cellStyle name="Moeda 9 2 3" xfId="22980"/>
    <cellStyle name="Moeda 9 2 3 2" xfId="23867"/>
    <cellStyle name="Moeda 9 2 3 2 2" xfId="25643"/>
    <cellStyle name="Moeda 9 2 3 3" xfId="24755"/>
    <cellStyle name="Moeda 9 2 4" xfId="23364"/>
    <cellStyle name="Moeda 9 2 4 2" xfId="25140"/>
    <cellStyle name="Moeda 9 2 5" xfId="24252"/>
    <cellStyle name="Moeda 9 2 6" xfId="26026"/>
    <cellStyle name="Moeda 9 2 7" xfId="2462"/>
    <cellStyle name="Moeda 9 2 8" xfId="26431"/>
    <cellStyle name="Moeda 9 3" xfId="2309"/>
    <cellStyle name="Neutra" xfId="463" builtinId="28" customBuiltin="1"/>
    <cellStyle name="Neutra 2" xfId="458"/>
    <cellStyle name="Neutra 2 2" xfId="459"/>
    <cellStyle name="Neutra 2 3" xfId="460"/>
    <cellStyle name="Neutra 2 4" xfId="461"/>
    <cellStyle name="Neutra 3" xfId="2301"/>
    <cellStyle name="Neutral" xfId="462"/>
    <cellStyle name="Neutro 2" xfId="26223"/>
    <cellStyle name="Normal" xfId="0" builtinId="0" customBuiltin="1"/>
    <cellStyle name="Normal - Style1" xfId="26698"/>
    <cellStyle name="Normal 10" xfId="61"/>
    <cellStyle name="Normal 10 2" xfId="464"/>
    <cellStyle name="Normal 10 2 2" xfId="465"/>
    <cellStyle name="Normal 10 3" xfId="466"/>
    <cellStyle name="Normal 100" xfId="26699"/>
    <cellStyle name="Normal 101" xfId="26700"/>
    <cellStyle name="Normal 102" xfId="26701"/>
    <cellStyle name="Normal 103" xfId="26702"/>
    <cellStyle name="Normal 104" xfId="26703"/>
    <cellStyle name="Normal 105" xfId="26704"/>
    <cellStyle name="Normal 106" xfId="26705"/>
    <cellStyle name="Normal 107" xfId="26706"/>
    <cellStyle name="Normal 108" xfId="26707"/>
    <cellStyle name="Normal 109" xfId="26708"/>
    <cellStyle name="Normal 11" xfId="467"/>
    <cellStyle name="Normal 11 2" xfId="468"/>
    <cellStyle name="Normal 11 2 2" xfId="26709"/>
    <cellStyle name="Normal 11 3" xfId="26710"/>
    <cellStyle name="Normal 110" xfId="26711"/>
    <cellStyle name="Normal 111" xfId="26712"/>
    <cellStyle name="Normal 112" xfId="26713"/>
    <cellStyle name="Normal 113" xfId="26714"/>
    <cellStyle name="Normal 114" xfId="26715"/>
    <cellStyle name="Normal 115" xfId="26716"/>
    <cellStyle name="Normal 116" xfId="26717"/>
    <cellStyle name="Normal 117" xfId="26718"/>
    <cellStyle name="Normal 118" xfId="26719"/>
    <cellStyle name="Normal 119" xfId="26720"/>
    <cellStyle name="Normal 12" xfId="469"/>
    <cellStyle name="Normal 12 2" xfId="470"/>
    <cellStyle name="Normal 12 2 2" xfId="26721"/>
    <cellStyle name="Normal 12 3" xfId="26722"/>
    <cellStyle name="Normal 12 4" xfId="26723"/>
    <cellStyle name="Normal 120" xfId="26724"/>
    <cellStyle name="Normal 121" xfId="26725"/>
    <cellStyle name="Normal 122" xfId="26726"/>
    <cellStyle name="Normal 123" xfId="26727"/>
    <cellStyle name="Normal 124" xfId="26728"/>
    <cellStyle name="Normal 125" xfId="26729"/>
    <cellStyle name="Normal 126" xfId="26730"/>
    <cellStyle name="Normal 127" xfId="26731"/>
    <cellStyle name="Normal 128" xfId="26732"/>
    <cellStyle name="Normal 129" xfId="26733"/>
    <cellStyle name="Normal 13" xfId="471"/>
    <cellStyle name="Normal 13 10" xfId="26734"/>
    <cellStyle name="Normal 13 10 2" xfId="26735"/>
    <cellStyle name="Normal 13 10 3" xfId="26736"/>
    <cellStyle name="Normal 13 10 4" xfId="26737"/>
    <cellStyle name="Normal 13 11" xfId="26738"/>
    <cellStyle name="Normal 13 11 2" xfId="26739"/>
    <cellStyle name="Normal 13 11 3" xfId="26740"/>
    <cellStyle name="Normal 13 11 4" xfId="26741"/>
    <cellStyle name="Normal 13 12" xfId="26742"/>
    <cellStyle name="Normal 13 12 2" xfId="26743"/>
    <cellStyle name="Normal 13 12 3" xfId="26744"/>
    <cellStyle name="Normal 13 12 4" xfId="26745"/>
    <cellStyle name="Normal 13 13" xfId="26746"/>
    <cellStyle name="Normal 13 13 2" xfId="26747"/>
    <cellStyle name="Normal 13 13 3" xfId="26748"/>
    <cellStyle name="Normal 13 14" xfId="26749"/>
    <cellStyle name="Normal 13 14 2" xfId="26750"/>
    <cellStyle name="Normal 13 15" xfId="26751"/>
    <cellStyle name="Normal 13 16" xfId="26752"/>
    <cellStyle name="Normal 13 2" xfId="472"/>
    <cellStyle name="Normal 13 2 10" xfId="26753"/>
    <cellStyle name="Normal 13 2 10 2" xfId="26754"/>
    <cellStyle name="Normal 13 2 10 3" xfId="26755"/>
    <cellStyle name="Normal 13 2 10 4" xfId="26756"/>
    <cellStyle name="Normal 13 2 11" xfId="26757"/>
    <cellStyle name="Normal 13 2 11 2" xfId="26758"/>
    <cellStyle name="Normal 13 2 11 3" xfId="26759"/>
    <cellStyle name="Normal 13 2 12" xfId="26760"/>
    <cellStyle name="Normal 13 2 12 2" xfId="26761"/>
    <cellStyle name="Normal 13 2 13" xfId="26762"/>
    <cellStyle name="Normal 13 2 14" xfId="26763"/>
    <cellStyle name="Normal 13 2 2" xfId="26764"/>
    <cellStyle name="Normal 13 2 2 2" xfId="26765"/>
    <cellStyle name="Normal 13 2 2 2 2" xfId="26766"/>
    <cellStyle name="Normal 13 2 2 2 2 2" xfId="26767"/>
    <cellStyle name="Normal 13 2 2 2 2 2 2" xfId="26768"/>
    <cellStyle name="Normal 13 2 2 2 2 2 3" xfId="26769"/>
    <cellStyle name="Normal 13 2 2 2 2 2 4" xfId="26770"/>
    <cellStyle name="Normal 13 2 2 2 2 3" xfId="26771"/>
    <cellStyle name="Normal 13 2 2 2 2 4" xfId="26772"/>
    <cellStyle name="Normal 13 2 2 2 2 5" xfId="26773"/>
    <cellStyle name="Normal 13 2 2 2 3" xfId="26774"/>
    <cellStyle name="Normal 13 2 2 2 3 2" xfId="26775"/>
    <cellStyle name="Normal 13 2 2 2 3 3" xfId="26776"/>
    <cellStyle name="Normal 13 2 2 2 3 4" xfId="26777"/>
    <cellStyle name="Normal 13 2 2 2 4" xfId="26778"/>
    <cellStyle name="Normal 13 2 2 2 5" xfId="26779"/>
    <cellStyle name="Normal 13 2 2 2 6" xfId="26780"/>
    <cellStyle name="Normal 13 2 2 3" xfId="26781"/>
    <cellStyle name="Normal 13 2 2 3 2" xfId="26782"/>
    <cellStyle name="Normal 13 2 2 3 2 2" xfId="26783"/>
    <cellStyle name="Normal 13 2 2 3 2 3" xfId="26784"/>
    <cellStyle name="Normal 13 2 2 3 2 4" xfId="26785"/>
    <cellStyle name="Normal 13 2 2 3 3" xfId="26786"/>
    <cellStyle name="Normal 13 2 2 3 4" xfId="26787"/>
    <cellStyle name="Normal 13 2 2 3 5" xfId="26788"/>
    <cellStyle name="Normal 13 2 2 4" xfId="26789"/>
    <cellStyle name="Normal 13 2 2 4 2" xfId="26790"/>
    <cellStyle name="Normal 13 2 2 4 3" xfId="26791"/>
    <cellStyle name="Normal 13 2 2 4 4" xfId="26792"/>
    <cellStyle name="Normal 13 2 2 5" xfId="26793"/>
    <cellStyle name="Normal 13 2 2 5 2" xfId="26794"/>
    <cellStyle name="Normal 13 2 2 5 3" xfId="26795"/>
    <cellStyle name="Normal 13 2 2 5 4" xfId="26796"/>
    <cellStyle name="Normal 13 2 2 6" xfId="26797"/>
    <cellStyle name="Normal 13 2 2 6 2" xfId="26798"/>
    <cellStyle name="Normal 13 2 2 6 3" xfId="26799"/>
    <cellStyle name="Normal 13 2 2 7" xfId="26800"/>
    <cellStyle name="Normal 13 2 2 8" xfId="26801"/>
    <cellStyle name="Normal 13 2 2 9" xfId="26802"/>
    <cellStyle name="Normal 13 2 3" xfId="26803"/>
    <cellStyle name="Normal 13 2 3 2" xfId="26804"/>
    <cellStyle name="Normal 13 2 3 2 2" xfId="26805"/>
    <cellStyle name="Normal 13 2 3 2 2 2" xfId="26806"/>
    <cellStyle name="Normal 13 2 3 2 2 2 2" xfId="26807"/>
    <cellStyle name="Normal 13 2 3 2 2 2 3" xfId="26808"/>
    <cellStyle name="Normal 13 2 3 2 2 2 4" xfId="26809"/>
    <cellStyle name="Normal 13 2 3 2 2 3" xfId="26810"/>
    <cellStyle name="Normal 13 2 3 2 2 4" xfId="26811"/>
    <cellStyle name="Normal 13 2 3 2 2 5" xfId="26812"/>
    <cellStyle name="Normal 13 2 3 2 3" xfId="26813"/>
    <cellStyle name="Normal 13 2 3 2 3 2" xfId="26814"/>
    <cellStyle name="Normal 13 2 3 2 3 3" xfId="26815"/>
    <cellStyle name="Normal 13 2 3 2 3 4" xfId="26816"/>
    <cellStyle name="Normal 13 2 3 2 4" xfId="26817"/>
    <cellStyle name="Normal 13 2 3 2 5" xfId="26818"/>
    <cellStyle name="Normal 13 2 3 2 6" xfId="26819"/>
    <cellStyle name="Normal 13 2 3 3" xfId="26820"/>
    <cellStyle name="Normal 13 2 3 3 2" xfId="26821"/>
    <cellStyle name="Normal 13 2 3 3 2 2" xfId="26822"/>
    <cellStyle name="Normal 13 2 3 3 2 3" xfId="26823"/>
    <cellStyle name="Normal 13 2 3 3 2 4" xfId="26824"/>
    <cellStyle name="Normal 13 2 3 3 3" xfId="26825"/>
    <cellStyle name="Normal 13 2 3 3 4" xfId="26826"/>
    <cellStyle name="Normal 13 2 3 3 5" xfId="26827"/>
    <cellStyle name="Normal 13 2 3 4" xfId="26828"/>
    <cellStyle name="Normal 13 2 3 4 2" xfId="26829"/>
    <cellStyle name="Normal 13 2 3 4 3" xfId="26830"/>
    <cellStyle name="Normal 13 2 3 4 4" xfId="26831"/>
    <cellStyle name="Normal 13 2 3 5" xfId="26832"/>
    <cellStyle name="Normal 13 2 3 5 2" xfId="26833"/>
    <cellStyle name="Normal 13 2 3 5 3" xfId="26834"/>
    <cellStyle name="Normal 13 2 3 5 4" xfId="26835"/>
    <cellStyle name="Normal 13 2 3 6" xfId="26836"/>
    <cellStyle name="Normal 13 2 3 6 2" xfId="26837"/>
    <cellStyle name="Normal 13 2 3 6 3" xfId="26838"/>
    <cellStyle name="Normal 13 2 3 7" xfId="26839"/>
    <cellStyle name="Normal 13 2 3 8" xfId="26840"/>
    <cellStyle name="Normal 13 2 3 9" xfId="26841"/>
    <cellStyle name="Normal 13 2 4" xfId="26842"/>
    <cellStyle name="Normal 13 2 4 2" xfId="26843"/>
    <cellStyle name="Normal 13 2 4 2 2" xfId="26844"/>
    <cellStyle name="Normal 13 2 4 2 2 2" xfId="26845"/>
    <cellStyle name="Normal 13 2 4 2 2 3" xfId="26846"/>
    <cellStyle name="Normal 13 2 4 2 2 4" xfId="26847"/>
    <cellStyle name="Normal 13 2 4 2 3" xfId="26848"/>
    <cellStyle name="Normal 13 2 4 2 4" xfId="26849"/>
    <cellStyle name="Normal 13 2 4 2 5" xfId="26850"/>
    <cellStyle name="Normal 13 2 4 3" xfId="26851"/>
    <cellStyle name="Normal 13 2 4 3 2" xfId="26852"/>
    <cellStyle name="Normal 13 2 4 3 3" xfId="26853"/>
    <cellStyle name="Normal 13 2 4 3 4" xfId="26854"/>
    <cellStyle name="Normal 13 2 4 4" xfId="26855"/>
    <cellStyle name="Normal 13 2 4 5" xfId="26856"/>
    <cellStyle name="Normal 13 2 4 6" xfId="26857"/>
    <cellStyle name="Normal 13 2 5" xfId="26858"/>
    <cellStyle name="Normal 13 2 5 2" xfId="26859"/>
    <cellStyle name="Normal 13 2 5 2 2" xfId="26860"/>
    <cellStyle name="Normal 13 2 5 2 2 2" xfId="26861"/>
    <cellStyle name="Normal 13 2 5 2 2 3" xfId="26862"/>
    <cellStyle name="Normal 13 2 5 2 2 4" xfId="26863"/>
    <cellStyle name="Normal 13 2 5 2 3" xfId="26864"/>
    <cellStyle name="Normal 13 2 5 2 4" xfId="26865"/>
    <cellStyle name="Normal 13 2 5 2 5" xfId="26866"/>
    <cellStyle name="Normal 13 2 5 3" xfId="26867"/>
    <cellStyle name="Normal 13 2 5 3 2" xfId="26868"/>
    <cellStyle name="Normal 13 2 5 3 3" xfId="26869"/>
    <cellStyle name="Normal 13 2 5 3 4" xfId="26870"/>
    <cellStyle name="Normal 13 2 5 4" xfId="26871"/>
    <cellStyle name="Normal 13 2 5 5" xfId="26872"/>
    <cellStyle name="Normal 13 2 5 6" xfId="26873"/>
    <cellStyle name="Normal 13 2 6" xfId="26874"/>
    <cellStyle name="Normal 13 2 6 2" xfId="26875"/>
    <cellStyle name="Normal 13 2 6 2 2" xfId="26876"/>
    <cellStyle name="Normal 13 2 6 2 2 2" xfId="26877"/>
    <cellStyle name="Normal 13 2 6 2 2 3" xfId="26878"/>
    <cellStyle name="Normal 13 2 6 2 2 4" xfId="26879"/>
    <cellStyle name="Normal 13 2 6 2 3" xfId="26880"/>
    <cellStyle name="Normal 13 2 6 2 4" xfId="26881"/>
    <cellStyle name="Normal 13 2 6 2 5" xfId="26882"/>
    <cellStyle name="Normal 13 2 6 3" xfId="26883"/>
    <cellStyle name="Normal 13 2 6 3 2" xfId="26884"/>
    <cellStyle name="Normal 13 2 6 3 3" xfId="26885"/>
    <cellStyle name="Normal 13 2 6 3 4" xfId="26886"/>
    <cellStyle name="Normal 13 2 6 4" xfId="26887"/>
    <cellStyle name="Normal 13 2 6 5" xfId="26888"/>
    <cellStyle name="Normal 13 2 6 6" xfId="26889"/>
    <cellStyle name="Normal 13 2 7" xfId="26890"/>
    <cellStyle name="Normal 13 2 7 2" xfId="26891"/>
    <cellStyle name="Normal 13 2 7 2 2" xfId="26892"/>
    <cellStyle name="Normal 13 2 7 2 3" xfId="26893"/>
    <cellStyle name="Normal 13 2 7 2 4" xfId="26894"/>
    <cellStyle name="Normal 13 2 7 3" xfId="26895"/>
    <cellStyle name="Normal 13 2 7 4" xfId="26896"/>
    <cellStyle name="Normal 13 2 7 5" xfId="26897"/>
    <cellStyle name="Normal 13 2 8" xfId="26898"/>
    <cellStyle name="Normal 13 2 8 2" xfId="26899"/>
    <cellStyle name="Normal 13 2 8 3" xfId="26900"/>
    <cellStyle name="Normal 13 2 8 4" xfId="26901"/>
    <cellStyle name="Normal 13 2 9" xfId="26902"/>
    <cellStyle name="Normal 13 2 9 2" xfId="26903"/>
    <cellStyle name="Normal 13 2 9 3" xfId="26904"/>
    <cellStyle name="Normal 13 2 9 4" xfId="26905"/>
    <cellStyle name="Normal 13 3" xfId="26906"/>
    <cellStyle name="Normal 13 3 10" xfId="26907"/>
    <cellStyle name="Normal 13 3 10 2" xfId="26908"/>
    <cellStyle name="Normal 13 3 10 3" xfId="26909"/>
    <cellStyle name="Normal 13 3 10 4" xfId="26910"/>
    <cellStyle name="Normal 13 3 11" xfId="26911"/>
    <cellStyle name="Normal 13 3 11 2" xfId="26912"/>
    <cellStyle name="Normal 13 3 11 3" xfId="26913"/>
    <cellStyle name="Normal 13 3 12" xfId="26914"/>
    <cellStyle name="Normal 13 3 12 2" xfId="26915"/>
    <cellStyle name="Normal 13 3 13" xfId="26916"/>
    <cellStyle name="Normal 13 3 14" xfId="26917"/>
    <cellStyle name="Normal 13 3 2" xfId="26918"/>
    <cellStyle name="Normal 13 3 2 2" xfId="26919"/>
    <cellStyle name="Normal 13 3 2 2 2" xfId="26920"/>
    <cellStyle name="Normal 13 3 2 2 2 2" xfId="26921"/>
    <cellStyle name="Normal 13 3 2 2 2 2 2" xfId="26922"/>
    <cellStyle name="Normal 13 3 2 2 2 2 3" xfId="26923"/>
    <cellStyle name="Normal 13 3 2 2 2 2 4" xfId="26924"/>
    <cellStyle name="Normal 13 3 2 2 2 3" xfId="26925"/>
    <cellStyle name="Normal 13 3 2 2 2 4" xfId="26926"/>
    <cellStyle name="Normal 13 3 2 2 2 5" xfId="26927"/>
    <cellStyle name="Normal 13 3 2 2 3" xfId="26928"/>
    <cellStyle name="Normal 13 3 2 2 3 2" xfId="26929"/>
    <cellStyle name="Normal 13 3 2 2 3 3" xfId="26930"/>
    <cellStyle name="Normal 13 3 2 2 3 4" xfId="26931"/>
    <cellStyle name="Normal 13 3 2 2 4" xfId="26932"/>
    <cellStyle name="Normal 13 3 2 2 5" xfId="26933"/>
    <cellStyle name="Normal 13 3 2 2 6" xfId="26934"/>
    <cellStyle name="Normal 13 3 2 3" xfId="26935"/>
    <cellStyle name="Normal 13 3 2 3 2" xfId="26936"/>
    <cellStyle name="Normal 13 3 2 3 2 2" xfId="26937"/>
    <cellStyle name="Normal 13 3 2 3 2 3" xfId="26938"/>
    <cellStyle name="Normal 13 3 2 3 2 4" xfId="26939"/>
    <cellStyle name="Normal 13 3 2 3 3" xfId="26940"/>
    <cellStyle name="Normal 13 3 2 3 4" xfId="26941"/>
    <cellStyle name="Normal 13 3 2 3 5" xfId="26942"/>
    <cellStyle name="Normal 13 3 2 4" xfId="26943"/>
    <cellStyle name="Normal 13 3 2 4 2" xfId="26944"/>
    <cellStyle name="Normal 13 3 2 4 3" xfId="26945"/>
    <cellStyle name="Normal 13 3 2 4 4" xfId="26946"/>
    <cellStyle name="Normal 13 3 2 5" xfId="26947"/>
    <cellStyle name="Normal 13 3 2 5 2" xfId="26948"/>
    <cellStyle name="Normal 13 3 2 5 3" xfId="26949"/>
    <cellStyle name="Normal 13 3 2 5 4" xfId="26950"/>
    <cellStyle name="Normal 13 3 2 6" xfId="26951"/>
    <cellStyle name="Normal 13 3 2 6 2" xfId="26952"/>
    <cellStyle name="Normal 13 3 2 6 3" xfId="26953"/>
    <cellStyle name="Normal 13 3 2 7" xfId="26954"/>
    <cellStyle name="Normal 13 3 2 8" xfId="26955"/>
    <cellStyle name="Normal 13 3 2 9" xfId="26956"/>
    <cellStyle name="Normal 13 3 3" xfId="26957"/>
    <cellStyle name="Normal 13 3 3 2" xfId="26958"/>
    <cellStyle name="Normal 13 3 3 2 2" xfId="26959"/>
    <cellStyle name="Normal 13 3 3 2 2 2" xfId="26960"/>
    <cellStyle name="Normal 13 3 3 2 2 2 2" xfId="26961"/>
    <cellStyle name="Normal 13 3 3 2 2 2 3" xfId="26962"/>
    <cellStyle name="Normal 13 3 3 2 2 2 4" xfId="26963"/>
    <cellStyle name="Normal 13 3 3 2 2 3" xfId="26964"/>
    <cellStyle name="Normal 13 3 3 2 2 4" xfId="26965"/>
    <cellStyle name="Normal 13 3 3 2 2 5" xfId="26966"/>
    <cellStyle name="Normal 13 3 3 2 3" xfId="26967"/>
    <cellStyle name="Normal 13 3 3 2 3 2" xfId="26968"/>
    <cellStyle name="Normal 13 3 3 2 3 3" xfId="26969"/>
    <cellStyle name="Normal 13 3 3 2 3 4" xfId="26970"/>
    <cellStyle name="Normal 13 3 3 2 4" xfId="26971"/>
    <cellStyle name="Normal 13 3 3 2 5" xfId="26972"/>
    <cellStyle name="Normal 13 3 3 2 6" xfId="26973"/>
    <cellStyle name="Normal 13 3 3 3" xfId="26974"/>
    <cellStyle name="Normal 13 3 3 3 2" xfId="26975"/>
    <cellStyle name="Normal 13 3 3 3 2 2" xfId="26976"/>
    <cellStyle name="Normal 13 3 3 3 2 3" xfId="26977"/>
    <cellStyle name="Normal 13 3 3 3 2 4" xfId="26978"/>
    <cellStyle name="Normal 13 3 3 3 3" xfId="26979"/>
    <cellStyle name="Normal 13 3 3 3 4" xfId="26980"/>
    <cellStyle name="Normal 13 3 3 3 5" xfId="26981"/>
    <cellStyle name="Normal 13 3 3 4" xfId="26982"/>
    <cellStyle name="Normal 13 3 3 4 2" xfId="26983"/>
    <cellStyle name="Normal 13 3 3 4 3" xfId="26984"/>
    <cellStyle name="Normal 13 3 3 4 4" xfId="26985"/>
    <cellStyle name="Normal 13 3 3 5" xfId="26986"/>
    <cellStyle name="Normal 13 3 3 5 2" xfId="26987"/>
    <cellStyle name="Normal 13 3 3 5 3" xfId="26988"/>
    <cellStyle name="Normal 13 3 3 5 4" xfId="26989"/>
    <cellStyle name="Normal 13 3 3 6" xfId="26990"/>
    <cellStyle name="Normal 13 3 3 6 2" xfId="26991"/>
    <cellStyle name="Normal 13 3 3 6 3" xfId="26992"/>
    <cellStyle name="Normal 13 3 3 7" xfId="26993"/>
    <cellStyle name="Normal 13 3 3 8" xfId="26994"/>
    <cellStyle name="Normal 13 3 3 9" xfId="26995"/>
    <cellStyle name="Normal 13 3 4" xfId="26996"/>
    <cellStyle name="Normal 13 3 4 2" xfId="26997"/>
    <cellStyle name="Normal 13 3 4 2 2" xfId="26998"/>
    <cellStyle name="Normal 13 3 4 2 2 2" xfId="26999"/>
    <cellStyle name="Normal 13 3 4 2 2 3" xfId="27000"/>
    <cellStyle name="Normal 13 3 4 2 2 4" xfId="27001"/>
    <cellStyle name="Normal 13 3 4 2 3" xfId="27002"/>
    <cellStyle name="Normal 13 3 4 2 4" xfId="27003"/>
    <cellStyle name="Normal 13 3 4 2 5" xfId="27004"/>
    <cellStyle name="Normal 13 3 4 3" xfId="27005"/>
    <cellStyle name="Normal 13 3 4 3 2" xfId="27006"/>
    <cellStyle name="Normal 13 3 4 3 3" xfId="27007"/>
    <cellStyle name="Normal 13 3 4 3 4" xfId="27008"/>
    <cellStyle name="Normal 13 3 4 4" xfId="27009"/>
    <cellStyle name="Normal 13 3 4 5" xfId="27010"/>
    <cellStyle name="Normal 13 3 4 6" xfId="27011"/>
    <cellStyle name="Normal 13 3 5" xfId="27012"/>
    <cellStyle name="Normal 13 3 5 2" xfId="27013"/>
    <cellStyle name="Normal 13 3 5 2 2" xfId="27014"/>
    <cellStyle name="Normal 13 3 5 2 2 2" xfId="27015"/>
    <cellStyle name="Normal 13 3 5 2 2 3" xfId="27016"/>
    <cellStyle name="Normal 13 3 5 2 2 4" xfId="27017"/>
    <cellStyle name="Normal 13 3 5 2 3" xfId="27018"/>
    <cellStyle name="Normal 13 3 5 2 4" xfId="27019"/>
    <cellStyle name="Normal 13 3 5 2 5" xfId="27020"/>
    <cellStyle name="Normal 13 3 5 3" xfId="27021"/>
    <cellStyle name="Normal 13 3 5 3 2" xfId="27022"/>
    <cellStyle name="Normal 13 3 5 3 3" xfId="27023"/>
    <cellStyle name="Normal 13 3 5 3 4" xfId="27024"/>
    <cellStyle name="Normal 13 3 5 4" xfId="27025"/>
    <cellStyle name="Normal 13 3 5 5" xfId="27026"/>
    <cellStyle name="Normal 13 3 5 6" xfId="27027"/>
    <cellStyle name="Normal 13 3 6" xfId="27028"/>
    <cellStyle name="Normal 13 3 6 2" xfId="27029"/>
    <cellStyle name="Normal 13 3 6 2 2" xfId="27030"/>
    <cellStyle name="Normal 13 3 6 2 2 2" xfId="27031"/>
    <cellStyle name="Normal 13 3 6 2 2 3" xfId="27032"/>
    <cellStyle name="Normal 13 3 6 2 2 4" xfId="27033"/>
    <cellStyle name="Normal 13 3 6 2 3" xfId="27034"/>
    <cellStyle name="Normal 13 3 6 2 4" xfId="27035"/>
    <cellStyle name="Normal 13 3 6 2 5" xfId="27036"/>
    <cellStyle name="Normal 13 3 6 3" xfId="27037"/>
    <cellStyle name="Normal 13 3 6 3 2" xfId="27038"/>
    <cellStyle name="Normal 13 3 6 3 3" xfId="27039"/>
    <cellStyle name="Normal 13 3 6 3 4" xfId="27040"/>
    <cellStyle name="Normal 13 3 6 4" xfId="27041"/>
    <cellStyle name="Normal 13 3 6 5" xfId="27042"/>
    <cellStyle name="Normal 13 3 6 6" xfId="27043"/>
    <cellStyle name="Normal 13 3 7" xfId="27044"/>
    <cellStyle name="Normal 13 3 7 2" xfId="27045"/>
    <cellStyle name="Normal 13 3 7 2 2" xfId="27046"/>
    <cellStyle name="Normal 13 3 7 2 3" xfId="27047"/>
    <cellStyle name="Normal 13 3 7 2 4" xfId="27048"/>
    <cellStyle name="Normal 13 3 7 3" xfId="27049"/>
    <cellStyle name="Normal 13 3 7 4" xfId="27050"/>
    <cellStyle name="Normal 13 3 7 5" xfId="27051"/>
    <cellStyle name="Normal 13 3 8" xfId="27052"/>
    <cellStyle name="Normal 13 3 8 2" xfId="27053"/>
    <cellStyle name="Normal 13 3 8 3" xfId="27054"/>
    <cellStyle name="Normal 13 3 8 4" xfId="27055"/>
    <cellStyle name="Normal 13 3 9" xfId="27056"/>
    <cellStyle name="Normal 13 3 9 2" xfId="27057"/>
    <cellStyle name="Normal 13 3 9 3" xfId="27058"/>
    <cellStyle name="Normal 13 3 9 4" xfId="27059"/>
    <cellStyle name="Normal 13 4" xfId="27060"/>
    <cellStyle name="Normal 13 4 10" xfId="27061"/>
    <cellStyle name="Normal 13 4 10 2" xfId="27062"/>
    <cellStyle name="Normal 13 4 10 3" xfId="27063"/>
    <cellStyle name="Normal 13 4 10 4" xfId="27064"/>
    <cellStyle name="Normal 13 4 11" xfId="27065"/>
    <cellStyle name="Normal 13 4 11 2" xfId="27066"/>
    <cellStyle name="Normal 13 4 11 3" xfId="27067"/>
    <cellStyle name="Normal 13 4 12" xfId="27068"/>
    <cellStyle name="Normal 13 4 13" xfId="27069"/>
    <cellStyle name="Normal 13 4 14" xfId="27070"/>
    <cellStyle name="Normal 13 4 2" xfId="27071"/>
    <cellStyle name="Normal 13 4 2 10" xfId="27072"/>
    <cellStyle name="Normal 13 4 2 11" xfId="27073"/>
    <cellStyle name="Normal 13 4 2 2" xfId="27074"/>
    <cellStyle name="Normal 13 4 2 2 2" xfId="27075"/>
    <cellStyle name="Normal 13 4 2 2 2 2" xfId="27076"/>
    <cellStyle name="Normal 13 4 2 2 2 2 2" xfId="27077"/>
    <cellStyle name="Normal 13 4 2 2 2 2 3" xfId="27078"/>
    <cellStyle name="Normal 13 4 2 2 2 2 4" xfId="27079"/>
    <cellStyle name="Normal 13 4 2 2 2 3" xfId="27080"/>
    <cellStyle name="Normal 13 4 2 2 2 4" xfId="27081"/>
    <cellStyle name="Normal 13 4 2 2 2 5" xfId="27082"/>
    <cellStyle name="Normal 13 4 2 2 3" xfId="27083"/>
    <cellStyle name="Normal 13 4 2 2 3 2" xfId="27084"/>
    <cellStyle name="Normal 13 4 2 2 3 3" xfId="27085"/>
    <cellStyle name="Normal 13 4 2 2 3 4" xfId="27086"/>
    <cellStyle name="Normal 13 4 2 2 4" xfId="27087"/>
    <cellStyle name="Normal 13 4 2 2 5" xfId="27088"/>
    <cellStyle name="Normal 13 4 2 2 6" xfId="27089"/>
    <cellStyle name="Normal 13 4 2 3" xfId="27090"/>
    <cellStyle name="Normal 13 4 2 3 2" xfId="27091"/>
    <cellStyle name="Normal 13 4 2 3 2 2" xfId="27092"/>
    <cellStyle name="Normal 13 4 2 3 2 2 2" xfId="27093"/>
    <cellStyle name="Normal 13 4 2 3 2 2 3" xfId="27094"/>
    <cellStyle name="Normal 13 4 2 3 2 2 4" xfId="27095"/>
    <cellStyle name="Normal 13 4 2 3 2 3" xfId="27096"/>
    <cellStyle name="Normal 13 4 2 3 2 4" xfId="27097"/>
    <cellStyle name="Normal 13 4 2 3 2 5" xfId="27098"/>
    <cellStyle name="Normal 13 4 2 3 3" xfId="27099"/>
    <cellStyle name="Normal 13 4 2 3 3 2" xfId="27100"/>
    <cellStyle name="Normal 13 4 2 3 3 3" xfId="27101"/>
    <cellStyle name="Normal 13 4 2 3 3 4" xfId="27102"/>
    <cellStyle name="Normal 13 4 2 3 4" xfId="27103"/>
    <cellStyle name="Normal 13 4 2 3 5" xfId="27104"/>
    <cellStyle name="Normal 13 4 2 3 6" xfId="27105"/>
    <cellStyle name="Normal 13 4 2 4" xfId="27106"/>
    <cellStyle name="Normal 13 4 2 4 2" xfId="27107"/>
    <cellStyle name="Normal 13 4 2 4 2 2" xfId="27108"/>
    <cellStyle name="Normal 13 4 2 4 2 2 2" xfId="27109"/>
    <cellStyle name="Normal 13 4 2 4 2 2 3" xfId="27110"/>
    <cellStyle name="Normal 13 4 2 4 2 2 4" xfId="27111"/>
    <cellStyle name="Normal 13 4 2 4 2 3" xfId="27112"/>
    <cellStyle name="Normal 13 4 2 4 2 4" xfId="27113"/>
    <cellStyle name="Normal 13 4 2 4 2 5" xfId="27114"/>
    <cellStyle name="Normal 13 4 2 4 3" xfId="27115"/>
    <cellStyle name="Normal 13 4 2 4 3 2" xfId="27116"/>
    <cellStyle name="Normal 13 4 2 4 3 3" xfId="27117"/>
    <cellStyle name="Normal 13 4 2 4 3 4" xfId="27118"/>
    <cellStyle name="Normal 13 4 2 4 4" xfId="27119"/>
    <cellStyle name="Normal 13 4 2 4 5" xfId="27120"/>
    <cellStyle name="Normal 13 4 2 4 6" xfId="27121"/>
    <cellStyle name="Normal 13 4 2 5" xfId="27122"/>
    <cellStyle name="Normal 13 4 2 5 2" xfId="27123"/>
    <cellStyle name="Normal 13 4 2 5 2 2" xfId="27124"/>
    <cellStyle name="Normal 13 4 2 5 2 3" xfId="27125"/>
    <cellStyle name="Normal 13 4 2 5 2 4" xfId="27126"/>
    <cellStyle name="Normal 13 4 2 5 3" xfId="27127"/>
    <cellStyle name="Normal 13 4 2 5 4" xfId="27128"/>
    <cellStyle name="Normal 13 4 2 5 5" xfId="27129"/>
    <cellStyle name="Normal 13 4 2 6" xfId="27130"/>
    <cellStyle name="Normal 13 4 2 6 2" xfId="27131"/>
    <cellStyle name="Normal 13 4 2 6 3" xfId="27132"/>
    <cellStyle name="Normal 13 4 2 6 4" xfId="27133"/>
    <cellStyle name="Normal 13 4 2 7" xfId="27134"/>
    <cellStyle name="Normal 13 4 2 7 2" xfId="27135"/>
    <cellStyle name="Normal 13 4 2 7 3" xfId="27136"/>
    <cellStyle name="Normal 13 4 2 7 4" xfId="27137"/>
    <cellStyle name="Normal 13 4 2 8" xfId="27138"/>
    <cellStyle name="Normal 13 4 2 8 2" xfId="27139"/>
    <cellStyle name="Normal 13 4 2 8 3" xfId="27140"/>
    <cellStyle name="Normal 13 4 2 9" xfId="27141"/>
    <cellStyle name="Normal 13 4 3" xfId="27142"/>
    <cellStyle name="Normal 13 4 3 10" xfId="27143"/>
    <cellStyle name="Normal 13 4 3 2" xfId="27144"/>
    <cellStyle name="Normal 13 4 3 2 2" xfId="27145"/>
    <cellStyle name="Normal 13 4 3 2 2 2" xfId="27146"/>
    <cellStyle name="Normal 13 4 3 2 2 2 2" xfId="27147"/>
    <cellStyle name="Normal 13 4 3 2 2 2 3" xfId="27148"/>
    <cellStyle name="Normal 13 4 3 2 2 2 4" xfId="27149"/>
    <cellStyle name="Normal 13 4 3 2 2 3" xfId="27150"/>
    <cellStyle name="Normal 13 4 3 2 2 4" xfId="27151"/>
    <cellStyle name="Normal 13 4 3 2 2 5" xfId="27152"/>
    <cellStyle name="Normal 13 4 3 2 3" xfId="27153"/>
    <cellStyle name="Normal 13 4 3 2 3 2" xfId="27154"/>
    <cellStyle name="Normal 13 4 3 2 3 3" xfId="27155"/>
    <cellStyle name="Normal 13 4 3 2 3 4" xfId="27156"/>
    <cellStyle name="Normal 13 4 3 2 4" xfId="27157"/>
    <cellStyle name="Normal 13 4 3 2 5" xfId="27158"/>
    <cellStyle name="Normal 13 4 3 2 6" xfId="27159"/>
    <cellStyle name="Normal 13 4 3 3" xfId="27160"/>
    <cellStyle name="Normal 13 4 3 3 2" xfId="27161"/>
    <cellStyle name="Normal 13 4 3 3 2 2" xfId="27162"/>
    <cellStyle name="Normal 13 4 3 3 2 2 2" xfId="27163"/>
    <cellStyle name="Normal 13 4 3 3 2 2 3" xfId="27164"/>
    <cellStyle name="Normal 13 4 3 3 2 2 4" xfId="27165"/>
    <cellStyle name="Normal 13 4 3 3 2 3" xfId="27166"/>
    <cellStyle name="Normal 13 4 3 3 2 4" xfId="27167"/>
    <cellStyle name="Normal 13 4 3 3 2 5" xfId="27168"/>
    <cellStyle name="Normal 13 4 3 3 3" xfId="27169"/>
    <cellStyle name="Normal 13 4 3 3 3 2" xfId="27170"/>
    <cellStyle name="Normal 13 4 3 3 3 3" xfId="27171"/>
    <cellStyle name="Normal 13 4 3 3 3 4" xfId="27172"/>
    <cellStyle name="Normal 13 4 3 3 4" xfId="27173"/>
    <cellStyle name="Normal 13 4 3 3 5" xfId="27174"/>
    <cellStyle name="Normal 13 4 3 3 6" xfId="27175"/>
    <cellStyle name="Normal 13 4 3 4" xfId="27176"/>
    <cellStyle name="Normal 13 4 3 4 2" xfId="27177"/>
    <cellStyle name="Normal 13 4 3 4 2 2" xfId="27178"/>
    <cellStyle name="Normal 13 4 3 4 2 3" xfId="27179"/>
    <cellStyle name="Normal 13 4 3 4 2 4" xfId="27180"/>
    <cellStyle name="Normal 13 4 3 4 3" xfId="27181"/>
    <cellStyle name="Normal 13 4 3 4 4" xfId="27182"/>
    <cellStyle name="Normal 13 4 3 4 5" xfId="27183"/>
    <cellStyle name="Normal 13 4 3 5" xfId="27184"/>
    <cellStyle name="Normal 13 4 3 5 2" xfId="27185"/>
    <cellStyle name="Normal 13 4 3 5 3" xfId="27186"/>
    <cellStyle name="Normal 13 4 3 5 4" xfId="27187"/>
    <cellStyle name="Normal 13 4 3 6" xfId="27188"/>
    <cellStyle name="Normal 13 4 3 6 2" xfId="27189"/>
    <cellStyle name="Normal 13 4 3 6 3" xfId="27190"/>
    <cellStyle name="Normal 13 4 3 6 4" xfId="27191"/>
    <cellStyle name="Normal 13 4 3 7" xfId="27192"/>
    <cellStyle name="Normal 13 4 3 7 2" xfId="27193"/>
    <cellStyle name="Normal 13 4 3 7 3" xfId="27194"/>
    <cellStyle name="Normal 13 4 3 8" xfId="27195"/>
    <cellStyle name="Normal 13 4 3 9" xfId="27196"/>
    <cellStyle name="Normal 13 4 4" xfId="27197"/>
    <cellStyle name="Normal 13 4 4 2" xfId="27198"/>
    <cellStyle name="Normal 13 4 4 2 2" xfId="27199"/>
    <cellStyle name="Normal 13 4 4 2 2 2" xfId="27200"/>
    <cellStyle name="Normal 13 4 4 2 2 3" xfId="27201"/>
    <cellStyle name="Normal 13 4 4 2 2 4" xfId="27202"/>
    <cellStyle name="Normal 13 4 4 2 3" xfId="27203"/>
    <cellStyle name="Normal 13 4 4 2 4" xfId="27204"/>
    <cellStyle name="Normal 13 4 4 2 5" xfId="27205"/>
    <cellStyle name="Normal 13 4 4 3" xfId="27206"/>
    <cellStyle name="Normal 13 4 4 3 2" xfId="27207"/>
    <cellStyle name="Normal 13 4 4 3 3" xfId="27208"/>
    <cellStyle name="Normal 13 4 4 3 4" xfId="27209"/>
    <cellStyle name="Normal 13 4 4 4" xfId="27210"/>
    <cellStyle name="Normal 13 4 4 5" xfId="27211"/>
    <cellStyle name="Normal 13 4 4 6" xfId="27212"/>
    <cellStyle name="Normal 13 4 5" xfId="27213"/>
    <cellStyle name="Normal 13 4 5 2" xfId="27214"/>
    <cellStyle name="Normal 13 4 5 2 2" xfId="27215"/>
    <cellStyle name="Normal 13 4 5 2 2 2" xfId="27216"/>
    <cellStyle name="Normal 13 4 5 2 2 3" xfId="27217"/>
    <cellStyle name="Normal 13 4 5 2 2 4" xfId="27218"/>
    <cellStyle name="Normal 13 4 5 2 3" xfId="27219"/>
    <cellStyle name="Normal 13 4 5 2 4" xfId="27220"/>
    <cellStyle name="Normal 13 4 5 2 5" xfId="27221"/>
    <cellStyle name="Normal 13 4 5 3" xfId="27222"/>
    <cellStyle name="Normal 13 4 5 3 2" xfId="27223"/>
    <cellStyle name="Normal 13 4 5 3 3" xfId="27224"/>
    <cellStyle name="Normal 13 4 5 3 4" xfId="27225"/>
    <cellStyle name="Normal 13 4 5 4" xfId="27226"/>
    <cellStyle name="Normal 13 4 5 5" xfId="27227"/>
    <cellStyle name="Normal 13 4 5 6" xfId="27228"/>
    <cellStyle name="Normal 13 4 6" xfId="27229"/>
    <cellStyle name="Normal 13 4 6 2" xfId="27230"/>
    <cellStyle name="Normal 13 4 6 2 2" xfId="27231"/>
    <cellStyle name="Normal 13 4 6 2 2 2" xfId="27232"/>
    <cellStyle name="Normal 13 4 6 2 2 3" xfId="27233"/>
    <cellStyle name="Normal 13 4 6 2 2 4" xfId="27234"/>
    <cellStyle name="Normal 13 4 6 2 3" xfId="27235"/>
    <cellStyle name="Normal 13 4 6 2 4" xfId="27236"/>
    <cellStyle name="Normal 13 4 6 2 5" xfId="27237"/>
    <cellStyle name="Normal 13 4 6 3" xfId="27238"/>
    <cellStyle name="Normal 13 4 6 3 2" xfId="27239"/>
    <cellStyle name="Normal 13 4 6 3 3" xfId="27240"/>
    <cellStyle name="Normal 13 4 6 3 4" xfId="27241"/>
    <cellStyle name="Normal 13 4 6 4" xfId="27242"/>
    <cellStyle name="Normal 13 4 6 5" xfId="27243"/>
    <cellStyle name="Normal 13 4 6 6" xfId="27244"/>
    <cellStyle name="Normal 13 4 7" xfId="27245"/>
    <cellStyle name="Normal 13 4 7 2" xfId="27246"/>
    <cellStyle name="Normal 13 4 7 2 2" xfId="27247"/>
    <cellStyle name="Normal 13 4 7 2 2 2" xfId="27248"/>
    <cellStyle name="Normal 13 4 7 2 2 3" xfId="27249"/>
    <cellStyle name="Normal 13 4 7 2 2 4" xfId="27250"/>
    <cellStyle name="Normal 13 4 7 2 3" xfId="27251"/>
    <cellStyle name="Normal 13 4 7 2 4" xfId="27252"/>
    <cellStyle name="Normal 13 4 7 2 5" xfId="27253"/>
    <cellStyle name="Normal 13 4 7 3" xfId="27254"/>
    <cellStyle name="Normal 13 4 7 3 2" xfId="27255"/>
    <cellStyle name="Normal 13 4 7 3 3" xfId="27256"/>
    <cellStyle name="Normal 13 4 7 3 4" xfId="27257"/>
    <cellStyle name="Normal 13 4 7 4" xfId="27258"/>
    <cellStyle name="Normal 13 4 7 5" xfId="27259"/>
    <cellStyle name="Normal 13 4 7 6" xfId="27260"/>
    <cellStyle name="Normal 13 4 8" xfId="27261"/>
    <cellStyle name="Normal 13 4 8 2" xfId="27262"/>
    <cellStyle name="Normal 13 4 8 2 2" xfId="27263"/>
    <cellStyle name="Normal 13 4 8 2 3" xfId="27264"/>
    <cellStyle name="Normal 13 4 8 2 4" xfId="27265"/>
    <cellStyle name="Normal 13 4 8 3" xfId="27266"/>
    <cellStyle name="Normal 13 4 8 4" xfId="27267"/>
    <cellStyle name="Normal 13 4 8 5" xfId="27268"/>
    <cellStyle name="Normal 13 4 9" xfId="27269"/>
    <cellStyle name="Normal 13 4 9 2" xfId="27270"/>
    <cellStyle name="Normal 13 4 9 3" xfId="27271"/>
    <cellStyle name="Normal 13 4 9 4" xfId="27272"/>
    <cellStyle name="Normal 13 5" xfId="27273"/>
    <cellStyle name="Normal 13 5 10" xfId="27274"/>
    <cellStyle name="Normal 13 5 11" xfId="27275"/>
    <cellStyle name="Normal 13 5 2" xfId="27276"/>
    <cellStyle name="Normal 13 5 2 2" xfId="27277"/>
    <cellStyle name="Normal 13 5 2 2 2" xfId="27278"/>
    <cellStyle name="Normal 13 5 2 2 2 2" xfId="27279"/>
    <cellStyle name="Normal 13 5 2 2 2 2 2" xfId="27280"/>
    <cellStyle name="Normal 13 5 2 2 2 2 3" xfId="27281"/>
    <cellStyle name="Normal 13 5 2 2 2 2 4" xfId="27282"/>
    <cellStyle name="Normal 13 5 2 2 2 3" xfId="27283"/>
    <cellStyle name="Normal 13 5 2 2 2 4" xfId="27284"/>
    <cellStyle name="Normal 13 5 2 2 2 5" xfId="27285"/>
    <cellStyle name="Normal 13 5 2 2 3" xfId="27286"/>
    <cellStyle name="Normal 13 5 2 2 3 2" xfId="27287"/>
    <cellStyle name="Normal 13 5 2 2 3 3" xfId="27288"/>
    <cellStyle name="Normal 13 5 2 2 3 4" xfId="27289"/>
    <cellStyle name="Normal 13 5 2 2 4" xfId="27290"/>
    <cellStyle name="Normal 13 5 2 2 5" xfId="27291"/>
    <cellStyle name="Normal 13 5 2 2 6" xfId="27292"/>
    <cellStyle name="Normal 13 5 2 3" xfId="27293"/>
    <cellStyle name="Normal 13 5 2 3 2" xfId="27294"/>
    <cellStyle name="Normal 13 5 2 3 2 2" xfId="27295"/>
    <cellStyle name="Normal 13 5 2 3 2 3" xfId="27296"/>
    <cellStyle name="Normal 13 5 2 3 2 4" xfId="27297"/>
    <cellStyle name="Normal 13 5 2 3 3" xfId="27298"/>
    <cellStyle name="Normal 13 5 2 3 4" xfId="27299"/>
    <cellStyle name="Normal 13 5 2 3 5" xfId="27300"/>
    <cellStyle name="Normal 13 5 2 4" xfId="27301"/>
    <cellStyle name="Normal 13 5 2 4 2" xfId="27302"/>
    <cellStyle name="Normal 13 5 2 4 3" xfId="27303"/>
    <cellStyle name="Normal 13 5 2 4 4" xfId="27304"/>
    <cellStyle name="Normal 13 5 2 5" xfId="27305"/>
    <cellStyle name="Normal 13 5 2 5 2" xfId="27306"/>
    <cellStyle name="Normal 13 5 2 5 3" xfId="27307"/>
    <cellStyle name="Normal 13 5 2 5 4" xfId="27308"/>
    <cellStyle name="Normal 13 5 2 6" xfId="27309"/>
    <cellStyle name="Normal 13 5 2 6 2" xfId="27310"/>
    <cellStyle name="Normal 13 5 2 6 3" xfId="27311"/>
    <cellStyle name="Normal 13 5 2 7" xfId="27312"/>
    <cellStyle name="Normal 13 5 2 8" xfId="27313"/>
    <cellStyle name="Normal 13 5 2 9" xfId="27314"/>
    <cellStyle name="Normal 13 5 3" xfId="27315"/>
    <cellStyle name="Normal 13 5 3 2" xfId="27316"/>
    <cellStyle name="Normal 13 5 3 2 2" xfId="27317"/>
    <cellStyle name="Normal 13 5 3 2 2 2" xfId="27318"/>
    <cellStyle name="Normal 13 5 3 2 2 3" xfId="27319"/>
    <cellStyle name="Normal 13 5 3 2 2 4" xfId="27320"/>
    <cellStyle name="Normal 13 5 3 2 3" xfId="27321"/>
    <cellStyle name="Normal 13 5 3 2 4" xfId="27322"/>
    <cellStyle name="Normal 13 5 3 2 5" xfId="27323"/>
    <cellStyle name="Normal 13 5 3 3" xfId="27324"/>
    <cellStyle name="Normal 13 5 3 3 2" xfId="27325"/>
    <cellStyle name="Normal 13 5 3 3 3" xfId="27326"/>
    <cellStyle name="Normal 13 5 3 3 4" xfId="27327"/>
    <cellStyle name="Normal 13 5 3 4" xfId="27328"/>
    <cellStyle name="Normal 13 5 3 5" xfId="27329"/>
    <cellStyle name="Normal 13 5 3 6" xfId="27330"/>
    <cellStyle name="Normal 13 5 4" xfId="27331"/>
    <cellStyle name="Normal 13 5 4 2" xfId="27332"/>
    <cellStyle name="Normal 13 5 4 2 2" xfId="27333"/>
    <cellStyle name="Normal 13 5 4 2 2 2" xfId="27334"/>
    <cellStyle name="Normal 13 5 4 2 2 3" xfId="27335"/>
    <cellStyle name="Normal 13 5 4 2 2 4" xfId="27336"/>
    <cellStyle name="Normal 13 5 4 2 3" xfId="27337"/>
    <cellStyle name="Normal 13 5 4 2 4" xfId="27338"/>
    <cellStyle name="Normal 13 5 4 2 5" xfId="27339"/>
    <cellStyle name="Normal 13 5 4 3" xfId="27340"/>
    <cellStyle name="Normal 13 5 4 3 2" xfId="27341"/>
    <cellStyle name="Normal 13 5 4 3 3" xfId="27342"/>
    <cellStyle name="Normal 13 5 4 3 4" xfId="27343"/>
    <cellStyle name="Normal 13 5 4 4" xfId="27344"/>
    <cellStyle name="Normal 13 5 4 5" xfId="27345"/>
    <cellStyle name="Normal 13 5 4 6" xfId="27346"/>
    <cellStyle name="Normal 13 5 5" xfId="27347"/>
    <cellStyle name="Normal 13 5 5 2" xfId="27348"/>
    <cellStyle name="Normal 13 5 5 2 2" xfId="27349"/>
    <cellStyle name="Normal 13 5 5 2 3" xfId="27350"/>
    <cellStyle name="Normal 13 5 5 2 4" xfId="27351"/>
    <cellStyle name="Normal 13 5 5 3" xfId="27352"/>
    <cellStyle name="Normal 13 5 5 4" xfId="27353"/>
    <cellStyle name="Normal 13 5 5 5" xfId="27354"/>
    <cellStyle name="Normal 13 5 6" xfId="27355"/>
    <cellStyle name="Normal 13 5 6 2" xfId="27356"/>
    <cellStyle name="Normal 13 5 6 3" xfId="27357"/>
    <cellStyle name="Normal 13 5 6 4" xfId="27358"/>
    <cellStyle name="Normal 13 5 7" xfId="27359"/>
    <cellStyle name="Normal 13 5 7 2" xfId="27360"/>
    <cellStyle name="Normal 13 5 7 3" xfId="27361"/>
    <cellStyle name="Normal 13 5 7 4" xfId="27362"/>
    <cellStyle name="Normal 13 5 8" xfId="27363"/>
    <cellStyle name="Normal 13 5 8 2" xfId="27364"/>
    <cellStyle name="Normal 13 5 8 3" xfId="27365"/>
    <cellStyle name="Normal 13 5 9" xfId="27366"/>
    <cellStyle name="Normal 13 6" xfId="27367"/>
    <cellStyle name="Normal 13 6 2" xfId="27368"/>
    <cellStyle name="Normal 13 6 2 2" xfId="27369"/>
    <cellStyle name="Normal 13 6 2 2 2" xfId="27370"/>
    <cellStyle name="Normal 13 6 2 2 3" xfId="27371"/>
    <cellStyle name="Normal 13 6 2 2 4" xfId="27372"/>
    <cellStyle name="Normal 13 6 2 3" xfId="27373"/>
    <cellStyle name="Normal 13 6 2 4" xfId="27374"/>
    <cellStyle name="Normal 13 6 2 5" xfId="27375"/>
    <cellStyle name="Normal 13 6 3" xfId="27376"/>
    <cellStyle name="Normal 13 6 3 2" xfId="27377"/>
    <cellStyle name="Normal 13 6 3 3" xfId="27378"/>
    <cellStyle name="Normal 13 6 3 4" xfId="27379"/>
    <cellStyle name="Normal 13 6 4" xfId="27380"/>
    <cellStyle name="Normal 13 6 5" xfId="27381"/>
    <cellStyle name="Normal 13 6 6" xfId="27382"/>
    <cellStyle name="Normal 13 7" xfId="27383"/>
    <cellStyle name="Normal 13 7 2" xfId="27384"/>
    <cellStyle name="Normal 13 7 2 2" xfId="27385"/>
    <cellStyle name="Normal 13 7 2 2 2" xfId="27386"/>
    <cellStyle name="Normal 13 7 2 2 3" xfId="27387"/>
    <cellStyle name="Normal 13 7 2 2 4" xfId="27388"/>
    <cellStyle name="Normal 13 7 2 3" xfId="27389"/>
    <cellStyle name="Normal 13 7 2 4" xfId="27390"/>
    <cellStyle name="Normal 13 7 2 5" xfId="27391"/>
    <cellStyle name="Normal 13 7 3" xfId="27392"/>
    <cellStyle name="Normal 13 7 3 2" xfId="27393"/>
    <cellStyle name="Normal 13 7 3 3" xfId="27394"/>
    <cellStyle name="Normal 13 7 3 4" xfId="27395"/>
    <cellStyle name="Normal 13 7 4" xfId="27396"/>
    <cellStyle name="Normal 13 7 5" xfId="27397"/>
    <cellStyle name="Normal 13 7 6" xfId="27398"/>
    <cellStyle name="Normal 13 8" xfId="27399"/>
    <cellStyle name="Normal 13 8 2" xfId="27400"/>
    <cellStyle name="Normal 13 8 2 2" xfId="27401"/>
    <cellStyle name="Normal 13 8 2 2 2" xfId="27402"/>
    <cellStyle name="Normal 13 8 2 2 3" xfId="27403"/>
    <cellStyle name="Normal 13 8 2 2 4" xfId="27404"/>
    <cellStyle name="Normal 13 8 2 3" xfId="27405"/>
    <cellStyle name="Normal 13 8 2 4" xfId="27406"/>
    <cellStyle name="Normal 13 8 2 5" xfId="27407"/>
    <cellStyle name="Normal 13 8 3" xfId="27408"/>
    <cellStyle name="Normal 13 8 3 2" xfId="27409"/>
    <cellStyle name="Normal 13 8 3 3" xfId="27410"/>
    <cellStyle name="Normal 13 8 3 4" xfId="27411"/>
    <cellStyle name="Normal 13 8 4" xfId="27412"/>
    <cellStyle name="Normal 13 8 5" xfId="27413"/>
    <cellStyle name="Normal 13 8 6" xfId="27414"/>
    <cellStyle name="Normal 13 9" xfId="27415"/>
    <cellStyle name="Normal 13 9 2" xfId="27416"/>
    <cellStyle name="Normal 13 9 2 2" xfId="27417"/>
    <cellStyle name="Normal 13 9 2 3" xfId="27418"/>
    <cellStyle name="Normal 13 9 2 4" xfId="27419"/>
    <cellStyle name="Normal 13 9 3" xfId="27420"/>
    <cellStyle name="Normal 13 9 4" xfId="27421"/>
    <cellStyle name="Normal 13 9 5" xfId="27422"/>
    <cellStyle name="Normal 130" xfId="27423"/>
    <cellStyle name="Normal 131" xfId="27424"/>
    <cellStyle name="Normal 132" xfId="27425"/>
    <cellStyle name="Normal 132 2" xfId="27426"/>
    <cellStyle name="Normal 132 3" xfId="27427"/>
    <cellStyle name="Normal 133" xfId="27428"/>
    <cellStyle name="Normal 133 2" xfId="27429"/>
    <cellStyle name="Normal 133 3" xfId="27430"/>
    <cellStyle name="Normal 134" xfId="27431"/>
    <cellStyle name="Normal 134 2" xfId="27432"/>
    <cellStyle name="Normal 134 3" xfId="27433"/>
    <cellStyle name="Normal 135" xfId="27434"/>
    <cellStyle name="Normal 135 2" xfId="27435"/>
    <cellStyle name="Normal 135 3" xfId="27436"/>
    <cellStyle name="Normal 136" xfId="27437"/>
    <cellStyle name="Normal 136 2" xfId="27438"/>
    <cellStyle name="Normal 136 3" xfId="27439"/>
    <cellStyle name="Normal 137" xfId="27440"/>
    <cellStyle name="Normal 138" xfId="27441"/>
    <cellStyle name="Normal 139" xfId="27442"/>
    <cellStyle name="Normal 14" xfId="473"/>
    <cellStyle name="Normal 14 10" xfId="27443"/>
    <cellStyle name="Normal 14 10 2" xfId="27444"/>
    <cellStyle name="Normal 14 10 3" xfId="27445"/>
    <cellStyle name="Normal 14 10 4" xfId="27446"/>
    <cellStyle name="Normal 14 11" xfId="27447"/>
    <cellStyle name="Normal 14 11 2" xfId="27448"/>
    <cellStyle name="Normal 14 11 3" xfId="27449"/>
    <cellStyle name="Normal 14 11 4" xfId="27450"/>
    <cellStyle name="Normal 14 12" xfId="27451"/>
    <cellStyle name="Normal 14 12 2" xfId="27452"/>
    <cellStyle name="Normal 14 12 3" xfId="27453"/>
    <cellStyle name="Normal 14 12 4" xfId="27454"/>
    <cellStyle name="Normal 14 13" xfId="27455"/>
    <cellStyle name="Normal 14 13 2" xfId="27456"/>
    <cellStyle name="Normal 14 13 3" xfId="27457"/>
    <cellStyle name="Normal 14 14" xfId="27458"/>
    <cellStyle name="Normal 14 14 2" xfId="27459"/>
    <cellStyle name="Normal 14 15" xfId="27460"/>
    <cellStyle name="Normal 14 16" xfId="27461"/>
    <cellStyle name="Normal 14 2" xfId="474"/>
    <cellStyle name="Normal 14 2 10" xfId="27462"/>
    <cellStyle name="Normal 14 2 10 2" xfId="27463"/>
    <cellStyle name="Normal 14 2 10 3" xfId="27464"/>
    <cellStyle name="Normal 14 2 10 4" xfId="27465"/>
    <cellStyle name="Normal 14 2 11" xfId="27466"/>
    <cellStyle name="Normal 14 2 11 2" xfId="27467"/>
    <cellStyle name="Normal 14 2 11 3" xfId="27468"/>
    <cellStyle name="Normal 14 2 12" xfId="27469"/>
    <cellStyle name="Normal 14 2 12 2" xfId="27470"/>
    <cellStyle name="Normal 14 2 13" xfId="27471"/>
    <cellStyle name="Normal 14 2 14" xfId="27472"/>
    <cellStyle name="Normal 14 2 2" xfId="27473"/>
    <cellStyle name="Normal 14 2 2 2" xfId="27474"/>
    <cellStyle name="Normal 14 2 2 2 2" xfId="27475"/>
    <cellStyle name="Normal 14 2 2 2 2 2" xfId="27476"/>
    <cellStyle name="Normal 14 2 2 2 2 2 2" xfId="27477"/>
    <cellStyle name="Normal 14 2 2 2 2 2 3" xfId="27478"/>
    <cellStyle name="Normal 14 2 2 2 2 2 4" xfId="27479"/>
    <cellStyle name="Normal 14 2 2 2 2 3" xfId="27480"/>
    <cellStyle name="Normal 14 2 2 2 2 4" xfId="27481"/>
    <cellStyle name="Normal 14 2 2 2 2 5" xfId="27482"/>
    <cellStyle name="Normal 14 2 2 2 3" xfId="27483"/>
    <cellStyle name="Normal 14 2 2 2 3 2" xfId="27484"/>
    <cellStyle name="Normal 14 2 2 2 3 3" xfId="27485"/>
    <cellStyle name="Normal 14 2 2 2 3 4" xfId="27486"/>
    <cellStyle name="Normal 14 2 2 2 4" xfId="27487"/>
    <cellStyle name="Normal 14 2 2 2 5" xfId="27488"/>
    <cellStyle name="Normal 14 2 2 2 6" xfId="27489"/>
    <cellStyle name="Normal 14 2 2 3" xfId="27490"/>
    <cellStyle name="Normal 14 2 2 3 2" xfId="27491"/>
    <cellStyle name="Normal 14 2 2 3 2 2" xfId="27492"/>
    <cellStyle name="Normal 14 2 2 3 2 3" xfId="27493"/>
    <cellStyle name="Normal 14 2 2 3 2 4" xfId="27494"/>
    <cellStyle name="Normal 14 2 2 3 3" xfId="27495"/>
    <cellStyle name="Normal 14 2 2 3 4" xfId="27496"/>
    <cellStyle name="Normal 14 2 2 3 5" xfId="27497"/>
    <cellStyle name="Normal 14 2 2 4" xfId="27498"/>
    <cellStyle name="Normal 14 2 2 4 2" xfId="27499"/>
    <cellStyle name="Normal 14 2 2 4 3" xfId="27500"/>
    <cellStyle name="Normal 14 2 2 4 4" xfId="27501"/>
    <cellStyle name="Normal 14 2 2 5" xfId="27502"/>
    <cellStyle name="Normal 14 2 2 5 2" xfId="27503"/>
    <cellStyle name="Normal 14 2 2 5 3" xfId="27504"/>
    <cellStyle name="Normal 14 2 2 5 4" xfId="27505"/>
    <cellStyle name="Normal 14 2 2 6" xfId="27506"/>
    <cellStyle name="Normal 14 2 2 6 2" xfId="27507"/>
    <cellStyle name="Normal 14 2 2 6 3" xfId="27508"/>
    <cellStyle name="Normal 14 2 2 7" xfId="27509"/>
    <cellStyle name="Normal 14 2 2 8" xfId="27510"/>
    <cellStyle name="Normal 14 2 2 9" xfId="27511"/>
    <cellStyle name="Normal 14 2 3" xfId="27512"/>
    <cellStyle name="Normal 14 2 3 2" xfId="27513"/>
    <cellStyle name="Normal 14 2 3 2 2" xfId="27514"/>
    <cellStyle name="Normal 14 2 3 2 2 2" xfId="27515"/>
    <cellStyle name="Normal 14 2 3 2 2 2 2" xfId="27516"/>
    <cellStyle name="Normal 14 2 3 2 2 2 3" xfId="27517"/>
    <cellStyle name="Normal 14 2 3 2 2 2 4" xfId="27518"/>
    <cellStyle name="Normal 14 2 3 2 2 3" xfId="27519"/>
    <cellStyle name="Normal 14 2 3 2 2 4" xfId="27520"/>
    <cellStyle name="Normal 14 2 3 2 2 5" xfId="27521"/>
    <cellStyle name="Normal 14 2 3 2 3" xfId="27522"/>
    <cellStyle name="Normal 14 2 3 2 3 2" xfId="27523"/>
    <cellStyle name="Normal 14 2 3 2 3 3" xfId="27524"/>
    <cellStyle name="Normal 14 2 3 2 3 4" xfId="27525"/>
    <cellStyle name="Normal 14 2 3 2 4" xfId="27526"/>
    <cellStyle name="Normal 14 2 3 2 5" xfId="27527"/>
    <cellStyle name="Normal 14 2 3 2 6" xfId="27528"/>
    <cellStyle name="Normal 14 2 3 3" xfId="27529"/>
    <cellStyle name="Normal 14 2 3 3 2" xfId="27530"/>
    <cellStyle name="Normal 14 2 3 3 2 2" xfId="27531"/>
    <cellStyle name="Normal 14 2 3 3 2 3" xfId="27532"/>
    <cellStyle name="Normal 14 2 3 3 2 4" xfId="27533"/>
    <cellStyle name="Normal 14 2 3 3 3" xfId="27534"/>
    <cellStyle name="Normal 14 2 3 3 4" xfId="27535"/>
    <cellStyle name="Normal 14 2 3 3 5" xfId="27536"/>
    <cellStyle name="Normal 14 2 3 4" xfId="27537"/>
    <cellStyle name="Normal 14 2 3 4 2" xfId="27538"/>
    <cellStyle name="Normal 14 2 3 4 3" xfId="27539"/>
    <cellStyle name="Normal 14 2 3 4 4" xfId="27540"/>
    <cellStyle name="Normal 14 2 3 5" xfId="27541"/>
    <cellStyle name="Normal 14 2 3 5 2" xfId="27542"/>
    <cellStyle name="Normal 14 2 3 5 3" xfId="27543"/>
    <cellStyle name="Normal 14 2 3 5 4" xfId="27544"/>
    <cellStyle name="Normal 14 2 3 6" xfId="27545"/>
    <cellStyle name="Normal 14 2 3 6 2" xfId="27546"/>
    <cellStyle name="Normal 14 2 3 6 3" xfId="27547"/>
    <cellStyle name="Normal 14 2 3 7" xfId="27548"/>
    <cellStyle name="Normal 14 2 3 8" xfId="27549"/>
    <cellStyle name="Normal 14 2 3 9" xfId="27550"/>
    <cellStyle name="Normal 14 2 4" xfId="27551"/>
    <cellStyle name="Normal 14 2 4 2" xfId="27552"/>
    <cellStyle name="Normal 14 2 4 2 2" xfId="27553"/>
    <cellStyle name="Normal 14 2 4 2 2 2" xfId="27554"/>
    <cellStyle name="Normal 14 2 4 2 2 3" xfId="27555"/>
    <cellStyle name="Normal 14 2 4 2 2 4" xfId="27556"/>
    <cellStyle name="Normal 14 2 4 2 3" xfId="27557"/>
    <cellStyle name="Normal 14 2 4 2 4" xfId="27558"/>
    <cellStyle name="Normal 14 2 4 2 5" xfId="27559"/>
    <cellStyle name="Normal 14 2 4 3" xfId="27560"/>
    <cellStyle name="Normal 14 2 4 3 2" xfId="27561"/>
    <cellStyle name="Normal 14 2 4 3 3" xfId="27562"/>
    <cellStyle name="Normal 14 2 4 3 4" xfId="27563"/>
    <cellStyle name="Normal 14 2 4 4" xfId="27564"/>
    <cellStyle name="Normal 14 2 4 5" xfId="27565"/>
    <cellStyle name="Normal 14 2 4 6" xfId="27566"/>
    <cellStyle name="Normal 14 2 5" xfId="27567"/>
    <cellStyle name="Normal 14 2 5 2" xfId="27568"/>
    <cellStyle name="Normal 14 2 5 2 2" xfId="27569"/>
    <cellStyle name="Normal 14 2 5 2 2 2" xfId="27570"/>
    <cellStyle name="Normal 14 2 5 2 2 3" xfId="27571"/>
    <cellStyle name="Normal 14 2 5 2 2 4" xfId="27572"/>
    <cellStyle name="Normal 14 2 5 2 3" xfId="27573"/>
    <cellStyle name="Normal 14 2 5 2 4" xfId="27574"/>
    <cellStyle name="Normal 14 2 5 2 5" xfId="27575"/>
    <cellStyle name="Normal 14 2 5 3" xfId="27576"/>
    <cellStyle name="Normal 14 2 5 3 2" xfId="27577"/>
    <cellStyle name="Normal 14 2 5 3 3" xfId="27578"/>
    <cellStyle name="Normal 14 2 5 3 4" xfId="27579"/>
    <cellStyle name="Normal 14 2 5 4" xfId="27580"/>
    <cellStyle name="Normal 14 2 5 5" xfId="27581"/>
    <cellStyle name="Normal 14 2 5 6" xfId="27582"/>
    <cellStyle name="Normal 14 2 6" xfId="27583"/>
    <cellStyle name="Normal 14 2 6 2" xfId="27584"/>
    <cellStyle name="Normal 14 2 6 2 2" xfId="27585"/>
    <cellStyle name="Normal 14 2 6 2 2 2" xfId="27586"/>
    <cellStyle name="Normal 14 2 6 2 2 3" xfId="27587"/>
    <cellStyle name="Normal 14 2 6 2 2 4" xfId="27588"/>
    <cellStyle name="Normal 14 2 6 2 3" xfId="27589"/>
    <cellStyle name="Normal 14 2 6 2 4" xfId="27590"/>
    <cellStyle name="Normal 14 2 6 2 5" xfId="27591"/>
    <cellStyle name="Normal 14 2 6 3" xfId="27592"/>
    <cellStyle name="Normal 14 2 6 3 2" xfId="27593"/>
    <cellStyle name="Normal 14 2 6 3 3" xfId="27594"/>
    <cellStyle name="Normal 14 2 6 3 4" xfId="27595"/>
    <cellStyle name="Normal 14 2 6 4" xfId="27596"/>
    <cellStyle name="Normal 14 2 6 5" xfId="27597"/>
    <cellStyle name="Normal 14 2 6 6" xfId="27598"/>
    <cellStyle name="Normal 14 2 7" xfId="27599"/>
    <cellStyle name="Normal 14 2 7 2" xfId="27600"/>
    <cellStyle name="Normal 14 2 7 2 2" xfId="27601"/>
    <cellStyle name="Normal 14 2 7 2 3" xfId="27602"/>
    <cellStyle name="Normal 14 2 7 2 4" xfId="27603"/>
    <cellStyle name="Normal 14 2 7 3" xfId="27604"/>
    <cellStyle name="Normal 14 2 7 4" xfId="27605"/>
    <cellStyle name="Normal 14 2 7 5" xfId="27606"/>
    <cellStyle name="Normal 14 2 8" xfId="27607"/>
    <cellStyle name="Normal 14 2 8 2" xfId="27608"/>
    <cellStyle name="Normal 14 2 8 3" xfId="27609"/>
    <cellStyle name="Normal 14 2 8 4" xfId="27610"/>
    <cellStyle name="Normal 14 2 9" xfId="27611"/>
    <cellStyle name="Normal 14 2 9 2" xfId="27612"/>
    <cellStyle name="Normal 14 2 9 3" xfId="27613"/>
    <cellStyle name="Normal 14 2 9 4" xfId="27614"/>
    <cellStyle name="Normal 14 3" xfId="27615"/>
    <cellStyle name="Normal 14 3 10" xfId="27616"/>
    <cellStyle name="Normal 14 3 10 2" xfId="27617"/>
    <cellStyle name="Normal 14 3 10 3" xfId="27618"/>
    <cellStyle name="Normal 14 3 10 4" xfId="27619"/>
    <cellStyle name="Normal 14 3 11" xfId="27620"/>
    <cellStyle name="Normal 14 3 11 2" xfId="27621"/>
    <cellStyle name="Normal 14 3 11 3" xfId="27622"/>
    <cellStyle name="Normal 14 3 12" xfId="27623"/>
    <cellStyle name="Normal 14 3 12 2" xfId="27624"/>
    <cellStyle name="Normal 14 3 13" xfId="27625"/>
    <cellStyle name="Normal 14 3 14" xfId="27626"/>
    <cellStyle name="Normal 14 3 2" xfId="27627"/>
    <cellStyle name="Normal 14 3 2 2" xfId="27628"/>
    <cellStyle name="Normal 14 3 2 2 2" xfId="27629"/>
    <cellStyle name="Normal 14 3 2 2 2 2" xfId="27630"/>
    <cellStyle name="Normal 14 3 2 2 2 2 2" xfId="27631"/>
    <cellStyle name="Normal 14 3 2 2 2 2 3" xfId="27632"/>
    <cellStyle name="Normal 14 3 2 2 2 2 4" xfId="27633"/>
    <cellStyle name="Normal 14 3 2 2 2 3" xfId="27634"/>
    <cellStyle name="Normal 14 3 2 2 2 4" xfId="27635"/>
    <cellStyle name="Normal 14 3 2 2 2 5" xfId="27636"/>
    <cellStyle name="Normal 14 3 2 2 3" xfId="27637"/>
    <cellStyle name="Normal 14 3 2 2 3 2" xfId="27638"/>
    <cellStyle name="Normal 14 3 2 2 3 3" xfId="27639"/>
    <cellStyle name="Normal 14 3 2 2 3 4" xfId="27640"/>
    <cellStyle name="Normal 14 3 2 2 4" xfId="27641"/>
    <cellStyle name="Normal 14 3 2 2 5" xfId="27642"/>
    <cellStyle name="Normal 14 3 2 2 6" xfId="27643"/>
    <cellStyle name="Normal 14 3 2 3" xfId="27644"/>
    <cellStyle name="Normal 14 3 2 3 2" xfId="27645"/>
    <cellStyle name="Normal 14 3 2 3 2 2" xfId="27646"/>
    <cellStyle name="Normal 14 3 2 3 2 3" xfId="27647"/>
    <cellStyle name="Normal 14 3 2 3 2 4" xfId="27648"/>
    <cellStyle name="Normal 14 3 2 3 3" xfId="27649"/>
    <cellStyle name="Normal 14 3 2 3 4" xfId="27650"/>
    <cellStyle name="Normal 14 3 2 3 5" xfId="27651"/>
    <cellStyle name="Normal 14 3 2 4" xfId="27652"/>
    <cellStyle name="Normal 14 3 2 4 2" xfId="27653"/>
    <cellStyle name="Normal 14 3 2 4 3" xfId="27654"/>
    <cellStyle name="Normal 14 3 2 4 4" xfId="27655"/>
    <cellStyle name="Normal 14 3 2 5" xfId="27656"/>
    <cellStyle name="Normal 14 3 2 5 2" xfId="27657"/>
    <cellStyle name="Normal 14 3 2 5 3" xfId="27658"/>
    <cellStyle name="Normal 14 3 2 5 4" xfId="27659"/>
    <cellStyle name="Normal 14 3 2 6" xfId="27660"/>
    <cellStyle name="Normal 14 3 2 6 2" xfId="27661"/>
    <cellStyle name="Normal 14 3 2 6 3" xfId="27662"/>
    <cellStyle name="Normal 14 3 2 7" xfId="27663"/>
    <cellStyle name="Normal 14 3 2 8" xfId="27664"/>
    <cellStyle name="Normal 14 3 2 9" xfId="27665"/>
    <cellStyle name="Normal 14 3 3" xfId="27666"/>
    <cellStyle name="Normal 14 3 3 2" xfId="27667"/>
    <cellStyle name="Normal 14 3 3 2 2" xfId="27668"/>
    <cellStyle name="Normal 14 3 3 2 2 2" xfId="27669"/>
    <cellStyle name="Normal 14 3 3 2 2 2 2" xfId="27670"/>
    <cellStyle name="Normal 14 3 3 2 2 2 3" xfId="27671"/>
    <cellStyle name="Normal 14 3 3 2 2 2 4" xfId="27672"/>
    <cellStyle name="Normal 14 3 3 2 2 3" xfId="27673"/>
    <cellStyle name="Normal 14 3 3 2 2 4" xfId="27674"/>
    <cellStyle name="Normal 14 3 3 2 2 5" xfId="27675"/>
    <cellStyle name="Normal 14 3 3 2 3" xfId="27676"/>
    <cellStyle name="Normal 14 3 3 2 3 2" xfId="27677"/>
    <cellStyle name="Normal 14 3 3 2 3 3" xfId="27678"/>
    <cellStyle name="Normal 14 3 3 2 3 4" xfId="27679"/>
    <cellStyle name="Normal 14 3 3 2 4" xfId="27680"/>
    <cellStyle name="Normal 14 3 3 2 5" xfId="27681"/>
    <cellStyle name="Normal 14 3 3 2 6" xfId="27682"/>
    <cellStyle name="Normal 14 3 3 3" xfId="27683"/>
    <cellStyle name="Normal 14 3 3 3 2" xfId="27684"/>
    <cellStyle name="Normal 14 3 3 3 2 2" xfId="27685"/>
    <cellStyle name="Normal 14 3 3 3 2 3" xfId="27686"/>
    <cellStyle name="Normal 14 3 3 3 2 4" xfId="27687"/>
    <cellStyle name="Normal 14 3 3 3 3" xfId="27688"/>
    <cellStyle name="Normal 14 3 3 3 4" xfId="27689"/>
    <cellStyle name="Normal 14 3 3 3 5" xfId="27690"/>
    <cellStyle name="Normal 14 3 3 4" xfId="27691"/>
    <cellStyle name="Normal 14 3 3 4 2" xfId="27692"/>
    <cellStyle name="Normal 14 3 3 4 3" xfId="27693"/>
    <cellStyle name="Normal 14 3 3 4 4" xfId="27694"/>
    <cellStyle name="Normal 14 3 3 5" xfId="27695"/>
    <cellStyle name="Normal 14 3 3 5 2" xfId="27696"/>
    <cellStyle name="Normal 14 3 3 5 3" xfId="27697"/>
    <cellStyle name="Normal 14 3 3 5 4" xfId="27698"/>
    <cellStyle name="Normal 14 3 3 6" xfId="27699"/>
    <cellStyle name="Normal 14 3 3 6 2" xfId="27700"/>
    <cellStyle name="Normal 14 3 3 6 3" xfId="27701"/>
    <cellStyle name="Normal 14 3 3 7" xfId="27702"/>
    <cellStyle name="Normal 14 3 3 8" xfId="27703"/>
    <cellStyle name="Normal 14 3 3 9" xfId="27704"/>
    <cellStyle name="Normal 14 3 4" xfId="27705"/>
    <cellStyle name="Normal 14 3 4 2" xfId="27706"/>
    <cellStyle name="Normal 14 3 4 2 2" xfId="27707"/>
    <cellStyle name="Normal 14 3 4 2 2 2" xfId="27708"/>
    <cellStyle name="Normal 14 3 4 2 2 3" xfId="27709"/>
    <cellStyle name="Normal 14 3 4 2 2 4" xfId="27710"/>
    <cellStyle name="Normal 14 3 4 2 3" xfId="27711"/>
    <cellStyle name="Normal 14 3 4 2 4" xfId="27712"/>
    <cellStyle name="Normal 14 3 4 2 5" xfId="27713"/>
    <cellStyle name="Normal 14 3 4 3" xfId="27714"/>
    <cellStyle name="Normal 14 3 4 3 2" xfId="27715"/>
    <cellStyle name="Normal 14 3 4 3 3" xfId="27716"/>
    <cellStyle name="Normal 14 3 4 3 4" xfId="27717"/>
    <cellStyle name="Normal 14 3 4 4" xfId="27718"/>
    <cellStyle name="Normal 14 3 4 5" xfId="27719"/>
    <cellStyle name="Normal 14 3 4 6" xfId="27720"/>
    <cellStyle name="Normal 14 3 5" xfId="27721"/>
    <cellStyle name="Normal 14 3 5 2" xfId="27722"/>
    <cellStyle name="Normal 14 3 5 2 2" xfId="27723"/>
    <cellStyle name="Normal 14 3 5 2 2 2" xfId="27724"/>
    <cellStyle name="Normal 14 3 5 2 2 3" xfId="27725"/>
    <cellStyle name="Normal 14 3 5 2 2 4" xfId="27726"/>
    <cellStyle name="Normal 14 3 5 2 3" xfId="27727"/>
    <cellStyle name="Normal 14 3 5 2 4" xfId="27728"/>
    <cellStyle name="Normal 14 3 5 2 5" xfId="27729"/>
    <cellStyle name="Normal 14 3 5 3" xfId="27730"/>
    <cellStyle name="Normal 14 3 5 3 2" xfId="27731"/>
    <cellStyle name="Normal 14 3 5 3 3" xfId="27732"/>
    <cellStyle name="Normal 14 3 5 3 4" xfId="27733"/>
    <cellStyle name="Normal 14 3 5 4" xfId="27734"/>
    <cellStyle name="Normal 14 3 5 5" xfId="27735"/>
    <cellStyle name="Normal 14 3 5 6" xfId="27736"/>
    <cellStyle name="Normal 14 3 6" xfId="27737"/>
    <cellStyle name="Normal 14 3 6 2" xfId="27738"/>
    <cellStyle name="Normal 14 3 6 2 2" xfId="27739"/>
    <cellStyle name="Normal 14 3 6 2 2 2" xfId="27740"/>
    <cellStyle name="Normal 14 3 6 2 2 3" xfId="27741"/>
    <cellStyle name="Normal 14 3 6 2 2 4" xfId="27742"/>
    <cellStyle name="Normal 14 3 6 2 3" xfId="27743"/>
    <cellStyle name="Normal 14 3 6 2 4" xfId="27744"/>
    <cellStyle name="Normal 14 3 6 2 5" xfId="27745"/>
    <cellStyle name="Normal 14 3 6 3" xfId="27746"/>
    <cellStyle name="Normal 14 3 6 3 2" xfId="27747"/>
    <cellStyle name="Normal 14 3 6 3 3" xfId="27748"/>
    <cellStyle name="Normal 14 3 6 3 4" xfId="27749"/>
    <cellStyle name="Normal 14 3 6 4" xfId="27750"/>
    <cellStyle name="Normal 14 3 6 5" xfId="27751"/>
    <cellStyle name="Normal 14 3 6 6" xfId="27752"/>
    <cellStyle name="Normal 14 3 7" xfId="27753"/>
    <cellStyle name="Normal 14 3 7 2" xfId="27754"/>
    <cellStyle name="Normal 14 3 7 2 2" xfId="27755"/>
    <cellStyle name="Normal 14 3 7 2 3" xfId="27756"/>
    <cellStyle name="Normal 14 3 7 2 4" xfId="27757"/>
    <cellStyle name="Normal 14 3 7 3" xfId="27758"/>
    <cellStyle name="Normal 14 3 7 4" xfId="27759"/>
    <cellStyle name="Normal 14 3 7 5" xfId="27760"/>
    <cellStyle name="Normal 14 3 8" xfId="27761"/>
    <cellStyle name="Normal 14 3 8 2" xfId="27762"/>
    <cellStyle name="Normal 14 3 8 3" xfId="27763"/>
    <cellStyle name="Normal 14 3 8 4" xfId="27764"/>
    <cellStyle name="Normal 14 3 9" xfId="27765"/>
    <cellStyle name="Normal 14 3 9 2" xfId="27766"/>
    <cellStyle name="Normal 14 3 9 3" xfId="27767"/>
    <cellStyle name="Normal 14 3 9 4" xfId="27768"/>
    <cellStyle name="Normal 14 4" xfId="27769"/>
    <cellStyle name="Normal 14 4 2" xfId="27770"/>
    <cellStyle name="Normal 14 4 2 2" xfId="27771"/>
    <cellStyle name="Normal 14 4 2 2 2" xfId="27772"/>
    <cellStyle name="Normal 14 4 2 2 2 2" xfId="27773"/>
    <cellStyle name="Normal 14 4 2 2 2 3" xfId="27774"/>
    <cellStyle name="Normal 14 4 2 2 2 4" xfId="27775"/>
    <cellStyle name="Normal 14 4 2 2 3" xfId="27776"/>
    <cellStyle name="Normal 14 4 2 2 4" xfId="27777"/>
    <cellStyle name="Normal 14 4 2 2 5" xfId="27778"/>
    <cellStyle name="Normal 14 4 2 3" xfId="27779"/>
    <cellStyle name="Normal 14 4 2 3 2" xfId="27780"/>
    <cellStyle name="Normal 14 4 2 3 3" xfId="27781"/>
    <cellStyle name="Normal 14 4 2 3 4" xfId="27782"/>
    <cellStyle name="Normal 14 4 2 4" xfId="27783"/>
    <cellStyle name="Normal 14 4 2 5" xfId="27784"/>
    <cellStyle name="Normal 14 4 2 6" xfId="27785"/>
    <cellStyle name="Normal 14 4 3" xfId="27786"/>
    <cellStyle name="Normal 14 4 3 2" xfId="27787"/>
    <cellStyle name="Normal 14 4 3 2 2" xfId="27788"/>
    <cellStyle name="Normal 14 4 3 2 3" xfId="27789"/>
    <cellStyle name="Normal 14 4 3 2 4" xfId="27790"/>
    <cellStyle name="Normal 14 4 3 3" xfId="27791"/>
    <cellStyle name="Normal 14 4 3 4" xfId="27792"/>
    <cellStyle name="Normal 14 4 3 5" xfId="27793"/>
    <cellStyle name="Normal 14 4 4" xfId="27794"/>
    <cellStyle name="Normal 14 4 4 2" xfId="27795"/>
    <cellStyle name="Normal 14 4 4 3" xfId="27796"/>
    <cellStyle name="Normal 14 4 4 4" xfId="27797"/>
    <cellStyle name="Normal 14 4 5" xfId="27798"/>
    <cellStyle name="Normal 14 4 5 2" xfId="27799"/>
    <cellStyle name="Normal 14 4 5 3" xfId="27800"/>
    <cellStyle name="Normal 14 4 5 4" xfId="27801"/>
    <cellStyle name="Normal 14 4 6" xfId="27802"/>
    <cellStyle name="Normal 14 4 6 2" xfId="27803"/>
    <cellStyle name="Normal 14 4 6 3" xfId="27804"/>
    <cellStyle name="Normal 14 4 7" xfId="27805"/>
    <cellStyle name="Normal 14 4 8" xfId="27806"/>
    <cellStyle name="Normal 14 4 9" xfId="27807"/>
    <cellStyle name="Normal 14 5" xfId="27808"/>
    <cellStyle name="Normal 14 5 2" xfId="27809"/>
    <cellStyle name="Normal 14 5 2 2" xfId="27810"/>
    <cellStyle name="Normal 14 5 2 2 2" xfId="27811"/>
    <cellStyle name="Normal 14 5 2 2 2 2" xfId="27812"/>
    <cellStyle name="Normal 14 5 2 2 2 3" xfId="27813"/>
    <cellStyle name="Normal 14 5 2 2 2 4" xfId="27814"/>
    <cellStyle name="Normal 14 5 2 2 3" xfId="27815"/>
    <cellStyle name="Normal 14 5 2 2 4" xfId="27816"/>
    <cellStyle name="Normal 14 5 2 2 5" xfId="27817"/>
    <cellStyle name="Normal 14 5 2 3" xfId="27818"/>
    <cellStyle name="Normal 14 5 2 3 2" xfId="27819"/>
    <cellStyle name="Normal 14 5 2 3 3" xfId="27820"/>
    <cellStyle name="Normal 14 5 2 3 4" xfId="27821"/>
    <cellStyle name="Normal 14 5 2 4" xfId="27822"/>
    <cellStyle name="Normal 14 5 2 5" xfId="27823"/>
    <cellStyle name="Normal 14 5 2 6" xfId="27824"/>
    <cellStyle name="Normal 14 5 3" xfId="27825"/>
    <cellStyle name="Normal 14 5 3 2" xfId="27826"/>
    <cellStyle name="Normal 14 5 3 2 2" xfId="27827"/>
    <cellStyle name="Normal 14 5 3 2 3" xfId="27828"/>
    <cellStyle name="Normal 14 5 3 2 4" xfId="27829"/>
    <cellStyle name="Normal 14 5 3 3" xfId="27830"/>
    <cellStyle name="Normal 14 5 3 4" xfId="27831"/>
    <cellStyle name="Normal 14 5 3 5" xfId="27832"/>
    <cellStyle name="Normal 14 5 4" xfId="27833"/>
    <cellStyle name="Normal 14 5 4 2" xfId="27834"/>
    <cellStyle name="Normal 14 5 4 3" xfId="27835"/>
    <cellStyle name="Normal 14 5 4 4" xfId="27836"/>
    <cellStyle name="Normal 14 5 5" xfId="27837"/>
    <cellStyle name="Normal 14 5 5 2" xfId="27838"/>
    <cellStyle name="Normal 14 5 5 3" xfId="27839"/>
    <cellStyle name="Normal 14 5 5 4" xfId="27840"/>
    <cellStyle name="Normal 14 5 6" xfId="27841"/>
    <cellStyle name="Normal 14 5 6 2" xfId="27842"/>
    <cellStyle name="Normal 14 5 6 3" xfId="27843"/>
    <cellStyle name="Normal 14 5 7" xfId="27844"/>
    <cellStyle name="Normal 14 5 8" xfId="27845"/>
    <cellStyle name="Normal 14 5 9" xfId="27846"/>
    <cellStyle name="Normal 14 6" xfId="27847"/>
    <cellStyle name="Normal 14 6 2" xfId="27848"/>
    <cellStyle name="Normal 14 6 2 2" xfId="27849"/>
    <cellStyle name="Normal 14 6 2 2 2" xfId="27850"/>
    <cellStyle name="Normal 14 6 2 2 3" xfId="27851"/>
    <cellStyle name="Normal 14 6 2 2 4" xfId="27852"/>
    <cellStyle name="Normal 14 6 2 3" xfId="27853"/>
    <cellStyle name="Normal 14 6 2 4" xfId="27854"/>
    <cellStyle name="Normal 14 6 2 5" xfId="27855"/>
    <cellStyle name="Normal 14 6 3" xfId="27856"/>
    <cellStyle name="Normal 14 6 3 2" xfId="27857"/>
    <cellStyle name="Normal 14 6 3 3" xfId="27858"/>
    <cellStyle name="Normal 14 6 3 4" xfId="27859"/>
    <cellStyle name="Normal 14 6 4" xfId="27860"/>
    <cellStyle name="Normal 14 6 5" xfId="27861"/>
    <cellStyle name="Normal 14 6 6" xfId="27862"/>
    <cellStyle name="Normal 14 7" xfId="27863"/>
    <cellStyle name="Normal 14 7 2" xfId="27864"/>
    <cellStyle name="Normal 14 7 2 2" xfId="27865"/>
    <cellStyle name="Normal 14 7 2 2 2" xfId="27866"/>
    <cellStyle name="Normal 14 7 2 2 3" xfId="27867"/>
    <cellStyle name="Normal 14 7 2 2 4" xfId="27868"/>
    <cellStyle name="Normal 14 7 2 3" xfId="27869"/>
    <cellStyle name="Normal 14 7 2 4" xfId="27870"/>
    <cellStyle name="Normal 14 7 2 5" xfId="27871"/>
    <cellStyle name="Normal 14 7 3" xfId="27872"/>
    <cellStyle name="Normal 14 7 3 2" xfId="27873"/>
    <cellStyle name="Normal 14 7 3 3" xfId="27874"/>
    <cellStyle name="Normal 14 7 3 4" xfId="27875"/>
    <cellStyle name="Normal 14 7 4" xfId="27876"/>
    <cellStyle name="Normal 14 7 5" xfId="27877"/>
    <cellStyle name="Normal 14 7 6" xfId="27878"/>
    <cellStyle name="Normal 14 8" xfId="27879"/>
    <cellStyle name="Normal 14 8 2" xfId="27880"/>
    <cellStyle name="Normal 14 8 2 2" xfId="27881"/>
    <cellStyle name="Normal 14 8 2 2 2" xfId="27882"/>
    <cellStyle name="Normal 14 8 2 2 3" xfId="27883"/>
    <cellStyle name="Normal 14 8 2 2 4" xfId="27884"/>
    <cellStyle name="Normal 14 8 2 3" xfId="27885"/>
    <cellStyle name="Normal 14 8 2 4" xfId="27886"/>
    <cellStyle name="Normal 14 8 2 5" xfId="27887"/>
    <cellStyle name="Normal 14 8 3" xfId="27888"/>
    <cellStyle name="Normal 14 8 3 2" xfId="27889"/>
    <cellStyle name="Normal 14 8 3 3" xfId="27890"/>
    <cellStyle name="Normal 14 8 3 4" xfId="27891"/>
    <cellStyle name="Normal 14 8 4" xfId="27892"/>
    <cellStyle name="Normal 14 8 5" xfId="27893"/>
    <cellStyle name="Normal 14 8 6" xfId="27894"/>
    <cellStyle name="Normal 14 9" xfId="27895"/>
    <cellStyle name="Normal 14 9 2" xfId="27896"/>
    <cellStyle name="Normal 14 9 2 2" xfId="27897"/>
    <cellStyle name="Normal 14 9 2 3" xfId="27898"/>
    <cellStyle name="Normal 14 9 2 4" xfId="27899"/>
    <cellStyle name="Normal 14 9 3" xfId="27900"/>
    <cellStyle name="Normal 14 9 4" xfId="27901"/>
    <cellStyle name="Normal 14 9 5" xfId="27902"/>
    <cellStyle name="Normal 140" xfId="27903"/>
    <cellStyle name="Normal 141" xfId="27904"/>
    <cellStyle name="Normal 142" xfId="27905"/>
    <cellStyle name="Normal 143" xfId="27906"/>
    <cellStyle name="Normal 144" xfId="27907"/>
    <cellStyle name="Normal 145" xfId="27908"/>
    <cellStyle name="Normal 146" xfId="27909"/>
    <cellStyle name="Normal 147" xfId="27910"/>
    <cellStyle name="Normal 148" xfId="27911"/>
    <cellStyle name="Normal 149" xfId="27912"/>
    <cellStyle name="Normal 15" xfId="475"/>
    <cellStyle name="Normal 15 2" xfId="27913"/>
    <cellStyle name="Normal 150" xfId="27914"/>
    <cellStyle name="Normal 151" xfId="27915"/>
    <cellStyle name="Normal 152" xfId="27916"/>
    <cellStyle name="Normal 153" xfId="27917"/>
    <cellStyle name="Normal 154" xfId="27918"/>
    <cellStyle name="Normal 155" xfId="27919"/>
    <cellStyle name="Normal 156" xfId="27920"/>
    <cellStyle name="Normal 157" xfId="27921"/>
    <cellStyle name="Normal 158" xfId="27922"/>
    <cellStyle name="Normal 159" xfId="27923"/>
    <cellStyle name="Normal 16" xfId="476"/>
    <cellStyle name="Normal 16 10" xfId="477"/>
    <cellStyle name="Normal 16 10 2" xfId="2079"/>
    <cellStyle name="Normal 16 10 2 2" xfId="26582"/>
    <cellStyle name="Normal 16 10 3" xfId="26232"/>
    <cellStyle name="Normal 16 10 4" xfId="27924"/>
    <cellStyle name="Normal 16 11" xfId="478"/>
    <cellStyle name="Normal 16 11 2" xfId="2080"/>
    <cellStyle name="Normal 16 11 2 2" xfId="26583"/>
    <cellStyle name="Normal 16 11 3" xfId="26233"/>
    <cellStyle name="Normal 16 11 4" xfId="27925"/>
    <cellStyle name="Normal 16 12" xfId="479"/>
    <cellStyle name="Normal 16 12 2" xfId="2081"/>
    <cellStyle name="Normal 16 12 2 2" xfId="26584"/>
    <cellStyle name="Normal 16 12 3" xfId="26234"/>
    <cellStyle name="Normal 16 12 4" xfId="27926"/>
    <cellStyle name="Normal 16 13" xfId="480"/>
    <cellStyle name="Normal 16 13 2" xfId="2082"/>
    <cellStyle name="Normal 16 13 2 2" xfId="26585"/>
    <cellStyle name="Normal 16 13 3" xfId="26235"/>
    <cellStyle name="Normal 16 14" xfId="481"/>
    <cellStyle name="Normal 16 14 2" xfId="2083"/>
    <cellStyle name="Normal 16 14 2 2" xfId="26586"/>
    <cellStyle name="Normal 16 14 3" xfId="26236"/>
    <cellStyle name="Normal 16 15" xfId="482"/>
    <cellStyle name="Normal 16 15 2" xfId="2084"/>
    <cellStyle name="Normal 16 15 2 2" xfId="26587"/>
    <cellStyle name="Normal 16 15 3" xfId="26237"/>
    <cellStyle name="Normal 16 16" xfId="483"/>
    <cellStyle name="Normal 16 16 2" xfId="2085"/>
    <cellStyle name="Normal 16 16 2 2" xfId="26588"/>
    <cellStyle name="Normal 16 16 3" xfId="26238"/>
    <cellStyle name="Normal 16 17" xfId="484"/>
    <cellStyle name="Normal 16 17 2" xfId="2086"/>
    <cellStyle name="Normal 16 17 2 2" xfId="26589"/>
    <cellStyle name="Normal 16 17 3" xfId="26239"/>
    <cellStyle name="Normal 16 18" xfId="485"/>
    <cellStyle name="Normal 16 18 2" xfId="2087"/>
    <cellStyle name="Normal 16 18 2 2" xfId="26590"/>
    <cellStyle name="Normal 16 18 3" xfId="26240"/>
    <cellStyle name="Normal 16 19" xfId="486"/>
    <cellStyle name="Normal 16 19 2" xfId="2088"/>
    <cellStyle name="Normal 16 19 2 2" xfId="26591"/>
    <cellStyle name="Normal 16 19 3" xfId="26241"/>
    <cellStyle name="Normal 16 2" xfId="487"/>
    <cellStyle name="Normal 16 2 10" xfId="27927"/>
    <cellStyle name="Normal 16 2 10 2" xfId="27928"/>
    <cellStyle name="Normal 16 2 10 3" xfId="27929"/>
    <cellStyle name="Normal 16 2 10 4" xfId="27930"/>
    <cellStyle name="Normal 16 2 11" xfId="27931"/>
    <cellStyle name="Normal 16 2 11 2" xfId="27932"/>
    <cellStyle name="Normal 16 2 11 3" xfId="27933"/>
    <cellStyle name="Normal 16 2 12" xfId="27934"/>
    <cellStyle name="Normal 16 2 12 2" xfId="27935"/>
    <cellStyle name="Normal 16 2 13" xfId="27936"/>
    <cellStyle name="Normal 16 2 14" xfId="27937"/>
    <cellStyle name="Normal 16 2 2" xfId="2089"/>
    <cellStyle name="Normal 16 2 2 2" xfId="26592"/>
    <cellStyle name="Normal 16 2 2 2 2" xfId="27938"/>
    <cellStyle name="Normal 16 2 2 2 2 2" xfId="27939"/>
    <cellStyle name="Normal 16 2 2 2 2 2 2" xfId="27940"/>
    <cellStyle name="Normal 16 2 2 2 2 2 3" xfId="27941"/>
    <cellStyle name="Normal 16 2 2 2 2 2 4" xfId="27942"/>
    <cellStyle name="Normal 16 2 2 2 2 3" xfId="27943"/>
    <cellStyle name="Normal 16 2 2 2 2 4" xfId="27944"/>
    <cellStyle name="Normal 16 2 2 2 2 5" xfId="27945"/>
    <cellStyle name="Normal 16 2 2 2 3" xfId="27946"/>
    <cellStyle name="Normal 16 2 2 2 3 2" xfId="27947"/>
    <cellStyle name="Normal 16 2 2 2 3 3" xfId="27948"/>
    <cellStyle name="Normal 16 2 2 2 3 4" xfId="27949"/>
    <cellStyle name="Normal 16 2 2 2 4" xfId="27950"/>
    <cellStyle name="Normal 16 2 2 2 5" xfId="27951"/>
    <cellStyle name="Normal 16 2 2 2 6" xfId="27952"/>
    <cellStyle name="Normal 16 2 2 3" xfId="27953"/>
    <cellStyle name="Normal 16 2 2 3 2" xfId="27954"/>
    <cellStyle name="Normal 16 2 2 3 2 2" xfId="27955"/>
    <cellStyle name="Normal 16 2 2 3 2 3" xfId="27956"/>
    <cellStyle name="Normal 16 2 2 3 2 4" xfId="27957"/>
    <cellStyle name="Normal 16 2 2 3 3" xfId="27958"/>
    <cellStyle name="Normal 16 2 2 3 4" xfId="27959"/>
    <cellStyle name="Normal 16 2 2 3 5" xfId="27960"/>
    <cellStyle name="Normal 16 2 2 4" xfId="27961"/>
    <cellStyle name="Normal 16 2 2 4 2" xfId="27962"/>
    <cellStyle name="Normal 16 2 2 4 3" xfId="27963"/>
    <cellStyle name="Normal 16 2 2 4 4" xfId="27964"/>
    <cellStyle name="Normal 16 2 2 5" xfId="27965"/>
    <cellStyle name="Normal 16 2 2 5 2" xfId="27966"/>
    <cellStyle name="Normal 16 2 2 5 3" xfId="27967"/>
    <cellStyle name="Normal 16 2 2 5 4" xfId="27968"/>
    <cellStyle name="Normal 16 2 2 6" xfId="27969"/>
    <cellStyle name="Normal 16 2 2 6 2" xfId="27970"/>
    <cellStyle name="Normal 16 2 2 6 3" xfId="27971"/>
    <cellStyle name="Normal 16 2 2 7" xfId="27972"/>
    <cellStyle name="Normal 16 2 2 8" xfId="27973"/>
    <cellStyle name="Normal 16 2 2 9" xfId="27974"/>
    <cellStyle name="Normal 16 2 3" xfId="26242"/>
    <cellStyle name="Normal 16 2 3 2" xfId="27975"/>
    <cellStyle name="Normal 16 2 3 2 2" xfId="27976"/>
    <cellStyle name="Normal 16 2 3 2 2 2" xfId="27977"/>
    <cellStyle name="Normal 16 2 3 2 2 2 2" xfId="27978"/>
    <cellStyle name="Normal 16 2 3 2 2 2 3" xfId="27979"/>
    <cellStyle name="Normal 16 2 3 2 2 2 4" xfId="27980"/>
    <cellStyle name="Normal 16 2 3 2 2 3" xfId="27981"/>
    <cellStyle name="Normal 16 2 3 2 2 4" xfId="27982"/>
    <cellStyle name="Normal 16 2 3 2 2 5" xfId="27983"/>
    <cellStyle name="Normal 16 2 3 2 3" xfId="27984"/>
    <cellStyle name="Normal 16 2 3 2 3 2" xfId="27985"/>
    <cellStyle name="Normal 16 2 3 2 3 3" xfId="27986"/>
    <cellStyle name="Normal 16 2 3 2 3 4" xfId="27987"/>
    <cellStyle name="Normal 16 2 3 2 4" xfId="27988"/>
    <cellStyle name="Normal 16 2 3 2 5" xfId="27989"/>
    <cellStyle name="Normal 16 2 3 2 6" xfId="27990"/>
    <cellStyle name="Normal 16 2 3 3" xfId="27991"/>
    <cellStyle name="Normal 16 2 3 3 2" xfId="27992"/>
    <cellStyle name="Normal 16 2 3 3 2 2" xfId="27993"/>
    <cellStyle name="Normal 16 2 3 3 2 3" xfId="27994"/>
    <cellStyle name="Normal 16 2 3 3 2 4" xfId="27995"/>
    <cellStyle name="Normal 16 2 3 3 3" xfId="27996"/>
    <cellStyle name="Normal 16 2 3 3 4" xfId="27997"/>
    <cellStyle name="Normal 16 2 3 3 5" xfId="27998"/>
    <cellStyle name="Normal 16 2 3 4" xfId="27999"/>
    <cellStyle name="Normal 16 2 3 4 2" xfId="28000"/>
    <cellStyle name="Normal 16 2 3 4 3" xfId="28001"/>
    <cellStyle name="Normal 16 2 3 4 4" xfId="28002"/>
    <cellStyle name="Normal 16 2 3 5" xfId="28003"/>
    <cellStyle name="Normal 16 2 3 5 2" xfId="28004"/>
    <cellStyle name="Normal 16 2 3 5 3" xfId="28005"/>
    <cellStyle name="Normal 16 2 3 5 4" xfId="28006"/>
    <cellStyle name="Normal 16 2 3 6" xfId="28007"/>
    <cellStyle name="Normal 16 2 3 6 2" xfId="28008"/>
    <cellStyle name="Normal 16 2 3 6 3" xfId="28009"/>
    <cellStyle name="Normal 16 2 3 7" xfId="28010"/>
    <cellStyle name="Normal 16 2 3 8" xfId="28011"/>
    <cellStyle name="Normal 16 2 3 9" xfId="28012"/>
    <cellStyle name="Normal 16 2 4" xfId="28013"/>
    <cellStyle name="Normal 16 2 4 2" xfId="28014"/>
    <cellStyle name="Normal 16 2 4 2 2" xfId="28015"/>
    <cellStyle name="Normal 16 2 4 2 2 2" xfId="28016"/>
    <cellStyle name="Normal 16 2 4 2 2 3" xfId="28017"/>
    <cellStyle name="Normal 16 2 4 2 2 4" xfId="28018"/>
    <cellStyle name="Normal 16 2 4 2 3" xfId="28019"/>
    <cellStyle name="Normal 16 2 4 2 4" xfId="28020"/>
    <cellStyle name="Normal 16 2 4 2 5" xfId="28021"/>
    <cellStyle name="Normal 16 2 4 3" xfId="28022"/>
    <cellStyle name="Normal 16 2 4 3 2" xfId="28023"/>
    <cellStyle name="Normal 16 2 4 3 3" xfId="28024"/>
    <cellStyle name="Normal 16 2 4 3 4" xfId="28025"/>
    <cellStyle name="Normal 16 2 4 4" xfId="28026"/>
    <cellStyle name="Normal 16 2 4 5" xfId="28027"/>
    <cellStyle name="Normal 16 2 4 6" xfId="28028"/>
    <cellStyle name="Normal 16 2 5" xfId="28029"/>
    <cellStyle name="Normal 16 2 5 2" xfId="28030"/>
    <cellStyle name="Normal 16 2 5 2 2" xfId="28031"/>
    <cellStyle name="Normal 16 2 5 2 2 2" xfId="28032"/>
    <cellStyle name="Normal 16 2 5 2 2 3" xfId="28033"/>
    <cellStyle name="Normal 16 2 5 2 2 4" xfId="28034"/>
    <cellStyle name="Normal 16 2 5 2 3" xfId="28035"/>
    <cellStyle name="Normal 16 2 5 2 4" xfId="28036"/>
    <cellStyle name="Normal 16 2 5 2 5" xfId="28037"/>
    <cellStyle name="Normal 16 2 5 3" xfId="28038"/>
    <cellStyle name="Normal 16 2 5 3 2" xfId="28039"/>
    <cellStyle name="Normal 16 2 5 3 3" xfId="28040"/>
    <cellStyle name="Normal 16 2 5 3 4" xfId="28041"/>
    <cellStyle name="Normal 16 2 5 4" xfId="28042"/>
    <cellStyle name="Normal 16 2 5 5" xfId="28043"/>
    <cellStyle name="Normal 16 2 5 6" xfId="28044"/>
    <cellStyle name="Normal 16 2 6" xfId="28045"/>
    <cellStyle name="Normal 16 2 6 2" xfId="28046"/>
    <cellStyle name="Normal 16 2 6 2 2" xfId="28047"/>
    <cellStyle name="Normal 16 2 6 2 2 2" xfId="28048"/>
    <cellStyle name="Normal 16 2 6 2 2 3" xfId="28049"/>
    <cellStyle name="Normal 16 2 6 2 2 4" xfId="28050"/>
    <cellStyle name="Normal 16 2 6 2 3" xfId="28051"/>
    <cellStyle name="Normal 16 2 6 2 4" xfId="28052"/>
    <cellStyle name="Normal 16 2 6 2 5" xfId="28053"/>
    <cellStyle name="Normal 16 2 6 3" xfId="28054"/>
    <cellStyle name="Normal 16 2 6 3 2" xfId="28055"/>
    <cellStyle name="Normal 16 2 6 3 3" xfId="28056"/>
    <cellStyle name="Normal 16 2 6 3 4" xfId="28057"/>
    <cellStyle name="Normal 16 2 6 4" xfId="28058"/>
    <cellStyle name="Normal 16 2 6 5" xfId="28059"/>
    <cellStyle name="Normal 16 2 6 6" xfId="28060"/>
    <cellStyle name="Normal 16 2 7" xfId="28061"/>
    <cellStyle name="Normal 16 2 7 2" xfId="28062"/>
    <cellStyle name="Normal 16 2 7 2 2" xfId="28063"/>
    <cellStyle name="Normal 16 2 7 2 3" xfId="28064"/>
    <cellStyle name="Normal 16 2 7 2 4" xfId="28065"/>
    <cellStyle name="Normal 16 2 7 3" xfId="28066"/>
    <cellStyle name="Normal 16 2 7 4" xfId="28067"/>
    <cellStyle name="Normal 16 2 7 5" xfId="28068"/>
    <cellStyle name="Normal 16 2 8" xfId="28069"/>
    <cellStyle name="Normal 16 2 8 2" xfId="28070"/>
    <cellStyle name="Normal 16 2 8 3" xfId="28071"/>
    <cellStyle name="Normal 16 2 8 4" xfId="28072"/>
    <cellStyle name="Normal 16 2 9" xfId="28073"/>
    <cellStyle name="Normal 16 2 9 2" xfId="28074"/>
    <cellStyle name="Normal 16 2 9 3" xfId="28075"/>
    <cellStyle name="Normal 16 2 9 4" xfId="28076"/>
    <cellStyle name="Normal 16 20" xfId="488"/>
    <cellStyle name="Normal 16 20 2" xfId="2090"/>
    <cellStyle name="Normal 16 20 2 2" xfId="26593"/>
    <cellStyle name="Normal 16 20 3" xfId="26243"/>
    <cellStyle name="Normal 16 21" xfId="489"/>
    <cellStyle name="Normal 16 21 2" xfId="2091"/>
    <cellStyle name="Normal 16 21 2 2" xfId="26594"/>
    <cellStyle name="Normal 16 21 3" xfId="26244"/>
    <cellStyle name="Normal 16 22" xfId="490"/>
    <cellStyle name="Normal 16 22 2" xfId="2092"/>
    <cellStyle name="Normal 16 22 2 2" xfId="26595"/>
    <cellStyle name="Normal 16 22 3" xfId="26245"/>
    <cellStyle name="Normal 16 23" xfId="491"/>
    <cellStyle name="Normal 16 23 2" xfId="2093"/>
    <cellStyle name="Normal 16 23 2 2" xfId="26596"/>
    <cellStyle name="Normal 16 23 3" xfId="26246"/>
    <cellStyle name="Normal 16 24" xfId="492"/>
    <cellStyle name="Normal 16 24 2" xfId="2094"/>
    <cellStyle name="Normal 16 24 2 2" xfId="26597"/>
    <cellStyle name="Normal 16 24 3" xfId="26247"/>
    <cellStyle name="Normal 16 25" xfId="493"/>
    <cellStyle name="Normal 16 25 2" xfId="2095"/>
    <cellStyle name="Normal 16 25 2 2" xfId="26598"/>
    <cellStyle name="Normal 16 25 3" xfId="26248"/>
    <cellStyle name="Normal 16 26" xfId="494"/>
    <cellStyle name="Normal 16 26 2" xfId="2096"/>
    <cellStyle name="Normal 16 26 2 2" xfId="26599"/>
    <cellStyle name="Normal 16 26 3" xfId="26249"/>
    <cellStyle name="Normal 16 27" xfId="495"/>
    <cellStyle name="Normal 16 27 2" xfId="2097"/>
    <cellStyle name="Normal 16 27 2 2" xfId="26600"/>
    <cellStyle name="Normal 16 27 3" xfId="26250"/>
    <cellStyle name="Normal 16 28" xfId="496"/>
    <cellStyle name="Normal 16 28 2" xfId="2098"/>
    <cellStyle name="Normal 16 28 2 2" xfId="26601"/>
    <cellStyle name="Normal 16 28 3" xfId="26251"/>
    <cellStyle name="Normal 16 29" xfId="497"/>
    <cellStyle name="Normal 16 29 2" xfId="2099"/>
    <cellStyle name="Normal 16 29 2 2" xfId="26602"/>
    <cellStyle name="Normal 16 29 3" xfId="26252"/>
    <cellStyle name="Normal 16 3" xfId="498"/>
    <cellStyle name="Normal 16 3 10" xfId="28077"/>
    <cellStyle name="Normal 16 3 10 2" xfId="28078"/>
    <cellStyle name="Normal 16 3 10 3" xfId="28079"/>
    <cellStyle name="Normal 16 3 10 4" xfId="28080"/>
    <cellStyle name="Normal 16 3 11" xfId="28081"/>
    <cellStyle name="Normal 16 3 11 2" xfId="28082"/>
    <cellStyle name="Normal 16 3 11 3" xfId="28083"/>
    <cellStyle name="Normal 16 3 12" xfId="28084"/>
    <cellStyle name="Normal 16 3 12 2" xfId="28085"/>
    <cellStyle name="Normal 16 3 13" xfId="28086"/>
    <cellStyle name="Normal 16 3 14" xfId="28087"/>
    <cellStyle name="Normal 16 3 2" xfId="2100"/>
    <cellStyle name="Normal 16 3 2 2" xfId="26603"/>
    <cellStyle name="Normal 16 3 2 2 2" xfId="28088"/>
    <cellStyle name="Normal 16 3 2 2 2 2" xfId="28089"/>
    <cellStyle name="Normal 16 3 2 2 2 2 2" xfId="28090"/>
    <cellStyle name="Normal 16 3 2 2 2 2 3" xfId="28091"/>
    <cellStyle name="Normal 16 3 2 2 2 2 4" xfId="28092"/>
    <cellStyle name="Normal 16 3 2 2 2 3" xfId="28093"/>
    <cellStyle name="Normal 16 3 2 2 2 4" xfId="28094"/>
    <cellStyle name="Normal 16 3 2 2 2 5" xfId="28095"/>
    <cellStyle name="Normal 16 3 2 2 3" xfId="28096"/>
    <cellStyle name="Normal 16 3 2 2 3 2" xfId="28097"/>
    <cellStyle name="Normal 16 3 2 2 3 3" xfId="28098"/>
    <cellStyle name="Normal 16 3 2 2 3 4" xfId="28099"/>
    <cellStyle name="Normal 16 3 2 2 4" xfId="28100"/>
    <cellStyle name="Normal 16 3 2 2 5" xfId="28101"/>
    <cellStyle name="Normal 16 3 2 2 6" xfId="28102"/>
    <cellStyle name="Normal 16 3 2 3" xfId="28103"/>
    <cellStyle name="Normal 16 3 2 3 2" xfId="28104"/>
    <cellStyle name="Normal 16 3 2 3 2 2" xfId="28105"/>
    <cellStyle name="Normal 16 3 2 3 2 3" xfId="28106"/>
    <cellStyle name="Normal 16 3 2 3 2 4" xfId="28107"/>
    <cellStyle name="Normal 16 3 2 3 3" xfId="28108"/>
    <cellStyle name="Normal 16 3 2 3 4" xfId="28109"/>
    <cellStyle name="Normal 16 3 2 3 5" xfId="28110"/>
    <cellStyle name="Normal 16 3 2 4" xfId="28111"/>
    <cellStyle name="Normal 16 3 2 4 2" xfId="28112"/>
    <cellStyle name="Normal 16 3 2 4 3" xfId="28113"/>
    <cellStyle name="Normal 16 3 2 4 4" xfId="28114"/>
    <cellStyle name="Normal 16 3 2 5" xfId="28115"/>
    <cellStyle name="Normal 16 3 2 5 2" xfId="28116"/>
    <cellStyle name="Normal 16 3 2 5 3" xfId="28117"/>
    <cellStyle name="Normal 16 3 2 5 4" xfId="28118"/>
    <cellStyle name="Normal 16 3 2 6" xfId="28119"/>
    <cellStyle name="Normal 16 3 2 6 2" xfId="28120"/>
    <cellStyle name="Normal 16 3 2 6 3" xfId="28121"/>
    <cellStyle name="Normal 16 3 2 7" xfId="28122"/>
    <cellStyle name="Normal 16 3 2 8" xfId="28123"/>
    <cellStyle name="Normal 16 3 2 9" xfId="28124"/>
    <cellStyle name="Normal 16 3 3" xfId="26253"/>
    <cellStyle name="Normal 16 3 3 2" xfId="28125"/>
    <cellStyle name="Normal 16 3 3 2 2" xfId="28126"/>
    <cellStyle name="Normal 16 3 3 2 2 2" xfId="28127"/>
    <cellStyle name="Normal 16 3 3 2 2 2 2" xfId="28128"/>
    <cellStyle name="Normal 16 3 3 2 2 2 3" xfId="28129"/>
    <cellStyle name="Normal 16 3 3 2 2 2 4" xfId="28130"/>
    <cellStyle name="Normal 16 3 3 2 2 3" xfId="28131"/>
    <cellStyle name="Normal 16 3 3 2 2 4" xfId="28132"/>
    <cellStyle name="Normal 16 3 3 2 2 5" xfId="28133"/>
    <cellStyle name="Normal 16 3 3 2 3" xfId="28134"/>
    <cellStyle name="Normal 16 3 3 2 3 2" xfId="28135"/>
    <cellStyle name="Normal 16 3 3 2 3 3" xfId="28136"/>
    <cellStyle name="Normal 16 3 3 2 3 4" xfId="28137"/>
    <cellStyle name="Normal 16 3 3 2 4" xfId="28138"/>
    <cellStyle name="Normal 16 3 3 2 5" xfId="28139"/>
    <cellStyle name="Normal 16 3 3 2 6" xfId="28140"/>
    <cellStyle name="Normal 16 3 3 3" xfId="28141"/>
    <cellStyle name="Normal 16 3 3 3 2" xfId="28142"/>
    <cellStyle name="Normal 16 3 3 3 2 2" xfId="28143"/>
    <cellStyle name="Normal 16 3 3 3 2 3" xfId="28144"/>
    <cellStyle name="Normal 16 3 3 3 2 4" xfId="28145"/>
    <cellStyle name="Normal 16 3 3 3 3" xfId="28146"/>
    <cellStyle name="Normal 16 3 3 3 4" xfId="28147"/>
    <cellStyle name="Normal 16 3 3 3 5" xfId="28148"/>
    <cellStyle name="Normal 16 3 3 4" xfId="28149"/>
    <cellStyle name="Normal 16 3 3 4 2" xfId="28150"/>
    <cellStyle name="Normal 16 3 3 4 3" xfId="28151"/>
    <cellStyle name="Normal 16 3 3 4 4" xfId="28152"/>
    <cellStyle name="Normal 16 3 3 5" xfId="28153"/>
    <cellStyle name="Normal 16 3 3 5 2" xfId="28154"/>
    <cellStyle name="Normal 16 3 3 5 3" xfId="28155"/>
    <cellStyle name="Normal 16 3 3 5 4" xfId="28156"/>
    <cellStyle name="Normal 16 3 3 6" xfId="28157"/>
    <cellStyle name="Normal 16 3 3 6 2" xfId="28158"/>
    <cellStyle name="Normal 16 3 3 6 3" xfId="28159"/>
    <cellStyle name="Normal 16 3 3 7" xfId="28160"/>
    <cellStyle name="Normal 16 3 3 8" xfId="28161"/>
    <cellStyle name="Normal 16 3 3 9" xfId="28162"/>
    <cellStyle name="Normal 16 3 4" xfId="28163"/>
    <cellStyle name="Normal 16 3 4 2" xfId="28164"/>
    <cellStyle name="Normal 16 3 4 2 2" xfId="28165"/>
    <cellStyle name="Normal 16 3 4 2 2 2" xfId="28166"/>
    <cellStyle name="Normal 16 3 4 2 2 3" xfId="28167"/>
    <cellStyle name="Normal 16 3 4 2 2 4" xfId="28168"/>
    <cellStyle name="Normal 16 3 4 2 3" xfId="28169"/>
    <cellStyle name="Normal 16 3 4 2 4" xfId="28170"/>
    <cellStyle name="Normal 16 3 4 2 5" xfId="28171"/>
    <cellStyle name="Normal 16 3 4 3" xfId="28172"/>
    <cellStyle name="Normal 16 3 4 3 2" xfId="28173"/>
    <cellStyle name="Normal 16 3 4 3 3" xfId="28174"/>
    <cellStyle name="Normal 16 3 4 3 4" xfId="28175"/>
    <cellStyle name="Normal 16 3 4 4" xfId="28176"/>
    <cellStyle name="Normal 16 3 4 5" xfId="28177"/>
    <cellStyle name="Normal 16 3 4 6" xfId="28178"/>
    <cellStyle name="Normal 16 3 5" xfId="28179"/>
    <cellStyle name="Normal 16 3 5 2" xfId="28180"/>
    <cellStyle name="Normal 16 3 5 2 2" xfId="28181"/>
    <cellStyle name="Normal 16 3 5 2 2 2" xfId="28182"/>
    <cellStyle name="Normal 16 3 5 2 2 3" xfId="28183"/>
    <cellStyle name="Normal 16 3 5 2 2 4" xfId="28184"/>
    <cellStyle name="Normal 16 3 5 2 3" xfId="28185"/>
    <cellStyle name="Normal 16 3 5 2 4" xfId="28186"/>
    <cellStyle name="Normal 16 3 5 2 5" xfId="28187"/>
    <cellStyle name="Normal 16 3 5 3" xfId="28188"/>
    <cellStyle name="Normal 16 3 5 3 2" xfId="28189"/>
    <cellStyle name="Normal 16 3 5 3 3" xfId="28190"/>
    <cellStyle name="Normal 16 3 5 3 4" xfId="28191"/>
    <cellStyle name="Normal 16 3 5 4" xfId="28192"/>
    <cellStyle name="Normal 16 3 5 5" xfId="28193"/>
    <cellStyle name="Normal 16 3 5 6" xfId="28194"/>
    <cellStyle name="Normal 16 3 6" xfId="28195"/>
    <cellStyle name="Normal 16 3 6 2" xfId="28196"/>
    <cellStyle name="Normal 16 3 6 2 2" xfId="28197"/>
    <cellStyle name="Normal 16 3 6 2 2 2" xfId="28198"/>
    <cellStyle name="Normal 16 3 6 2 2 3" xfId="28199"/>
    <cellStyle name="Normal 16 3 6 2 2 4" xfId="28200"/>
    <cellStyle name="Normal 16 3 6 2 3" xfId="28201"/>
    <cellStyle name="Normal 16 3 6 2 4" xfId="28202"/>
    <cellStyle name="Normal 16 3 6 2 5" xfId="28203"/>
    <cellStyle name="Normal 16 3 6 3" xfId="28204"/>
    <cellStyle name="Normal 16 3 6 3 2" xfId="28205"/>
    <cellStyle name="Normal 16 3 6 3 3" xfId="28206"/>
    <cellStyle name="Normal 16 3 6 3 4" xfId="28207"/>
    <cellStyle name="Normal 16 3 6 4" xfId="28208"/>
    <cellStyle name="Normal 16 3 6 5" xfId="28209"/>
    <cellStyle name="Normal 16 3 6 6" xfId="28210"/>
    <cellStyle name="Normal 16 3 7" xfId="28211"/>
    <cellStyle name="Normal 16 3 7 2" xfId="28212"/>
    <cellStyle name="Normal 16 3 7 2 2" xfId="28213"/>
    <cellStyle name="Normal 16 3 7 2 3" xfId="28214"/>
    <cellStyle name="Normal 16 3 7 2 4" xfId="28215"/>
    <cellStyle name="Normal 16 3 7 3" xfId="28216"/>
    <cellStyle name="Normal 16 3 7 4" xfId="28217"/>
    <cellStyle name="Normal 16 3 7 5" xfId="28218"/>
    <cellStyle name="Normal 16 3 8" xfId="28219"/>
    <cellStyle name="Normal 16 3 8 2" xfId="28220"/>
    <cellStyle name="Normal 16 3 8 3" xfId="28221"/>
    <cellStyle name="Normal 16 3 8 4" xfId="28222"/>
    <cellStyle name="Normal 16 3 9" xfId="28223"/>
    <cellStyle name="Normal 16 3 9 2" xfId="28224"/>
    <cellStyle name="Normal 16 3 9 3" xfId="28225"/>
    <cellStyle name="Normal 16 3 9 4" xfId="28226"/>
    <cellStyle name="Normal 16 30" xfId="499"/>
    <cellStyle name="Normal 16 30 2" xfId="2101"/>
    <cellStyle name="Normal 16 30 2 2" xfId="26604"/>
    <cellStyle name="Normal 16 30 3" xfId="26254"/>
    <cellStyle name="Normal 16 31" xfId="500"/>
    <cellStyle name="Normal 16 31 2" xfId="2102"/>
    <cellStyle name="Normal 16 31 2 2" xfId="26605"/>
    <cellStyle name="Normal 16 31 3" xfId="26255"/>
    <cellStyle name="Normal 16 32" xfId="501"/>
    <cellStyle name="Normal 16 32 2" xfId="2103"/>
    <cellStyle name="Normal 16 32 2 2" xfId="26606"/>
    <cellStyle name="Normal 16 32 3" xfId="26256"/>
    <cellStyle name="Normal 16 33" xfId="502"/>
    <cellStyle name="Normal 16 33 2" xfId="2104"/>
    <cellStyle name="Normal 16 33 2 2" xfId="26607"/>
    <cellStyle name="Normal 16 33 3" xfId="26257"/>
    <cellStyle name="Normal 16 34" xfId="503"/>
    <cellStyle name="Normal 16 34 2" xfId="2105"/>
    <cellStyle name="Normal 16 34 2 2" xfId="26608"/>
    <cellStyle name="Normal 16 34 3" xfId="26258"/>
    <cellStyle name="Normal 16 35" xfId="504"/>
    <cellStyle name="Normal 16 35 2" xfId="2106"/>
    <cellStyle name="Normal 16 35 2 2" xfId="26609"/>
    <cellStyle name="Normal 16 35 3" xfId="26259"/>
    <cellStyle name="Normal 16 36" xfId="505"/>
    <cellStyle name="Normal 16 36 2" xfId="2107"/>
    <cellStyle name="Normal 16 36 2 2" xfId="26610"/>
    <cellStyle name="Normal 16 36 3" xfId="26260"/>
    <cellStyle name="Normal 16 37" xfId="506"/>
    <cellStyle name="Normal 16 37 2" xfId="2108"/>
    <cellStyle name="Normal 16 37 2 2" xfId="26611"/>
    <cellStyle name="Normal 16 37 3" xfId="26261"/>
    <cellStyle name="Normal 16 38" xfId="507"/>
    <cellStyle name="Normal 16 38 2" xfId="2109"/>
    <cellStyle name="Normal 16 38 2 2" xfId="26612"/>
    <cellStyle name="Normal 16 38 3" xfId="26262"/>
    <cellStyle name="Normal 16 39" xfId="508"/>
    <cellStyle name="Normal 16 39 2" xfId="2110"/>
    <cellStyle name="Normal 16 39 2 2" xfId="26613"/>
    <cellStyle name="Normal 16 39 3" xfId="26263"/>
    <cellStyle name="Normal 16 4" xfId="509"/>
    <cellStyle name="Normal 16 4 2" xfId="2111"/>
    <cellStyle name="Normal 16 4 2 2" xfId="26614"/>
    <cellStyle name="Normal 16 4 2 2 2" xfId="28227"/>
    <cellStyle name="Normal 16 4 2 2 2 2" xfId="28228"/>
    <cellStyle name="Normal 16 4 2 2 2 3" xfId="28229"/>
    <cellStyle name="Normal 16 4 2 2 2 4" xfId="28230"/>
    <cellStyle name="Normal 16 4 2 2 3" xfId="28231"/>
    <cellStyle name="Normal 16 4 2 2 4" xfId="28232"/>
    <cellStyle name="Normal 16 4 2 2 5" xfId="28233"/>
    <cellStyle name="Normal 16 4 2 3" xfId="28234"/>
    <cellStyle name="Normal 16 4 2 3 2" xfId="28235"/>
    <cellStyle name="Normal 16 4 2 3 3" xfId="28236"/>
    <cellStyle name="Normal 16 4 2 3 4" xfId="28237"/>
    <cellStyle name="Normal 16 4 2 4" xfId="28238"/>
    <cellStyle name="Normal 16 4 2 5" xfId="28239"/>
    <cellStyle name="Normal 16 4 2 6" xfId="28240"/>
    <cellStyle name="Normal 16 4 3" xfId="26264"/>
    <cellStyle name="Normal 16 4 3 2" xfId="28241"/>
    <cellStyle name="Normal 16 4 3 2 2" xfId="28242"/>
    <cellStyle name="Normal 16 4 3 2 3" xfId="28243"/>
    <cellStyle name="Normal 16 4 3 2 4" xfId="28244"/>
    <cellStyle name="Normal 16 4 3 3" xfId="28245"/>
    <cellStyle name="Normal 16 4 3 4" xfId="28246"/>
    <cellStyle name="Normal 16 4 3 5" xfId="28247"/>
    <cellStyle name="Normal 16 4 4" xfId="28248"/>
    <cellStyle name="Normal 16 4 4 2" xfId="28249"/>
    <cellStyle name="Normal 16 4 4 3" xfId="28250"/>
    <cellStyle name="Normal 16 4 4 4" xfId="28251"/>
    <cellStyle name="Normal 16 4 5" xfId="28252"/>
    <cellStyle name="Normal 16 4 5 2" xfId="28253"/>
    <cellStyle name="Normal 16 4 5 3" xfId="28254"/>
    <cellStyle name="Normal 16 4 5 4" xfId="28255"/>
    <cellStyle name="Normal 16 4 6" xfId="28256"/>
    <cellStyle name="Normal 16 4 6 2" xfId="28257"/>
    <cellStyle name="Normal 16 4 6 3" xfId="28258"/>
    <cellStyle name="Normal 16 4 7" xfId="28259"/>
    <cellStyle name="Normal 16 4 8" xfId="28260"/>
    <cellStyle name="Normal 16 4 9" xfId="28261"/>
    <cellStyle name="Normal 16 40" xfId="2078"/>
    <cellStyle name="Normal 16 40 2" xfId="26581"/>
    <cellStyle name="Normal 16 41" xfId="26231"/>
    <cellStyle name="Normal 16 5" xfId="510"/>
    <cellStyle name="Normal 16 5 2" xfId="2112"/>
    <cellStyle name="Normal 16 5 2 2" xfId="26615"/>
    <cellStyle name="Normal 16 5 2 2 2" xfId="28262"/>
    <cellStyle name="Normal 16 5 2 2 2 2" xfId="28263"/>
    <cellStyle name="Normal 16 5 2 2 2 3" xfId="28264"/>
    <cellStyle name="Normal 16 5 2 2 2 4" xfId="28265"/>
    <cellStyle name="Normal 16 5 2 2 3" xfId="28266"/>
    <cellStyle name="Normal 16 5 2 2 4" xfId="28267"/>
    <cellStyle name="Normal 16 5 2 2 5" xfId="28268"/>
    <cellStyle name="Normal 16 5 2 3" xfId="28269"/>
    <cellStyle name="Normal 16 5 2 3 2" xfId="28270"/>
    <cellStyle name="Normal 16 5 2 3 3" xfId="28271"/>
    <cellStyle name="Normal 16 5 2 3 4" xfId="28272"/>
    <cellStyle name="Normal 16 5 2 4" xfId="28273"/>
    <cellStyle name="Normal 16 5 2 5" xfId="28274"/>
    <cellStyle name="Normal 16 5 2 6" xfId="28275"/>
    <cellStyle name="Normal 16 5 3" xfId="26265"/>
    <cellStyle name="Normal 16 5 3 2" xfId="28276"/>
    <cellStyle name="Normal 16 5 3 2 2" xfId="28277"/>
    <cellStyle name="Normal 16 5 3 2 3" xfId="28278"/>
    <cellStyle name="Normal 16 5 3 2 4" xfId="28279"/>
    <cellStyle name="Normal 16 5 3 3" xfId="28280"/>
    <cellStyle name="Normal 16 5 3 4" xfId="28281"/>
    <cellStyle name="Normal 16 5 3 5" xfId="28282"/>
    <cellStyle name="Normal 16 5 4" xfId="28283"/>
    <cellStyle name="Normal 16 5 4 2" xfId="28284"/>
    <cellStyle name="Normal 16 5 4 3" xfId="28285"/>
    <cellStyle name="Normal 16 5 4 4" xfId="28286"/>
    <cellStyle name="Normal 16 5 5" xfId="28287"/>
    <cellStyle name="Normal 16 5 5 2" xfId="28288"/>
    <cellStyle name="Normal 16 5 5 3" xfId="28289"/>
    <cellStyle name="Normal 16 5 5 4" xfId="28290"/>
    <cellStyle name="Normal 16 5 6" xfId="28291"/>
    <cellStyle name="Normal 16 5 6 2" xfId="28292"/>
    <cellStyle name="Normal 16 5 6 3" xfId="28293"/>
    <cellStyle name="Normal 16 5 7" xfId="28294"/>
    <cellStyle name="Normal 16 5 8" xfId="28295"/>
    <cellStyle name="Normal 16 5 9" xfId="28296"/>
    <cellStyle name="Normal 16 6" xfId="511"/>
    <cellStyle name="Normal 16 6 2" xfId="2113"/>
    <cellStyle name="Normal 16 6 2 2" xfId="26616"/>
    <cellStyle name="Normal 16 6 2 2 2" xfId="28297"/>
    <cellStyle name="Normal 16 6 2 2 3" xfId="28298"/>
    <cellStyle name="Normal 16 6 2 2 4" xfId="28299"/>
    <cellStyle name="Normal 16 6 2 3" xfId="28300"/>
    <cellStyle name="Normal 16 6 2 4" xfId="28301"/>
    <cellStyle name="Normal 16 6 2 5" xfId="28302"/>
    <cellStyle name="Normal 16 6 3" xfId="26266"/>
    <cellStyle name="Normal 16 6 3 2" xfId="28303"/>
    <cellStyle name="Normal 16 6 3 3" xfId="28304"/>
    <cellStyle name="Normal 16 6 3 4" xfId="28305"/>
    <cellStyle name="Normal 16 6 4" xfId="28306"/>
    <cellStyle name="Normal 16 6 5" xfId="28307"/>
    <cellStyle name="Normal 16 6 6" xfId="28308"/>
    <cellStyle name="Normal 16 7" xfId="512"/>
    <cellStyle name="Normal 16 7 2" xfId="2114"/>
    <cellStyle name="Normal 16 7 2 2" xfId="26617"/>
    <cellStyle name="Normal 16 7 2 2 2" xfId="28309"/>
    <cellStyle name="Normal 16 7 2 2 3" xfId="28310"/>
    <cellStyle name="Normal 16 7 2 2 4" xfId="28311"/>
    <cellStyle name="Normal 16 7 2 3" xfId="28312"/>
    <cellStyle name="Normal 16 7 2 4" xfId="28313"/>
    <cellStyle name="Normal 16 7 2 5" xfId="28314"/>
    <cellStyle name="Normal 16 7 3" xfId="26267"/>
    <cellStyle name="Normal 16 7 3 2" xfId="28315"/>
    <cellStyle name="Normal 16 7 3 3" xfId="28316"/>
    <cellStyle name="Normal 16 7 3 4" xfId="28317"/>
    <cellStyle name="Normal 16 7 4" xfId="28318"/>
    <cellStyle name="Normal 16 7 5" xfId="28319"/>
    <cellStyle name="Normal 16 7 6" xfId="28320"/>
    <cellStyle name="Normal 16 8" xfId="513"/>
    <cellStyle name="Normal 16 8 2" xfId="2115"/>
    <cellStyle name="Normal 16 8 2 2" xfId="26618"/>
    <cellStyle name="Normal 16 8 2 2 2" xfId="28321"/>
    <cellStyle name="Normal 16 8 2 2 3" xfId="28322"/>
    <cellStyle name="Normal 16 8 2 2 4" xfId="28323"/>
    <cellStyle name="Normal 16 8 2 3" xfId="28324"/>
    <cellStyle name="Normal 16 8 2 4" xfId="28325"/>
    <cellStyle name="Normal 16 8 2 5" xfId="28326"/>
    <cellStyle name="Normal 16 8 3" xfId="26268"/>
    <cellStyle name="Normal 16 8 3 2" xfId="28327"/>
    <cellStyle name="Normal 16 8 3 3" xfId="28328"/>
    <cellStyle name="Normal 16 8 3 4" xfId="28329"/>
    <cellStyle name="Normal 16 8 4" xfId="28330"/>
    <cellStyle name="Normal 16 8 5" xfId="28331"/>
    <cellStyle name="Normal 16 8 6" xfId="28332"/>
    <cellStyle name="Normal 16 9" xfId="514"/>
    <cellStyle name="Normal 16 9 2" xfId="2116"/>
    <cellStyle name="Normal 16 9 2 2" xfId="26619"/>
    <cellStyle name="Normal 16 9 2 3" xfId="28333"/>
    <cellStyle name="Normal 16 9 2 4" xfId="28334"/>
    <cellStyle name="Normal 16 9 3" xfId="26269"/>
    <cellStyle name="Normal 16 9 4" xfId="28335"/>
    <cellStyle name="Normal 16 9 5" xfId="28336"/>
    <cellStyle name="Normal 160" xfId="28337"/>
    <cellStyle name="Normal 161" xfId="28338"/>
    <cellStyle name="Normal 162" xfId="28339"/>
    <cellStyle name="Normal 163" xfId="28340"/>
    <cellStyle name="Normal 164" xfId="28341"/>
    <cellStyle name="Normal 165" xfId="28342"/>
    <cellStyle name="Normal 166" xfId="28343"/>
    <cellStyle name="Normal 167" xfId="28344"/>
    <cellStyle name="Normal 168" xfId="28345"/>
    <cellStyle name="Normal 169" xfId="28346"/>
    <cellStyle name="Normal 17" xfId="515"/>
    <cellStyle name="Normal 17 2" xfId="516"/>
    <cellStyle name="Normal 17 2 2" xfId="28347"/>
    <cellStyle name="Normal 17 3" xfId="28348"/>
    <cellStyle name="Normal 17 4" xfId="28349"/>
    <cellStyle name="Normal 170" xfId="28350"/>
    <cellStyle name="Normal 171" xfId="28351"/>
    <cellStyle name="Normal 172" xfId="28352"/>
    <cellStyle name="Normal 173" xfId="28353"/>
    <cellStyle name="Normal 174" xfId="33838"/>
    <cellStyle name="Normal 175" xfId="33839"/>
    <cellStyle name="Normal 18" xfId="517"/>
    <cellStyle name="Normal 18 2" xfId="518"/>
    <cellStyle name="Normal 18 2 2" xfId="28354"/>
    <cellStyle name="Normal 18 3" xfId="28355"/>
    <cellStyle name="Normal 18 4" xfId="28356"/>
    <cellStyle name="Normal 19" xfId="519"/>
    <cellStyle name="Normal 19 10" xfId="520"/>
    <cellStyle name="Normal 19 10 2" xfId="2118"/>
    <cellStyle name="Normal 19 10 2 2" xfId="26621"/>
    <cellStyle name="Normal 19 10 3" xfId="26271"/>
    <cellStyle name="Normal 19 11" xfId="521"/>
    <cellStyle name="Normal 19 11 2" xfId="2119"/>
    <cellStyle name="Normal 19 11 2 2" xfId="26622"/>
    <cellStyle name="Normal 19 11 3" xfId="26272"/>
    <cellStyle name="Normal 19 12" xfId="522"/>
    <cellStyle name="Normal 19 12 2" xfId="2120"/>
    <cellStyle name="Normal 19 12 2 2" xfId="26623"/>
    <cellStyle name="Normal 19 12 3" xfId="26273"/>
    <cellStyle name="Normal 19 13" xfId="523"/>
    <cellStyle name="Normal 19 13 2" xfId="2121"/>
    <cellStyle name="Normal 19 13 2 2" xfId="26624"/>
    <cellStyle name="Normal 19 13 3" xfId="26274"/>
    <cellStyle name="Normal 19 14" xfId="524"/>
    <cellStyle name="Normal 19 14 2" xfId="2122"/>
    <cellStyle name="Normal 19 14 2 2" xfId="26625"/>
    <cellStyle name="Normal 19 14 3" xfId="26275"/>
    <cellStyle name="Normal 19 15" xfId="525"/>
    <cellStyle name="Normal 19 15 2" xfId="2123"/>
    <cellStyle name="Normal 19 15 2 2" xfId="26626"/>
    <cellStyle name="Normal 19 15 3" xfId="26276"/>
    <cellStyle name="Normal 19 16" xfId="526"/>
    <cellStyle name="Normal 19 16 2" xfId="2124"/>
    <cellStyle name="Normal 19 16 2 2" xfId="26627"/>
    <cellStyle name="Normal 19 16 3" xfId="26277"/>
    <cellStyle name="Normal 19 17" xfId="527"/>
    <cellStyle name="Normal 19 17 2" xfId="2125"/>
    <cellStyle name="Normal 19 17 2 2" xfId="26628"/>
    <cellStyle name="Normal 19 17 3" xfId="26278"/>
    <cellStyle name="Normal 19 18" xfId="528"/>
    <cellStyle name="Normal 19 18 2" xfId="2126"/>
    <cellStyle name="Normal 19 18 2 2" xfId="26629"/>
    <cellStyle name="Normal 19 18 3" xfId="26279"/>
    <cellStyle name="Normal 19 19" xfId="529"/>
    <cellStyle name="Normal 19 19 2" xfId="2127"/>
    <cellStyle name="Normal 19 19 2 2" xfId="26630"/>
    <cellStyle name="Normal 19 19 3" xfId="26280"/>
    <cellStyle name="Normal 19 2" xfId="530"/>
    <cellStyle name="Normal 19 2 2" xfId="2128"/>
    <cellStyle name="Normal 19 2 2 2" xfId="26631"/>
    <cellStyle name="Normal 19 2 3" xfId="26281"/>
    <cellStyle name="Normal 19 20" xfId="531"/>
    <cellStyle name="Normal 19 20 2" xfId="2129"/>
    <cellStyle name="Normal 19 20 2 2" xfId="26632"/>
    <cellStyle name="Normal 19 20 3" xfId="26282"/>
    <cellStyle name="Normal 19 21" xfId="532"/>
    <cellStyle name="Normal 19 21 2" xfId="2130"/>
    <cellStyle name="Normal 19 21 2 2" xfId="26633"/>
    <cellStyle name="Normal 19 21 3" xfId="26283"/>
    <cellStyle name="Normal 19 22" xfId="533"/>
    <cellStyle name="Normal 19 22 2" xfId="2131"/>
    <cellStyle name="Normal 19 22 2 2" xfId="26634"/>
    <cellStyle name="Normal 19 22 3" xfId="26284"/>
    <cellStyle name="Normal 19 23" xfId="534"/>
    <cellStyle name="Normal 19 23 2" xfId="2132"/>
    <cellStyle name="Normal 19 23 2 2" xfId="26635"/>
    <cellStyle name="Normal 19 23 3" xfId="26285"/>
    <cellStyle name="Normal 19 24" xfId="535"/>
    <cellStyle name="Normal 19 24 2" xfId="2133"/>
    <cellStyle name="Normal 19 24 2 2" xfId="26636"/>
    <cellStyle name="Normal 19 24 3" xfId="26286"/>
    <cellStyle name="Normal 19 25" xfId="536"/>
    <cellStyle name="Normal 19 25 2" xfId="2134"/>
    <cellStyle name="Normal 19 25 2 2" xfId="26637"/>
    <cellStyle name="Normal 19 25 3" xfId="26287"/>
    <cellStyle name="Normal 19 26" xfId="537"/>
    <cellStyle name="Normal 19 26 2" xfId="2135"/>
    <cellStyle name="Normal 19 26 2 2" xfId="26638"/>
    <cellStyle name="Normal 19 26 3" xfId="26288"/>
    <cellStyle name="Normal 19 27" xfId="538"/>
    <cellStyle name="Normal 19 27 2" xfId="2136"/>
    <cellStyle name="Normal 19 27 2 2" xfId="26639"/>
    <cellStyle name="Normal 19 27 3" xfId="26289"/>
    <cellStyle name="Normal 19 28" xfId="539"/>
    <cellStyle name="Normal 19 28 2" xfId="2137"/>
    <cellStyle name="Normal 19 28 2 2" xfId="26640"/>
    <cellStyle name="Normal 19 28 3" xfId="26290"/>
    <cellStyle name="Normal 19 29" xfId="540"/>
    <cellStyle name="Normal 19 29 2" xfId="2138"/>
    <cellStyle name="Normal 19 29 2 2" xfId="26641"/>
    <cellStyle name="Normal 19 29 3" xfId="26291"/>
    <cellStyle name="Normal 19 3" xfId="541"/>
    <cellStyle name="Normal 19 3 2" xfId="2139"/>
    <cellStyle name="Normal 19 3 2 2" xfId="26642"/>
    <cellStyle name="Normal 19 3 3" xfId="26292"/>
    <cellStyle name="Normal 19 30" xfId="542"/>
    <cellStyle name="Normal 19 30 2" xfId="2140"/>
    <cellStyle name="Normal 19 30 2 2" xfId="26643"/>
    <cellStyle name="Normal 19 30 3" xfId="26293"/>
    <cellStyle name="Normal 19 31" xfId="543"/>
    <cellStyle name="Normal 19 31 2" xfId="2141"/>
    <cellStyle name="Normal 19 31 2 2" xfId="26644"/>
    <cellStyle name="Normal 19 31 3" xfId="26294"/>
    <cellStyle name="Normal 19 32" xfId="544"/>
    <cellStyle name="Normal 19 32 2" xfId="2142"/>
    <cellStyle name="Normal 19 32 2 2" xfId="26645"/>
    <cellStyle name="Normal 19 32 3" xfId="26295"/>
    <cellStyle name="Normal 19 33" xfId="545"/>
    <cellStyle name="Normal 19 33 2" xfId="2143"/>
    <cellStyle name="Normal 19 33 2 2" xfId="26646"/>
    <cellStyle name="Normal 19 33 3" xfId="26296"/>
    <cellStyle name="Normal 19 34" xfId="546"/>
    <cellStyle name="Normal 19 34 2" xfId="2144"/>
    <cellStyle name="Normal 19 34 2 2" xfId="26647"/>
    <cellStyle name="Normal 19 34 3" xfId="26297"/>
    <cellStyle name="Normal 19 35" xfId="547"/>
    <cellStyle name="Normal 19 35 2" xfId="2145"/>
    <cellStyle name="Normal 19 35 2 2" xfId="26648"/>
    <cellStyle name="Normal 19 35 3" xfId="26298"/>
    <cellStyle name="Normal 19 36" xfId="548"/>
    <cellStyle name="Normal 19 36 2" xfId="2146"/>
    <cellStyle name="Normal 19 36 2 2" xfId="26649"/>
    <cellStyle name="Normal 19 36 3" xfId="26299"/>
    <cellStyle name="Normal 19 37" xfId="549"/>
    <cellStyle name="Normal 19 37 2" xfId="2147"/>
    <cellStyle name="Normal 19 37 2 2" xfId="26650"/>
    <cellStyle name="Normal 19 37 3" xfId="26300"/>
    <cellStyle name="Normal 19 38" xfId="550"/>
    <cellStyle name="Normal 19 38 2" xfId="2148"/>
    <cellStyle name="Normal 19 38 2 2" xfId="26651"/>
    <cellStyle name="Normal 19 38 3" xfId="26301"/>
    <cellStyle name="Normal 19 39" xfId="2117"/>
    <cellStyle name="Normal 19 39 2" xfId="26620"/>
    <cellStyle name="Normal 19 4" xfId="551"/>
    <cellStyle name="Normal 19 4 2" xfId="2149"/>
    <cellStyle name="Normal 19 4 2 2" xfId="26652"/>
    <cellStyle name="Normal 19 4 3" xfId="26302"/>
    <cellStyle name="Normal 19 40" xfId="26270"/>
    <cellStyle name="Normal 19 5" xfId="552"/>
    <cellStyle name="Normal 19 5 2" xfId="2150"/>
    <cellStyle name="Normal 19 5 2 2" xfId="26653"/>
    <cellStyle name="Normal 19 5 3" xfId="26303"/>
    <cellStyle name="Normal 19 6" xfId="553"/>
    <cellStyle name="Normal 19 6 2" xfId="2151"/>
    <cellStyle name="Normal 19 6 2 2" xfId="26654"/>
    <cellStyle name="Normal 19 6 3" xfId="26304"/>
    <cellStyle name="Normal 19 7" xfId="554"/>
    <cellStyle name="Normal 19 7 2" xfId="2152"/>
    <cellStyle name="Normal 19 7 2 2" xfId="26655"/>
    <cellStyle name="Normal 19 7 3" xfId="26305"/>
    <cellStyle name="Normal 19 8" xfId="555"/>
    <cellStyle name="Normal 19 8 2" xfId="2153"/>
    <cellStyle name="Normal 19 8 2 2" xfId="26656"/>
    <cellStyle name="Normal 19 8 3" xfId="26306"/>
    <cellStyle name="Normal 19 9" xfId="556"/>
    <cellStyle name="Normal 19 9 2" xfId="2154"/>
    <cellStyle name="Normal 19 9 2 2" xfId="26657"/>
    <cellStyle name="Normal 19 9 3" xfId="26307"/>
    <cellStyle name="Normal 2" xfId="44"/>
    <cellStyle name="Normal 2 10" xfId="557"/>
    <cellStyle name="Normal 2 10 2" xfId="558"/>
    <cellStyle name="Normal 2 11" xfId="559"/>
    <cellStyle name="Normal 2 11 2" xfId="560"/>
    <cellStyle name="Normal 2 12" xfId="561"/>
    <cellStyle name="Normal 2 12 2" xfId="562"/>
    <cellStyle name="Normal 2 13" xfId="563"/>
    <cellStyle name="Normal 2 13 2" xfId="564"/>
    <cellStyle name="Normal 2 14" xfId="565"/>
    <cellStyle name="Normal 2 14 2" xfId="566"/>
    <cellStyle name="Normal 2 15" xfId="567"/>
    <cellStyle name="Normal 2 15 2" xfId="568"/>
    <cellStyle name="Normal 2 16" xfId="569"/>
    <cellStyle name="Normal 2 16 2" xfId="570"/>
    <cellStyle name="Normal 2 17" xfId="571"/>
    <cellStyle name="Normal 2 17 2" xfId="572"/>
    <cellStyle name="Normal 2 18" xfId="573"/>
    <cellStyle name="Normal 2 18 2" xfId="574"/>
    <cellStyle name="Normal 2 19" xfId="575"/>
    <cellStyle name="Normal 2 19 2" xfId="576"/>
    <cellStyle name="Normal 2 2" xfId="577"/>
    <cellStyle name="Normal 2 2 2" xfId="578"/>
    <cellStyle name="Normal 2 2 2 2" xfId="579"/>
    <cellStyle name="Normal 2 2 3" xfId="580"/>
    <cellStyle name="Normal 2 2 3 2" xfId="581"/>
    <cellStyle name="Normal 2 2 3 3" xfId="28357"/>
    <cellStyle name="Normal 2 2 3 4" xfId="28358"/>
    <cellStyle name="Normal 2 2 4" xfId="582"/>
    <cellStyle name="Normal 2 2 4 2" xfId="583"/>
    <cellStyle name="Normal 2 2 5" xfId="584"/>
    <cellStyle name="Normal 2 2 6" xfId="585"/>
    <cellStyle name="Normal 2 2 6 2" xfId="2473"/>
    <cellStyle name="Normal 2 2 6 2 2" xfId="26668"/>
    <cellStyle name="Normal 2 2 6 3" xfId="26436"/>
    <cellStyle name="Normal 2 20" xfId="586"/>
    <cellStyle name="Normal 2 20 2" xfId="587"/>
    <cellStyle name="Normal 2 21" xfId="588"/>
    <cellStyle name="Normal 2 21 2" xfId="589"/>
    <cellStyle name="Normal 2 22" xfId="590"/>
    <cellStyle name="Normal 2 23" xfId="33841"/>
    <cellStyle name="Normal 2 3" xfId="591"/>
    <cellStyle name="Normal 2 3 2" xfId="592"/>
    <cellStyle name="Normal 2 3 2 2" xfId="2601"/>
    <cellStyle name="Normal 2 4" xfId="593"/>
    <cellStyle name="Normal 2 4 2" xfId="594"/>
    <cellStyle name="Normal 2 4 3" xfId="2594"/>
    <cellStyle name="Normal 2 4 4" xfId="28359"/>
    <cellStyle name="Normal 2 5" xfId="595"/>
    <cellStyle name="Normal 2 5 10" xfId="596"/>
    <cellStyle name="Normal 2 5 10 2" xfId="597"/>
    <cellStyle name="Normal 2 5 11" xfId="598"/>
    <cellStyle name="Normal 2 5 2" xfId="599"/>
    <cellStyle name="Normal 2 5 2 2" xfId="600"/>
    <cellStyle name="Normal 2 5 3" xfId="601"/>
    <cellStyle name="Normal 2 5 3 2" xfId="602"/>
    <cellStyle name="Normal 2 5 4" xfId="603"/>
    <cellStyle name="Normal 2 5 4 2" xfId="604"/>
    <cellStyle name="Normal 2 5 5" xfId="605"/>
    <cellStyle name="Normal 2 5 5 2" xfId="606"/>
    <cellStyle name="Normal 2 5 6" xfId="607"/>
    <cellStyle name="Normal 2 5 6 2" xfId="608"/>
    <cellStyle name="Normal 2 5 7" xfId="609"/>
    <cellStyle name="Normal 2 5 7 2" xfId="610"/>
    <cellStyle name="Normal 2 5 8" xfId="611"/>
    <cellStyle name="Normal 2 5 8 2" xfId="612"/>
    <cellStyle name="Normal 2 5 9" xfId="613"/>
    <cellStyle name="Normal 2 5 9 2" xfId="614"/>
    <cellStyle name="Normal 2 6" xfId="615"/>
    <cellStyle name="Normal 2 6 2" xfId="616"/>
    <cellStyle name="Normal 2 7" xfId="617"/>
    <cellStyle name="Normal 2 7 2" xfId="618"/>
    <cellStyle name="Normal 2 8" xfId="619"/>
    <cellStyle name="Normal 2 8 2" xfId="620"/>
    <cellStyle name="Normal 2 9" xfId="621"/>
    <cellStyle name="Normal 2 9 2" xfId="622"/>
    <cellStyle name="Normal 2_cálculo" xfId="623"/>
    <cellStyle name="Normal 20" xfId="624"/>
    <cellStyle name="Normal 20 2" xfId="625"/>
    <cellStyle name="Normal 20 2 2" xfId="28360"/>
    <cellStyle name="Normal 20 3" xfId="28361"/>
    <cellStyle name="Normal 20 4" xfId="28362"/>
    <cellStyle name="Normal 21" xfId="626"/>
    <cellStyle name="Normal 21 2" xfId="627"/>
    <cellStyle name="Normal 21 2 2" xfId="28363"/>
    <cellStyle name="Normal 21 3" xfId="28364"/>
    <cellStyle name="Normal 21 4" xfId="28365"/>
    <cellStyle name="Normal 22" xfId="628"/>
    <cellStyle name="Normal 22 2" xfId="629"/>
    <cellStyle name="Normal 22 2 2" xfId="28366"/>
    <cellStyle name="Normal 22 3" xfId="28367"/>
    <cellStyle name="Normal 22 4" xfId="28368"/>
    <cellStyle name="Normal 23" xfId="630"/>
    <cellStyle name="Normal 23 2" xfId="631"/>
    <cellStyle name="Normal 23 2 2" xfId="28369"/>
    <cellStyle name="Normal 23 3" xfId="28370"/>
    <cellStyle name="Normal 23 4" xfId="28371"/>
    <cellStyle name="Normal 24" xfId="632"/>
    <cellStyle name="Normal 24 2" xfId="633"/>
    <cellStyle name="Normal 24 2 2" xfId="28372"/>
    <cellStyle name="Normal 24 3" xfId="28373"/>
    <cellStyle name="Normal 24 4" xfId="28374"/>
    <cellStyle name="Normal 25" xfId="634"/>
    <cellStyle name="Normal 25 2" xfId="28375"/>
    <cellStyle name="Normal 25 2 2" xfId="28376"/>
    <cellStyle name="Normal 25 3" xfId="28377"/>
    <cellStyle name="Normal 25 4" xfId="28378"/>
    <cellStyle name="Normal 26" xfId="635"/>
    <cellStyle name="Normal 26 2" xfId="636"/>
    <cellStyle name="Normal 26 2 2" xfId="28379"/>
    <cellStyle name="Normal 26 3" xfId="28380"/>
    <cellStyle name="Normal 26 4" xfId="28381"/>
    <cellStyle name="Normal 27" xfId="637"/>
    <cellStyle name="Normal 27 2" xfId="638"/>
    <cellStyle name="Normal 27 2 2" xfId="28382"/>
    <cellStyle name="Normal 27 3" xfId="28383"/>
    <cellStyle name="Normal 27 4" xfId="28384"/>
    <cellStyle name="Normal 28" xfId="639"/>
    <cellStyle name="Normal 28 2" xfId="640"/>
    <cellStyle name="Normal 28 2 2" xfId="28385"/>
    <cellStyle name="Normal 28 3" xfId="28386"/>
    <cellStyle name="Normal 28 4" xfId="28387"/>
    <cellStyle name="Normal 29" xfId="641"/>
    <cellStyle name="Normal 29 2" xfId="28388"/>
    <cellStyle name="Normal 29 2 2" xfId="28389"/>
    <cellStyle name="Normal 29 3" xfId="28390"/>
    <cellStyle name="Normal 29 4" xfId="28391"/>
    <cellStyle name="Normal 3" xfId="62"/>
    <cellStyle name="Normal 3 10" xfId="642"/>
    <cellStyle name="Normal 3 10 2" xfId="643"/>
    <cellStyle name="Normal 3 11" xfId="644"/>
    <cellStyle name="Normal 3 11 2" xfId="645"/>
    <cellStyle name="Normal 3 12" xfId="646"/>
    <cellStyle name="Normal 3 12 2" xfId="647"/>
    <cellStyle name="Normal 3 12 2 2" xfId="648"/>
    <cellStyle name="Normal 3 12 2 2 2" xfId="649"/>
    <cellStyle name="Normal 3 12 2 3" xfId="650"/>
    <cellStyle name="Normal 3 12 3" xfId="651"/>
    <cellStyle name="Normal 3 12 3 2" xfId="652"/>
    <cellStyle name="Normal 3 12 4" xfId="653"/>
    <cellStyle name="Normal 3 13" xfId="654"/>
    <cellStyle name="Normal 3 13 10" xfId="655"/>
    <cellStyle name="Normal 3 13 10 2" xfId="656"/>
    <cellStyle name="Normal 3 13 11" xfId="657"/>
    <cellStyle name="Normal 3 13 11 2" xfId="658"/>
    <cellStyle name="Normal 3 13 12" xfId="659"/>
    <cellStyle name="Normal 3 13 12 2" xfId="660"/>
    <cellStyle name="Normal 3 13 13" xfId="661"/>
    <cellStyle name="Normal 3 13 13 2" xfId="662"/>
    <cellStyle name="Normal 3 13 14" xfId="663"/>
    <cellStyle name="Normal 3 13 14 2" xfId="664"/>
    <cellStyle name="Normal 3 13 15" xfId="665"/>
    <cellStyle name="Normal 3 13 15 2" xfId="666"/>
    <cellStyle name="Normal 3 13 16" xfId="667"/>
    <cellStyle name="Normal 3 13 16 2" xfId="668"/>
    <cellStyle name="Normal 3 13 17" xfId="669"/>
    <cellStyle name="Normal 3 13 17 2" xfId="670"/>
    <cellStyle name="Normal 3 13 18" xfId="671"/>
    <cellStyle name="Normal 3 13 18 2" xfId="672"/>
    <cellStyle name="Normal 3 13 19" xfId="673"/>
    <cellStyle name="Normal 3 13 19 2" xfId="674"/>
    <cellStyle name="Normal 3 13 2" xfId="675"/>
    <cellStyle name="Normal 3 13 2 2" xfId="676"/>
    <cellStyle name="Normal 3 13 20" xfId="677"/>
    <cellStyle name="Normal 3 13 20 2" xfId="678"/>
    <cellStyle name="Normal 3 13 21" xfId="679"/>
    <cellStyle name="Normal 3 13 21 2" xfId="680"/>
    <cellStyle name="Normal 3 13 22" xfId="681"/>
    <cellStyle name="Normal 3 13 22 2" xfId="682"/>
    <cellStyle name="Normal 3 13 23" xfId="683"/>
    <cellStyle name="Normal 3 13 23 2" xfId="684"/>
    <cellStyle name="Normal 3 13 24" xfId="685"/>
    <cellStyle name="Normal 3 13 24 2" xfId="686"/>
    <cellStyle name="Normal 3 13 25" xfId="687"/>
    <cellStyle name="Normal 3 13 25 2" xfId="688"/>
    <cellStyle name="Normal 3 13 26" xfId="689"/>
    <cellStyle name="Normal 3 13 26 2" xfId="690"/>
    <cellStyle name="Normal 3 13 27" xfId="691"/>
    <cellStyle name="Normal 3 13 27 2" xfId="692"/>
    <cellStyle name="Normal 3 13 28" xfId="693"/>
    <cellStyle name="Normal 3 13 28 2" xfId="694"/>
    <cellStyle name="Normal 3 13 29" xfId="695"/>
    <cellStyle name="Normal 3 13 29 2" xfId="696"/>
    <cellStyle name="Normal 3 13 3" xfId="697"/>
    <cellStyle name="Normal 3 13 3 2" xfId="698"/>
    <cellStyle name="Normal 3 13 30" xfId="699"/>
    <cellStyle name="Normal 3 13 30 2" xfId="700"/>
    <cellStyle name="Normal 3 13 31" xfId="701"/>
    <cellStyle name="Normal 3 13 31 2" xfId="702"/>
    <cellStyle name="Normal 3 13 32" xfId="703"/>
    <cellStyle name="Normal 3 13 32 2" xfId="704"/>
    <cellStyle name="Normal 3 13 33" xfId="705"/>
    <cellStyle name="Normal 3 13 33 2" xfId="706"/>
    <cellStyle name="Normal 3 13 34" xfId="707"/>
    <cellStyle name="Normal 3 13 34 2" xfId="708"/>
    <cellStyle name="Normal 3 13 35" xfId="709"/>
    <cellStyle name="Normal 3 13 35 2" xfId="710"/>
    <cellStyle name="Normal 3 13 36" xfId="711"/>
    <cellStyle name="Normal 3 13 36 2" xfId="712"/>
    <cellStyle name="Normal 3 13 37" xfId="713"/>
    <cellStyle name="Normal 3 13 37 2" xfId="714"/>
    <cellStyle name="Normal 3 13 38" xfId="715"/>
    <cellStyle name="Normal 3 13 38 2" xfId="716"/>
    <cellStyle name="Normal 3 13 39" xfId="717"/>
    <cellStyle name="Normal 3 13 39 2" xfId="718"/>
    <cellStyle name="Normal 3 13 4" xfId="719"/>
    <cellStyle name="Normal 3 13 4 2" xfId="720"/>
    <cellStyle name="Normal 3 13 40" xfId="721"/>
    <cellStyle name="Normal 3 13 40 2" xfId="722"/>
    <cellStyle name="Normal 3 13 41" xfId="723"/>
    <cellStyle name="Normal 3 13 41 2" xfId="724"/>
    <cellStyle name="Normal 3 13 42" xfId="725"/>
    <cellStyle name="Normal 3 13 42 2" xfId="726"/>
    <cellStyle name="Normal 3 13 43" xfId="727"/>
    <cellStyle name="Normal 3 13 43 2" xfId="728"/>
    <cellStyle name="Normal 3 13 44" xfId="729"/>
    <cellStyle name="Normal 3 13 44 2" xfId="730"/>
    <cellStyle name="Normal 3 13 45" xfId="731"/>
    <cellStyle name="Normal 3 13 45 2" xfId="732"/>
    <cellStyle name="Normal 3 13 46" xfId="733"/>
    <cellStyle name="Normal 3 13 5" xfId="734"/>
    <cellStyle name="Normal 3 13 5 2" xfId="735"/>
    <cellStyle name="Normal 3 13 6" xfId="736"/>
    <cellStyle name="Normal 3 13 6 2" xfId="737"/>
    <cellStyle name="Normal 3 13 7" xfId="738"/>
    <cellStyle name="Normal 3 13 7 2" xfId="739"/>
    <cellStyle name="Normal 3 13 8" xfId="740"/>
    <cellStyle name="Normal 3 13 8 2" xfId="741"/>
    <cellStyle name="Normal 3 13 9" xfId="742"/>
    <cellStyle name="Normal 3 13 9 2" xfId="743"/>
    <cellStyle name="Normal 3 14" xfId="744"/>
    <cellStyle name="Normal 3 14 2" xfId="745"/>
    <cellStyle name="Normal 3 15" xfId="746"/>
    <cellStyle name="Normal 3 15 2" xfId="747"/>
    <cellStyle name="Normal 3 16" xfId="748"/>
    <cellStyle name="Normal 3 16 2" xfId="749"/>
    <cellStyle name="Normal 3 16 2 2" xfId="750"/>
    <cellStyle name="Normal 3 16 2 2 2" xfId="751"/>
    <cellStyle name="Normal 3 16 2 3" xfId="752"/>
    <cellStyle name="Normal 3 16 3" xfId="753"/>
    <cellStyle name="Normal 3 16 3 2" xfId="754"/>
    <cellStyle name="Normal 3 16 4" xfId="755"/>
    <cellStyle name="Normal 3 17" xfId="756"/>
    <cellStyle name="Normal 3 17 2" xfId="757"/>
    <cellStyle name="Normal 3 17 2 2" xfId="758"/>
    <cellStyle name="Normal 3 17 2 2 2" xfId="759"/>
    <cellStyle name="Normal 3 17 2 3" xfId="760"/>
    <cellStyle name="Normal 3 17 3" xfId="761"/>
    <cellStyle name="Normal 3 17 3 2" xfId="762"/>
    <cellStyle name="Normal 3 17 4" xfId="763"/>
    <cellStyle name="Normal 3 18" xfId="764"/>
    <cellStyle name="Normal 3 18 2" xfId="765"/>
    <cellStyle name="Normal 3 18 2 2" xfId="766"/>
    <cellStyle name="Normal 3 18 2 2 2" xfId="767"/>
    <cellStyle name="Normal 3 18 2 3" xfId="768"/>
    <cellStyle name="Normal 3 18 3" xfId="769"/>
    <cellStyle name="Normal 3 18 3 2" xfId="770"/>
    <cellStyle name="Normal 3 18 4" xfId="771"/>
    <cellStyle name="Normal 3 19" xfId="772"/>
    <cellStyle name="Normal 3 19 2" xfId="773"/>
    <cellStyle name="Normal 3 19 2 2" xfId="774"/>
    <cellStyle name="Normal 3 19 2 2 2" xfId="775"/>
    <cellStyle name="Normal 3 19 2 3" xfId="776"/>
    <cellStyle name="Normal 3 19 3" xfId="777"/>
    <cellStyle name="Normal 3 19 3 2" xfId="778"/>
    <cellStyle name="Normal 3 19 4" xfId="779"/>
    <cellStyle name="Normal 3 2" xfId="780"/>
    <cellStyle name="Normal 3 2 10" xfId="781"/>
    <cellStyle name="Normal 3 2 10 2" xfId="782"/>
    <cellStyle name="Normal 3 2 11" xfId="783"/>
    <cellStyle name="Normal 3 2 11 2" xfId="784"/>
    <cellStyle name="Normal 3 2 12" xfId="785"/>
    <cellStyle name="Normal 3 2 12 2" xfId="786"/>
    <cellStyle name="Normal 3 2 13" xfId="787"/>
    <cellStyle name="Normal 3 2 13 2" xfId="788"/>
    <cellStyle name="Normal 3 2 14" xfId="789"/>
    <cellStyle name="Normal 3 2 14 2" xfId="790"/>
    <cellStyle name="Normal 3 2 15" xfId="791"/>
    <cellStyle name="Normal 3 2 15 2" xfId="792"/>
    <cellStyle name="Normal 3 2 16" xfId="793"/>
    <cellStyle name="Normal 3 2 16 2" xfId="794"/>
    <cellStyle name="Normal 3 2 17" xfId="795"/>
    <cellStyle name="Normal 3 2 17 2" xfId="796"/>
    <cellStyle name="Normal 3 2 18" xfId="797"/>
    <cellStyle name="Normal 3 2 18 2" xfId="798"/>
    <cellStyle name="Normal 3 2 19" xfId="799"/>
    <cellStyle name="Normal 3 2 19 2" xfId="800"/>
    <cellStyle name="Normal 3 2 2" xfId="801"/>
    <cellStyle name="Normal 3 2 2 2" xfId="802"/>
    <cellStyle name="Normal 3 2 20" xfId="803"/>
    <cellStyle name="Normal 3 2 20 2" xfId="804"/>
    <cellStyle name="Normal 3 2 21" xfId="805"/>
    <cellStyle name="Normal 3 2 21 2" xfId="806"/>
    <cellStyle name="Normal 3 2 22" xfId="807"/>
    <cellStyle name="Normal 3 2 22 2" xfId="808"/>
    <cellStyle name="Normal 3 2 23" xfId="809"/>
    <cellStyle name="Normal 3 2 23 2" xfId="810"/>
    <cellStyle name="Normal 3 2 24" xfId="811"/>
    <cellStyle name="Normal 3 2 24 2" xfId="812"/>
    <cellStyle name="Normal 3 2 25" xfId="813"/>
    <cellStyle name="Normal 3 2 25 2" xfId="814"/>
    <cellStyle name="Normal 3 2 26" xfId="815"/>
    <cellStyle name="Normal 3 2 26 2" xfId="816"/>
    <cellStyle name="Normal 3 2 27" xfId="817"/>
    <cellStyle name="Normal 3 2 27 2" xfId="818"/>
    <cellStyle name="Normal 3 2 28" xfId="819"/>
    <cellStyle name="Normal 3 2 28 2" xfId="820"/>
    <cellStyle name="Normal 3 2 29" xfId="821"/>
    <cellStyle name="Normal 3 2 29 2" xfId="822"/>
    <cellStyle name="Normal 3 2 3" xfId="823"/>
    <cellStyle name="Normal 3 2 3 2" xfId="824"/>
    <cellStyle name="Normal 3 2 30" xfId="825"/>
    <cellStyle name="Normal 3 2 30 2" xfId="826"/>
    <cellStyle name="Normal 3 2 31" xfId="827"/>
    <cellStyle name="Normal 3 2 31 2" xfId="828"/>
    <cellStyle name="Normal 3 2 32" xfId="829"/>
    <cellStyle name="Normal 3 2 32 2" xfId="830"/>
    <cellStyle name="Normal 3 2 33" xfId="831"/>
    <cellStyle name="Normal 3 2 33 2" xfId="832"/>
    <cellStyle name="Normal 3 2 34" xfId="833"/>
    <cellStyle name="Normal 3 2 34 2" xfId="834"/>
    <cellStyle name="Normal 3 2 35" xfId="835"/>
    <cellStyle name="Normal 3 2 35 2" xfId="836"/>
    <cellStyle name="Normal 3 2 36" xfId="837"/>
    <cellStyle name="Normal 3 2 36 2" xfId="838"/>
    <cellStyle name="Normal 3 2 37" xfId="839"/>
    <cellStyle name="Normal 3 2 37 2" xfId="840"/>
    <cellStyle name="Normal 3 2 38" xfId="841"/>
    <cellStyle name="Normal 3 2 38 2" xfId="842"/>
    <cellStyle name="Normal 3 2 39" xfId="843"/>
    <cellStyle name="Normal 3 2 39 2" xfId="844"/>
    <cellStyle name="Normal 3 2 4" xfId="845"/>
    <cellStyle name="Normal 3 2 4 2" xfId="846"/>
    <cellStyle name="Normal 3 2 40" xfId="847"/>
    <cellStyle name="Normal 3 2 40 2" xfId="848"/>
    <cellStyle name="Normal 3 2 41" xfId="849"/>
    <cellStyle name="Normal 3 2 41 2" xfId="850"/>
    <cellStyle name="Normal 3 2 42" xfId="851"/>
    <cellStyle name="Normal 3 2 42 2" xfId="852"/>
    <cellStyle name="Normal 3 2 43" xfId="853"/>
    <cellStyle name="Normal 3 2 43 2" xfId="854"/>
    <cellStyle name="Normal 3 2 44" xfId="855"/>
    <cellStyle name="Normal 3 2 44 2" xfId="856"/>
    <cellStyle name="Normal 3 2 45" xfId="857"/>
    <cellStyle name="Normal 3 2 45 2" xfId="858"/>
    <cellStyle name="Normal 3 2 46" xfId="859"/>
    <cellStyle name="Normal 3 2 46 2" xfId="860"/>
    <cellStyle name="Normal 3 2 47" xfId="861"/>
    <cellStyle name="Normal 3 2 47 2" xfId="862"/>
    <cellStyle name="Normal 3 2 47 2 2" xfId="863"/>
    <cellStyle name="Normal 3 2 47 3" xfId="864"/>
    <cellStyle name="Normal 3 2 48" xfId="865"/>
    <cellStyle name="Normal 3 2 5" xfId="866"/>
    <cellStyle name="Normal 3 2 5 2" xfId="867"/>
    <cellStyle name="Normal 3 2 6" xfId="868"/>
    <cellStyle name="Normal 3 2 6 2" xfId="869"/>
    <cellStyle name="Normal 3 2 7" xfId="870"/>
    <cellStyle name="Normal 3 2 7 2" xfId="871"/>
    <cellStyle name="Normal 3 2 8" xfId="872"/>
    <cellStyle name="Normal 3 2 8 2" xfId="873"/>
    <cellStyle name="Normal 3 2 9" xfId="874"/>
    <cellStyle name="Normal 3 2 9 2" xfId="875"/>
    <cellStyle name="Normal 3 20" xfId="876"/>
    <cellStyle name="Normal 3 20 2" xfId="877"/>
    <cellStyle name="Normal 3 20 2 2" xfId="878"/>
    <cellStyle name="Normal 3 20 2 2 2" xfId="879"/>
    <cellStyle name="Normal 3 20 2 3" xfId="880"/>
    <cellStyle name="Normal 3 20 3" xfId="881"/>
    <cellStyle name="Normal 3 20 3 2" xfId="882"/>
    <cellStyle name="Normal 3 20 4" xfId="883"/>
    <cellStyle name="Normal 3 21" xfId="884"/>
    <cellStyle name="Normal 3 21 2" xfId="885"/>
    <cellStyle name="Normal 3 21 2 2" xfId="886"/>
    <cellStyle name="Normal 3 21 2 2 2" xfId="887"/>
    <cellStyle name="Normal 3 21 2 3" xfId="888"/>
    <cellStyle name="Normal 3 21 3" xfId="889"/>
    <cellStyle name="Normal 3 21 3 2" xfId="890"/>
    <cellStyle name="Normal 3 21 4" xfId="891"/>
    <cellStyle name="Normal 3 22" xfId="892"/>
    <cellStyle name="Normal 3 22 2" xfId="893"/>
    <cellStyle name="Normal 3 22 2 2" xfId="894"/>
    <cellStyle name="Normal 3 22 2 2 2" xfId="895"/>
    <cellStyle name="Normal 3 22 2 3" xfId="896"/>
    <cellStyle name="Normal 3 22 3" xfId="897"/>
    <cellStyle name="Normal 3 22 3 2" xfId="898"/>
    <cellStyle name="Normal 3 22 4" xfId="899"/>
    <cellStyle name="Normal 3 23" xfId="900"/>
    <cellStyle name="Normal 3 23 2" xfId="901"/>
    <cellStyle name="Normal 3 23 2 2" xfId="902"/>
    <cellStyle name="Normal 3 23 2 2 2" xfId="903"/>
    <cellStyle name="Normal 3 23 2 3" xfId="904"/>
    <cellStyle name="Normal 3 23 3" xfId="905"/>
    <cellStyle name="Normal 3 23 3 2" xfId="906"/>
    <cellStyle name="Normal 3 23 4" xfId="907"/>
    <cellStyle name="Normal 3 24" xfId="908"/>
    <cellStyle name="Normal 3 24 2" xfId="909"/>
    <cellStyle name="Normal 3 24 2 2" xfId="910"/>
    <cellStyle name="Normal 3 24 2 2 2" xfId="911"/>
    <cellStyle name="Normal 3 24 2 3" xfId="912"/>
    <cellStyle name="Normal 3 24 3" xfId="913"/>
    <cellStyle name="Normal 3 24 3 2" xfId="914"/>
    <cellStyle name="Normal 3 24 4" xfId="915"/>
    <cellStyle name="Normal 3 25" xfId="916"/>
    <cellStyle name="Normal 3 25 2" xfId="917"/>
    <cellStyle name="Normal 3 25 2 2" xfId="918"/>
    <cellStyle name="Normal 3 25 2 2 2" xfId="919"/>
    <cellStyle name="Normal 3 25 2 3" xfId="920"/>
    <cellStyle name="Normal 3 25 3" xfId="921"/>
    <cellStyle name="Normal 3 25 3 2" xfId="922"/>
    <cellStyle name="Normal 3 25 4" xfId="923"/>
    <cellStyle name="Normal 3 26" xfId="924"/>
    <cellStyle name="Normal 3 26 2" xfId="925"/>
    <cellStyle name="Normal 3 26 2 2" xfId="926"/>
    <cellStyle name="Normal 3 26 2 2 2" xfId="927"/>
    <cellStyle name="Normal 3 26 2 3" xfId="928"/>
    <cellStyle name="Normal 3 26 3" xfId="929"/>
    <cellStyle name="Normal 3 26 3 2" xfId="930"/>
    <cellStyle name="Normal 3 26 4" xfId="931"/>
    <cellStyle name="Normal 3 27" xfId="932"/>
    <cellStyle name="Normal 3 27 2" xfId="933"/>
    <cellStyle name="Normal 3 27 2 2" xfId="934"/>
    <cellStyle name="Normal 3 27 2 2 2" xfId="935"/>
    <cellStyle name="Normal 3 27 2 3" xfId="936"/>
    <cellStyle name="Normal 3 27 3" xfId="937"/>
    <cellStyle name="Normal 3 27 3 2" xfId="938"/>
    <cellStyle name="Normal 3 27 4" xfId="939"/>
    <cellStyle name="Normal 3 28" xfId="940"/>
    <cellStyle name="Normal 3 28 2" xfId="941"/>
    <cellStyle name="Normal 3 28 2 2" xfId="942"/>
    <cellStyle name="Normal 3 28 2 2 2" xfId="943"/>
    <cellStyle name="Normal 3 28 2 3" xfId="944"/>
    <cellStyle name="Normal 3 28 3" xfId="945"/>
    <cellStyle name="Normal 3 28 3 2" xfId="946"/>
    <cellStyle name="Normal 3 28 4" xfId="947"/>
    <cellStyle name="Normal 3 29" xfId="948"/>
    <cellStyle name="Normal 3 29 2" xfId="949"/>
    <cellStyle name="Normal 3 29 2 2" xfId="950"/>
    <cellStyle name="Normal 3 29 2 2 2" xfId="951"/>
    <cellStyle name="Normal 3 29 2 3" xfId="952"/>
    <cellStyle name="Normal 3 29 3" xfId="953"/>
    <cellStyle name="Normal 3 29 3 2" xfId="954"/>
    <cellStyle name="Normal 3 29 4" xfId="955"/>
    <cellStyle name="Normal 3 3" xfId="956"/>
    <cellStyle name="Normal 3 3 2" xfId="957"/>
    <cellStyle name="Normal 3 30" xfId="958"/>
    <cellStyle name="Normal 3 30 2" xfId="959"/>
    <cellStyle name="Normal 3 30 2 2" xfId="960"/>
    <cellStyle name="Normal 3 30 2 2 2" xfId="961"/>
    <cellStyle name="Normal 3 30 2 3" xfId="962"/>
    <cellStyle name="Normal 3 30 3" xfId="963"/>
    <cellStyle name="Normal 3 30 3 2" xfId="964"/>
    <cellStyle name="Normal 3 30 4" xfId="965"/>
    <cellStyle name="Normal 3 31" xfId="966"/>
    <cellStyle name="Normal 3 31 2" xfId="967"/>
    <cellStyle name="Normal 3 31 2 2" xfId="968"/>
    <cellStyle name="Normal 3 31 2 2 2" xfId="969"/>
    <cellStyle name="Normal 3 31 2 3" xfId="970"/>
    <cellStyle name="Normal 3 31 3" xfId="971"/>
    <cellStyle name="Normal 3 31 3 2" xfId="972"/>
    <cellStyle name="Normal 3 31 4" xfId="973"/>
    <cellStyle name="Normal 3 32" xfId="974"/>
    <cellStyle name="Normal 3 32 2" xfId="975"/>
    <cellStyle name="Normal 3 32 2 2" xfId="976"/>
    <cellStyle name="Normal 3 32 2 2 2" xfId="977"/>
    <cellStyle name="Normal 3 32 2 3" xfId="978"/>
    <cellStyle name="Normal 3 32 3" xfId="979"/>
    <cellStyle name="Normal 3 32 3 2" xfId="980"/>
    <cellStyle name="Normal 3 32 4" xfId="981"/>
    <cellStyle name="Normal 3 33" xfId="982"/>
    <cellStyle name="Normal 3 33 2" xfId="983"/>
    <cellStyle name="Normal 3 33 2 2" xfId="984"/>
    <cellStyle name="Normal 3 33 2 2 2" xfId="985"/>
    <cellStyle name="Normal 3 33 2 3" xfId="986"/>
    <cellStyle name="Normal 3 33 3" xfId="987"/>
    <cellStyle name="Normal 3 33 3 2" xfId="988"/>
    <cellStyle name="Normal 3 33 4" xfId="989"/>
    <cellStyle name="Normal 3 34" xfId="990"/>
    <cellStyle name="Normal 3 34 2" xfId="991"/>
    <cellStyle name="Normal 3 34 2 2" xfId="992"/>
    <cellStyle name="Normal 3 34 2 2 2" xfId="993"/>
    <cellStyle name="Normal 3 34 2 3" xfId="994"/>
    <cellStyle name="Normal 3 34 3" xfId="995"/>
    <cellStyle name="Normal 3 34 3 2" xfId="996"/>
    <cellStyle name="Normal 3 34 4" xfId="997"/>
    <cellStyle name="Normal 3 35" xfId="998"/>
    <cellStyle name="Normal 3 35 2" xfId="999"/>
    <cellStyle name="Normal 3 35 2 2" xfId="1000"/>
    <cellStyle name="Normal 3 35 2 2 2" xfId="1001"/>
    <cellStyle name="Normal 3 35 2 3" xfId="1002"/>
    <cellStyle name="Normal 3 35 3" xfId="1003"/>
    <cellStyle name="Normal 3 35 3 2" xfId="1004"/>
    <cellStyle name="Normal 3 35 4" xfId="1005"/>
    <cellStyle name="Normal 3 36" xfId="1006"/>
    <cellStyle name="Normal 3 36 2" xfId="1007"/>
    <cellStyle name="Normal 3 36 2 2" xfId="1008"/>
    <cellStyle name="Normal 3 36 2 2 2" xfId="1009"/>
    <cellStyle name="Normal 3 36 2 3" xfId="1010"/>
    <cellStyle name="Normal 3 36 3" xfId="1011"/>
    <cellStyle name="Normal 3 36 3 2" xfId="1012"/>
    <cellStyle name="Normal 3 36 4" xfId="1013"/>
    <cellStyle name="Normal 3 37" xfId="1014"/>
    <cellStyle name="Normal 3 37 2" xfId="1015"/>
    <cellStyle name="Normal 3 37 2 2" xfId="1016"/>
    <cellStyle name="Normal 3 37 2 2 2" xfId="1017"/>
    <cellStyle name="Normal 3 37 2 3" xfId="1018"/>
    <cellStyle name="Normal 3 37 3" xfId="1019"/>
    <cellStyle name="Normal 3 37 3 2" xfId="1020"/>
    <cellStyle name="Normal 3 37 4" xfId="1021"/>
    <cellStyle name="Normal 3 38" xfId="1022"/>
    <cellStyle name="Normal 3 38 2" xfId="1023"/>
    <cellStyle name="Normal 3 38 2 2" xfId="1024"/>
    <cellStyle name="Normal 3 38 2 2 2" xfId="1025"/>
    <cellStyle name="Normal 3 38 2 3" xfId="1026"/>
    <cellStyle name="Normal 3 38 3" xfId="1027"/>
    <cellStyle name="Normal 3 38 3 2" xfId="1028"/>
    <cellStyle name="Normal 3 38 4" xfId="1029"/>
    <cellStyle name="Normal 3 39" xfId="1030"/>
    <cellStyle name="Normal 3 39 2" xfId="1031"/>
    <cellStyle name="Normal 3 39 2 2" xfId="1032"/>
    <cellStyle name="Normal 3 39 2 2 2" xfId="1033"/>
    <cellStyle name="Normal 3 39 2 3" xfId="1034"/>
    <cellStyle name="Normal 3 39 3" xfId="1035"/>
    <cellStyle name="Normal 3 39 3 2" xfId="1036"/>
    <cellStyle name="Normal 3 39 4" xfId="1037"/>
    <cellStyle name="Normal 3 4" xfId="1038"/>
    <cellStyle name="Normal 3 4 2" xfId="1039"/>
    <cellStyle name="Normal 3 40" xfId="1040"/>
    <cellStyle name="Normal 3 40 2" xfId="1041"/>
    <cellStyle name="Normal 3 40 2 2" xfId="1042"/>
    <cellStyle name="Normal 3 40 2 2 2" xfId="1043"/>
    <cellStyle name="Normal 3 40 2 3" xfId="1044"/>
    <cellStyle name="Normal 3 40 3" xfId="1045"/>
    <cellStyle name="Normal 3 40 3 2" xfId="1046"/>
    <cellStyle name="Normal 3 40 4" xfId="1047"/>
    <cellStyle name="Normal 3 41" xfId="1048"/>
    <cellStyle name="Normal 3 41 2" xfId="1049"/>
    <cellStyle name="Normal 3 41 2 2" xfId="1050"/>
    <cellStyle name="Normal 3 41 2 2 2" xfId="1051"/>
    <cellStyle name="Normal 3 41 2 3" xfId="1052"/>
    <cellStyle name="Normal 3 41 3" xfId="1053"/>
    <cellStyle name="Normal 3 41 3 2" xfId="1054"/>
    <cellStyle name="Normal 3 41 4" xfId="1055"/>
    <cellStyle name="Normal 3 42" xfId="1056"/>
    <cellStyle name="Normal 3 42 2" xfId="1057"/>
    <cellStyle name="Normal 3 42 2 2" xfId="1058"/>
    <cellStyle name="Normal 3 42 2 2 2" xfId="1059"/>
    <cellStyle name="Normal 3 42 2 3" xfId="1060"/>
    <cellStyle name="Normal 3 42 3" xfId="1061"/>
    <cellStyle name="Normal 3 42 3 2" xfId="1062"/>
    <cellStyle name="Normal 3 42 4" xfId="1063"/>
    <cellStyle name="Normal 3 43" xfId="1064"/>
    <cellStyle name="Normal 3 43 2" xfId="1065"/>
    <cellStyle name="Normal 3 43 2 2" xfId="1066"/>
    <cellStyle name="Normal 3 43 2 2 2" xfId="1067"/>
    <cellStyle name="Normal 3 43 2 3" xfId="1068"/>
    <cellStyle name="Normal 3 43 3" xfId="1069"/>
    <cellStyle name="Normal 3 43 3 2" xfId="1070"/>
    <cellStyle name="Normal 3 43 4" xfId="1071"/>
    <cellStyle name="Normal 3 44" xfId="1072"/>
    <cellStyle name="Normal 3 44 2" xfId="1073"/>
    <cellStyle name="Normal 3 44 2 2" xfId="1074"/>
    <cellStyle name="Normal 3 44 2 2 2" xfId="1075"/>
    <cellStyle name="Normal 3 44 2 3" xfId="1076"/>
    <cellStyle name="Normal 3 44 3" xfId="1077"/>
    <cellStyle name="Normal 3 44 3 2" xfId="1078"/>
    <cellStyle name="Normal 3 44 4" xfId="1079"/>
    <cellStyle name="Normal 3 45" xfId="1080"/>
    <cellStyle name="Normal 3 45 2" xfId="1081"/>
    <cellStyle name="Normal 3 45 2 2" xfId="1082"/>
    <cellStyle name="Normal 3 45 2 2 2" xfId="1083"/>
    <cellStyle name="Normal 3 45 2 3" xfId="1084"/>
    <cellStyle name="Normal 3 45 3" xfId="1085"/>
    <cellStyle name="Normal 3 45 3 2" xfId="1086"/>
    <cellStyle name="Normal 3 45 4" xfId="1087"/>
    <cellStyle name="Normal 3 46" xfId="1088"/>
    <cellStyle name="Normal 3 46 2" xfId="1089"/>
    <cellStyle name="Normal 3 46 2 2" xfId="1090"/>
    <cellStyle name="Normal 3 46 2 2 2" xfId="1091"/>
    <cellStyle name="Normal 3 46 2 3" xfId="1092"/>
    <cellStyle name="Normal 3 46 3" xfId="1093"/>
    <cellStyle name="Normal 3 46 3 2" xfId="1094"/>
    <cellStyle name="Normal 3 46 4" xfId="1095"/>
    <cellStyle name="Normal 3 47" xfId="1096"/>
    <cellStyle name="Normal 3 47 2" xfId="1097"/>
    <cellStyle name="Normal 3 47 2 2" xfId="1098"/>
    <cellStyle name="Normal 3 47 2 2 2" xfId="1099"/>
    <cellStyle name="Normal 3 47 2 3" xfId="1100"/>
    <cellStyle name="Normal 3 47 3" xfId="1101"/>
    <cellStyle name="Normal 3 47 3 2" xfId="1102"/>
    <cellStyle name="Normal 3 47 4" xfId="1103"/>
    <cellStyle name="Normal 3 48" xfId="1104"/>
    <cellStyle name="Normal 3 48 2" xfId="1105"/>
    <cellStyle name="Normal 3 48 2 2" xfId="1106"/>
    <cellStyle name="Normal 3 48 2 2 2" xfId="1107"/>
    <cellStyle name="Normal 3 48 2 3" xfId="1108"/>
    <cellStyle name="Normal 3 48 3" xfId="1109"/>
    <cellStyle name="Normal 3 48 3 2" xfId="1110"/>
    <cellStyle name="Normal 3 48 4" xfId="1111"/>
    <cellStyle name="Normal 3 49" xfId="1112"/>
    <cellStyle name="Normal 3 49 2" xfId="1113"/>
    <cellStyle name="Normal 3 49 2 2" xfId="1114"/>
    <cellStyle name="Normal 3 49 2 2 2" xfId="1115"/>
    <cellStyle name="Normal 3 49 2 3" xfId="1116"/>
    <cellStyle name="Normal 3 49 3" xfId="1117"/>
    <cellStyle name="Normal 3 49 3 2" xfId="1118"/>
    <cellStyle name="Normal 3 49 4" xfId="1119"/>
    <cellStyle name="Normal 3 5" xfId="1120"/>
    <cellStyle name="Normal 3 5 2" xfId="1121"/>
    <cellStyle name="Normal 3 50" xfId="1122"/>
    <cellStyle name="Normal 3 50 2" xfId="1123"/>
    <cellStyle name="Normal 3 50 2 2" xfId="1124"/>
    <cellStyle name="Normal 3 50 2 2 2" xfId="1125"/>
    <cellStyle name="Normal 3 50 2 3" xfId="1126"/>
    <cellStyle name="Normal 3 50 3" xfId="1127"/>
    <cellStyle name="Normal 3 50 3 2" xfId="1128"/>
    <cellStyle name="Normal 3 50 4" xfId="1129"/>
    <cellStyle name="Normal 3 51" xfId="1130"/>
    <cellStyle name="Normal 3 51 2" xfId="1131"/>
    <cellStyle name="Normal 3 51 2 2" xfId="1132"/>
    <cellStyle name="Normal 3 51 2 2 2" xfId="1133"/>
    <cellStyle name="Normal 3 51 2 3" xfId="1134"/>
    <cellStyle name="Normal 3 51 3" xfId="1135"/>
    <cellStyle name="Normal 3 51 3 2" xfId="1136"/>
    <cellStyle name="Normal 3 51 4" xfId="1137"/>
    <cellStyle name="Normal 3 52" xfId="1138"/>
    <cellStyle name="Normal 3 52 2" xfId="1139"/>
    <cellStyle name="Normal 3 52 2 2" xfId="1140"/>
    <cellStyle name="Normal 3 52 2 2 2" xfId="1141"/>
    <cellStyle name="Normal 3 52 2 3" xfId="1142"/>
    <cellStyle name="Normal 3 52 3" xfId="1143"/>
    <cellStyle name="Normal 3 52 3 2" xfId="1144"/>
    <cellStyle name="Normal 3 52 4" xfId="1145"/>
    <cellStyle name="Normal 3 53" xfId="1146"/>
    <cellStyle name="Normal 3 53 2" xfId="1147"/>
    <cellStyle name="Normal 3 53 2 2" xfId="1148"/>
    <cellStyle name="Normal 3 53 2 2 2" xfId="1149"/>
    <cellStyle name="Normal 3 53 2 3" xfId="1150"/>
    <cellStyle name="Normal 3 53 3" xfId="1151"/>
    <cellStyle name="Normal 3 53 3 2" xfId="1152"/>
    <cellStyle name="Normal 3 53 4" xfId="1153"/>
    <cellStyle name="Normal 3 54" xfId="1154"/>
    <cellStyle name="Normal 3 54 2" xfId="1155"/>
    <cellStyle name="Normal 3 54 2 2" xfId="1156"/>
    <cellStyle name="Normal 3 54 2 2 2" xfId="1157"/>
    <cellStyle name="Normal 3 54 2 3" xfId="1158"/>
    <cellStyle name="Normal 3 54 3" xfId="1159"/>
    <cellStyle name="Normal 3 54 3 2" xfId="1160"/>
    <cellStyle name="Normal 3 54 4" xfId="1161"/>
    <cellStyle name="Normal 3 55" xfId="1162"/>
    <cellStyle name="Normal 3 55 2" xfId="1163"/>
    <cellStyle name="Normal 3 55 2 2" xfId="1164"/>
    <cellStyle name="Normal 3 55 2 2 2" xfId="1165"/>
    <cellStyle name="Normal 3 55 2 3" xfId="1166"/>
    <cellStyle name="Normal 3 55 3" xfId="1167"/>
    <cellStyle name="Normal 3 55 3 2" xfId="1168"/>
    <cellStyle name="Normal 3 55 4" xfId="1169"/>
    <cellStyle name="Normal 3 56" xfId="1170"/>
    <cellStyle name="Normal 3 56 2" xfId="1171"/>
    <cellStyle name="Normal 3 56 2 2" xfId="1172"/>
    <cellStyle name="Normal 3 56 2 2 2" xfId="1173"/>
    <cellStyle name="Normal 3 56 2 3" xfId="1174"/>
    <cellStyle name="Normal 3 56 3" xfId="1175"/>
    <cellStyle name="Normal 3 56 3 2" xfId="1176"/>
    <cellStyle name="Normal 3 56 4" xfId="1177"/>
    <cellStyle name="Normal 3 57" xfId="1178"/>
    <cellStyle name="Normal 3 57 2" xfId="1179"/>
    <cellStyle name="Normal 3 57 2 2" xfId="1180"/>
    <cellStyle name="Normal 3 57 2 2 2" xfId="1181"/>
    <cellStyle name="Normal 3 57 2 3" xfId="1182"/>
    <cellStyle name="Normal 3 57 3" xfId="1183"/>
    <cellStyle name="Normal 3 57 3 2" xfId="1184"/>
    <cellStyle name="Normal 3 57 4" xfId="1185"/>
    <cellStyle name="Normal 3 58" xfId="1186"/>
    <cellStyle name="Normal 3 58 2" xfId="1187"/>
    <cellStyle name="Normal 3 58 2 2" xfId="1188"/>
    <cellStyle name="Normal 3 58 3" xfId="1189"/>
    <cellStyle name="Normal 3 59" xfId="1190"/>
    <cellStyle name="Normal 3 59 2" xfId="2606"/>
    <cellStyle name="Normal 3 59 2 2" xfId="2819"/>
    <cellStyle name="Normal 3 59 3" xfId="2677"/>
    <cellStyle name="Normal 3 59 3 2" xfId="2877"/>
    <cellStyle name="Normal 3 59 4" xfId="2818"/>
    <cellStyle name="Normal 3 6" xfId="1191"/>
    <cellStyle name="Normal 3 6 2" xfId="1192"/>
    <cellStyle name="Normal 3 60" xfId="1193"/>
    <cellStyle name="Normal 3 61" xfId="1194"/>
    <cellStyle name="Normal 3 62" xfId="1195"/>
    <cellStyle name="Normal 3 62 2" xfId="2163"/>
    <cellStyle name="Normal 3 62 2 2" xfId="26660"/>
    <cellStyle name="Normal 3 62 3" xfId="26314"/>
    <cellStyle name="Normal 3 63" xfId="1196"/>
    <cellStyle name="Normal 3 63 2" xfId="2181"/>
    <cellStyle name="Normal 3 63 3" xfId="26224"/>
    <cellStyle name="Normal 3 64" xfId="2067"/>
    <cellStyle name="Normal 3 64 2" xfId="26579"/>
    <cellStyle name="Normal 3 7" xfId="1197"/>
    <cellStyle name="Normal 3 7 2" xfId="1198"/>
    <cellStyle name="Normal 3 8" xfId="1199"/>
    <cellStyle name="Normal 3 8 2" xfId="1200"/>
    <cellStyle name="Normal 3 9" xfId="1201"/>
    <cellStyle name="Normal 3 9 2" xfId="1202"/>
    <cellStyle name="Normal 30" xfId="1203"/>
    <cellStyle name="Normal 30 2" xfId="28392"/>
    <cellStyle name="Normal 30 2 2" xfId="28393"/>
    <cellStyle name="Normal 30 3" xfId="28394"/>
    <cellStyle name="Normal 30 4" xfId="28395"/>
    <cellStyle name="Normal 31" xfId="1204"/>
    <cellStyle name="Normal 31 2" xfId="28396"/>
    <cellStyle name="Normal 31 2 2" xfId="28397"/>
    <cellStyle name="Normal 31 3" xfId="28398"/>
    <cellStyle name="Normal 31 4" xfId="28399"/>
    <cellStyle name="Normal 32" xfId="1205"/>
    <cellStyle name="Normal 32 2" xfId="1206"/>
    <cellStyle name="Normal 32 2 2" xfId="28400"/>
    <cellStyle name="Normal 32 3" xfId="28401"/>
    <cellStyle name="Normal 32 4" xfId="28402"/>
    <cellStyle name="Normal 33" xfId="1207"/>
    <cellStyle name="Normal 33 2" xfId="1208"/>
    <cellStyle name="Normal 33 2 2" xfId="28403"/>
    <cellStyle name="Normal 33 3" xfId="28404"/>
    <cellStyle name="Normal 33 4" xfId="28405"/>
    <cellStyle name="Normal 34" xfId="1209"/>
    <cellStyle name="Normal 34 2" xfId="28406"/>
    <cellStyle name="Normal 34 2 2" xfId="28407"/>
    <cellStyle name="Normal 34 3" xfId="28408"/>
    <cellStyle name="Normal 34 4" xfId="28409"/>
    <cellStyle name="Normal 35" xfId="1210"/>
    <cellStyle name="Normal 35 2" xfId="28410"/>
    <cellStyle name="Normal 35 2 2" xfId="28411"/>
    <cellStyle name="Normal 35 3" xfId="28412"/>
    <cellStyle name="Normal 35 4" xfId="28413"/>
    <cellStyle name="Normal 36" xfId="1211"/>
    <cellStyle name="Normal 36 2" xfId="28414"/>
    <cellStyle name="Normal 36 2 2" xfId="28415"/>
    <cellStyle name="Normal 36 3" xfId="28416"/>
    <cellStyle name="Normal 36 4" xfId="28417"/>
    <cellStyle name="Normal 37" xfId="1212"/>
    <cellStyle name="Normal 37 10" xfId="28418"/>
    <cellStyle name="Normal 37 10 2" xfId="28419"/>
    <cellStyle name="Normal 37 10 3" xfId="28420"/>
    <cellStyle name="Normal 37 10 4" xfId="28421"/>
    <cellStyle name="Normal 37 11" xfId="28422"/>
    <cellStyle name="Normal 37 11 2" xfId="28423"/>
    <cellStyle name="Normal 37 11 3" xfId="28424"/>
    <cellStyle name="Normal 37 11 4" xfId="28425"/>
    <cellStyle name="Normal 37 12" xfId="28426"/>
    <cellStyle name="Normal 37 12 2" xfId="28427"/>
    <cellStyle name="Normal 37 12 3" xfId="28428"/>
    <cellStyle name="Normal 37 13" xfId="28429"/>
    <cellStyle name="Normal 37 13 2" xfId="28430"/>
    <cellStyle name="Normal 37 14" xfId="28431"/>
    <cellStyle name="Normal 37 15" xfId="28432"/>
    <cellStyle name="Normal 37 2" xfId="1213"/>
    <cellStyle name="Normal 37 2 10" xfId="28433"/>
    <cellStyle name="Normal 37 2 10 2" xfId="28434"/>
    <cellStyle name="Normal 37 2 10 3" xfId="28435"/>
    <cellStyle name="Normal 37 2 10 4" xfId="28436"/>
    <cellStyle name="Normal 37 2 11" xfId="28437"/>
    <cellStyle name="Normal 37 2 11 2" xfId="28438"/>
    <cellStyle name="Normal 37 2 11 3" xfId="28439"/>
    <cellStyle name="Normal 37 2 12" xfId="28440"/>
    <cellStyle name="Normal 37 2 12 2" xfId="28441"/>
    <cellStyle name="Normal 37 2 13" xfId="28442"/>
    <cellStyle name="Normal 37 2 14" xfId="28443"/>
    <cellStyle name="Normal 37 2 2" xfId="28444"/>
    <cellStyle name="Normal 37 2 2 2" xfId="28445"/>
    <cellStyle name="Normal 37 2 2 2 2" xfId="28446"/>
    <cellStyle name="Normal 37 2 2 2 2 2" xfId="28447"/>
    <cellStyle name="Normal 37 2 2 2 2 2 2" xfId="28448"/>
    <cellStyle name="Normal 37 2 2 2 2 2 3" xfId="28449"/>
    <cellStyle name="Normal 37 2 2 2 2 2 4" xfId="28450"/>
    <cellStyle name="Normal 37 2 2 2 2 3" xfId="28451"/>
    <cellStyle name="Normal 37 2 2 2 2 4" xfId="28452"/>
    <cellStyle name="Normal 37 2 2 2 2 5" xfId="28453"/>
    <cellStyle name="Normal 37 2 2 2 3" xfId="28454"/>
    <cellStyle name="Normal 37 2 2 2 3 2" xfId="28455"/>
    <cellStyle name="Normal 37 2 2 2 3 3" xfId="28456"/>
    <cellStyle name="Normal 37 2 2 2 3 4" xfId="28457"/>
    <cellStyle name="Normal 37 2 2 2 4" xfId="28458"/>
    <cellStyle name="Normal 37 2 2 2 5" xfId="28459"/>
    <cellStyle name="Normal 37 2 2 2 6" xfId="28460"/>
    <cellStyle name="Normal 37 2 2 3" xfId="28461"/>
    <cellStyle name="Normal 37 2 2 3 2" xfId="28462"/>
    <cellStyle name="Normal 37 2 2 3 2 2" xfId="28463"/>
    <cellStyle name="Normal 37 2 2 3 2 3" xfId="28464"/>
    <cellStyle name="Normal 37 2 2 3 2 4" xfId="28465"/>
    <cellStyle name="Normal 37 2 2 3 3" xfId="28466"/>
    <cellStyle name="Normal 37 2 2 3 4" xfId="28467"/>
    <cellStyle name="Normal 37 2 2 3 5" xfId="28468"/>
    <cellStyle name="Normal 37 2 2 4" xfId="28469"/>
    <cellStyle name="Normal 37 2 2 4 2" xfId="28470"/>
    <cellStyle name="Normal 37 2 2 4 3" xfId="28471"/>
    <cellStyle name="Normal 37 2 2 4 4" xfId="28472"/>
    <cellStyle name="Normal 37 2 2 5" xfId="28473"/>
    <cellStyle name="Normal 37 2 2 5 2" xfId="28474"/>
    <cellStyle name="Normal 37 2 2 5 3" xfId="28475"/>
    <cellStyle name="Normal 37 2 2 5 4" xfId="28476"/>
    <cellStyle name="Normal 37 2 2 6" xfId="28477"/>
    <cellStyle name="Normal 37 2 2 6 2" xfId="28478"/>
    <cellStyle name="Normal 37 2 2 6 3" xfId="28479"/>
    <cellStyle name="Normal 37 2 2 7" xfId="28480"/>
    <cellStyle name="Normal 37 2 2 8" xfId="28481"/>
    <cellStyle name="Normal 37 2 2 9" xfId="28482"/>
    <cellStyle name="Normal 37 2 3" xfId="28483"/>
    <cellStyle name="Normal 37 2 3 2" xfId="28484"/>
    <cellStyle name="Normal 37 2 3 2 2" xfId="28485"/>
    <cellStyle name="Normal 37 2 3 2 2 2" xfId="28486"/>
    <cellStyle name="Normal 37 2 3 2 2 2 2" xfId="28487"/>
    <cellStyle name="Normal 37 2 3 2 2 2 3" xfId="28488"/>
    <cellStyle name="Normal 37 2 3 2 2 2 4" xfId="28489"/>
    <cellStyle name="Normal 37 2 3 2 2 3" xfId="28490"/>
    <cellStyle name="Normal 37 2 3 2 2 4" xfId="28491"/>
    <cellStyle name="Normal 37 2 3 2 2 5" xfId="28492"/>
    <cellStyle name="Normal 37 2 3 2 3" xfId="28493"/>
    <cellStyle name="Normal 37 2 3 2 3 2" xfId="28494"/>
    <cellStyle name="Normal 37 2 3 2 3 3" xfId="28495"/>
    <cellStyle name="Normal 37 2 3 2 3 4" xfId="28496"/>
    <cellStyle name="Normal 37 2 3 2 4" xfId="28497"/>
    <cellStyle name="Normal 37 2 3 2 5" xfId="28498"/>
    <cellStyle name="Normal 37 2 3 2 6" xfId="28499"/>
    <cellStyle name="Normal 37 2 3 3" xfId="28500"/>
    <cellStyle name="Normal 37 2 3 3 2" xfId="28501"/>
    <cellStyle name="Normal 37 2 3 3 2 2" xfId="28502"/>
    <cellStyle name="Normal 37 2 3 3 2 3" xfId="28503"/>
    <cellStyle name="Normal 37 2 3 3 2 4" xfId="28504"/>
    <cellStyle name="Normal 37 2 3 3 3" xfId="28505"/>
    <cellStyle name="Normal 37 2 3 3 4" xfId="28506"/>
    <cellStyle name="Normal 37 2 3 3 5" xfId="28507"/>
    <cellStyle name="Normal 37 2 3 4" xfId="28508"/>
    <cellStyle name="Normal 37 2 3 4 2" xfId="28509"/>
    <cellStyle name="Normal 37 2 3 4 3" xfId="28510"/>
    <cellStyle name="Normal 37 2 3 4 4" xfId="28511"/>
    <cellStyle name="Normal 37 2 3 5" xfId="28512"/>
    <cellStyle name="Normal 37 2 3 5 2" xfId="28513"/>
    <cellStyle name="Normal 37 2 3 5 3" xfId="28514"/>
    <cellStyle name="Normal 37 2 3 5 4" xfId="28515"/>
    <cellStyle name="Normal 37 2 3 6" xfId="28516"/>
    <cellStyle name="Normal 37 2 3 6 2" xfId="28517"/>
    <cellStyle name="Normal 37 2 3 6 3" xfId="28518"/>
    <cellStyle name="Normal 37 2 3 7" xfId="28519"/>
    <cellStyle name="Normal 37 2 3 8" xfId="28520"/>
    <cellStyle name="Normal 37 2 3 9" xfId="28521"/>
    <cellStyle name="Normal 37 2 4" xfId="28522"/>
    <cellStyle name="Normal 37 2 4 2" xfId="28523"/>
    <cellStyle name="Normal 37 2 4 2 2" xfId="28524"/>
    <cellStyle name="Normal 37 2 4 2 2 2" xfId="28525"/>
    <cellStyle name="Normal 37 2 4 2 2 3" xfId="28526"/>
    <cellStyle name="Normal 37 2 4 2 2 4" xfId="28527"/>
    <cellStyle name="Normal 37 2 4 2 3" xfId="28528"/>
    <cellStyle name="Normal 37 2 4 2 4" xfId="28529"/>
    <cellStyle name="Normal 37 2 4 2 5" xfId="28530"/>
    <cellStyle name="Normal 37 2 4 3" xfId="28531"/>
    <cellStyle name="Normal 37 2 4 3 2" xfId="28532"/>
    <cellStyle name="Normal 37 2 4 3 3" xfId="28533"/>
    <cellStyle name="Normal 37 2 4 3 4" xfId="28534"/>
    <cellStyle name="Normal 37 2 4 4" xfId="28535"/>
    <cellStyle name="Normal 37 2 4 5" xfId="28536"/>
    <cellStyle name="Normal 37 2 4 6" xfId="28537"/>
    <cellStyle name="Normal 37 2 5" xfId="28538"/>
    <cellStyle name="Normal 37 2 5 2" xfId="28539"/>
    <cellStyle name="Normal 37 2 5 2 2" xfId="28540"/>
    <cellStyle name="Normal 37 2 5 2 2 2" xfId="28541"/>
    <cellStyle name="Normal 37 2 5 2 2 3" xfId="28542"/>
    <cellStyle name="Normal 37 2 5 2 2 4" xfId="28543"/>
    <cellStyle name="Normal 37 2 5 2 3" xfId="28544"/>
    <cellStyle name="Normal 37 2 5 2 4" xfId="28545"/>
    <cellStyle name="Normal 37 2 5 2 5" xfId="28546"/>
    <cellStyle name="Normal 37 2 5 3" xfId="28547"/>
    <cellStyle name="Normal 37 2 5 3 2" xfId="28548"/>
    <cellStyle name="Normal 37 2 5 3 3" xfId="28549"/>
    <cellStyle name="Normal 37 2 5 3 4" xfId="28550"/>
    <cellStyle name="Normal 37 2 5 4" xfId="28551"/>
    <cellStyle name="Normal 37 2 5 5" xfId="28552"/>
    <cellStyle name="Normal 37 2 5 6" xfId="28553"/>
    <cellStyle name="Normal 37 2 6" xfId="28554"/>
    <cellStyle name="Normal 37 2 6 2" xfId="28555"/>
    <cellStyle name="Normal 37 2 6 2 2" xfId="28556"/>
    <cellStyle name="Normal 37 2 6 2 2 2" xfId="28557"/>
    <cellStyle name="Normal 37 2 6 2 2 3" xfId="28558"/>
    <cellStyle name="Normal 37 2 6 2 2 4" xfId="28559"/>
    <cellStyle name="Normal 37 2 6 2 3" xfId="28560"/>
    <cellStyle name="Normal 37 2 6 2 4" xfId="28561"/>
    <cellStyle name="Normal 37 2 6 2 5" xfId="28562"/>
    <cellStyle name="Normal 37 2 6 3" xfId="28563"/>
    <cellStyle name="Normal 37 2 6 3 2" xfId="28564"/>
    <cellStyle name="Normal 37 2 6 3 3" xfId="28565"/>
    <cellStyle name="Normal 37 2 6 3 4" xfId="28566"/>
    <cellStyle name="Normal 37 2 6 4" xfId="28567"/>
    <cellStyle name="Normal 37 2 6 5" xfId="28568"/>
    <cellStyle name="Normal 37 2 6 6" xfId="28569"/>
    <cellStyle name="Normal 37 2 7" xfId="28570"/>
    <cellStyle name="Normal 37 2 7 2" xfId="28571"/>
    <cellStyle name="Normal 37 2 7 2 2" xfId="28572"/>
    <cellStyle name="Normal 37 2 7 2 3" xfId="28573"/>
    <cellStyle name="Normal 37 2 7 2 4" xfId="28574"/>
    <cellStyle name="Normal 37 2 7 3" xfId="28575"/>
    <cellStyle name="Normal 37 2 7 4" xfId="28576"/>
    <cellStyle name="Normal 37 2 7 5" xfId="28577"/>
    <cellStyle name="Normal 37 2 8" xfId="28578"/>
    <cellStyle name="Normal 37 2 8 2" xfId="28579"/>
    <cellStyle name="Normal 37 2 8 3" xfId="28580"/>
    <cellStyle name="Normal 37 2 8 4" xfId="28581"/>
    <cellStyle name="Normal 37 2 9" xfId="28582"/>
    <cellStyle name="Normal 37 2 9 2" xfId="28583"/>
    <cellStyle name="Normal 37 2 9 3" xfId="28584"/>
    <cellStyle name="Normal 37 2 9 4" xfId="28585"/>
    <cellStyle name="Normal 37 3" xfId="28586"/>
    <cellStyle name="Normal 37 3 2" xfId="28587"/>
    <cellStyle name="Normal 37 3 2 2" xfId="28588"/>
    <cellStyle name="Normal 37 3 2 2 2" xfId="28589"/>
    <cellStyle name="Normal 37 3 2 2 2 2" xfId="28590"/>
    <cellStyle name="Normal 37 3 2 2 2 3" xfId="28591"/>
    <cellStyle name="Normal 37 3 2 2 2 4" xfId="28592"/>
    <cellStyle name="Normal 37 3 2 2 3" xfId="28593"/>
    <cellStyle name="Normal 37 3 2 2 4" xfId="28594"/>
    <cellStyle name="Normal 37 3 2 2 5" xfId="28595"/>
    <cellStyle name="Normal 37 3 2 3" xfId="28596"/>
    <cellStyle name="Normal 37 3 2 3 2" xfId="28597"/>
    <cellStyle name="Normal 37 3 2 3 3" xfId="28598"/>
    <cellStyle name="Normal 37 3 2 3 4" xfId="28599"/>
    <cellStyle name="Normal 37 3 2 4" xfId="28600"/>
    <cellStyle name="Normal 37 3 2 5" xfId="28601"/>
    <cellStyle name="Normal 37 3 2 6" xfId="28602"/>
    <cellStyle name="Normal 37 3 3" xfId="28603"/>
    <cellStyle name="Normal 37 3 3 2" xfId="28604"/>
    <cellStyle name="Normal 37 3 3 2 2" xfId="28605"/>
    <cellStyle name="Normal 37 3 3 2 3" xfId="28606"/>
    <cellStyle name="Normal 37 3 3 2 4" xfId="28607"/>
    <cellStyle name="Normal 37 3 3 3" xfId="28608"/>
    <cellStyle name="Normal 37 3 3 4" xfId="28609"/>
    <cellStyle name="Normal 37 3 3 5" xfId="28610"/>
    <cellStyle name="Normal 37 3 4" xfId="28611"/>
    <cellStyle name="Normal 37 3 4 2" xfId="28612"/>
    <cellStyle name="Normal 37 3 4 3" xfId="28613"/>
    <cellStyle name="Normal 37 3 4 4" xfId="28614"/>
    <cellStyle name="Normal 37 3 5" xfId="28615"/>
    <cellStyle name="Normal 37 3 5 2" xfId="28616"/>
    <cellStyle name="Normal 37 3 5 3" xfId="28617"/>
    <cellStyle name="Normal 37 3 5 4" xfId="28618"/>
    <cellStyle name="Normal 37 3 6" xfId="28619"/>
    <cellStyle name="Normal 37 3 6 2" xfId="28620"/>
    <cellStyle name="Normal 37 3 6 3" xfId="28621"/>
    <cellStyle name="Normal 37 3 7" xfId="28622"/>
    <cellStyle name="Normal 37 3 8" xfId="28623"/>
    <cellStyle name="Normal 37 3 9" xfId="28624"/>
    <cellStyle name="Normal 37 4" xfId="28625"/>
    <cellStyle name="Normal 37 4 2" xfId="28626"/>
    <cellStyle name="Normal 37 4 2 2" xfId="28627"/>
    <cellStyle name="Normal 37 4 2 2 2" xfId="28628"/>
    <cellStyle name="Normal 37 4 2 2 2 2" xfId="28629"/>
    <cellStyle name="Normal 37 4 2 2 2 3" xfId="28630"/>
    <cellStyle name="Normal 37 4 2 2 2 4" xfId="28631"/>
    <cellStyle name="Normal 37 4 2 2 3" xfId="28632"/>
    <cellStyle name="Normal 37 4 2 2 4" xfId="28633"/>
    <cellStyle name="Normal 37 4 2 2 5" xfId="28634"/>
    <cellStyle name="Normal 37 4 2 3" xfId="28635"/>
    <cellStyle name="Normal 37 4 2 3 2" xfId="28636"/>
    <cellStyle name="Normal 37 4 2 3 3" xfId="28637"/>
    <cellStyle name="Normal 37 4 2 3 4" xfId="28638"/>
    <cellStyle name="Normal 37 4 2 4" xfId="28639"/>
    <cellStyle name="Normal 37 4 2 5" xfId="28640"/>
    <cellStyle name="Normal 37 4 2 6" xfId="28641"/>
    <cellStyle name="Normal 37 4 3" xfId="28642"/>
    <cellStyle name="Normal 37 4 3 2" xfId="28643"/>
    <cellStyle name="Normal 37 4 3 2 2" xfId="28644"/>
    <cellStyle name="Normal 37 4 3 2 3" xfId="28645"/>
    <cellStyle name="Normal 37 4 3 2 4" xfId="28646"/>
    <cellStyle name="Normal 37 4 3 3" xfId="28647"/>
    <cellStyle name="Normal 37 4 3 4" xfId="28648"/>
    <cellStyle name="Normal 37 4 3 5" xfId="28649"/>
    <cellStyle name="Normal 37 4 4" xfId="28650"/>
    <cellStyle name="Normal 37 4 4 2" xfId="28651"/>
    <cellStyle name="Normal 37 4 4 3" xfId="28652"/>
    <cellStyle name="Normal 37 4 4 4" xfId="28653"/>
    <cellStyle name="Normal 37 4 5" xfId="28654"/>
    <cellStyle name="Normal 37 4 5 2" xfId="28655"/>
    <cellStyle name="Normal 37 4 5 3" xfId="28656"/>
    <cellStyle name="Normal 37 4 5 4" xfId="28657"/>
    <cellStyle name="Normal 37 4 6" xfId="28658"/>
    <cellStyle name="Normal 37 4 6 2" xfId="28659"/>
    <cellStyle name="Normal 37 4 6 3" xfId="28660"/>
    <cellStyle name="Normal 37 4 7" xfId="28661"/>
    <cellStyle name="Normal 37 4 8" xfId="28662"/>
    <cellStyle name="Normal 37 4 9" xfId="28663"/>
    <cellStyle name="Normal 37 5" xfId="28664"/>
    <cellStyle name="Normal 37 5 2" xfId="28665"/>
    <cellStyle name="Normal 37 5 2 2" xfId="28666"/>
    <cellStyle name="Normal 37 5 2 2 2" xfId="28667"/>
    <cellStyle name="Normal 37 5 2 2 3" xfId="28668"/>
    <cellStyle name="Normal 37 5 2 2 4" xfId="28669"/>
    <cellStyle name="Normal 37 5 2 3" xfId="28670"/>
    <cellStyle name="Normal 37 5 2 4" xfId="28671"/>
    <cellStyle name="Normal 37 5 2 5" xfId="28672"/>
    <cellStyle name="Normal 37 5 3" xfId="28673"/>
    <cellStyle name="Normal 37 5 3 2" xfId="28674"/>
    <cellStyle name="Normal 37 5 3 3" xfId="28675"/>
    <cellStyle name="Normal 37 5 3 4" xfId="28676"/>
    <cellStyle name="Normal 37 5 4" xfId="28677"/>
    <cellStyle name="Normal 37 5 5" xfId="28678"/>
    <cellStyle name="Normal 37 5 6" xfId="28679"/>
    <cellStyle name="Normal 37 6" xfId="28680"/>
    <cellStyle name="Normal 37 6 2" xfId="28681"/>
    <cellStyle name="Normal 37 6 2 2" xfId="28682"/>
    <cellStyle name="Normal 37 6 2 2 2" xfId="28683"/>
    <cellStyle name="Normal 37 6 2 2 3" xfId="28684"/>
    <cellStyle name="Normal 37 6 2 2 4" xfId="28685"/>
    <cellStyle name="Normal 37 6 2 3" xfId="28686"/>
    <cellStyle name="Normal 37 6 2 4" xfId="28687"/>
    <cellStyle name="Normal 37 6 2 5" xfId="28688"/>
    <cellStyle name="Normal 37 6 3" xfId="28689"/>
    <cellStyle name="Normal 37 6 3 2" xfId="28690"/>
    <cellStyle name="Normal 37 6 3 3" xfId="28691"/>
    <cellStyle name="Normal 37 6 3 4" xfId="28692"/>
    <cellStyle name="Normal 37 6 4" xfId="28693"/>
    <cellStyle name="Normal 37 6 5" xfId="28694"/>
    <cellStyle name="Normal 37 6 6" xfId="28695"/>
    <cellStyle name="Normal 37 7" xfId="28696"/>
    <cellStyle name="Normal 37 7 2" xfId="28697"/>
    <cellStyle name="Normal 37 7 2 2" xfId="28698"/>
    <cellStyle name="Normal 37 7 2 2 2" xfId="28699"/>
    <cellStyle name="Normal 37 7 2 2 3" xfId="28700"/>
    <cellStyle name="Normal 37 7 2 2 4" xfId="28701"/>
    <cellStyle name="Normal 37 7 2 3" xfId="28702"/>
    <cellStyle name="Normal 37 7 2 4" xfId="28703"/>
    <cellStyle name="Normal 37 7 2 5" xfId="28704"/>
    <cellStyle name="Normal 37 7 3" xfId="28705"/>
    <cellStyle name="Normal 37 7 3 2" xfId="28706"/>
    <cellStyle name="Normal 37 7 3 3" xfId="28707"/>
    <cellStyle name="Normal 37 7 3 4" xfId="28708"/>
    <cellStyle name="Normal 37 7 4" xfId="28709"/>
    <cellStyle name="Normal 37 7 5" xfId="28710"/>
    <cellStyle name="Normal 37 7 6" xfId="28711"/>
    <cellStyle name="Normal 37 8" xfId="28712"/>
    <cellStyle name="Normal 37 8 2" xfId="28713"/>
    <cellStyle name="Normal 37 8 2 2" xfId="28714"/>
    <cellStyle name="Normal 37 8 2 3" xfId="28715"/>
    <cellStyle name="Normal 37 8 2 4" xfId="28716"/>
    <cellStyle name="Normal 37 8 3" xfId="28717"/>
    <cellStyle name="Normal 37 8 4" xfId="28718"/>
    <cellStyle name="Normal 37 8 5" xfId="28719"/>
    <cellStyle name="Normal 37 9" xfId="28720"/>
    <cellStyle name="Normal 37 9 2" xfId="28721"/>
    <cellStyle name="Normal 37 9 3" xfId="28722"/>
    <cellStyle name="Normal 37 9 4" xfId="28723"/>
    <cellStyle name="Normal 38" xfId="1214"/>
    <cellStyle name="Normal 38 10" xfId="28724"/>
    <cellStyle name="Normal 38 10 2" xfId="28725"/>
    <cellStyle name="Normal 38 10 3" xfId="28726"/>
    <cellStyle name="Normal 38 10 4" xfId="28727"/>
    <cellStyle name="Normal 38 11" xfId="28728"/>
    <cellStyle name="Normal 38 11 2" xfId="28729"/>
    <cellStyle name="Normal 38 11 3" xfId="28730"/>
    <cellStyle name="Normal 38 12" xfId="28731"/>
    <cellStyle name="Normal 38 12 2" xfId="28732"/>
    <cellStyle name="Normal 38 13" xfId="28733"/>
    <cellStyle name="Normal 38 14" xfId="28734"/>
    <cellStyle name="Normal 38 2" xfId="1215"/>
    <cellStyle name="Normal 38 2 2" xfId="28735"/>
    <cellStyle name="Normal 38 2 2 2" xfId="28736"/>
    <cellStyle name="Normal 38 2 2 2 2" xfId="28737"/>
    <cellStyle name="Normal 38 2 2 2 2 2" xfId="28738"/>
    <cellStyle name="Normal 38 2 2 2 2 3" xfId="28739"/>
    <cellStyle name="Normal 38 2 2 2 2 4" xfId="28740"/>
    <cellStyle name="Normal 38 2 2 2 3" xfId="28741"/>
    <cellStyle name="Normal 38 2 2 2 4" xfId="28742"/>
    <cellStyle name="Normal 38 2 2 2 5" xfId="28743"/>
    <cellStyle name="Normal 38 2 2 3" xfId="28744"/>
    <cellStyle name="Normal 38 2 2 3 2" xfId="28745"/>
    <cellStyle name="Normal 38 2 2 3 3" xfId="28746"/>
    <cellStyle name="Normal 38 2 2 3 4" xfId="28747"/>
    <cellStyle name="Normal 38 2 2 4" xfId="28748"/>
    <cellStyle name="Normal 38 2 2 5" xfId="28749"/>
    <cellStyle name="Normal 38 2 2 6" xfId="28750"/>
    <cellStyle name="Normal 38 2 3" xfId="28751"/>
    <cellStyle name="Normal 38 2 3 2" xfId="28752"/>
    <cellStyle name="Normal 38 2 3 2 2" xfId="28753"/>
    <cellStyle name="Normal 38 2 3 2 3" xfId="28754"/>
    <cellStyle name="Normal 38 2 3 2 4" xfId="28755"/>
    <cellStyle name="Normal 38 2 3 3" xfId="28756"/>
    <cellStyle name="Normal 38 2 3 4" xfId="28757"/>
    <cellStyle name="Normal 38 2 3 5" xfId="28758"/>
    <cellStyle name="Normal 38 2 4" xfId="28759"/>
    <cellStyle name="Normal 38 2 4 2" xfId="28760"/>
    <cellStyle name="Normal 38 2 4 3" xfId="28761"/>
    <cellStyle name="Normal 38 2 4 4" xfId="28762"/>
    <cellStyle name="Normal 38 2 5" xfId="28763"/>
    <cellStyle name="Normal 38 2 5 2" xfId="28764"/>
    <cellStyle name="Normal 38 2 5 3" xfId="28765"/>
    <cellStyle name="Normal 38 2 5 4" xfId="28766"/>
    <cellStyle name="Normal 38 2 6" xfId="28767"/>
    <cellStyle name="Normal 38 2 6 2" xfId="28768"/>
    <cellStyle name="Normal 38 2 6 3" xfId="28769"/>
    <cellStyle name="Normal 38 2 7" xfId="28770"/>
    <cellStyle name="Normal 38 2 8" xfId="28771"/>
    <cellStyle name="Normal 38 2 9" xfId="28772"/>
    <cellStyle name="Normal 38 3" xfId="28773"/>
    <cellStyle name="Normal 38 3 2" xfId="28774"/>
    <cellStyle name="Normal 38 3 2 2" xfId="28775"/>
    <cellStyle name="Normal 38 3 2 2 2" xfId="28776"/>
    <cellStyle name="Normal 38 3 2 2 2 2" xfId="28777"/>
    <cellStyle name="Normal 38 3 2 2 2 3" xfId="28778"/>
    <cellStyle name="Normal 38 3 2 2 2 4" xfId="28779"/>
    <cellStyle name="Normal 38 3 2 2 3" xfId="28780"/>
    <cellStyle name="Normal 38 3 2 2 4" xfId="28781"/>
    <cellStyle name="Normal 38 3 2 2 5" xfId="28782"/>
    <cellStyle name="Normal 38 3 2 3" xfId="28783"/>
    <cellStyle name="Normal 38 3 2 3 2" xfId="28784"/>
    <cellStyle name="Normal 38 3 2 3 3" xfId="28785"/>
    <cellStyle name="Normal 38 3 2 3 4" xfId="28786"/>
    <cellStyle name="Normal 38 3 2 4" xfId="28787"/>
    <cellStyle name="Normal 38 3 2 5" xfId="28788"/>
    <cellStyle name="Normal 38 3 2 6" xfId="28789"/>
    <cellStyle name="Normal 38 3 3" xfId="28790"/>
    <cellStyle name="Normal 38 3 3 2" xfId="28791"/>
    <cellStyle name="Normal 38 3 3 2 2" xfId="28792"/>
    <cellStyle name="Normal 38 3 3 2 3" xfId="28793"/>
    <cellStyle name="Normal 38 3 3 2 4" xfId="28794"/>
    <cellStyle name="Normal 38 3 3 3" xfId="28795"/>
    <cellStyle name="Normal 38 3 3 4" xfId="28796"/>
    <cellStyle name="Normal 38 3 3 5" xfId="28797"/>
    <cellStyle name="Normal 38 3 4" xfId="28798"/>
    <cellStyle name="Normal 38 3 4 2" xfId="28799"/>
    <cellStyle name="Normal 38 3 4 3" xfId="28800"/>
    <cellStyle name="Normal 38 3 4 4" xfId="28801"/>
    <cellStyle name="Normal 38 3 5" xfId="28802"/>
    <cellStyle name="Normal 38 3 5 2" xfId="28803"/>
    <cellStyle name="Normal 38 3 5 3" xfId="28804"/>
    <cellStyle name="Normal 38 3 5 4" xfId="28805"/>
    <cellStyle name="Normal 38 3 6" xfId="28806"/>
    <cellStyle name="Normal 38 3 6 2" xfId="28807"/>
    <cellStyle name="Normal 38 3 6 3" xfId="28808"/>
    <cellStyle name="Normal 38 3 7" xfId="28809"/>
    <cellStyle name="Normal 38 3 8" xfId="28810"/>
    <cellStyle name="Normal 38 3 9" xfId="28811"/>
    <cellStyle name="Normal 38 4" xfId="28812"/>
    <cellStyle name="Normal 38 4 2" xfId="28813"/>
    <cellStyle name="Normal 38 4 2 2" xfId="28814"/>
    <cellStyle name="Normal 38 4 2 2 2" xfId="28815"/>
    <cellStyle name="Normal 38 4 2 2 3" xfId="28816"/>
    <cellStyle name="Normal 38 4 2 2 4" xfId="28817"/>
    <cellStyle name="Normal 38 4 2 3" xfId="28818"/>
    <cellStyle name="Normal 38 4 2 4" xfId="28819"/>
    <cellStyle name="Normal 38 4 2 5" xfId="28820"/>
    <cellStyle name="Normal 38 4 3" xfId="28821"/>
    <cellStyle name="Normal 38 4 3 2" xfId="28822"/>
    <cellStyle name="Normal 38 4 3 3" xfId="28823"/>
    <cellStyle name="Normal 38 4 3 4" xfId="28824"/>
    <cellStyle name="Normal 38 4 4" xfId="28825"/>
    <cellStyle name="Normal 38 4 5" xfId="28826"/>
    <cellStyle name="Normal 38 4 6" xfId="28827"/>
    <cellStyle name="Normal 38 5" xfId="28828"/>
    <cellStyle name="Normal 38 5 2" xfId="28829"/>
    <cellStyle name="Normal 38 5 2 2" xfId="28830"/>
    <cellStyle name="Normal 38 5 2 2 2" xfId="28831"/>
    <cellStyle name="Normal 38 5 2 2 3" xfId="28832"/>
    <cellStyle name="Normal 38 5 2 2 4" xfId="28833"/>
    <cellStyle name="Normal 38 5 2 3" xfId="28834"/>
    <cellStyle name="Normal 38 5 2 4" xfId="28835"/>
    <cellStyle name="Normal 38 5 2 5" xfId="28836"/>
    <cellStyle name="Normal 38 5 3" xfId="28837"/>
    <cellStyle name="Normal 38 5 3 2" xfId="28838"/>
    <cellStyle name="Normal 38 5 3 3" xfId="28839"/>
    <cellStyle name="Normal 38 5 3 4" xfId="28840"/>
    <cellStyle name="Normal 38 5 4" xfId="28841"/>
    <cellStyle name="Normal 38 5 5" xfId="28842"/>
    <cellStyle name="Normal 38 5 6" xfId="28843"/>
    <cellStyle name="Normal 38 6" xfId="28844"/>
    <cellStyle name="Normal 38 6 2" xfId="28845"/>
    <cellStyle name="Normal 38 6 2 2" xfId="28846"/>
    <cellStyle name="Normal 38 6 2 2 2" xfId="28847"/>
    <cellStyle name="Normal 38 6 2 2 3" xfId="28848"/>
    <cellStyle name="Normal 38 6 2 2 4" xfId="28849"/>
    <cellStyle name="Normal 38 6 2 3" xfId="28850"/>
    <cellStyle name="Normal 38 6 2 4" xfId="28851"/>
    <cellStyle name="Normal 38 6 2 5" xfId="28852"/>
    <cellStyle name="Normal 38 6 3" xfId="28853"/>
    <cellStyle name="Normal 38 6 3 2" xfId="28854"/>
    <cellStyle name="Normal 38 6 3 3" xfId="28855"/>
    <cellStyle name="Normal 38 6 3 4" xfId="28856"/>
    <cellStyle name="Normal 38 6 4" xfId="28857"/>
    <cellStyle name="Normal 38 6 5" xfId="28858"/>
    <cellStyle name="Normal 38 6 6" xfId="28859"/>
    <cellStyle name="Normal 38 7" xfId="28860"/>
    <cellStyle name="Normal 38 7 2" xfId="28861"/>
    <cellStyle name="Normal 38 7 2 2" xfId="28862"/>
    <cellStyle name="Normal 38 7 2 3" xfId="28863"/>
    <cellStyle name="Normal 38 7 2 4" xfId="28864"/>
    <cellStyle name="Normal 38 7 3" xfId="28865"/>
    <cellStyle name="Normal 38 7 4" xfId="28866"/>
    <cellStyle name="Normal 38 7 5" xfId="28867"/>
    <cellStyle name="Normal 38 8" xfId="28868"/>
    <cellStyle name="Normal 38 8 2" xfId="28869"/>
    <cellStyle name="Normal 38 8 3" xfId="28870"/>
    <cellStyle name="Normal 38 8 4" xfId="28871"/>
    <cellStyle name="Normal 38 9" xfId="28872"/>
    <cellStyle name="Normal 38 9 2" xfId="28873"/>
    <cellStyle name="Normal 38 9 3" xfId="28874"/>
    <cellStyle name="Normal 38 9 4" xfId="28875"/>
    <cellStyle name="Normal 39" xfId="1216"/>
    <cellStyle name="Normal 39 2" xfId="28876"/>
    <cellStyle name="Normal 39 2 2" xfId="28877"/>
    <cellStyle name="Normal 39 3" xfId="28878"/>
    <cellStyle name="Normal 39 4" xfId="28879"/>
    <cellStyle name="Normal 39 5" xfId="28880"/>
    <cellStyle name="Normal 4" xfId="1217"/>
    <cellStyle name="Normal 4 10" xfId="1218"/>
    <cellStyle name="Normal 4 10 2" xfId="1219"/>
    <cellStyle name="Normal 4 11" xfId="1220"/>
    <cellStyle name="Normal 4 11 2" xfId="1221"/>
    <cellStyle name="Normal 4 12" xfId="1222"/>
    <cellStyle name="Normal 4 12 2" xfId="1223"/>
    <cellStyle name="Normal 4 13" xfId="1224"/>
    <cellStyle name="Normal 4 14" xfId="1225"/>
    <cellStyle name="Normal 4 15" xfId="1226"/>
    <cellStyle name="Normal 4 16" xfId="1227"/>
    <cellStyle name="Normal 4 17" xfId="1228"/>
    <cellStyle name="Normal 4 18" xfId="2600"/>
    <cellStyle name="Normal 4 2" xfId="1229"/>
    <cellStyle name="Normal 4 2 2" xfId="1230"/>
    <cellStyle name="Normal 4 2 2 2" xfId="1231"/>
    <cellStyle name="Normal 4 2 3" xfId="1232"/>
    <cellStyle name="Normal 4 2 3 2" xfId="1233"/>
    <cellStyle name="Normal 4 2 4" xfId="1234"/>
    <cellStyle name="Normal 4 3" xfId="1235"/>
    <cellStyle name="Normal 4 3 2" xfId="1236"/>
    <cellStyle name="Normal 4 4" xfId="1237"/>
    <cellStyle name="Normal 4 4 2" xfId="1238"/>
    <cellStyle name="Normal 4 5" xfId="1239"/>
    <cellStyle name="Normal 4 5 2" xfId="1240"/>
    <cellStyle name="Normal 4 6" xfId="1241"/>
    <cellStyle name="Normal 4 6 2" xfId="1242"/>
    <cellStyle name="Normal 4 7" xfId="1243"/>
    <cellStyle name="Normal 4 7 2" xfId="1244"/>
    <cellStyle name="Normal 4 8" xfId="1245"/>
    <cellStyle name="Normal 4 8 2" xfId="1246"/>
    <cellStyle name="Normal 4 9" xfId="1247"/>
    <cellStyle name="Normal 4 9 2" xfId="1248"/>
    <cellStyle name="Normal 40" xfId="1249"/>
    <cellStyle name="Normal 40 2" xfId="28881"/>
    <cellStyle name="Normal 40 2 2" xfId="28882"/>
    <cellStyle name="Normal 40 3" xfId="28883"/>
    <cellStyle name="Normal 40 4" xfId="28884"/>
    <cellStyle name="Normal 40 5" xfId="28885"/>
    <cellStyle name="Normal 41" xfId="1250"/>
    <cellStyle name="Normal 41 2" xfId="28886"/>
    <cellStyle name="Normal 41 2 2" xfId="28887"/>
    <cellStyle name="Normal 41 3" xfId="28888"/>
    <cellStyle name="Normal 41 4" xfId="28889"/>
    <cellStyle name="Normal 41 5" xfId="28890"/>
    <cellStyle name="Normal 42" xfId="1251"/>
    <cellStyle name="Normal 42 2" xfId="1252"/>
    <cellStyle name="Normal 42 2 2" xfId="28891"/>
    <cellStyle name="Normal 42 3" xfId="28892"/>
    <cellStyle name="Normal 42 4" xfId="28893"/>
    <cellStyle name="Normal 42 5" xfId="28894"/>
    <cellStyle name="Normal 43" xfId="1253"/>
    <cellStyle name="Normal 43 2" xfId="1254"/>
    <cellStyle name="Normal 43 2 2" xfId="28895"/>
    <cellStyle name="Normal 43 3" xfId="28896"/>
    <cellStyle name="Normal 43 4" xfId="28897"/>
    <cellStyle name="Normal 43 5" xfId="28898"/>
    <cellStyle name="Normal 44" xfId="1255"/>
    <cellStyle name="Normal 44 2" xfId="28899"/>
    <cellStyle name="Normal 44 2 2" xfId="28900"/>
    <cellStyle name="Normal 44 3" xfId="28901"/>
    <cellStyle name="Normal 44 4" xfId="28902"/>
    <cellStyle name="Normal 44 5" xfId="28903"/>
    <cellStyle name="Normal 45" xfId="1256"/>
    <cellStyle name="Normal 45 2" xfId="28904"/>
    <cellStyle name="Normal 45 2 2" xfId="28905"/>
    <cellStyle name="Normal 45 3" xfId="28906"/>
    <cellStyle name="Normal 45 4" xfId="28907"/>
    <cellStyle name="Normal 45 5" xfId="28908"/>
    <cellStyle name="Normal 46" xfId="1257"/>
    <cellStyle name="Normal 46 2" xfId="28909"/>
    <cellStyle name="Normal 46 2 2" xfId="28910"/>
    <cellStyle name="Normal 46 3" xfId="28911"/>
    <cellStyle name="Normal 46 4" xfId="28912"/>
    <cellStyle name="Normal 46 5" xfId="28913"/>
    <cellStyle name="Normal 47" xfId="1258"/>
    <cellStyle name="Normal 47 2" xfId="1259"/>
    <cellStyle name="Normal 47 2 2" xfId="28914"/>
    <cellStyle name="Normal 47 3" xfId="28915"/>
    <cellStyle name="Normal 47 4" xfId="28916"/>
    <cellStyle name="Normal 47 5" xfId="28917"/>
    <cellStyle name="Normal 48" xfId="1260"/>
    <cellStyle name="Normal 48 2" xfId="1261"/>
    <cellStyle name="Normal 48 2 2" xfId="28918"/>
    <cellStyle name="Normal 48 3" xfId="28919"/>
    <cellStyle name="Normal 48 4" xfId="28920"/>
    <cellStyle name="Normal 48 5" xfId="28921"/>
    <cellStyle name="Normal 49" xfId="1262"/>
    <cellStyle name="Normal 49 2" xfId="28922"/>
    <cellStyle name="Normal 49 2 2" xfId="28923"/>
    <cellStyle name="Normal 49 3" xfId="28924"/>
    <cellStyle name="Normal 49 4" xfId="28925"/>
    <cellStyle name="Normal 49 5" xfId="28926"/>
    <cellStyle name="Normal 5" xfId="45"/>
    <cellStyle name="Normal 5 10" xfId="28927"/>
    <cellStyle name="Normal 5 10 2" xfId="28928"/>
    <cellStyle name="Normal 5 10 2 2" xfId="28929"/>
    <cellStyle name="Normal 5 10 2 3" xfId="28930"/>
    <cellStyle name="Normal 5 10 2 4" xfId="28931"/>
    <cellStyle name="Normal 5 10 3" xfId="28932"/>
    <cellStyle name="Normal 5 10 4" xfId="28933"/>
    <cellStyle name="Normal 5 10 5" xfId="28934"/>
    <cellStyle name="Normal 5 11" xfId="28935"/>
    <cellStyle name="Normal 5 11 2" xfId="28936"/>
    <cellStyle name="Normal 5 11 3" xfId="28937"/>
    <cellStyle name="Normal 5 11 4" xfId="28938"/>
    <cellStyle name="Normal 5 12" xfId="28939"/>
    <cellStyle name="Normal 5 12 2" xfId="28940"/>
    <cellStyle name="Normal 5 12 3" xfId="28941"/>
    <cellStyle name="Normal 5 12 4" xfId="28942"/>
    <cellStyle name="Normal 5 13" xfId="28943"/>
    <cellStyle name="Normal 5 14" xfId="28944"/>
    <cellStyle name="Normal 5 14 2" xfId="28945"/>
    <cellStyle name="Normal 5 14 3" xfId="28946"/>
    <cellStyle name="Normal 5 14 4" xfId="28947"/>
    <cellStyle name="Normal 5 15" xfId="28948"/>
    <cellStyle name="Normal 5 15 2" xfId="28949"/>
    <cellStyle name="Normal 5 15 3" xfId="28950"/>
    <cellStyle name="Normal 5 16" xfId="28951"/>
    <cellStyle name="Normal 5 16 2" xfId="28952"/>
    <cellStyle name="Normal 5 17" xfId="28953"/>
    <cellStyle name="Normal 5 18" xfId="28954"/>
    <cellStyle name="Normal 5 2" xfId="1263"/>
    <cellStyle name="Normal 5 2 10" xfId="28955"/>
    <cellStyle name="Normal 5 2 10 2" xfId="28956"/>
    <cellStyle name="Normal 5 2 10 3" xfId="28957"/>
    <cellStyle name="Normal 5 2 10 4" xfId="28958"/>
    <cellStyle name="Normal 5 2 11" xfId="28959"/>
    <cellStyle name="Normal 5 2 11 2" xfId="28960"/>
    <cellStyle name="Normal 5 2 11 3" xfId="28961"/>
    <cellStyle name="Normal 5 2 11 4" xfId="28962"/>
    <cellStyle name="Normal 5 2 12" xfId="28963"/>
    <cellStyle name="Normal 5 2 12 2" xfId="28964"/>
    <cellStyle name="Normal 5 2 12 3" xfId="28965"/>
    <cellStyle name="Normal 5 2 12 4" xfId="28966"/>
    <cellStyle name="Normal 5 2 13" xfId="28967"/>
    <cellStyle name="Normal 5 2 13 2" xfId="28968"/>
    <cellStyle name="Normal 5 2 13 3" xfId="28969"/>
    <cellStyle name="Normal 5 2 14" xfId="28970"/>
    <cellStyle name="Normal 5 2 14 2" xfId="28971"/>
    <cellStyle name="Normal 5 2 15" xfId="28972"/>
    <cellStyle name="Normal 5 2 16" xfId="28973"/>
    <cellStyle name="Normal 5 2 2" xfId="1264"/>
    <cellStyle name="Normal 5 2 2 10" xfId="28974"/>
    <cellStyle name="Normal 5 2 2 10 2" xfId="28975"/>
    <cellStyle name="Normal 5 2 2 10 3" xfId="28976"/>
    <cellStyle name="Normal 5 2 2 10 4" xfId="28977"/>
    <cellStyle name="Normal 5 2 2 11" xfId="28978"/>
    <cellStyle name="Normal 5 2 2 11 2" xfId="28979"/>
    <cellStyle name="Normal 5 2 2 11 3" xfId="28980"/>
    <cellStyle name="Normal 5 2 2 12" xfId="28981"/>
    <cellStyle name="Normal 5 2 2 12 2" xfId="28982"/>
    <cellStyle name="Normal 5 2 2 13" xfId="28983"/>
    <cellStyle name="Normal 5 2 2 14" xfId="28984"/>
    <cellStyle name="Normal 5 2 2 2" xfId="28985"/>
    <cellStyle name="Normal 5 2 2 2 2" xfId="28986"/>
    <cellStyle name="Normal 5 2 2 2 2 2" xfId="28987"/>
    <cellStyle name="Normal 5 2 2 2 2 2 2" xfId="28988"/>
    <cellStyle name="Normal 5 2 2 2 2 2 2 2" xfId="28989"/>
    <cellStyle name="Normal 5 2 2 2 2 2 2 3" xfId="28990"/>
    <cellStyle name="Normal 5 2 2 2 2 2 2 4" xfId="28991"/>
    <cellStyle name="Normal 5 2 2 2 2 2 3" xfId="28992"/>
    <cellStyle name="Normal 5 2 2 2 2 2 4" xfId="28993"/>
    <cellStyle name="Normal 5 2 2 2 2 2 5" xfId="28994"/>
    <cellStyle name="Normal 5 2 2 2 2 3" xfId="28995"/>
    <cellStyle name="Normal 5 2 2 2 2 3 2" xfId="28996"/>
    <cellStyle name="Normal 5 2 2 2 2 3 3" xfId="28997"/>
    <cellStyle name="Normal 5 2 2 2 2 3 4" xfId="28998"/>
    <cellStyle name="Normal 5 2 2 2 2 4" xfId="28999"/>
    <cellStyle name="Normal 5 2 2 2 2 5" xfId="29000"/>
    <cellStyle name="Normal 5 2 2 2 2 6" xfId="29001"/>
    <cellStyle name="Normal 5 2 2 2 3" xfId="29002"/>
    <cellStyle name="Normal 5 2 2 2 3 2" xfId="29003"/>
    <cellStyle name="Normal 5 2 2 2 3 2 2" xfId="29004"/>
    <cellStyle name="Normal 5 2 2 2 3 2 3" xfId="29005"/>
    <cellStyle name="Normal 5 2 2 2 3 2 4" xfId="29006"/>
    <cellStyle name="Normal 5 2 2 2 3 3" xfId="29007"/>
    <cellStyle name="Normal 5 2 2 2 3 4" xfId="29008"/>
    <cellStyle name="Normal 5 2 2 2 3 5" xfId="29009"/>
    <cellStyle name="Normal 5 2 2 2 4" xfId="29010"/>
    <cellStyle name="Normal 5 2 2 2 4 2" xfId="29011"/>
    <cellStyle name="Normal 5 2 2 2 4 3" xfId="29012"/>
    <cellStyle name="Normal 5 2 2 2 4 4" xfId="29013"/>
    <cellStyle name="Normal 5 2 2 2 5" xfId="29014"/>
    <cellStyle name="Normal 5 2 2 2 5 2" xfId="29015"/>
    <cellStyle name="Normal 5 2 2 2 5 3" xfId="29016"/>
    <cellStyle name="Normal 5 2 2 2 5 4" xfId="29017"/>
    <cellStyle name="Normal 5 2 2 2 6" xfId="29018"/>
    <cellStyle name="Normal 5 2 2 2 6 2" xfId="29019"/>
    <cellStyle name="Normal 5 2 2 2 6 3" xfId="29020"/>
    <cellStyle name="Normal 5 2 2 2 7" xfId="29021"/>
    <cellStyle name="Normal 5 2 2 2 8" xfId="29022"/>
    <cellStyle name="Normal 5 2 2 2 9" xfId="29023"/>
    <cellStyle name="Normal 5 2 2 3" xfId="29024"/>
    <cellStyle name="Normal 5 2 2 3 2" xfId="29025"/>
    <cellStyle name="Normal 5 2 2 3 2 2" xfId="29026"/>
    <cellStyle name="Normal 5 2 2 3 2 2 2" xfId="29027"/>
    <cellStyle name="Normal 5 2 2 3 2 2 2 2" xfId="29028"/>
    <cellStyle name="Normal 5 2 2 3 2 2 2 3" xfId="29029"/>
    <cellStyle name="Normal 5 2 2 3 2 2 2 4" xfId="29030"/>
    <cellStyle name="Normal 5 2 2 3 2 2 3" xfId="29031"/>
    <cellStyle name="Normal 5 2 2 3 2 2 4" xfId="29032"/>
    <cellStyle name="Normal 5 2 2 3 2 2 5" xfId="29033"/>
    <cellStyle name="Normal 5 2 2 3 2 3" xfId="29034"/>
    <cellStyle name="Normal 5 2 2 3 2 3 2" xfId="29035"/>
    <cellStyle name="Normal 5 2 2 3 2 3 3" xfId="29036"/>
    <cellStyle name="Normal 5 2 2 3 2 3 4" xfId="29037"/>
    <cellStyle name="Normal 5 2 2 3 2 4" xfId="29038"/>
    <cellStyle name="Normal 5 2 2 3 2 5" xfId="29039"/>
    <cellStyle name="Normal 5 2 2 3 2 6" xfId="29040"/>
    <cellStyle name="Normal 5 2 2 3 3" xfId="29041"/>
    <cellStyle name="Normal 5 2 2 3 3 2" xfId="29042"/>
    <cellStyle name="Normal 5 2 2 3 3 2 2" xfId="29043"/>
    <cellStyle name="Normal 5 2 2 3 3 2 3" xfId="29044"/>
    <cellStyle name="Normal 5 2 2 3 3 2 4" xfId="29045"/>
    <cellStyle name="Normal 5 2 2 3 3 3" xfId="29046"/>
    <cellStyle name="Normal 5 2 2 3 3 4" xfId="29047"/>
    <cellStyle name="Normal 5 2 2 3 3 5" xfId="29048"/>
    <cellStyle name="Normal 5 2 2 3 4" xfId="29049"/>
    <cellStyle name="Normal 5 2 2 3 4 2" xfId="29050"/>
    <cellStyle name="Normal 5 2 2 3 4 3" xfId="29051"/>
    <cellStyle name="Normal 5 2 2 3 4 4" xfId="29052"/>
    <cellStyle name="Normal 5 2 2 3 5" xfId="29053"/>
    <cellStyle name="Normal 5 2 2 3 5 2" xfId="29054"/>
    <cellStyle name="Normal 5 2 2 3 5 3" xfId="29055"/>
    <cellStyle name="Normal 5 2 2 3 5 4" xfId="29056"/>
    <cellStyle name="Normal 5 2 2 3 6" xfId="29057"/>
    <cellStyle name="Normal 5 2 2 3 6 2" xfId="29058"/>
    <cellStyle name="Normal 5 2 2 3 6 3" xfId="29059"/>
    <cellStyle name="Normal 5 2 2 3 7" xfId="29060"/>
    <cellStyle name="Normal 5 2 2 3 8" xfId="29061"/>
    <cellStyle name="Normal 5 2 2 3 9" xfId="29062"/>
    <cellStyle name="Normal 5 2 2 4" xfId="29063"/>
    <cellStyle name="Normal 5 2 2 4 2" xfId="29064"/>
    <cellStyle name="Normal 5 2 2 4 2 2" xfId="29065"/>
    <cellStyle name="Normal 5 2 2 4 2 2 2" xfId="29066"/>
    <cellStyle name="Normal 5 2 2 4 2 2 3" xfId="29067"/>
    <cellStyle name="Normal 5 2 2 4 2 2 4" xfId="29068"/>
    <cellStyle name="Normal 5 2 2 4 2 3" xfId="29069"/>
    <cellStyle name="Normal 5 2 2 4 2 4" xfId="29070"/>
    <cellStyle name="Normal 5 2 2 4 2 5" xfId="29071"/>
    <cellStyle name="Normal 5 2 2 4 3" xfId="29072"/>
    <cellStyle name="Normal 5 2 2 4 3 2" xfId="29073"/>
    <cellStyle name="Normal 5 2 2 4 3 3" xfId="29074"/>
    <cellStyle name="Normal 5 2 2 4 3 4" xfId="29075"/>
    <cellStyle name="Normal 5 2 2 4 4" xfId="29076"/>
    <cellStyle name="Normal 5 2 2 4 5" xfId="29077"/>
    <cellStyle name="Normal 5 2 2 4 6" xfId="29078"/>
    <cellStyle name="Normal 5 2 2 5" xfId="29079"/>
    <cellStyle name="Normal 5 2 2 5 2" xfId="29080"/>
    <cellStyle name="Normal 5 2 2 5 2 2" xfId="29081"/>
    <cellStyle name="Normal 5 2 2 5 2 2 2" xfId="29082"/>
    <cellStyle name="Normal 5 2 2 5 2 2 3" xfId="29083"/>
    <cellStyle name="Normal 5 2 2 5 2 2 4" xfId="29084"/>
    <cellStyle name="Normal 5 2 2 5 2 3" xfId="29085"/>
    <cellStyle name="Normal 5 2 2 5 2 4" xfId="29086"/>
    <cellStyle name="Normal 5 2 2 5 2 5" xfId="29087"/>
    <cellStyle name="Normal 5 2 2 5 3" xfId="29088"/>
    <cellStyle name="Normal 5 2 2 5 3 2" xfId="29089"/>
    <cellStyle name="Normal 5 2 2 5 3 3" xfId="29090"/>
    <cellStyle name="Normal 5 2 2 5 3 4" xfId="29091"/>
    <cellStyle name="Normal 5 2 2 5 4" xfId="29092"/>
    <cellStyle name="Normal 5 2 2 5 5" xfId="29093"/>
    <cellStyle name="Normal 5 2 2 5 6" xfId="29094"/>
    <cellStyle name="Normal 5 2 2 6" xfId="29095"/>
    <cellStyle name="Normal 5 2 2 6 2" xfId="29096"/>
    <cellStyle name="Normal 5 2 2 6 2 2" xfId="29097"/>
    <cellStyle name="Normal 5 2 2 6 2 2 2" xfId="29098"/>
    <cellStyle name="Normal 5 2 2 6 2 2 3" xfId="29099"/>
    <cellStyle name="Normal 5 2 2 6 2 2 4" xfId="29100"/>
    <cellStyle name="Normal 5 2 2 6 2 3" xfId="29101"/>
    <cellStyle name="Normal 5 2 2 6 2 4" xfId="29102"/>
    <cellStyle name="Normal 5 2 2 6 2 5" xfId="29103"/>
    <cellStyle name="Normal 5 2 2 6 3" xfId="29104"/>
    <cellStyle name="Normal 5 2 2 6 3 2" xfId="29105"/>
    <cellStyle name="Normal 5 2 2 6 3 3" xfId="29106"/>
    <cellStyle name="Normal 5 2 2 6 3 4" xfId="29107"/>
    <cellStyle name="Normal 5 2 2 6 4" xfId="29108"/>
    <cellStyle name="Normal 5 2 2 6 5" xfId="29109"/>
    <cellStyle name="Normal 5 2 2 6 6" xfId="29110"/>
    <cellStyle name="Normal 5 2 2 7" xfId="29111"/>
    <cellStyle name="Normal 5 2 2 7 2" xfId="29112"/>
    <cellStyle name="Normal 5 2 2 7 2 2" xfId="29113"/>
    <cellStyle name="Normal 5 2 2 7 2 3" xfId="29114"/>
    <cellStyle name="Normal 5 2 2 7 2 4" xfId="29115"/>
    <cellStyle name="Normal 5 2 2 7 3" xfId="29116"/>
    <cellStyle name="Normal 5 2 2 7 4" xfId="29117"/>
    <cellStyle name="Normal 5 2 2 7 5" xfId="29118"/>
    <cellStyle name="Normal 5 2 2 8" xfId="29119"/>
    <cellStyle name="Normal 5 2 2 8 2" xfId="29120"/>
    <cellStyle name="Normal 5 2 2 8 3" xfId="29121"/>
    <cellStyle name="Normal 5 2 2 8 4" xfId="29122"/>
    <cellStyle name="Normal 5 2 2 9" xfId="29123"/>
    <cellStyle name="Normal 5 2 2 9 2" xfId="29124"/>
    <cellStyle name="Normal 5 2 2 9 3" xfId="29125"/>
    <cellStyle name="Normal 5 2 2 9 4" xfId="29126"/>
    <cellStyle name="Normal 5 2 3" xfId="1265"/>
    <cellStyle name="Normal 5 2 3 10" xfId="29127"/>
    <cellStyle name="Normal 5 2 3 10 2" xfId="29128"/>
    <cellStyle name="Normal 5 2 3 10 3" xfId="29129"/>
    <cellStyle name="Normal 5 2 3 10 4" xfId="29130"/>
    <cellStyle name="Normal 5 2 3 11" xfId="29131"/>
    <cellStyle name="Normal 5 2 3 11 2" xfId="29132"/>
    <cellStyle name="Normal 5 2 3 11 3" xfId="29133"/>
    <cellStyle name="Normal 5 2 3 12" xfId="29134"/>
    <cellStyle name="Normal 5 2 3 12 2" xfId="29135"/>
    <cellStyle name="Normal 5 2 3 13" xfId="29136"/>
    <cellStyle name="Normal 5 2 3 14" xfId="29137"/>
    <cellStyle name="Normal 5 2 3 2" xfId="2474"/>
    <cellStyle name="Normal 5 2 3 2 2" xfId="26669"/>
    <cellStyle name="Normal 5 2 3 2 2 2" xfId="29138"/>
    <cellStyle name="Normal 5 2 3 2 2 2 2" xfId="29139"/>
    <cellStyle name="Normal 5 2 3 2 2 2 2 2" xfId="29140"/>
    <cellStyle name="Normal 5 2 3 2 2 2 2 3" xfId="29141"/>
    <cellStyle name="Normal 5 2 3 2 2 2 2 4" xfId="29142"/>
    <cellStyle name="Normal 5 2 3 2 2 2 3" xfId="29143"/>
    <cellStyle name="Normal 5 2 3 2 2 2 4" xfId="29144"/>
    <cellStyle name="Normal 5 2 3 2 2 2 5" xfId="29145"/>
    <cellStyle name="Normal 5 2 3 2 2 3" xfId="29146"/>
    <cellStyle name="Normal 5 2 3 2 2 3 2" xfId="29147"/>
    <cellStyle name="Normal 5 2 3 2 2 3 3" xfId="29148"/>
    <cellStyle name="Normal 5 2 3 2 2 3 4" xfId="29149"/>
    <cellStyle name="Normal 5 2 3 2 2 4" xfId="29150"/>
    <cellStyle name="Normal 5 2 3 2 2 5" xfId="29151"/>
    <cellStyle name="Normal 5 2 3 2 2 6" xfId="29152"/>
    <cellStyle name="Normal 5 2 3 2 3" xfId="29153"/>
    <cellStyle name="Normal 5 2 3 2 3 2" xfId="29154"/>
    <cellStyle name="Normal 5 2 3 2 3 2 2" xfId="29155"/>
    <cellStyle name="Normal 5 2 3 2 3 2 3" xfId="29156"/>
    <cellStyle name="Normal 5 2 3 2 3 2 4" xfId="29157"/>
    <cellStyle name="Normal 5 2 3 2 3 3" xfId="29158"/>
    <cellStyle name="Normal 5 2 3 2 3 4" xfId="29159"/>
    <cellStyle name="Normal 5 2 3 2 3 5" xfId="29160"/>
    <cellStyle name="Normal 5 2 3 2 4" xfId="29161"/>
    <cellStyle name="Normal 5 2 3 2 4 2" xfId="29162"/>
    <cellStyle name="Normal 5 2 3 2 4 3" xfId="29163"/>
    <cellStyle name="Normal 5 2 3 2 4 4" xfId="29164"/>
    <cellStyle name="Normal 5 2 3 2 5" xfId="29165"/>
    <cellStyle name="Normal 5 2 3 2 5 2" xfId="29166"/>
    <cellStyle name="Normal 5 2 3 2 5 3" xfId="29167"/>
    <cellStyle name="Normal 5 2 3 2 5 4" xfId="29168"/>
    <cellStyle name="Normal 5 2 3 2 6" xfId="29169"/>
    <cellStyle name="Normal 5 2 3 2 6 2" xfId="29170"/>
    <cellStyle name="Normal 5 2 3 2 6 3" xfId="29171"/>
    <cellStyle name="Normal 5 2 3 2 7" xfId="29172"/>
    <cellStyle name="Normal 5 2 3 2 8" xfId="29173"/>
    <cellStyle name="Normal 5 2 3 2 9" xfId="29174"/>
    <cellStyle name="Normal 5 2 3 3" xfId="26437"/>
    <cellStyle name="Normal 5 2 3 3 2" xfId="29175"/>
    <cellStyle name="Normal 5 2 3 3 2 2" xfId="29176"/>
    <cellStyle name="Normal 5 2 3 3 2 2 2" xfId="29177"/>
    <cellStyle name="Normal 5 2 3 3 2 2 2 2" xfId="29178"/>
    <cellStyle name="Normal 5 2 3 3 2 2 2 3" xfId="29179"/>
    <cellStyle name="Normal 5 2 3 3 2 2 2 4" xfId="29180"/>
    <cellStyle name="Normal 5 2 3 3 2 2 3" xfId="29181"/>
    <cellStyle name="Normal 5 2 3 3 2 2 4" xfId="29182"/>
    <cellStyle name="Normal 5 2 3 3 2 2 5" xfId="29183"/>
    <cellStyle name="Normal 5 2 3 3 2 3" xfId="29184"/>
    <cellStyle name="Normal 5 2 3 3 2 3 2" xfId="29185"/>
    <cellStyle name="Normal 5 2 3 3 2 3 3" xfId="29186"/>
    <cellStyle name="Normal 5 2 3 3 2 3 4" xfId="29187"/>
    <cellStyle name="Normal 5 2 3 3 2 4" xfId="29188"/>
    <cellStyle name="Normal 5 2 3 3 2 5" xfId="29189"/>
    <cellStyle name="Normal 5 2 3 3 2 6" xfId="29190"/>
    <cellStyle name="Normal 5 2 3 3 3" xfId="29191"/>
    <cellStyle name="Normal 5 2 3 3 3 2" xfId="29192"/>
    <cellStyle name="Normal 5 2 3 3 3 2 2" xfId="29193"/>
    <cellStyle name="Normal 5 2 3 3 3 2 3" xfId="29194"/>
    <cellStyle name="Normal 5 2 3 3 3 2 4" xfId="29195"/>
    <cellStyle name="Normal 5 2 3 3 3 3" xfId="29196"/>
    <cellStyle name="Normal 5 2 3 3 3 4" xfId="29197"/>
    <cellStyle name="Normal 5 2 3 3 3 5" xfId="29198"/>
    <cellStyle name="Normal 5 2 3 3 4" xfId="29199"/>
    <cellStyle name="Normal 5 2 3 3 4 2" xfId="29200"/>
    <cellStyle name="Normal 5 2 3 3 4 3" xfId="29201"/>
    <cellStyle name="Normal 5 2 3 3 4 4" xfId="29202"/>
    <cellStyle name="Normal 5 2 3 3 5" xfId="29203"/>
    <cellStyle name="Normal 5 2 3 3 5 2" xfId="29204"/>
    <cellStyle name="Normal 5 2 3 3 5 3" xfId="29205"/>
    <cellStyle name="Normal 5 2 3 3 5 4" xfId="29206"/>
    <cellStyle name="Normal 5 2 3 3 6" xfId="29207"/>
    <cellStyle name="Normal 5 2 3 3 6 2" xfId="29208"/>
    <cellStyle name="Normal 5 2 3 3 6 3" xfId="29209"/>
    <cellStyle name="Normal 5 2 3 3 7" xfId="29210"/>
    <cellStyle name="Normal 5 2 3 3 8" xfId="29211"/>
    <cellStyle name="Normal 5 2 3 3 9" xfId="29212"/>
    <cellStyle name="Normal 5 2 3 4" xfId="29213"/>
    <cellStyle name="Normal 5 2 3 4 2" xfId="29214"/>
    <cellStyle name="Normal 5 2 3 4 2 2" xfId="29215"/>
    <cellStyle name="Normal 5 2 3 4 2 2 2" xfId="29216"/>
    <cellStyle name="Normal 5 2 3 4 2 2 3" xfId="29217"/>
    <cellStyle name="Normal 5 2 3 4 2 2 4" xfId="29218"/>
    <cellStyle name="Normal 5 2 3 4 2 3" xfId="29219"/>
    <cellStyle name="Normal 5 2 3 4 2 4" xfId="29220"/>
    <cellStyle name="Normal 5 2 3 4 2 5" xfId="29221"/>
    <cellStyle name="Normal 5 2 3 4 3" xfId="29222"/>
    <cellStyle name="Normal 5 2 3 4 3 2" xfId="29223"/>
    <cellStyle name="Normal 5 2 3 4 3 3" xfId="29224"/>
    <cellStyle name="Normal 5 2 3 4 3 4" xfId="29225"/>
    <cellStyle name="Normal 5 2 3 4 4" xfId="29226"/>
    <cellStyle name="Normal 5 2 3 4 5" xfId="29227"/>
    <cellStyle name="Normal 5 2 3 4 6" xfId="29228"/>
    <cellStyle name="Normal 5 2 3 5" xfId="29229"/>
    <cellStyle name="Normal 5 2 3 5 2" xfId="29230"/>
    <cellStyle name="Normal 5 2 3 5 2 2" xfId="29231"/>
    <cellStyle name="Normal 5 2 3 5 2 2 2" xfId="29232"/>
    <cellStyle name="Normal 5 2 3 5 2 2 3" xfId="29233"/>
    <cellStyle name="Normal 5 2 3 5 2 2 4" xfId="29234"/>
    <cellStyle name="Normal 5 2 3 5 2 3" xfId="29235"/>
    <cellStyle name="Normal 5 2 3 5 2 4" xfId="29236"/>
    <cellStyle name="Normal 5 2 3 5 2 5" xfId="29237"/>
    <cellStyle name="Normal 5 2 3 5 3" xfId="29238"/>
    <cellStyle name="Normal 5 2 3 5 3 2" xfId="29239"/>
    <cellStyle name="Normal 5 2 3 5 3 3" xfId="29240"/>
    <cellStyle name="Normal 5 2 3 5 3 4" xfId="29241"/>
    <cellStyle name="Normal 5 2 3 5 4" xfId="29242"/>
    <cellStyle name="Normal 5 2 3 5 5" xfId="29243"/>
    <cellStyle name="Normal 5 2 3 5 6" xfId="29244"/>
    <cellStyle name="Normal 5 2 3 6" xfId="29245"/>
    <cellStyle name="Normal 5 2 3 6 2" xfId="29246"/>
    <cellStyle name="Normal 5 2 3 6 2 2" xfId="29247"/>
    <cellStyle name="Normal 5 2 3 6 2 2 2" xfId="29248"/>
    <cellStyle name="Normal 5 2 3 6 2 2 3" xfId="29249"/>
    <cellStyle name="Normal 5 2 3 6 2 2 4" xfId="29250"/>
    <cellStyle name="Normal 5 2 3 6 2 3" xfId="29251"/>
    <cellStyle name="Normal 5 2 3 6 2 4" xfId="29252"/>
    <cellStyle name="Normal 5 2 3 6 2 5" xfId="29253"/>
    <cellStyle name="Normal 5 2 3 6 3" xfId="29254"/>
    <cellStyle name="Normal 5 2 3 6 3 2" xfId="29255"/>
    <cellStyle name="Normal 5 2 3 6 3 3" xfId="29256"/>
    <cellStyle name="Normal 5 2 3 6 3 4" xfId="29257"/>
    <cellStyle name="Normal 5 2 3 6 4" xfId="29258"/>
    <cellStyle name="Normal 5 2 3 6 5" xfId="29259"/>
    <cellStyle name="Normal 5 2 3 6 6" xfId="29260"/>
    <cellStyle name="Normal 5 2 3 7" xfId="29261"/>
    <cellStyle name="Normal 5 2 3 7 2" xfId="29262"/>
    <cellStyle name="Normal 5 2 3 7 2 2" xfId="29263"/>
    <cellStyle name="Normal 5 2 3 7 2 3" xfId="29264"/>
    <cellStyle name="Normal 5 2 3 7 2 4" xfId="29265"/>
    <cellStyle name="Normal 5 2 3 7 3" xfId="29266"/>
    <cellStyle name="Normal 5 2 3 7 4" xfId="29267"/>
    <cellStyle name="Normal 5 2 3 7 5" xfId="29268"/>
    <cellStyle name="Normal 5 2 3 8" xfId="29269"/>
    <cellStyle name="Normal 5 2 3 8 2" xfId="29270"/>
    <cellStyle name="Normal 5 2 3 8 3" xfId="29271"/>
    <cellStyle name="Normal 5 2 3 8 4" xfId="29272"/>
    <cellStyle name="Normal 5 2 3 9" xfId="29273"/>
    <cellStyle name="Normal 5 2 3 9 2" xfId="29274"/>
    <cellStyle name="Normal 5 2 3 9 3" xfId="29275"/>
    <cellStyle name="Normal 5 2 3 9 4" xfId="29276"/>
    <cellStyle name="Normal 5 2 4" xfId="29277"/>
    <cellStyle name="Normal 5 2 4 2" xfId="29278"/>
    <cellStyle name="Normal 5 2 4 2 2" xfId="29279"/>
    <cellStyle name="Normal 5 2 4 2 2 2" xfId="29280"/>
    <cellStyle name="Normal 5 2 4 2 2 2 2" xfId="29281"/>
    <cellStyle name="Normal 5 2 4 2 2 2 3" xfId="29282"/>
    <cellStyle name="Normal 5 2 4 2 2 2 4" xfId="29283"/>
    <cellStyle name="Normal 5 2 4 2 2 3" xfId="29284"/>
    <cellStyle name="Normal 5 2 4 2 2 4" xfId="29285"/>
    <cellStyle name="Normal 5 2 4 2 2 5" xfId="29286"/>
    <cellStyle name="Normal 5 2 4 2 3" xfId="29287"/>
    <cellStyle name="Normal 5 2 4 2 3 2" xfId="29288"/>
    <cellStyle name="Normal 5 2 4 2 3 3" xfId="29289"/>
    <cellStyle name="Normal 5 2 4 2 3 4" xfId="29290"/>
    <cellStyle name="Normal 5 2 4 2 4" xfId="29291"/>
    <cellStyle name="Normal 5 2 4 2 5" xfId="29292"/>
    <cellStyle name="Normal 5 2 4 2 6" xfId="29293"/>
    <cellStyle name="Normal 5 2 4 3" xfId="29294"/>
    <cellStyle name="Normal 5 2 4 3 2" xfId="29295"/>
    <cellStyle name="Normal 5 2 4 3 2 2" xfId="29296"/>
    <cellStyle name="Normal 5 2 4 3 2 3" xfId="29297"/>
    <cellStyle name="Normal 5 2 4 3 2 4" xfId="29298"/>
    <cellStyle name="Normal 5 2 4 3 3" xfId="29299"/>
    <cellStyle name="Normal 5 2 4 3 4" xfId="29300"/>
    <cellStyle name="Normal 5 2 4 3 5" xfId="29301"/>
    <cellStyle name="Normal 5 2 4 4" xfId="29302"/>
    <cellStyle name="Normal 5 2 4 4 2" xfId="29303"/>
    <cellStyle name="Normal 5 2 4 4 3" xfId="29304"/>
    <cellStyle name="Normal 5 2 4 4 4" xfId="29305"/>
    <cellStyle name="Normal 5 2 4 5" xfId="29306"/>
    <cellStyle name="Normal 5 2 4 5 2" xfId="29307"/>
    <cellStyle name="Normal 5 2 4 5 3" xfId="29308"/>
    <cellStyle name="Normal 5 2 4 5 4" xfId="29309"/>
    <cellStyle name="Normal 5 2 4 6" xfId="29310"/>
    <cellStyle name="Normal 5 2 4 6 2" xfId="29311"/>
    <cellStyle name="Normal 5 2 4 6 3" xfId="29312"/>
    <cellStyle name="Normal 5 2 4 7" xfId="29313"/>
    <cellStyle name="Normal 5 2 4 8" xfId="29314"/>
    <cellStyle name="Normal 5 2 4 9" xfId="29315"/>
    <cellStyle name="Normal 5 2 5" xfId="29316"/>
    <cellStyle name="Normal 5 2 5 2" xfId="29317"/>
    <cellStyle name="Normal 5 2 5 2 2" xfId="29318"/>
    <cellStyle name="Normal 5 2 5 2 2 2" xfId="29319"/>
    <cellStyle name="Normal 5 2 5 2 2 2 2" xfId="29320"/>
    <cellStyle name="Normal 5 2 5 2 2 2 3" xfId="29321"/>
    <cellStyle name="Normal 5 2 5 2 2 2 4" xfId="29322"/>
    <cellStyle name="Normal 5 2 5 2 2 3" xfId="29323"/>
    <cellStyle name="Normal 5 2 5 2 2 4" xfId="29324"/>
    <cellStyle name="Normal 5 2 5 2 2 5" xfId="29325"/>
    <cellStyle name="Normal 5 2 5 2 3" xfId="29326"/>
    <cellStyle name="Normal 5 2 5 2 3 2" xfId="29327"/>
    <cellStyle name="Normal 5 2 5 2 3 3" xfId="29328"/>
    <cellStyle name="Normal 5 2 5 2 3 4" xfId="29329"/>
    <cellStyle name="Normal 5 2 5 2 4" xfId="29330"/>
    <cellStyle name="Normal 5 2 5 2 5" xfId="29331"/>
    <cellStyle name="Normal 5 2 5 2 6" xfId="29332"/>
    <cellStyle name="Normal 5 2 5 3" xfId="29333"/>
    <cellStyle name="Normal 5 2 5 3 2" xfId="29334"/>
    <cellStyle name="Normal 5 2 5 3 2 2" xfId="29335"/>
    <cellStyle name="Normal 5 2 5 3 2 3" xfId="29336"/>
    <cellStyle name="Normal 5 2 5 3 2 4" xfId="29337"/>
    <cellStyle name="Normal 5 2 5 3 3" xfId="29338"/>
    <cellStyle name="Normal 5 2 5 3 4" xfId="29339"/>
    <cellStyle name="Normal 5 2 5 3 5" xfId="29340"/>
    <cellStyle name="Normal 5 2 5 4" xfId="29341"/>
    <cellStyle name="Normal 5 2 5 4 2" xfId="29342"/>
    <cellStyle name="Normal 5 2 5 4 3" xfId="29343"/>
    <cellStyle name="Normal 5 2 5 4 4" xfId="29344"/>
    <cellStyle name="Normal 5 2 5 5" xfId="29345"/>
    <cellStyle name="Normal 5 2 5 5 2" xfId="29346"/>
    <cellStyle name="Normal 5 2 5 5 3" xfId="29347"/>
    <cellStyle name="Normal 5 2 5 5 4" xfId="29348"/>
    <cellStyle name="Normal 5 2 5 6" xfId="29349"/>
    <cellStyle name="Normal 5 2 5 6 2" xfId="29350"/>
    <cellStyle name="Normal 5 2 5 6 3" xfId="29351"/>
    <cellStyle name="Normal 5 2 5 7" xfId="29352"/>
    <cellStyle name="Normal 5 2 5 8" xfId="29353"/>
    <cellStyle name="Normal 5 2 5 9" xfId="29354"/>
    <cellStyle name="Normal 5 2 6" xfId="29355"/>
    <cellStyle name="Normal 5 2 6 2" xfId="29356"/>
    <cellStyle name="Normal 5 2 6 2 2" xfId="29357"/>
    <cellStyle name="Normal 5 2 6 2 2 2" xfId="29358"/>
    <cellStyle name="Normal 5 2 6 2 2 3" xfId="29359"/>
    <cellStyle name="Normal 5 2 6 2 2 4" xfId="29360"/>
    <cellStyle name="Normal 5 2 6 2 3" xfId="29361"/>
    <cellStyle name="Normal 5 2 6 2 4" xfId="29362"/>
    <cellStyle name="Normal 5 2 6 2 5" xfId="29363"/>
    <cellStyle name="Normal 5 2 6 3" xfId="29364"/>
    <cellStyle name="Normal 5 2 6 3 2" xfId="29365"/>
    <cellStyle name="Normal 5 2 6 3 3" xfId="29366"/>
    <cellStyle name="Normal 5 2 6 3 4" xfId="29367"/>
    <cellStyle name="Normal 5 2 6 4" xfId="29368"/>
    <cellStyle name="Normal 5 2 6 5" xfId="29369"/>
    <cellStyle name="Normal 5 2 6 6" xfId="29370"/>
    <cellStyle name="Normal 5 2 7" xfId="29371"/>
    <cellStyle name="Normal 5 2 7 2" xfId="29372"/>
    <cellStyle name="Normal 5 2 7 2 2" xfId="29373"/>
    <cellStyle name="Normal 5 2 7 2 2 2" xfId="29374"/>
    <cellStyle name="Normal 5 2 7 2 2 3" xfId="29375"/>
    <cellStyle name="Normal 5 2 7 2 2 4" xfId="29376"/>
    <cellStyle name="Normal 5 2 7 2 3" xfId="29377"/>
    <cellStyle name="Normal 5 2 7 2 4" xfId="29378"/>
    <cellStyle name="Normal 5 2 7 2 5" xfId="29379"/>
    <cellStyle name="Normal 5 2 7 3" xfId="29380"/>
    <cellStyle name="Normal 5 2 7 3 2" xfId="29381"/>
    <cellStyle name="Normal 5 2 7 3 3" xfId="29382"/>
    <cellStyle name="Normal 5 2 7 3 4" xfId="29383"/>
    <cellStyle name="Normal 5 2 7 4" xfId="29384"/>
    <cellStyle name="Normal 5 2 7 5" xfId="29385"/>
    <cellStyle name="Normal 5 2 7 6" xfId="29386"/>
    <cellStyle name="Normal 5 2 8" xfId="29387"/>
    <cellStyle name="Normal 5 2 8 2" xfId="29388"/>
    <cellStyle name="Normal 5 2 8 2 2" xfId="29389"/>
    <cellStyle name="Normal 5 2 8 2 2 2" xfId="29390"/>
    <cellStyle name="Normal 5 2 8 2 2 3" xfId="29391"/>
    <cellStyle name="Normal 5 2 8 2 2 4" xfId="29392"/>
    <cellStyle name="Normal 5 2 8 2 3" xfId="29393"/>
    <cellStyle name="Normal 5 2 8 2 4" xfId="29394"/>
    <cellStyle name="Normal 5 2 8 2 5" xfId="29395"/>
    <cellStyle name="Normal 5 2 8 3" xfId="29396"/>
    <cellStyle name="Normal 5 2 8 3 2" xfId="29397"/>
    <cellStyle name="Normal 5 2 8 3 3" xfId="29398"/>
    <cellStyle name="Normal 5 2 8 3 4" xfId="29399"/>
    <cellStyle name="Normal 5 2 8 4" xfId="29400"/>
    <cellStyle name="Normal 5 2 8 5" xfId="29401"/>
    <cellStyle name="Normal 5 2 8 6" xfId="29402"/>
    <cellStyle name="Normal 5 2 9" xfId="29403"/>
    <cellStyle name="Normal 5 2 9 2" xfId="29404"/>
    <cellStyle name="Normal 5 2 9 2 2" xfId="29405"/>
    <cellStyle name="Normal 5 2 9 2 3" xfId="29406"/>
    <cellStyle name="Normal 5 2 9 2 4" xfId="29407"/>
    <cellStyle name="Normal 5 2 9 3" xfId="29408"/>
    <cellStyle name="Normal 5 2 9 4" xfId="29409"/>
    <cellStyle name="Normal 5 2 9 5" xfId="29410"/>
    <cellStyle name="Normal 5 3" xfId="1266"/>
    <cellStyle name="Normal 5 3 10" xfId="29411"/>
    <cellStyle name="Normal 5 3 10 2" xfId="29412"/>
    <cellStyle name="Normal 5 3 10 3" xfId="29413"/>
    <cellStyle name="Normal 5 3 10 4" xfId="29414"/>
    <cellStyle name="Normal 5 3 11" xfId="29415"/>
    <cellStyle name="Normal 5 3 11 2" xfId="29416"/>
    <cellStyle name="Normal 5 3 11 3" xfId="29417"/>
    <cellStyle name="Normal 5 3 12" xfId="29418"/>
    <cellStyle name="Normal 5 3 12 2" xfId="29419"/>
    <cellStyle name="Normal 5 3 13" xfId="29420"/>
    <cellStyle name="Normal 5 3 14" xfId="29421"/>
    <cellStyle name="Normal 5 3 2" xfId="1267"/>
    <cellStyle name="Normal 5 3 2 2" xfId="29422"/>
    <cellStyle name="Normal 5 3 2 2 2" xfId="29423"/>
    <cellStyle name="Normal 5 3 2 2 2 2" xfId="29424"/>
    <cellStyle name="Normal 5 3 2 2 2 2 2" xfId="29425"/>
    <cellStyle name="Normal 5 3 2 2 2 2 3" xfId="29426"/>
    <cellStyle name="Normal 5 3 2 2 2 2 4" xfId="29427"/>
    <cellStyle name="Normal 5 3 2 2 2 3" xfId="29428"/>
    <cellStyle name="Normal 5 3 2 2 2 4" xfId="29429"/>
    <cellStyle name="Normal 5 3 2 2 2 5" xfId="29430"/>
    <cellStyle name="Normal 5 3 2 2 3" xfId="29431"/>
    <cellStyle name="Normal 5 3 2 2 3 2" xfId="29432"/>
    <cellStyle name="Normal 5 3 2 2 3 3" xfId="29433"/>
    <cellStyle name="Normal 5 3 2 2 3 4" xfId="29434"/>
    <cellStyle name="Normal 5 3 2 2 4" xfId="29435"/>
    <cellStyle name="Normal 5 3 2 2 5" xfId="29436"/>
    <cellStyle name="Normal 5 3 2 2 6" xfId="29437"/>
    <cellStyle name="Normal 5 3 2 3" xfId="29438"/>
    <cellStyle name="Normal 5 3 2 3 2" xfId="29439"/>
    <cellStyle name="Normal 5 3 2 3 2 2" xfId="29440"/>
    <cellStyle name="Normal 5 3 2 3 2 3" xfId="29441"/>
    <cellStyle name="Normal 5 3 2 3 2 4" xfId="29442"/>
    <cellStyle name="Normal 5 3 2 3 3" xfId="29443"/>
    <cellStyle name="Normal 5 3 2 3 4" xfId="29444"/>
    <cellStyle name="Normal 5 3 2 3 5" xfId="29445"/>
    <cellStyle name="Normal 5 3 2 4" xfId="29446"/>
    <cellStyle name="Normal 5 3 2 4 2" xfId="29447"/>
    <cellStyle name="Normal 5 3 2 4 3" xfId="29448"/>
    <cellStyle name="Normal 5 3 2 4 4" xfId="29449"/>
    <cellStyle name="Normal 5 3 2 5" xfId="29450"/>
    <cellStyle name="Normal 5 3 2 5 2" xfId="29451"/>
    <cellStyle name="Normal 5 3 2 5 3" xfId="29452"/>
    <cellStyle name="Normal 5 3 2 5 4" xfId="29453"/>
    <cellStyle name="Normal 5 3 2 6" xfId="29454"/>
    <cellStyle name="Normal 5 3 2 6 2" xfId="29455"/>
    <cellStyle name="Normal 5 3 2 6 3" xfId="29456"/>
    <cellStyle name="Normal 5 3 2 7" xfId="29457"/>
    <cellStyle name="Normal 5 3 2 8" xfId="29458"/>
    <cellStyle name="Normal 5 3 2 9" xfId="29459"/>
    <cellStyle name="Normal 5 3 3" xfId="29460"/>
    <cellStyle name="Normal 5 3 3 2" xfId="29461"/>
    <cellStyle name="Normal 5 3 3 2 2" xfId="29462"/>
    <cellStyle name="Normal 5 3 3 2 2 2" xfId="29463"/>
    <cellStyle name="Normal 5 3 3 2 2 2 2" xfId="29464"/>
    <cellStyle name="Normal 5 3 3 2 2 2 3" xfId="29465"/>
    <cellStyle name="Normal 5 3 3 2 2 2 4" xfId="29466"/>
    <cellStyle name="Normal 5 3 3 2 2 3" xfId="29467"/>
    <cellStyle name="Normal 5 3 3 2 2 4" xfId="29468"/>
    <cellStyle name="Normal 5 3 3 2 2 5" xfId="29469"/>
    <cellStyle name="Normal 5 3 3 2 3" xfId="29470"/>
    <cellStyle name="Normal 5 3 3 2 3 2" xfId="29471"/>
    <cellStyle name="Normal 5 3 3 2 3 3" xfId="29472"/>
    <cellStyle name="Normal 5 3 3 2 3 4" xfId="29473"/>
    <cellStyle name="Normal 5 3 3 2 4" xfId="29474"/>
    <cellStyle name="Normal 5 3 3 2 5" xfId="29475"/>
    <cellStyle name="Normal 5 3 3 2 6" xfId="29476"/>
    <cellStyle name="Normal 5 3 3 3" xfId="29477"/>
    <cellStyle name="Normal 5 3 3 3 2" xfId="29478"/>
    <cellStyle name="Normal 5 3 3 3 2 2" xfId="29479"/>
    <cellStyle name="Normal 5 3 3 3 2 3" xfId="29480"/>
    <cellStyle name="Normal 5 3 3 3 2 4" xfId="29481"/>
    <cellStyle name="Normal 5 3 3 3 3" xfId="29482"/>
    <cellStyle name="Normal 5 3 3 3 4" xfId="29483"/>
    <cellStyle name="Normal 5 3 3 3 5" xfId="29484"/>
    <cellStyle name="Normal 5 3 3 4" xfId="29485"/>
    <cellStyle name="Normal 5 3 3 4 2" xfId="29486"/>
    <cellStyle name="Normal 5 3 3 4 3" xfId="29487"/>
    <cellStyle name="Normal 5 3 3 4 4" xfId="29488"/>
    <cellStyle name="Normal 5 3 3 5" xfId="29489"/>
    <cellStyle name="Normal 5 3 3 5 2" xfId="29490"/>
    <cellStyle name="Normal 5 3 3 5 3" xfId="29491"/>
    <cellStyle name="Normal 5 3 3 5 4" xfId="29492"/>
    <cellStyle name="Normal 5 3 3 6" xfId="29493"/>
    <cellStyle name="Normal 5 3 3 6 2" xfId="29494"/>
    <cellStyle name="Normal 5 3 3 6 3" xfId="29495"/>
    <cellStyle name="Normal 5 3 3 7" xfId="29496"/>
    <cellStyle name="Normal 5 3 3 8" xfId="29497"/>
    <cellStyle name="Normal 5 3 3 9" xfId="29498"/>
    <cellStyle name="Normal 5 3 4" xfId="29499"/>
    <cellStyle name="Normal 5 3 4 2" xfId="29500"/>
    <cellStyle name="Normal 5 3 4 2 2" xfId="29501"/>
    <cellStyle name="Normal 5 3 4 2 2 2" xfId="29502"/>
    <cellStyle name="Normal 5 3 4 2 2 3" xfId="29503"/>
    <cellStyle name="Normal 5 3 4 2 2 4" xfId="29504"/>
    <cellStyle name="Normal 5 3 4 2 3" xfId="29505"/>
    <cellStyle name="Normal 5 3 4 2 4" xfId="29506"/>
    <cellStyle name="Normal 5 3 4 2 5" xfId="29507"/>
    <cellStyle name="Normal 5 3 4 3" xfId="29508"/>
    <cellStyle name="Normal 5 3 4 3 2" xfId="29509"/>
    <cellStyle name="Normal 5 3 4 3 3" xfId="29510"/>
    <cellStyle name="Normal 5 3 4 3 4" xfId="29511"/>
    <cellStyle name="Normal 5 3 4 4" xfId="29512"/>
    <cellStyle name="Normal 5 3 4 5" xfId="29513"/>
    <cellStyle name="Normal 5 3 4 6" xfId="29514"/>
    <cellStyle name="Normal 5 3 5" xfId="29515"/>
    <cellStyle name="Normal 5 3 5 2" xfId="29516"/>
    <cellStyle name="Normal 5 3 5 2 2" xfId="29517"/>
    <cellStyle name="Normal 5 3 5 2 2 2" xfId="29518"/>
    <cellStyle name="Normal 5 3 5 2 2 3" xfId="29519"/>
    <cellStyle name="Normal 5 3 5 2 2 4" xfId="29520"/>
    <cellStyle name="Normal 5 3 5 2 3" xfId="29521"/>
    <cellStyle name="Normal 5 3 5 2 4" xfId="29522"/>
    <cellStyle name="Normal 5 3 5 2 5" xfId="29523"/>
    <cellStyle name="Normal 5 3 5 3" xfId="29524"/>
    <cellStyle name="Normal 5 3 5 3 2" xfId="29525"/>
    <cellStyle name="Normal 5 3 5 3 3" xfId="29526"/>
    <cellStyle name="Normal 5 3 5 3 4" xfId="29527"/>
    <cellStyle name="Normal 5 3 5 4" xfId="29528"/>
    <cellStyle name="Normal 5 3 5 5" xfId="29529"/>
    <cellStyle name="Normal 5 3 5 6" xfId="29530"/>
    <cellStyle name="Normal 5 3 6" xfId="29531"/>
    <cellStyle name="Normal 5 3 6 2" xfId="29532"/>
    <cellStyle name="Normal 5 3 6 2 2" xfId="29533"/>
    <cellStyle name="Normal 5 3 6 2 2 2" xfId="29534"/>
    <cellStyle name="Normal 5 3 6 2 2 3" xfId="29535"/>
    <cellStyle name="Normal 5 3 6 2 2 4" xfId="29536"/>
    <cellStyle name="Normal 5 3 6 2 3" xfId="29537"/>
    <cellStyle name="Normal 5 3 6 2 4" xfId="29538"/>
    <cellStyle name="Normal 5 3 6 2 5" xfId="29539"/>
    <cellStyle name="Normal 5 3 6 3" xfId="29540"/>
    <cellStyle name="Normal 5 3 6 3 2" xfId="29541"/>
    <cellStyle name="Normal 5 3 6 3 3" xfId="29542"/>
    <cellStyle name="Normal 5 3 6 3 4" xfId="29543"/>
    <cellStyle name="Normal 5 3 6 4" xfId="29544"/>
    <cellStyle name="Normal 5 3 6 5" xfId="29545"/>
    <cellStyle name="Normal 5 3 6 6" xfId="29546"/>
    <cellStyle name="Normal 5 3 7" xfId="29547"/>
    <cellStyle name="Normal 5 3 7 2" xfId="29548"/>
    <cellStyle name="Normal 5 3 7 2 2" xfId="29549"/>
    <cellStyle name="Normal 5 3 7 2 3" xfId="29550"/>
    <cellStyle name="Normal 5 3 7 2 4" xfId="29551"/>
    <cellStyle name="Normal 5 3 7 3" xfId="29552"/>
    <cellStyle name="Normal 5 3 7 4" xfId="29553"/>
    <cellStyle name="Normal 5 3 7 5" xfId="29554"/>
    <cellStyle name="Normal 5 3 8" xfId="29555"/>
    <cellStyle name="Normal 5 3 8 2" xfId="29556"/>
    <cellStyle name="Normal 5 3 8 3" xfId="29557"/>
    <cellStyle name="Normal 5 3 8 4" xfId="29558"/>
    <cellStyle name="Normal 5 3 9" xfId="29559"/>
    <cellStyle name="Normal 5 3 9 2" xfId="29560"/>
    <cellStyle name="Normal 5 3 9 3" xfId="29561"/>
    <cellStyle name="Normal 5 3 9 4" xfId="29562"/>
    <cellStyle name="Normal 5 4" xfId="1268"/>
    <cellStyle name="Normal 5 4 10" xfId="29563"/>
    <cellStyle name="Normal 5 4 10 2" xfId="29564"/>
    <cellStyle name="Normal 5 4 10 3" xfId="29565"/>
    <cellStyle name="Normal 5 4 10 4" xfId="29566"/>
    <cellStyle name="Normal 5 4 11" xfId="29567"/>
    <cellStyle name="Normal 5 4 11 2" xfId="29568"/>
    <cellStyle name="Normal 5 4 11 3" xfId="29569"/>
    <cellStyle name="Normal 5 4 12" xfId="29570"/>
    <cellStyle name="Normal 5 4 12 2" xfId="29571"/>
    <cellStyle name="Normal 5 4 13" xfId="29572"/>
    <cellStyle name="Normal 5 4 14" xfId="29573"/>
    <cellStyle name="Normal 5 4 2" xfId="29574"/>
    <cellStyle name="Normal 5 4 2 2" xfId="29575"/>
    <cellStyle name="Normal 5 4 2 2 2" xfId="29576"/>
    <cellStyle name="Normal 5 4 2 2 2 2" xfId="29577"/>
    <cellStyle name="Normal 5 4 2 2 2 2 2" xfId="29578"/>
    <cellStyle name="Normal 5 4 2 2 2 2 3" xfId="29579"/>
    <cellStyle name="Normal 5 4 2 2 2 2 4" xfId="29580"/>
    <cellStyle name="Normal 5 4 2 2 2 3" xfId="29581"/>
    <cellStyle name="Normal 5 4 2 2 2 4" xfId="29582"/>
    <cellStyle name="Normal 5 4 2 2 2 5" xfId="29583"/>
    <cellStyle name="Normal 5 4 2 2 3" xfId="29584"/>
    <cellStyle name="Normal 5 4 2 2 3 2" xfId="29585"/>
    <cellStyle name="Normal 5 4 2 2 3 3" xfId="29586"/>
    <cellStyle name="Normal 5 4 2 2 3 4" xfId="29587"/>
    <cellStyle name="Normal 5 4 2 2 4" xfId="29588"/>
    <cellStyle name="Normal 5 4 2 2 5" xfId="29589"/>
    <cellStyle name="Normal 5 4 2 2 6" xfId="29590"/>
    <cellStyle name="Normal 5 4 2 3" xfId="29591"/>
    <cellStyle name="Normal 5 4 2 3 2" xfId="29592"/>
    <cellStyle name="Normal 5 4 2 3 2 2" xfId="29593"/>
    <cellStyle name="Normal 5 4 2 3 2 3" xfId="29594"/>
    <cellStyle name="Normal 5 4 2 3 2 4" xfId="29595"/>
    <cellStyle name="Normal 5 4 2 3 3" xfId="29596"/>
    <cellStyle name="Normal 5 4 2 3 4" xfId="29597"/>
    <cellStyle name="Normal 5 4 2 3 5" xfId="29598"/>
    <cellStyle name="Normal 5 4 2 4" xfId="29599"/>
    <cellStyle name="Normal 5 4 2 4 2" xfId="29600"/>
    <cellStyle name="Normal 5 4 2 4 3" xfId="29601"/>
    <cellStyle name="Normal 5 4 2 4 4" xfId="29602"/>
    <cellStyle name="Normal 5 4 2 5" xfId="29603"/>
    <cellStyle name="Normal 5 4 2 5 2" xfId="29604"/>
    <cellStyle name="Normal 5 4 2 5 3" xfId="29605"/>
    <cellStyle name="Normal 5 4 2 5 4" xfId="29606"/>
    <cellStyle name="Normal 5 4 2 6" xfId="29607"/>
    <cellStyle name="Normal 5 4 2 6 2" xfId="29608"/>
    <cellStyle name="Normal 5 4 2 6 3" xfId="29609"/>
    <cellStyle name="Normal 5 4 2 7" xfId="29610"/>
    <cellStyle name="Normal 5 4 2 8" xfId="29611"/>
    <cellStyle name="Normal 5 4 2 9" xfId="29612"/>
    <cellStyle name="Normal 5 4 3" xfId="29613"/>
    <cellStyle name="Normal 5 4 3 2" xfId="29614"/>
    <cellStyle name="Normal 5 4 3 2 2" xfId="29615"/>
    <cellStyle name="Normal 5 4 3 2 2 2" xfId="29616"/>
    <cellStyle name="Normal 5 4 3 2 2 2 2" xfId="29617"/>
    <cellStyle name="Normal 5 4 3 2 2 2 3" xfId="29618"/>
    <cellStyle name="Normal 5 4 3 2 2 2 4" xfId="29619"/>
    <cellStyle name="Normal 5 4 3 2 2 3" xfId="29620"/>
    <cellStyle name="Normal 5 4 3 2 2 4" xfId="29621"/>
    <cellStyle name="Normal 5 4 3 2 2 5" xfId="29622"/>
    <cellStyle name="Normal 5 4 3 2 3" xfId="29623"/>
    <cellStyle name="Normal 5 4 3 2 3 2" xfId="29624"/>
    <cellStyle name="Normal 5 4 3 2 3 3" xfId="29625"/>
    <cellStyle name="Normal 5 4 3 2 3 4" xfId="29626"/>
    <cellStyle name="Normal 5 4 3 2 4" xfId="29627"/>
    <cellStyle name="Normal 5 4 3 2 5" xfId="29628"/>
    <cellStyle name="Normal 5 4 3 2 6" xfId="29629"/>
    <cellStyle name="Normal 5 4 3 3" xfId="29630"/>
    <cellStyle name="Normal 5 4 3 3 2" xfId="29631"/>
    <cellStyle name="Normal 5 4 3 3 2 2" xfId="29632"/>
    <cellStyle name="Normal 5 4 3 3 2 3" xfId="29633"/>
    <cellStyle name="Normal 5 4 3 3 2 4" xfId="29634"/>
    <cellStyle name="Normal 5 4 3 3 3" xfId="29635"/>
    <cellStyle name="Normal 5 4 3 3 4" xfId="29636"/>
    <cellStyle name="Normal 5 4 3 3 5" xfId="29637"/>
    <cellStyle name="Normal 5 4 3 4" xfId="29638"/>
    <cellStyle name="Normal 5 4 3 4 2" xfId="29639"/>
    <cellStyle name="Normal 5 4 3 4 3" xfId="29640"/>
    <cellStyle name="Normal 5 4 3 4 4" xfId="29641"/>
    <cellStyle name="Normal 5 4 3 5" xfId="29642"/>
    <cellStyle name="Normal 5 4 3 5 2" xfId="29643"/>
    <cellStyle name="Normal 5 4 3 5 3" xfId="29644"/>
    <cellStyle name="Normal 5 4 3 5 4" xfId="29645"/>
    <cellStyle name="Normal 5 4 3 6" xfId="29646"/>
    <cellStyle name="Normal 5 4 3 6 2" xfId="29647"/>
    <cellStyle name="Normal 5 4 3 6 3" xfId="29648"/>
    <cellStyle name="Normal 5 4 3 7" xfId="29649"/>
    <cellStyle name="Normal 5 4 3 8" xfId="29650"/>
    <cellStyle name="Normal 5 4 3 9" xfId="29651"/>
    <cellStyle name="Normal 5 4 4" xfId="29652"/>
    <cellStyle name="Normal 5 4 4 2" xfId="29653"/>
    <cellStyle name="Normal 5 4 4 2 2" xfId="29654"/>
    <cellStyle name="Normal 5 4 4 2 2 2" xfId="29655"/>
    <cellStyle name="Normal 5 4 4 2 2 3" xfId="29656"/>
    <cellStyle name="Normal 5 4 4 2 2 4" xfId="29657"/>
    <cellStyle name="Normal 5 4 4 2 3" xfId="29658"/>
    <cellStyle name="Normal 5 4 4 2 4" xfId="29659"/>
    <cellStyle name="Normal 5 4 4 2 5" xfId="29660"/>
    <cellStyle name="Normal 5 4 4 3" xfId="29661"/>
    <cellStyle name="Normal 5 4 4 3 2" xfId="29662"/>
    <cellStyle name="Normal 5 4 4 3 3" xfId="29663"/>
    <cellStyle name="Normal 5 4 4 3 4" xfId="29664"/>
    <cellStyle name="Normal 5 4 4 4" xfId="29665"/>
    <cellStyle name="Normal 5 4 4 5" xfId="29666"/>
    <cellStyle name="Normal 5 4 4 6" xfId="29667"/>
    <cellStyle name="Normal 5 4 5" xfId="29668"/>
    <cellStyle name="Normal 5 4 5 2" xfId="29669"/>
    <cellStyle name="Normal 5 4 5 2 2" xfId="29670"/>
    <cellStyle name="Normal 5 4 5 2 2 2" xfId="29671"/>
    <cellStyle name="Normal 5 4 5 2 2 3" xfId="29672"/>
    <cellStyle name="Normal 5 4 5 2 2 4" xfId="29673"/>
    <cellStyle name="Normal 5 4 5 2 3" xfId="29674"/>
    <cellStyle name="Normal 5 4 5 2 4" xfId="29675"/>
    <cellStyle name="Normal 5 4 5 2 5" xfId="29676"/>
    <cellStyle name="Normal 5 4 5 3" xfId="29677"/>
    <cellStyle name="Normal 5 4 5 3 2" xfId="29678"/>
    <cellStyle name="Normal 5 4 5 3 3" xfId="29679"/>
    <cellStyle name="Normal 5 4 5 3 4" xfId="29680"/>
    <cellStyle name="Normal 5 4 5 4" xfId="29681"/>
    <cellStyle name="Normal 5 4 5 5" xfId="29682"/>
    <cellStyle name="Normal 5 4 5 6" xfId="29683"/>
    <cellStyle name="Normal 5 4 6" xfId="29684"/>
    <cellStyle name="Normal 5 4 6 2" xfId="29685"/>
    <cellStyle name="Normal 5 4 6 2 2" xfId="29686"/>
    <cellStyle name="Normal 5 4 6 2 2 2" xfId="29687"/>
    <cellStyle name="Normal 5 4 6 2 2 3" xfId="29688"/>
    <cellStyle name="Normal 5 4 6 2 2 4" xfId="29689"/>
    <cellStyle name="Normal 5 4 6 2 3" xfId="29690"/>
    <cellStyle name="Normal 5 4 6 2 4" xfId="29691"/>
    <cellStyle name="Normal 5 4 6 2 5" xfId="29692"/>
    <cellStyle name="Normal 5 4 6 3" xfId="29693"/>
    <cellStyle name="Normal 5 4 6 3 2" xfId="29694"/>
    <cellStyle name="Normal 5 4 6 3 3" xfId="29695"/>
    <cellStyle name="Normal 5 4 6 3 4" xfId="29696"/>
    <cellStyle name="Normal 5 4 6 4" xfId="29697"/>
    <cellStyle name="Normal 5 4 6 5" xfId="29698"/>
    <cellStyle name="Normal 5 4 6 6" xfId="29699"/>
    <cellStyle name="Normal 5 4 7" xfId="29700"/>
    <cellStyle name="Normal 5 4 7 2" xfId="29701"/>
    <cellStyle name="Normal 5 4 7 2 2" xfId="29702"/>
    <cellStyle name="Normal 5 4 7 2 3" xfId="29703"/>
    <cellStyle name="Normal 5 4 7 2 4" xfId="29704"/>
    <cellStyle name="Normal 5 4 7 3" xfId="29705"/>
    <cellStyle name="Normal 5 4 7 4" xfId="29706"/>
    <cellStyle name="Normal 5 4 7 5" xfId="29707"/>
    <cellStyle name="Normal 5 4 8" xfId="29708"/>
    <cellStyle name="Normal 5 4 8 2" xfId="29709"/>
    <cellStyle name="Normal 5 4 8 3" xfId="29710"/>
    <cellStyle name="Normal 5 4 8 4" xfId="29711"/>
    <cellStyle name="Normal 5 4 9" xfId="29712"/>
    <cellStyle name="Normal 5 4 9 2" xfId="29713"/>
    <cellStyle name="Normal 5 4 9 3" xfId="29714"/>
    <cellStyle name="Normal 5 4 9 4" xfId="29715"/>
    <cellStyle name="Normal 5 5" xfId="1269"/>
    <cellStyle name="Normal 5 5 2" xfId="29716"/>
    <cellStyle name="Normal 5 5 2 2" xfId="29717"/>
    <cellStyle name="Normal 5 5 2 2 2" xfId="29718"/>
    <cellStyle name="Normal 5 5 2 2 2 2" xfId="29719"/>
    <cellStyle name="Normal 5 5 2 2 2 3" xfId="29720"/>
    <cellStyle name="Normal 5 5 2 2 2 4" xfId="29721"/>
    <cellStyle name="Normal 5 5 2 2 3" xfId="29722"/>
    <cellStyle name="Normal 5 5 2 2 4" xfId="29723"/>
    <cellStyle name="Normal 5 5 2 2 5" xfId="29724"/>
    <cellStyle name="Normal 5 5 2 3" xfId="29725"/>
    <cellStyle name="Normal 5 5 2 3 2" xfId="29726"/>
    <cellStyle name="Normal 5 5 2 3 3" xfId="29727"/>
    <cellStyle name="Normal 5 5 2 3 4" xfId="29728"/>
    <cellStyle name="Normal 5 5 2 4" xfId="29729"/>
    <cellStyle name="Normal 5 5 2 5" xfId="29730"/>
    <cellStyle name="Normal 5 5 2 6" xfId="29731"/>
    <cellStyle name="Normal 5 5 3" xfId="29732"/>
    <cellStyle name="Normal 5 5 3 2" xfId="29733"/>
    <cellStyle name="Normal 5 5 3 2 2" xfId="29734"/>
    <cellStyle name="Normal 5 5 3 2 3" xfId="29735"/>
    <cellStyle name="Normal 5 5 3 2 4" xfId="29736"/>
    <cellStyle name="Normal 5 5 3 3" xfId="29737"/>
    <cellStyle name="Normal 5 5 3 4" xfId="29738"/>
    <cellStyle name="Normal 5 5 3 5" xfId="29739"/>
    <cellStyle name="Normal 5 5 4" xfId="29740"/>
    <cellStyle name="Normal 5 5 4 2" xfId="29741"/>
    <cellStyle name="Normal 5 5 4 3" xfId="29742"/>
    <cellStyle name="Normal 5 5 4 4" xfId="29743"/>
    <cellStyle name="Normal 5 5 5" xfId="29744"/>
    <cellStyle name="Normal 5 5 5 2" xfId="29745"/>
    <cellStyle name="Normal 5 5 5 3" xfId="29746"/>
    <cellStyle name="Normal 5 5 5 4" xfId="29747"/>
    <cellStyle name="Normal 5 5 6" xfId="29748"/>
    <cellStyle name="Normal 5 5 6 2" xfId="29749"/>
    <cellStyle name="Normal 5 5 6 3" xfId="29750"/>
    <cellStyle name="Normal 5 5 7" xfId="29751"/>
    <cellStyle name="Normal 5 5 8" xfId="29752"/>
    <cellStyle name="Normal 5 5 9" xfId="29753"/>
    <cellStyle name="Normal 5 6" xfId="1270"/>
    <cellStyle name="Normal 5 6 2" xfId="29754"/>
    <cellStyle name="Normal 5 6 2 2" xfId="29755"/>
    <cellStyle name="Normal 5 6 2 2 2" xfId="29756"/>
    <cellStyle name="Normal 5 6 2 2 2 2" xfId="29757"/>
    <cellStyle name="Normal 5 6 2 2 2 3" xfId="29758"/>
    <cellStyle name="Normal 5 6 2 2 2 4" xfId="29759"/>
    <cellStyle name="Normal 5 6 2 2 3" xfId="29760"/>
    <cellStyle name="Normal 5 6 2 2 4" xfId="29761"/>
    <cellStyle name="Normal 5 6 2 2 5" xfId="29762"/>
    <cellStyle name="Normal 5 6 2 3" xfId="29763"/>
    <cellStyle name="Normal 5 6 2 3 2" xfId="29764"/>
    <cellStyle name="Normal 5 6 2 3 3" xfId="29765"/>
    <cellStyle name="Normal 5 6 2 3 4" xfId="29766"/>
    <cellStyle name="Normal 5 6 2 4" xfId="29767"/>
    <cellStyle name="Normal 5 6 2 5" xfId="29768"/>
    <cellStyle name="Normal 5 6 2 6" xfId="29769"/>
    <cellStyle name="Normal 5 6 3" xfId="29770"/>
    <cellStyle name="Normal 5 6 3 2" xfId="29771"/>
    <cellStyle name="Normal 5 6 3 2 2" xfId="29772"/>
    <cellStyle name="Normal 5 6 3 2 3" xfId="29773"/>
    <cellStyle name="Normal 5 6 3 2 4" xfId="29774"/>
    <cellStyle name="Normal 5 6 3 3" xfId="29775"/>
    <cellStyle name="Normal 5 6 3 4" xfId="29776"/>
    <cellStyle name="Normal 5 6 3 5" xfId="29777"/>
    <cellStyle name="Normal 5 6 4" xfId="29778"/>
    <cellStyle name="Normal 5 6 4 2" xfId="29779"/>
    <cellStyle name="Normal 5 6 4 3" xfId="29780"/>
    <cellStyle name="Normal 5 6 4 4" xfId="29781"/>
    <cellStyle name="Normal 5 6 5" xfId="29782"/>
    <cellStyle name="Normal 5 6 5 2" xfId="29783"/>
    <cellStyle name="Normal 5 6 5 3" xfId="29784"/>
    <cellStyle name="Normal 5 6 5 4" xfId="29785"/>
    <cellStyle name="Normal 5 6 6" xfId="29786"/>
    <cellStyle name="Normal 5 6 6 2" xfId="29787"/>
    <cellStyle name="Normal 5 6 6 3" xfId="29788"/>
    <cellStyle name="Normal 5 6 7" xfId="29789"/>
    <cellStyle name="Normal 5 6 8" xfId="29790"/>
    <cellStyle name="Normal 5 6 9" xfId="29791"/>
    <cellStyle name="Normal 5 7" xfId="29792"/>
    <cellStyle name="Normal 5 7 2" xfId="29793"/>
    <cellStyle name="Normal 5 7 2 2" xfId="29794"/>
    <cellStyle name="Normal 5 7 2 2 2" xfId="29795"/>
    <cellStyle name="Normal 5 7 2 2 3" xfId="29796"/>
    <cellStyle name="Normal 5 7 2 2 4" xfId="29797"/>
    <cellStyle name="Normal 5 7 2 3" xfId="29798"/>
    <cellStyle name="Normal 5 7 2 4" xfId="29799"/>
    <cellStyle name="Normal 5 7 2 5" xfId="29800"/>
    <cellStyle name="Normal 5 7 3" xfId="29801"/>
    <cellStyle name="Normal 5 7 3 2" xfId="29802"/>
    <cellStyle name="Normal 5 7 3 3" xfId="29803"/>
    <cellStyle name="Normal 5 7 3 4" xfId="29804"/>
    <cellStyle name="Normal 5 7 4" xfId="29805"/>
    <cellStyle name="Normal 5 7 5" xfId="29806"/>
    <cellStyle name="Normal 5 7 6" xfId="29807"/>
    <cellStyle name="Normal 5 8" xfId="29808"/>
    <cellStyle name="Normal 5 8 2" xfId="29809"/>
    <cellStyle name="Normal 5 8 2 2" xfId="29810"/>
    <cellStyle name="Normal 5 8 2 2 2" xfId="29811"/>
    <cellStyle name="Normal 5 8 2 2 3" xfId="29812"/>
    <cellStyle name="Normal 5 8 2 2 4" xfId="29813"/>
    <cellStyle name="Normal 5 8 2 3" xfId="29814"/>
    <cellStyle name="Normal 5 8 2 4" xfId="29815"/>
    <cellStyle name="Normal 5 8 2 5" xfId="29816"/>
    <cellStyle name="Normal 5 8 3" xfId="29817"/>
    <cellStyle name="Normal 5 8 3 2" xfId="29818"/>
    <cellStyle name="Normal 5 8 3 3" xfId="29819"/>
    <cellStyle name="Normal 5 8 3 4" xfId="29820"/>
    <cellStyle name="Normal 5 8 4" xfId="29821"/>
    <cellStyle name="Normal 5 8 5" xfId="29822"/>
    <cellStyle name="Normal 5 8 6" xfId="29823"/>
    <cellStyle name="Normal 5 9" xfId="29824"/>
    <cellStyle name="Normal 5 9 2" xfId="29825"/>
    <cellStyle name="Normal 5 9 2 2" xfId="29826"/>
    <cellStyle name="Normal 5 9 2 2 2" xfId="29827"/>
    <cellStyle name="Normal 5 9 2 2 3" xfId="29828"/>
    <cellStyle name="Normal 5 9 2 2 4" xfId="29829"/>
    <cellStyle name="Normal 5 9 2 3" xfId="29830"/>
    <cellStyle name="Normal 5 9 2 4" xfId="29831"/>
    <cellStyle name="Normal 5 9 2 5" xfId="29832"/>
    <cellStyle name="Normal 5 9 3" xfId="29833"/>
    <cellStyle name="Normal 5 9 3 2" xfId="29834"/>
    <cellStyle name="Normal 5 9 3 3" xfId="29835"/>
    <cellStyle name="Normal 5 9 3 4" xfId="29836"/>
    <cellStyle name="Normal 5 9 4" xfId="29837"/>
    <cellStyle name="Normal 5 9 5" xfId="29838"/>
    <cellStyle name="Normal 5 9 6" xfId="29839"/>
    <cellStyle name="Normal 50" xfId="1271"/>
    <cellStyle name="Normal 50 2" xfId="1272"/>
    <cellStyle name="Normal 50 2 2" xfId="29840"/>
    <cellStyle name="Normal 50 3" xfId="1273"/>
    <cellStyle name="Normal 50 3 2" xfId="2155"/>
    <cellStyle name="Normal 50 3 2 2" xfId="26658"/>
    <cellStyle name="Normal 50 3 3" xfId="26308"/>
    <cellStyle name="Normal 50 4" xfId="29841"/>
    <cellStyle name="Normal 50 5" xfId="29842"/>
    <cellStyle name="Normal 51" xfId="1274"/>
    <cellStyle name="Normal 51 2" xfId="29843"/>
    <cellStyle name="Normal 51 2 2" xfId="29844"/>
    <cellStyle name="Normal 51 3" xfId="29845"/>
    <cellStyle name="Normal 51 4" xfId="29846"/>
    <cellStyle name="Normal 51 5" xfId="29847"/>
    <cellStyle name="Normal 52" xfId="1275"/>
    <cellStyle name="Normal 52 2" xfId="29848"/>
    <cellStyle name="Normal 52 2 2" xfId="29849"/>
    <cellStyle name="Normal 52 3" xfId="29850"/>
    <cellStyle name="Normal 52 4" xfId="29851"/>
    <cellStyle name="Normal 52 5" xfId="29852"/>
    <cellStyle name="Normal 53" xfId="1276"/>
    <cellStyle name="Normal 53 2" xfId="29853"/>
    <cellStyle name="Normal 53 2 2" xfId="29854"/>
    <cellStyle name="Normal 53 3" xfId="29855"/>
    <cellStyle name="Normal 53 4" xfId="29856"/>
    <cellStyle name="Normal 53 5" xfId="29857"/>
    <cellStyle name="Normal 54" xfId="1277"/>
    <cellStyle name="Normal 54 2" xfId="29858"/>
    <cellStyle name="Normal 54 2 2" xfId="29859"/>
    <cellStyle name="Normal 54 3" xfId="29860"/>
    <cellStyle name="Normal 54 4" xfId="29861"/>
    <cellStyle name="Normal 54 5" xfId="29862"/>
    <cellStyle name="Normal 55" xfId="1278"/>
    <cellStyle name="Normal 55 2" xfId="1279"/>
    <cellStyle name="Normal 55 2 2" xfId="29863"/>
    <cellStyle name="Normal 55 3" xfId="1280"/>
    <cellStyle name="Normal 55 3 2" xfId="1281"/>
    <cellStyle name="Normal 55 3 2 2" xfId="2572"/>
    <cellStyle name="Normal 55 3 2 2 2" xfId="22426"/>
    <cellStyle name="Normal 55 3 2 2 2 2" xfId="22700"/>
    <cellStyle name="Normal 55 3 3" xfId="22296"/>
    <cellStyle name="Normal 55 3 3 2" xfId="22312"/>
    <cellStyle name="Normal 55 3 3 3" xfId="22334"/>
    <cellStyle name="Normal 55 3 3 3 2" xfId="22377"/>
    <cellStyle name="Normal 55 3 3 3 3" xfId="22411"/>
    <cellStyle name="Normal 55 3 3 3 3 2" xfId="22685"/>
    <cellStyle name="Normal 55 3 3 4" xfId="22350"/>
    <cellStyle name="Normal 55 3 4" xfId="26035"/>
    <cellStyle name="Normal 55 4" xfId="29864"/>
    <cellStyle name="Normal 55 5" xfId="29865"/>
    <cellStyle name="Normal 56" xfId="1282"/>
    <cellStyle name="Normal 56 2" xfId="1283"/>
    <cellStyle name="Normal 56 2 2" xfId="29866"/>
    <cellStyle name="Normal 56 3" xfId="1284"/>
    <cellStyle name="Normal 56 3 2" xfId="1285"/>
    <cellStyle name="Normal 56 3 2 2" xfId="2573"/>
    <cellStyle name="Normal 56 3 2 2 2" xfId="22427"/>
    <cellStyle name="Normal 56 3 2 2 2 2" xfId="22701"/>
    <cellStyle name="Normal 56 3 3" xfId="22297"/>
    <cellStyle name="Normal 56 3 3 2" xfId="22313"/>
    <cellStyle name="Normal 56 3 3 3" xfId="22335"/>
    <cellStyle name="Normal 56 3 3 3 2" xfId="22381"/>
    <cellStyle name="Normal 56 3 3 3 3" xfId="22412"/>
    <cellStyle name="Normal 56 3 3 3 3 2" xfId="22686"/>
    <cellStyle name="Normal 56 3 3 4" xfId="22351"/>
    <cellStyle name="Normal 56 3 4" xfId="26036"/>
    <cellStyle name="Normal 56 4" xfId="29867"/>
    <cellStyle name="Normal 56 5" xfId="29868"/>
    <cellStyle name="Normal 57" xfId="1286"/>
    <cellStyle name="Normal 57 2" xfId="1287"/>
    <cellStyle name="Normal 57 2 2" xfId="29869"/>
    <cellStyle name="Normal 57 3" xfId="1288"/>
    <cellStyle name="Normal 57 3 2" xfId="1289"/>
    <cellStyle name="Normal 57 3 2 2" xfId="2574"/>
    <cellStyle name="Normal 57 3 2 2 2" xfId="22428"/>
    <cellStyle name="Normal 57 3 2 2 2 2" xfId="22702"/>
    <cellStyle name="Normal 57 3 3" xfId="22298"/>
    <cellStyle name="Normal 57 3 3 2" xfId="22314"/>
    <cellStyle name="Normal 57 3 3 3" xfId="22336"/>
    <cellStyle name="Normal 57 3 3 3 2" xfId="22368"/>
    <cellStyle name="Normal 57 3 3 3 3" xfId="22413"/>
    <cellStyle name="Normal 57 3 3 3 3 2" xfId="22687"/>
    <cellStyle name="Normal 57 3 3 4" xfId="22352"/>
    <cellStyle name="Normal 57 3 4" xfId="26037"/>
    <cellStyle name="Normal 57 4" xfId="29870"/>
    <cellStyle name="Normal 57 5" xfId="29871"/>
    <cellStyle name="Normal 58" xfId="1290"/>
    <cellStyle name="Normal 58 2" xfId="1291"/>
    <cellStyle name="Normal 58 2 2" xfId="29872"/>
    <cellStyle name="Normal 58 3" xfId="1292"/>
    <cellStyle name="Normal 58 3 2" xfId="1293"/>
    <cellStyle name="Normal 58 3 2 2" xfId="2575"/>
    <cellStyle name="Normal 58 3 2 2 2" xfId="22429"/>
    <cellStyle name="Normal 58 3 2 2 2 2" xfId="22703"/>
    <cellStyle name="Normal 58 3 3" xfId="22299"/>
    <cellStyle name="Normal 58 3 3 2" xfId="22315"/>
    <cellStyle name="Normal 58 3 3 3" xfId="22337"/>
    <cellStyle name="Normal 58 3 3 3 2" xfId="22374"/>
    <cellStyle name="Normal 58 3 3 3 3" xfId="22414"/>
    <cellStyle name="Normal 58 3 3 3 3 2" xfId="22688"/>
    <cellStyle name="Normal 58 3 3 4" xfId="22353"/>
    <cellStyle name="Normal 58 3 4" xfId="26038"/>
    <cellStyle name="Normal 58 4" xfId="29873"/>
    <cellStyle name="Normal 58 5" xfId="29874"/>
    <cellStyle name="Normal 59" xfId="1294"/>
    <cellStyle name="Normal 59 2" xfId="1295"/>
    <cellStyle name="Normal 59 2 2" xfId="29875"/>
    <cellStyle name="Normal 59 3" xfId="1296"/>
    <cellStyle name="Normal 59 3 2" xfId="1297"/>
    <cellStyle name="Normal 59 3 2 2" xfId="2576"/>
    <cellStyle name="Normal 59 3 2 2 2" xfId="22430"/>
    <cellStyle name="Normal 59 3 2 2 2 2" xfId="22704"/>
    <cellStyle name="Normal 59 3 3" xfId="22300"/>
    <cellStyle name="Normal 59 3 3 2" xfId="22316"/>
    <cellStyle name="Normal 59 3 3 3" xfId="22338"/>
    <cellStyle name="Normal 59 3 3 3 2" xfId="22362"/>
    <cellStyle name="Normal 59 3 3 3 3" xfId="22415"/>
    <cellStyle name="Normal 59 3 3 3 3 2" xfId="22689"/>
    <cellStyle name="Normal 59 3 3 4" xfId="22354"/>
    <cellStyle name="Normal 59 3 4" xfId="26039"/>
    <cellStyle name="Normal 59 4" xfId="29876"/>
    <cellStyle name="Normal 59 5" xfId="29877"/>
    <cellStyle name="Normal 6" xfId="46"/>
    <cellStyle name="Normal 6 10" xfId="1298"/>
    <cellStyle name="Normal 6 10 2" xfId="1299"/>
    <cellStyle name="Normal 6 10 2 2" xfId="29878"/>
    <cellStyle name="Normal 6 10 2 2 2" xfId="29879"/>
    <cellStyle name="Normal 6 10 2 2 3" xfId="29880"/>
    <cellStyle name="Normal 6 10 2 2 4" xfId="29881"/>
    <cellStyle name="Normal 6 10 2 3" xfId="29882"/>
    <cellStyle name="Normal 6 10 2 4" xfId="29883"/>
    <cellStyle name="Normal 6 10 2 5" xfId="29884"/>
    <cellStyle name="Normal 6 10 3" xfId="29885"/>
    <cellStyle name="Normal 6 10 3 2" xfId="29886"/>
    <cellStyle name="Normal 6 10 3 3" xfId="29887"/>
    <cellStyle name="Normal 6 10 3 4" xfId="29888"/>
    <cellStyle name="Normal 6 10 4" xfId="29889"/>
    <cellStyle name="Normal 6 10 5" xfId="29890"/>
    <cellStyle name="Normal 6 10 6" xfId="29891"/>
    <cellStyle name="Normal 6 11" xfId="1300"/>
    <cellStyle name="Normal 6 11 2" xfId="29892"/>
    <cellStyle name="Normal 6 11 2 2" xfId="29893"/>
    <cellStyle name="Normal 6 11 2 3" xfId="29894"/>
    <cellStyle name="Normal 6 11 2 4" xfId="29895"/>
    <cellStyle name="Normal 6 11 3" xfId="29896"/>
    <cellStyle name="Normal 6 11 4" xfId="29897"/>
    <cellStyle name="Normal 6 11 5" xfId="29898"/>
    <cellStyle name="Normal 6 12" xfId="1301"/>
    <cellStyle name="Normal 6 12 2" xfId="29899"/>
    <cellStyle name="Normal 6 12 3" xfId="29900"/>
    <cellStyle name="Normal 6 12 4" xfId="29901"/>
    <cellStyle name="Normal 6 13" xfId="1302"/>
    <cellStyle name="Normal 6 13 2" xfId="29902"/>
    <cellStyle name="Normal 6 13 3" xfId="29903"/>
    <cellStyle name="Normal 6 13 4" xfId="29904"/>
    <cellStyle name="Normal 6 14" xfId="1303"/>
    <cellStyle name="Normal 6 14 2" xfId="29905"/>
    <cellStyle name="Normal 6 14 3" xfId="29906"/>
    <cellStyle name="Normal 6 14 4" xfId="29907"/>
    <cellStyle name="Normal 6 15" xfId="1304"/>
    <cellStyle name="Normal 6 15 2" xfId="29908"/>
    <cellStyle name="Normal 6 15 3" xfId="29909"/>
    <cellStyle name="Normal 6 16" xfId="1305"/>
    <cellStyle name="Normal 6 16 2" xfId="29910"/>
    <cellStyle name="Normal 6 17" xfId="1306"/>
    <cellStyle name="Normal 6 18" xfId="1307"/>
    <cellStyle name="Normal 6 19" xfId="1308"/>
    <cellStyle name="Normal 6 2" xfId="1309"/>
    <cellStyle name="Normal 6 2 10" xfId="1310"/>
    <cellStyle name="Normal 6 2 10 2" xfId="1311"/>
    <cellStyle name="Normal 6 2 10 2 2" xfId="29911"/>
    <cellStyle name="Normal 6 2 10 2 3" xfId="29912"/>
    <cellStyle name="Normal 6 2 10 2 4" xfId="29913"/>
    <cellStyle name="Normal 6 2 10 3" xfId="29914"/>
    <cellStyle name="Normal 6 2 10 4" xfId="29915"/>
    <cellStyle name="Normal 6 2 10 5" xfId="29916"/>
    <cellStyle name="Normal 6 2 11" xfId="1312"/>
    <cellStyle name="Normal 6 2 11 2" xfId="1313"/>
    <cellStyle name="Normal 6 2 11 3" xfId="29917"/>
    <cellStyle name="Normal 6 2 11 4" xfId="29918"/>
    <cellStyle name="Normal 6 2 12" xfId="1314"/>
    <cellStyle name="Normal 6 2 12 2" xfId="1315"/>
    <cellStyle name="Normal 6 2 12 3" xfId="29919"/>
    <cellStyle name="Normal 6 2 12 4" xfId="29920"/>
    <cellStyle name="Normal 6 2 13" xfId="1316"/>
    <cellStyle name="Normal 6 2 13 2" xfId="1317"/>
    <cellStyle name="Normal 6 2 13 3" xfId="29921"/>
    <cellStyle name="Normal 6 2 13 4" xfId="29922"/>
    <cellStyle name="Normal 6 2 14" xfId="1318"/>
    <cellStyle name="Normal 6 2 14 2" xfId="1319"/>
    <cellStyle name="Normal 6 2 14 3" xfId="29923"/>
    <cellStyle name="Normal 6 2 15" xfId="1320"/>
    <cellStyle name="Normal 6 2 15 2" xfId="1321"/>
    <cellStyle name="Normal 6 2 16" xfId="1322"/>
    <cellStyle name="Normal 6 2 16 2" xfId="1323"/>
    <cellStyle name="Normal 6 2 17" xfId="1324"/>
    <cellStyle name="Normal 6 2 17 2" xfId="1325"/>
    <cellStyle name="Normal 6 2 18" xfId="1326"/>
    <cellStyle name="Normal 6 2 18 2" xfId="1327"/>
    <cellStyle name="Normal 6 2 19" xfId="1328"/>
    <cellStyle name="Normal 6 2 19 2" xfId="1329"/>
    <cellStyle name="Normal 6 2 2" xfId="1330"/>
    <cellStyle name="Normal 6 2 2 10" xfId="29924"/>
    <cellStyle name="Normal 6 2 2 10 2" xfId="29925"/>
    <cellStyle name="Normal 6 2 2 10 3" xfId="29926"/>
    <cellStyle name="Normal 6 2 2 10 4" xfId="29927"/>
    <cellStyle name="Normal 6 2 2 11" xfId="29928"/>
    <cellStyle name="Normal 6 2 2 11 2" xfId="29929"/>
    <cellStyle name="Normal 6 2 2 11 3" xfId="29930"/>
    <cellStyle name="Normal 6 2 2 11 4" xfId="29931"/>
    <cellStyle name="Normal 6 2 2 12" xfId="29932"/>
    <cellStyle name="Normal 6 2 2 12 2" xfId="29933"/>
    <cellStyle name="Normal 6 2 2 12 3" xfId="29934"/>
    <cellStyle name="Normal 6 2 2 12 4" xfId="29935"/>
    <cellStyle name="Normal 6 2 2 13" xfId="29936"/>
    <cellStyle name="Normal 6 2 2 13 2" xfId="29937"/>
    <cellStyle name="Normal 6 2 2 13 3" xfId="29938"/>
    <cellStyle name="Normal 6 2 2 14" xfId="29939"/>
    <cellStyle name="Normal 6 2 2 14 2" xfId="29940"/>
    <cellStyle name="Normal 6 2 2 15" xfId="29941"/>
    <cellStyle name="Normal 6 2 2 16" xfId="29942"/>
    <cellStyle name="Normal 6 2 2 2" xfId="1331"/>
    <cellStyle name="Normal 6 2 2 2 10" xfId="29943"/>
    <cellStyle name="Normal 6 2 2 2 10 2" xfId="29944"/>
    <cellStyle name="Normal 6 2 2 2 10 3" xfId="29945"/>
    <cellStyle name="Normal 6 2 2 2 10 4" xfId="29946"/>
    <cellStyle name="Normal 6 2 2 2 11" xfId="29947"/>
    <cellStyle name="Normal 6 2 2 2 11 2" xfId="29948"/>
    <cellStyle name="Normal 6 2 2 2 11 3" xfId="29949"/>
    <cellStyle name="Normal 6 2 2 2 12" xfId="29950"/>
    <cellStyle name="Normal 6 2 2 2 12 2" xfId="29951"/>
    <cellStyle name="Normal 6 2 2 2 13" xfId="29952"/>
    <cellStyle name="Normal 6 2 2 2 14" xfId="29953"/>
    <cellStyle name="Normal 6 2 2 2 2" xfId="29954"/>
    <cellStyle name="Normal 6 2 2 2 2 2" xfId="29955"/>
    <cellStyle name="Normal 6 2 2 2 2 2 2" xfId="29956"/>
    <cellStyle name="Normal 6 2 2 2 2 2 2 2" xfId="29957"/>
    <cellStyle name="Normal 6 2 2 2 2 2 2 2 2" xfId="29958"/>
    <cellStyle name="Normal 6 2 2 2 2 2 2 2 3" xfId="29959"/>
    <cellStyle name="Normal 6 2 2 2 2 2 2 2 4" xfId="29960"/>
    <cellStyle name="Normal 6 2 2 2 2 2 2 3" xfId="29961"/>
    <cellStyle name="Normal 6 2 2 2 2 2 2 4" xfId="29962"/>
    <cellStyle name="Normal 6 2 2 2 2 2 2 5" xfId="29963"/>
    <cellStyle name="Normal 6 2 2 2 2 2 3" xfId="29964"/>
    <cellStyle name="Normal 6 2 2 2 2 2 3 2" xfId="29965"/>
    <cellStyle name="Normal 6 2 2 2 2 2 3 3" xfId="29966"/>
    <cellStyle name="Normal 6 2 2 2 2 2 3 4" xfId="29967"/>
    <cellStyle name="Normal 6 2 2 2 2 2 4" xfId="29968"/>
    <cellStyle name="Normal 6 2 2 2 2 2 5" xfId="29969"/>
    <cellStyle name="Normal 6 2 2 2 2 2 6" xfId="29970"/>
    <cellStyle name="Normal 6 2 2 2 2 3" xfId="29971"/>
    <cellStyle name="Normal 6 2 2 2 2 3 2" xfId="29972"/>
    <cellStyle name="Normal 6 2 2 2 2 3 2 2" xfId="29973"/>
    <cellStyle name="Normal 6 2 2 2 2 3 2 3" xfId="29974"/>
    <cellStyle name="Normal 6 2 2 2 2 3 2 4" xfId="29975"/>
    <cellStyle name="Normal 6 2 2 2 2 3 3" xfId="29976"/>
    <cellStyle name="Normal 6 2 2 2 2 3 4" xfId="29977"/>
    <cellStyle name="Normal 6 2 2 2 2 3 5" xfId="29978"/>
    <cellStyle name="Normal 6 2 2 2 2 4" xfId="29979"/>
    <cellStyle name="Normal 6 2 2 2 2 4 2" xfId="29980"/>
    <cellStyle name="Normal 6 2 2 2 2 4 3" xfId="29981"/>
    <cellStyle name="Normal 6 2 2 2 2 4 4" xfId="29982"/>
    <cellStyle name="Normal 6 2 2 2 2 5" xfId="29983"/>
    <cellStyle name="Normal 6 2 2 2 2 5 2" xfId="29984"/>
    <cellStyle name="Normal 6 2 2 2 2 5 3" xfId="29985"/>
    <cellStyle name="Normal 6 2 2 2 2 5 4" xfId="29986"/>
    <cellStyle name="Normal 6 2 2 2 2 6" xfId="29987"/>
    <cellStyle name="Normal 6 2 2 2 2 6 2" xfId="29988"/>
    <cellStyle name="Normal 6 2 2 2 2 6 3" xfId="29989"/>
    <cellStyle name="Normal 6 2 2 2 2 7" xfId="29990"/>
    <cellStyle name="Normal 6 2 2 2 2 8" xfId="29991"/>
    <cellStyle name="Normal 6 2 2 2 2 9" xfId="29992"/>
    <cellStyle name="Normal 6 2 2 2 3" xfId="29993"/>
    <cellStyle name="Normal 6 2 2 2 3 2" xfId="29994"/>
    <cellStyle name="Normal 6 2 2 2 3 2 2" xfId="29995"/>
    <cellStyle name="Normal 6 2 2 2 3 2 2 2" xfId="29996"/>
    <cellStyle name="Normal 6 2 2 2 3 2 2 2 2" xfId="29997"/>
    <cellStyle name="Normal 6 2 2 2 3 2 2 2 3" xfId="29998"/>
    <cellStyle name="Normal 6 2 2 2 3 2 2 2 4" xfId="29999"/>
    <cellStyle name="Normal 6 2 2 2 3 2 2 3" xfId="30000"/>
    <cellStyle name="Normal 6 2 2 2 3 2 2 4" xfId="30001"/>
    <cellStyle name="Normal 6 2 2 2 3 2 2 5" xfId="30002"/>
    <cellStyle name="Normal 6 2 2 2 3 2 3" xfId="30003"/>
    <cellStyle name="Normal 6 2 2 2 3 2 3 2" xfId="30004"/>
    <cellStyle name="Normal 6 2 2 2 3 2 3 3" xfId="30005"/>
    <cellStyle name="Normal 6 2 2 2 3 2 3 4" xfId="30006"/>
    <cellStyle name="Normal 6 2 2 2 3 2 4" xfId="30007"/>
    <cellStyle name="Normal 6 2 2 2 3 2 5" xfId="30008"/>
    <cellStyle name="Normal 6 2 2 2 3 2 6" xfId="30009"/>
    <cellStyle name="Normal 6 2 2 2 3 3" xfId="30010"/>
    <cellStyle name="Normal 6 2 2 2 3 3 2" xfId="30011"/>
    <cellStyle name="Normal 6 2 2 2 3 3 2 2" xfId="30012"/>
    <cellStyle name="Normal 6 2 2 2 3 3 2 3" xfId="30013"/>
    <cellStyle name="Normal 6 2 2 2 3 3 2 4" xfId="30014"/>
    <cellStyle name="Normal 6 2 2 2 3 3 3" xfId="30015"/>
    <cellStyle name="Normal 6 2 2 2 3 3 4" xfId="30016"/>
    <cellStyle name="Normal 6 2 2 2 3 3 5" xfId="30017"/>
    <cellStyle name="Normal 6 2 2 2 3 4" xfId="30018"/>
    <cellStyle name="Normal 6 2 2 2 3 4 2" xfId="30019"/>
    <cellStyle name="Normal 6 2 2 2 3 4 3" xfId="30020"/>
    <cellStyle name="Normal 6 2 2 2 3 4 4" xfId="30021"/>
    <cellStyle name="Normal 6 2 2 2 3 5" xfId="30022"/>
    <cellStyle name="Normal 6 2 2 2 3 5 2" xfId="30023"/>
    <cellStyle name="Normal 6 2 2 2 3 5 3" xfId="30024"/>
    <cellStyle name="Normal 6 2 2 2 3 5 4" xfId="30025"/>
    <cellStyle name="Normal 6 2 2 2 3 6" xfId="30026"/>
    <cellStyle name="Normal 6 2 2 2 3 6 2" xfId="30027"/>
    <cellStyle name="Normal 6 2 2 2 3 6 3" xfId="30028"/>
    <cellStyle name="Normal 6 2 2 2 3 7" xfId="30029"/>
    <cellStyle name="Normal 6 2 2 2 3 8" xfId="30030"/>
    <cellStyle name="Normal 6 2 2 2 3 9" xfId="30031"/>
    <cellStyle name="Normal 6 2 2 2 4" xfId="30032"/>
    <cellStyle name="Normal 6 2 2 2 4 2" xfId="30033"/>
    <cellStyle name="Normal 6 2 2 2 4 2 2" xfId="30034"/>
    <cellStyle name="Normal 6 2 2 2 4 2 2 2" xfId="30035"/>
    <cellStyle name="Normal 6 2 2 2 4 2 2 3" xfId="30036"/>
    <cellStyle name="Normal 6 2 2 2 4 2 2 4" xfId="30037"/>
    <cellStyle name="Normal 6 2 2 2 4 2 3" xfId="30038"/>
    <cellStyle name="Normal 6 2 2 2 4 2 4" xfId="30039"/>
    <cellStyle name="Normal 6 2 2 2 4 2 5" xfId="30040"/>
    <cellStyle name="Normal 6 2 2 2 4 3" xfId="30041"/>
    <cellStyle name="Normal 6 2 2 2 4 3 2" xfId="30042"/>
    <cellStyle name="Normal 6 2 2 2 4 3 3" xfId="30043"/>
    <cellStyle name="Normal 6 2 2 2 4 3 4" xfId="30044"/>
    <cellStyle name="Normal 6 2 2 2 4 4" xfId="30045"/>
    <cellStyle name="Normal 6 2 2 2 4 5" xfId="30046"/>
    <cellStyle name="Normal 6 2 2 2 4 6" xfId="30047"/>
    <cellStyle name="Normal 6 2 2 2 5" xfId="30048"/>
    <cellStyle name="Normal 6 2 2 2 5 2" xfId="30049"/>
    <cellStyle name="Normal 6 2 2 2 5 2 2" xfId="30050"/>
    <cellStyle name="Normal 6 2 2 2 5 2 2 2" xfId="30051"/>
    <cellStyle name="Normal 6 2 2 2 5 2 2 3" xfId="30052"/>
    <cellStyle name="Normal 6 2 2 2 5 2 2 4" xfId="30053"/>
    <cellStyle name="Normal 6 2 2 2 5 2 3" xfId="30054"/>
    <cellStyle name="Normal 6 2 2 2 5 2 4" xfId="30055"/>
    <cellStyle name="Normal 6 2 2 2 5 2 5" xfId="30056"/>
    <cellStyle name="Normal 6 2 2 2 5 3" xfId="30057"/>
    <cellStyle name="Normal 6 2 2 2 5 3 2" xfId="30058"/>
    <cellStyle name="Normal 6 2 2 2 5 3 3" xfId="30059"/>
    <cellStyle name="Normal 6 2 2 2 5 3 4" xfId="30060"/>
    <cellStyle name="Normal 6 2 2 2 5 4" xfId="30061"/>
    <cellStyle name="Normal 6 2 2 2 5 5" xfId="30062"/>
    <cellStyle name="Normal 6 2 2 2 5 6" xfId="30063"/>
    <cellStyle name="Normal 6 2 2 2 6" xfId="30064"/>
    <cellStyle name="Normal 6 2 2 2 6 2" xfId="30065"/>
    <cellStyle name="Normal 6 2 2 2 6 2 2" xfId="30066"/>
    <cellStyle name="Normal 6 2 2 2 6 2 2 2" xfId="30067"/>
    <cellStyle name="Normal 6 2 2 2 6 2 2 3" xfId="30068"/>
    <cellStyle name="Normal 6 2 2 2 6 2 2 4" xfId="30069"/>
    <cellStyle name="Normal 6 2 2 2 6 2 3" xfId="30070"/>
    <cellStyle name="Normal 6 2 2 2 6 2 4" xfId="30071"/>
    <cellStyle name="Normal 6 2 2 2 6 2 5" xfId="30072"/>
    <cellStyle name="Normal 6 2 2 2 6 3" xfId="30073"/>
    <cellStyle name="Normal 6 2 2 2 6 3 2" xfId="30074"/>
    <cellStyle name="Normal 6 2 2 2 6 3 3" xfId="30075"/>
    <cellStyle name="Normal 6 2 2 2 6 3 4" xfId="30076"/>
    <cellStyle name="Normal 6 2 2 2 6 4" xfId="30077"/>
    <cellStyle name="Normal 6 2 2 2 6 5" xfId="30078"/>
    <cellStyle name="Normal 6 2 2 2 6 6" xfId="30079"/>
    <cellStyle name="Normal 6 2 2 2 7" xfId="30080"/>
    <cellStyle name="Normal 6 2 2 2 7 2" xfId="30081"/>
    <cellStyle name="Normal 6 2 2 2 7 2 2" xfId="30082"/>
    <cellStyle name="Normal 6 2 2 2 7 2 3" xfId="30083"/>
    <cellStyle name="Normal 6 2 2 2 7 2 4" xfId="30084"/>
    <cellStyle name="Normal 6 2 2 2 7 3" xfId="30085"/>
    <cellStyle name="Normal 6 2 2 2 7 4" xfId="30086"/>
    <cellStyle name="Normal 6 2 2 2 7 5" xfId="30087"/>
    <cellStyle name="Normal 6 2 2 2 8" xfId="30088"/>
    <cellStyle name="Normal 6 2 2 2 8 2" xfId="30089"/>
    <cellStyle name="Normal 6 2 2 2 8 3" xfId="30090"/>
    <cellStyle name="Normal 6 2 2 2 8 4" xfId="30091"/>
    <cellStyle name="Normal 6 2 2 2 9" xfId="30092"/>
    <cellStyle name="Normal 6 2 2 2 9 2" xfId="30093"/>
    <cellStyle name="Normal 6 2 2 2 9 3" xfId="30094"/>
    <cellStyle name="Normal 6 2 2 2 9 4" xfId="30095"/>
    <cellStyle name="Normal 6 2 2 3" xfId="30096"/>
    <cellStyle name="Normal 6 2 2 3 10" xfId="30097"/>
    <cellStyle name="Normal 6 2 2 3 10 2" xfId="30098"/>
    <cellStyle name="Normal 6 2 2 3 10 3" xfId="30099"/>
    <cellStyle name="Normal 6 2 2 3 10 4" xfId="30100"/>
    <cellStyle name="Normal 6 2 2 3 11" xfId="30101"/>
    <cellStyle name="Normal 6 2 2 3 11 2" xfId="30102"/>
    <cellStyle name="Normal 6 2 2 3 11 3" xfId="30103"/>
    <cellStyle name="Normal 6 2 2 3 12" xfId="30104"/>
    <cellStyle name="Normal 6 2 2 3 12 2" xfId="30105"/>
    <cellStyle name="Normal 6 2 2 3 13" xfId="30106"/>
    <cellStyle name="Normal 6 2 2 3 14" xfId="30107"/>
    <cellStyle name="Normal 6 2 2 3 2" xfId="30108"/>
    <cellStyle name="Normal 6 2 2 3 2 2" xfId="30109"/>
    <cellStyle name="Normal 6 2 2 3 2 2 2" xfId="30110"/>
    <cellStyle name="Normal 6 2 2 3 2 2 2 2" xfId="30111"/>
    <cellStyle name="Normal 6 2 2 3 2 2 2 2 2" xfId="30112"/>
    <cellStyle name="Normal 6 2 2 3 2 2 2 2 3" xfId="30113"/>
    <cellStyle name="Normal 6 2 2 3 2 2 2 2 4" xfId="30114"/>
    <cellStyle name="Normal 6 2 2 3 2 2 2 3" xfId="30115"/>
    <cellStyle name="Normal 6 2 2 3 2 2 2 4" xfId="30116"/>
    <cellStyle name="Normal 6 2 2 3 2 2 2 5" xfId="30117"/>
    <cellStyle name="Normal 6 2 2 3 2 2 3" xfId="30118"/>
    <cellStyle name="Normal 6 2 2 3 2 2 3 2" xfId="30119"/>
    <cellStyle name="Normal 6 2 2 3 2 2 3 3" xfId="30120"/>
    <cellStyle name="Normal 6 2 2 3 2 2 3 4" xfId="30121"/>
    <cellStyle name="Normal 6 2 2 3 2 2 4" xfId="30122"/>
    <cellStyle name="Normal 6 2 2 3 2 2 5" xfId="30123"/>
    <cellStyle name="Normal 6 2 2 3 2 2 6" xfId="30124"/>
    <cellStyle name="Normal 6 2 2 3 2 3" xfId="30125"/>
    <cellStyle name="Normal 6 2 2 3 2 3 2" xfId="30126"/>
    <cellStyle name="Normal 6 2 2 3 2 3 2 2" xfId="30127"/>
    <cellStyle name="Normal 6 2 2 3 2 3 2 3" xfId="30128"/>
    <cellStyle name="Normal 6 2 2 3 2 3 2 4" xfId="30129"/>
    <cellStyle name="Normal 6 2 2 3 2 3 3" xfId="30130"/>
    <cellStyle name="Normal 6 2 2 3 2 3 4" xfId="30131"/>
    <cellStyle name="Normal 6 2 2 3 2 3 5" xfId="30132"/>
    <cellStyle name="Normal 6 2 2 3 2 4" xfId="30133"/>
    <cellStyle name="Normal 6 2 2 3 2 4 2" xfId="30134"/>
    <cellStyle name="Normal 6 2 2 3 2 4 3" xfId="30135"/>
    <cellStyle name="Normal 6 2 2 3 2 4 4" xfId="30136"/>
    <cellStyle name="Normal 6 2 2 3 2 5" xfId="30137"/>
    <cellStyle name="Normal 6 2 2 3 2 5 2" xfId="30138"/>
    <cellStyle name="Normal 6 2 2 3 2 5 3" xfId="30139"/>
    <cellStyle name="Normal 6 2 2 3 2 5 4" xfId="30140"/>
    <cellStyle name="Normal 6 2 2 3 2 6" xfId="30141"/>
    <cellStyle name="Normal 6 2 2 3 2 6 2" xfId="30142"/>
    <cellStyle name="Normal 6 2 2 3 2 6 3" xfId="30143"/>
    <cellStyle name="Normal 6 2 2 3 2 7" xfId="30144"/>
    <cellStyle name="Normal 6 2 2 3 2 8" xfId="30145"/>
    <cellStyle name="Normal 6 2 2 3 2 9" xfId="30146"/>
    <cellStyle name="Normal 6 2 2 3 3" xfId="30147"/>
    <cellStyle name="Normal 6 2 2 3 3 2" xfId="30148"/>
    <cellStyle name="Normal 6 2 2 3 3 2 2" xfId="30149"/>
    <cellStyle name="Normal 6 2 2 3 3 2 2 2" xfId="30150"/>
    <cellStyle name="Normal 6 2 2 3 3 2 2 2 2" xfId="30151"/>
    <cellStyle name="Normal 6 2 2 3 3 2 2 2 3" xfId="30152"/>
    <cellStyle name="Normal 6 2 2 3 3 2 2 2 4" xfId="30153"/>
    <cellStyle name="Normal 6 2 2 3 3 2 2 3" xfId="30154"/>
    <cellStyle name="Normal 6 2 2 3 3 2 2 4" xfId="30155"/>
    <cellStyle name="Normal 6 2 2 3 3 2 2 5" xfId="30156"/>
    <cellStyle name="Normal 6 2 2 3 3 2 3" xfId="30157"/>
    <cellStyle name="Normal 6 2 2 3 3 2 3 2" xfId="30158"/>
    <cellStyle name="Normal 6 2 2 3 3 2 3 3" xfId="30159"/>
    <cellStyle name="Normal 6 2 2 3 3 2 3 4" xfId="30160"/>
    <cellStyle name="Normal 6 2 2 3 3 2 4" xfId="30161"/>
    <cellStyle name="Normal 6 2 2 3 3 2 5" xfId="30162"/>
    <cellStyle name="Normal 6 2 2 3 3 2 6" xfId="30163"/>
    <cellStyle name="Normal 6 2 2 3 3 3" xfId="30164"/>
    <cellStyle name="Normal 6 2 2 3 3 3 2" xfId="30165"/>
    <cellStyle name="Normal 6 2 2 3 3 3 2 2" xfId="30166"/>
    <cellStyle name="Normal 6 2 2 3 3 3 2 3" xfId="30167"/>
    <cellStyle name="Normal 6 2 2 3 3 3 2 4" xfId="30168"/>
    <cellStyle name="Normal 6 2 2 3 3 3 3" xfId="30169"/>
    <cellStyle name="Normal 6 2 2 3 3 3 4" xfId="30170"/>
    <cellStyle name="Normal 6 2 2 3 3 3 5" xfId="30171"/>
    <cellStyle name="Normal 6 2 2 3 3 4" xfId="30172"/>
    <cellStyle name="Normal 6 2 2 3 3 4 2" xfId="30173"/>
    <cellStyle name="Normal 6 2 2 3 3 4 3" xfId="30174"/>
    <cellStyle name="Normal 6 2 2 3 3 4 4" xfId="30175"/>
    <cellStyle name="Normal 6 2 2 3 3 5" xfId="30176"/>
    <cellStyle name="Normal 6 2 2 3 3 5 2" xfId="30177"/>
    <cellStyle name="Normal 6 2 2 3 3 5 3" xfId="30178"/>
    <cellStyle name="Normal 6 2 2 3 3 5 4" xfId="30179"/>
    <cellStyle name="Normal 6 2 2 3 3 6" xfId="30180"/>
    <cellStyle name="Normal 6 2 2 3 3 6 2" xfId="30181"/>
    <cellStyle name="Normal 6 2 2 3 3 6 3" xfId="30182"/>
    <cellStyle name="Normal 6 2 2 3 3 7" xfId="30183"/>
    <cellStyle name="Normal 6 2 2 3 3 8" xfId="30184"/>
    <cellStyle name="Normal 6 2 2 3 3 9" xfId="30185"/>
    <cellStyle name="Normal 6 2 2 3 4" xfId="30186"/>
    <cellStyle name="Normal 6 2 2 3 4 2" xfId="30187"/>
    <cellStyle name="Normal 6 2 2 3 4 2 2" xfId="30188"/>
    <cellStyle name="Normal 6 2 2 3 4 2 2 2" xfId="30189"/>
    <cellStyle name="Normal 6 2 2 3 4 2 2 3" xfId="30190"/>
    <cellStyle name="Normal 6 2 2 3 4 2 2 4" xfId="30191"/>
    <cellStyle name="Normal 6 2 2 3 4 2 3" xfId="30192"/>
    <cellStyle name="Normal 6 2 2 3 4 2 4" xfId="30193"/>
    <cellStyle name="Normal 6 2 2 3 4 2 5" xfId="30194"/>
    <cellStyle name="Normal 6 2 2 3 4 3" xfId="30195"/>
    <cellStyle name="Normal 6 2 2 3 4 3 2" xfId="30196"/>
    <cellStyle name="Normal 6 2 2 3 4 3 3" xfId="30197"/>
    <cellStyle name="Normal 6 2 2 3 4 3 4" xfId="30198"/>
    <cellStyle name="Normal 6 2 2 3 4 4" xfId="30199"/>
    <cellStyle name="Normal 6 2 2 3 4 5" xfId="30200"/>
    <cellStyle name="Normal 6 2 2 3 4 6" xfId="30201"/>
    <cellStyle name="Normal 6 2 2 3 5" xfId="30202"/>
    <cellStyle name="Normal 6 2 2 3 5 2" xfId="30203"/>
    <cellStyle name="Normal 6 2 2 3 5 2 2" xfId="30204"/>
    <cellStyle name="Normal 6 2 2 3 5 2 2 2" xfId="30205"/>
    <cellStyle name="Normal 6 2 2 3 5 2 2 3" xfId="30206"/>
    <cellStyle name="Normal 6 2 2 3 5 2 2 4" xfId="30207"/>
    <cellStyle name="Normal 6 2 2 3 5 2 3" xfId="30208"/>
    <cellStyle name="Normal 6 2 2 3 5 2 4" xfId="30209"/>
    <cellStyle name="Normal 6 2 2 3 5 2 5" xfId="30210"/>
    <cellStyle name="Normal 6 2 2 3 5 3" xfId="30211"/>
    <cellStyle name="Normal 6 2 2 3 5 3 2" xfId="30212"/>
    <cellStyle name="Normal 6 2 2 3 5 3 3" xfId="30213"/>
    <cellStyle name="Normal 6 2 2 3 5 3 4" xfId="30214"/>
    <cellStyle name="Normal 6 2 2 3 5 4" xfId="30215"/>
    <cellStyle name="Normal 6 2 2 3 5 5" xfId="30216"/>
    <cellStyle name="Normal 6 2 2 3 5 6" xfId="30217"/>
    <cellStyle name="Normal 6 2 2 3 6" xfId="30218"/>
    <cellStyle name="Normal 6 2 2 3 6 2" xfId="30219"/>
    <cellStyle name="Normal 6 2 2 3 6 2 2" xfId="30220"/>
    <cellStyle name="Normal 6 2 2 3 6 2 2 2" xfId="30221"/>
    <cellStyle name="Normal 6 2 2 3 6 2 2 3" xfId="30222"/>
    <cellStyle name="Normal 6 2 2 3 6 2 2 4" xfId="30223"/>
    <cellStyle name="Normal 6 2 2 3 6 2 3" xfId="30224"/>
    <cellStyle name="Normal 6 2 2 3 6 2 4" xfId="30225"/>
    <cellStyle name="Normal 6 2 2 3 6 2 5" xfId="30226"/>
    <cellStyle name="Normal 6 2 2 3 6 3" xfId="30227"/>
    <cellStyle name="Normal 6 2 2 3 6 3 2" xfId="30228"/>
    <cellStyle name="Normal 6 2 2 3 6 3 3" xfId="30229"/>
    <cellStyle name="Normal 6 2 2 3 6 3 4" xfId="30230"/>
    <cellStyle name="Normal 6 2 2 3 6 4" xfId="30231"/>
    <cellStyle name="Normal 6 2 2 3 6 5" xfId="30232"/>
    <cellStyle name="Normal 6 2 2 3 6 6" xfId="30233"/>
    <cellStyle name="Normal 6 2 2 3 7" xfId="30234"/>
    <cellStyle name="Normal 6 2 2 3 7 2" xfId="30235"/>
    <cellStyle name="Normal 6 2 2 3 7 2 2" xfId="30236"/>
    <cellStyle name="Normal 6 2 2 3 7 2 3" xfId="30237"/>
    <cellStyle name="Normal 6 2 2 3 7 2 4" xfId="30238"/>
    <cellStyle name="Normal 6 2 2 3 7 3" xfId="30239"/>
    <cellStyle name="Normal 6 2 2 3 7 4" xfId="30240"/>
    <cellStyle name="Normal 6 2 2 3 7 5" xfId="30241"/>
    <cellStyle name="Normal 6 2 2 3 8" xfId="30242"/>
    <cellStyle name="Normal 6 2 2 3 8 2" xfId="30243"/>
    <cellStyle name="Normal 6 2 2 3 8 3" xfId="30244"/>
    <cellStyle name="Normal 6 2 2 3 8 4" xfId="30245"/>
    <cellStyle name="Normal 6 2 2 3 9" xfId="30246"/>
    <cellStyle name="Normal 6 2 2 3 9 2" xfId="30247"/>
    <cellStyle name="Normal 6 2 2 3 9 3" xfId="30248"/>
    <cellStyle name="Normal 6 2 2 3 9 4" xfId="30249"/>
    <cellStyle name="Normal 6 2 2 4" xfId="30250"/>
    <cellStyle name="Normal 6 2 2 4 2" xfId="30251"/>
    <cellStyle name="Normal 6 2 2 4 2 2" xfId="30252"/>
    <cellStyle name="Normal 6 2 2 4 2 2 2" xfId="30253"/>
    <cellStyle name="Normal 6 2 2 4 2 2 2 2" xfId="30254"/>
    <cellStyle name="Normal 6 2 2 4 2 2 2 3" xfId="30255"/>
    <cellStyle name="Normal 6 2 2 4 2 2 2 4" xfId="30256"/>
    <cellStyle name="Normal 6 2 2 4 2 2 3" xfId="30257"/>
    <cellStyle name="Normal 6 2 2 4 2 2 4" xfId="30258"/>
    <cellStyle name="Normal 6 2 2 4 2 2 5" xfId="30259"/>
    <cellStyle name="Normal 6 2 2 4 2 3" xfId="30260"/>
    <cellStyle name="Normal 6 2 2 4 2 3 2" xfId="30261"/>
    <cellStyle name="Normal 6 2 2 4 2 3 3" xfId="30262"/>
    <cellStyle name="Normal 6 2 2 4 2 3 4" xfId="30263"/>
    <cellStyle name="Normal 6 2 2 4 2 4" xfId="30264"/>
    <cellStyle name="Normal 6 2 2 4 2 5" xfId="30265"/>
    <cellStyle name="Normal 6 2 2 4 2 6" xfId="30266"/>
    <cellStyle name="Normal 6 2 2 4 3" xfId="30267"/>
    <cellStyle name="Normal 6 2 2 4 3 2" xfId="30268"/>
    <cellStyle name="Normal 6 2 2 4 3 2 2" xfId="30269"/>
    <cellStyle name="Normal 6 2 2 4 3 2 3" xfId="30270"/>
    <cellStyle name="Normal 6 2 2 4 3 2 4" xfId="30271"/>
    <cellStyle name="Normal 6 2 2 4 3 3" xfId="30272"/>
    <cellStyle name="Normal 6 2 2 4 3 4" xfId="30273"/>
    <cellStyle name="Normal 6 2 2 4 3 5" xfId="30274"/>
    <cellStyle name="Normal 6 2 2 4 4" xfId="30275"/>
    <cellStyle name="Normal 6 2 2 4 4 2" xfId="30276"/>
    <cellStyle name="Normal 6 2 2 4 4 3" xfId="30277"/>
    <cellStyle name="Normal 6 2 2 4 4 4" xfId="30278"/>
    <cellStyle name="Normal 6 2 2 4 5" xfId="30279"/>
    <cellStyle name="Normal 6 2 2 4 5 2" xfId="30280"/>
    <cellStyle name="Normal 6 2 2 4 5 3" xfId="30281"/>
    <cellStyle name="Normal 6 2 2 4 5 4" xfId="30282"/>
    <cellStyle name="Normal 6 2 2 4 6" xfId="30283"/>
    <cellStyle name="Normal 6 2 2 4 6 2" xfId="30284"/>
    <cellStyle name="Normal 6 2 2 4 6 3" xfId="30285"/>
    <cellStyle name="Normal 6 2 2 4 7" xfId="30286"/>
    <cellStyle name="Normal 6 2 2 4 8" xfId="30287"/>
    <cellStyle name="Normal 6 2 2 4 9" xfId="30288"/>
    <cellStyle name="Normal 6 2 2 5" xfId="30289"/>
    <cellStyle name="Normal 6 2 2 5 2" xfId="30290"/>
    <cellStyle name="Normal 6 2 2 5 2 2" xfId="30291"/>
    <cellStyle name="Normal 6 2 2 5 2 2 2" xfId="30292"/>
    <cellStyle name="Normal 6 2 2 5 2 2 2 2" xfId="30293"/>
    <cellStyle name="Normal 6 2 2 5 2 2 2 3" xfId="30294"/>
    <cellStyle name="Normal 6 2 2 5 2 2 2 4" xfId="30295"/>
    <cellStyle name="Normal 6 2 2 5 2 2 3" xfId="30296"/>
    <cellStyle name="Normal 6 2 2 5 2 2 4" xfId="30297"/>
    <cellStyle name="Normal 6 2 2 5 2 2 5" xfId="30298"/>
    <cellStyle name="Normal 6 2 2 5 2 3" xfId="30299"/>
    <cellStyle name="Normal 6 2 2 5 2 3 2" xfId="30300"/>
    <cellStyle name="Normal 6 2 2 5 2 3 3" xfId="30301"/>
    <cellStyle name="Normal 6 2 2 5 2 3 4" xfId="30302"/>
    <cellStyle name="Normal 6 2 2 5 2 4" xfId="30303"/>
    <cellStyle name="Normal 6 2 2 5 2 5" xfId="30304"/>
    <cellStyle name="Normal 6 2 2 5 2 6" xfId="30305"/>
    <cellStyle name="Normal 6 2 2 5 3" xfId="30306"/>
    <cellStyle name="Normal 6 2 2 5 3 2" xfId="30307"/>
    <cellStyle name="Normal 6 2 2 5 3 2 2" xfId="30308"/>
    <cellStyle name="Normal 6 2 2 5 3 2 3" xfId="30309"/>
    <cellStyle name="Normal 6 2 2 5 3 2 4" xfId="30310"/>
    <cellStyle name="Normal 6 2 2 5 3 3" xfId="30311"/>
    <cellStyle name="Normal 6 2 2 5 3 4" xfId="30312"/>
    <cellStyle name="Normal 6 2 2 5 3 5" xfId="30313"/>
    <cellStyle name="Normal 6 2 2 5 4" xfId="30314"/>
    <cellStyle name="Normal 6 2 2 5 4 2" xfId="30315"/>
    <cellStyle name="Normal 6 2 2 5 4 3" xfId="30316"/>
    <cellStyle name="Normal 6 2 2 5 4 4" xfId="30317"/>
    <cellStyle name="Normal 6 2 2 5 5" xfId="30318"/>
    <cellStyle name="Normal 6 2 2 5 5 2" xfId="30319"/>
    <cellStyle name="Normal 6 2 2 5 5 3" xfId="30320"/>
    <cellStyle name="Normal 6 2 2 5 5 4" xfId="30321"/>
    <cellStyle name="Normal 6 2 2 5 6" xfId="30322"/>
    <cellStyle name="Normal 6 2 2 5 6 2" xfId="30323"/>
    <cellStyle name="Normal 6 2 2 5 6 3" xfId="30324"/>
    <cellStyle name="Normal 6 2 2 5 7" xfId="30325"/>
    <cellStyle name="Normal 6 2 2 5 8" xfId="30326"/>
    <cellStyle name="Normal 6 2 2 5 9" xfId="30327"/>
    <cellStyle name="Normal 6 2 2 6" xfId="30328"/>
    <cellStyle name="Normal 6 2 2 6 2" xfId="30329"/>
    <cellStyle name="Normal 6 2 2 6 2 2" xfId="30330"/>
    <cellStyle name="Normal 6 2 2 6 2 2 2" xfId="30331"/>
    <cellStyle name="Normal 6 2 2 6 2 2 3" xfId="30332"/>
    <cellStyle name="Normal 6 2 2 6 2 2 4" xfId="30333"/>
    <cellStyle name="Normal 6 2 2 6 2 3" xfId="30334"/>
    <cellStyle name="Normal 6 2 2 6 2 4" xfId="30335"/>
    <cellStyle name="Normal 6 2 2 6 2 5" xfId="30336"/>
    <cellStyle name="Normal 6 2 2 6 3" xfId="30337"/>
    <cellStyle name="Normal 6 2 2 6 3 2" xfId="30338"/>
    <cellStyle name="Normal 6 2 2 6 3 3" xfId="30339"/>
    <cellStyle name="Normal 6 2 2 6 3 4" xfId="30340"/>
    <cellStyle name="Normal 6 2 2 6 4" xfId="30341"/>
    <cellStyle name="Normal 6 2 2 6 5" xfId="30342"/>
    <cellStyle name="Normal 6 2 2 6 6" xfId="30343"/>
    <cellStyle name="Normal 6 2 2 7" xfId="30344"/>
    <cellStyle name="Normal 6 2 2 7 2" xfId="30345"/>
    <cellStyle name="Normal 6 2 2 7 2 2" xfId="30346"/>
    <cellStyle name="Normal 6 2 2 7 2 2 2" xfId="30347"/>
    <cellStyle name="Normal 6 2 2 7 2 2 3" xfId="30348"/>
    <cellStyle name="Normal 6 2 2 7 2 2 4" xfId="30349"/>
    <cellStyle name="Normal 6 2 2 7 2 3" xfId="30350"/>
    <cellStyle name="Normal 6 2 2 7 2 4" xfId="30351"/>
    <cellStyle name="Normal 6 2 2 7 2 5" xfId="30352"/>
    <cellStyle name="Normal 6 2 2 7 3" xfId="30353"/>
    <cellStyle name="Normal 6 2 2 7 3 2" xfId="30354"/>
    <cellStyle name="Normal 6 2 2 7 3 3" xfId="30355"/>
    <cellStyle name="Normal 6 2 2 7 3 4" xfId="30356"/>
    <cellStyle name="Normal 6 2 2 7 4" xfId="30357"/>
    <cellStyle name="Normal 6 2 2 7 5" xfId="30358"/>
    <cellStyle name="Normal 6 2 2 7 6" xfId="30359"/>
    <cellStyle name="Normal 6 2 2 8" xfId="30360"/>
    <cellStyle name="Normal 6 2 2 8 2" xfId="30361"/>
    <cellStyle name="Normal 6 2 2 8 2 2" xfId="30362"/>
    <cellStyle name="Normal 6 2 2 8 2 2 2" xfId="30363"/>
    <cellStyle name="Normal 6 2 2 8 2 2 3" xfId="30364"/>
    <cellStyle name="Normal 6 2 2 8 2 2 4" xfId="30365"/>
    <cellStyle name="Normal 6 2 2 8 2 3" xfId="30366"/>
    <cellStyle name="Normal 6 2 2 8 2 4" xfId="30367"/>
    <cellStyle name="Normal 6 2 2 8 2 5" xfId="30368"/>
    <cellStyle name="Normal 6 2 2 8 3" xfId="30369"/>
    <cellStyle name="Normal 6 2 2 8 3 2" xfId="30370"/>
    <cellStyle name="Normal 6 2 2 8 3 3" xfId="30371"/>
    <cellStyle name="Normal 6 2 2 8 3 4" xfId="30372"/>
    <cellStyle name="Normal 6 2 2 8 4" xfId="30373"/>
    <cellStyle name="Normal 6 2 2 8 5" xfId="30374"/>
    <cellStyle name="Normal 6 2 2 8 6" xfId="30375"/>
    <cellStyle name="Normal 6 2 2 9" xfId="30376"/>
    <cellStyle name="Normal 6 2 2 9 2" xfId="30377"/>
    <cellStyle name="Normal 6 2 2 9 2 2" xfId="30378"/>
    <cellStyle name="Normal 6 2 2 9 2 3" xfId="30379"/>
    <cellStyle name="Normal 6 2 2 9 2 4" xfId="30380"/>
    <cellStyle name="Normal 6 2 2 9 3" xfId="30381"/>
    <cellStyle name="Normal 6 2 2 9 4" xfId="30382"/>
    <cellStyle name="Normal 6 2 2 9 5" xfId="30383"/>
    <cellStyle name="Normal 6 2 20" xfId="1332"/>
    <cellStyle name="Normal 6 2 20 2" xfId="1333"/>
    <cellStyle name="Normal 6 2 21" xfId="1334"/>
    <cellStyle name="Normal 6 2 21 2" xfId="1335"/>
    <cellStyle name="Normal 6 2 22" xfId="1336"/>
    <cellStyle name="Normal 6 2 22 2" xfId="1337"/>
    <cellStyle name="Normal 6 2 23" xfId="1338"/>
    <cellStyle name="Normal 6 2 23 2" xfId="1339"/>
    <cellStyle name="Normal 6 2 24" xfId="1340"/>
    <cellStyle name="Normal 6 2 24 2" xfId="1341"/>
    <cellStyle name="Normal 6 2 25" xfId="1342"/>
    <cellStyle name="Normal 6 2 25 2" xfId="1343"/>
    <cellStyle name="Normal 6 2 26" xfId="1344"/>
    <cellStyle name="Normal 6 2 26 2" xfId="1345"/>
    <cellStyle name="Normal 6 2 27" xfId="1346"/>
    <cellStyle name="Normal 6 2 27 2" xfId="1347"/>
    <cellStyle name="Normal 6 2 28" xfId="1348"/>
    <cellStyle name="Normal 6 2 28 2" xfId="1349"/>
    <cellStyle name="Normal 6 2 29" xfId="1350"/>
    <cellStyle name="Normal 6 2 29 2" xfId="1351"/>
    <cellStyle name="Normal 6 2 3" xfId="1352"/>
    <cellStyle name="Normal 6 2 3 10" xfId="30384"/>
    <cellStyle name="Normal 6 2 3 10 2" xfId="30385"/>
    <cellStyle name="Normal 6 2 3 10 3" xfId="30386"/>
    <cellStyle name="Normal 6 2 3 10 4" xfId="30387"/>
    <cellStyle name="Normal 6 2 3 11" xfId="30388"/>
    <cellStyle name="Normal 6 2 3 11 2" xfId="30389"/>
    <cellStyle name="Normal 6 2 3 11 3" xfId="30390"/>
    <cellStyle name="Normal 6 2 3 12" xfId="30391"/>
    <cellStyle name="Normal 6 2 3 12 2" xfId="30392"/>
    <cellStyle name="Normal 6 2 3 13" xfId="30393"/>
    <cellStyle name="Normal 6 2 3 14" xfId="30394"/>
    <cellStyle name="Normal 6 2 3 2" xfId="1353"/>
    <cellStyle name="Normal 6 2 3 2 2" xfId="30395"/>
    <cellStyle name="Normal 6 2 3 2 2 2" xfId="30396"/>
    <cellStyle name="Normal 6 2 3 2 2 2 2" xfId="30397"/>
    <cellStyle name="Normal 6 2 3 2 2 2 2 2" xfId="30398"/>
    <cellStyle name="Normal 6 2 3 2 2 2 2 3" xfId="30399"/>
    <cellStyle name="Normal 6 2 3 2 2 2 2 4" xfId="30400"/>
    <cellStyle name="Normal 6 2 3 2 2 2 3" xfId="30401"/>
    <cellStyle name="Normal 6 2 3 2 2 2 4" xfId="30402"/>
    <cellStyle name="Normal 6 2 3 2 2 2 5" xfId="30403"/>
    <cellStyle name="Normal 6 2 3 2 2 3" xfId="30404"/>
    <cellStyle name="Normal 6 2 3 2 2 3 2" xfId="30405"/>
    <cellStyle name="Normal 6 2 3 2 2 3 3" xfId="30406"/>
    <cellStyle name="Normal 6 2 3 2 2 3 4" xfId="30407"/>
    <cellStyle name="Normal 6 2 3 2 2 4" xfId="30408"/>
    <cellStyle name="Normal 6 2 3 2 2 5" xfId="30409"/>
    <cellStyle name="Normal 6 2 3 2 2 6" xfId="30410"/>
    <cellStyle name="Normal 6 2 3 2 3" xfId="30411"/>
    <cellStyle name="Normal 6 2 3 2 3 2" xfId="30412"/>
    <cellStyle name="Normal 6 2 3 2 3 2 2" xfId="30413"/>
    <cellStyle name="Normal 6 2 3 2 3 2 3" xfId="30414"/>
    <cellStyle name="Normal 6 2 3 2 3 2 4" xfId="30415"/>
    <cellStyle name="Normal 6 2 3 2 3 3" xfId="30416"/>
    <cellStyle name="Normal 6 2 3 2 3 4" xfId="30417"/>
    <cellStyle name="Normal 6 2 3 2 3 5" xfId="30418"/>
    <cellStyle name="Normal 6 2 3 2 4" xfId="30419"/>
    <cellStyle name="Normal 6 2 3 2 4 2" xfId="30420"/>
    <cellStyle name="Normal 6 2 3 2 4 3" xfId="30421"/>
    <cellStyle name="Normal 6 2 3 2 4 4" xfId="30422"/>
    <cellStyle name="Normal 6 2 3 2 5" xfId="30423"/>
    <cellStyle name="Normal 6 2 3 2 5 2" xfId="30424"/>
    <cellStyle name="Normal 6 2 3 2 5 3" xfId="30425"/>
    <cellStyle name="Normal 6 2 3 2 5 4" xfId="30426"/>
    <cellStyle name="Normal 6 2 3 2 6" xfId="30427"/>
    <cellStyle name="Normal 6 2 3 2 6 2" xfId="30428"/>
    <cellStyle name="Normal 6 2 3 2 6 3" xfId="30429"/>
    <cellStyle name="Normal 6 2 3 2 7" xfId="30430"/>
    <cellStyle name="Normal 6 2 3 2 8" xfId="30431"/>
    <cellStyle name="Normal 6 2 3 2 9" xfId="30432"/>
    <cellStyle name="Normal 6 2 3 3" xfId="30433"/>
    <cellStyle name="Normal 6 2 3 3 2" xfId="30434"/>
    <cellStyle name="Normal 6 2 3 3 2 2" xfId="30435"/>
    <cellStyle name="Normal 6 2 3 3 2 2 2" xfId="30436"/>
    <cellStyle name="Normal 6 2 3 3 2 2 2 2" xfId="30437"/>
    <cellStyle name="Normal 6 2 3 3 2 2 2 3" xfId="30438"/>
    <cellStyle name="Normal 6 2 3 3 2 2 2 4" xfId="30439"/>
    <cellStyle name="Normal 6 2 3 3 2 2 3" xfId="30440"/>
    <cellStyle name="Normal 6 2 3 3 2 2 4" xfId="30441"/>
    <cellStyle name="Normal 6 2 3 3 2 2 5" xfId="30442"/>
    <cellStyle name="Normal 6 2 3 3 2 3" xfId="30443"/>
    <cellStyle name="Normal 6 2 3 3 2 3 2" xfId="30444"/>
    <cellStyle name="Normal 6 2 3 3 2 3 3" xfId="30445"/>
    <cellStyle name="Normal 6 2 3 3 2 3 4" xfId="30446"/>
    <cellStyle name="Normal 6 2 3 3 2 4" xfId="30447"/>
    <cellStyle name="Normal 6 2 3 3 2 5" xfId="30448"/>
    <cellStyle name="Normal 6 2 3 3 2 6" xfId="30449"/>
    <cellStyle name="Normal 6 2 3 3 3" xfId="30450"/>
    <cellStyle name="Normal 6 2 3 3 3 2" xfId="30451"/>
    <cellStyle name="Normal 6 2 3 3 3 2 2" xfId="30452"/>
    <cellStyle name="Normal 6 2 3 3 3 2 3" xfId="30453"/>
    <cellStyle name="Normal 6 2 3 3 3 2 4" xfId="30454"/>
    <cellStyle name="Normal 6 2 3 3 3 3" xfId="30455"/>
    <cellStyle name="Normal 6 2 3 3 3 4" xfId="30456"/>
    <cellStyle name="Normal 6 2 3 3 3 5" xfId="30457"/>
    <cellStyle name="Normal 6 2 3 3 4" xfId="30458"/>
    <cellStyle name="Normal 6 2 3 3 4 2" xfId="30459"/>
    <cellStyle name="Normal 6 2 3 3 4 3" xfId="30460"/>
    <cellStyle name="Normal 6 2 3 3 4 4" xfId="30461"/>
    <cellStyle name="Normal 6 2 3 3 5" xfId="30462"/>
    <cellStyle name="Normal 6 2 3 3 5 2" xfId="30463"/>
    <cellStyle name="Normal 6 2 3 3 5 3" xfId="30464"/>
    <cellStyle name="Normal 6 2 3 3 5 4" xfId="30465"/>
    <cellStyle name="Normal 6 2 3 3 6" xfId="30466"/>
    <cellStyle name="Normal 6 2 3 3 6 2" xfId="30467"/>
    <cellStyle name="Normal 6 2 3 3 6 3" xfId="30468"/>
    <cellStyle name="Normal 6 2 3 3 7" xfId="30469"/>
    <cellStyle name="Normal 6 2 3 3 8" xfId="30470"/>
    <cellStyle name="Normal 6 2 3 3 9" xfId="30471"/>
    <cellStyle name="Normal 6 2 3 4" xfId="30472"/>
    <cellStyle name="Normal 6 2 3 4 2" xfId="30473"/>
    <cellStyle name="Normal 6 2 3 4 2 2" xfId="30474"/>
    <cellStyle name="Normal 6 2 3 4 2 2 2" xfId="30475"/>
    <cellStyle name="Normal 6 2 3 4 2 2 3" xfId="30476"/>
    <cellStyle name="Normal 6 2 3 4 2 2 4" xfId="30477"/>
    <cellStyle name="Normal 6 2 3 4 2 3" xfId="30478"/>
    <cellStyle name="Normal 6 2 3 4 2 4" xfId="30479"/>
    <cellStyle name="Normal 6 2 3 4 2 5" xfId="30480"/>
    <cellStyle name="Normal 6 2 3 4 3" xfId="30481"/>
    <cellStyle name="Normal 6 2 3 4 3 2" xfId="30482"/>
    <cellStyle name="Normal 6 2 3 4 3 3" xfId="30483"/>
    <cellStyle name="Normal 6 2 3 4 3 4" xfId="30484"/>
    <cellStyle name="Normal 6 2 3 4 4" xfId="30485"/>
    <cellStyle name="Normal 6 2 3 4 5" xfId="30486"/>
    <cellStyle name="Normal 6 2 3 4 6" xfId="30487"/>
    <cellStyle name="Normal 6 2 3 5" xfId="30488"/>
    <cellStyle name="Normal 6 2 3 5 2" xfId="30489"/>
    <cellStyle name="Normal 6 2 3 5 2 2" xfId="30490"/>
    <cellStyle name="Normal 6 2 3 5 2 2 2" xfId="30491"/>
    <cellStyle name="Normal 6 2 3 5 2 2 3" xfId="30492"/>
    <cellStyle name="Normal 6 2 3 5 2 2 4" xfId="30493"/>
    <cellStyle name="Normal 6 2 3 5 2 3" xfId="30494"/>
    <cellStyle name="Normal 6 2 3 5 2 4" xfId="30495"/>
    <cellStyle name="Normal 6 2 3 5 2 5" xfId="30496"/>
    <cellStyle name="Normal 6 2 3 5 3" xfId="30497"/>
    <cellStyle name="Normal 6 2 3 5 3 2" xfId="30498"/>
    <cellStyle name="Normal 6 2 3 5 3 3" xfId="30499"/>
    <cellStyle name="Normal 6 2 3 5 3 4" xfId="30500"/>
    <cellStyle name="Normal 6 2 3 5 4" xfId="30501"/>
    <cellStyle name="Normal 6 2 3 5 5" xfId="30502"/>
    <cellStyle name="Normal 6 2 3 5 6" xfId="30503"/>
    <cellStyle name="Normal 6 2 3 6" xfId="30504"/>
    <cellStyle name="Normal 6 2 3 6 2" xfId="30505"/>
    <cellStyle name="Normal 6 2 3 6 2 2" xfId="30506"/>
    <cellStyle name="Normal 6 2 3 6 2 2 2" xfId="30507"/>
    <cellStyle name="Normal 6 2 3 6 2 2 3" xfId="30508"/>
    <cellStyle name="Normal 6 2 3 6 2 2 4" xfId="30509"/>
    <cellStyle name="Normal 6 2 3 6 2 3" xfId="30510"/>
    <cellStyle name="Normal 6 2 3 6 2 4" xfId="30511"/>
    <cellStyle name="Normal 6 2 3 6 2 5" xfId="30512"/>
    <cellStyle name="Normal 6 2 3 6 3" xfId="30513"/>
    <cellStyle name="Normal 6 2 3 6 3 2" xfId="30514"/>
    <cellStyle name="Normal 6 2 3 6 3 3" xfId="30515"/>
    <cellStyle name="Normal 6 2 3 6 3 4" xfId="30516"/>
    <cellStyle name="Normal 6 2 3 6 4" xfId="30517"/>
    <cellStyle name="Normal 6 2 3 6 5" xfId="30518"/>
    <cellStyle name="Normal 6 2 3 6 6" xfId="30519"/>
    <cellStyle name="Normal 6 2 3 7" xfId="30520"/>
    <cellStyle name="Normal 6 2 3 7 2" xfId="30521"/>
    <cellStyle name="Normal 6 2 3 7 2 2" xfId="30522"/>
    <cellStyle name="Normal 6 2 3 7 2 3" xfId="30523"/>
    <cellStyle name="Normal 6 2 3 7 2 4" xfId="30524"/>
    <cellStyle name="Normal 6 2 3 7 3" xfId="30525"/>
    <cellStyle name="Normal 6 2 3 7 4" xfId="30526"/>
    <cellStyle name="Normal 6 2 3 7 5" xfId="30527"/>
    <cellStyle name="Normal 6 2 3 8" xfId="30528"/>
    <cellStyle name="Normal 6 2 3 8 2" xfId="30529"/>
    <cellStyle name="Normal 6 2 3 8 3" xfId="30530"/>
    <cellStyle name="Normal 6 2 3 8 4" xfId="30531"/>
    <cellStyle name="Normal 6 2 3 9" xfId="30532"/>
    <cellStyle name="Normal 6 2 3 9 2" xfId="30533"/>
    <cellStyle name="Normal 6 2 3 9 3" xfId="30534"/>
    <cellStyle name="Normal 6 2 3 9 4" xfId="30535"/>
    <cellStyle name="Normal 6 2 30" xfId="1354"/>
    <cellStyle name="Normal 6 2 30 2" xfId="1355"/>
    <cellStyle name="Normal 6 2 31" xfId="1356"/>
    <cellStyle name="Normal 6 2 31 2" xfId="1357"/>
    <cellStyle name="Normal 6 2 32" xfId="1358"/>
    <cellStyle name="Normal 6 2 32 2" xfId="1359"/>
    <cellStyle name="Normal 6 2 33" xfId="1360"/>
    <cellStyle name="Normal 6 2 33 2" xfId="1361"/>
    <cellStyle name="Normal 6 2 34" xfId="1362"/>
    <cellStyle name="Normal 6 2 34 2" xfId="1363"/>
    <cellStyle name="Normal 6 2 35" xfId="1364"/>
    <cellStyle name="Normal 6 2 35 2" xfId="1365"/>
    <cellStyle name="Normal 6 2 36" xfId="1366"/>
    <cellStyle name="Normal 6 2 36 2" xfId="1367"/>
    <cellStyle name="Normal 6 2 37" xfId="1368"/>
    <cellStyle name="Normal 6 2 37 2" xfId="1369"/>
    <cellStyle name="Normal 6 2 38" xfId="1370"/>
    <cellStyle name="Normal 6 2 38 2" xfId="1371"/>
    <cellStyle name="Normal 6 2 39" xfId="1372"/>
    <cellStyle name="Normal 6 2 39 2" xfId="1373"/>
    <cellStyle name="Normal 6 2 4" xfId="1374"/>
    <cellStyle name="Normal 6 2 4 10" xfId="30536"/>
    <cellStyle name="Normal 6 2 4 10 2" xfId="30537"/>
    <cellStyle name="Normal 6 2 4 10 3" xfId="30538"/>
    <cellStyle name="Normal 6 2 4 10 4" xfId="30539"/>
    <cellStyle name="Normal 6 2 4 11" xfId="30540"/>
    <cellStyle name="Normal 6 2 4 11 2" xfId="30541"/>
    <cellStyle name="Normal 6 2 4 11 3" xfId="30542"/>
    <cellStyle name="Normal 6 2 4 12" xfId="30543"/>
    <cellStyle name="Normal 6 2 4 12 2" xfId="30544"/>
    <cellStyle name="Normal 6 2 4 13" xfId="30545"/>
    <cellStyle name="Normal 6 2 4 14" xfId="30546"/>
    <cellStyle name="Normal 6 2 4 2" xfId="1375"/>
    <cellStyle name="Normal 6 2 4 2 2" xfId="30547"/>
    <cellStyle name="Normal 6 2 4 2 2 2" xfId="30548"/>
    <cellStyle name="Normal 6 2 4 2 2 2 2" xfId="30549"/>
    <cellStyle name="Normal 6 2 4 2 2 2 2 2" xfId="30550"/>
    <cellStyle name="Normal 6 2 4 2 2 2 2 3" xfId="30551"/>
    <cellStyle name="Normal 6 2 4 2 2 2 2 4" xfId="30552"/>
    <cellStyle name="Normal 6 2 4 2 2 2 3" xfId="30553"/>
    <cellStyle name="Normal 6 2 4 2 2 2 4" xfId="30554"/>
    <cellStyle name="Normal 6 2 4 2 2 2 5" xfId="30555"/>
    <cellStyle name="Normal 6 2 4 2 2 3" xfId="30556"/>
    <cellStyle name="Normal 6 2 4 2 2 3 2" xfId="30557"/>
    <cellStyle name="Normal 6 2 4 2 2 3 3" xfId="30558"/>
    <cellStyle name="Normal 6 2 4 2 2 3 4" xfId="30559"/>
    <cellStyle name="Normal 6 2 4 2 2 4" xfId="30560"/>
    <cellStyle name="Normal 6 2 4 2 2 5" xfId="30561"/>
    <cellStyle name="Normal 6 2 4 2 2 6" xfId="30562"/>
    <cellStyle name="Normal 6 2 4 2 3" xfId="30563"/>
    <cellStyle name="Normal 6 2 4 2 3 2" xfId="30564"/>
    <cellStyle name="Normal 6 2 4 2 3 2 2" xfId="30565"/>
    <cellStyle name="Normal 6 2 4 2 3 2 3" xfId="30566"/>
    <cellStyle name="Normal 6 2 4 2 3 2 4" xfId="30567"/>
    <cellStyle name="Normal 6 2 4 2 3 3" xfId="30568"/>
    <cellStyle name="Normal 6 2 4 2 3 4" xfId="30569"/>
    <cellStyle name="Normal 6 2 4 2 3 5" xfId="30570"/>
    <cellStyle name="Normal 6 2 4 2 4" xfId="30571"/>
    <cellStyle name="Normal 6 2 4 2 4 2" xfId="30572"/>
    <cellStyle name="Normal 6 2 4 2 4 3" xfId="30573"/>
    <cellStyle name="Normal 6 2 4 2 4 4" xfId="30574"/>
    <cellStyle name="Normal 6 2 4 2 5" xfId="30575"/>
    <cellStyle name="Normal 6 2 4 2 5 2" xfId="30576"/>
    <cellStyle name="Normal 6 2 4 2 5 3" xfId="30577"/>
    <cellStyle name="Normal 6 2 4 2 5 4" xfId="30578"/>
    <cellStyle name="Normal 6 2 4 2 6" xfId="30579"/>
    <cellStyle name="Normal 6 2 4 2 6 2" xfId="30580"/>
    <cellStyle name="Normal 6 2 4 2 6 3" xfId="30581"/>
    <cellStyle name="Normal 6 2 4 2 7" xfId="30582"/>
    <cellStyle name="Normal 6 2 4 2 8" xfId="30583"/>
    <cellStyle name="Normal 6 2 4 2 9" xfId="30584"/>
    <cellStyle name="Normal 6 2 4 3" xfId="30585"/>
    <cellStyle name="Normal 6 2 4 3 2" xfId="30586"/>
    <cellStyle name="Normal 6 2 4 3 2 2" xfId="30587"/>
    <cellStyle name="Normal 6 2 4 3 2 2 2" xfId="30588"/>
    <cellStyle name="Normal 6 2 4 3 2 2 2 2" xfId="30589"/>
    <cellStyle name="Normal 6 2 4 3 2 2 2 3" xfId="30590"/>
    <cellStyle name="Normal 6 2 4 3 2 2 2 4" xfId="30591"/>
    <cellStyle name="Normal 6 2 4 3 2 2 3" xfId="30592"/>
    <cellStyle name="Normal 6 2 4 3 2 2 4" xfId="30593"/>
    <cellStyle name="Normal 6 2 4 3 2 2 5" xfId="30594"/>
    <cellStyle name="Normal 6 2 4 3 2 3" xfId="30595"/>
    <cellStyle name="Normal 6 2 4 3 2 3 2" xfId="30596"/>
    <cellStyle name="Normal 6 2 4 3 2 3 3" xfId="30597"/>
    <cellStyle name="Normal 6 2 4 3 2 3 4" xfId="30598"/>
    <cellStyle name="Normal 6 2 4 3 2 4" xfId="30599"/>
    <cellStyle name="Normal 6 2 4 3 2 5" xfId="30600"/>
    <cellStyle name="Normal 6 2 4 3 2 6" xfId="30601"/>
    <cellStyle name="Normal 6 2 4 3 3" xfId="30602"/>
    <cellStyle name="Normal 6 2 4 3 3 2" xfId="30603"/>
    <cellStyle name="Normal 6 2 4 3 3 2 2" xfId="30604"/>
    <cellStyle name="Normal 6 2 4 3 3 2 3" xfId="30605"/>
    <cellStyle name="Normal 6 2 4 3 3 2 4" xfId="30606"/>
    <cellStyle name="Normal 6 2 4 3 3 3" xfId="30607"/>
    <cellStyle name="Normal 6 2 4 3 3 4" xfId="30608"/>
    <cellStyle name="Normal 6 2 4 3 3 5" xfId="30609"/>
    <cellStyle name="Normal 6 2 4 3 4" xfId="30610"/>
    <cellStyle name="Normal 6 2 4 3 4 2" xfId="30611"/>
    <cellStyle name="Normal 6 2 4 3 4 3" xfId="30612"/>
    <cellStyle name="Normal 6 2 4 3 4 4" xfId="30613"/>
    <cellStyle name="Normal 6 2 4 3 5" xfId="30614"/>
    <cellStyle name="Normal 6 2 4 3 5 2" xfId="30615"/>
    <cellStyle name="Normal 6 2 4 3 5 3" xfId="30616"/>
    <cellStyle name="Normal 6 2 4 3 5 4" xfId="30617"/>
    <cellStyle name="Normal 6 2 4 3 6" xfId="30618"/>
    <cellStyle name="Normal 6 2 4 3 6 2" xfId="30619"/>
    <cellStyle name="Normal 6 2 4 3 6 3" xfId="30620"/>
    <cellStyle name="Normal 6 2 4 3 7" xfId="30621"/>
    <cellStyle name="Normal 6 2 4 3 8" xfId="30622"/>
    <cellStyle name="Normal 6 2 4 3 9" xfId="30623"/>
    <cellStyle name="Normal 6 2 4 4" xfId="30624"/>
    <cellStyle name="Normal 6 2 4 4 2" xfId="30625"/>
    <cellStyle name="Normal 6 2 4 4 2 2" xfId="30626"/>
    <cellStyle name="Normal 6 2 4 4 2 2 2" xfId="30627"/>
    <cellStyle name="Normal 6 2 4 4 2 2 3" xfId="30628"/>
    <cellStyle name="Normal 6 2 4 4 2 2 4" xfId="30629"/>
    <cellStyle name="Normal 6 2 4 4 2 3" xfId="30630"/>
    <cellStyle name="Normal 6 2 4 4 2 4" xfId="30631"/>
    <cellStyle name="Normal 6 2 4 4 2 5" xfId="30632"/>
    <cellStyle name="Normal 6 2 4 4 3" xfId="30633"/>
    <cellStyle name="Normal 6 2 4 4 3 2" xfId="30634"/>
    <cellStyle name="Normal 6 2 4 4 3 3" xfId="30635"/>
    <cellStyle name="Normal 6 2 4 4 3 4" xfId="30636"/>
    <cellStyle name="Normal 6 2 4 4 4" xfId="30637"/>
    <cellStyle name="Normal 6 2 4 4 5" xfId="30638"/>
    <cellStyle name="Normal 6 2 4 4 6" xfId="30639"/>
    <cellStyle name="Normal 6 2 4 5" xfId="30640"/>
    <cellStyle name="Normal 6 2 4 5 2" xfId="30641"/>
    <cellStyle name="Normal 6 2 4 5 2 2" xfId="30642"/>
    <cellStyle name="Normal 6 2 4 5 2 2 2" xfId="30643"/>
    <cellStyle name="Normal 6 2 4 5 2 2 3" xfId="30644"/>
    <cellStyle name="Normal 6 2 4 5 2 2 4" xfId="30645"/>
    <cellStyle name="Normal 6 2 4 5 2 3" xfId="30646"/>
    <cellStyle name="Normal 6 2 4 5 2 4" xfId="30647"/>
    <cellStyle name="Normal 6 2 4 5 2 5" xfId="30648"/>
    <cellStyle name="Normal 6 2 4 5 3" xfId="30649"/>
    <cellStyle name="Normal 6 2 4 5 3 2" xfId="30650"/>
    <cellStyle name="Normal 6 2 4 5 3 3" xfId="30651"/>
    <cellStyle name="Normal 6 2 4 5 3 4" xfId="30652"/>
    <cellStyle name="Normal 6 2 4 5 4" xfId="30653"/>
    <cellStyle name="Normal 6 2 4 5 5" xfId="30654"/>
    <cellStyle name="Normal 6 2 4 5 6" xfId="30655"/>
    <cellStyle name="Normal 6 2 4 6" xfId="30656"/>
    <cellStyle name="Normal 6 2 4 6 2" xfId="30657"/>
    <cellStyle name="Normal 6 2 4 6 2 2" xfId="30658"/>
    <cellStyle name="Normal 6 2 4 6 2 2 2" xfId="30659"/>
    <cellStyle name="Normal 6 2 4 6 2 2 3" xfId="30660"/>
    <cellStyle name="Normal 6 2 4 6 2 2 4" xfId="30661"/>
    <cellStyle name="Normal 6 2 4 6 2 3" xfId="30662"/>
    <cellStyle name="Normal 6 2 4 6 2 4" xfId="30663"/>
    <cellStyle name="Normal 6 2 4 6 2 5" xfId="30664"/>
    <cellStyle name="Normal 6 2 4 6 3" xfId="30665"/>
    <cellStyle name="Normal 6 2 4 6 3 2" xfId="30666"/>
    <cellStyle name="Normal 6 2 4 6 3 3" xfId="30667"/>
    <cellStyle name="Normal 6 2 4 6 3 4" xfId="30668"/>
    <cellStyle name="Normal 6 2 4 6 4" xfId="30669"/>
    <cellStyle name="Normal 6 2 4 6 5" xfId="30670"/>
    <cellStyle name="Normal 6 2 4 6 6" xfId="30671"/>
    <cellStyle name="Normal 6 2 4 7" xfId="30672"/>
    <cellStyle name="Normal 6 2 4 7 2" xfId="30673"/>
    <cellStyle name="Normal 6 2 4 7 2 2" xfId="30674"/>
    <cellStyle name="Normal 6 2 4 7 2 3" xfId="30675"/>
    <cellStyle name="Normal 6 2 4 7 2 4" xfId="30676"/>
    <cellStyle name="Normal 6 2 4 7 3" xfId="30677"/>
    <cellStyle name="Normal 6 2 4 7 4" xfId="30678"/>
    <cellStyle name="Normal 6 2 4 7 5" xfId="30679"/>
    <cellStyle name="Normal 6 2 4 8" xfId="30680"/>
    <cellStyle name="Normal 6 2 4 8 2" xfId="30681"/>
    <cellStyle name="Normal 6 2 4 8 3" xfId="30682"/>
    <cellStyle name="Normal 6 2 4 8 4" xfId="30683"/>
    <cellStyle name="Normal 6 2 4 9" xfId="30684"/>
    <cellStyle name="Normal 6 2 4 9 2" xfId="30685"/>
    <cellStyle name="Normal 6 2 4 9 3" xfId="30686"/>
    <cellStyle name="Normal 6 2 4 9 4" xfId="30687"/>
    <cellStyle name="Normal 6 2 40" xfId="1376"/>
    <cellStyle name="Normal 6 2 40 2" xfId="1377"/>
    <cellStyle name="Normal 6 2 41" xfId="1378"/>
    <cellStyle name="Normal 6 2 41 2" xfId="1379"/>
    <cellStyle name="Normal 6 2 42" xfId="1380"/>
    <cellStyle name="Normal 6 2 42 2" xfId="1381"/>
    <cellStyle name="Normal 6 2 43" xfId="1382"/>
    <cellStyle name="Normal 6 2 43 2" xfId="1383"/>
    <cellStyle name="Normal 6 2 44" xfId="1384"/>
    <cellStyle name="Normal 6 2 44 2" xfId="1385"/>
    <cellStyle name="Normal 6 2 45" xfId="1386"/>
    <cellStyle name="Normal 6 2 45 2" xfId="1387"/>
    <cellStyle name="Normal 6 2 46" xfId="1388"/>
    <cellStyle name="Normal 6 2 46 2" xfId="1389"/>
    <cellStyle name="Normal 6 2 5" xfId="1390"/>
    <cellStyle name="Normal 6 2 5 2" xfId="1391"/>
    <cellStyle name="Normal 6 2 5 2 2" xfId="30688"/>
    <cellStyle name="Normal 6 2 5 2 2 2" xfId="30689"/>
    <cellStyle name="Normal 6 2 5 2 2 2 2" xfId="30690"/>
    <cellStyle name="Normal 6 2 5 2 2 2 3" xfId="30691"/>
    <cellStyle name="Normal 6 2 5 2 2 2 4" xfId="30692"/>
    <cellStyle name="Normal 6 2 5 2 2 3" xfId="30693"/>
    <cellStyle name="Normal 6 2 5 2 2 4" xfId="30694"/>
    <cellStyle name="Normal 6 2 5 2 2 5" xfId="30695"/>
    <cellStyle name="Normal 6 2 5 2 3" xfId="30696"/>
    <cellStyle name="Normal 6 2 5 2 3 2" xfId="30697"/>
    <cellStyle name="Normal 6 2 5 2 3 3" xfId="30698"/>
    <cellStyle name="Normal 6 2 5 2 3 4" xfId="30699"/>
    <cellStyle name="Normal 6 2 5 2 4" xfId="30700"/>
    <cellStyle name="Normal 6 2 5 2 5" xfId="30701"/>
    <cellStyle name="Normal 6 2 5 2 6" xfId="30702"/>
    <cellStyle name="Normal 6 2 5 3" xfId="30703"/>
    <cellStyle name="Normal 6 2 5 3 2" xfId="30704"/>
    <cellStyle name="Normal 6 2 5 3 2 2" xfId="30705"/>
    <cellStyle name="Normal 6 2 5 3 2 3" xfId="30706"/>
    <cellStyle name="Normal 6 2 5 3 2 4" xfId="30707"/>
    <cellStyle name="Normal 6 2 5 3 3" xfId="30708"/>
    <cellStyle name="Normal 6 2 5 3 4" xfId="30709"/>
    <cellStyle name="Normal 6 2 5 3 5" xfId="30710"/>
    <cellStyle name="Normal 6 2 5 4" xfId="30711"/>
    <cellStyle name="Normal 6 2 5 4 2" xfId="30712"/>
    <cellStyle name="Normal 6 2 5 4 3" xfId="30713"/>
    <cellStyle name="Normal 6 2 5 4 4" xfId="30714"/>
    <cellStyle name="Normal 6 2 5 5" xfId="30715"/>
    <cellStyle name="Normal 6 2 5 5 2" xfId="30716"/>
    <cellStyle name="Normal 6 2 5 5 3" xfId="30717"/>
    <cellStyle name="Normal 6 2 5 5 4" xfId="30718"/>
    <cellStyle name="Normal 6 2 5 6" xfId="30719"/>
    <cellStyle name="Normal 6 2 5 6 2" xfId="30720"/>
    <cellStyle name="Normal 6 2 5 6 3" xfId="30721"/>
    <cellStyle name="Normal 6 2 5 7" xfId="30722"/>
    <cellStyle name="Normal 6 2 5 8" xfId="30723"/>
    <cellStyle name="Normal 6 2 5 9" xfId="30724"/>
    <cellStyle name="Normal 6 2 6" xfId="1392"/>
    <cellStyle name="Normal 6 2 6 2" xfId="1393"/>
    <cellStyle name="Normal 6 2 6 2 2" xfId="30725"/>
    <cellStyle name="Normal 6 2 6 2 2 2" xfId="30726"/>
    <cellStyle name="Normal 6 2 6 2 2 2 2" xfId="30727"/>
    <cellStyle name="Normal 6 2 6 2 2 2 3" xfId="30728"/>
    <cellStyle name="Normal 6 2 6 2 2 2 4" xfId="30729"/>
    <cellStyle name="Normal 6 2 6 2 2 3" xfId="30730"/>
    <cellStyle name="Normal 6 2 6 2 2 4" xfId="30731"/>
    <cellStyle name="Normal 6 2 6 2 2 5" xfId="30732"/>
    <cellStyle name="Normal 6 2 6 2 3" xfId="30733"/>
    <cellStyle name="Normal 6 2 6 2 3 2" xfId="30734"/>
    <cellStyle name="Normal 6 2 6 2 3 3" xfId="30735"/>
    <cellStyle name="Normal 6 2 6 2 3 4" xfId="30736"/>
    <cellStyle name="Normal 6 2 6 2 4" xfId="30737"/>
    <cellStyle name="Normal 6 2 6 2 5" xfId="30738"/>
    <cellStyle name="Normal 6 2 6 2 6" xfId="30739"/>
    <cellStyle name="Normal 6 2 6 3" xfId="30740"/>
    <cellStyle name="Normal 6 2 6 3 2" xfId="30741"/>
    <cellStyle name="Normal 6 2 6 3 2 2" xfId="30742"/>
    <cellStyle name="Normal 6 2 6 3 2 3" xfId="30743"/>
    <cellStyle name="Normal 6 2 6 3 2 4" xfId="30744"/>
    <cellStyle name="Normal 6 2 6 3 3" xfId="30745"/>
    <cellStyle name="Normal 6 2 6 3 4" xfId="30746"/>
    <cellStyle name="Normal 6 2 6 3 5" xfId="30747"/>
    <cellStyle name="Normal 6 2 6 4" xfId="30748"/>
    <cellStyle name="Normal 6 2 6 4 2" xfId="30749"/>
    <cellStyle name="Normal 6 2 6 4 3" xfId="30750"/>
    <cellStyle name="Normal 6 2 6 4 4" xfId="30751"/>
    <cellStyle name="Normal 6 2 6 5" xfId="30752"/>
    <cellStyle name="Normal 6 2 6 5 2" xfId="30753"/>
    <cellStyle name="Normal 6 2 6 5 3" xfId="30754"/>
    <cellStyle name="Normal 6 2 6 5 4" xfId="30755"/>
    <cellStyle name="Normal 6 2 6 6" xfId="30756"/>
    <cellStyle name="Normal 6 2 6 6 2" xfId="30757"/>
    <cellStyle name="Normal 6 2 6 6 3" xfId="30758"/>
    <cellStyle name="Normal 6 2 6 7" xfId="30759"/>
    <cellStyle name="Normal 6 2 6 8" xfId="30760"/>
    <cellStyle name="Normal 6 2 6 9" xfId="30761"/>
    <cellStyle name="Normal 6 2 7" xfId="1394"/>
    <cellStyle name="Normal 6 2 7 2" xfId="1395"/>
    <cellStyle name="Normal 6 2 7 2 2" xfId="30762"/>
    <cellStyle name="Normal 6 2 7 2 2 2" xfId="30763"/>
    <cellStyle name="Normal 6 2 7 2 2 3" xfId="30764"/>
    <cellStyle name="Normal 6 2 7 2 2 4" xfId="30765"/>
    <cellStyle name="Normal 6 2 7 2 3" xfId="30766"/>
    <cellStyle name="Normal 6 2 7 2 4" xfId="30767"/>
    <cellStyle name="Normal 6 2 7 2 5" xfId="30768"/>
    <cellStyle name="Normal 6 2 7 3" xfId="30769"/>
    <cellStyle name="Normal 6 2 7 3 2" xfId="30770"/>
    <cellStyle name="Normal 6 2 7 3 3" xfId="30771"/>
    <cellStyle name="Normal 6 2 7 3 4" xfId="30772"/>
    <cellStyle name="Normal 6 2 7 4" xfId="30773"/>
    <cellStyle name="Normal 6 2 7 5" xfId="30774"/>
    <cellStyle name="Normal 6 2 7 6" xfId="30775"/>
    <cellStyle name="Normal 6 2 8" xfId="1396"/>
    <cellStyle name="Normal 6 2 8 2" xfId="1397"/>
    <cellStyle name="Normal 6 2 8 2 2" xfId="30776"/>
    <cellStyle name="Normal 6 2 8 2 2 2" xfId="30777"/>
    <cellStyle name="Normal 6 2 8 2 2 3" xfId="30778"/>
    <cellStyle name="Normal 6 2 8 2 2 4" xfId="30779"/>
    <cellStyle name="Normal 6 2 8 2 3" xfId="30780"/>
    <cellStyle name="Normal 6 2 8 2 4" xfId="30781"/>
    <cellStyle name="Normal 6 2 8 2 5" xfId="30782"/>
    <cellStyle name="Normal 6 2 8 3" xfId="30783"/>
    <cellStyle name="Normal 6 2 8 3 2" xfId="30784"/>
    <cellStyle name="Normal 6 2 8 3 3" xfId="30785"/>
    <cellStyle name="Normal 6 2 8 3 4" xfId="30786"/>
    <cellStyle name="Normal 6 2 8 4" xfId="30787"/>
    <cellStyle name="Normal 6 2 8 5" xfId="30788"/>
    <cellStyle name="Normal 6 2 8 6" xfId="30789"/>
    <cellStyle name="Normal 6 2 9" xfId="1398"/>
    <cellStyle name="Normal 6 2 9 2" xfId="1399"/>
    <cellStyle name="Normal 6 2 9 2 2" xfId="30790"/>
    <cellStyle name="Normal 6 2 9 2 2 2" xfId="30791"/>
    <cellStyle name="Normal 6 2 9 2 2 3" xfId="30792"/>
    <cellStyle name="Normal 6 2 9 2 2 4" xfId="30793"/>
    <cellStyle name="Normal 6 2 9 2 3" xfId="30794"/>
    <cellStyle name="Normal 6 2 9 2 4" xfId="30795"/>
    <cellStyle name="Normal 6 2 9 2 5" xfId="30796"/>
    <cellStyle name="Normal 6 2 9 3" xfId="30797"/>
    <cellStyle name="Normal 6 2 9 3 2" xfId="30798"/>
    <cellStyle name="Normal 6 2 9 3 3" xfId="30799"/>
    <cellStyle name="Normal 6 2 9 3 4" xfId="30800"/>
    <cellStyle name="Normal 6 2 9 4" xfId="30801"/>
    <cellStyle name="Normal 6 2 9 5" xfId="30802"/>
    <cellStyle name="Normal 6 2 9 6" xfId="30803"/>
    <cellStyle name="Normal 6 20" xfId="1400"/>
    <cellStyle name="Normal 6 21" xfId="1401"/>
    <cellStyle name="Normal 6 22" xfId="1402"/>
    <cellStyle name="Normal 6 23" xfId="1403"/>
    <cellStyle name="Normal 6 24" xfId="1404"/>
    <cellStyle name="Normal 6 25" xfId="1405"/>
    <cellStyle name="Normal 6 26" xfId="1406"/>
    <cellStyle name="Normal 6 27" xfId="1407"/>
    <cellStyle name="Normal 6 28" xfId="1408"/>
    <cellStyle name="Normal 6 29" xfId="1409"/>
    <cellStyle name="Normal 6 3" xfId="1410"/>
    <cellStyle name="Normal 6 3 10" xfId="30804"/>
    <cellStyle name="Normal 6 3 10 2" xfId="30805"/>
    <cellStyle name="Normal 6 3 10 3" xfId="30806"/>
    <cellStyle name="Normal 6 3 10 4" xfId="30807"/>
    <cellStyle name="Normal 6 3 11" xfId="30808"/>
    <cellStyle name="Normal 6 3 11 2" xfId="30809"/>
    <cellStyle name="Normal 6 3 11 3" xfId="30810"/>
    <cellStyle name="Normal 6 3 11 4" xfId="30811"/>
    <cellStyle name="Normal 6 3 12" xfId="30812"/>
    <cellStyle name="Normal 6 3 12 2" xfId="30813"/>
    <cellStyle name="Normal 6 3 12 3" xfId="30814"/>
    <cellStyle name="Normal 6 3 12 4" xfId="30815"/>
    <cellStyle name="Normal 6 3 13" xfId="30816"/>
    <cellStyle name="Normal 6 3 13 2" xfId="30817"/>
    <cellStyle name="Normal 6 3 13 3" xfId="30818"/>
    <cellStyle name="Normal 6 3 14" xfId="30819"/>
    <cellStyle name="Normal 6 3 14 2" xfId="30820"/>
    <cellStyle name="Normal 6 3 15" xfId="30821"/>
    <cellStyle name="Normal 6 3 16" xfId="30822"/>
    <cellStyle name="Normal 6 3 2" xfId="1411"/>
    <cellStyle name="Normal 6 3 2 10" xfId="30823"/>
    <cellStyle name="Normal 6 3 2 10 2" xfId="30824"/>
    <cellStyle name="Normal 6 3 2 10 3" xfId="30825"/>
    <cellStyle name="Normal 6 3 2 10 4" xfId="30826"/>
    <cellStyle name="Normal 6 3 2 11" xfId="30827"/>
    <cellStyle name="Normal 6 3 2 11 2" xfId="30828"/>
    <cellStyle name="Normal 6 3 2 11 3" xfId="30829"/>
    <cellStyle name="Normal 6 3 2 12" xfId="30830"/>
    <cellStyle name="Normal 6 3 2 12 2" xfId="30831"/>
    <cellStyle name="Normal 6 3 2 13" xfId="30832"/>
    <cellStyle name="Normal 6 3 2 14" xfId="30833"/>
    <cellStyle name="Normal 6 3 2 2" xfId="30834"/>
    <cellStyle name="Normal 6 3 2 2 2" xfId="30835"/>
    <cellStyle name="Normal 6 3 2 2 2 2" xfId="30836"/>
    <cellStyle name="Normal 6 3 2 2 2 2 2" xfId="30837"/>
    <cellStyle name="Normal 6 3 2 2 2 2 2 2" xfId="30838"/>
    <cellStyle name="Normal 6 3 2 2 2 2 2 3" xfId="30839"/>
    <cellStyle name="Normal 6 3 2 2 2 2 2 4" xfId="30840"/>
    <cellStyle name="Normal 6 3 2 2 2 2 3" xfId="30841"/>
    <cellStyle name="Normal 6 3 2 2 2 2 4" xfId="30842"/>
    <cellStyle name="Normal 6 3 2 2 2 2 5" xfId="30843"/>
    <cellStyle name="Normal 6 3 2 2 2 3" xfId="30844"/>
    <cellStyle name="Normal 6 3 2 2 2 3 2" xfId="30845"/>
    <cellStyle name="Normal 6 3 2 2 2 3 3" xfId="30846"/>
    <cellStyle name="Normal 6 3 2 2 2 3 4" xfId="30847"/>
    <cellStyle name="Normal 6 3 2 2 2 4" xfId="30848"/>
    <cellStyle name="Normal 6 3 2 2 2 5" xfId="30849"/>
    <cellStyle name="Normal 6 3 2 2 2 6" xfId="30850"/>
    <cellStyle name="Normal 6 3 2 2 3" xfId="30851"/>
    <cellStyle name="Normal 6 3 2 2 3 2" xfId="30852"/>
    <cellStyle name="Normal 6 3 2 2 3 2 2" xfId="30853"/>
    <cellStyle name="Normal 6 3 2 2 3 2 3" xfId="30854"/>
    <cellStyle name="Normal 6 3 2 2 3 2 4" xfId="30855"/>
    <cellStyle name="Normal 6 3 2 2 3 3" xfId="30856"/>
    <cellStyle name="Normal 6 3 2 2 3 4" xfId="30857"/>
    <cellStyle name="Normal 6 3 2 2 3 5" xfId="30858"/>
    <cellStyle name="Normal 6 3 2 2 4" xfId="30859"/>
    <cellStyle name="Normal 6 3 2 2 4 2" xfId="30860"/>
    <cellStyle name="Normal 6 3 2 2 4 3" xfId="30861"/>
    <cellStyle name="Normal 6 3 2 2 4 4" xfId="30862"/>
    <cellStyle name="Normal 6 3 2 2 5" xfId="30863"/>
    <cellStyle name="Normal 6 3 2 2 5 2" xfId="30864"/>
    <cellStyle name="Normal 6 3 2 2 5 3" xfId="30865"/>
    <cellStyle name="Normal 6 3 2 2 5 4" xfId="30866"/>
    <cellStyle name="Normal 6 3 2 2 6" xfId="30867"/>
    <cellStyle name="Normal 6 3 2 2 6 2" xfId="30868"/>
    <cellStyle name="Normal 6 3 2 2 6 3" xfId="30869"/>
    <cellStyle name="Normal 6 3 2 2 7" xfId="30870"/>
    <cellStyle name="Normal 6 3 2 2 8" xfId="30871"/>
    <cellStyle name="Normal 6 3 2 2 9" xfId="30872"/>
    <cellStyle name="Normal 6 3 2 3" xfId="30873"/>
    <cellStyle name="Normal 6 3 2 3 2" xfId="30874"/>
    <cellStyle name="Normal 6 3 2 3 2 2" xfId="30875"/>
    <cellStyle name="Normal 6 3 2 3 2 2 2" xfId="30876"/>
    <cellStyle name="Normal 6 3 2 3 2 2 2 2" xfId="30877"/>
    <cellStyle name="Normal 6 3 2 3 2 2 2 3" xfId="30878"/>
    <cellStyle name="Normal 6 3 2 3 2 2 2 4" xfId="30879"/>
    <cellStyle name="Normal 6 3 2 3 2 2 3" xfId="30880"/>
    <cellStyle name="Normal 6 3 2 3 2 2 4" xfId="30881"/>
    <cellStyle name="Normal 6 3 2 3 2 2 5" xfId="30882"/>
    <cellStyle name="Normal 6 3 2 3 2 3" xfId="30883"/>
    <cellStyle name="Normal 6 3 2 3 2 3 2" xfId="30884"/>
    <cellStyle name="Normal 6 3 2 3 2 3 3" xfId="30885"/>
    <cellStyle name="Normal 6 3 2 3 2 3 4" xfId="30886"/>
    <cellStyle name="Normal 6 3 2 3 2 4" xfId="30887"/>
    <cellStyle name="Normal 6 3 2 3 2 5" xfId="30888"/>
    <cellStyle name="Normal 6 3 2 3 2 6" xfId="30889"/>
    <cellStyle name="Normal 6 3 2 3 3" xfId="30890"/>
    <cellStyle name="Normal 6 3 2 3 3 2" xfId="30891"/>
    <cellStyle name="Normal 6 3 2 3 3 2 2" xfId="30892"/>
    <cellStyle name="Normal 6 3 2 3 3 2 3" xfId="30893"/>
    <cellStyle name="Normal 6 3 2 3 3 2 4" xfId="30894"/>
    <cellStyle name="Normal 6 3 2 3 3 3" xfId="30895"/>
    <cellStyle name="Normal 6 3 2 3 3 4" xfId="30896"/>
    <cellStyle name="Normal 6 3 2 3 3 5" xfId="30897"/>
    <cellStyle name="Normal 6 3 2 3 4" xfId="30898"/>
    <cellStyle name="Normal 6 3 2 3 4 2" xfId="30899"/>
    <cellStyle name="Normal 6 3 2 3 4 3" xfId="30900"/>
    <cellStyle name="Normal 6 3 2 3 4 4" xfId="30901"/>
    <cellStyle name="Normal 6 3 2 3 5" xfId="30902"/>
    <cellStyle name="Normal 6 3 2 3 5 2" xfId="30903"/>
    <cellStyle name="Normal 6 3 2 3 5 3" xfId="30904"/>
    <cellStyle name="Normal 6 3 2 3 5 4" xfId="30905"/>
    <cellStyle name="Normal 6 3 2 3 6" xfId="30906"/>
    <cellStyle name="Normal 6 3 2 3 6 2" xfId="30907"/>
    <cellStyle name="Normal 6 3 2 3 6 3" xfId="30908"/>
    <cellStyle name="Normal 6 3 2 3 7" xfId="30909"/>
    <cellStyle name="Normal 6 3 2 3 8" xfId="30910"/>
    <cellStyle name="Normal 6 3 2 3 9" xfId="30911"/>
    <cellStyle name="Normal 6 3 2 4" xfId="30912"/>
    <cellStyle name="Normal 6 3 2 4 2" xfId="30913"/>
    <cellStyle name="Normal 6 3 2 4 2 2" xfId="30914"/>
    <cellStyle name="Normal 6 3 2 4 2 2 2" xfId="30915"/>
    <cellStyle name="Normal 6 3 2 4 2 2 3" xfId="30916"/>
    <cellStyle name="Normal 6 3 2 4 2 2 4" xfId="30917"/>
    <cellStyle name="Normal 6 3 2 4 2 3" xfId="30918"/>
    <cellStyle name="Normal 6 3 2 4 2 4" xfId="30919"/>
    <cellStyle name="Normal 6 3 2 4 2 5" xfId="30920"/>
    <cellStyle name="Normal 6 3 2 4 3" xfId="30921"/>
    <cellStyle name="Normal 6 3 2 4 3 2" xfId="30922"/>
    <cellStyle name="Normal 6 3 2 4 3 3" xfId="30923"/>
    <cellStyle name="Normal 6 3 2 4 3 4" xfId="30924"/>
    <cellStyle name="Normal 6 3 2 4 4" xfId="30925"/>
    <cellStyle name="Normal 6 3 2 4 5" xfId="30926"/>
    <cellStyle name="Normal 6 3 2 4 6" xfId="30927"/>
    <cellStyle name="Normal 6 3 2 5" xfId="30928"/>
    <cellStyle name="Normal 6 3 2 5 2" xfId="30929"/>
    <cellStyle name="Normal 6 3 2 5 2 2" xfId="30930"/>
    <cellStyle name="Normal 6 3 2 5 2 2 2" xfId="30931"/>
    <cellStyle name="Normal 6 3 2 5 2 2 3" xfId="30932"/>
    <cellStyle name="Normal 6 3 2 5 2 2 4" xfId="30933"/>
    <cellStyle name="Normal 6 3 2 5 2 3" xfId="30934"/>
    <cellStyle name="Normal 6 3 2 5 2 4" xfId="30935"/>
    <cellStyle name="Normal 6 3 2 5 2 5" xfId="30936"/>
    <cellStyle name="Normal 6 3 2 5 3" xfId="30937"/>
    <cellStyle name="Normal 6 3 2 5 3 2" xfId="30938"/>
    <cellStyle name="Normal 6 3 2 5 3 3" xfId="30939"/>
    <cellStyle name="Normal 6 3 2 5 3 4" xfId="30940"/>
    <cellStyle name="Normal 6 3 2 5 4" xfId="30941"/>
    <cellStyle name="Normal 6 3 2 5 5" xfId="30942"/>
    <cellStyle name="Normal 6 3 2 5 6" xfId="30943"/>
    <cellStyle name="Normal 6 3 2 6" xfId="30944"/>
    <cellStyle name="Normal 6 3 2 6 2" xfId="30945"/>
    <cellStyle name="Normal 6 3 2 6 2 2" xfId="30946"/>
    <cellStyle name="Normal 6 3 2 6 2 2 2" xfId="30947"/>
    <cellStyle name="Normal 6 3 2 6 2 2 3" xfId="30948"/>
    <cellStyle name="Normal 6 3 2 6 2 2 4" xfId="30949"/>
    <cellStyle name="Normal 6 3 2 6 2 3" xfId="30950"/>
    <cellStyle name="Normal 6 3 2 6 2 4" xfId="30951"/>
    <cellStyle name="Normal 6 3 2 6 2 5" xfId="30952"/>
    <cellStyle name="Normal 6 3 2 6 3" xfId="30953"/>
    <cellStyle name="Normal 6 3 2 6 3 2" xfId="30954"/>
    <cellStyle name="Normal 6 3 2 6 3 3" xfId="30955"/>
    <cellStyle name="Normal 6 3 2 6 3 4" xfId="30956"/>
    <cellStyle name="Normal 6 3 2 6 4" xfId="30957"/>
    <cellStyle name="Normal 6 3 2 6 5" xfId="30958"/>
    <cellStyle name="Normal 6 3 2 6 6" xfId="30959"/>
    <cellStyle name="Normal 6 3 2 7" xfId="30960"/>
    <cellStyle name="Normal 6 3 2 7 2" xfId="30961"/>
    <cellStyle name="Normal 6 3 2 7 2 2" xfId="30962"/>
    <cellStyle name="Normal 6 3 2 7 2 3" xfId="30963"/>
    <cellStyle name="Normal 6 3 2 7 2 4" xfId="30964"/>
    <cellStyle name="Normal 6 3 2 7 3" xfId="30965"/>
    <cellStyle name="Normal 6 3 2 7 4" xfId="30966"/>
    <cellStyle name="Normal 6 3 2 7 5" xfId="30967"/>
    <cellStyle name="Normal 6 3 2 8" xfId="30968"/>
    <cellStyle name="Normal 6 3 2 8 2" xfId="30969"/>
    <cellStyle name="Normal 6 3 2 8 3" xfId="30970"/>
    <cellStyle name="Normal 6 3 2 8 4" xfId="30971"/>
    <cellStyle name="Normal 6 3 2 9" xfId="30972"/>
    <cellStyle name="Normal 6 3 2 9 2" xfId="30973"/>
    <cellStyle name="Normal 6 3 2 9 3" xfId="30974"/>
    <cellStyle name="Normal 6 3 2 9 4" xfId="30975"/>
    <cellStyle name="Normal 6 3 3" xfId="30976"/>
    <cellStyle name="Normal 6 3 3 10" xfId="30977"/>
    <cellStyle name="Normal 6 3 3 10 2" xfId="30978"/>
    <cellStyle name="Normal 6 3 3 10 3" xfId="30979"/>
    <cellStyle name="Normal 6 3 3 10 4" xfId="30980"/>
    <cellStyle name="Normal 6 3 3 11" xfId="30981"/>
    <cellStyle name="Normal 6 3 3 11 2" xfId="30982"/>
    <cellStyle name="Normal 6 3 3 11 3" xfId="30983"/>
    <cellStyle name="Normal 6 3 3 12" xfId="30984"/>
    <cellStyle name="Normal 6 3 3 12 2" xfId="30985"/>
    <cellStyle name="Normal 6 3 3 13" xfId="30986"/>
    <cellStyle name="Normal 6 3 3 14" xfId="30987"/>
    <cellStyle name="Normal 6 3 3 2" xfId="30988"/>
    <cellStyle name="Normal 6 3 3 2 2" xfId="30989"/>
    <cellStyle name="Normal 6 3 3 2 2 2" xfId="30990"/>
    <cellStyle name="Normal 6 3 3 2 2 2 2" xfId="30991"/>
    <cellStyle name="Normal 6 3 3 2 2 2 2 2" xfId="30992"/>
    <cellStyle name="Normal 6 3 3 2 2 2 2 3" xfId="30993"/>
    <cellStyle name="Normal 6 3 3 2 2 2 2 4" xfId="30994"/>
    <cellStyle name="Normal 6 3 3 2 2 2 3" xfId="30995"/>
    <cellStyle name="Normal 6 3 3 2 2 2 4" xfId="30996"/>
    <cellStyle name="Normal 6 3 3 2 2 2 5" xfId="30997"/>
    <cellStyle name="Normal 6 3 3 2 2 3" xfId="30998"/>
    <cellStyle name="Normal 6 3 3 2 2 3 2" xfId="30999"/>
    <cellStyle name="Normal 6 3 3 2 2 3 3" xfId="31000"/>
    <cellStyle name="Normal 6 3 3 2 2 3 4" xfId="31001"/>
    <cellStyle name="Normal 6 3 3 2 2 4" xfId="31002"/>
    <cellStyle name="Normal 6 3 3 2 2 5" xfId="31003"/>
    <cellStyle name="Normal 6 3 3 2 2 6" xfId="31004"/>
    <cellStyle name="Normal 6 3 3 2 3" xfId="31005"/>
    <cellStyle name="Normal 6 3 3 2 3 2" xfId="31006"/>
    <cellStyle name="Normal 6 3 3 2 3 2 2" xfId="31007"/>
    <cellStyle name="Normal 6 3 3 2 3 2 3" xfId="31008"/>
    <cellStyle name="Normal 6 3 3 2 3 2 4" xfId="31009"/>
    <cellStyle name="Normal 6 3 3 2 3 3" xfId="31010"/>
    <cellStyle name="Normal 6 3 3 2 3 4" xfId="31011"/>
    <cellStyle name="Normal 6 3 3 2 3 5" xfId="31012"/>
    <cellStyle name="Normal 6 3 3 2 4" xfId="31013"/>
    <cellStyle name="Normal 6 3 3 2 4 2" xfId="31014"/>
    <cellStyle name="Normal 6 3 3 2 4 3" xfId="31015"/>
    <cellStyle name="Normal 6 3 3 2 4 4" xfId="31016"/>
    <cellStyle name="Normal 6 3 3 2 5" xfId="31017"/>
    <cellStyle name="Normal 6 3 3 2 5 2" xfId="31018"/>
    <cellStyle name="Normal 6 3 3 2 5 3" xfId="31019"/>
    <cellStyle name="Normal 6 3 3 2 5 4" xfId="31020"/>
    <cellStyle name="Normal 6 3 3 2 6" xfId="31021"/>
    <cellStyle name="Normal 6 3 3 2 6 2" xfId="31022"/>
    <cellStyle name="Normal 6 3 3 2 6 3" xfId="31023"/>
    <cellStyle name="Normal 6 3 3 2 7" xfId="31024"/>
    <cellStyle name="Normal 6 3 3 2 8" xfId="31025"/>
    <cellStyle name="Normal 6 3 3 2 9" xfId="31026"/>
    <cellStyle name="Normal 6 3 3 3" xfId="31027"/>
    <cellStyle name="Normal 6 3 3 3 2" xfId="31028"/>
    <cellStyle name="Normal 6 3 3 3 2 2" xfId="31029"/>
    <cellStyle name="Normal 6 3 3 3 2 2 2" xfId="31030"/>
    <cellStyle name="Normal 6 3 3 3 2 2 2 2" xfId="31031"/>
    <cellStyle name="Normal 6 3 3 3 2 2 2 3" xfId="31032"/>
    <cellStyle name="Normal 6 3 3 3 2 2 2 4" xfId="31033"/>
    <cellStyle name="Normal 6 3 3 3 2 2 3" xfId="31034"/>
    <cellStyle name="Normal 6 3 3 3 2 2 4" xfId="31035"/>
    <cellStyle name="Normal 6 3 3 3 2 2 5" xfId="31036"/>
    <cellStyle name="Normal 6 3 3 3 2 3" xfId="31037"/>
    <cellStyle name="Normal 6 3 3 3 2 3 2" xfId="31038"/>
    <cellStyle name="Normal 6 3 3 3 2 3 3" xfId="31039"/>
    <cellStyle name="Normal 6 3 3 3 2 3 4" xfId="31040"/>
    <cellStyle name="Normal 6 3 3 3 2 4" xfId="31041"/>
    <cellStyle name="Normal 6 3 3 3 2 5" xfId="31042"/>
    <cellStyle name="Normal 6 3 3 3 2 6" xfId="31043"/>
    <cellStyle name="Normal 6 3 3 3 3" xfId="31044"/>
    <cellStyle name="Normal 6 3 3 3 3 2" xfId="31045"/>
    <cellStyle name="Normal 6 3 3 3 3 2 2" xfId="31046"/>
    <cellStyle name="Normal 6 3 3 3 3 2 3" xfId="31047"/>
    <cellStyle name="Normal 6 3 3 3 3 2 4" xfId="31048"/>
    <cellStyle name="Normal 6 3 3 3 3 3" xfId="31049"/>
    <cellStyle name="Normal 6 3 3 3 3 4" xfId="31050"/>
    <cellStyle name="Normal 6 3 3 3 3 5" xfId="31051"/>
    <cellStyle name="Normal 6 3 3 3 4" xfId="31052"/>
    <cellStyle name="Normal 6 3 3 3 4 2" xfId="31053"/>
    <cellStyle name="Normal 6 3 3 3 4 3" xfId="31054"/>
    <cellStyle name="Normal 6 3 3 3 4 4" xfId="31055"/>
    <cellStyle name="Normal 6 3 3 3 5" xfId="31056"/>
    <cellStyle name="Normal 6 3 3 3 5 2" xfId="31057"/>
    <cellStyle name="Normal 6 3 3 3 5 3" xfId="31058"/>
    <cellStyle name="Normal 6 3 3 3 5 4" xfId="31059"/>
    <cellStyle name="Normal 6 3 3 3 6" xfId="31060"/>
    <cellStyle name="Normal 6 3 3 3 6 2" xfId="31061"/>
    <cellStyle name="Normal 6 3 3 3 6 3" xfId="31062"/>
    <cellStyle name="Normal 6 3 3 3 7" xfId="31063"/>
    <cellStyle name="Normal 6 3 3 3 8" xfId="31064"/>
    <cellStyle name="Normal 6 3 3 3 9" xfId="31065"/>
    <cellStyle name="Normal 6 3 3 4" xfId="31066"/>
    <cellStyle name="Normal 6 3 3 4 2" xfId="31067"/>
    <cellStyle name="Normal 6 3 3 4 2 2" xfId="31068"/>
    <cellStyle name="Normal 6 3 3 4 2 2 2" xfId="31069"/>
    <cellStyle name="Normal 6 3 3 4 2 2 3" xfId="31070"/>
    <cellStyle name="Normal 6 3 3 4 2 2 4" xfId="31071"/>
    <cellStyle name="Normal 6 3 3 4 2 3" xfId="31072"/>
    <cellStyle name="Normal 6 3 3 4 2 4" xfId="31073"/>
    <cellStyle name="Normal 6 3 3 4 2 5" xfId="31074"/>
    <cellStyle name="Normal 6 3 3 4 3" xfId="31075"/>
    <cellStyle name="Normal 6 3 3 4 3 2" xfId="31076"/>
    <cellStyle name="Normal 6 3 3 4 3 3" xfId="31077"/>
    <cellStyle name="Normal 6 3 3 4 3 4" xfId="31078"/>
    <cellStyle name="Normal 6 3 3 4 4" xfId="31079"/>
    <cellStyle name="Normal 6 3 3 4 5" xfId="31080"/>
    <cellStyle name="Normal 6 3 3 4 6" xfId="31081"/>
    <cellStyle name="Normal 6 3 3 5" xfId="31082"/>
    <cellStyle name="Normal 6 3 3 5 2" xfId="31083"/>
    <cellStyle name="Normal 6 3 3 5 2 2" xfId="31084"/>
    <cellStyle name="Normal 6 3 3 5 2 2 2" xfId="31085"/>
    <cellStyle name="Normal 6 3 3 5 2 2 3" xfId="31086"/>
    <cellStyle name="Normal 6 3 3 5 2 2 4" xfId="31087"/>
    <cellStyle name="Normal 6 3 3 5 2 3" xfId="31088"/>
    <cellStyle name="Normal 6 3 3 5 2 4" xfId="31089"/>
    <cellStyle name="Normal 6 3 3 5 2 5" xfId="31090"/>
    <cellStyle name="Normal 6 3 3 5 3" xfId="31091"/>
    <cellStyle name="Normal 6 3 3 5 3 2" xfId="31092"/>
    <cellStyle name="Normal 6 3 3 5 3 3" xfId="31093"/>
    <cellStyle name="Normal 6 3 3 5 3 4" xfId="31094"/>
    <cellStyle name="Normal 6 3 3 5 4" xfId="31095"/>
    <cellStyle name="Normal 6 3 3 5 5" xfId="31096"/>
    <cellStyle name="Normal 6 3 3 5 6" xfId="31097"/>
    <cellStyle name="Normal 6 3 3 6" xfId="31098"/>
    <cellStyle name="Normal 6 3 3 6 2" xfId="31099"/>
    <cellStyle name="Normal 6 3 3 6 2 2" xfId="31100"/>
    <cellStyle name="Normal 6 3 3 6 2 2 2" xfId="31101"/>
    <cellStyle name="Normal 6 3 3 6 2 2 3" xfId="31102"/>
    <cellStyle name="Normal 6 3 3 6 2 2 4" xfId="31103"/>
    <cellStyle name="Normal 6 3 3 6 2 3" xfId="31104"/>
    <cellStyle name="Normal 6 3 3 6 2 4" xfId="31105"/>
    <cellStyle name="Normal 6 3 3 6 2 5" xfId="31106"/>
    <cellStyle name="Normal 6 3 3 6 3" xfId="31107"/>
    <cellStyle name="Normal 6 3 3 6 3 2" xfId="31108"/>
    <cellStyle name="Normal 6 3 3 6 3 3" xfId="31109"/>
    <cellStyle name="Normal 6 3 3 6 3 4" xfId="31110"/>
    <cellStyle name="Normal 6 3 3 6 4" xfId="31111"/>
    <cellStyle name="Normal 6 3 3 6 5" xfId="31112"/>
    <cellStyle name="Normal 6 3 3 6 6" xfId="31113"/>
    <cellStyle name="Normal 6 3 3 7" xfId="31114"/>
    <cellStyle name="Normal 6 3 3 7 2" xfId="31115"/>
    <cellStyle name="Normal 6 3 3 7 2 2" xfId="31116"/>
    <cellStyle name="Normal 6 3 3 7 2 3" xfId="31117"/>
    <cellStyle name="Normal 6 3 3 7 2 4" xfId="31118"/>
    <cellStyle name="Normal 6 3 3 7 3" xfId="31119"/>
    <cellStyle name="Normal 6 3 3 7 4" xfId="31120"/>
    <cellStyle name="Normal 6 3 3 7 5" xfId="31121"/>
    <cellStyle name="Normal 6 3 3 8" xfId="31122"/>
    <cellStyle name="Normal 6 3 3 8 2" xfId="31123"/>
    <cellStyle name="Normal 6 3 3 8 3" xfId="31124"/>
    <cellStyle name="Normal 6 3 3 8 4" xfId="31125"/>
    <cellStyle name="Normal 6 3 3 9" xfId="31126"/>
    <cellStyle name="Normal 6 3 3 9 2" xfId="31127"/>
    <cellStyle name="Normal 6 3 3 9 3" xfId="31128"/>
    <cellStyle name="Normal 6 3 3 9 4" xfId="31129"/>
    <cellStyle name="Normal 6 3 4" xfId="31130"/>
    <cellStyle name="Normal 6 3 4 2" xfId="31131"/>
    <cellStyle name="Normal 6 3 4 2 2" xfId="31132"/>
    <cellStyle name="Normal 6 3 4 2 2 2" xfId="31133"/>
    <cellStyle name="Normal 6 3 4 2 2 2 2" xfId="31134"/>
    <cellStyle name="Normal 6 3 4 2 2 2 3" xfId="31135"/>
    <cellStyle name="Normal 6 3 4 2 2 2 4" xfId="31136"/>
    <cellStyle name="Normal 6 3 4 2 2 3" xfId="31137"/>
    <cellStyle name="Normal 6 3 4 2 2 4" xfId="31138"/>
    <cellStyle name="Normal 6 3 4 2 2 5" xfId="31139"/>
    <cellStyle name="Normal 6 3 4 2 3" xfId="31140"/>
    <cellStyle name="Normal 6 3 4 2 3 2" xfId="31141"/>
    <cellStyle name="Normal 6 3 4 2 3 3" xfId="31142"/>
    <cellStyle name="Normal 6 3 4 2 3 4" xfId="31143"/>
    <cellStyle name="Normal 6 3 4 2 4" xfId="31144"/>
    <cellStyle name="Normal 6 3 4 2 5" xfId="31145"/>
    <cellStyle name="Normal 6 3 4 2 6" xfId="31146"/>
    <cellStyle name="Normal 6 3 4 3" xfId="31147"/>
    <cellStyle name="Normal 6 3 4 3 2" xfId="31148"/>
    <cellStyle name="Normal 6 3 4 3 2 2" xfId="31149"/>
    <cellStyle name="Normal 6 3 4 3 2 3" xfId="31150"/>
    <cellStyle name="Normal 6 3 4 3 2 4" xfId="31151"/>
    <cellStyle name="Normal 6 3 4 3 3" xfId="31152"/>
    <cellStyle name="Normal 6 3 4 3 4" xfId="31153"/>
    <cellStyle name="Normal 6 3 4 3 5" xfId="31154"/>
    <cellStyle name="Normal 6 3 4 4" xfId="31155"/>
    <cellStyle name="Normal 6 3 4 4 2" xfId="31156"/>
    <cellStyle name="Normal 6 3 4 4 3" xfId="31157"/>
    <cellStyle name="Normal 6 3 4 4 4" xfId="31158"/>
    <cellStyle name="Normal 6 3 4 5" xfId="31159"/>
    <cellStyle name="Normal 6 3 4 5 2" xfId="31160"/>
    <cellStyle name="Normal 6 3 4 5 3" xfId="31161"/>
    <cellStyle name="Normal 6 3 4 5 4" xfId="31162"/>
    <cellStyle name="Normal 6 3 4 6" xfId="31163"/>
    <cellStyle name="Normal 6 3 4 6 2" xfId="31164"/>
    <cellStyle name="Normal 6 3 4 6 3" xfId="31165"/>
    <cellStyle name="Normal 6 3 4 7" xfId="31166"/>
    <cellStyle name="Normal 6 3 4 8" xfId="31167"/>
    <cellStyle name="Normal 6 3 4 9" xfId="31168"/>
    <cellStyle name="Normal 6 3 5" xfId="31169"/>
    <cellStyle name="Normal 6 3 5 2" xfId="31170"/>
    <cellStyle name="Normal 6 3 5 2 2" xfId="31171"/>
    <cellStyle name="Normal 6 3 5 2 2 2" xfId="31172"/>
    <cellStyle name="Normal 6 3 5 2 2 2 2" xfId="31173"/>
    <cellStyle name="Normal 6 3 5 2 2 2 3" xfId="31174"/>
    <cellStyle name="Normal 6 3 5 2 2 2 4" xfId="31175"/>
    <cellStyle name="Normal 6 3 5 2 2 3" xfId="31176"/>
    <cellStyle name="Normal 6 3 5 2 2 4" xfId="31177"/>
    <cellStyle name="Normal 6 3 5 2 2 5" xfId="31178"/>
    <cellStyle name="Normal 6 3 5 2 3" xfId="31179"/>
    <cellStyle name="Normal 6 3 5 2 3 2" xfId="31180"/>
    <cellStyle name="Normal 6 3 5 2 3 3" xfId="31181"/>
    <cellStyle name="Normal 6 3 5 2 3 4" xfId="31182"/>
    <cellStyle name="Normal 6 3 5 2 4" xfId="31183"/>
    <cellStyle name="Normal 6 3 5 2 5" xfId="31184"/>
    <cellStyle name="Normal 6 3 5 2 6" xfId="31185"/>
    <cellStyle name="Normal 6 3 5 3" xfId="31186"/>
    <cellStyle name="Normal 6 3 5 3 2" xfId="31187"/>
    <cellStyle name="Normal 6 3 5 3 2 2" xfId="31188"/>
    <cellStyle name="Normal 6 3 5 3 2 3" xfId="31189"/>
    <cellStyle name="Normal 6 3 5 3 2 4" xfId="31190"/>
    <cellStyle name="Normal 6 3 5 3 3" xfId="31191"/>
    <cellStyle name="Normal 6 3 5 3 4" xfId="31192"/>
    <cellStyle name="Normal 6 3 5 3 5" xfId="31193"/>
    <cellStyle name="Normal 6 3 5 4" xfId="31194"/>
    <cellStyle name="Normal 6 3 5 4 2" xfId="31195"/>
    <cellStyle name="Normal 6 3 5 4 3" xfId="31196"/>
    <cellStyle name="Normal 6 3 5 4 4" xfId="31197"/>
    <cellStyle name="Normal 6 3 5 5" xfId="31198"/>
    <cellStyle name="Normal 6 3 5 5 2" xfId="31199"/>
    <cellStyle name="Normal 6 3 5 5 3" xfId="31200"/>
    <cellStyle name="Normal 6 3 5 5 4" xfId="31201"/>
    <cellStyle name="Normal 6 3 5 6" xfId="31202"/>
    <cellStyle name="Normal 6 3 5 6 2" xfId="31203"/>
    <cellStyle name="Normal 6 3 5 6 3" xfId="31204"/>
    <cellStyle name="Normal 6 3 5 7" xfId="31205"/>
    <cellStyle name="Normal 6 3 5 8" xfId="31206"/>
    <cellStyle name="Normal 6 3 5 9" xfId="31207"/>
    <cellStyle name="Normal 6 3 6" xfId="31208"/>
    <cellStyle name="Normal 6 3 6 2" xfId="31209"/>
    <cellStyle name="Normal 6 3 6 2 2" xfId="31210"/>
    <cellStyle name="Normal 6 3 6 2 2 2" xfId="31211"/>
    <cellStyle name="Normal 6 3 6 2 2 3" xfId="31212"/>
    <cellStyle name="Normal 6 3 6 2 2 4" xfId="31213"/>
    <cellStyle name="Normal 6 3 6 2 3" xfId="31214"/>
    <cellStyle name="Normal 6 3 6 2 4" xfId="31215"/>
    <cellStyle name="Normal 6 3 6 2 5" xfId="31216"/>
    <cellStyle name="Normal 6 3 6 3" xfId="31217"/>
    <cellStyle name="Normal 6 3 6 3 2" xfId="31218"/>
    <cellStyle name="Normal 6 3 6 3 3" xfId="31219"/>
    <cellStyle name="Normal 6 3 6 3 4" xfId="31220"/>
    <cellStyle name="Normal 6 3 6 4" xfId="31221"/>
    <cellStyle name="Normal 6 3 6 5" xfId="31222"/>
    <cellStyle name="Normal 6 3 6 6" xfId="31223"/>
    <cellStyle name="Normal 6 3 7" xfId="31224"/>
    <cellStyle name="Normal 6 3 7 2" xfId="31225"/>
    <cellStyle name="Normal 6 3 7 2 2" xfId="31226"/>
    <cellStyle name="Normal 6 3 7 2 2 2" xfId="31227"/>
    <cellStyle name="Normal 6 3 7 2 2 3" xfId="31228"/>
    <cellStyle name="Normal 6 3 7 2 2 4" xfId="31229"/>
    <cellStyle name="Normal 6 3 7 2 3" xfId="31230"/>
    <cellStyle name="Normal 6 3 7 2 4" xfId="31231"/>
    <cellStyle name="Normal 6 3 7 2 5" xfId="31232"/>
    <cellStyle name="Normal 6 3 7 3" xfId="31233"/>
    <cellStyle name="Normal 6 3 7 3 2" xfId="31234"/>
    <cellStyle name="Normal 6 3 7 3 3" xfId="31235"/>
    <cellStyle name="Normal 6 3 7 3 4" xfId="31236"/>
    <cellStyle name="Normal 6 3 7 4" xfId="31237"/>
    <cellStyle name="Normal 6 3 7 5" xfId="31238"/>
    <cellStyle name="Normal 6 3 7 6" xfId="31239"/>
    <cellStyle name="Normal 6 3 8" xfId="31240"/>
    <cellStyle name="Normal 6 3 8 2" xfId="31241"/>
    <cellStyle name="Normal 6 3 8 2 2" xfId="31242"/>
    <cellStyle name="Normal 6 3 8 2 2 2" xfId="31243"/>
    <cellStyle name="Normal 6 3 8 2 2 3" xfId="31244"/>
    <cellStyle name="Normal 6 3 8 2 2 4" xfId="31245"/>
    <cellStyle name="Normal 6 3 8 2 3" xfId="31246"/>
    <cellStyle name="Normal 6 3 8 2 4" xfId="31247"/>
    <cellStyle name="Normal 6 3 8 2 5" xfId="31248"/>
    <cellStyle name="Normal 6 3 8 3" xfId="31249"/>
    <cellStyle name="Normal 6 3 8 3 2" xfId="31250"/>
    <cellStyle name="Normal 6 3 8 3 3" xfId="31251"/>
    <cellStyle name="Normal 6 3 8 3 4" xfId="31252"/>
    <cellStyle name="Normal 6 3 8 4" xfId="31253"/>
    <cellStyle name="Normal 6 3 8 5" xfId="31254"/>
    <cellStyle name="Normal 6 3 8 6" xfId="31255"/>
    <cellStyle name="Normal 6 3 9" xfId="31256"/>
    <cellStyle name="Normal 6 3 9 2" xfId="31257"/>
    <cellStyle name="Normal 6 3 9 2 2" xfId="31258"/>
    <cellStyle name="Normal 6 3 9 2 3" xfId="31259"/>
    <cellStyle name="Normal 6 3 9 2 4" xfId="31260"/>
    <cellStyle name="Normal 6 3 9 3" xfId="31261"/>
    <cellStyle name="Normal 6 3 9 4" xfId="31262"/>
    <cellStyle name="Normal 6 3 9 5" xfId="31263"/>
    <cellStyle name="Normal 6 30" xfId="1412"/>
    <cellStyle name="Normal 6 31" xfId="1413"/>
    <cellStyle name="Normal 6 32" xfId="1414"/>
    <cellStyle name="Normal 6 33" xfId="1415"/>
    <cellStyle name="Normal 6 34" xfId="1416"/>
    <cellStyle name="Normal 6 35" xfId="1417"/>
    <cellStyle name="Normal 6 36" xfId="1418"/>
    <cellStyle name="Normal 6 37" xfId="1419"/>
    <cellStyle name="Normal 6 38" xfId="1420"/>
    <cellStyle name="Normal 6 39" xfId="1421"/>
    <cellStyle name="Normal 6 4" xfId="1422"/>
    <cellStyle name="Normal 6 4 10" xfId="31264"/>
    <cellStyle name="Normal 6 4 10 2" xfId="31265"/>
    <cellStyle name="Normal 6 4 10 3" xfId="31266"/>
    <cellStyle name="Normal 6 4 10 4" xfId="31267"/>
    <cellStyle name="Normal 6 4 11" xfId="31268"/>
    <cellStyle name="Normal 6 4 11 2" xfId="31269"/>
    <cellStyle name="Normal 6 4 11 3" xfId="31270"/>
    <cellStyle name="Normal 6 4 12" xfId="31271"/>
    <cellStyle name="Normal 6 4 12 2" xfId="31272"/>
    <cellStyle name="Normal 6 4 13" xfId="31273"/>
    <cellStyle name="Normal 6 4 14" xfId="31274"/>
    <cellStyle name="Normal 6 4 2" xfId="1423"/>
    <cellStyle name="Normal 6 4 2 2" xfId="31275"/>
    <cellStyle name="Normal 6 4 2 2 2" xfId="31276"/>
    <cellStyle name="Normal 6 4 2 2 2 2" xfId="31277"/>
    <cellStyle name="Normal 6 4 2 2 2 2 2" xfId="31278"/>
    <cellStyle name="Normal 6 4 2 2 2 2 3" xfId="31279"/>
    <cellStyle name="Normal 6 4 2 2 2 2 4" xfId="31280"/>
    <cellStyle name="Normal 6 4 2 2 2 3" xfId="31281"/>
    <cellStyle name="Normal 6 4 2 2 2 4" xfId="31282"/>
    <cellStyle name="Normal 6 4 2 2 2 5" xfId="31283"/>
    <cellStyle name="Normal 6 4 2 2 3" xfId="31284"/>
    <cellStyle name="Normal 6 4 2 2 3 2" xfId="31285"/>
    <cellStyle name="Normal 6 4 2 2 3 3" xfId="31286"/>
    <cellStyle name="Normal 6 4 2 2 3 4" xfId="31287"/>
    <cellStyle name="Normal 6 4 2 2 4" xfId="31288"/>
    <cellStyle name="Normal 6 4 2 2 5" xfId="31289"/>
    <cellStyle name="Normal 6 4 2 2 6" xfId="31290"/>
    <cellStyle name="Normal 6 4 2 3" xfId="31291"/>
    <cellStyle name="Normal 6 4 2 3 2" xfId="31292"/>
    <cellStyle name="Normal 6 4 2 3 2 2" xfId="31293"/>
    <cellStyle name="Normal 6 4 2 3 2 3" xfId="31294"/>
    <cellStyle name="Normal 6 4 2 3 2 4" xfId="31295"/>
    <cellStyle name="Normal 6 4 2 3 3" xfId="31296"/>
    <cellStyle name="Normal 6 4 2 3 4" xfId="31297"/>
    <cellStyle name="Normal 6 4 2 3 5" xfId="31298"/>
    <cellStyle name="Normal 6 4 2 4" xfId="31299"/>
    <cellStyle name="Normal 6 4 2 4 2" xfId="31300"/>
    <cellStyle name="Normal 6 4 2 4 3" xfId="31301"/>
    <cellStyle name="Normal 6 4 2 4 4" xfId="31302"/>
    <cellStyle name="Normal 6 4 2 5" xfId="31303"/>
    <cellStyle name="Normal 6 4 2 5 2" xfId="31304"/>
    <cellStyle name="Normal 6 4 2 5 3" xfId="31305"/>
    <cellStyle name="Normal 6 4 2 5 4" xfId="31306"/>
    <cellStyle name="Normal 6 4 2 6" xfId="31307"/>
    <cellStyle name="Normal 6 4 2 6 2" xfId="31308"/>
    <cellStyle name="Normal 6 4 2 6 3" xfId="31309"/>
    <cellStyle name="Normal 6 4 2 7" xfId="31310"/>
    <cellStyle name="Normal 6 4 2 8" xfId="31311"/>
    <cellStyle name="Normal 6 4 2 9" xfId="31312"/>
    <cellStyle name="Normal 6 4 3" xfId="31313"/>
    <cellStyle name="Normal 6 4 3 2" xfId="31314"/>
    <cellStyle name="Normal 6 4 3 2 2" xfId="31315"/>
    <cellStyle name="Normal 6 4 3 2 2 2" xfId="31316"/>
    <cellStyle name="Normal 6 4 3 2 2 2 2" xfId="31317"/>
    <cellStyle name="Normal 6 4 3 2 2 2 3" xfId="31318"/>
    <cellStyle name="Normal 6 4 3 2 2 2 4" xfId="31319"/>
    <cellStyle name="Normal 6 4 3 2 2 3" xfId="31320"/>
    <cellStyle name="Normal 6 4 3 2 2 4" xfId="31321"/>
    <cellStyle name="Normal 6 4 3 2 2 5" xfId="31322"/>
    <cellStyle name="Normal 6 4 3 2 3" xfId="31323"/>
    <cellStyle name="Normal 6 4 3 2 3 2" xfId="31324"/>
    <cellStyle name="Normal 6 4 3 2 3 3" xfId="31325"/>
    <cellStyle name="Normal 6 4 3 2 3 4" xfId="31326"/>
    <cellStyle name="Normal 6 4 3 2 4" xfId="31327"/>
    <cellStyle name="Normal 6 4 3 2 5" xfId="31328"/>
    <cellStyle name="Normal 6 4 3 2 6" xfId="31329"/>
    <cellStyle name="Normal 6 4 3 3" xfId="31330"/>
    <cellStyle name="Normal 6 4 3 3 2" xfId="31331"/>
    <cellStyle name="Normal 6 4 3 3 2 2" xfId="31332"/>
    <cellStyle name="Normal 6 4 3 3 2 3" xfId="31333"/>
    <cellStyle name="Normal 6 4 3 3 2 4" xfId="31334"/>
    <cellStyle name="Normal 6 4 3 3 3" xfId="31335"/>
    <cellStyle name="Normal 6 4 3 3 4" xfId="31336"/>
    <cellStyle name="Normal 6 4 3 3 5" xfId="31337"/>
    <cellStyle name="Normal 6 4 3 4" xfId="31338"/>
    <cellStyle name="Normal 6 4 3 4 2" xfId="31339"/>
    <cellStyle name="Normal 6 4 3 4 3" xfId="31340"/>
    <cellStyle name="Normal 6 4 3 4 4" xfId="31341"/>
    <cellStyle name="Normal 6 4 3 5" xfId="31342"/>
    <cellStyle name="Normal 6 4 3 5 2" xfId="31343"/>
    <cellStyle name="Normal 6 4 3 5 3" xfId="31344"/>
    <cellStyle name="Normal 6 4 3 5 4" xfId="31345"/>
    <cellStyle name="Normal 6 4 3 6" xfId="31346"/>
    <cellStyle name="Normal 6 4 3 6 2" xfId="31347"/>
    <cellStyle name="Normal 6 4 3 6 3" xfId="31348"/>
    <cellStyle name="Normal 6 4 3 7" xfId="31349"/>
    <cellStyle name="Normal 6 4 3 8" xfId="31350"/>
    <cellStyle name="Normal 6 4 3 9" xfId="31351"/>
    <cellStyle name="Normal 6 4 4" xfId="31352"/>
    <cellStyle name="Normal 6 4 4 2" xfId="31353"/>
    <cellStyle name="Normal 6 4 4 2 2" xfId="31354"/>
    <cellStyle name="Normal 6 4 4 2 2 2" xfId="31355"/>
    <cellStyle name="Normal 6 4 4 2 2 3" xfId="31356"/>
    <cellStyle name="Normal 6 4 4 2 2 4" xfId="31357"/>
    <cellStyle name="Normal 6 4 4 2 3" xfId="31358"/>
    <cellStyle name="Normal 6 4 4 2 4" xfId="31359"/>
    <cellStyle name="Normal 6 4 4 2 5" xfId="31360"/>
    <cellStyle name="Normal 6 4 4 3" xfId="31361"/>
    <cellStyle name="Normal 6 4 4 3 2" xfId="31362"/>
    <cellStyle name="Normal 6 4 4 3 3" xfId="31363"/>
    <cellStyle name="Normal 6 4 4 3 4" xfId="31364"/>
    <cellStyle name="Normal 6 4 4 4" xfId="31365"/>
    <cellStyle name="Normal 6 4 4 5" xfId="31366"/>
    <cellStyle name="Normal 6 4 4 6" xfId="31367"/>
    <cellStyle name="Normal 6 4 5" xfId="31368"/>
    <cellStyle name="Normal 6 4 5 2" xfId="31369"/>
    <cellStyle name="Normal 6 4 5 2 2" xfId="31370"/>
    <cellStyle name="Normal 6 4 5 2 2 2" xfId="31371"/>
    <cellStyle name="Normal 6 4 5 2 2 3" xfId="31372"/>
    <cellStyle name="Normal 6 4 5 2 2 4" xfId="31373"/>
    <cellStyle name="Normal 6 4 5 2 3" xfId="31374"/>
    <cellStyle name="Normal 6 4 5 2 4" xfId="31375"/>
    <cellStyle name="Normal 6 4 5 2 5" xfId="31376"/>
    <cellStyle name="Normal 6 4 5 3" xfId="31377"/>
    <cellStyle name="Normal 6 4 5 3 2" xfId="31378"/>
    <cellStyle name="Normal 6 4 5 3 3" xfId="31379"/>
    <cellStyle name="Normal 6 4 5 3 4" xfId="31380"/>
    <cellStyle name="Normal 6 4 5 4" xfId="31381"/>
    <cellStyle name="Normal 6 4 5 5" xfId="31382"/>
    <cellStyle name="Normal 6 4 5 6" xfId="31383"/>
    <cellStyle name="Normal 6 4 6" xfId="31384"/>
    <cellStyle name="Normal 6 4 6 2" xfId="31385"/>
    <cellStyle name="Normal 6 4 6 2 2" xfId="31386"/>
    <cellStyle name="Normal 6 4 6 2 2 2" xfId="31387"/>
    <cellStyle name="Normal 6 4 6 2 2 3" xfId="31388"/>
    <cellStyle name="Normal 6 4 6 2 2 4" xfId="31389"/>
    <cellStyle name="Normal 6 4 6 2 3" xfId="31390"/>
    <cellStyle name="Normal 6 4 6 2 4" xfId="31391"/>
    <cellStyle name="Normal 6 4 6 2 5" xfId="31392"/>
    <cellStyle name="Normal 6 4 6 3" xfId="31393"/>
    <cellStyle name="Normal 6 4 6 3 2" xfId="31394"/>
    <cellStyle name="Normal 6 4 6 3 3" xfId="31395"/>
    <cellStyle name="Normal 6 4 6 3 4" xfId="31396"/>
    <cellStyle name="Normal 6 4 6 4" xfId="31397"/>
    <cellStyle name="Normal 6 4 6 5" xfId="31398"/>
    <cellStyle name="Normal 6 4 6 6" xfId="31399"/>
    <cellStyle name="Normal 6 4 7" xfId="31400"/>
    <cellStyle name="Normal 6 4 7 2" xfId="31401"/>
    <cellStyle name="Normal 6 4 7 2 2" xfId="31402"/>
    <cellStyle name="Normal 6 4 7 2 3" xfId="31403"/>
    <cellStyle name="Normal 6 4 7 2 4" xfId="31404"/>
    <cellStyle name="Normal 6 4 7 3" xfId="31405"/>
    <cellStyle name="Normal 6 4 7 4" xfId="31406"/>
    <cellStyle name="Normal 6 4 7 5" xfId="31407"/>
    <cellStyle name="Normal 6 4 8" xfId="31408"/>
    <cellStyle name="Normal 6 4 8 2" xfId="31409"/>
    <cellStyle name="Normal 6 4 8 3" xfId="31410"/>
    <cellStyle name="Normal 6 4 8 4" xfId="31411"/>
    <cellStyle name="Normal 6 4 9" xfId="31412"/>
    <cellStyle name="Normal 6 4 9 2" xfId="31413"/>
    <cellStyle name="Normal 6 4 9 3" xfId="31414"/>
    <cellStyle name="Normal 6 4 9 4" xfId="31415"/>
    <cellStyle name="Normal 6 40" xfId="1424"/>
    <cellStyle name="Normal 6 41" xfId="1425"/>
    <cellStyle name="Normal 6 42" xfId="1426"/>
    <cellStyle name="Normal 6 43" xfId="1427"/>
    <cellStyle name="Normal 6 44" xfId="1428"/>
    <cellStyle name="Normal 6 45" xfId="1429"/>
    <cellStyle name="Normal 6 46" xfId="1430"/>
    <cellStyle name="Normal 6 47" xfId="1431"/>
    <cellStyle name="Normal 6 48" xfId="1432"/>
    <cellStyle name="Normal 6 49" xfId="1433"/>
    <cellStyle name="Normal 6 5" xfId="1434"/>
    <cellStyle name="Normal 6 5 10" xfId="31416"/>
    <cellStyle name="Normal 6 5 10 2" xfId="31417"/>
    <cellStyle name="Normal 6 5 10 3" xfId="31418"/>
    <cellStyle name="Normal 6 5 10 4" xfId="31419"/>
    <cellStyle name="Normal 6 5 11" xfId="31420"/>
    <cellStyle name="Normal 6 5 11 2" xfId="31421"/>
    <cellStyle name="Normal 6 5 11 3" xfId="31422"/>
    <cellStyle name="Normal 6 5 12" xfId="31423"/>
    <cellStyle name="Normal 6 5 12 2" xfId="31424"/>
    <cellStyle name="Normal 6 5 13" xfId="31425"/>
    <cellStyle name="Normal 6 5 14" xfId="31426"/>
    <cellStyle name="Normal 6 5 2" xfId="1435"/>
    <cellStyle name="Normal 6 5 2 2" xfId="31427"/>
    <cellStyle name="Normal 6 5 2 2 2" xfId="31428"/>
    <cellStyle name="Normal 6 5 2 2 2 2" xfId="31429"/>
    <cellStyle name="Normal 6 5 2 2 2 2 2" xfId="31430"/>
    <cellStyle name="Normal 6 5 2 2 2 2 3" xfId="31431"/>
    <cellStyle name="Normal 6 5 2 2 2 2 4" xfId="31432"/>
    <cellStyle name="Normal 6 5 2 2 2 3" xfId="31433"/>
    <cellStyle name="Normal 6 5 2 2 2 4" xfId="31434"/>
    <cellStyle name="Normal 6 5 2 2 2 5" xfId="31435"/>
    <cellStyle name="Normal 6 5 2 2 3" xfId="31436"/>
    <cellStyle name="Normal 6 5 2 2 3 2" xfId="31437"/>
    <cellStyle name="Normal 6 5 2 2 3 3" xfId="31438"/>
    <cellStyle name="Normal 6 5 2 2 3 4" xfId="31439"/>
    <cellStyle name="Normal 6 5 2 2 4" xfId="31440"/>
    <cellStyle name="Normal 6 5 2 2 5" xfId="31441"/>
    <cellStyle name="Normal 6 5 2 2 6" xfId="31442"/>
    <cellStyle name="Normal 6 5 2 3" xfId="31443"/>
    <cellStyle name="Normal 6 5 2 3 2" xfId="31444"/>
    <cellStyle name="Normal 6 5 2 3 2 2" xfId="31445"/>
    <cellStyle name="Normal 6 5 2 3 2 3" xfId="31446"/>
    <cellStyle name="Normal 6 5 2 3 2 4" xfId="31447"/>
    <cellStyle name="Normal 6 5 2 3 3" xfId="31448"/>
    <cellStyle name="Normal 6 5 2 3 4" xfId="31449"/>
    <cellStyle name="Normal 6 5 2 3 5" xfId="31450"/>
    <cellStyle name="Normal 6 5 2 4" xfId="31451"/>
    <cellStyle name="Normal 6 5 2 4 2" xfId="31452"/>
    <cellStyle name="Normal 6 5 2 4 3" xfId="31453"/>
    <cellStyle name="Normal 6 5 2 4 4" xfId="31454"/>
    <cellStyle name="Normal 6 5 2 5" xfId="31455"/>
    <cellStyle name="Normal 6 5 2 5 2" xfId="31456"/>
    <cellStyle name="Normal 6 5 2 5 3" xfId="31457"/>
    <cellStyle name="Normal 6 5 2 5 4" xfId="31458"/>
    <cellStyle name="Normal 6 5 2 6" xfId="31459"/>
    <cellStyle name="Normal 6 5 2 6 2" xfId="31460"/>
    <cellStyle name="Normal 6 5 2 6 3" xfId="31461"/>
    <cellStyle name="Normal 6 5 2 7" xfId="31462"/>
    <cellStyle name="Normal 6 5 2 8" xfId="31463"/>
    <cellStyle name="Normal 6 5 2 9" xfId="31464"/>
    <cellStyle name="Normal 6 5 3" xfId="31465"/>
    <cellStyle name="Normal 6 5 3 2" xfId="31466"/>
    <cellStyle name="Normal 6 5 3 2 2" xfId="31467"/>
    <cellStyle name="Normal 6 5 3 2 2 2" xfId="31468"/>
    <cellStyle name="Normal 6 5 3 2 2 2 2" xfId="31469"/>
    <cellStyle name="Normal 6 5 3 2 2 2 3" xfId="31470"/>
    <cellStyle name="Normal 6 5 3 2 2 2 4" xfId="31471"/>
    <cellStyle name="Normal 6 5 3 2 2 3" xfId="31472"/>
    <cellStyle name="Normal 6 5 3 2 2 4" xfId="31473"/>
    <cellStyle name="Normal 6 5 3 2 2 5" xfId="31474"/>
    <cellStyle name="Normal 6 5 3 2 3" xfId="31475"/>
    <cellStyle name="Normal 6 5 3 2 3 2" xfId="31476"/>
    <cellStyle name="Normal 6 5 3 2 3 3" xfId="31477"/>
    <cellStyle name="Normal 6 5 3 2 3 4" xfId="31478"/>
    <cellStyle name="Normal 6 5 3 2 4" xfId="31479"/>
    <cellStyle name="Normal 6 5 3 2 5" xfId="31480"/>
    <cellStyle name="Normal 6 5 3 2 6" xfId="31481"/>
    <cellStyle name="Normal 6 5 3 3" xfId="31482"/>
    <cellStyle name="Normal 6 5 3 3 2" xfId="31483"/>
    <cellStyle name="Normal 6 5 3 3 2 2" xfId="31484"/>
    <cellStyle name="Normal 6 5 3 3 2 3" xfId="31485"/>
    <cellStyle name="Normal 6 5 3 3 2 4" xfId="31486"/>
    <cellStyle name="Normal 6 5 3 3 3" xfId="31487"/>
    <cellStyle name="Normal 6 5 3 3 4" xfId="31488"/>
    <cellStyle name="Normal 6 5 3 3 5" xfId="31489"/>
    <cellStyle name="Normal 6 5 3 4" xfId="31490"/>
    <cellStyle name="Normal 6 5 3 4 2" xfId="31491"/>
    <cellStyle name="Normal 6 5 3 4 3" xfId="31492"/>
    <cellStyle name="Normal 6 5 3 4 4" xfId="31493"/>
    <cellStyle name="Normal 6 5 3 5" xfId="31494"/>
    <cellStyle name="Normal 6 5 3 5 2" xfId="31495"/>
    <cellStyle name="Normal 6 5 3 5 3" xfId="31496"/>
    <cellStyle name="Normal 6 5 3 5 4" xfId="31497"/>
    <cellStyle name="Normal 6 5 3 6" xfId="31498"/>
    <cellStyle name="Normal 6 5 3 6 2" xfId="31499"/>
    <cellStyle name="Normal 6 5 3 6 3" xfId="31500"/>
    <cellStyle name="Normal 6 5 3 7" xfId="31501"/>
    <cellStyle name="Normal 6 5 3 8" xfId="31502"/>
    <cellStyle name="Normal 6 5 3 9" xfId="31503"/>
    <cellStyle name="Normal 6 5 4" xfId="31504"/>
    <cellStyle name="Normal 6 5 4 2" xfId="31505"/>
    <cellStyle name="Normal 6 5 4 2 2" xfId="31506"/>
    <cellStyle name="Normal 6 5 4 2 2 2" xfId="31507"/>
    <cellStyle name="Normal 6 5 4 2 2 3" xfId="31508"/>
    <cellStyle name="Normal 6 5 4 2 2 4" xfId="31509"/>
    <cellStyle name="Normal 6 5 4 2 3" xfId="31510"/>
    <cellStyle name="Normal 6 5 4 2 4" xfId="31511"/>
    <cellStyle name="Normal 6 5 4 2 5" xfId="31512"/>
    <cellStyle name="Normal 6 5 4 3" xfId="31513"/>
    <cellStyle name="Normal 6 5 4 3 2" xfId="31514"/>
    <cellStyle name="Normal 6 5 4 3 3" xfId="31515"/>
    <cellStyle name="Normal 6 5 4 3 4" xfId="31516"/>
    <cellStyle name="Normal 6 5 4 4" xfId="31517"/>
    <cellStyle name="Normal 6 5 4 5" xfId="31518"/>
    <cellStyle name="Normal 6 5 4 6" xfId="31519"/>
    <cellStyle name="Normal 6 5 5" xfId="31520"/>
    <cellStyle name="Normal 6 5 5 2" xfId="31521"/>
    <cellStyle name="Normal 6 5 5 2 2" xfId="31522"/>
    <cellStyle name="Normal 6 5 5 2 2 2" xfId="31523"/>
    <cellStyle name="Normal 6 5 5 2 2 3" xfId="31524"/>
    <cellStyle name="Normal 6 5 5 2 2 4" xfId="31525"/>
    <cellStyle name="Normal 6 5 5 2 3" xfId="31526"/>
    <cellStyle name="Normal 6 5 5 2 4" xfId="31527"/>
    <cellStyle name="Normal 6 5 5 2 5" xfId="31528"/>
    <cellStyle name="Normal 6 5 5 3" xfId="31529"/>
    <cellStyle name="Normal 6 5 5 3 2" xfId="31530"/>
    <cellStyle name="Normal 6 5 5 3 3" xfId="31531"/>
    <cellStyle name="Normal 6 5 5 3 4" xfId="31532"/>
    <cellStyle name="Normal 6 5 5 4" xfId="31533"/>
    <cellStyle name="Normal 6 5 5 5" xfId="31534"/>
    <cellStyle name="Normal 6 5 5 6" xfId="31535"/>
    <cellStyle name="Normal 6 5 6" xfId="31536"/>
    <cellStyle name="Normal 6 5 6 2" xfId="31537"/>
    <cellStyle name="Normal 6 5 6 2 2" xfId="31538"/>
    <cellStyle name="Normal 6 5 6 2 2 2" xfId="31539"/>
    <cellStyle name="Normal 6 5 6 2 2 3" xfId="31540"/>
    <cellStyle name="Normal 6 5 6 2 2 4" xfId="31541"/>
    <cellStyle name="Normal 6 5 6 2 3" xfId="31542"/>
    <cellStyle name="Normal 6 5 6 2 4" xfId="31543"/>
    <cellStyle name="Normal 6 5 6 2 5" xfId="31544"/>
    <cellStyle name="Normal 6 5 6 3" xfId="31545"/>
    <cellStyle name="Normal 6 5 6 3 2" xfId="31546"/>
    <cellStyle name="Normal 6 5 6 3 3" xfId="31547"/>
    <cellStyle name="Normal 6 5 6 3 4" xfId="31548"/>
    <cellStyle name="Normal 6 5 6 4" xfId="31549"/>
    <cellStyle name="Normal 6 5 6 5" xfId="31550"/>
    <cellStyle name="Normal 6 5 6 6" xfId="31551"/>
    <cellStyle name="Normal 6 5 7" xfId="31552"/>
    <cellStyle name="Normal 6 5 7 2" xfId="31553"/>
    <cellStyle name="Normal 6 5 7 2 2" xfId="31554"/>
    <cellStyle name="Normal 6 5 7 2 3" xfId="31555"/>
    <cellStyle name="Normal 6 5 7 2 4" xfId="31556"/>
    <cellStyle name="Normal 6 5 7 3" xfId="31557"/>
    <cellStyle name="Normal 6 5 7 4" xfId="31558"/>
    <cellStyle name="Normal 6 5 7 5" xfId="31559"/>
    <cellStyle name="Normal 6 5 8" xfId="31560"/>
    <cellStyle name="Normal 6 5 8 2" xfId="31561"/>
    <cellStyle name="Normal 6 5 8 3" xfId="31562"/>
    <cellStyle name="Normal 6 5 8 4" xfId="31563"/>
    <cellStyle name="Normal 6 5 9" xfId="31564"/>
    <cellStyle name="Normal 6 5 9 2" xfId="31565"/>
    <cellStyle name="Normal 6 5 9 3" xfId="31566"/>
    <cellStyle name="Normal 6 5 9 4" xfId="31567"/>
    <cellStyle name="Normal 6 50" xfId="1436"/>
    <cellStyle name="Normal 6 51" xfId="1437"/>
    <cellStyle name="Normal 6 52" xfId="1438"/>
    <cellStyle name="Normal 6 53" xfId="1439"/>
    <cellStyle name="Normal 6 54" xfId="1440"/>
    <cellStyle name="Normal 6 55" xfId="1441"/>
    <cellStyle name="Normal 6 56" xfId="1442"/>
    <cellStyle name="Normal 6 57" xfId="1443"/>
    <cellStyle name="Normal 6 58" xfId="1444"/>
    <cellStyle name="Normal 6 59" xfId="2592"/>
    <cellStyle name="Normal 6 6" xfId="1445"/>
    <cellStyle name="Normal 6 6 2" xfId="1446"/>
    <cellStyle name="Normal 6 6 2 2" xfId="31568"/>
    <cellStyle name="Normal 6 6 2 2 2" xfId="31569"/>
    <cellStyle name="Normal 6 6 2 2 2 2" xfId="31570"/>
    <cellStyle name="Normal 6 6 2 2 2 3" xfId="31571"/>
    <cellStyle name="Normal 6 6 2 2 2 4" xfId="31572"/>
    <cellStyle name="Normal 6 6 2 2 3" xfId="31573"/>
    <cellStyle name="Normal 6 6 2 2 4" xfId="31574"/>
    <cellStyle name="Normal 6 6 2 2 5" xfId="31575"/>
    <cellStyle name="Normal 6 6 2 3" xfId="31576"/>
    <cellStyle name="Normal 6 6 2 3 2" xfId="31577"/>
    <cellStyle name="Normal 6 6 2 3 3" xfId="31578"/>
    <cellStyle name="Normal 6 6 2 3 4" xfId="31579"/>
    <cellStyle name="Normal 6 6 2 4" xfId="31580"/>
    <cellStyle name="Normal 6 6 2 5" xfId="31581"/>
    <cellStyle name="Normal 6 6 2 6" xfId="31582"/>
    <cellStyle name="Normal 6 6 3" xfId="31583"/>
    <cellStyle name="Normal 6 6 3 2" xfId="31584"/>
    <cellStyle name="Normal 6 6 3 2 2" xfId="31585"/>
    <cellStyle name="Normal 6 6 3 2 3" xfId="31586"/>
    <cellStyle name="Normal 6 6 3 2 4" xfId="31587"/>
    <cellStyle name="Normal 6 6 3 3" xfId="31588"/>
    <cellStyle name="Normal 6 6 3 4" xfId="31589"/>
    <cellStyle name="Normal 6 6 3 5" xfId="31590"/>
    <cellStyle name="Normal 6 6 4" xfId="31591"/>
    <cellStyle name="Normal 6 6 4 2" xfId="31592"/>
    <cellStyle name="Normal 6 6 4 3" xfId="31593"/>
    <cellStyle name="Normal 6 6 4 4" xfId="31594"/>
    <cellStyle name="Normal 6 6 5" xfId="31595"/>
    <cellStyle name="Normal 6 6 5 2" xfId="31596"/>
    <cellStyle name="Normal 6 6 5 3" xfId="31597"/>
    <cellStyle name="Normal 6 6 5 4" xfId="31598"/>
    <cellStyle name="Normal 6 6 6" xfId="31599"/>
    <cellStyle name="Normal 6 6 6 2" xfId="31600"/>
    <cellStyle name="Normal 6 6 6 3" xfId="31601"/>
    <cellStyle name="Normal 6 6 7" xfId="31602"/>
    <cellStyle name="Normal 6 6 8" xfId="31603"/>
    <cellStyle name="Normal 6 6 9" xfId="31604"/>
    <cellStyle name="Normal 6 7" xfId="1447"/>
    <cellStyle name="Normal 6 7 2" xfId="1448"/>
    <cellStyle name="Normal 6 7 2 2" xfId="31605"/>
    <cellStyle name="Normal 6 7 2 2 2" xfId="31606"/>
    <cellStyle name="Normal 6 7 2 2 2 2" xfId="31607"/>
    <cellStyle name="Normal 6 7 2 2 2 3" xfId="31608"/>
    <cellStyle name="Normal 6 7 2 2 2 4" xfId="31609"/>
    <cellStyle name="Normal 6 7 2 2 3" xfId="31610"/>
    <cellStyle name="Normal 6 7 2 2 4" xfId="31611"/>
    <cellStyle name="Normal 6 7 2 2 5" xfId="31612"/>
    <cellStyle name="Normal 6 7 2 3" xfId="31613"/>
    <cellStyle name="Normal 6 7 2 3 2" xfId="31614"/>
    <cellStyle name="Normal 6 7 2 3 3" xfId="31615"/>
    <cellStyle name="Normal 6 7 2 3 4" xfId="31616"/>
    <cellStyle name="Normal 6 7 2 4" xfId="31617"/>
    <cellStyle name="Normal 6 7 2 5" xfId="31618"/>
    <cellStyle name="Normal 6 7 2 6" xfId="31619"/>
    <cellStyle name="Normal 6 7 3" xfId="31620"/>
    <cellStyle name="Normal 6 7 3 2" xfId="31621"/>
    <cellStyle name="Normal 6 7 3 2 2" xfId="31622"/>
    <cellStyle name="Normal 6 7 3 2 3" xfId="31623"/>
    <cellStyle name="Normal 6 7 3 2 4" xfId="31624"/>
    <cellStyle name="Normal 6 7 3 3" xfId="31625"/>
    <cellStyle name="Normal 6 7 3 4" xfId="31626"/>
    <cellStyle name="Normal 6 7 3 5" xfId="31627"/>
    <cellStyle name="Normal 6 7 4" xfId="31628"/>
    <cellStyle name="Normal 6 7 4 2" xfId="31629"/>
    <cellStyle name="Normal 6 7 4 3" xfId="31630"/>
    <cellStyle name="Normal 6 7 4 4" xfId="31631"/>
    <cellStyle name="Normal 6 7 5" xfId="31632"/>
    <cellStyle name="Normal 6 7 5 2" xfId="31633"/>
    <cellStyle name="Normal 6 7 5 3" xfId="31634"/>
    <cellStyle name="Normal 6 7 5 4" xfId="31635"/>
    <cellStyle name="Normal 6 7 6" xfId="31636"/>
    <cellStyle name="Normal 6 7 6 2" xfId="31637"/>
    <cellStyle name="Normal 6 7 6 3" xfId="31638"/>
    <cellStyle name="Normal 6 7 7" xfId="31639"/>
    <cellStyle name="Normal 6 7 8" xfId="31640"/>
    <cellStyle name="Normal 6 7 9" xfId="31641"/>
    <cellStyle name="Normal 6 8" xfId="1449"/>
    <cellStyle name="Normal 6 8 2" xfId="1450"/>
    <cellStyle name="Normal 6 8 2 2" xfId="31642"/>
    <cellStyle name="Normal 6 8 2 2 2" xfId="31643"/>
    <cellStyle name="Normal 6 8 2 2 3" xfId="31644"/>
    <cellStyle name="Normal 6 8 2 2 4" xfId="31645"/>
    <cellStyle name="Normal 6 8 2 3" xfId="31646"/>
    <cellStyle name="Normal 6 8 2 4" xfId="31647"/>
    <cellStyle name="Normal 6 8 2 5" xfId="31648"/>
    <cellStyle name="Normal 6 8 3" xfId="31649"/>
    <cellStyle name="Normal 6 8 3 2" xfId="31650"/>
    <cellStyle name="Normal 6 8 3 3" xfId="31651"/>
    <cellStyle name="Normal 6 8 3 4" xfId="31652"/>
    <cellStyle name="Normal 6 8 4" xfId="31653"/>
    <cellStyle name="Normal 6 8 5" xfId="31654"/>
    <cellStyle name="Normal 6 8 6" xfId="31655"/>
    <cellStyle name="Normal 6 9" xfId="1451"/>
    <cellStyle name="Normal 6 9 2" xfId="1452"/>
    <cellStyle name="Normal 6 9 2 2" xfId="31656"/>
    <cellStyle name="Normal 6 9 2 2 2" xfId="31657"/>
    <cellStyle name="Normal 6 9 2 2 3" xfId="31658"/>
    <cellStyle name="Normal 6 9 2 2 4" xfId="31659"/>
    <cellStyle name="Normal 6 9 2 3" xfId="31660"/>
    <cellStyle name="Normal 6 9 2 4" xfId="31661"/>
    <cellStyle name="Normal 6 9 2 5" xfId="31662"/>
    <cellStyle name="Normal 6 9 3" xfId="31663"/>
    <cellStyle name="Normal 6 9 3 2" xfId="31664"/>
    <cellStyle name="Normal 6 9 3 3" xfId="31665"/>
    <cellStyle name="Normal 6 9 3 4" xfId="31666"/>
    <cellStyle name="Normal 6 9 4" xfId="31667"/>
    <cellStyle name="Normal 6 9 5" xfId="31668"/>
    <cellStyle name="Normal 6 9 6" xfId="31669"/>
    <cellStyle name="Normal 60" xfId="1453"/>
    <cellStyle name="Normal 60 2" xfId="1454"/>
    <cellStyle name="Normal 60 2 2" xfId="31670"/>
    <cellStyle name="Normal 60 3" xfId="1455"/>
    <cellStyle name="Normal 60 3 2" xfId="1456"/>
    <cellStyle name="Normal 60 3 2 2" xfId="2577"/>
    <cellStyle name="Normal 60 3 2 2 2" xfId="22431"/>
    <cellStyle name="Normal 60 3 2 2 2 2" xfId="22705"/>
    <cellStyle name="Normal 60 3 3" xfId="22301"/>
    <cellStyle name="Normal 60 3 3 2" xfId="22317"/>
    <cellStyle name="Normal 60 3 3 3" xfId="22339"/>
    <cellStyle name="Normal 60 3 3 3 2" xfId="22378"/>
    <cellStyle name="Normal 60 3 3 3 3" xfId="22416"/>
    <cellStyle name="Normal 60 3 3 3 3 2" xfId="22690"/>
    <cellStyle name="Normal 60 3 3 4" xfId="22355"/>
    <cellStyle name="Normal 60 3 4" xfId="26040"/>
    <cellStyle name="Normal 60 4" xfId="31671"/>
    <cellStyle name="Normal 60 5" xfId="31672"/>
    <cellStyle name="Normal 61" xfId="47"/>
    <cellStyle name="Normal 61 2" xfId="48"/>
    <cellStyle name="Normal 61 2 2" xfId="31673"/>
    <cellStyle name="Normal 61 3" xfId="31674"/>
    <cellStyle name="Normal 61 4" xfId="31675"/>
    <cellStyle name="Normal 61 5" xfId="31676"/>
    <cellStyle name="Normal 61_ARQ-COMP" xfId="1457"/>
    <cellStyle name="Normal 62" xfId="1458"/>
    <cellStyle name="Normal 62 2" xfId="1459"/>
    <cellStyle name="Normal 62 2 2" xfId="31677"/>
    <cellStyle name="Normal 62 3" xfId="1460"/>
    <cellStyle name="Normal 62 3 2" xfId="26061"/>
    <cellStyle name="Normal 62 4" xfId="1461"/>
    <cellStyle name="Normal 62 5" xfId="2560"/>
    <cellStyle name="Normal 62 5 2" xfId="22423"/>
    <cellStyle name="Normal 62 5 2 2" xfId="22697"/>
    <cellStyle name="Normal 62_ARQ-COMP" xfId="1462"/>
    <cellStyle name="Normal 63" xfId="1463"/>
    <cellStyle name="Normal 63 2" xfId="1464"/>
    <cellStyle name="Normal 63 2 2" xfId="31678"/>
    <cellStyle name="Normal 63 3" xfId="1465"/>
    <cellStyle name="Normal 63 3 2" xfId="26062"/>
    <cellStyle name="Normal 63 4" xfId="1466"/>
    <cellStyle name="Normal 63 5" xfId="2561"/>
    <cellStyle name="Normal 63_ARQ-COMP" xfId="1467"/>
    <cellStyle name="Normal 64" xfId="1468"/>
    <cellStyle name="Normal 64 10" xfId="31679"/>
    <cellStyle name="Normal 64 10 2" xfId="31680"/>
    <cellStyle name="Normal 64 10 3" xfId="31681"/>
    <cellStyle name="Normal 64 2" xfId="1469"/>
    <cellStyle name="Normal 64 2 2" xfId="31682"/>
    <cellStyle name="Normal 64 3" xfId="1470"/>
    <cellStyle name="Normal 64 3 2" xfId="26063"/>
    <cellStyle name="Normal 64 3 2 2" xfId="31683"/>
    <cellStyle name="Normal 64 3 2 2 2" xfId="31684"/>
    <cellStyle name="Normal 64 3 2 2 3" xfId="31685"/>
    <cellStyle name="Normal 64 3 2 2 4" xfId="31686"/>
    <cellStyle name="Normal 64 3 2 3" xfId="31687"/>
    <cellStyle name="Normal 64 3 2 4" xfId="31688"/>
    <cellStyle name="Normal 64 3 2 5" xfId="31689"/>
    <cellStyle name="Normal 64 3 3" xfId="31690"/>
    <cellStyle name="Normal 64 3 3 2" xfId="31691"/>
    <cellStyle name="Normal 64 3 3 3" xfId="31692"/>
    <cellStyle name="Normal 64 3 3 4" xfId="31693"/>
    <cellStyle name="Normal 64 3 4" xfId="31694"/>
    <cellStyle name="Normal 64 3 5" xfId="31695"/>
    <cellStyle name="Normal 64 3 6" xfId="31696"/>
    <cellStyle name="Normal 64 4" xfId="31697"/>
    <cellStyle name="Normal 64 4 2" xfId="31698"/>
    <cellStyle name="Normal 64 4 2 2" xfId="31699"/>
    <cellStyle name="Normal 64 4 2 2 2" xfId="31700"/>
    <cellStyle name="Normal 64 4 2 2 3" xfId="31701"/>
    <cellStyle name="Normal 64 4 2 2 4" xfId="31702"/>
    <cellStyle name="Normal 64 4 2 3" xfId="31703"/>
    <cellStyle name="Normal 64 4 2 4" xfId="31704"/>
    <cellStyle name="Normal 64 4 2 5" xfId="31705"/>
    <cellStyle name="Normal 64 4 3" xfId="31706"/>
    <cellStyle name="Normal 64 4 3 2" xfId="31707"/>
    <cellStyle name="Normal 64 4 3 3" xfId="31708"/>
    <cellStyle name="Normal 64 4 3 4" xfId="31709"/>
    <cellStyle name="Normal 64 4 4" xfId="31710"/>
    <cellStyle name="Normal 64 4 5" xfId="31711"/>
    <cellStyle name="Normal 64 4 6" xfId="31712"/>
    <cellStyle name="Normal 64 5" xfId="31713"/>
    <cellStyle name="Normal 64 5 2" xfId="31714"/>
    <cellStyle name="Normal 64 5 2 2" xfId="31715"/>
    <cellStyle name="Normal 64 5 2 2 2" xfId="31716"/>
    <cellStyle name="Normal 64 5 2 2 3" xfId="31717"/>
    <cellStyle name="Normal 64 5 2 2 4" xfId="31718"/>
    <cellStyle name="Normal 64 5 2 3" xfId="31719"/>
    <cellStyle name="Normal 64 5 2 4" xfId="31720"/>
    <cellStyle name="Normal 64 5 2 5" xfId="31721"/>
    <cellStyle name="Normal 64 5 3" xfId="31722"/>
    <cellStyle name="Normal 64 5 3 2" xfId="31723"/>
    <cellStyle name="Normal 64 5 3 3" xfId="31724"/>
    <cellStyle name="Normal 64 5 3 4" xfId="31725"/>
    <cellStyle name="Normal 64 5 4" xfId="31726"/>
    <cellStyle name="Normal 64 5 5" xfId="31727"/>
    <cellStyle name="Normal 64 5 6" xfId="31728"/>
    <cellStyle name="Normal 64 6" xfId="31729"/>
    <cellStyle name="Normal 64 6 2" xfId="31730"/>
    <cellStyle name="Normal 64 6 2 2" xfId="31731"/>
    <cellStyle name="Normal 64 6 2 3" xfId="31732"/>
    <cellStyle name="Normal 64 6 2 4" xfId="31733"/>
    <cellStyle name="Normal 64 6 3" xfId="31734"/>
    <cellStyle name="Normal 64 6 4" xfId="31735"/>
    <cellStyle name="Normal 64 6 5" xfId="31736"/>
    <cellStyle name="Normal 64 7" xfId="31737"/>
    <cellStyle name="Normal 64 7 2" xfId="31738"/>
    <cellStyle name="Normal 64 7 3" xfId="31739"/>
    <cellStyle name="Normal 64 7 4" xfId="31740"/>
    <cellStyle name="Normal 64 8" xfId="31741"/>
    <cellStyle name="Normal 64 8 2" xfId="31742"/>
    <cellStyle name="Normal 64 8 3" xfId="31743"/>
    <cellStyle name="Normal 64 8 4" xfId="31744"/>
    <cellStyle name="Normal 64 9" xfId="31745"/>
    <cellStyle name="Normal 64 9 2" xfId="31746"/>
    <cellStyle name="Normal 64 9 3" xfId="31747"/>
    <cellStyle name="Normal 64 9 4" xfId="31748"/>
    <cellStyle name="Normal 64_ARQ-COMP" xfId="1471"/>
    <cellStyle name="Normal 65" xfId="1472"/>
    <cellStyle name="Normal 65 2" xfId="1473"/>
    <cellStyle name="Normal 65 2 2" xfId="31749"/>
    <cellStyle name="Normal 65 2 2 2" xfId="31750"/>
    <cellStyle name="Normal 65 2 2 2 2" xfId="31751"/>
    <cellStyle name="Normal 65 2 2 2 2 2" xfId="31752"/>
    <cellStyle name="Normal 65 2 2 2 2 3" xfId="31753"/>
    <cellStyle name="Normal 65 2 2 2 2 4" xfId="31754"/>
    <cellStyle name="Normal 65 2 2 2 3" xfId="31755"/>
    <cellStyle name="Normal 65 2 2 2 4" xfId="31756"/>
    <cellStyle name="Normal 65 2 2 2 5" xfId="31757"/>
    <cellStyle name="Normal 65 2 2 3" xfId="31758"/>
    <cellStyle name="Normal 65 2 2 3 2" xfId="31759"/>
    <cellStyle name="Normal 65 2 2 3 3" xfId="31760"/>
    <cellStyle name="Normal 65 2 2 3 4" xfId="31761"/>
    <cellStyle name="Normal 65 2 2 4" xfId="31762"/>
    <cellStyle name="Normal 65 2 2 5" xfId="31763"/>
    <cellStyle name="Normal 65 2 2 6" xfId="31764"/>
    <cellStyle name="Normal 65 2 3" xfId="31765"/>
    <cellStyle name="Normal 65 2 3 2" xfId="31766"/>
    <cellStyle name="Normal 65 2 3 2 2" xfId="31767"/>
    <cellStyle name="Normal 65 2 3 2 3" xfId="31768"/>
    <cellStyle name="Normal 65 2 3 2 4" xfId="31769"/>
    <cellStyle name="Normal 65 2 3 3" xfId="31770"/>
    <cellStyle name="Normal 65 2 3 4" xfId="31771"/>
    <cellStyle name="Normal 65 2 3 5" xfId="31772"/>
    <cellStyle name="Normal 65 2 4" xfId="31773"/>
    <cellStyle name="Normal 65 2 4 2" xfId="31774"/>
    <cellStyle name="Normal 65 2 4 3" xfId="31775"/>
    <cellStyle name="Normal 65 2 4 4" xfId="31776"/>
    <cellStyle name="Normal 65 2 5" xfId="31777"/>
    <cellStyle name="Normal 65 2 5 2" xfId="31778"/>
    <cellStyle name="Normal 65 2 5 3" xfId="31779"/>
    <cellStyle name="Normal 65 2 5 4" xfId="31780"/>
    <cellStyle name="Normal 65 2 6" xfId="31781"/>
    <cellStyle name="Normal 65 2 6 2" xfId="31782"/>
    <cellStyle name="Normal 65 2 6 3" xfId="31783"/>
    <cellStyle name="Normal 65 2 7" xfId="31784"/>
    <cellStyle name="Normal 65 2 8" xfId="31785"/>
    <cellStyle name="Normal 65 2 9" xfId="31786"/>
    <cellStyle name="Normal 65 3" xfId="1474"/>
    <cellStyle name="Normal 65 3 2" xfId="26064"/>
    <cellStyle name="Normal 65 4" xfId="33835"/>
    <cellStyle name="Normal 65 5" xfId="33836"/>
    <cellStyle name="Normal 65_ARQ-COMP" xfId="1475"/>
    <cellStyle name="Normal 66" xfId="1476"/>
    <cellStyle name="Normal 66 2" xfId="1477"/>
    <cellStyle name="Normal 66 2 2" xfId="31787"/>
    <cellStyle name="Normal 66 3" xfId="1478"/>
    <cellStyle name="Normal 66 3 2" xfId="26065"/>
    <cellStyle name="Normal 66 3 2 2" xfId="31788"/>
    <cellStyle name="Normal 66 3 2 2 2" xfId="31789"/>
    <cellStyle name="Normal 66 3 2 2 3" xfId="31790"/>
    <cellStyle name="Normal 66 3 2 2 4" xfId="31791"/>
    <cellStyle name="Normal 66 3 2 3" xfId="31792"/>
    <cellStyle name="Normal 66 3 2 4" xfId="31793"/>
    <cellStyle name="Normal 66 3 2 5" xfId="31794"/>
    <cellStyle name="Normal 66 3 3" xfId="31795"/>
    <cellStyle name="Normal 66 3 3 2" xfId="31796"/>
    <cellStyle name="Normal 66 3 3 3" xfId="31797"/>
    <cellStyle name="Normal 66 3 3 4" xfId="31798"/>
    <cellStyle name="Normal 66 3 4" xfId="31799"/>
    <cellStyle name="Normal 66 3 5" xfId="31800"/>
    <cellStyle name="Normal 66 3 6" xfId="31801"/>
    <cellStyle name="Normal 66 4" xfId="31802"/>
    <cellStyle name="Normal 66 4 2" xfId="31803"/>
    <cellStyle name="Normal 66 4 2 2" xfId="31804"/>
    <cellStyle name="Normal 66 4 2 2 2" xfId="31805"/>
    <cellStyle name="Normal 66 4 2 2 3" xfId="31806"/>
    <cellStyle name="Normal 66 4 2 2 4" xfId="31807"/>
    <cellStyle name="Normal 66 4 2 3" xfId="31808"/>
    <cellStyle name="Normal 66 4 2 4" xfId="31809"/>
    <cellStyle name="Normal 66 4 2 5" xfId="31810"/>
    <cellStyle name="Normal 66 4 3" xfId="31811"/>
    <cellStyle name="Normal 66 4 3 2" xfId="31812"/>
    <cellStyle name="Normal 66 4 3 3" xfId="31813"/>
    <cellStyle name="Normal 66 4 3 4" xfId="31814"/>
    <cellStyle name="Normal 66 4 4" xfId="31815"/>
    <cellStyle name="Normal 66 4 5" xfId="31816"/>
    <cellStyle name="Normal 66 4 6" xfId="31817"/>
    <cellStyle name="Normal 66 5" xfId="31818"/>
    <cellStyle name="Normal 66 5 2" xfId="31819"/>
    <cellStyle name="Normal 66 5 2 2" xfId="31820"/>
    <cellStyle name="Normal 66 5 2 3" xfId="31821"/>
    <cellStyle name="Normal 66 5 2 4" xfId="31822"/>
    <cellStyle name="Normal 66 5 3" xfId="31823"/>
    <cellStyle name="Normal 66 5 4" xfId="31824"/>
    <cellStyle name="Normal 66 5 5" xfId="31825"/>
    <cellStyle name="Normal 66 6" xfId="31826"/>
    <cellStyle name="Normal 66 6 2" xfId="31827"/>
    <cellStyle name="Normal 66 6 3" xfId="31828"/>
    <cellStyle name="Normal 66 6 4" xfId="31829"/>
    <cellStyle name="Normal 66 7" xfId="31830"/>
    <cellStyle name="Normal 66 7 2" xfId="31831"/>
    <cellStyle name="Normal 66 7 3" xfId="31832"/>
    <cellStyle name="Normal 66_ARQ-COMP" xfId="1479"/>
    <cellStyle name="Normal 67" xfId="1480"/>
    <cellStyle name="Normal 67 10" xfId="31833"/>
    <cellStyle name="Normal 67 2" xfId="1481"/>
    <cellStyle name="Normal 67 2 2" xfId="1482"/>
    <cellStyle name="Normal 67 2 2 2" xfId="31834"/>
    <cellStyle name="Normal 67 2 2 2 2" xfId="31835"/>
    <cellStyle name="Normal 67 2 2 2 3" xfId="31836"/>
    <cellStyle name="Normal 67 2 2 2 4" xfId="31837"/>
    <cellStyle name="Normal 67 2 2 3" xfId="31838"/>
    <cellStyle name="Normal 67 2 2 4" xfId="31839"/>
    <cellStyle name="Normal 67 2 2 5" xfId="31840"/>
    <cellStyle name="Normal 67 2 3" xfId="2568"/>
    <cellStyle name="Normal 67 2 3 2" xfId="22308"/>
    <cellStyle name="Normal 67 2 3 3" xfId="22330"/>
    <cellStyle name="Normal 67 2 3 3 2" xfId="22376"/>
    <cellStyle name="Normal 67 2 3 3 3" xfId="22407"/>
    <cellStyle name="Normal 67 2 3 3 3 2" xfId="22681"/>
    <cellStyle name="Normal 67 2 3 4" xfId="22346"/>
    <cellStyle name="Normal 67 2 3 5" xfId="22292"/>
    <cellStyle name="Normal 67 2 4" xfId="26031"/>
    <cellStyle name="Normal 67 2 5" xfId="31841"/>
    <cellStyle name="Normal 67 2 6" xfId="31842"/>
    <cellStyle name="Normal 67 3" xfId="31843"/>
    <cellStyle name="Normal 67 3 2" xfId="31844"/>
    <cellStyle name="Normal 67 3 2 2" xfId="31845"/>
    <cellStyle name="Normal 67 3 2 3" xfId="31846"/>
    <cellStyle name="Normal 67 3 2 4" xfId="31847"/>
    <cellStyle name="Normal 67 3 3" xfId="31848"/>
    <cellStyle name="Normal 67 3 4" xfId="31849"/>
    <cellStyle name="Normal 67 3 5" xfId="31850"/>
    <cellStyle name="Normal 67 4" xfId="31851"/>
    <cellStyle name="Normal 67 4 2" xfId="31852"/>
    <cellStyle name="Normal 67 4 3" xfId="31853"/>
    <cellStyle name="Normal 67 4 4" xfId="31854"/>
    <cellStyle name="Normal 67 5" xfId="31855"/>
    <cellStyle name="Normal 67 5 2" xfId="31856"/>
    <cellStyle name="Normal 67 5 3" xfId="31857"/>
    <cellStyle name="Normal 67 5 4" xfId="31858"/>
    <cellStyle name="Normal 67 6" xfId="31859"/>
    <cellStyle name="Normal 67 7" xfId="31860"/>
    <cellStyle name="Normal 67 7 2" xfId="31861"/>
    <cellStyle name="Normal 67 7 3" xfId="31862"/>
    <cellStyle name="Normal 67 8" xfId="31863"/>
    <cellStyle name="Normal 67 9" xfId="31864"/>
    <cellStyle name="Normal 68" xfId="1483"/>
    <cellStyle name="Normal 68 2" xfId="1484"/>
    <cellStyle name="Normal 69" xfId="1485"/>
    <cellStyle name="Normal 69 10" xfId="2325"/>
    <cellStyle name="Normal 69 2" xfId="1486"/>
    <cellStyle name="Normal 69 2 2" xfId="31865"/>
    <cellStyle name="Normal 69 2 3" xfId="31866"/>
    <cellStyle name="Normal 69 2 4" xfId="31867"/>
    <cellStyle name="Normal 69 3" xfId="2485"/>
    <cellStyle name="Normal 69 4" xfId="2486"/>
    <cellStyle name="Normal 69 5" xfId="2487"/>
    <cellStyle name="Normal 69 6" xfId="2488"/>
    <cellStyle name="Normal 69 7" xfId="2489"/>
    <cellStyle name="Normal 69 8" xfId="2490"/>
    <cellStyle name="Normal 69 9" xfId="22326"/>
    <cellStyle name="Normal 69 9 2" xfId="22367"/>
    <cellStyle name="Normal 69 9 3" xfId="22403"/>
    <cellStyle name="Normal 69 9 3 2" xfId="22677"/>
    <cellStyle name="Normal 7" xfId="1487"/>
    <cellStyle name="Normal 7 2" xfId="1488"/>
    <cellStyle name="Normal 7 2 2" xfId="31868"/>
    <cellStyle name="Normal 7 2 2 2" xfId="31869"/>
    <cellStyle name="Normal 7 2 3" xfId="31870"/>
    <cellStyle name="Normal 7 2 4" xfId="31871"/>
    <cellStyle name="Normal 7 3" xfId="31872"/>
    <cellStyle name="Normal 7 3 2" xfId="31873"/>
    <cellStyle name="Normal 7 4" xfId="31874"/>
    <cellStyle name="Normal 7 5" xfId="31875"/>
    <cellStyle name="Normal 70" xfId="1489"/>
    <cellStyle name="Normal 70 10" xfId="22329"/>
    <cellStyle name="Normal 70 10 2" xfId="22371"/>
    <cellStyle name="Normal 70 10 3" xfId="22406"/>
    <cellStyle name="Normal 70 10 3 2" xfId="22680"/>
    <cellStyle name="Normal 70 11" xfId="2442"/>
    <cellStyle name="Normal 70 2" xfId="1490"/>
    <cellStyle name="Normal 70 3" xfId="2491"/>
    <cellStyle name="Normal 70 4" xfId="2492"/>
    <cellStyle name="Normal 70 5" xfId="2493"/>
    <cellStyle name="Normal 70 6" xfId="2494"/>
    <cellStyle name="Normal 70 7" xfId="2495"/>
    <cellStyle name="Normal 70 8" xfId="2496"/>
    <cellStyle name="Normal 70 9" xfId="2603"/>
    <cellStyle name="Normal 71" xfId="1491"/>
    <cellStyle name="Normal 71 10" xfId="22328"/>
    <cellStyle name="Normal 71 10 2" xfId="22379"/>
    <cellStyle name="Normal 71 10 3" xfId="22405"/>
    <cellStyle name="Normal 71 10 3 2" xfId="22679"/>
    <cellStyle name="Normal 71 11" xfId="2441"/>
    <cellStyle name="Normal 71 2" xfId="1492"/>
    <cellStyle name="Normal 71 3" xfId="2497"/>
    <cellStyle name="Normal 71 4" xfId="2498"/>
    <cellStyle name="Normal 71 5" xfId="2499"/>
    <cellStyle name="Normal 71 6" xfId="2500"/>
    <cellStyle name="Normal 71 7" xfId="2501"/>
    <cellStyle name="Normal 71 8" xfId="2502"/>
    <cellStyle name="Normal 71 9" xfId="2605"/>
    <cellStyle name="Normal 72" xfId="1493"/>
    <cellStyle name="Normal 72 2" xfId="2444"/>
    <cellStyle name="Normal 73" xfId="1494"/>
    <cellStyle name="Normal 73 2" xfId="1495"/>
    <cellStyle name="Normal 73 3" xfId="1496"/>
    <cellStyle name="Normal 73 3 2" xfId="26066"/>
    <cellStyle name="Normal 73 4" xfId="2445"/>
    <cellStyle name="Normal 74" xfId="1497"/>
    <cellStyle name="Normal 74 2" xfId="1498"/>
    <cellStyle name="Normal 74 3" xfId="1499"/>
    <cellStyle name="Normal 74 3 2" xfId="26067"/>
    <cellStyle name="Normal 74 4" xfId="2446"/>
    <cellStyle name="Normal 75" xfId="1500"/>
    <cellStyle name="Normal 75 2" xfId="1501"/>
    <cellStyle name="Normal 75 3" xfId="1502"/>
    <cellStyle name="Normal 75 3 2" xfId="26068"/>
    <cellStyle name="Normal 75 4" xfId="2447"/>
    <cellStyle name="Normal 76" xfId="1503"/>
    <cellStyle name="Normal 76 2" xfId="1504"/>
    <cellStyle name="Normal 76 3" xfId="1505"/>
    <cellStyle name="Normal 76 3 2" xfId="26069"/>
    <cellStyle name="Normal 76 4" xfId="2448"/>
    <cellStyle name="Normal 77" xfId="1506"/>
    <cellStyle name="Normal 77 2" xfId="1507"/>
    <cellStyle name="Normal 77 3" xfId="1508"/>
    <cellStyle name="Normal 77 3 2" xfId="26070"/>
    <cellStyle name="Normal 77 4" xfId="2449"/>
    <cellStyle name="Normal 78" xfId="1509"/>
    <cellStyle name="Normal 78 2" xfId="1510"/>
    <cellStyle name="Normal 78 3" xfId="1511"/>
    <cellStyle name="Normal 78 3 2" xfId="26071"/>
    <cellStyle name="Normal 78 4" xfId="2450"/>
    <cellStyle name="Normal 79" xfId="1512"/>
    <cellStyle name="Normal 79 2" xfId="1513"/>
    <cellStyle name="Normal 79 3" xfId="1514"/>
    <cellStyle name="Normal 79 3 2" xfId="26072"/>
    <cellStyle name="Normal 79 4" xfId="2451"/>
    <cellStyle name="Normal 8" xfId="1515"/>
    <cellStyle name="Normal 8 2" xfId="1516"/>
    <cellStyle name="Normal 8 2 2" xfId="31876"/>
    <cellStyle name="Normal 8 2 2 2" xfId="31877"/>
    <cellStyle name="Normal 8 2 3" xfId="31878"/>
    <cellStyle name="Normal 8 2 4" xfId="31879"/>
    <cellStyle name="Normal 8 3" xfId="31880"/>
    <cellStyle name="Normal 8 3 2" xfId="31881"/>
    <cellStyle name="Normal 8 4" xfId="31882"/>
    <cellStyle name="Normal 8 5" xfId="31883"/>
    <cellStyle name="Normal 80" xfId="1517"/>
    <cellStyle name="Normal 80 2" xfId="1518"/>
    <cellStyle name="Normal 80 3" xfId="1519"/>
    <cellStyle name="Normal 80 3 2" xfId="26073"/>
    <cellStyle name="Normal 80 4" xfId="2452"/>
    <cellStyle name="Normal 81" xfId="1520"/>
    <cellStyle name="Normal 81 2" xfId="1521"/>
    <cellStyle name="Normal 81 3" xfId="1522"/>
    <cellStyle name="Normal 81 3 2" xfId="26074"/>
    <cellStyle name="Normal 81 4" xfId="2453"/>
    <cellStyle name="Normal 82" xfId="1523"/>
    <cellStyle name="Normal 82 2" xfId="1524"/>
    <cellStyle name="Normal 82 3" xfId="1525"/>
    <cellStyle name="Normal 82 3 2" xfId="26075"/>
    <cellStyle name="Normal 82 4" xfId="2454"/>
    <cellStyle name="Normal 83" xfId="1526"/>
    <cellStyle name="Normal 83 2" xfId="1527"/>
    <cellStyle name="Normal 83 3" xfId="1528"/>
    <cellStyle name="Normal 83 3 2" xfId="26076"/>
    <cellStyle name="Normal 83 4" xfId="2455"/>
    <cellStyle name="Normal 84" xfId="1529"/>
    <cellStyle name="Normal 84 2" xfId="1530"/>
    <cellStyle name="Normal 84 3" xfId="1531"/>
    <cellStyle name="Normal 84 3 2" xfId="26077"/>
    <cellStyle name="Normal 84 4" xfId="2456"/>
    <cellStyle name="Normal 85" xfId="1532"/>
    <cellStyle name="Normal 85 2" xfId="2523"/>
    <cellStyle name="Normal 86" xfId="1533"/>
    <cellStyle name="Normal 87" xfId="1534"/>
    <cellStyle name="Normal 88" xfId="1535"/>
    <cellStyle name="Normal 89" xfId="1536"/>
    <cellStyle name="Normal 9" xfId="1537"/>
    <cellStyle name="Normal 9 2" xfId="1538"/>
    <cellStyle name="Normal 9 2 2" xfId="31884"/>
    <cellStyle name="Normal 9 3" xfId="31885"/>
    <cellStyle name="Normal 9 4" xfId="31886"/>
    <cellStyle name="Normal 90" xfId="1539"/>
    <cellStyle name="Normal 91" xfId="1540"/>
    <cellStyle name="Normal 92" xfId="1541"/>
    <cellStyle name="Normal 93" xfId="1542"/>
    <cellStyle name="Normal 94" xfId="2049"/>
    <cellStyle name="Normal 94 2" xfId="26209"/>
    <cellStyle name="Normal 95" xfId="26565"/>
    <cellStyle name="Normal 96" xfId="26194"/>
    <cellStyle name="Normal 97" xfId="26227"/>
    <cellStyle name="Normal 98" xfId="31887"/>
    <cellStyle name="Normal 99" xfId="31888"/>
    <cellStyle name="Normal_Composição BDI" xfId="49"/>
    <cellStyle name="Normal_Composição do BDI - final" xfId="50"/>
    <cellStyle name="Normal_planilha orçamentária PORTO BELO 2 - COMPLETA" xfId="51"/>
    <cellStyle name="Normal1" xfId="31889"/>
    <cellStyle name="Normal2" xfId="31890"/>
    <cellStyle name="Normal3" xfId="31891"/>
    <cellStyle name="Nota" xfId="16" builtinId="10" customBuiltin="1"/>
    <cellStyle name="Nota 2" xfId="1543"/>
    <cellStyle name="Nota 2 2" xfId="1544"/>
    <cellStyle name="Nota 2 2 2" xfId="2616"/>
    <cellStyle name="Nota 2 2 2 10" xfId="5250"/>
    <cellStyle name="Nota 2 2 2 10 2" xfId="10390"/>
    <cellStyle name="Nota 2 2 2 10 3" xfId="12844"/>
    <cellStyle name="Nota 2 2 2 11" xfId="5140"/>
    <cellStyle name="Nota 2 2 2 11 2" xfId="10379"/>
    <cellStyle name="Nota 2 2 2 11 3" xfId="12781"/>
    <cellStyle name="Nota 2 2 2 12" xfId="4857"/>
    <cellStyle name="Nota 2 2 2 12 2" xfId="13149"/>
    <cellStyle name="Nota 2 2 2 13" xfId="8779"/>
    <cellStyle name="Nota 2 2 2 2" xfId="2705"/>
    <cellStyle name="Nota 2 2 2 2 10" xfId="7481"/>
    <cellStyle name="Nota 2 2 2 2 10 2" xfId="11535"/>
    <cellStyle name="Nota 2 2 2 2 10 3" xfId="20999"/>
    <cellStyle name="Nota 2 2 2 2 11" xfId="4898"/>
    <cellStyle name="Nota 2 2 2 2 11 2" xfId="13117"/>
    <cellStyle name="Nota 2 2 2 2 12" xfId="8860"/>
    <cellStyle name="Nota 2 2 2 2 13" xfId="14255"/>
    <cellStyle name="Nota 2 2 2 2 2" xfId="2760"/>
    <cellStyle name="Nota 2 2 2 2 2 2" xfId="2983"/>
    <cellStyle name="Nota 2 2 2 2 2 2 10" xfId="9135"/>
    <cellStyle name="Nota 2 2 2 2 2 2 11" xfId="17983"/>
    <cellStyle name="Nota 2 2 2 2 2 2 2" xfId="3370"/>
    <cellStyle name="Nota 2 2 2 2 2 2 2 2" xfId="7948"/>
    <cellStyle name="Nota 2 2 2 2 2 2 2 2 2" xfId="11924"/>
    <cellStyle name="Nota 2 2 2 2 2 2 2 2 3" xfId="21466"/>
    <cellStyle name="Nota 2 2 2 2 2 2 2 3" xfId="6240"/>
    <cellStyle name="Nota 2 2 2 2 2 2 2 3 2" xfId="19758"/>
    <cellStyle name="Nota 2 2 2 2 2 2 2 4" xfId="9500"/>
    <cellStyle name="Nota 2 2 2 2 2 2 2 5" xfId="14547"/>
    <cellStyle name="Nota 2 2 2 2 2 2 3" xfId="3753"/>
    <cellStyle name="Nota 2 2 2 2 2 2 3 2" xfId="7774"/>
    <cellStyle name="Nota 2 2 2 2 2 2 3 2 2" xfId="11795"/>
    <cellStyle name="Nota 2 2 2 2 2 2 3 2 3" xfId="21292"/>
    <cellStyle name="Nota 2 2 2 2 2 2 3 3" xfId="6066"/>
    <cellStyle name="Nota 2 2 2 2 2 2 3 3 2" xfId="19584"/>
    <cellStyle name="Nota 2 2 2 2 2 2 3 4" xfId="9815"/>
    <cellStyle name="Nota 2 2 2 2 2 2 3 5" xfId="16073"/>
    <cellStyle name="Nota 2 2 2 2 2 2 4" xfId="4136"/>
    <cellStyle name="Nota 2 2 2 2 2 2 4 2" xfId="8255"/>
    <cellStyle name="Nota 2 2 2 2 2 2 4 2 2" xfId="12223"/>
    <cellStyle name="Nota 2 2 2 2 2 2 4 2 3" xfId="21773"/>
    <cellStyle name="Nota 2 2 2 2 2 2 4 3" xfId="6547"/>
    <cellStyle name="Nota 2 2 2 2 2 2 4 3 2" xfId="20065"/>
    <cellStyle name="Nota 2 2 2 2 2 2 4 4" xfId="9993"/>
    <cellStyle name="Nota 2 2 2 2 2 2 4 5" xfId="13861"/>
    <cellStyle name="Nota 2 2 2 2 2 2 5" xfId="4518"/>
    <cellStyle name="Nota 2 2 2 2 2 2 5 2" xfId="8487"/>
    <cellStyle name="Nota 2 2 2 2 2 2 5 2 2" xfId="12455"/>
    <cellStyle name="Nota 2 2 2 2 2 2 5 2 3" xfId="22005"/>
    <cellStyle name="Nota 2 2 2 2 2 2 5 3" xfId="6779"/>
    <cellStyle name="Nota 2 2 2 2 2 2 5 3 2" xfId="20297"/>
    <cellStyle name="Nota 2 2 2 2 2 2 5 4" xfId="10170"/>
    <cellStyle name="Nota 2 2 2 2 2 2 5 5" xfId="13487"/>
    <cellStyle name="Nota 2 2 2 2 2 2 6" xfId="7011"/>
    <cellStyle name="Nota 2 2 2 2 2 2 6 2" xfId="8719"/>
    <cellStyle name="Nota 2 2 2 2 2 2 6 2 2" xfId="12687"/>
    <cellStyle name="Nota 2 2 2 2 2 2 6 2 3" xfId="22237"/>
    <cellStyle name="Nota 2 2 2 2 2 2 6 3" xfId="11145"/>
    <cellStyle name="Nota 2 2 2 2 2 2 6 4" xfId="20529"/>
    <cellStyle name="Nota 2 2 2 2 2 2 7" xfId="5999"/>
    <cellStyle name="Nota 2 2 2 2 2 2 7 2" xfId="10740"/>
    <cellStyle name="Nota 2 2 2 2 2 2 7 3" xfId="19517"/>
    <cellStyle name="Nota 2 2 2 2 2 2 8" xfId="7707"/>
    <cellStyle name="Nota 2 2 2 2 2 2 8 2" xfId="11728"/>
    <cellStyle name="Nota 2 2 2 2 2 2 8 3" xfId="21225"/>
    <cellStyle name="Nota 2 2 2 2 2 2 9" xfId="5193"/>
    <cellStyle name="Nota 2 2 2 2 2 2 9 2" xfId="12889"/>
    <cellStyle name="Nota 2 2 2 2 2 3" xfId="3250"/>
    <cellStyle name="Nota 2 2 2 2 2 3 10" xfId="9380"/>
    <cellStyle name="Nota 2 2 2 2 2 3 11" xfId="17210"/>
    <cellStyle name="Nota 2 2 2 2 2 3 2" xfId="3637"/>
    <cellStyle name="Nota 2 2 2 2 2 3 2 2" xfId="7998"/>
    <cellStyle name="Nota 2 2 2 2 2 3 2 2 2" xfId="11974"/>
    <cellStyle name="Nota 2 2 2 2 2 3 2 2 3" xfId="21516"/>
    <cellStyle name="Nota 2 2 2 2 2 3 2 3" xfId="6290"/>
    <cellStyle name="Nota 2 2 2 2 2 3 2 3 2" xfId="19808"/>
    <cellStyle name="Nota 2 2 2 2 2 3 2 4" xfId="9729"/>
    <cellStyle name="Nota 2 2 2 2 2 3 2 5" xfId="17767"/>
    <cellStyle name="Nota 2 2 2 2 2 3 3" xfId="4020"/>
    <cellStyle name="Nota 2 2 2 2 2 3 3 2" xfId="7067"/>
    <cellStyle name="Nota 2 2 2 2 2 3 3 2 2" xfId="11201"/>
    <cellStyle name="Nota 2 2 2 2 2 3 3 2 3" xfId="20585"/>
    <cellStyle name="Nota 2 2 2 2 2 3 3 3" xfId="5358"/>
    <cellStyle name="Nota 2 2 2 2 2 3 3 3 2" xfId="18876"/>
    <cellStyle name="Nota 2 2 2 2 2 3 3 4" xfId="9939"/>
    <cellStyle name="Nota 2 2 2 2 2 3 3 5" xfId="13971"/>
    <cellStyle name="Nota 2 2 2 2 2 3 4" xfId="4403"/>
    <cellStyle name="Nota 2 2 2 2 2 3 4 2" xfId="8305"/>
    <cellStyle name="Nota 2 2 2 2 2 3 4 2 2" xfId="12273"/>
    <cellStyle name="Nota 2 2 2 2 2 3 4 2 3" xfId="21823"/>
    <cellStyle name="Nota 2 2 2 2 2 3 4 3" xfId="6597"/>
    <cellStyle name="Nota 2 2 2 2 2 3 4 3 2" xfId="20115"/>
    <cellStyle name="Nota 2 2 2 2 2 3 4 4" xfId="10117"/>
    <cellStyle name="Nota 2 2 2 2 2 3 4 5" xfId="13602"/>
    <cellStyle name="Nota 2 2 2 2 2 3 5" xfId="4785"/>
    <cellStyle name="Nota 2 2 2 2 2 3 5 2" xfId="8537"/>
    <cellStyle name="Nota 2 2 2 2 2 3 5 2 2" xfId="12505"/>
    <cellStyle name="Nota 2 2 2 2 2 3 5 2 3" xfId="22055"/>
    <cellStyle name="Nota 2 2 2 2 2 3 5 3" xfId="6829"/>
    <cellStyle name="Nota 2 2 2 2 2 3 5 3 2" xfId="20347"/>
    <cellStyle name="Nota 2 2 2 2 2 3 5 4" xfId="10294"/>
    <cellStyle name="Nota 2 2 2 2 2 3 5 5" xfId="13220"/>
    <cellStyle name="Nota 2 2 2 2 2 3 6" xfId="7061"/>
    <cellStyle name="Nota 2 2 2 2 2 3 6 2" xfId="8769"/>
    <cellStyle name="Nota 2 2 2 2 2 3 6 2 2" xfId="12737"/>
    <cellStyle name="Nota 2 2 2 2 2 3 6 2 3" xfId="22287"/>
    <cellStyle name="Nota 2 2 2 2 2 3 6 3" xfId="11195"/>
    <cellStyle name="Nota 2 2 2 2 2 3 6 4" xfId="20579"/>
    <cellStyle name="Nota 2 2 2 2 2 3 7" xfId="6049"/>
    <cellStyle name="Nota 2 2 2 2 2 3 7 2" xfId="10790"/>
    <cellStyle name="Nota 2 2 2 2 2 3 7 3" xfId="19567"/>
    <cellStyle name="Nota 2 2 2 2 2 3 8" xfId="7757"/>
    <cellStyle name="Nota 2 2 2 2 2 3 8 2" xfId="11778"/>
    <cellStyle name="Nota 2 2 2 2 2 3 8 3" xfId="21275"/>
    <cellStyle name="Nota 2 2 2 2 2 3 9" xfId="5243"/>
    <cellStyle name="Nota 2 2 2 2 2 3 9 2" xfId="12851"/>
    <cellStyle name="Nota 2 2 2 2 2 4" xfId="3307"/>
    <cellStyle name="Nota 2 2 2 2 2 4 2" xfId="3694"/>
    <cellStyle name="Nota 2 2 2 2 2 4 2 2" xfId="16806"/>
    <cellStyle name="Nota 2 2 2 2 2 4 3" xfId="4077"/>
    <cellStyle name="Nota 2 2 2 2 2 4 3 2" xfId="13917"/>
    <cellStyle name="Nota 2 2 2 2 2 4 4" xfId="4460"/>
    <cellStyle name="Nota 2 2 2 2 2 4 4 2" xfId="13545"/>
    <cellStyle name="Nota 2 2 2 2 2 4 5" xfId="4842"/>
    <cellStyle name="Nota 2 2 2 2 2 4 5 2" xfId="13164"/>
    <cellStyle name="Nota 2 2 2 2 2 4 6" xfId="5839"/>
    <cellStyle name="Nota 2 2 2 2 2 4 6 2" xfId="19357"/>
    <cellStyle name="Nota 2 2 2 2 2 4 7" xfId="9437"/>
    <cellStyle name="Nota 2 2 2 2 2 4 8" xfId="14218"/>
    <cellStyle name="Nota 2 2 2 2 2 5" xfId="2925"/>
    <cellStyle name="Nota 2 2 2 2 2 5 2" xfId="7547"/>
    <cellStyle name="Nota 2 2 2 2 2 5 2 2" xfId="21065"/>
    <cellStyle name="Nota 2 2 2 2 2 5 3" xfId="9077"/>
    <cellStyle name="Nota 2 2 2 2 2 5 4" xfId="17234"/>
    <cellStyle name="Nota 2 2 2 2 2 6" xfId="8915"/>
    <cellStyle name="Nota 2 2 2 2 3" xfId="2640"/>
    <cellStyle name="Nota 2 2 2 2 3 2" xfId="2939"/>
    <cellStyle name="Nota 2 2 2 2 3 2 10" xfId="9091"/>
    <cellStyle name="Nota 2 2 2 2 3 2 11" xfId="17987"/>
    <cellStyle name="Nota 2 2 2 2 3 2 2" xfId="3326"/>
    <cellStyle name="Nota 2 2 2 2 3 2 2 2" xfId="7381"/>
    <cellStyle name="Nota 2 2 2 2 3 2 2 2 2" xfId="11467"/>
    <cellStyle name="Nota 2 2 2 2 3 2 2 2 3" xfId="20899"/>
    <cellStyle name="Nota 2 2 2 2 3 2 2 3" xfId="5672"/>
    <cellStyle name="Nota 2 2 2 2 3 2 2 3 2" xfId="19190"/>
    <cellStyle name="Nota 2 2 2 2 3 2 2 4" xfId="9456"/>
    <cellStyle name="Nota 2 2 2 2 3 2 2 5" xfId="15512"/>
    <cellStyle name="Nota 2 2 2 2 3 2 3" xfId="3709"/>
    <cellStyle name="Nota 2 2 2 2 3 2 3 2" xfId="7102"/>
    <cellStyle name="Nota 2 2 2 2 3 2 3 2 2" xfId="11236"/>
    <cellStyle name="Nota 2 2 2 2 3 2 3 2 3" xfId="20620"/>
    <cellStyle name="Nota 2 2 2 2 3 2 3 3" xfId="5393"/>
    <cellStyle name="Nota 2 2 2 2 3 2 3 3 2" xfId="18911"/>
    <cellStyle name="Nota 2 2 2 2 3 2 3 4" xfId="9771"/>
    <cellStyle name="Nota 2 2 2 2 3 2 3 5" xfId="15929"/>
    <cellStyle name="Nota 2 2 2 2 3 2 4" xfId="4092"/>
    <cellStyle name="Nota 2 2 2 2 3 2 4 2" xfId="8213"/>
    <cellStyle name="Nota 2 2 2 2 3 2 4 2 2" xfId="12181"/>
    <cellStyle name="Nota 2 2 2 2 3 2 4 2 3" xfId="21731"/>
    <cellStyle name="Nota 2 2 2 2 3 2 4 3" xfId="6505"/>
    <cellStyle name="Nota 2 2 2 2 3 2 4 3 2" xfId="20023"/>
    <cellStyle name="Nota 2 2 2 2 3 2 4 4" xfId="9949"/>
    <cellStyle name="Nota 2 2 2 2 3 2 4 5" xfId="13902"/>
    <cellStyle name="Nota 2 2 2 2 3 2 5" xfId="4474"/>
    <cellStyle name="Nota 2 2 2 2 3 2 5 2" xfId="8445"/>
    <cellStyle name="Nota 2 2 2 2 3 2 5 2 2" xfId="12413"/>
    <cellStyle name="Nota 2 2 2 2 3 2 5 2 3" xfId="21963"/>
    <cellStyle name="Nota 2 2 2 2 3 2 5 3" xfId="6737"/>
    <cellStyle name="Nota 2 2 2 2 3 2 5 3 2" xfId="20255"/>
    <cellStyle name="Nota 2 2 2 2 3 2 5 4" xfId="10126"/>
    <cellStyle name="Nota 2 2 2 2 3 2 5 5" xfId="13531"/>
    <cellStyle name="Nota 2 2 2 2 3 2 6" xfId="6969"/>
    <cellStyle name="Nota 2 2 2 2 3 2 6 2" xfId="8677"/>
    <cellStyle name="Nota 2 2 2 2 3 2 6 2 2" xfId="12645"/>
    <cellStyle name="Nota 2 2 2 2 3 2 6 2 3" xfId="22195"/>
    <cellStyle name="Nota 2 2 2 2 3 2 6 3" xfId="11103"/>
    <cellStyle name="Nota 2 2 2 2 3 2 6 4" xfId="20487"/>
    <cellStyle name="Nota 2 2 2 2 3 2 7" xfId="5957"/>
    <cellStyle name="Nota 2 2 2 2 3 2 7 2" xfId="10698"/>
    <cellStyle name="Nota 2 2 2 2 3 2 7 3" xfId="19475"/>
    <cellStyle name="Nota 2 2 2 2 3 2 8" xfId="7665"/>
    <cellStyle name="Nota 2 2 2 2 3 2 8 2" xfId="11686"/>
    <cellStyle name="Nota 2 2 2 2 3 2 8 3" xfId="21183"/>
    <cellStyle name="Nota 2 2 2 2 3 2 9" xfId="5148"/>
    <cellStyle name="Nota 2 2 2 2 3 2 9 2" xfId="12779"/>
    <cellStyle name="Nota 2 2 2 2 3 3" xfId="3132"/>
    <cellStyle name="Nota 2 2 2 2 3 3 10" xfId="9262"/>
    <cellStyle name="Nota 2 2 2 2 3 3 11" xfId="16012"/>
    <cellStyle name="Nota 2 2 2 2 3 3 2" xfId="3519"/>
    <cellStyle name="Nota 2 2 2 2 3 3 2 2" xfId="7374"/>
    <cellStyle name="Nota 2 2 2 2 3 3 2 2 2" xfId="11460"/>
    <cellStyle name="Nota 2 2 2 2 3 3 2 2 3" xfId="20892"/>
    <cellStyle name="Nota 2 2 2 2 3 3 2 3" xfId="5665"/>
    <cellStyle name="Nota 2 2 2 2 3 3 2 3 2" xfId="19183"/>
    <cellStyle name="Nota 2 2 2 2 3 3 2 4" xfId="9611"/>
    <cellStyle name="Nota 2 2 2 2 3 3 2 5" xfId="15099"/>
    <cellStyle name="Nota 2 2 2 2 3 3 3" xfId="3902"/>
    <cellStyle name="Nota 2 2 2 2 3 3 3 2" xfId="7910"/>
    <cellStyle name="Nota 2 2 2 2 3 3 3 2 2" xfId="11889"/>
    <cellStyle name="Nota 2 2 2 2 3 3 3 2 3" xfId="21428"/>
    <cellStyle name="Nota 2 2 2 2 3 3 3 3" xfId="6202"/>
    <cellStyle name="Nota 2 2 2 2 3 3 3 3 2" xfId="19720"/>
    <cellStyle name="Nota 2 2 2 2 3 3 3 4" xfId="9825"/>
    <cellStyle name="Nota 2 2 2 2 3 3 3 5" xfId="14086"/>
    <cellStyle name="Nota 2 2 2 2 3 3 4" xfId="4285"/>
    <cellStyle name="Nota 2 2 2 2 3 3 4 2" xfId="8196"/>
    <cellStyle name="Nota 2 2 2 2 3 3 4 2 2" xfId="12164"/>
    <cellStyle name="Nota 2 2 2 2 3 3 4 2 3" xfId="21714"/>
    <cellStyle name="Nota 2 2 2 2 3 3 4 3" xfId="6488"/>
    <cellStyle name="Nota 2 2 2 2 3 3 4 3 2" xfId="20006"/>
    <cellStyle name="Nota 2 2 2 2 3 3 4 4" xfId="10003"/>
    <cellStyle name="Nota 2 2 2 2 3 3 4 5" xfId="13720"/>
    <cellStyle name="Nota 2 2 2 2 3 3 5" xfId="4667"/>
    <cellStyle name="Nota 2 2 2 2 3 3 5 2" xfId="8428"/>
    <cellStyle name="Nota 2 2 2 2 3 3 5 2 2" xfId="12396"/>
    <cellStyle name="Nota 2 2 2 2 3 3 5 2 3" xfId="21946"/>
    <cellStyle name="Nota 2 2 2 2 3 3 5 3" xfId="6720"/>
    <cellStyle name="Nota 2 2 2 2 3 3 5 3 2" xfId="20238"/>
    <cellStyle name="Nota 2 2 2 2 3 3 5 4" xfId="10180"/>
    <cellStyle name="Nota 2 2 2 2 3 3 5 5" xfId="13338"/>
    <cellStyle name="Nota 2 2 2 2 3 3 6" xfId="6952"/>
    <cellStyle name="Nota 2 2 2 2 3 3 6 2" xfId="8660"/>
    <cellStyle name="Nota 2 2 2 2 3 3 6 2 2" xfId="12628"/>
    <cellStyle name="Nota 2 2 2 2 3 3 6 2 3" xfId="22178"/>
    <cellStyle name="Nota 2 2 2 2 3 3 6 3" xfId="11086"/>
    <cellStyle name="Nota 2 2 2 2 3 3 6 4" xfId="20470"/>
    <cellStyle name="Nota 2 2 2 2 3 3 7" xfId="5940"/>
    <cellStyle name="Nota 2 2 2 2 3 3 7 2" xfId="10681"/>
    <cellStyle name="Nota 2 2 2 2 3 3 7 3" xfId="19458"/>
    <cellStyle name="Nota 2 2 2 2 3 3 8" xfId="7648"/>
    <cellStyle name="Nota 2 2 2 2 3 3 8 2" xfId="11669"/>
    <cellStyle name="Nota 2 2 2 2 3 3 8 3" xfId="21166"/>
    <cellStyle name="Nota 2 2 2 2 3 3 9" xfId="5036"/>
    <cellStyle name="Nota 2 2 2 2 3 3 9 2" xfId="12983"/>
    <cellStyle name="Nota 2 2 2 2 3 4" xfId="3001"/>
    <cellStyle name="Nota 2 2 2 2 3 4 2" xfId="3388"/>
    <cellStyle name="Nota 2 2 2 2 3 4 2 2" xfId="17403"/>
    <cellStyle name="Nota 2 2 2 2 3 4 3" xfId="3771"/>
    <cellStyle name="Nota 2 2 2 2 3 4 3 2" xfId="14219"/>
    <cellStyle name="Nota 2 2 2 2 3 4 4" xfId="4154"/>
    <cellStyle name="Nota 2 2 2 2 3 4 4 2" xfId="14361"/>
    <cellStyle name="Nota 2 2 2 2 3 4 5" xfId="4536"/>
    <cellStyle name="Nota 2 2 2 2 3 4 5 2" xfId="13469"/>
    <cellStyle name="Nota 2 2 2 2 3 4 6" xfId="5766"/>
    <cellStyle name="Nota 2 2 2 2 3 4 6 2" xfId="19284"/>
    <cellStyle name="Nota 2 2 2 2 3 4 7" xfId="9148"/>
    <cellStyle name="Nota 2 2 2 2 3 4 8" xfId="17884"/>
    <cellStyle name="Nota 2 2 2 2 3 5" xfId="2840"/>
    <cellStyle name="Nota 2 2 2 2 3 5 2" xfId="7475"/>
    <cellStyle name="Nota 2 2 2 2 3 5 2 2" xfId="20993"/>
    <cellStyle name="Nota 2 2 2 2 3 5 3" xfId="8993"/>
    <cellStyle name="Nota 2 2 2 2 3 5 4" xfId="14721"/>
    <cellStyle name="Nota 2 2 2 2 3 6" xfId="8797"/>
    <cellStyle name="Nota 2 2 2 2 4" xfId="2959"/>
    <cellStyle name="Nota 2 2 2 2 4 10" xfId="9111"/>
    <cellStyle name="Nota 2 2 2 2 4 11" xfId="15614"/>
    <cellStyle name="Nota 2 2 2 2 4 2" xfId="3346"/>
    <cellStyle name="Nota 2 2 2 2 4 2 2" xfId="7347"/>
    <cellStyle name="Nota 2 2 2 2 4 2 2 2" xfId="11433"/>
    <cellStyle name="Nota 2 2 2 2 4 2 2 3" xfId="20865"/>
    <cellStyle name="Nota 2 2 2 2 4 2 3" xfId="5638"/>
    <cellStyle name="Nota 2 2 2 2 4 2 3 2" xfId="19156"/>
    <cellStyle name="Nota 2 2 2 2 4 2 4" xfId="9476"/>
    <cellStyle name="Nota 2 2 2 2 4 2 5" xfId="17520"/>
    <cellStyle name="Nota 2 2 2 2 4 3" xfId="3729"/>
    <cellStyle name="Nota 2 2 2 2 4 3 2" xfId="7174"/>
    <cellStyle name="Nota 2 2 2 2 4 3 2 2" xfId="11304"/>
    <cellStyle name="Nota 2 2 2 2 4 3 2 3" xfId="20692"/>
    <cellStyle name="Nota 2 2 2 2 4 3 3" xfId="5465"/>
    <cellStyle name="Nota 2 2 2 2 4 3 3 2" xfId="18983"/>
    <cellStyle name="Nota 2 2 2 2 4 3 4" xfId="9791"/>
    <cellStyle name="Nota 2 2 2 2 4 3 5" xfId="16544"/>
    <cellStyle name="Nota 2 2 2 2 4 4" xfId="4112"/>
    <cellStyle name="Nota 2 2 2 2 4 4 2" xfId="8127"/>
    <cellStyle name="Nota 2 2 2 2 4 4 2 2" xfId="12095"/>
    <cellStyle name="Nota 2 2 2 2 4 4 2 3" xfId="21645"/>
    <cellStyle name="Nota 2 2 2 2 4 4 3" xfId="6419"/>
    <cellStyle name="Nota 2 2 2 2 4 4 3 2" xfId="19937"/>
    <cellStyle name="Nota 2 2 2 2 4 4 4" xfId="9969"/>
    <cellStyle name="Nota 2 2 2 2 4 4 5" xfId="13882"/>
    <cellStyle name="Nota 2 2 2 2 4 5" xfId="4494"/>
    <cellStyle name="Nota 2 2 2 2 4 5 2" xfId="8359"/>
    <cellStyle name="Nota 2 2 2 2 4 5 2 2" xfId="12327"/>
    <cellStyle name="Nota 2 2 2 2 4 5 2 3" xfId="21877"/>
    <cellStyle name="Nota 2 2 2 2 4 5 3" xfId="6651"/>
    <cellStyle name="Nota 2 2 2 2 4 5 3 2" xfId="20169"/>
    <cellStyle name="Nota 2 2 2 2 4 5 4" xfId="10146"/>
    <cellStyle name="Nota 2 2 2 2 4 5 5" xfId="13511"/>
    <cellStyle name="Nota 2 2 2 2 4 6" xfId="6883"/>
    <cellStyle name="Nota 2 2 2 2 4 6 2" xfId="8591"/>
    <cellStyle name="Nota 2 2 2 2 4 6 2 2" xfId="12559"/>
    <cellStyle name="Nota 2 2 2 2 4 6 2 3" xfId="22109"/>
    <cellStyle name="Nota 2 2 2 2 4 6 3" xfId="11017"/>
    <cellStyle name="Nota 2 2 2 2 4 6 4" xfId="20401"/>
    <cellStyle name="Nota 2 2 2 2 4 7" xfId="5871"/>
    <cellStyle name="Nota 2 2 2 2 4 7 2" xfId="10612"/>
    <cellStyle name="Nota 2 2 2 2 4 7 3" xfId="19389"/>
    <cellStyle name="Nota 2 2 2 2 4 8" xfId="7579"/>
    <cellStyle name="Nota 2 2 2 2 4 8 2" xfId="11600"/>
    <cellStyle name="Nota 2 2 2 2 4 8 3" xfId="21097"/>
    <cellStyle name="Nota 2 2 2 2 4 9" xfId="4961"/>
    <cellStyle name="Nota 2 2 2 2 4 9 2" xfId="13058"/>
    <cellStyle name="Nota 2 2 2 2 5" xfId="3195"/>
    <cellStyle name="Nota 2 2 2 2 5 2" xfId="3582"/>
    <cellStyle name="Nota 2 2 2 2 5 2 2" xfId="5087"/>
    <cellStyle name="Nota 2 2 2 2 5 2 2 2" xfId="12948"/>
    <cellStyle name="Nota 2 2 2 2 5 2 3" xfId="9674"/>
    <cellStyle name="Nota 2 2 2 2 5 2 4" xfId="17984"/>
    <cellStyle name="Nota 2 2 2 2 5 3" xfId="3965"/>
    <cellStyle name="Nota 2 2 2 2 5 3 2" xfId="14026"/>
    <cellStyle name="Nota 2 2 2 2 5 4" xfId="4348"/>
    <cellStyle name="Nota 2 2 2 2 5 4 2" xfId="13657"/>
    <cellStyle name="Nota 2 2 2 2 5 5" xfId="4730"/>
    <cellStyle name="Nota 2 2 2 2 5 5 2" xfId="13275"/>
    <cellStyle name="Nota 2 2 2 2 5 6" xfId="5330"/>
    <cellStyle name="Nota 2 2 2 2 5 6 2" xfId="18848"/>
    <cellStyle name="Nota 2 2 2 2 5 7" xfId="9325"/>
    <cellStyle name="Nota 2 2 2 2 5 8" xfId="18595"/>
    <cellStyle name="Nota 2 2 2 2 6" xfId="3015"/>
    <cellStyle name="Nota 2 2 2 2 6 2" xfId="3402"/>
    <cellStyle name="Nota 2 2 2 2 6 2 2" xfId="7302"/>
    <cellStyle name="Nota 2 2 2 2 6 2 2 2" xfId="20820"/>
    <cellStyle name="Nota 2 2 2 2 6 2 3" xfId="9521"/>
    <cellStyle name="Nota 2 2 2 2 6 2 4" xfId="16084"/>
    <cellStyle name="Nota 2 2 2 2 6 3" xfId="3785"/>
    <cellStyle name="Nota 2 2 2 2 6 3 2" xfId="17332"/>
    <cellStyle name="Nota 2 2 2 2 6 4" xfId="4168"/>
    <cellStyle name="Nota 2 2 2 2 6 4 2" xfId="13837"/>
    <cellStyle name="Nota 2 2 2 2 6 5" xfId="4550"/>
    <cellStyle name="Nota 2 2 2 2 6 5 2" xfId="13455"/>
    <cellStyle name="Nota 2 2 2 2 6 6" xfId="5593"/>
    <cellStyle name="Nota 2 2 2 2 6 6 2" xfId="19111"/>
    <cellStyle name="Nota 2 2 2 2 6 7" xfId="9158"/>
    <cellStyle name="Nota 2 2 2 2 6 8" xfId="18619"/>
    <cellStyle name="Nota 2 2 2 2 7" xfId="6130"/>
    <cellStyle name="Nota 2 2 2 2 7 2" xfId="7838"/>
    <cellStyle name="Nota 2 2 2 2 7 2 2" xfId="11844"/>
    <cellStyle name="Nota 2 2 2 2 7 2 3" xfId="21356"/>
    <cellStyle name="Nota 2 2 2 2 7 3" xfId="10819"/>
    <cellStyle name="Nota 2 2 2 2 7 4" xfId="19648"/>
    <cellStyle name="Nota 2 2 2 2 8" xfId="5284"/>
    <cellStyle name="Nota 2 2 2 2 8 2" xfId="5118"/>
    <cellStyle name="Nota 2 2 2 2 8 2 2" xfId="10361"/>
    <cellStyle name="Nota 2 2 2 2 8 2 3" xfId="14118"/>
    <cellStyle name="Nota 2 2 2 2 8 3" xfId="10409"/>
    <cellStyle name="Nota 2 2 2 2 8 4" xfId="18802"/>
    <cellStyle name="Nota 2 2 2 2 9" xfId="5772"/>
    <cellStyle name="Nota 2 2 2 2 9 2" xfId="10548"/>
    <cellStyle name="Nota 2 2 2 2 9 3" xfId="19290"/>
    <cellStyle name="Nota 2 2 2 3" xfId="2721"/>
    <cellStyle name="Nota 2 2 2 3 2" xfId="2966"/>
    <cellStyle name="Nota 2 2 2 3 2 10" xfId="9118"/>
    <cellStyle name="Nota 2 2 2 3 2 11" xfId="16623"/>
    <cellStyle name="Nota 2 2 2 3 2 2" xfId="3353"/>
    <cellStyle name="Nota 2 2 2 3 2 2 2" xfId="7930"/>
    <cellStyle name="Nota 2 2 2 3 2 2 2 2" xfId="11906"/>
    <cellStyle name="Nota 2 2 2 3 2 2 2 3" xfId="21448"/>
    <cellStyle name="Nota 2 2 2 3 2 2 3" xfId="6222"/>
    <cellStyle name="Nota 2 2 2 3 2 2 3 2" xfId="19740"/>
    <cellStyle name="Nota 2 2 2 3 2 2 4" xfId="9483"/>
    <cellStyle name="Nota 2 2 2 3 2 2 5" xfId="15872"/>
    <cellStyle name="Nota 2 2 2 3 2 3" xfId="3736"/>
    <cellStyle name="Nota 2 2 2 3 2 3 2" xfId="7868"/>
    <cellStyle name="Nota 2 2 2 3 2 3 2 2" xfId="11863"/>
    <cellStyle name="Nota 2 2 2 3 2 3 2 3" xfId="21386"/>
    <cellStyle name="Nota 2 2 2 3 2 3 3" xfId="6160"/>
    <cellStyle name="Nota 2 2 2 3 2 3 3 2" xfId="19678"/>
    <cellStyle name="Nota 2 2 2 3 2 3 4" xfId="9798"/>
    <cellStyle name="Nota 2 2 2 3 2 3 5" xfId="17968"/>
    <cellStyle name="Nota 2 2 2 3 2 4" xfId="4119"/>
    <cellStyle name="Nota 2 2 2 3 2 4 2" xfId="8237"/>
    <cellStyle name="Nota 2 2 2 3 2 4 2 2" xfId="12205"/>
    <cellStyle name="Nota 2 2 2 3 2 4 2 3" xfId="21755"/>
    <cellStyle name="Nota 2 2 2 3 2 4 3" xfId="6529"/>
    <cellStyle name="Nota 2 2 2 3 2 4 3 2" xfId="20047"/>
    <cellStyle name="Nota 2 2 2 3 2 4 4" xfId="9976"/>
    <cellStyle name="Nota 2 2 2 3 2 4 5" xfId="13878"/>
    <cellStyle name="Nota 2 2 2 3 2 5" xfId="4501"/>
    <cellStyle name="Nota 2 2 2 3 2 5 2" xfId="8469"/>
    <cellStyle name="Nota 2 2 2 3 2 5 2 2" xfId="12437"/>
    <cellStyle name="Nota 2 2 2 3 2 5 2 3" xfId="21987"/>
    <cellStyle name="Nota 2 2 2 3 2 5 3" xfId="6761"/>
    <cellStyle name="Nota 2 2 2 3 2 5 3 2" xfId="20279"/>
    <cellStyle name="Nota 2 2 2 3 2 5 4" xfId="10153"/>
    <cellStyle name="Nota 2 2 2 3 2 5 5" xfId="13504"/>
    <cellStyle name="Nota 2 2 2 3 2 6" xfId="6993"/>
    <cellStyle name="Nota 2 2 2 3 2 6 2" xfId="8701"/>
    <cellStyle name="Nota 2 2 2 3 2 6 2 2" xfId="12669"/>
    <cellStyle name="Nota 2 2 2 3 2 6 2 3" xfId="22219"/>
    <cellStyle name="Nota 2 2 2 3 2 6 3" xfId="11127"/>
    <cellStyle name="Nota 2 2 2 3 2 6 4" xfId="20511"/>
    <cellStyle name="Nota 2 2 2 3 2 7" xfId="5981"/>
    <cellStyle name="Nota 2 2 2 3 2 7 2" xfId="10722"/>
    <cellStyle name="Nota 2 2 2 3 2 7 3" xfId="19499"/>
    <cellStyle name="Nota 2 2 2 3 2 8" xfId="7689"/>
    <cellStyle name="Nota 2 2 2 3 2 8 2" xfId="11710"/>
    <cellStyle name="Nota 2 2 2 3 2 8 3" xfId="21207"/>
    <cellStyle name="Nota 2 2 2 3 2 9" xfId="5175"/>
    <cellStyle name="Nota 2 2 2 3 2 9 2" xfId="12907"/>
    <cellStyle name="Nota 2 2 2 3 3" xfId="3211"/>
    <cellStyle name="Nota 2 2 2 3 3 10" xfId="9341"/>
    <cellStyle name="Nota 2 2 2 3 3 11" xfId="17459"/>
    <cellStyle name="Nota 2 2 2 3 3 2" xfId="3598"/>
    <cellStyle name="Nota 2 2 2 3 3 2 2" xfId="7959"/>
    <cellStyle name="Nota 2 2 2 3 3 2 2 2" xfId="11935"/>
    <cellStyle name="Nota 2 2 2 3 3 2 2 3" xfId="21477"/>
    <cellStyle name="Nota 2 2 2 3 3 2 3" xfId="6251"/>
    <cellStyle name="Nota 2 2 2 3 3 2 3 2" xfId="19769"/>
    <cellStyle name="Nota 2 2 2 3 3 2 4" xfId="9690"/>
    <cellStyle name="Nota 2 2 2 3 3 2 5" xfId="14456"/>
    <cellStyle name="Nota 2 2 2 3 3 3" xfId="3981"/>
    <cellStyle name="Nota 2 2 2 3 3 3 2" xfId="7861"/>
    <cellStyle name="Nota 2 2 2 3 3 3 2 2" xfId="11859"/>
    <cellStyle name="Nota 2 2 2 3 3 3 2 3" xfId="21379"/>
    <cellStyle name="Nota 2 2 2 3 3 3 3" xfId="6153"/>
    <cellStyle name="Nota 2 2 2 3 3 3 3 2" xfId="19671"/>
    <cellStyle name="Nota 2 2 2 3 3 3 4" xfId="9900"/>
    <cellStyle name="Nota 2 2 2 3 3 3 5" xfId="14010"/>
    <cellStyle name="Nota 2 2 2 3 3 4" xfId="4364"/>
    <cellStyle name="Nota 2 2 2 3 3 4 2" xfId="8266"/>
    <cellStyle name="Nota 2 2 2 3 3 4 2 2" xfId="12234"/>
    <cellStyle name="Nota 2 2 2 3 3 4 2 3" xfId="21784"/>
    <cellStyle name="Nota 2 2 2 3 3 4 3" xfId="6558"/>
    <cellStyle name="Nota 2 2 2 3 3 4 3 2" xfId="20076"/>
    <cellStyle name="Nota 2 2 2 3 3 4 4" xfId="10078"/>
    <cellStyle name="Nota 2 2 2 3 3 4 5" xfId="13641"/>
    <cellStyle name="Nota 2 2 2 3 3 5" xfId="4746"/>
    <cellStyle name="Nota 2 2 2 3 3 5 2" xfId="8498"/>
    <cellStyle name="Nota 2 2 2 3 3 5 2 2" xfId="12466"/>
    <cellStyle name="Nota 2 2 2 3 3 5 2 3" xfId="22016"/>
    <cellStyle name="Nota 2 2 2 3 3 5 3" xfId="6790"/>
    <cellStyle name="Nota 2 2 2 3 3 5 3 2" xfId="20308"/>
    <cellStyle name="Nota 2 2 2 3 3 5 4" xfId="10255"/>
    <cellStyle name="Nota 2 2 2 3 3 5 5" xfId="13259"/>
    <cellStyle name="Nota 2 2 2 3 3 6" xfId="7022"/>
    <cellStyle name="Nota 2 2 2 3 3 6 2" xfId="8730"/>
    <cellStyle name="Nota 2 2 2 3 3 6 2 2" xfId="12698"/>
    <cellStyle name="Nota 2 2 2 3 3 6 2 3" xfId="22248"/>
    <cellStyle name="Nota 2 2 2 3 3 6 3" xfId="11156"/>
    <cellStyle name="Nota 2 2 2 3 3 6 4" xfId="20540"/>
    <cellStyle name="Nota 2 2 2 3 3 7" xfId="6010"/>
    <cellStyle name="Nota 2 2 2 3 3 7 2" xfId="10751"/>
    <cellStyle name="Nota 2 2 2 3 3 7 3" xfId="19528"/>
    <cellStyle name="Nota 2 2 2 3 3 8" xfId="7718"/>
    <cellStyle name="Nota 2 2 2 3 3 8 2" xfId="11739"/>
    <cellStyle name="Nota 2 2 2 3 3 8 3" xfId="21236"/>
    <cellStyle name="Nota 2 2 2 3 3 9" xfId="5204"/>
    <cellStyle name="Nota 2 2 2 3 3 9 2" xfId="12878"/>
    <cellStyle name="Nota 2 2 2 3 4" xfId="3268"/>
    <cellStyle name="Nota 2 2 2 3 4 2" xfId="3655"/>
    <cellStyle name="Nota 2 2 2 3 4 2 2" xfId="16712"/>
    <cellStyle name="Nota 2 2 2 3 4 3" xfId="4038"/>
    <cellStyle name="Nota 2 2 2 3 4 3 2" xfId="13953"/>
    <cellStyle name="Nota 2 2 2 3 4 4" xfId="4421"/>
    <cellStyle name="Nota 2 2 2 3 4 4 2" xfId="13584"/>
    <cellStyle name="Nota 2 2 2 3 4 5" xfId="4803"/>
    <cellStyle name="Nota 2 2 2 3 4 5 2" xfId="13203"/>
    <cellStyle name="Nota 2 2 2 3 4 6" xfId="5789"/>
    <cellStyle name="Nota 2 2 2 3 4 6 2" xfId="19307"/>
    <cellStyle name="Nota 2 2 2 3 4 7" xfId="9398"/>
    <cellStyle name="Nota 2 2 2 3 4 8" xfId="15097"/>
    <cellStyle name="Nota 2 2 2 3 5" xfId="2886"/>
    <cellStyle name="Nota 2 2 2 3 5 2" xfId="7497"/>
    <cellStyle name="Nota 2 2 2 3 5 2 2" xfId="21015"/>
    <cellStyle name="Nota 2 2 2 3 5 3" xfId="9038"/>
    <cellStyle name="Nota 2 2 2 3 5 4" xfId="14098"/>
    <cellStyle name="Nota 2 2 2 3 6" xfId="8876"/>
    <cellStyle name="Nota 2 2 2 4" xfId="2678"/>
    <cellStyle name="Nota 2 2 2 4 2" xfId="2736"/>
    <cellStyle name="Nota 2 2 2 4 2 2" xfId="2973"/>
    <cellStyle name="Nota 2 2 2 4 2 2 10" xfId="9125"/>
    <cellStyle name="Nota 2 2 2 4 2 2 11" xfId="18335"/>
    <cellStyle name="Nota 2 2 2 4 2 2 2" xfId="3360"/>
    <cellStyle name="Nota 2 2 2 4 2 2 2 2" xfId="7937"/>
    <cellStyle name="Nota 2 2 2 4 2 2 2 2 2" xfId="11913"/>
    <cellStyle name="Nota 2 2 2 4 2 2 2 2 3" xfId="21455"/>
    <cellStyle name="Nota 2 2 2 4 2 2 2 3" xfId="6229"/>
    <cellStyle name="Nota 2 2 2 4 2 2 2 3 2" xfId="19747"/>
    <cellStyle name="Nota 2 2 2 4 2 2 2 4" xfId="9490"/>
    <cellStyle name="Nota 2 2 2 4 2 2 2 5" xfId="14096"/>
    <cellStyle name="Nota 2 2 2 4 2 2 3" xfId="3743"/>
    <cellStyle name="Nota 2 2 2 4 2 2 3 2" xfId="7388"/>
    <cellStyle name="Nota 2 2 2 4 2 2 3 2 2" xfId="11474"/>
    <cellStyle name="Nota 2 2 2 4 2 2 3 2 3" xfId="20906"/>
    <cellStyle name="Nota 2 2 2 4 2 2 3 3" xfId="5679"/>
    <cellStyle name="Nota 2 2 2 4 2 2 3 3 2" xfId="19197"/>
    <cellStyle name="Nota 2 2 2 4 2 2 3 4" xfId="9805"/>
    <cellStyle name="Nota 2 2 2 4 2 2 3 5" xfId="17097"/>
    <cellStyle name="Nota 2 2 2 4 2 2 4" xfId="4126"/>
    <cellStyle name="Nota 2 2 2 4 2 2 4 2" xfId="8244"/>
    <cellStyle name="Nota 2 2 2 4 2 2 4 2 2" xfId="12212"/>
    <cellStyle name="Nota 2 2 2 4 2 2 4 2 3" xfId="21762"/>
    <cellStyle name="Nota 2 2 2 4 2 2 4 3" xfId="6536"/>
    <cellStyle name="Nota 2 2 2 4 2 2 4 3 2" xfId="20054"/>
    <cellStyle name="Nota 2 2 2 4 2 2 4 4" xfId="9983"/>
    <cellStyle name="Nota 2 2 2 4 2 2 4 5" xfId="13871"/>
    <cellStyle name="Nota 2 2 2 4 2 2 5" xfId="4508"/>
    <cellStyle name="Nota 2 2 2 4 2 2 5 2" xfId="8476"/>
    <cellStyle name="Nota 2 2 2 4 2 2 5 2 2" xfId="12444"/>
    <cellStyle name="Nota 2 2 2 4 2 2 5 2 3" xfId="21994"/>
    <cellStyle name="Nota 2 2 2 4 2 2 5 3" xfId="6768"/>
    <cellStyle name="Nota 2 2 2 4 2 2 5 3 2" xfId="20286"/>
    <cellStyle name="Nota 2 2 2 4 2 2 5 4" xfId="10160"/>
    <cellStyle name="Nota 2 2 2 4 2 2 5 5" xfId="13497"/>
    <cellStyle name="Nota 2 2 2 4 2 2 6" xfId="7000"/>
    <cellStyle name="Nota 2 2 2 4 2 2 6 2" xfId="8708"/>
    <cellStyle name="Nota 2 2 2 4 2 2 6 2 2" xfId="12676"/>
    <cellStyle name="Nota 2 2 2 4 2 2 6 2 3" xfId="22226"/>
    <cellStyle name="Nota 2 2 2 4 2 2 6 3" xfId="11134"/>
    <cellStyle name="Nota 2 2 2 4 2 2 6 4" xfId="20518"/>
    <cellStyle name="Nota 2 2 2 4 2 2 7" xfId="5988"/>
    <cellStyle name="Nota 2 2 2 4 2 2 7 2" xfId="10729"/>
    <cellStyle name="Nota 2 2 2 4 2 2 7 3" xfId="19506"/>
    <cellStyle name="Nota 2 2 2 4 2 2 8" xfId="7696"/>
    <cellStyle name="Nota 2 2 2 4 2 2 8 2" xfId="11717"/>
    <cellStyle name="Nota 2 2 2 4 2 2 8 3" xfId="21214"/>
    <cellStyle name="Nota 2 2 2 4 2 2 9" xfId="5182"/>
    <cellStyle name="Nota 2 2 2 4 2 2 9 2" xfId="12900"/>
    <cellStyle name="Nota 2 2 2 4 2 3" xfId="3226"/>
    <cellStyle name="Nota 2 2 2 4 2 3 10" xfId="9356"/>
    <cellStyle name="Nota 2 2 2 4 2 3 11" xfId="16548"/>
    <cellStyle name="Nota 2 2 2 4 2 3 2" xfId="3613"/>
    <cellStyle name="Nota 2 2 2 4 2 3 2 2" xfId="7974"/>
    <cellStyle name="Nota 2 2 2 4 2 3 2 2 2" xfId="11950"/>
    <cellStyle name="Nota 2 2 2 4 2 3 2 2 3" xfId="21492"/>
    <cellStyle name="Nota 2 2 2 4 2 3 2 3" xfId="6266"/>
    <cellStyle name="Nota 2 2 2 4 2 3 2 3 2" xfId="19784"/>
    <cellStyle name="Nota 2 2 2 4 2 3 2 4" xfId="9705"/>
    <cellStyle name="Nota 2 2 2 4 2 3 2 5" xfId="18604"/>
    <cellStyle name="Nota 2 2 2 4 2 3 3" xfId="3996"/>
    <cellStyle name="Nota 2 2 2 4 2 3 3 2" xfId="5129"/>
    <cellStyle name="Nota 2 2 2 4 2 3 3 2 2" xfId="10369"/>
    <cellStyle name="Nota 2 2 2 4 2 3 3 2 3" xfId="12789"/>
    <cellStyle name="Nota 2 2 2 4 2 3 3 3" xfId="5273"/>
    <cellStyle name="Nota 2 2 2 4 2 3 3 3 2" xfId="12750"/>
    <cellStyle name="Nota 2 2 2 4 2 3 3 4" xfId="9915"/>
    <cellStyle name="Nota 2 2 2 4 2 3 3 5" xfId="13995"/>
    <cellStyle name="Nota 2 2 2 4 2 3 4" xfId="4379"/>
    <cellStyle name="Nota 2 2 2 4 2 3 4 2" xfId="8281"/>
    <cellStyle name="Nota 2 2 2 4 2 3 4 2 2" xfId="12249"/>
    <cellStyle name="Nota 2 2 2 4 2 3 4 2 3" xfId="21799"/>
    <cellStyle name="Nota 2 2 2 4 2 3 4 3" xfId="6573"/>
    <cellStyle name="Nota 2 2 2 4 2 3 4 3 2" xfId="20091"/>
    <cellStyle name="Nota 2 2 2 4 2 3 4 4" xfId="10093"/>
    <cellStyle name="Nota 2 2 2 4 2 3 4 5" xfId="13626"/>
    <cellStyle name="Nota 2 2 2 4 2 3 5" xfId="4761"/>
    <cellStyle name="Nota 2 2 2 4 2 3 5 2" xfId="8513"/>
    <cellStyle name="Nota 2 2 2 4 2 3 5 2 2" xfId="12481"/>
    <cellStyle name="Nota 2 2 2 4 2 3 5 2 3" xfId="22031"/>
    <cellStyle name="Nota 2 2 2 4 2 3 5 3" xfId="6805"/>
    <cellStyle name="Nota 2 2 2 4 2 3 5 3 2" xfId="20323"/>
    <cellStyle name="Nota 2 2 2 4 2 3 5 4" xfId="10270"/>
    <cellStyle name="Nota 2 2 2 4 2 3 5 5" xfId="13244"/>
    <cellStyle name="Nota 2 2 2 4 2 3 6" xfId="7037"/>
    <cellStyle name="Nota 2 2 2 4 2 3 6 2" xfId="8745"/>
    <cellStyle name="Nota 2 2 2 4 2 3 6 2 2" xfId="12713"/>
    <cellStyle name="Nota 2 2 2 4 2 3 6 2 3" xfId="22263"/>
    <cellStyle name="Nota 2 2 2 4 2 3 6 3" xfId="11171"/>
    <cellStyle name="Nota 2 2 2 4 2 3 6 4" xfId="20555"/>
    <cellStyle name="Nota 2 2 2 4 2 3 7" xfId="6025"/>
    <cellStyle name="Nota 2 2 2 4 2 3 7 2" xfId="10766"/>
    <cellStyle name="Nota 2 2 2 4 2 3 7 3" xfId="19543"/>
    <cellStyle name="Nota 2 2 2 4 2 3 8" xfId="7733"/>
    <cellStyle name="Nota 2 2 2 4 2 3 8 2" xfId="11754"/>
    <cellStyle name="Nota 2 2 2 4 2 3 8 3" xfId="21251"/>
    <cellStyle name="Nota 2 2 2 4 2 3 9" xfId="5219"/>
    <cellStyle name="Nota 2 2 2 4 2 3 9 2" xfId="12756"/>
    <cellStyle name="Nota 2 2 2 4 2 4" xfId="3283"/>
    <cellStyle name="Nota 2 2 2 4 2 4 2" xfId="3670"/>
    <cellStyle name="Nota 2 2 2 4 2 4 2 2" xfId="14650"/>
    <cellStyle name="Nota 2 2 2 4 2 4 3" xfId="4053"/>
    <cellStyle name="Nota 2 2 2 4 2 4 3 2" xfId="13938"/>
    <cellStyle name="Nota 2 2 2 4 2 4 4" xfId="4436"/>
    <cellStyle name="Nota 2 2 2 4 2 4 4 2" xfId="13569"/>
    <cellStyle name="Nota 2 2 2 4 2 4 5" xfId="4818"/>
    <cellStyle name="Nota 2 2 2 4 2 4 5 2" xfId="13188"/>
    <cellStyle name="Nota 2 2 2 4 2 4 6" xfId="5854"/>
    <cellStyle name="Nota 2 2 2 4 2 4 6 2" xfId="19372"/>
    <cellStyle name="Nota 2 2 2 4 2 4 7" xfId="9413"/>
    <cellStyle name="Nota 2 2 2 4 2 4 8" xfId="17530"/>
    <cellStyle name="Nota 2 2 2 4 2 5" xfId="2901"/>
    <cellStyle name="Nota 2 2 2 4 2 5 2" xfId="7562"/>
    <cellStyle name="Nota 2 2 2 4 2 5 2 2" xfId="21080"/>
    <cellStyle name="Nota 2 2 2 4 2 5 3" xfId="9053"/>
    <cellStyle name="Nota 2 2 2 4 2 5 4" xfId="14474"/>
    <cellStyle name="Nota 2 2 2 4 2 6" xfId="8891"/>
    <cellStyle name="Nota 2 2 2 4 3" xfId="2949"/>
    <cellStyle name="Nota 2 2 2 4 3 10" xfId="9101"/>
    <cellStyle name="Nota 2 2 2 4 3 11" xfId="16813"/>
    <cellStyle name="Nota 2 2 2 4 3 2" xfId="3336"/>
    <cellStyle name="Nota 2 2 2 4 3 2 2" xfId="7322"/>
    <cellStyle name="Nota 2 2 2 4 3 2 2 2" xfId="11412"/>
    <cellStyle name="Nota 2 2 2 4 3 2 2 3" xfId="20840"/>
    <cellStyle name="Nota 2 2 2 4 3 2 3" xfId="5613"/>
    <cellStyle name="Nota 2 2 2 4 3 2 3 2" xfId="19131"/>
    <cellStyle name="Nota 2 2 2 4 3 2 4" xfId="9466"/>
    <cellStyle name="Nota 2 2 2 4 3 2 5" xfId="16707"/>
    <cellStyle name="Nota 2 2 2 4 3 3" xfId="3719"/>
    <cellStyle name="Nota 2 2 2 4 3 3 2" xfId="7096"/>
    <cellStyle name="Nota 2 2 2 4 3 3 2 2" xfId="11230"/>
    <cellStyle name="Nota 2 2 2 4 3 3 2 3" xfId="20614"/>
    <cellStyle name="Nota 2 2 2 4 3 3 3" xfId="5387"/>
    <cellStyle name="Nota 2 2 2 4 3 3 3 2" xfId="18905"/>
    <cellStyle name="Nota 2 2 2 4 3 3 4" xfId="9781"/>
    <cellStyle name="Nota 2 2 2 4 3 3 5" xfId="15292"/>
    <cellStyle name="Nota 2 2 2 4 3 4" xfId="4102"/>
    <cellStyle name="Nota 2 2 2 4 3 4 2" xfId="8223"/>
    <cellStyle name="Nota 2 2 2 4 3 4 2 2" xfId="12191"/>
    <cellStyle name="Nota 2 2 2 4 3 4 2 3" xfId="21741"/>
    <cellStyle name="Nota 2 2 2 4 3 4 3" xfId="6515"/>
    <cellStyle name="Nota 2 2 2 4 3 4 3 2" xfId="20033"/>
    <cellStyle name="Nota 2 2 2 4 3 4 4" xfId="9959"/>
    <cellStyle name="Nota 2 2 2 4 3 4 5" xfId="13892"/>
    <cellStyle name="Nota 2 2 2 4 3 5" xfId="4484"/>
    <cellStyle name="Nota 2 2 2 4 3 5 2" xfId="8455"/>
    <cellStyle name="Nota 2 2 2 4 3 5 2 2" xfId="12423"/>
    <cellStyle name="Nota 2 2 2 4 3 5 2 3" xfId="21973"/>
    <cellStyle name="Nota 2 2 2 4 3 5 3" xfId="6747"/>
    <cellStyle name="Nota 2 2 2 4 3 5 3 2" xfId="20265"/>
    <cellStyle name="Nota 2 2 2 4 3 5 4" xfId="10136"/>
    <cellStyle name="Nota 2 2 2 4 3 5 5" xfId="13521"/>
    <cellStyle name="Nota 2 2 2 4 3 6" xfId="6979"/>
    <cellStyle name="Nota 2 2 2 4 3 6 2" xfId="8687"/>
    <cellStyle name="Nota 2 2 2 4 3 6 2 2" xfId="12655"/>
    <cellStyle name="Nota 2 2 2 4 3 6 2 3" xfId="22205"/>
    <cellStyle name="Nota 2 2 2 4 3 6 3" xfId="11113"/>
    <cellStyle name="Nota 2 2 2 4 3 6 4" xfId="20497"/>
    <cellStyle name="Nota 2 2 2 4 3 7" xfId="5967"/>
    <cellStyle name="Nota 2 2 2 4 3 7 2" xfId="10708"/>
    <cellStyle name="Nota 2 2 2 4 3 7 3" xfId="19485"/>
    <cellStyle name="Nota 2 2 2 4 3 8" xfId="7675"/>
    <cellStyle name="Nota 2 2 2 4 3 8 2" xfId="11696"/>
    <cellStyle name="Nota 2 2 2 4 3 8 3" xfId="21193"/>
    <cellStyle name="Nota 2 2 2 4 3 9" xfId="5160"/>
    <cellStyle name="Nota 2 2 2 4 3 9 2" xfId="12922"/>
    <cellStyle name="Nota 2 2 2 4 4" xfId="3169"/>
    <cellStyle name="Nota 2 2 2 4 4 10" xfId="9299"/>
    <cellStyle name="Nota 2 2 2 4 4 11" xfId="17121"/>
    <cellStyle name="Nota 2 2 2 4 4 2" xfId="3556"/>
    <cellStyle name="Nota 2 2 2 4 4 2 2" xfId="7362"/>
    <cellStyle name="Nota 2 2 2 4 4 2 2 2" xfId="11448"/>
    <cellStyle name="Nota 2 2 2 4 4 2 2 3" xfId="20880"/>
    <cellStyle name="Nota 2 2 2 4 4 2 3" xfId="5653"/>
    <cellStyle name="Nota 2 2 2 4 4 2 3 2" xfId="19171"/>
    <cellStyle name="Nota 2 2 2 4 4 2 4" xfId="9648"/>
    <cellStyle name="Nota 2 2 2 4 4 2 5" xfId="14412"/>
    <cellStyle name="Nota 2 2 2 4 4 3" xfId="3939"/>
    <cellStyle name="Nota 2 2 2 4 4 3 2" xfId="5056"/>
    <cellStyle name="Nota 2 2 2 4 4 3 2 2" xfId="10309"/>
    <cellStyle name="Nota 2 2 2 4 4 3 2 3" xfId="14178"/>
    <cellStyle name="Nota 2 2 2 4 4 3 3" xfId="5338"/>
    <cellStyle name="Nota 2 2 2 4 4 3 3 2" xfId="18856"/>
    <cellStyle name="Nota 2 2 2 4 4 3 4" xfId="9862"/>
    <cellStyle name="Nota 2 2 2 4 4 3 5" xfId="14052"/>
    <cellStyle name="Nota 2 2 2 4 4 4" xfId="4322"/>
    <cellStyle name="Nota 2 2 2 4 4 4 2" xfId="8171"/>
    <cellStyle name="Nota 2 2 2 4 4 4 2 2" xfId="12139"/>
    <cellStyle name="Nota 2 2 2 4 4 4 2 3" xfId="21689"/>
    <cellStyle name="Nota 2 2 2 4 4 4 3" xfId="6463"/>
    <cellStyle name="Nota 2 2 2 4 4 4 3 2" xfId="19981"/>
    <cellStyle name="Nota 2 2 2 4 4 4 4" xfId="10040"/>
    <cellStyle name="Nota 2 2 2 4 4 4 5" xfId="13683"/>
    <cellStyle name="Nota 2 2 2 4 4 5" xfId="4704"/>
    <cellStyle name="Nota 2 2 2 4 4 5 2" xfId="8403"/>
    <cellStyle name="Nota 2 2 2 4 4 5 2 2" xfId="12371"/>
    <cellStyle name="Nota 2 2 2 4 4 5 2 3" xfId="21921"/>
    <cellStyle name="Nota 2 2 2 4 4 5 3" xfId="6695"/>
    <cellStyle name="Nota 2 2 2 4 4 5 3 2" xfId="20213"/>
    <cellStyle name="Nota 2 2 2 4 4 5 4" xfId="10217"/>
    <cellStyle name="Nota 2 2 2 4 4 5 5" xfId="13301"/>
    <cellStyle name="Nota 2 2 2 4 4 6" xfId="6927"/>
    <cellStyle name="Nota 2 2 2 4 4 6 2" xfId="8635"/>
    <cellStyle name="Nota 2 2 2 4 4 6 2 2" xfId="12603"/>
    <cellStyle name="Nota 2 2 2 4 4 6 2 3" xfId="22153"/>
    <cellStyle name="Nota 2 2 2 4 4 6 3" xfId="11061"/>
    <cellStyle name="Nota 2 2 2 4 4 6 4" xfId="20445"/>
    <cellStyle name="Nota 2 2 2 4 4 7" xfId="5915"/>
    <cellStyle name="Nota 2 2 2 4 4 7 2" xfId="10656"/>
    <cellStyle name="Nota 2 2 2 4 4 7 3" xfId="19433"/>
    <cellStyle name="Nota 2 2 2 4 4 8" xfId="7623"/>
    <cellStyle name="Nota 2 2 2 4 4 8 2" xfId="11644"/>
    <cellStyle name="Nota 2 2 2 4 4 8 3" xfId="21141"/>
    <cellStyle name="Nota 2 2 2 4 4 9" xfId="5011"/>
    <cellStyle name="Nota 2 2 2 4 4 9 2" xfId="13008"/>
    <cellStyle name="Nota 2 2 2 4 5" xfId="3053"/>
    <cellStyle name="Nota 2 2 2 4 5 2" xfId="3440"/>
    <cellStyle name="Nota 2 2 2 4 5 2 2" xfId="18243"/>
    <cellStyle name="Nota 2 2 2 4 5 3" xfId="3823"/>
    <cellStyle name="Nota 2 2 2 4 5 3 2" xfId="14144"/>
    <cellStyle name="Nota 2 2 2 4 5 4" xfId="4206"/>
    <cellStyle name="Nota 2 2 2 4 5 4 2" xfId="13799"/>
    <cellStyle name="Nota 2 2 2 4 5 5" xfId="4588"/>
    <cellStyle name="Nota 2 2 2 4 5 5 2" xfId="13417"/>
    <cellStyle name="Nota 2 2 2 4 5 6" xfId="5815"/>
    <cellStyle name="Nota 2 2 2 4 5 6 2" xfId="19333"/>
    <cellStyle name="Nota 2 2 2 4 5 7" xfId="9193"/>
    <cellStyle name="Nota 2 2 2 4 5 8" xfId="15662"/>
    <cellStyle name="Nota 2 2 2 4 6" xfId="2878"/>
    <cellStyle name="Nota 2 2 2 4 6 2" xfId="7523"/>
    <cellStyle name="Nota 2 2 2 4 6 2 2" xfId="21041"/>
    <cellStyle name="Nota 2 2 2 4 6 3" xfId="9030"/>
    <cellStyle name="Nota 2 2 2 4 6 4" xfId="15869"/>
    <cellStyle name="Nota 2 2 2 4 7" xfId="8834"/>
    <cellStyle name="Nota 2 2 2 4 8" xfId="17146"/>
    <cellStyle name="Nota 2 2 2 5" xfId="2823"/>
    <cellStyle name="Nota 2 2 2 5 10" xfId="8976"/>
    <cellStyle name="Nota 2 2 2 5 11" xfId="18401"/>
    <cellStyle name="Nota 2 2 2 5 2" xfId="2779"/>
    <cellStyle name="Nota 2 2 2 5 2 2" xfId="7293"/>
    <cellStyle name="Nota 2 2 2 5 2 2 2" xfId="11398"/>
    <cellStyle name="Nota 2 2 2 5 2 2 3" xfId="20811"/>
    <cellStyle name="Nota 2 2 2 5 2 3" xfId="5584"/>
    <cellStyle name="Nota 2 2 2 5 2 3 2" xfId="19102"/>
    <cellStyle name="Nota 2 2 2 5 2 4" xfId="8934"/>
    <cellStyle name="Nota 2 2 2 5 2 5" xfId="18333"/>
    <cellStyle name="Nota 2 2 2 5 3" xfId="2807"/>
    <cellStyle name="Nota 2 2 2 5 3 2" xfId="7849"/>
    <cellStyle name="Nota 2 2 2 5 3 2 2" xfId="11852"/>
    <cellStyle name="Nota 2 2 2 5 3 2 3" xfId="21367"/>
    <cellStyle name="Nota 2 2 2 5 3 3" xfId="6141"/>
    <cellStyle name="Nota 2 2 2 5 3 3 2" xfId="19659"/>
    <cellStyle name="Nota 2 2 2 5 3 4" xfId="8962"/>
    <cellStyle name="Nota 2 2 2 5 3 5" xfId="16241"/>
    <cellStyle name="Nota 2 2 2 5 4" xfId="2816"/>
    <cellStyle name="Nota 2 2 2 5 4 2" xfId="8207"/>
    <cellStyle name="Nota 2 2 2 5 4 2 2" xfId="12175"/>
    <cellStyle name="Nota 2 2 2 5 4 2 3" xfId="21725"/>
    <cellStyle name="Nota 2 2 2 5 4 3" xfId="6499"/>
    <cellStyle name="Nota 2 2 2 5 4 3 2" xfId="20017"/>
    <cellStyle name="Nota 2 2 2 5 4 4" xfId="8971"/>
    <cellStyle name="Nota 2 2 2 5 4 5" xfId="16689"/>
    <cellStyle name="Nota 2 2 2 5 5" xfId="2791"/>
    <cellStyle name="Nota 2 2 2 5 5 2" xfId="8439"/>
    <cellStyle name="Nota 2 2 2 5 5 2 2" xfId="12407"/>
    <cellStyle name="Nota 2 2 2 5 5 2 3" xfId="21957"/>
    <cellStyle name="Nota 2 2 2 5 5 3" xfId="6731"/>
    <cellStyle name="Nota 2 2 2 5 5 3 2" xfId="20249"/>
    <cellStyle name="Nota 2 2 2 5 5 4" xfId="8946"/>
    <cellStyle name="Nota 2 2 2 5 5 5" xfId="15645"/>
    <cellStyle name="Nota 2 2 2 5 6" xfId="6963"/>
    <cellStyle name="Nota 2 2 2 5 6 2" xfId="8671"/>
    <cellStyle name="Nota 2 2 2 5 6 2 2" xfId="12639"/>
    <cellStyle name="Nota 2 2 2 5 6 2 3" xfId="22189"/>
    <cellStyle name="Nota 2 2 2 5 6 3" xfId="11097"/>
    <cellStyle name="Nota 2 2 2 5 6 4" xfId="20481"/>
    <cellStyle name="Nota 2 2 2 5 7" xfId="5951"/>
    <cellStyle name="Nota 2 2 2 5 7 2" xfId="10692"/>
    <cellStyle name="Nota 2 2 2 5 7 3" xfId="19469"/>
    <cellStyle name="Nota 2 2 2 5 8" xfId="7659"/>
    <cellStyle name="Nota 2 2 2 5 8 2" xfId="11680"/>
    <cellStyle name="Nota 2 2 2 5 8 3" xfId="21177"/>
    <cellStyle name="Nota 2 2 2 5 9" xfId="5052"/>
    <cellStyle name="Nota 2 2 2 5 9 2" xfId="12969"/>
    <cellStyle name="Nota 2 2 2 6" xfId="2932"/>
    <cellStyle name="Nota 2 2 2 6 2" xfId="3319"/>
    <cellStyle name="Nota 2 2 2 6 2 2" xfId="7417"/>
    <cellStyle name="Nota 2 2 2 6 2 2 2" xfId="20935"/>
    <cellStyle name="Nota 2 2 2 6 2 3" xfId="9449"/>
    <cellStyle name="Nota 2 2 2 6 2 4" xfId="18797"/>
    <cellStyle name="Nota 2 2 2 6 3" xfId="3702"/>
    <cellStyle name="Nota 2 2 2 6 3 2" xfId="16199"/>
    <cellStyle name="Nota 2 2 2 6 4" xfId="4085"/>
    <cellStyle name="Nota 2 2 2 6 4 2" xfId="13909"/>
    <cellStyle name="Nota 2 2 2 6 5" xfId="4467"/>
    <cellStyle name="Nota 2 2 2 6 5 2" xfId="13538"/>
    <cellStyle name="Nota 2 2 2 6 6" xfId="5708"/>
    <cellStyle name="Nota 2 2 2 6 6 2" xfId="19226"/>
    <cellStyle name="Nota 2 2 2 6 7" xfId="9084"/>
    <cellStyle name="Nota 2 2 2 6 8" xfId="18227"/>
    <cellStyle name="Nota 2 2 2 7" xfId="3108"/>
    <cellStyle name="Nota 2 2 2 7 2" xfId="3495"/>
    <cellStyle name="Nota 2 2 2 7 2 2" xfId="7886"/>
    <cellStyle name="Nota 2 2 2 7 2 2 2" xfId="21404"/>
    <cellStyle name="Nota 2 2 2 7 2 3" xfId="9588"/>
    <cellStyle name="Nota 2 2 2 7 2 4" xfId="17465"/>
    <cellStyle name="Nota 2 2 2 7 3" xfId="3878"/>
    <cellStyle name="Nota 2 2 2 7 3 2" xfId="14134"/>
    <cellStyle name="Nota 2 2 2 7 4" xfId="4261"/>
    <cellStyle name="Nota 2 2 2 7 4 2" xfId="13744"/>
    <cellStyle name="Nota 2 2 2 7 5" xfId="4643"/>
    <cellStyle name="Nota 2 2 2 7 5 2" xfId="13362"/>
    <cellStyle name="Nota 2 2 2 7 6" xfId="6178"/>
    <cellStyle name="Nota 2 2 2 7 6 2" xfId="19696"/>
    <cellStyle name="Nota 2 2 2 7 7" xfId="9239"/>
    <cellStyle name="Nota 2 2 2 7 8" xfId="18365"/>
    <cellStyle name="Nota 2 2 2 8" xfId="3079"/>
    <cellStyle name="Nota 2 2 2 8 2" xfId="3466"/>
    <cellStyle name="Nota 2 2 2 8 2 2" xfId="7179"/>
    <cellStyle name="Nota 2 2 2 8 2 2 2" xfId="20697"/>
    <cellStyle name="Nota 2 2 2 8 2 3" xfId="9568"/>
    <cellStyle name="Nota 2 2 2 8 2 4" xfId="14443"/>
    <cellStyle name="Nota 2 2 2 8 3" xfId="3849"/>
    <cellStyle name="Nota 2 2 2 8 3 2" xfId="14208"/>
    <cellStyle name="Nota 2 2 2 8 4" xfId="4232"/>
    <cellStyle name="Nota 2 2 2 8 4 2" xfId="13773"/>
    <cellStyle name="Nota 2 2 2 8 5" xfId="4614"/>
    <cellStyle name="Nota 2 2 2 8 5 2" xfId="13391"/>
    <cellStyle name="Nota 2 2 2 8 6" xfId="5470"/>
    <cellStyle name="Nota 2 2 2 8 6 2" xfId="18988"/>
    <cellStyle name="Nota 2 2 2 8 7" xfId="9219"/>
    <cellStyle name="Nota 2 2 2 8 8" xfId="18567"/>
    <cellStyle name="Nota 2 2 2 9" xfId="5309"/>
    <cellStyle name="Nota 2 2 2 9 2" xfId="5105"/>
    <cellStyle name="Nota 2 2 2 9 2 2" xfId="10349"/>
    <cellStyle name="Nota 2 2 2 9 2 3" xfId="12934"/>
    <cellStyle name="Nota 2 2 2 9 3" xfId="10417"/>
    <cellStyle name="Nota 2 2 2 9 4" xfId="18827"/>
    <cellStyle name="Nota 2 2 3" xfId="2697"/>
    <cellStyle name="Nota 2 2 3 10" xfId="5754"/>
    <cellStyle name="Nota 2 2 3 10 2" xfId="10534"/>
    <cellStyle name="Nota 2 2 3 10 3" xfId="19272"/>
    <cellStyle name="Nota 2 2 3 11" xfId="7463"/>
    <cellStyle name="Nota 2 2 3 11 2" xfId="11521"/>
    <cellStyle name="Nota 2 2 3 11 3" xfId="20981"/>
    <cellStyle name="Nota 2 2 3 12" xfId="4884"/>
    <cellStyle name="Nota 2 2 3 12 2" xfId="13122"/>
    <cellStyle name="Nota 2 2 3 13" xfId="8852"/>
    <cellStyle name="Nota 2 2 3 14" xfId="16220"/>
    <cellStyle name="Nota 2 2 3 2" xfId="2754"/>
    <cellStyle name="Nota 2 2 3 2 2" xfId="2979"/>
    <cellStyle name="Nota 2 2 3 2 2 10" xfId="9131"/>
    <cellStyle name="Nota 2 2 3 2 2 11" xfId="17733"/>
    <cellStyle name="Nota 2 2 3 2 2 2" xfId="3366"/>
    <cellStyle name="Nota 2 2 3 2 2 2 2" xfId="7944"/>
    <cellStyle name="Nota 2 2 3 2 2 2 2 2" xfId="11920"/>
    <cellStyle name="Nota 2 2 3 2 2 2 2 3" xfId="21462"/>
    <cellStyle name="Nota 2 2 3 2 2 2 3" xfId="6236"/>
    <cellStyle name="Nota 2 2 3 2 2 2 3 2" xfId="19754"/>
    <cellStyle name="Nota 2 2 3 2 2 2 4" xfId="9496"/>
    <cellStyle name="Nota 2 2 3 2 2 2 5" xfId="15652"/>
    <cellStyle name="Nota 2 2 3 2 2 3" xfId="3749"/>
    <cellStyle name="Nota 2 2 3 2 2 3 2" xfId="5077"/>
    <cellStyle name="Nota 2 2 3 2 2 3 2 2" xfId="10328"/>
    <cellStyle name="Nota 2 2 3 2 2 3 2 3" xfId="12944"/>
    <cellStyle name="Nota 2 2 3 2 2 3 3" xfId="5290"/>
    <cellStyle name="Nota 2 2 3 2 2 3 3 2" xfId="18808"/>
    <cellStyle name="Nota 2 2 3 2 2 3 4" xfId="9811"/>
    <cellStyle name="Nota 2 2 3 2 2 3 5" xfId="16465"/>
    <cellStyle name="Nota 2 2 3 2 2 4" xfId="4132"/>
    <cellStyle name="Nota 2 2 3 2 2 4 2" xfId="8251"/>
    <cellStyle name="Nota 2 2 3 2 2 4 2 2" xfId="12219"/>
    <cellStyle name="Nota 2 2 3 2 2 4 2 3" xfId="21769"/>
    <cellStyle name="Nota 2 2 3 2 2 4 3" xfId="6543"/>
    <cellStyle name="Nota 2 2 3 2 2 4 3 2" xfId="20061"/>
    <cellStyle name="Nota 2 2 3 2 2 4 4" xfId="9989"/>
    <cellStyle name="Nota 2 2 3 2 2 4 5" xfId="13865"/>
    <cellStyle name="Nota 2 2 3 2 2 5" xfId="4514"/>
    <cellStyle name="Nota 2 2 3 2 2 5 2" xfId="8483"/>
    <cellStyle name="Nota 2 2 3 2 2 5 2 2" xfId="12451"/>
    <cellStyle name="Nota 2 2 3 2 2 5 2 3" xfId="22001"/>
    <cellStyle name="Nota 2 2 3 2 2 5 3" xfId="6775"/>
    <cellStyle name="Nota 2 2 3 2 2 5 3 2" xfId="20293"/>
    <cellStyle name="Nota 2 2 3 2 2 5 4" xfId="10166"/>
    <cellStyle name="Nota 2 2 3 2 2 5 5" xfId="13491"/>
    <cellStyle name="Nota 2 2 3 2 2 6" xfId="7007"/>
    <cellStyle name="Nota 2 2 3 2 2 6 2" xfId="8715"/>
    <cellStyle name="Nota 2 2 3 2 2 6 2 2" xfId="12683"/>
    <cellStyle name="Nota 2 2 3 2 2 6 2 3" xfId="22233"/>
    <cellStyle name="Nota 2 2 3 2 2 6 3" xfId="11141"/>
    <cellStyle name="Nota 2 2 3 2 2 6 4" xfId="20525"/>
    <cellStyle name="Nota 2 2 3 2 2 7" xfId="5995"/>
    <cellStyle name="Nota 2 2 3 2 2 7 2" xfId="10736"/>
    <cellStyle name="Nota 2 2 3 2 2 7 3" xfId="19513"/>
    <cellStyle name="Nota 2 2 3 2 2 8" xfId="7703"/>
    <cellStyle name="Nota 2 2 3 2 2 8 2" xfId="11724"/>
    <cellStyle name="Nota 2 2 3 2 2 8 3" xfId="21221"/>
    <cellStyle name="Nota 2 2 3 2 2 9" xfId="5189"/>
    <cellStyle name="Nota 2 2 3 2 2 9 2" xfId="12893"/>
    <cellStyle name="Nota 2 2 3 2 3" xfId="3244"/>
    <cellStyle name="Nota 2 2 3 2 3 10" xfId="9374"/>
    <cellStyle name="Nota 2 2 3 2 3 11" xfId="14640"/>
    <cellStyle name="Nota 2 2 3 2 3 2" xfId="3631"/>
    <cellStyle name="Nota 2 2 3 2 3 2 2" xfId="7992"/>
    <cellStyle name="Nota 2 2 3 2 3 2 2 2" xfId="11968"/>
    <cellStyle name="Nota 2 2 3 2 3 2 2 3" xfId="21510"/>
    <cellStyle name="Nota 2 2 3 2 3 2 3" xfId="6284"/>
    <cellStyle name="Nota 2 2 3 2 3 2 3 2" xfId="19802"/>
    <cellStyle name="Nota 2 2 3 2 3 2 4" xfId="9723"/>
    <cellStyle name="Nota 2 2 3 2 3 2 5" xfId="18582"/>
    <cellStyle name="Nota 2 2 3 2 3 3" xfId="4014"/>
    <cellStyle name="Nota 2 2 3 2 3 3 2" xfId="5107"/>
    <cellStyle name="Nota 2 2 3 2 3 3 2 2" xfId="10351"/>
    <cellStyle name="Nota 2 2 3 2 3 3 2 3" xfId="12803"/>
    <cellStyle name="Nota 2 2 3 2 3 3 3" xfId="5307"/>
    <cellStyle name="Nota 2 2 3 2 3 3 3 2" xfId="18825"/>
    <cellStyle name="Nota 2 2 3 2 3 3 4" xfId="9933"/>
    <cellStyle name="Nota 2 2 3 2 3 3 5" xfId="13977"/>
    <cellStyle name="Nota 2 2 3 2 3 4" xfId="4397"/>
    <cellStyle name="Nota 2 2 3 2 3 4 2" xfId="8299"/>
    <cellStyle name="Nota 2 2 3 2 3 4 2 2" xfId="12267"/>
    <cellStyle name="Nota 2 2 3 2 3 4 2 3" xfId="21817"/>
    <cellStyle name="Nota 2 2 3 2 3 4 3" xfId="6591"/>
    <cellStyle name="Nota 2 2 3 2 3 4 3 2" xfId="20109"/>
    <cellStyle name="Nota 2 2 3 2 3 4 4" xfId="10111"/>
    <cellStyle name="Nota 2 2 3 2 3 4 5" xfId="13608"/>
    <cellStyle name="Nota 2 2 3 2 3 5" xfId="4779"/>
    <cellStyle name="Nota 2 2 3 2 3 5 2" xfId="8531"/>
    <cellStyle name="Nota 2 2 3 2 3 5 2 2" xfId="12499"/>
    <cellStyle name="Nota 2 2 3 2 3 5 2 3" xfId="22049"/>
    <cellStyle name="Nota 2 2 3 2 3 5 3" xfId="6823"/>
    <cellStyle name="Nota 2 2 3 2 3 5 3 2" xfId="20341"/>
    <cellStyle name="Nota 2 2 3 2 3 5 4" xfId="10288"/>
    <cellStyle name="Nota 2 2 3 2 3 5 5" xfId="13226"/>
    <cellStyle name="Nota 2 2 3 2 3 6" xfId="7055"/>
    <cellStyle name="Nota 2 2 3 2 3 6 2" xfId="8763"/>
    <cellStyle name="Nota 2 2 3 2 3 6 2 2" xfId="12731"/>
    <cellStyle name="Nota 2 2 3 2 3 6 2 3" xfId="22281"/>
    <cellStyle name="Nota 2 2 3 2 3 6 3" xfId="11189"/>
    <cellStyle name="Nota 2 2 3 2 3 6 4" xfId="20573"/>
    <cellStyle name="Nota 2 2 3 2 3 7" xfId="6043"/>
    <cellStyle name="Nota 2 2 3 2 3 7 2" xfId="10784"/>
    <cellStyle name="Nota 2 2 3 2 3 7 3" xfId="19561"/>
    <cellStyle name="Nota 2 2 3 2 3 8" xfId="7751"/>
    <cellStyle name="Nota 2 2 3 2 3 8 2" xfId="11772"/>
    <cellStyle name="Nota 2 2 3 2 3 8 3" xfId="21269"/>
    <cellStyle name="Nota 2 2 3 2 3 9" xfId="5237"/>
    <cellStyle name="Nota 2 2 3 2 3 9 2" xfId="12857"/>
    <cellStyle name="Nota 2 2 3 2 4" xfId="3301"/>
    <cellStyle name="Nota 2 2 3 2 4 2" xfId="3688"/>
    <cellStyle name="Nota 2 2 3 2 4 2 2" xfId="14463"/>
    <cellStyle name="Nota 2 2 3 2 4 3" xfId="4071"/>
    <cellStyle name="Nota 2 2 3 2 4 3 2" xfId="13920"/>
    <cellStyle name="Nota 2 2 3 2 4 4" xfId="4454"/>
    <cellStyle name="Nota 2 2 3 2 4 4 2" xfId="13551"/>
    <cellStyle name="Nota 2 2 3 2 4 5" xfId="4836"/>
    <cellStyle name="Nota 2 2 3 2 4 5 2" xfId="13170"/>
    <cellStyle name="Nota 2 2 3 2 4 6" xfId="5833"/>
    <cellStyle name="Nota 2 2 3 2 4 6 2" xfId="19351"/>
    <cellStyle name="Nota 2 2 3 2 4 7" xfId="9431"/>
    <cellStyle name="Nota 2 2 3 2 4 8" xfId="18116"/>
    <cellStyle name="Nota 2 2 3 2 5" xfId="2919"/>
    <cellStyle name="Nota 2 2 3 2 5 2" xfId="7541"/>
    <cellStyle name="Nota 2 2 3 2 5 2 2" xfId="21059"/>
    <cellStyle name="Nota 2 2 3 2 5 3" xfId="9071"/>
    <cellStyle name="Nota 2 2 3 2 5 4" xfId="14516"/>
    <cellStyle name="Nota 2 2 3 2 6" xfId="8909"/>
    <cellStyle name="Nota 2 2 3 3" xfId="2654"/>
    <cellStyle name="Nota 2 2 3 3 2" xfId="2943"/>
    <cellStyle name="Nota 2 2 3 3 2 10" xfId="9095"/>
    <cellStyle name="Nota 2 2 3 3 2 11" xfId="17286"/>
    <cellStyle name="Nota 2 2 3 3 2 2" xfId="3330"/>
    <cellStyle name="Nota 2 2 3 3 2 2 2" xfId="7435"/>
    <cellStyle name="Nota 2 2 3 3 2 2 2 2" xfId="11496"/>
    <cellStyle name="Nota 2 2 3 3 2 2 2 3" xfId="20953"/>
    <cellStyle name="Nota 2 2 3 3 2 2 3" xfId="5726"/>
    <cellStyle name="Nota 2 2 3 3 2 2 3 2" xfId="19244"/>
    <cellStyle name="Nota 2 2 3 3 2 2 4" xfId="9460"/>
    <cellStyle name="Nota 2 2 3 3 2 2 5" xfId="16929"/>
    <cellStyle name="Nota 2 2 3 3 2 3" xfId="3713"/>
    <cellStyle name="Nota 2 2 3 3 2 3 2" xfId="7100"/>
    <cellStyle name="Nota 2 2 3 3 2 3 2 2" xfId="11234"/>
    <cellStyle name="Nota 2 2 3 3 2 3 2 3" xfId="20618"/>
    <cellStyle name="Nota 2 2 3 3 2 3 3" xfId="5391"/>
    <cellStyle name="Nota 2 2 3 3 2 3 3 2" xfId="18909"/>
    <cellStyle name="Nota 2 2 3 3 2 3 4" xfId="9775"/>
    <cellStyle name="Nota 2 2 3 3 2 3 5" xfId="17381"/>
    <cellStyle name="Nota 2 2 3 3 2 4" xfId="4096"/>
    <cellStyle name="Nota 2 2 3 3 2 4 2" xfId="8217"/>
    <cellStyle name="Nota 2 2 3 3 2 4 2 2" xfId="12185"/>
    <cellStyle name="Nota 2 2 3 3 2 4 2 3" xfId="21735"/>
    <cellStyle name="Nota 2 2 3 3 2 4 3" xfId="6509"/>
    <cellStyle name="Nota 2 2 3 3 2 4 3 2" xfId="20027"/>
    <cellStyle name="Nota 2 2 3 3 2 4 4" xfId="9953"/>
    <cellStyle name="Nota 2 2 3 3 2 4 5" xfId="13898"/>
    <cellStyle name="Nota 2 2 3 3 2 5" xfId="4478"/>
    <cellStyle name="Nota 2 2 3 3 2 5 2" xfId="8449"/>
    <cellStyle name="Nota 2 2 3 3 2 5 2 2" xfId="12417"/>
    <cellStyle name="Nota 2 2 3 3 2 5 2 3" xfId="21967"/>
    <cellStyle name="Nota 2 2 3 3 2 5 3" xfId="6741"/>
    <cellStyle name="Nota 2 2 3 3 2 5 3 2" xfId="20259"/>
    <cellStyle name="Nota 2 2 3 3 2 5 4" xfId="10130"/>
    <cellStyle name="Nota 2 2 3 3 2 5 5" xfId="13527"/>
    <cellStyle name="Nota 2 2 3 3 2 6" xfId="6973"/>
    <cellStyle name="Nota 2 2 3 3 2 6 2" xfId="8681"/>
    <cellStyle name="Nota 2 2 3 3 2 6 2 2" xfId="12649"/>
    <cellStyle name="Nota 2 2 3 3 2 6 2 3" xfId="22199"/>
    <cellStyle name="Nota 2 2 3 3 2 6 3" xfId="11107"/>
    <cellStyle name="Nota 2 2 3 3 2 6 4" xfId="20491"/>
    <cellStyle name="Nota 2 2 3 3 2 7" xfId="5961"/>
    <cellStyle name="Nota 2 2 3 3 2 7 2" xfId="10702"/>
    <cellStyle name="Nota 2 2 3 3 2 7 3" xfId="19479"/>
    <cellStyle name="Nota 2 2 3 3 2 8" xfId="7669"/>
    <cellStyle name="Nota 2 2 3 3 2 8 2" xfId="11690"/>
    <cellStyle name="Nota 2 2 3 3 2 8 3" xfId="21187"/>
    <cellStyle name="Nota 2 2 3 3 2 9" xfId="5153"/>
    <cellStyle name="Nota 2 2 3 3 2 9 2" xfId="12774"/>
    <cellStyle name="Nota 2 2 3 3 3" xfId="3146"/>
    <cellStyle name="Nota 2 2 3 3 3 10" xfId="9276"/>
    <cellStyle name="Nota 2 2 3 3 3 11" xfId="18779"/>
    <cellStyle name="Nota 2 2 3 3 3 2" xfId="3533"/>
    <cellStyle name="Nota 2 2 3 3 3 2 2" xfId="7260"/>
    <cellStyle name="Nota 2 2 3 3 3 2 2 2" xfId="11365"/>
    <cellStyle name="Nota 2 2 3 3 3 2 2 3" xfId="20778"/>
    <cellStyle name="Nota 2 2 3 3 3 2 3" xfId="5551"/>
    <cellStyle name="Nota 2 2 3 3 3 2 3 2" xfId="19069"/>
    <cellStyle name="Nota 2 2 3 3 3 2 4" xfId="9625"/>
    <cellStyle name="Nota 2 2 3 3 3 2 5" xfId="15005"/>
    <cellStyle name="Nota 2 2 3 3 3 3" xfId="3916"/>
    <cellStyle name="Nota 2 2 3 3 3 3 2" xfId="8027"/>
    <cellStyle name="Nota 2 2 3 3 3 3 2 2" xfId="12002"/>
    <cellStyle name="Nota 2 2 3 3 3 3 2 3" xfId="21545"/>
    <cellStyle name="Nota 2 2 3 3 3 3 3" xfId="6319"/>
    <cellStyle name="Nota 2 2 3 3 3 3 3 2" xfId="19837"/>
    <cellStyle name="Nota 2 2 3 3 3 3 4" xfId="9839"/>
    <cellStyle name="Nota 2 2 3 3 3 3 5" xfId="14075"/>
    <cellStyle name="Nota 2 2 3 3 3 4" xfId="4299"/>
    <cellStyle name="Nota 2 2 3 3 3 4 2" xfId="8132"/>
    <cellStyle name="Nota 2 2 3 3 3 4 2 2" xfId="12100"/>
    <cellStyle name="Nota 2 2 3 3 3 4 2 3" xfId="21650"/>
    <cellStyle name="Nota 2 2 3 3 3 4 3" xfId="6424"/>
    <cellStyle name="Nota 2 2 3 3 3 4 3 2" xfId="19942"/>
    <cellStyle name="Nota 2 2 3 3 3 4 4" xfId="10017"/>
    <cellStyle name="Nota 2 2 3 3 3 4 5" xfId="13706"/>
    <cellStyle name="Nota 2 2 3 3 3 5" xfId="4681"/>
    <cellStyle name="Nota 2 2 3 3 3 5 2" xfId="8364"/>
    <cellStyle name="Nota 2 2 3 3 3 5 2 2" xfId="12332"/>
    <cellStyle name="Nota 2 2 3 3 3 5 2 3" xfId="21882"/>
    <cellStyle name="Nota 2 2 3 3 3 5 3" xfId="6656"/>
    <cellStyle name="Nota 2 2 3 3 3 5 3 2" xfId="20174"/>
    <cellStyle name="Nota 2 2 3 3 3 5 4" xfId="10194"/>
    <cellStyle name="Nota 2 2 3 3 3 5 5" xfId="13324"/>
    <cellStyle name="Nota 2 2 3 3 3 6" xfId="6888"/>
    <cellStyle name="Nota 2 2 3 3 3 6 2" xfId="8596"/>
    <cellStyle name="Nota 2 2 3 3 3 6 2 2" xfId="12564"/>
    <cellStyle name="Nota 2 2 3 3 3 6 2 3" xfId="22114"/>
    <cellStyle name="Nota 2 2 3 3 3 6 3" xfId="11022"/>
    <cellStyle name="Nota 2 2 3 3 3 6 4" xfId="20406"/>
    <cellStyle name="Nota 2 2 3 3 3 7" xfId="5876"/>
    <cellStyle name="Nota 2 2 3 3 3 7 2" xfId="10617"/>
    <cellStyle name="Nota 2 2 3 3 3 7 3" xfId="19394"/>
    <cellStyle name="Nota 2 2 3 3 3 8" xfId="7584"/>
    <cellStyle name="Nota 2 2 3 3 3 8 2" xfId="11605"/>
    <cellStyle name="Nota 2 2 3 3 3 8 3" xfId="21102"/>
    <cellStyle name="Nota 2 2 3 3 3 9" xfId="4966"/>
    <cellStyle name="Nota 2 2 3 3 3 9 2" xfId="13053"/>
    <cellStyle name="Nota 2 2 3 3 4" xfId="3035"/>
    <cellStyle name="Nota 2 2 3 3 4 2" xfId="3422"/>
    <cellStyle name="Nota 2 2 3 3 4 2 2" xfId="16538"/>
    <cellStyle name="Nota 2 2 3 3 4 3" xfId="3805"/>
    <cellStyle name="Nota 2 2 3 3 4 3 2" xfId="15576"/>
    <cellStyle name="Nota 2 2 3 3 4 4" xfId="4188"/>
    <cellStyle name="Nota 2 2 3 3 4 4 2" xfId="13817"/>
    <cellStyle name="Nota 2 2 3 3 4 5" xfId="4570"/>
    <cellStyle name="Nota 2 2 3 3 4 5 2" xfId="13435"/>
    <cellStyle name="Nota 2 2 3 3 4 6" xfId="5760"/>
    <cellStyle name="Nota 2 2 3 3 4 6 2" xfId="19278"/>
    <cellStyle name="Nota 2 2 3 3 4 7" xfId="9175"/>
    <cellStyle name="Nota 2 2 3 3 4 8" xfId="17124"/>
    <cellStyle name="Nota 2 2 3 3 5" xfId="2854"/>
    <cellStyle name="Nota 2 2 3 3 5 2" xfId="7469"/>
    <cellStyle name="Nota 2 2 3 3 5 2 2" xfId="20987"/>
    <cellStyle name="Nota 2 2 3 3 5 3" xfId="9007"/>
    <cellStyle name="Nota 2 2 3 3 5 4" xfId="15234"/>
    <cellStyle name="Nota 2 2 3 3 6" xfId="8811"/>
    <cellStyle name="Nota 2 2 3 4" xfId="2955"/>
    <cellStyle name="Nota 2 2 3 4 10" xfId="9107"/>
    <cellStyle name="Nota 2 2 3 4 11" xfId="14458"/>
    <cellStyle name="Nota 2 2 3 4 2" xfId="3342"/>
    <cellStyle name="Nota 2 2 3 4 2 2" xfId="7923"/>
    <cellStyle name="Nota 2 2 3 4 2 2 2" xfId="11899"/>
    <cellStyle name="Nota 2 2 3 4 2 2 3" xfId="21441"/>
    <cellStyle name="Nota 2 2 3 4 2 3" xfId="6215"/>
    <cellStyle name="Nota 2 2 3 4 2 3 2" xfId="19733"/>
    <cellStyle name="Nota 2 2 3 4 2 4" xfId="9472"/>
    <cellStyle name="Nota 2 2 3 4 2 5" xfId="17128"/>
    <cellStyle name="Nota 2 2 3 4 3" xfId="3725"/>
    <cellStyle name="Nota 2 2 3 4 3 2" xfId="7879"/>
    <cellStyle name="Nota 2 2 3 4 3 2 2" xfId="11870"/>
    <cellStyle name="Nota 2 2 3 4 3 2 3" xfId="21397"/>
    <cellStyle name="Nota 2 2 3 4 3 3" xfId="6171"/>
    <cellStyle name="Nota 2 2 3 4 3 3 2" xfId="19689"/>
    <cellStyle name="Nota 2 2 3 4 3 4" xfId="9787"/>
    <cellStyle name="Nota 2 2 3 4 3 5" xfId="14741"/>
    <cellStyle name="Nota 2 2 3 4 4" xfId="4108"/>
    <cellStyle name="Nota 2 2 3 4 4 2" xfId="8230"/>
    <cellStyle name="Nota 2 2 3 4 4 2 2" xfId="12198"/>
    <cellStyle name="Nota 2 2 3 4 4 2 3" xfId="21748"/>
    <cellStyle name="Nota 2 2 3 4 4 3" xfId="6522"/>
    <cellStyle name="Nota 2 2 3 4 4 3 2" xfId="20040"/>
    <cellStyle name="Nota 2 2 3 4 4 4" xfId="9965"/>
    <cellStyle name="Nota 2 2 3 4 4 5" xfId="13886"/>
    <cellStyle name="Nota 2 2 3 4 5" xfId="4490"/>
    <cellStyle name="Nota 2 2 3 4 5 2" xfId="8462"/>
    <cellStyle name="Nota 2 2 3 4 5 2 2" xfId="12430"/>
    <cellStyle name="Nota 2 2 3 4 5 2 3" xfId="21980"/>
    <cellStyle name="Nota 2 2 3 4 5 3" xfId="6754"/>
    <cellStyle name="Nota 2 2 3 4 5 3 2" xfId="20272"/>
    <cellStyle name="Nota 2 2 3 4 5 4" xfId="10142"/>
    <cellStyle name="Nota 2 2 3 4 5 5" xfId="13515"/>
    <cellStyle name="Nota 2 2 3 4 6" xfId="6986"/>
    <cellStyle name="Nota 2 2 3 4 6 2" xfId="8694"/>
    <cellStyle name="Nota 2 2 3 4 6 2 2" xfId="12662"/>
    <cellStyle name="Nota 2 2 3 4 6 2 3" xfId="22212"/>
    <cellStyle name="Nota 2 2 3 4 6 3" xfId="11120"/>
    <cellStyle name="Nota 2 2 3 4 6 4" xfId="20504"/>
    <cellStyle name="Nota 2 2 3 4 7" xfId="5974"/>
    <cellStyle name="Nota 2 2 3 4 7 2" xfId="10715"/>
    <cellStyle name="Nota 2 2 3 4 7 3" xfId="19492"/>
    <cellStyle name="Nota 2 2 3 4 8" xfId="7682"/>
    <cellStyle name="Nota 2 2 3 4 8 2" xfId="11703"/>
    <cellStyle name="Nota 2 2 3 4 8 3" xfId="21200"/>
    <cellStyle name="Nota 2 2 3 4 9" xfId="5168"/>
    <cellStyle name="Nota 2 2 3 4 9 2" xfId="12914"/>
    <cellStyle name="Nota 2 2 3 5" xfId="3187"/>
    <cellStyle name="Nota 2 2 3 5 10" xfId="9317"/>
    <cellStyle name="Nota 2 2 3 5 11" xfId="14973"/>
    <cellStyle name="Nota 2 2 3 5 2" xfId="3574"/>
    <cellStyle name="Nota 2 2 3 5 2 2" xfId="7271"/>
    <cellStyle name="Nota 2 2 3 5 2 2 2" xfId="11376"/>
    <cellStyle name="Nota 2 2 3 5 2 2 3" xfId="20789"/>
    <cellStyle name="Nota 2 2 3 5 2 3" xfId="5562"/>
    <cellStyle name="Nota 2 2 3 5 2 3 2" xfId="19080"/>
    <cellStyle name="Nota 2 2 3 5 2 4" xfId="9666"/>
    <cellStyle name="Nota 2 2 3 5 2 5" xfId="16206"/>
    <cellStyle name="Nota 2 2 3 5 3" xfId="3957"/>
    <cellStyle name="Nota 2 2 3 5 3 2" xfId="7324"/>
    <cellStyle name="Nota 2 2 3 5 3 2 2" xfId="11414"/>
    <cellStyle name="Nota 2 2 3 5 3 2 3" xfId="20842"/>
    <cellStyle name="Nota 2 2 3 5 3 3" xfId="5615"/>
    <cellStyle name="Nota 2 2 3 5 3 3 2" xfId="19133"/>
    <cellStyle name="Nota 2 2 3 5 3 4" xfId="9880"/>
    <cellStyle name="Nota 2 2 3 5 3 5" xfId="14034"/>
    <cellStyle name="Nota 2 2 3 5 4" xfId="4340"/>
    <cellStyle name="Nota 2 2 3 5 4 2" xfId="8153"/>
    <cellStyle name="Nota 2 2 3 5 4 2 2" xfId="12121"/>
    <cellStyle name="Nota 2 2 3 5 4 2 3" xfId="21671"/>
    <cellStyle name="Nota 2 2 3 5 4 3" xfId="6445"/>
    <cellStyle name="Nota 2 2 3 5 4 3 2" xfId="19963"/>
    <cellStyle name="Nota 2 2 3 5 4 4" xfId="10058"/>
    <cellStyle name="Nota 2 2 3 5 4 5" xfId="13665"/>
    <cellStyle name="Nota 2 2 3 5 5" xfId="4722"/>
    <cellStyle name="Nota 2 2 3 5 5 2" xfId="8385"/>
    <cellStyle name="Nota 2 2 3 5 5 2 2" xfId="12353"/>
    <cellStyle name="Nota 2 2 3 5 5 2 3" xfId="21903"/>
    <cellStyle name="Nota 2 2 3 5 5 3" xfId="6677"/>
    <cellStyle name="Nota 2 2 3 5 5 3 2" xfId="20195"/>
    <cellStyle name="Nota 2 2 3 5 5 4" xfId="10235"/>
    <cellStyle name="Nota 2 2 3 5 5 5" xfId="13283"/>
    <cellStyle name="Nota 2 2 3 5 6" xfId="6909"/>
    <cellStyle name="Nota 2 2 3 5 6 2" xfId="8617"/>
    <cellStyle name="Nota 2 2 3 5 6 2 2" xfId="12585"/>
    <cellStyle name="Nota 2 2 3 5 6 2 3" xfId="22135"/>
    <cellStyle name="Nota 2 2 3 5 6 3" xfId="11043"/>
    <cellStyle name="Nota 2 2 3 5 6 4" xfId="20427"/>
    <cellStyle name="Nota 2 2 3 5 7" xfId="5897"/>
    <cellStyle name="Nota 2 2 3 5 7 2" xfId="10638"/>
    <cellStyle name="Nota 2 2 3 5 7 3" xfId="19415"/>
    <cellStyle name="Nota 2 2 3 5 8" xfId="7605"/>
    <cellStyle name="Nota 2 2 3 5 8 2" xfId="11626"/>
    <cellStyle name="Nota 2 2 3 5 8 3" xfId="21123"/>
    <cellStyle name="Nota 2 2 3 5 9" xfId="4992"/>
    <cellStyle name="Nota 2 2 3 5 9 2" xfId="13027"/>
    <cellStyle name="Nota 2 2 3 6" xfId="2996"/>
    <cellStyle name="Nota 2 2 3 6 2" xfId="3383"/>
    <cellStyle name="Nota 2 2 3 6 2 2" xfId="5102"/>
    <cellStyle name="Nota 2 2 3 6 2 2 2" xfId="12937"/>
    <cellStyle name="Nota 2 2 3 6 2 3" xfId="9509"/>
    <cellStyle name="Nota 2 2 3 6 2 4" xfId="14480"/>
    <cellStyle name="Nota 2 2 3 6 3" xfId="3766"/>
    <cellStyle name="Nota 2 2 3 6 3 2" xfId="15008"/>
    <cellStyle name="Nota 2 2 3 6 4" xfId="4149"/>
    <cellStyle name="Nota 2 2 3 6 4 2" xfId="14123"/>
    <cellStyle name="Nota 2 2 3 6 5" xfId="4531"/>
    <cellStyle name="Nota 2 2 3 6 5 2" xfId="13474"/>
    <cellStyle name="Nota 2 2 3 6 6" xfId="5312"/>
    <cellStyle name="Nota 2 2 3 6 6 2" xfId="18830"/>
    <cellStyle name="Nota 2 2 3 6 7" xfId="9144"/>
    <cellStyle name="Nota 2 2 3 6 8" xfId="16422"/>
    <cellStyle name="Nota 2 2 3 7" xfId="6146"/>
    <cellStyle name="Nota 2 2 3 7 2" xfId="7854"/>
    <cellStyle name="Nota 2 2 3 7 2 2" xfId="11853"/>
    <cellStyle name="Nota 2 2 3 7 2 3" xfId="21372"/>
    <cellStyle name="Nota 2 2 3 7 3" xfId="10822"/>
    <cellStyle name="Nota 2 2 3 7 4" xfId="19664"/>
    <cellStyle name="Nota 2 2 3 8" xfId="6353"/>
    <cellStyle name="Nota 2 2 3 8 2" xfId="8061"/>
    <cellStyle name="Nota 2 2 3 8 2 2" xfId="12031"/>
    <cellStyle name="Nota 2 2 3 8 2 3" xfId="21579"/>
    <cellStyle name="Nota 2 2 3 8 3" xfId="10884"/>
    <cellStyle name="Nota 2 2 3 8 4" xfId="19871"/>
    <cellStyle name="Nota 2 2 3 9" xfId="5538"/>
    <cellStyle name="Nota 2 2 3 9 2" xfId="7247"/>
    <cellStyle name="Nota 2 2 3 9 2 2" xfId="11356"/>
    <cellStyle name="Nota 2 2 3 9 2 3" xfId="20765"/>
    <cellStyle name="Nota 2 2 3 9 3" xfId="10496"/>
    <cellStyle name="Nota 2 2 3 9 4" xfId="19056"/>
    <cellStyle name="Nota 2 2 4" xfId="3083"/>
    <cellStyle name="Nota 2 2 4 2" xfId="3470"/>
    <cellStyle name="Nota 2 2 4 2 2" xfId="15273"/>
    <cellStyle name="Nota 2 2 4 3" xfId="3853"/>
    <cellStyle name="Nota 2 2 4 3 2" xfId="14212"/>
    <cellStyle name="Nota 2 2 4 4" xfId="4236"/>
    <cellStyle name="Nota 2 2 4 4 2" xfId="13769"/>
    <cellStyle name="Nota 2 2 4 5" xfId="4618"/>
    <cellStyle name="Nota 2 2 4 5 2" xfId="13387"/>
    <cellStyle name="Nota 2 2 4 6" xfId="14358"/>
    <cellStyle name="Nota 2 2 5" xfId="2988"/>
    <cellStyle name="Nota 2 2 5 2" xfId="3375"/>
    <cellStyle name="Nota 2 2 5 2 2" xfId="18113"/>
    <cellStyle name="Nota 2 2 5 3" xfId="3758"/>
    <cellStyle name="Nota 2 2 5 3 2" xfId="17280"/>
    <cellStyle name="Nota 2 2 5 4" xfId="4141"/>
    <cellStyle name="Nota 2 2 5 4 2" xfId="13856"/>
    <cellStyle name="Nota 2 2 5 5" xfId="4523"/>
    <cellStyle name="Nota 2 2 5 5 2" xfId="13482"/>
    <cellStyle name="Nota 2 2 5 6" xfId="18574"/>
    <cellStyle name="Nota 2 2 6" xfId="22395"/>
    <cellStyle name="Nota 2 2 7" xfId="2157"/>
    <cellStyle name="Nota 2 3" xfId="1545"/>
    <cellStyle name="Nota 2 3 2" xfId="2617"/>
    <cellStyle name="Nota 2 3 2 10" xfId="5251"/>
    <cellStyle name="Nota 2 3 2 10 2" xfId="10391"/>
    <cellStyle name="Nota 2 3 2 10 3" xfId="12843"/>
    <cellStyle name="Nota 2 3 2 11" xfId="5045"/>
    <cellStyle name="Nota 2 3 2 11 2" xfId="10307"/>
    <cellStyle name="Nota 2 3 2 11 3" xfId="12976"/>
    <cellStyle name="Nota 2 3 2 12" xfId="4860"/>
    <cellStyle name="Nota 2 3 2 12 2" xfId="13146"/>
    <cellStyle name="Nota 2 3 2 13" xfId="8780"/>
    <cellStyle name="Nota 2 3 2 2" xfId="2706"/>
    <cellStyle name="Nota 2 3 2 2 10" xfId="7482"/>
    <cellStyle name="Nota 2 3 2 2 10 2" xfId="11536"/>
    <cellStyle name="Nota 2 3 2 2 10 3" xfId="21000"/>
    <cellStyle name="Nota 2 3 2 2 11" xfId="4899"/>
    <cellStyle name="Nota 2 3 2 2 11 2" xfId="13116"/>
    <cellStyle name="Nota 2 3 2 2 12" xfId="8861"/>
    <cellStyle name="Nota 2 3 2 2 13" xfId="17850"/>
    <cellStyle name="Nota 2 3 2 2 2" xfId="2761"/>
    <cellStyle name="Nota 2 3 2 2 2 2" xfId="2984"/>
    <cellStyle name="Nota 2 3 2 2 2 2 10" xfId="9136"/>
    <cellStyle name="Nota 2 3 2 2 2 2 11" xfId="16691"/>
    <cellStyle name="Nota 2 3 2 2 2 2 2" xfId="3371"/>
    <cellStyle name="Nota 2 3 2 2 2 2 2 2" xfId="7949"/>
    <cellStyle name="Nota 2 3 2 2 2 2 2 2 2" xfId="11925"/>
    <cellStyle name="Nota 2 3 2 2 2 2 2 2 3" xfId="21467"/>
    <cellStyle name="Nota 2 3 2 2 2 2 2 3" xfId="6241"/>
    <cellStyle name="Nota 2 3 2 2 2 2 2 3 2" xfId="19759"/>
    <cellStyle name="Nota 2 3 2 2 2 2 2 4" xfId="9501"/>
    <cellStyle name="Nota 2 3 2 2 2 2 2 5" xfId="17648"/>
    <cellStyle name="Nota 2 3 2 2 2 2 3" xfId="3754"/>
    <cellStyle name="Nota 2 3 2 2 2 2 3 2" xfId="7091"/>
    <cellStyle name="Nota 2 3 2 2 2 2 3 2 2" xfId="11225"/>
    <cellStyle name="Nota 2 3 2 2 2 2 3 2 3" xfId="20609"/>
    <cellStyle name="Nota 2 3 2 2 2 2 3 3" xfId="5382"/>
    <cellStyle name="Nota 2 3 2 2 2 2 3 3 2" xfId="18900"/>
    <cellStyle name="Nota 2 3 2 2 2 2 3 4" xfId="9816"/>
    <cellStyle name="Nota 2 3 2 2 2 2 3 5" xfId="17980"/>
    <cellStyle name="Nota 2 3 2 2 2 2 4" xfId="4137"/>
    <cellStyle name="Nota 2 3 2 2 2 2 4 2" xfId="8256"/>
    <cellStyle name="Nota 2 3 2 2 2 2 4 2 2" xfId="12224"/>
    <cellStyle name="Nota 2 3 2 2 2 2 4 2 3" xfId="21774"/>
    <cellStyle name="Nota 2 3 2 2 2 2 4 3" xfId="6548"/>
    <cellStyle name="Nota 2 3 2 2 2 2 4 3 2" xfId="20066"/>
    <cellStyle name="Nota 2 3 2 2 2 2 4 4" xfId="9994"/>
    <cellStyle name="Nota 2 3 2 2 2 2 4 5" xfId="13860"/>
    <cellStyle name="Nota 2 3 2 2 2 2 5" xfId="4519"/>
    <cellStyle name="Nota 2 3 2 2 2 2 5 2" xfId="8488"/>
    <cellStyle name="Nota 2 3 2 2 2 2 5 2 2" xfId="12456"/>
    <cellStyle name="Nota 2 3 2 2 2 2 5 2 3" xfId="22006"/>
    <cellStyle name="Nota 2 3 2 2 2 2 5 3" xfId="6780"/>
    <cellStyle name="Nota 2 3 2 2 2 2 5 3 2" xfId="20298"/>
    <cellStyle name="Nota 2 3 2 2 2 2 5 4" xfId="10171"/>
    <cellStyle name="Nota 2 3 2 2 2 2 5 5" xfId="13486"/>
    <cellStyle name="Nota 2 3 2 2 2 2 6" xfId="7012"/>
    <cellStyle name="Nota 2 3 2 2 2 2 6 2" xfId="8720"/>
    <cellStyle name="Nota 2 3 2 2 2 2 6 2 2" xfId="12688"/>
    <cellStyle name="Nota 2 3 2 2 2 2 6 2 3" xfId="22238"/>
    <cellStyle name="Nota 2 3 2 2 2 2 6 3" xfId="11146"/>
    <cellStyle name="Nota 2 3 2 2 2 2 6 4" xfId="20530"/>
    <cellStyle name="Nota 2 3 2 2 2 2 7" xfId="6000"/>
    <cellStyle name="Nota 2 3 2 2 2 2 7 2" xfId="10741"/>
    <cellStyle name="Nota 2 3 2 2 2 2 7 3" xfId="19518"/>
    <cellStyle name="Nota 2 3 2 2 2 2 8" xfId="7708"/>
    <cellStyle name="Nota 2 3 2 2 2 2 8 2" xfId="11729"/>
    <cellStyle name="Nota 2 3 2 2 2 2 8 3" xfId="21226"/>
    <cellStyle name="Nota 2 3 2 2 2 2 9" xfId="5194"/>
    <cellStyle name="Nota 2 3 2 2 2 2 9 2" xfId="12888"/>
    <cellStyle name="Nota 2 3 2 2 2 3" xfId="3251"/>
    <cellStyle name="Nota 2 3 2 2 2 3 10" xfId="9381"/>
    <cellStyle name="Nota 2 3 2 2 2 3 11" xfId="18501"/>
    <cellStyle name="Nota 2 3 2 2 2 3 2" xfId="3638"/>
    <cellStyle name="Nota 2 3 2 2 2 3 2 2" xfId="7999"/>
    <cellStyle name="Nota 2 3 2 2 2 3 2 2 2" xfId="11975"/>
    <cellStyle name="Nota 2 3 2 2 2 3 2 2 3" xfId="21517"/>
    <cellStyle name="Nota 2 3 2 2 2 3 2 3" xfId="6291"/>
    <cellStyle name="Nota 2 3 2 2 2 3 2 3 2" xfId="19809"/>
    <cellStyle name="Nota 2 3 2 2 2 3 2 4" xfId="9730"/>
    <cellStyle name="Nota 2 3 2 2 2 3 2 5" xfId="15021"/>
    <cellStyle name="Nota 2 3 2 2 2 3 3" xfId="4021"/>
    <cellStyle name="Nota 2 3 2 2 2 3 3 2" xfId="7066"/>
    <cellStyle name="Nota 2 3 2 2 2 3 3 2 2" xfId="11200"/>
    <cellStyle name="Nota 2 3 2 2 2 3 3 2 3" xfId="20584"/>
    <cellStyle name="Nota 2 3 2 2 2 3 3 3" xfId="5357"/>
    <cellStyle name="Nota 2 3 2 2 2 3 3 3 2" xfId="18875"/>
    <cellStyle name="Nota 2 3 2 2 2 3 3 4" xfId="9940"/>
    <cellStyle name="Nota 2 3 2 2 2 3 3 5" xfId="13970"/>
    <cellStyle name="Nota 2 3 2 2 2 3 4" xfId="4404"/>
    <cellStyle name="Nota 2 3 2 2 2 3 4 2" xfId="8306"/>
    <cellStyle name="Nota 2 3 2 2 2 3 4 2 2" xfId="12274"/>
    <cellStyle name="Nota 2 3 2 2 2 3 4 2 3" xfId="21824"/>
    <cellStyle name="Nota 2 3 2 2 2 3 4 3" xfId="6598"/>
    <cellStyle name="Nota 2 3 2 2 2 3 4 3 2" xfId="20116"/>
    <cellStyle name="Nota 2 3 2 2 2 3 4 4" xfId="10118"/>
    <cellStyle name="Nota 2 3 2 2 2 3 4 5" xfId="13601"/>
    <cellStyle name="Nota 2 3 2 2 2 3 5" xfId="4786"/>
    <cellStyle name="Nota 2 3 2 2 2 3 5 2" xfId="8538"/>
    <cellStyle name="Nota 2 3 2 2 2 3 5 2 2" xfId="12506"/>
    <cellStyle name="Nota 2 3 2 2 2 3 5 2 3" xfId="22056"/>
    <cellStyle name="Nota 2 3 2 2 2 3 5 3" xfId="6830"/>
    <cellStyle name="Nota 2 3 2 2 2 3 5 3 2" xfId="20348"/>
    <cellStyle name="Nota 2 3 2 2 2 3 5 4" xfId="10295"/>
    <cellStyle name="Nota 2 3 2 2 2 3 5 5" xfId="13219"/>
    <cellStyle name="Nota 2 3 2 2 2 3 6" xfId="7062"/>
    <cellStyle name="Nota 2 3 2 2 2 3 6 2" xfId="8770"/>
    <cellStyle name="Nota 2 3 2 2 2 3 6 2 2" xfId="12738"/>
    <cellStyle name="Nota 2 3 2 2 2 3 6 2 3" xfId="22288"/>
    <cellStyle name="Nota 2 3 2 2 2 3 6 3" xfId="11196"/>
    <cellStyle name="Nota 2 3 2 2 2 3 6 4" xfId="20580"/>
    <cellStyle name="Nota 2 3 2 2 2 3 7" xfId="6050"/>
    <cellStyle name="Nota 2 3 2 2 2 3 7 2" xfId="10791"/>
    <cellStyle name="Nota 2 3 2 2 2 3 7 3" xfId="19568"/>
    <cellStyle name="Nota 2 3 2 2 2 3 8" xfId="7758"/>
    <cellStyle name="Nota 2 3 2 2 2 3 8 2" xfId="11779"/>
    <cellStyle name="Nota 2 3 2 2 2 3 8 3" xfId="21276"/>
    <cellStyle name="Nota 2 3 2 2 2 3 9" xfId="5244"/>
    <cellStyle name="Nota 2 3 2 2 2 3 9 2" xfId="12850"/>
    <cellStyle name="Nota 2 3 2 2 2 4" xfId="3308"/>
    <cellStyle name="Nota 2 3 2 2 2 4 2" xfId="3695"/>
    <cellStyle name="Nota 2 3 2 2 2 4 2 2" xfId="16404"/>
    <cellStyle name="Nota 2 3 2 2 2 4 3" xfId="4078"/>
    <cellStyle name="Nota 2 3 2 2 2 4 3 2" xfId="13916"/>
    <cellStyle name="Nota 2 3 2 2 2 4 4" xfId="4461"/>
    <cellStyle name="Nota 2 3 2 2 2 4 4 2" xfId="13544"/>
    <cellStyle name="Nota 2 3 2 2 2 4 5" xfId="4843"/>
    <cellStyle name="Nota 2 3 2 2 2 4 5 2" xfId="13163"/>
    <cellStyle name="Nota 2 3 2 2 2 4 6" xfId="5840"/>
    <cellStyle name="Nota 2 3 2 2 2 4 6 2" xfId="19358"/>
    <cellStyle name="Nota 2 3 2 2 2 4 7" xfId="9438"/>
    <cellStyle name="Nota 2 3 2 2 2 4 8" xfId="17890"/>
    <cellStyle name="Nota 2 3 2 2 2 5" xfId="2926"/>
    <cellStyle name="Nota 2 3 2 2 2 5 2" xfId="7548"/>
    <cellStyle name="Nota 2 3 2 2 2 5 2 2" xfId="21066"/>
    <cellStyle name="Nota 2 3 2 2 2 5 3" xfId="9078"/>
    <cellStyle name="Nota 2 3 2 2 2 5 4" xfId="18525"/>
    <cellStyle name="Nota 2 3 2 2 2 6" xfId="8916"/>
    <cellStyle name="Nota 2 3 2 2 3" xfId="2639"/>
    <cellStyle name="Nota 2 3 2 2 3 2" xfId="2938"/>
    <cellStyle name="Nota 2 3 2 2 3 2 10" xfId="9090"/>
    <cellStyle name="Nota 2 3 2 2 3 2 11" xfId="16083"/>
    <cellStyle name="Nota 2 3 2 2 3 2 2" xfId="3325"/>
    <cellStyle name="Nota 2 3 2 2 3 2 2 2" xfId="7382"/>
    <cellStyle name="Nota 2 3 2 2 3 2 2 2 2" xfId="11468"/>
    <cellStyle name="Nota 2 3 2 2 3 2 2 2 3" xfId="20900"/>
    <cellStyle name="Nota 2 3 2 2 3 2 2 3" xfId="5673"/>
    <cellStyle name="Nota 2 3 2 2 3 2 2 3 2" xfId="19191"/>
    <cellStyle name="Nota 2 3 2 2 3 2 2 4" xfId="9455"/>
    <cellStyle name="Nota 2 3 2 2 3 2 2 5" xfId="18454"/>
    <cellStyle name="Nota 2 3 2 2 3 2 3" xfId="3708"/>
    <cellStyle name="Nota 2 3 2 2 3 2 3 2" xfId="7857"/>
    <cellStyle name="Nota 2 3 2 2 3 2 3 2 2" xfId="11855"/>
    <cellStyle name="Nota 2 3 2 2 3 2 3 2 3" xfId="21375"/>
    <cellStyle name="Nota 2 3 2 2 3 2 3 3" xfId="6149"/>
    <cellStyle name="Nota 2 3 2 2 3 2 3 3 2" xfId="19667"/>
    <cellStyle name="Nota 2 3 2 2 3 2 3 4" xfId="9770"/>
    <cellStyle name="Nota 2 3 2 2 3 2 3 5" xfId="14639"/>
    <cellStyle name="Nota 2 3 2 2 3 2 4" xfId="4091"/>
    <cellStyle name="Nota 2 3 2 2 3 2 4 2" xfId="8212"/>
    <cellStyle name="Nota 2 3 2 2 3 2 4 2 2" xfId="12180"/>
    <cellStyle name="Nota 2 3 2 2 3 2 4 2 3" xfId="21730"/>
    <cellStyle name="Nota 2 3 2 2 3 2 4 3" xfId="6504"/>
    <cellStyle name="Nota 2 3 2 2 3 2 4 3 2" xfId="20022"/>
    <cellStyle name="Nota 2 3 2 2 3 2 4 4" xfId="9948"/>
    <cellStyle name="Nota 2 3 2 2 3 2 4 5" xfId="13903"/>
    <cellStyle name="Nota 2 3 2 2 3 2 5" xfId="4473"/>
    <cellStyle name="Nota 2 3 2 2 3 2 5 2" xfId="8444"/>
    <cellStyle name="Nota 2 3 2 2 3 2 5 2 2" xfId="12412"/>
    <cellStyle name="Nota 2 3 2 2 3 2 5 2 3" xfId="21962"/>
    <cellStyle name="Nota 2 3 2 2 3 2 5 3" xfId="6736"/>
    <cellStyle name="Nota 2 3 2 2 3 2 5 3 2" xfId="20254"/>
    <cellStyle name="Nota 2 3 2 2 3 2 5 4" xfId="10125"/>
    <cellStyle name="Nota 2 3 2 2 3 2 5 5" xfId="13532"/>
    <cellStyle name="Nota 2 3 2 2 3 2 6" xfId="6968"/>
    <cellStyle name="Nota 2 3 2 2 3 2 6 2" xfId="8676"/>
    <cellStyle name="Nota 2 3 2 2 3 2 6 2 2" xfId="12644"/>
    <cellStyle name="Nota 2 3 2 2 3 2 6 2 3" xfId="22194"/>
    <cellStyle name="Nota 2 3 2 2 3 2 6 3" xfId="11102"/>
    <cellStyle name="Nota 2 3 2 2 3 2 6 4" xfId="20486"/>
    <cellStyle name="Nota 2 3 2 2 3 2 7" xfId="5956"/>
    <cellStyle name="Nota 2 3 2 2 3 2 7 2" xfId="10697"/>
    <cellStyle name="Nota 2 3 2 2 3 2 7 3" xfId="19474"/>
    <cellStyle name="Nota 2 3 2 2 3 2 8" xfId="7664"/>
    <cellStyle name="Nota 2 3 2 2 3 2 8 2" xfId="11685"/>
    <cellStyle name="Nota 2 3 2 2 3 2 8 3" xfId="21182"/>
    <cellStyle name="Nota 2 3 2 2 3 2 9" xfId="5147"/>
    <cellStyle name="Nota 2 3 2 2 3 2 9 2" xfId="12923"/>
    <cellStyle name="Nota 2 3 2 2 3 3" xfId="3131"/>
    <cellStyle name="Nota 2 3 2 2 3 3 10" xfId="9261"/>
    <cellStyle name="Nota 2 3 2 2 3 3 11" xfId="16171"/>
    <cellStyle name="Nota 2 3 2 2 3 3 2" xfId="3518"/>
    <cellStyle name="Nota 2 3 2 2 3 3 2 2" xfId="7373"/>
    <cellStyle name="Nota 2 3 2 2 3 3 2 2 2" xfId="11459"/>
    <cellStyle name="Nota 2 3 2 2 3 3 2 2 3" xfId="20891"/>
    <cellStyle name="Nota 2 3 2 2 3 3 2 3" xfId="5664"/>
    <cellStyle name="Nota 2 3 2 2 3 3 2 3 2" xfId="19182"/>
    <cellStyle name="Nota 2 3 2 2 3 3 2 4" xfId="9610"/>
    <cellStyle name="Nota 2 3 2 2 3 3 2 5" xfId="15374"/>
    <cellStyle name="Nota 2 3 2 2 3 3 3" xfId="3901"/>
    <cellStyle name="Nota 2 3 2 2 3 3 3 2" xfId="7110"/>
    <cellStyle name="Nota 2 3 2 2 3 3 3 2 2" xfId="11244"/>
    <cellStyle name="Nota 2 3 2 2 3 3 3 2 3" xfId="20628"/>
    <cellStyle name="Nota 2 3 2 2 3 3 3 3" xfId="5401"/>
    <cellStyle name="Nota 2 3 2 2 3 3 3 3 2" xfId="18919"/>
    <cellStyle name="Nota 2 3 2 2 3 3 3 4" xfId="9824"/>
    <cellStyle name="Nota 2 3 2 2 3 3 3 5" xfId="14087"/>
    <cellStyle name="Nota 2 3 2 2 3 3 4" xfId="4284"/>
    <cellStyle name="Nota 2 3 2 2 3 3 4 2" xfId="8197"/>
    <cellStyle name="Nota 2 3 2 2 3 3 4 2 2" xfId="12165"/>
    <cellStyle name="Nota 2 3 2 2 3 3 4 2 3" xfId="21715"/>
    <cellStyle name="Nota 2 3 2 2 3 3 4 3" xfId="6489"/>
    <cellStyle name="Nota 2 3 2 2 3 3 4 3 2" xfId="20007"/>
    <cellStyle name="Nota 2 3 2 2 3 3 4 4" xfId="10002"/>
    <cellStyle name="Nota 2 3 2 2 3 3 4 5" xfId="13721"/>
    <cellStyle name="Nota 2 3 2 2 3 3 5" xfId="4666"/>
    <cellStyle name="Nota 2 3 2 2 3 3 5 2" xfId="8429"/>
    <cellStyle name="Nota 2 3 2 2 3 3 5 2 2" xfId="12397"/>
    <cellStyle name="Nota 2 3 2 2 3 3 5 2 3" xfId="21947"/>
    <cellStyle name="Nota 2 3 2 2 3 3 5 3" xfId="6721"/>
    <cellStyle name="Nota 2 3 2 2 3 3 5 3 2" xfId="20239"/>
    <cellStyle name="Nota 2 3 2 2 3 3 5 4" xfId="10179"/>
    <cellStyle name="Nota 2 3 2 2 3 3 5 5" xfId="13339"/>
    <cellStyle name="Nota 2 3 2 2 3 3 6" xfId="6953"/>
    <cellStyle name="Nota 2 3 2 2 3 3 6 2" xfId="8661"/>
    <cellStyle name="Nota 2 3 2 2 3 3 6 2 2" xfId="12629"/>
    <cellStyle name="Nota 2 3 2 2 3 3 6 2 3" xfId="22179"/>
    <cellStyle name="Nota 2 3 2 2 3 3 6 3" xfId="11087"/>
    <cellStyle name="Nota 2 3 2 2 3 3 6 4" xfId="20471"/>
    <cellStyle name="Nota 2 3 2 2 3 3 7" xfId="5941"/>
    <cellStyle name="Nota 2 3 2 2 3 3 7 2" xfId="10682"/>
    <cellStyle name="Nota 2 3 2 2 3 3 7 3" xfId="19459"/>
    <cellStyle name="Nota 2 3 2 2 3 3 8" xfId="7649"/>
    <cellStyle name="Nota 2 3 2 2 3 3 8 2" xfId="11670"/>
    <cellStyle name="Nota 2 3 2 2 3 3 8 3" xfId="21167"/>
    <cellStyle name="Nota 2 3 2 2 3 3 9" xfId="5037"/>
    <cellStyle name="Nota 2 3 2 2 3 3 9 2" xfId="12982"/>
    <cellStyle name="Nota 2 3 2 2 3 4" xfId="3073"/>
    <cellStyle name="Nota 2 3 2 2 3 4 2" xfId="3460"/>
    <cellStyle name="Nota 2 3 2 2 3 4 2 2" xfId="16509"/>
    <cellStyle name="Nota 2 3 2 2 3 4 3" xfId="3843"/>
    <cellStyle name="Nota 2 3 2 2 3 4 3 2" xfId="14182"/>
    <cellStyle name="Nota 2 3 2 2 3 4 4" xfId="4226"/>
    <cellStyle name="Nota 2 3 2 2 3 4 4 2" xfId="13779"/>
    <cellStyle name="Nota 2 3 2 2 3 4 5" xfId="4608"/>
    <cellStyle name="Nota 2 3 2 2 3 4 5 2" xfId="13397"/>
    <cellStyle name="Nota 2 3 2 2 3 4 6" xfId="5751"/>
    <cellStyle name="Nota 2 3 2 2 3 4 6 2" xfId="19269"/>
    <cellStyle name="Nota 2 3 2 2 3 4 7" xfId="9213"/>
    <cellStyle name="Nota 2 3 2 2 3 4 8" xfId="16003"/>
    <cellStyle name="Nota 2 3 2 2 3 5" xfId="2839"/>
    <cellStyle name="Nota 2 3 2 2 3 5 2" xfId="7460"/>
    <cellStyle name="Nota 2 3 2 2 3 5 2 2" xfId="20978"/>
    <cellStyle name="Nota 2 3 2 2 3 5 3" xfId="8992"/>
    <cellStyle name="Nota 2 3 2 2 3 5 4" xfId="15001"/>
    <cellStyle name="Nota 2 3 2 2 3 6" xfId="8796"/>
    <cellStyle name="Nota 2 3 2 2 4" xfId="2960"/>
    <cellStyle name="Nota 2 3 2 2 4 10" xfId="9112"/>
    <cellStyle name="Nota 2 3 2 2 4 11" xfId="15340"/>
    <cellStyle name="Nota 2 3 2 2 4 2" xfId="3347"/>
    <cellStyle name="Nota 2 3 2 2 4 2 2" xfId="7348"/>
    <cellStyle name="Nota 2 3 2 2 4 2 2 2" xfId="11434"/>
    <cellStyle name="Nota 2 3 2 2 4 2 2 3" xfId="20866"/>
    <cellStyle name="Nota 2 3 2 2 4 2 3" xfId="5639"/>
    <cellStyle name="Nota 2 3 2 2 4 2 3 2" xfId="19157"/>
    <cellStyle name="Nota 2 3 2 2 4 2 4" xfId="9477"/>
    <cellStyle name="Nota 2 3 2 2 4 2 5" xfId="15028"/>
    <cellStyle name="Nota 2 3 2 2 4 3" xfId="3730"/>
    <cellStyle name="Nota 2 3 2 2 4 3 2" xfId="8011"/>
    <cellStyle name="Nota 2 3 2 2 4 3 2 2" xfId="11987"/>
    <cellStyle name="Nota 2 3 2 2 4 3 2 3" xfId="21529"/>
    <cellStyle name="Nota 2 3 2 2 4 3 3" xfId="6303"/>
    <cellStyle name="Nota 2 3 2 2 4 3 3 2" xfId="19821"/>
    <cellStyle name="Nota 2 3 2 2 4 3 4" xfId="9792"/>
    <cellStyle name="Nota 2 3 2 2 4 3 5" xfId="15590"/>
    <cellStyle name="Nota 2 3 2 2 4 4" xfId="4113"/>
    <cellStyle name="Nota 2 3 2 2 4 4 2" xfId="8126"/>
    <cellStyle name="Nota 2 3 2 2 4 4 2 2" xfId="12094"/>
    <cellStyle name="Nota 2 3 2 2 4 4 2 3" xfId="21644"/>
    <cellStyle name="Nota 2 3 2 2 4 4 3" xfId="6418"/>
    <cellStyle name="Nota 2 3 2 2 4 4 3 2" xfId="19936"/>
    <cellStyle name="Nota 2 3 2 2 4 4 4" xfId="9970"/>
    <cellStyle name="Nota 2 3 2 2 4 4 5" xfId="13881"/>
    <cellStyle name="Nota 2 3 2 2 4 5" xfId="4495"/>
    <cellStyle name="Nota 2 3 2 2 4 5 2" xfId="8358"/>
    <cellStyle name="Nota 2 3 2 2 4 5 2 2" xfId="12326"/>
    <cellStyle name="Nota 2 3 2 2 4 5 2 3" xfId="21876"/>
    <cellStyle name="Nota 2 3 2 2 4 5 3" xfId="6650"/>
    <cellStyle name="Nota 2 3 2 2 4 5 3 2" xfId="20168"/>
    <cellStyle name="Nota 2 3 2 2 4 5 4" xfId="10147"/>
    <cellStyle name="Nota 2 3 2 2 4 5 5" xfId="13510"/>
    <cellStyle name="Nota 2 3 2 2 4 6" xfId="6882"/>
    <cellStyle name="Nota 2 3 2 2 4 6 2" xfId="8590"/>
    <cellStyle name="Nota 2 3 2 2 4 6 2 2" xfId="12558"/>
    <cellStyle name="Nota 2 3 2 2 4 6 2 3" xfId="22108"/>
    <cellStyle name="Nota 2 3 2 2 4 6 3" xfId="11016"/>
    <cellStyle name="Nota 2 3 2 2 4 6 4" xfId="20400"/>
    <cellStyle name="Nota 2 3 2 2 4 7" xfId="5870"/>
    <cellStyle name="Nota 2 3 2 2 4 7 2" xfId="10611"/>
    <cellStyle name="Nota 2 3 2 2 4 7 3" xfId="19388"/>
    <cellStyle name="Nota 2 3 2 2 4 8" xfId="7578"/>
    <cellStyle name="Nota 2 3 2 2 4 8 2" xfId="11599"/>
    <cellStyle name="Nota 2 3 2 2 4 8 3" xfId="21096"/>
    <cellStyle name="Nota 2 3 2 2 4 9" xfId="4960"/>
    <cellStyle name="Nota 2 3 2 2 4 9 2" xfId="13059"/>
    <cellStyle name="Nota 2 3 2 2 5" xfId="3196"/>
    <cellStyle name="Nota 2 3 2 2 5 2" xfId="3583"/>
    <cellStyle name="Nota 2 3 2 2 5 2 2" xfId="5100"/>
    <cellStyle name="Nota 2 3 2 2 5 2 2 2" xfId="12939"/>
    <cellStyle name="Nota 2 3 2 2 5 2 3" xfId="9675"/>
    <cellStyle name="Nota 2 3 2 2 5 2 4" xfId="16692"/>
    <cellStyle name="Nota 2 3 2 2 5 3" xfId="3966"/>
    <cellStyle name="Nota 2 3 2 2 5 3 2" xfId="14025"/>
    <cellStyle name="Nota 2 3 2 2 5 4" xfId="4349"/>
    <cellStyle name="Nota 2 3 2 2 5 4 2" xfId="13656"/>
    <cellStyle name="Nota 2 3 2 2 5 5" xfId="4731"/>
    <cellStyle name="Nota 2 3 2 2 5 5 2" xfId="13274"/>
    <cellStyle name="Nota 2 3 2 2 5 6" xfId="5314"/>
    <cellStyle name="Nota 2 3 2 2 5 6 2" xfId="18832"/>
    <cellStyle name="Nota 2 3 2 2 5 7" xfId="9326"/>
    <cellStyle name="Nota 2 3 2 2 5 8" xfId="15755"/>
    <cellStyle name="Nota 2 3 2 2 6" xfId="3033"/>
    <cellStyle name="Nota 2 3 2 2 6 2" xfId="3420"/>
    <cellStyle name="Nota 2 3 2 2 6 2 2" xfId="7909"/>
    <cellStyle name="Nota 2 3 2 2 6 2 2 2" xfId="21427"/>
    <cellStyle name="Nota 2 3 2 2 6 2 3" xfId="9535"/>
    <cellStyle name="Nota 2 3 2 2 6 2 4" xfId="17829"/>
    <cellStyle name="Nota 2 3 2 2 6 3" xfId="3803"/>
    <cellStyle name="Nota 2 3 2 2 6 3 2" xfId="17297"/>
    <cellStyle name="Nota 2 3 2 2 6 4" xfId="4186"/>
    <cellStyle name="Nota 2 3 2 2 6 4 2" xfId="13819"/>
    <cellStyle name="Nota 2 3 2 2 6 5" xfId="4568"/>
    <cellStyle name="Nota 2 3 2 2 6 5 2" xfId="13437"/>
    <cellStyle name="Nota 2 3 2 2 6 6" xfId="6201"/>
    <cellStyle name="Nota 2 3 2 2 6 6 2" xfId="19719"/>
    <cellStyle name="Nota 2 3 2 2 6 7" xfId="9173"/>
    <cellStyle name="Nota 2 3 2 2 6 8" xfId="18586"/>
    <cellStyle name="Nota 2 3 2 2 7" xfId="6054"/>
    <cellStyle name="Nota 2 3 2 2 7 2" xfId="7762"/>
    <cellStyle name="Nota 2 3 2 2 7 2 2" xfId="11783"/>
    <cellStyle name="Nota 2 3 2 2 7 2 3" xfId="21280"/>
    <cellStyle name="Nota 2 3 2 2 7 3" xfId="10795"/>
    <cellStyle name="Nota 2 3 2 2 7 4" xfId="19572"/>
    <cellStyle name="Nota 2 3 2 2 8" xfId="5415"/>
    <cellStyle name="Nota 2 3 2 2 8 2" xfId="7124"/>
    <cellStyle name="Nota 2 3 2 2 8 2 2" xfId="11258"/>
    <cellStyle name="Nota 2 3 2 2 8 2 3" xfId="20642"/>
    <cellStyle name="Nota 2 3 2 2 8 3" xfId="10432"/>
    <cellStyle name="Nota 2 3 2 2 8 4" xfId="18933"/>
    <cellStyle name="Nota 2 3 2 2 9" xfId="5773"/>
    <cellStyle name="Nota 2 3 2 2 9 2" xfId="10549"/>
    <cellStyle name="Nota 2 3 2 2 9 3" xfId="19291"/>
    <cellStyle name="Nota 2 3 2 3" xfId="2722"/>
    <cellStyle name="Nota 2 3 2 3 2" xfId="2967"/>
    <cellStyle name="Nota 2 3 2 3 2 10" xfId="9119"/>
    <cellStyle name="Nota 2 3 2 3 2 11" xfId="18677"/>
    <cellStyle name="Nota 2 3 2 3 2 2" xfId="3354"/>
    <cellStyle name="Nota 2 3 2 3 2 2 2" xfId="7931"/>
    <cellStyle name="Nota 2 3 2 3 2 2 2 2" xfId="11907"/>
    <cellStyle name="Nota 2 3 2 3 2 2 2 3" xfId="21449"/>
    <cellStyle name="Nota 2 3 2 3 2 2 3" xfId="6223"/>
    <cellStyle name="Nota 2 3 2 3 2 2 3 2" xfId="19741"/>
    <cellStyle name="Nota 2 3 2 3 2 2 4" xfId="9484"/>
    <cellStyle name="Nota 2 3 2 3 2 2 5" xfId="17840"/>
    <cellStyle name="Nota 2 3 2 3 2 3" xfId="3737"/>
    <cellStyle name="Nota 2 3 2 3 2 3 2" xfId="7194"/>
    <cellStyle name="Nota 2 3 2 3 2 3 2 2" xfId="11321"/>
    <cellStyle name="Nota 2 3 2 3 2 3 2 3" xfId="20712"/>
    <cellStyle name="Nota 2 3 2 3 2 3 3" xfId="5485"/>
    <cellStyle name="Nota 2 3 2 3 2 3 3 2" xfId="19003"/>
    <cellStyle name="Nota 2 3 2 3 2 3 4" xfId="9799"/>
    <cellStyle name="Nota 2 3 2 3 2 3 5" xfId="16676"/>
    <cellStyle name="Nota 2 3 2 3 2 4" xfId="4120"/>
    <cellStyle name="Nota 2 3 2 3 2 4 2" xfId="8238"/>
    <cellStyle name="Nota 2 3 2 3 2 4 2 2" xfId="12206"/>
    <cellStyle name="Nota 2 3 2 3 2 4 2 3" xfId="21756"/>
    <cellStyle name="Nota 2 3 2 3 2 4 3" xfId="6530"/>
    <cellStyle name="Nota 2 3 2 3 2 4 3 2" xfId="20048"/>
    <cellStyle name="Nota 2 3 2 3 2 4 4" xfId="9977"/>
    <cellStyle name="Nota 2 3 2 3 2 4 5" xfId="13877"/>
    <cellStyle name="Nota 2 3 2 3 2 5" xfId="4502"/>
    <cellStyle name="Nota 2 3 2 3 2 5 2" xfId="8470"/>
    <cellStyle name="Nota 2 3 2 3 2 5 2 2" xfId="12438"/>
    <cellStyle name="Nota 2 3 2 3 2 5 2 3" xfId="21988"/>
    <cellStyle name="Nota 2 3 2 3 2 5 3" xfId="6762"/>
    <cellStyle name="Nota 2 3 2 3 2 5 3 2" xfId="20280"/>
    <cellStyle name="Nota 2 3 2 3 2 5 4" xfId="10154"/>
    <cellStyle name="Nota 2 3 2 3 2 5 5" xfId="13503"/>
    <cellStyle name="Nota 2 3 2 3 2 6" xfId="6994"/>
    <cellStyle name="Nota 2 3 2 3 2 6 2" xfId="8702"/>
    <cellStyle name="Nota 2 3 2 3 2 6 2 2" xfId="12670"/>
    <cellStyle name="Nota 2 3 2 3 2 6 2 3" xfId="22220"/>
    <cellStyle name="Nota 2 3 2 3 2 6 3" xfId="11128"/>
    <cellStyle name="Nota 2 3 2 3 2 6 4" xfId="20512"/>
    <cellStyle name="Nota 2 3 2 3 2 7" xfId="5982"/>
    <cellStyle name="Nota 2 3 2 3 2 7 2" xfId="10723"/>
    <cellStyle name="Nota 2 3 2 3 2 7 3" xfId="19500"/>
    <cellStyle name="Nota 2 3 2 3 2 8" xfId="7690"/>
    <cellStyle name="Nota 2 3 2 3 2 8 2" xfId="11711"/>
    <cellStyle name="Nota 2 3 2 3 2 8 3" xfId="21208"/>
    <cellStyle name="Nota 2 3 2 3 2 9" xfId="5176"/>
    <cellStyle name="Nota 2 3 2 3 2 9 2" xfId="12906"/>
    <cellStyle name="Nota 2 3 2 3 3" xfId="3212"/>
    <cellStyle name="Nota 2 3 2 3 3 10" xfId="9342"/>
    <cellStyle name="Nota 2 3 2 3 3 11" xfId="17289"/>
    <cellStyle name="Nota 2 3 2 3 3 2" xfId="3599"/>
    <cellStyle name="Nota 2 3 2 3 3 2 2" xfId="7960"/>
    <cellStyle name="Nota 2 3 2 3 3 2 2 2" xfId="11936"/>
    <cellStyle name="Nota 2 3 2 3 3 2 2 3" xfId="21478"/>
    <cellStyle name="Nota 2 3 2 3 3 2 3" xfId="6252"/>
    <cellStyle name="Nota 2 3 2 3 3 2 3 2" xfId="19770"/>
    <cellStyle name="Nota 2 3 2 3 3 2 4" xfId="9691"/>
    <cellStyle name="Nota 2 3 2 3 3 2 5" xfId="17899"/>
    <cellStyle name="Nota 2 3 2 3 3 3" xfId="3982"/>
    <cellStyle name="Nota 2 3 2 3 3 3 2" xfId="7812"/>
    <cellStyle name="Nota 2 3 2 3 3 3 2 2" xfId="11824"/>
    <cellStyle name="Nota 2 3 2 3 3 3 2 3" xfId="21330"/>
    <cellStyle name="Nota 2 3 2 3 3 3 3" xfId="6104"/>
    <cellStyle name="Nota 2 3 2 3 3 3 3 2" xfId="19622"/>
    <cellStyle name="Nota 2 3 2 3 3 3 4" xfId="9901"/>
    <cellStyle name="Nota 2 3 2 3 3 3 5" xfId="14009"/>
    <cellStyle name="Nota 2 3 2 3 3 4" xfId="4365"/>
    <cellStyle name="Nota 2 3 2 3 3 4 2" xfId="8267"/>
    <cellStyle name="Nota 2 3 2 3 3 4 2 2" xfId="12235"/>
    <cellStyle name="Nota 2 3 2 3 3 4 2 3" xfId="21785"/>
    <cellStyle name="Nota 2 3 2 3 3 4 3" xfId="6559"/>
    <cellStyle name="Nota 2 3 2 3 3 4 3 2" xfId="20077"/>
    <cellStyle name="Nota 2 3 2 3 3 4 4" xfId="10079"/>
    <cellStyle name="Nota 2 3 2 3 3 4 5" xfId="13640"/>
    <cellStyle name="Nota 2 3 2 3 3 5" xfId="4747"/>
    <cellStyle name="Nota 2 3 2 3 3 5 2" xfId="8499"/>
    <cellStyle name="Nota 2 3 2 3 3 5 2 2" xfId="12467"/>
    <cellStyle name="Nota 2 3 2 3 3 5 2 3" xfId="22017"/>
    <cellStyle name="Nota 2 3 2 3 3 5 3" xfId="6791"/>
    <cellStyle name="Nota 2 3 2 3 3 5 3 2" xfId="20309"/>
    <cellStyle name="Nota 2 3 2 3 3 5 4" xfId="10256"/>
    <cellStyle name="Nota 2 3 2 3 3 5 5" xfId="13258"/>
    <cellStyle name="Nota 2 3 2 3 3 6" xfId="7023"/>
    <cellStyle name="Nota 2 3 2 3 3 6 2" xfId="8731"/>
    <cellStyle name="Nota 2 3 2 3 3 6 2 2" xfId="12699"/>
    <cellStyle name="Nota 2 3 2 3 3 6 2 3" xfId="22249"/>
    <cellStyle name="Nota 2 3 2 3 3 6 3" xfId="11157"/>
    <cellStyle name="Nota 2 3 2 3 3 6 4" xfId="20541"/>
    <cellStyle name="Nota 2 3 2 3 3 7" xfId="6011"/>
    <cellStyle name="Nota 2 3 2 3 3 7 2" xfId="10752"/>
    <cellStyle name="Nota 2 3 2 3 3 7 3" xfId="19529"/>
    <cellStyle name="Nota 2 3 2 3 3 8" xfId="7719"/>
    <cellStyle name="Nota 2 3 2 3 3 8 2" xfId="11740"/>
    <cellStyle name="Nota 2 3 2 3 3 8 3" xfId="21237"/>
    <cellStyle name="Nota 2 3 2 3 3 9" xfId="5205"/>
    <cellStyle name="Nota 2 3 2 3 3 9 2" xfId="12877"/>
    <cellStyle name="Nota 2 3 2 3 4" xfId="3269"/>
    <cellStyle name="Nota 2 3 2 3 4 2" xfId="3656"/>
    <cellStyle name="Nota 2 3 2 3 4 2 2" xfId="18766"/>
    <cellStyle name="Nota 2 3 2 3 4 3" xfId="4039"/>
    <cellStyle name="Nota 2 3 2 3 4 3 2" xfId="13952"/>
    <cellStyle name="Nota 2 3 2 3 4 4" xfId="4422"/>
    <cellStyle name="Nota 2 3 2 3 4 4 2" xfId="13583"/>
    <cellStyle name="Nota 2 3 2 3 4 5" xfId="4804"/>
    <cellStyle name="Nota 2 3 2 3 4 5 2" xfId="13202"/>
    <cellStyle name="Nota 2 3 2 3 4 6" xfId="5790"/>
    <cellStyle name="Nota 2 3 2 3 4 6 2" xfId="19308"/>
    <cellStyle name="Nota 2 3 2 3 4 7" xfId="9399"/>
    <cellStyle name="Nota 2 3 2 3 4 8" xfId="14821"/>
    <cellStyle name="Nota 2 3 2 3 5" xfId="2887"/>
    <cellStyle name="Nota 2 3 2 3 5 2" xfId="7498"/>
    <cellStyle name="Nota 2 3 2 3 5 2 2" xfId="21016"/>
    <cellStyle name="Nota 2 3 2 3 5 3" xfId="9039"/>
    <cellStyle name="Nota 2 3 2 3 5 4" xfId="14100"/>
    <cellStyle name="Nota 2 3 2 3 6" xfId="8877"/>
    <cellStyle name="Nota 2 3 2 4" xfId="2681"/>
    <cellStyle name="Nota 2 3 2 4 2" xfId="2739"/>
    <cellStyle name="Nota 2 3 2 4 2 2" xfId="2974"/>
    <cellStyle name="Nota 2 3 2 4 2 2 10" xfId="9126"/>
    <cellStyle name="Nota 2 3 2 4 2 2 11" xfId="15431"/>
    <cellStyle name="Nota 2 3 2 4 2 2 2" xfId="3361"/>
    <cellStyle name="Nota 2 3 2 4 2 2 2 2" xfId="7938"/>
    <cellStyle name="Nota 2 3 2 4 2 2 2 2 2" xfId="11914"/>
    <cellStyle name="Nota 2 3 2 4 2 2 2 2 3" xfId="21456"/>
    <cellStyle name="Nota 2 3 2 4 2 2 2 3" xfId="6230"/>
    <cellStyle name="Nota 2 3 2 4 2 2 2 3 2" xfId="19748"/>
    <cellStyle name="Nota 2 3 2 4 2 2 2 4" xfId="9491"/>
    <cellStyle name="Nota 2 3 2 4 2 2 2 5" xfId="15578"/>
    <cellStyle name="Nota 2 3 2 4 2 2 3" xfId="3744"/>
    <cellStyle name="Nota 2 3 2 4 2 2 3 2" xfId="7076"/>
    <cellStyle name="Nota 2 3 2 4 2 2 3 2 2" xfId="11210"/>
    <cellStyle name="Nota 2 3 2 4 2 2 3 2 3" xfId="20594"/>
    <cellStyle name="Nota 2 3 2 4 2 2 3 3" xfId="5367"/>
    <cellStyle name="Nota 2 3 2 4 2 2 3 3 2" xfId="18885"/>
    <cellStyle name="Nota 2 3 2 4 2 2 3 4" xfId="9806"/>
    <cellStyle name="Nota 2 3 2 4 2 2 3 5" xfId="18388"/>
    <cellStyle name="Nota 2 3 2 4 2 2 4" xfId="4127"/>
    <cellStyle name="Nota 2 3 2 4 2 2 4 2" xfId="8245"/>
    <cellStyle name="Nota 2 3 2 4 2 2 4 2 2" xfId="12213"/>
    <cellStyle name="Nota 2 3 2 4 2 2 4 2 3" xfId="21763"/>
    <cellStyle name="Nota 2 3 2 4 2 2 4 3" xfId="6537"/>
    <cellStyle name="Nota 2 3 2 4 2 2 4 3 2" xfId="20055"/>
    <cellStyle name="Nota 2 3 2 4 2 2 4 4" xfId="9984"/>
    <cellStyle name="Nota 2 3 2 4 2 2 4 5" xfId="12822"/>
    <cellStyle name="Nota 2 3 2 4 2 2 5" xfId="4509"/>
    <cellStyle name="Nota 2 3 2 4 2 2 5 2" xfId="8477"/>
    <cellStyle name="Nota 2 3 2 4 2 2 5 2 2" xfId="12445"/>
    <cellStyle name="Nota 2 3 2 4 2 2 5 2 3" xfId="21995"/>
    <cellStyle name="Nota 2 3 2 4 2 2 5 3" xfId="6769"/>
    <cellStyle name="Nota 2 3 2 4 2 2 5 3 2" xfId="20287"/>
    <cellStyle name="Nota 2 3 2 4 2 2 5 4" xfId="10161"/>
    <cellStyle name="Nota 2 3 2 4 2 2 5 5" xfId="13496"/>
    <cellStyle name="Nota 2 3 2 4 2 2 6" xfId="7001"/>
    <cellStyle name="Nota 2 3 2 4 2 2 6 2" xfId="8709"/>
    <cellStyle name="Nota 2 3 2 4 2 2 6 2 2" xfId="12677"/>
    <cellStyle name="Nota 2 3 2 4 2 2 6 2 3" xfId="22227"/>
    <cellStyle name="Nota 2 3 2 4 2 2 6 3" xfId="11135"/>
    <cellStyle name="Nota 2 3 2 4 2 2 6 4" xfId="20519"/>
    <cellStyle name="Nota 2 3 2 4 2 2 7" xfId="5989"/>
    <cellStyle name="Nota 2 3 2 4 2 2 7 2" xfId="10730"/>
    <cellStyle name="Nota 2 3 2 4 2 2 7 3" xfId="19507"/>
    <cellStyle name="Nota 2 3 2 4 2 2 8" xfId="7697"/>
    <cellStyle name="Nota 2 3 2 4 2 2 8 2" xfId="11718"/>
    <cellStyle name="Nota 2 3 2 4 2 2 8 3" xfId="21215"/>
    <cellStyle name="Nota 2 3 2 4 2 2 9" xfId="5183"/>
    <cellStyle name="Nota 2 3 2 4 2 2 9 2" xfId="12899"/>
    <cellStyle name="Nota 2 3 2 4 2 3" xfId="3229"/>
    <cellStyle name="Nota 2 3 2 4 2 3 10" xfId="9359"/>
    <cellStyle name="Nota 2 3 2 4 2 3 11" xfId="18036"/>
    <cellStyle name="Nota 2 3 2 4 2 3 2" xfId="3616"/>
    <cellStyle name="Nota 2 3 2 4 2 3 2 2" xfId="7977"/>
    <cellStyle name="Nota 2 3 2 4 2 3 2 2 2" xfId="11953"/>
    <cellStyle name="Nota 2 3 2 4 2 3 2 2 3" xfId="21495"/>
    <cellStyle name="Nota 2 3 2 4 2 3 2 3" xfId="6269"/>
    <cellStyle name="Nota 2 3 2 4 2 3 2 3 2" xfId="19787"/>
    <cellStyle name="Nota 2 3 2 4 2 3 2 4" xfId="9708"/>
    <cellStyle name="Nota 2 3 2 4 2 3 2 5" xfId="18433"/>
    <cellStyle name="Nota 2 3 2 4 2 3 3" xfId="3999"/>
    <cellStyle name="Nota 2 3 2 4 2 3 3 2" xfId="7089"/>
    <cellStyle name="Nota 2 3 2 4 2 3 3 2 2" xfId="11223"/>
    <cellStyle name="Nota 2 3 2 4 2 3 3 2 3" xfId="20607"/>
    <cellStyle name="Nota 2 3 2 4 2 3 3 3" xfId="5380"/>
    <cellStyle name="Nota 2 3 2 4 2 3 3 3 2" xfId="18898"/>
    <cellStyle name="Nota 2 3 2 4 2 3 3 4" xfId="9918"/>
    <cellStyle name="Nota 2 3 2 4 2 3 3 5" xfId="13992"/>
    <cellStyle name="Nota 2 3 2 4 2 3 4" xfId="4382"/>
    <cellStyle name="Nota 2 3 2 4 2 3 4 2" xfId="8284"/>
    <cellStyle name="Nota 2 3 2 4 2 3 4 2 2" xfId="12252"/>
    <cellStyle name="Nota 2 3 2 4 2 3 4 2 3" xfId="21802"/>
    <cellStyle name="Nota 2 3 2 4 2 3 4 3" xfId="6576"/>
    <cellStyle name="Nota 2 3 2 4 2 3 4 3 2" xfId="20094"/>
    <cellStyle name="Nota 2 3 2 4 2 3 4 4" xfId="10096"/>
    <cellStyle name="Nota 2 3 2 4 2 3 4 5" xfId="13623"/>
    <cellStyle name="Nota 2 3 2 4 2 3 5" xfId="4764"/>
    <cellStyle name="Nota 2 3 2 4 2 3 5 2" xfId="8516"/>
    <cellStyle name="Nota 2 3 2 4 2 3 5 2 2" xfId="12484"/>
    <cellStyle name="Nota 2 3 2 4 2 3 5 2 3" xfId="22034"/>
    <cellStyle name="Nota 2 3 2 4 2 3 5 3" xfId="6808"/>
    <cellStyle name="Nota 2 3 2 4 2 3 5 3 2" xfId="20326"/>
    <cellStyle name="Nota 2 3 2 4 2 3 5 4" xfId="10273"/>
    <cellStyle name="Nota 2 3 2 4 2 3 5 5" xfId="13241"/>
    <cellStyle name="Nota 2 3 2 4 2 3 6" xfId="7040"/>
    <cellStyle name="Nota 2 3 2 4 2 3 6 2" xfId="8748"/>
    <cellStyle name="Nota 2 3 2 4 2 3 6 2 2" xfId="12716"/>
    <cellStyle name="Nota 2 3 2 4 2 3 6 2 3" xfId="22266"/>
    <cellStyle name="Nota 2 3 2 4 2 3 6 3" xfId="11174"/>
    <cellStyle name="Nota 2 3 2 4 2 3 6 4" xfId="20558"/>
    <cellStyle name="Nota 2 3 2 4 2 3 7" xfId="6028"/>
    <cellStyle name="Nota 2 3 2 4 2 3 7 2" xfId="10769"/>
    <cellStyle name="Nota 2 3 2 4 2 3 7 3" xfId="19546"/>
    <cellStyle name="Nota 2 3 2 4 2 3 8" xfId="7736"/>
    <cellStyle name="Nota 2 3 2 4 2 3 8 2" xfId="11757"/>
    <cellStyle name="Nota 2 3 2 4 2 3 8 3" xfId="21254"/>
    <cellStyle name="Nota 2 3 2 4 2 3 9" xfId="5222"/>
    <cellStyle name="Nota 2 3 2 4 2 3 9 2" xfId="12872"/>
    <cellStyle name="Nota 2 3 2 4 2 4" xfId="3286"/>
    <cellStyle name="Nota 2 3 2 4 2 4 2" xfId="3673"/>
    <cellStyle name="Nota 2 3 2 4 2 4 2 2" xfId="16697"/>
    <cellStyle name="Nota 2 3 2 4 2 4 3" xfId="4056"/>
    <cellStyle name="Nota 2 3 2 4 2 4 3 2" xfId="12743"/>
    <cellStyle name="Nota 2 3 2 4 2 4 4" xfId="4439"/>
    <cellStyle name="Nota 2 3 2 4 2 4 4 2" xfId="13566"/>
    <cellStyle name="Nota 2 3 2 4 2 4 5" xfId="4821"/>
    <cellStyle name="Nota 2 3 2 4 2 4 5 2" xfId="13185"/>
    <cellStyle name="Nota 2 3 2 4 2 4 6" xfId="5857"/>
    <cellStyle name="Nota 2 3 2 4 2 4 6 2" xfId="19375"/>
    <cellStyle name="Nota 2 3 2 4 2 4 7" xfId="9416"/>
    <cellStyle name="Nota 2 3 2 4 2 4 8" xfId="17755"/>
    <cellStyle name="Nota 2 3 2 4 2 5" xfId="2904"/>
    <cellStyle name="Nota 2 3 2 4 2 5 2" xfId="7565"/>
    <cellStyle name="Nota 2 3 2 4 2 5 2 2" xfId="21083"/>
    <cellStyle name="Nota 2 3 2 4 2 5 3" xfId="9056"/>
    <cellStyle name="Nota 2 3 2 4 2 5 4" xfId="15102"/>
    <cellStyle name="Nota 2 3 2 4 2 6" xfId="8894"/>
    <cellStyle name="Nota 2 3 2 4 3" xfId="2950"/>
    <cellStyle name="Nota 2 3 2 4 3 10" xfId="9102"/>
    <cellStyle name="Nota 2 3 2 4 3 11" xfId="18105"/>
    <cellStyle name="Nota 2 3 2 4 3 2" xfId="3337"/>
    <cellStyle name="Nota 2 3 2 4 3 2 2" xfId="5071"/>
    <cellStyle name="Nota 2 3 2 4 3 2 2 2" xfId="10323"/>
    <cellStyle name="Nota 2 3 2 4 3 2 2 3" xfId="12961"/>
    <cellStyle name="Nota 2 3 2 4 3 2 3" xfId="5296"/>
    <cellStyle name="Nota 2 3 2 4 3 2 3 2" xfId="18814"/>
    <cellStyle name="Nota 2 3 2 4 3 2 4" xfId="9467"/>
    <cellStyle name="Nota 2 3 2 4 3 2 5" xfId="18761"/>
    <cellStyle name="Nota 2 3 2 4 3 3" xfId="3720"/>
    <cellStyle name="Nota 2 3 2 4 3 3 2" xfId="7792"/>
    <cellStyle name="Nota 2 3 2 4 3 3 2 2" xfId="11808"/>
    <cellStyle name="Nota 2 3 2 4 3 3 2 3" xfId="21310"/>
    <cellStyle name="Nota 2 3 2 4 3 3 3" xfId="6084"/>
    <cellStyle name="Nota 2 3 2 4 3 3 3 2" xfId="19602"/>
    <cellStyle name="Nota 2 3 2 4 3 3 4" xfId="9782"/>
    <cellStyle name="Nota 2 3 2 4 3 3 5" xfId="16295"/>
    <cellStyle name="Nota 2 3 2 4 3 4" xfId="4103"/>
    <cellStyle name="Nota 2 3 2 4 3 4 2" xfId="8224"/>
    <cellStyle name="Nota 2 3 2 4 3 4 2 2" xfId="12192"/>
    <cellStyle name="Nota 2 3 2 4 3 4 2 3" xfId="21742"/>
    <cellStyle name="Nota 2 3 2 4 3 4 3" xfId="6516"/>
    <cellStyle name="Nota 2 3 2 4 3 4 3 2" xfId="20034"/>
    <cellStyle name="Nota 2 3 2 4 3 4 4" xfId="9960"/>
    <cellStyle name="Nota 2 3 2 4 3 4 5" xfId="13891"/>
    <cellStyle name="Nota 2 3 2 4 3 5" xfId="4485"/>
    <cellStyle name="Nota 2 3 2 4 3 5 2" xfId="8456"/>
    <cellStyle name="Nota 2 3 2 4 3 5 2 2" xfId="12424"/>
    <cellStyle name="Nota 2 3 2 4 3 5 2 3" xfId="21974"/>
    <cellStyle name="Nota 2 3 2 4 3 5 3" xfId="6748"/>
    <cellStyle name="Nota 2 3 2 4 3 5 3 2" xfId="20266"/>
    <cellStyle name="Nota 2 3 2 4 3 5 4" xfId="10137"/>
    <cellStyle name="Nota 2 3 2 4 3 5 5" xfId="13520"/>
    <cellStyle name="Nota 2 3 2 4 3 6" xfId="6980"/>
    <cellStyle name="Nota 2 3 2 4 3 6 2" xfId="8688"/>
    <cellStyle name="Nota 2 3 2 4 3 6 2 2" xfId="12656"/>
    <cellStyle name="Nota 2 3 2 4 3 6 2 3" xfId="22206"/>
    <cellStyle name="Nota 2 3 2 4 3 6 3" xfId="11114"/>
    <cellStyle name="Nota 2 3 2 4 3 6 4" xfId="20498"/>
    <cellStyle name="Nota 2 3 2 4 3 7" xfId="5968"/>
    <cellStyle name="Nota 2 3 2 4 3 7 2" xfId="10709"/>
    <cellStyle name="Nota 2 3 2 4 3 7 3" xfId="19486"/>
    <cellStyle name="Nota 2 3 2 4 3 8" xfId="7676"/>
    <cellStyle name="Nota 2 3 2 4 3 8 2" xfId="11697"/>
    <cellStyle name="Nota 2 3 2 4 3 8 3" xfId="21194"/>
    <cellStyle name="Nota 2 3 2 4 3 9" xfId="5161"/>
    <cellStyle name="Nota 2 3 2 4 3 9 2" xfId="12921"/>
    <cellStyle name="Nota 2 3 2 4 4" xfId="3172"/>
    <cellStyle name="Nota 2 3 2 4 4 10" xfId="9302"/>
    <cellStyle name="Nota 2 3 2 4 4 11" xfId="16221"/>
    <cellStyle name="Nota 2 3 2 4 4 2" xfId="3559"/>
    <cellStyle name="Nota 2 3 2 4 4 2 2" xfId="7429"/>
    <cellStyle name="Nota 2 3 2 4 4 2 2 2" xfId="11490"/>
    <cellStyle name="Nota 2 3 2 4 4 2 2 3" xfId="20947"/>
    <cellStyle name="Nota 2 3 2 4 4 2 3" xfId="5720"/>
    <cellStyle name="Nota 2 3 2 4 4 2 3 2" xfId="19238"/>
    <cellStyle name="Nota 2 3 2 4 4 2 4" xfId="9651"/>
    <cellStyle name="Nota 2 3 2 4 4 2 5" xfId="15356"/>
    <cellStyle name="Nota 2 3 2 4 4 3" xfId="3942"/>
    <cellStyle name="Nota 2 3 2 4 4 3 2" xfId="7810"/>
    <cellStyle name="Nota 2 3 2 4 4 3 2 2" xfId="11822"/>
    <cellStyle name="Nota 2 3 2 4 4 3 2 3" xfId="21328"/>
    <cellStyle name="Nota 2 3 2 4 4 3 3" xfId="6102"/>
    <cellStyle name="Nota 2 3 2 4 4 3 3 2" xfId="19620"/>
    <cellStyle name="Nota 2 3 2 4 4 3 4" xfId="9865"/>
    <cellStyle name="Nota 2 3 2 4 4 3 5" xfId="14049"/>
    <cellStyle name="Nota 2 3 2 4 4 4" xfId="4325"/>
    <cellStyle name="Nota 2 3 2 4 4 4 2" xfId="8168"/>
    <cellStyle name="Nota 2 3 2 4 4 4 2 2" xfId="12136"/>
    <cellStyle name="Nota 2 3 2 4 4 4 2 3" xfId="21686"/>
    <cellStyle name="Nota 2 3 2 4 4 4 3" xfId="6460"/>
    <cellStyle name="Nota 2 3 2 4 4 4 3 2" xfId="19978"/>
    <cellStyle name="Nota 2 3 2 4 4 4 4" xfId="10043"/>
    <cellStyle name="Nota 2 3 2 4 4 4 5" xfId="13680"/>
    <cellStyle name="Nota 2 3 2 4 4 5" xfId="4707"/>
    <cellStyle name="Nota 2 3 2 4 4 5 2" xfId="8400"/>
    <cellStyle name="Nota 2 3 2 4 4 5 2 2" xfId="12368"/>
    <cellStyle name="Nota 2 3 2 4 4 5 2 3" xfId="21918"/>
    <cellStyle name="Nota 2 3 2 4 4 5 3" xfId="6692"/>
    <cellStyle name="Nota 2 3 2 4 4 5 3 2" xfId="20210"/>
    <cellStyle name="Nota 2 3 2 4 4 5 4" xfId="10220"/>
    <cellStyle name="Nota 2 3 2 4 4 5 5" xfId="13298"/>
    <cellStyle name="Nota 2 3 2 4 4 6" xfId="6924"/>
    <cellStyle name="Nota 2 3 2 4 4 6 2" xfId="8632"/>
    <cellStyle name="Nota 2 3 2 4 4 6 2 2" xfId="12600"/>
    <cellStyle name="Nota 2 3 2 4 4 6 2 3" xfId="22150"/>
    <cellStyle name="Nota 2 3 2 4 4 6 3" xfId="11058"/>
    <cellStyle name="Nota 2 3 2 4 4 6 4" xfId="20442"/>
    <cellStyle name="Nota 2 3 2 4 4 7" xfId="5912"/>
    <cellStyle name="Nota 2 3 2 4 4 7 2" xfId="10653"/>
    <cellStyle name="Nota 2 3 2 4 4 7 3" xfId="19430"/>
    <cellStyle name="Nota 2 3 2 4 4 8" xfId="7620"/>
    <cellStyle name="Nota 2 3 2 4 4 8 2" xfId="11641"/>
    <cellStyle name="Nota 2 3 2 4 4 8 3" xfId="21138"/>
    <cellStyle name="Nota 2 3 2 4 4 9" xfId="5008"/>
    <cellStyle name="Nota 2 3 2 4 4 9 2" xfId="13011"/>
    <cellStyle name="Nota 2 3 2 4 5" xfId="3050"/>
    <cellStyle name="Nota 2 3 2 4 5 2" xfId="3437"/>
    <cellStyle name="Nota 2 3 2 4 5 2 2" xfId="18336"/>
    <cellStyle name="Nota 2 3 2 4 5 3" xfId="3820"/>
    <cellStyle name="Nota 2 3 2 4 5 3 2" xfId="15834"/>
    <cellStyle name="Nota 2 3 2 4 5 4" xfId="4203"/>
    <cellStyle name="Nota 2 3 2 4 5 4 2" xfId="13802"/>
    <cellStyle name="Nota 2 3 2 4 5 5" xfId="4585"/>
    <cellStyle name="Nota 2 3 2 4 5 5 2" xfId="13420"/>
    <cellStyle name="Nota 2 3 2 4 5 6" xfId="5818"/>
    <cellStyle name="Nota 2 3 2 4 5 6 2" xfId="19336"/>
    <cellStyle name="Nota 2 3 2 4 5 7" xfId="9190"/>
    <cellStyle name="Nota 2 3 2 4 5 8" xfId="18149"/>
    <cellStyle name="Nota 2 3 2 4 6" xfId="2881"/>
    <cellStyle name="Nota 2 3 2 4 6 2" xfId="7526"/>
    <cellStyle name="Nota 2 3 2 4 6 2 2" xfId="21044"/>
    <cellStyle name="Nota 2 3 2 4 6 3" xfId="9033"/>
    <cellStyle name="Nota 2 3 2 4 6 4" xfId="15838"/>
    <cellStyle name="Nota 2 3 2 4 7" xfId="8837"/>
    <cellStyle name="Nota 2 3 2 4 8" xfId="16160"/>
    <cellStyle name="Nota 2 3 2 5" xfId="2824"/>
    <cellStyle name="Nota 2 3 2 5 10" xfId="8977"/>
    <cellStyle name="Nota 2 3 2 5 11" xfId="15284"/>
    <cellStyle name="Nota 2 3 2 5 2" xfId="2778"/>
    <cellStyle name="Nota 2 3 2 5 2 2" xfId="7292"/>
    <cellStyle name="Nota 2 3 2 5 2 2 2" xfId="11397"/>
    <cellStyle name="Nota 2 3 2 5 2 2 3" xfId="20810"/>
    <cellStyle name="Nota 2 3 2 5 2 3" xfId="5583"/>
    <cellStyle name="Nota 2 3 2 5 2 3 2" xfId="19101"/>
    <cellStyle name="Nota 2 3 2 5 2 4" xfId="8933"/>
    <cellStyle name="Nota 2 3 2 5 2 5" xfId="17042"/>
    <cellStyle name="Nota 2 3 2 5 3" xfId="2796"/>
    <cellStyle name="Nota 2 3 2 5 3 2" xfId="7105"/>
    <cellStyle name="Nota 2 3 2 5 3 2 2" xfId="11239"/>
    <cellStyle name="Nota 2 3 2 5 3 2 3" xfId="20623"/>
    <cellStyle name="Nota 2 3 2 5 3 3" xfId="5396"/>
    <cellStyle name="Nota 2 3 2 5 3 3 2" xfId="18914"/>
    <cellStyle name="Nota 2 3 2 5 3 4" xfId="8951"/>
    <cellStyle name="Nota 2 3 2 5 3 5" xfId="15989"/>
    <cellStyle name="Nota 2 3 2 5 4" xfId="2815"/>
    <cellStyle name="Nota 2 3 2 5 4 2" xfId="8206"/>
    <cellStyle name="Nota 2 3 2 5 4 2 2" xfId="12174"/>
    <cellStyle name="Nota 2 3 2 5 4 2 3" xfId="21724"/>
    <cellStyle name="Nota 2 3 2 5 4 3" xfId="6498"/>
    <cellStyle name="Nota 2 3 2 5 4 3 2" xfId="20016"/>
    <cellStyle name="Nota 2 3 2 5 4 4" xfId="8970"/>
    <cellStyle name="Nota 2 3 2 5 4 5" xfId="17981"/>
    <cellStyle name="Nota 2 3 2 5 5" xfId="2790"/>
    <cellStyle name="Nota 2 3 2 5 5 2" xfId="8438"/>
    <cellStyle name="Nota 2 3 2 5 5 2 2" xfId="12406"/>
    <cellStyle name="Nota 2 3 2 5 5 2 3" xfId="21956"/>
    <cellStyle name="Nota 2 3 2 5 5 3" xfId="6730"/>
    <cellStyle name="Nota 2 3 2 5 5 3 2" xfId="20248"/>
    <cellStyle name="Nota 2 3 2 5 5 4" xfId="8945"/>
    <cellStyle name="Nota 2 3 2 5 5 5" xfId="16567"/>
    <cellStyle name="Nota 2 3 2 5 6" xfId="6962"/>
    <cellStyle name="Nota 2 3 2 5 6 2" xfId="8670"/>
    <cellStyle name="Nota 2 3 2 5 6 2 2" xfId="12638"/>
    <cellStyle name="Nota 2 3 2 5 6 2 3" xfId="22188"/>
    <cellStyle name="Nota 2 3 2 5 6 3" xfId="11096"/>
    <cellStyle name="Nota 2 3 2 5 6 4" xfId="20480"/>
    <cellStyle name="Nota 2 3 2 5 7" xfId="5950"/>
    <cellStyle name="Nota 2 3 2 5 7 2" xfId="10691"/>
    <cellStyle name="Nota 2 3 2 5 7 3" xfId="19468"/>
    <cellStyle name="Nota 2 3 2 5 8" xfId="7658"/>
    <cellStyle name="Nota 2 3 2 5 8 2" xfId="11679"/>
    <cellStyle name="Nota 2 3 2 5 8 3" xfId="21176"/>
    <cellStyle name="Nota 2 3 2 5 9" xfId="5051"/>
    <cellStyle name="Nota 2 3 2 5 9 2" xfId="12970"/>
    <cellStyle name="Nota 2 3 2 6" xfId="2933"/>
    <cellStyle name="Nota 2 3 2 6 2" xfId="3320"/>
    <cellStyle name="Nota 2 3 2 6 2 2" xfId="7420"/>
    <cellStyle name="Nota 2 3 2 6 2 2 2" xfId="20938"/>
    <cellStyle name="Nota 2 3 2 6 2 3" xfId="9450"/>
    <cellStyle name="Nota 2 3 2 6 2 4" xfId="17504"/>
    <cellStyle name="Nota 2 3 2 6 3" xfId="3703"/>
    <cellStyle name="Nota 2 3 2 6 3 2" xfId="15743"/>
    <cellStyle name="Nota 2 3 2 6 4" xfId="4086"/>
    <cellStyle name="Nota 2 3 2 6 4 2" xfId="13908"/>
    <cellStyle name="Nota 2 3 2 6 5" xfId="4468"/>
    <cellStyle name="Nota 2 3 2 6 5 2" xfId="13537"/>
    <cellStyle name="Nota 2 3 2 6 6" xfId="5711"/>
    <cellStyle name="Nota 2 3 2 6 6 2" xfId="19229"/>
    <cellStyle name="Nota 2 3 2 6 7" xfId="9085"/>
    <cellStyle name="Nota 2 3 2 6 8" xfId="15188"/>
    <cellStyle name="Nota 2 3 2 7" xfId="3109"/>
    <cellStyle name="Nota 2 3 2 7 2" xfId="3496"/>
    <cellStyle name="Nota 2 3 2 7 2 2" xfId="7902"/>
    <cellStyle name="Nota 2 3 2 7 2 2 2" xfId="21420"/>
    <cellStyle name="Nota 2 3 2 7 2 3" xfId="9589"/>
    <cellStyle name="Nota 2 3 2 7 2 4" xfId="17295"/>
    <cellStyle name="Nota 2 3 2 7 3" xfId="3879"/>
    <cellStyle name="Nota 2 3 2 7 3 2" xfId="14171"/>
    <cellStyle name="Nota 2 3 2 7 4" xfId="4262"/>
    <cellStyle name="Nota 2 3 2 7 4 2" xfId="13743"/>
    <cellStyle name="Nota 2 3 2 7 5" xfId="4644"/>
    <cellStyle name="Nota 2 3 2 7 5 2" xfId="13361"/>
    <cellStyle name="Nota 2 3 2 7 6" xfId="6194"/>
    <cellStyle name="Nota 2 3 2 7 6 2" xfId="19712"/>
    <cellStyle name="Nota 2 3 2 7 7" xfId="9240"/>
    <cellStyle name="Nota 2 3 2 7 8" xfId="15452"/>
    <cellStyle name="Nota 2 3 2 8" xfId="3094"/>
    <cellStyle name="Nota 2 3 2 8 2" xfId="3481"/>
    <cellStyle name="Nota 2 3 2 8 2 2" xfId="5095"/>
    <cellStyle name="Nota 2 3 2 8 2 2 2" xfId="12943"/>
    <cellStyle name="Nota 2 3 2 8 2 3" xfId="9576"/>
    <cellStyle name="Nota 2 3 2 8 2 4" xfId="17158"/>
    <cellStyle name="Nota 2 3 2 8 3" xfId="3864"/>
    <cellStyle name="Nota 2 3 2 8 3 2" xfId="14176"/>
    <cellStyle name="Nota 2 3 2 8 4" xfId="4247"/>
    <cellStyle name="Nota 2 3 2 8 4 2" xfId="13758"/>
    <cellStyle name="Nota 2 3 2 8 5" xfId="4629"/>
    <cellStyle name="Nota 2 3 2 8 5 2" xfId="13376"/>
    <cellStyle name="Nota 2 3 2 8 6" xfId="5319"/>
    <cellStyle name="Nota 2 3 2 8 6 2" xfId="18837"/>
    <cellStyle name="Nota 2 3 2 8 7" xfId="9227"/>
    <cellStyle name="Nota 2 3 2 8 8" xfId="15627"/>
    <cellStyle name="Nota 2 3 2 9" xfId="6186"/>
    <cellStyle name="Nota 2 3 2 9 2" xfId="7894"/>
    <cellStyle name="Nota 2 3 2 9 2 2" xfId="11881"/>
    <cellStyle name="Nota 2 3 2 9 2 3" xfId="21412"/>
    <cellStyle name="Nota 2 3 2 9 3" xfId="10838"/>
    <cellStyle name="Nota 2 3 2 9 4" xfId="19704"/>
    <cellStyle name="Nota 2 3 3" xfId="2696"/>
    <cellStyle name="Nota 2 3 3 10" xfId="5753"/>
    <cellStyle name="Nota 2 3 3 10 2" xfId="10533"/>
    <cellStyle name="Nota 2 3 3 10 3" xfId="19271"/>
    <cellStyle name="Nota 2 3 3 11" xfId="7462"/>
    <cellStyle name="Nota 2 3 3 11 2" xfId="11520"/>
    <cellStyle name="Nota 2 3 3 11 3" xfId="20980"/>
    <cellStyle name="Nota 2 3 3 12" xfId="4883"/>
    <cellStyle name="Nota 2 3 3 12 2" xfId="13123"/>
    <cellStyle name="Nota 2 3 3 13" xfId="8851"/>
    <cellStyle name="Nota 2 3 3 14" xfId="15298"/>
    <cellStyle name="Nota 2 3 3 2" xfId="2753"/>
    <cellStyle name="Nota 2 3 3 2 2" xfId="2978"/>
    <cellStyle name="Nota 2 3 3 2 2 10" xfId="9130"/>
    <cellStyle name="Nota 2 3 3 2 2 11" xfId="16442"/>
    <cellStyle name="Nota 2 3 3 2 2 2" xfId="3365"/>
    <cellStyle name="Nota 2 3 3 2 2 2 2" xfId="7943"/>
    <cellStyle name="Nota 2 3 3 2 2 2 2 2" xfId="11919"/>
    <cellStyle name="Nota 2 3 3 2 2 2 2 3" xfId="21461"/>
    <cellStyle name="Nota 2 3 3 2 2 2 3" xfId="6235"/>
    <cellStyle name="Nota 2 3 3 2 2 2 3 2" xfId="19753"/>
    <cellStyle name="Nota 2 3 3 2 2 2 4" xfId="9495"/>
    <cellStyle name="Nota 2 3 3 2 2 2 5" xfId="14473"/>
    <cellStyle name="Nota 2 3 3 2 2 3" xfId="3748"/>
    <cellStyle name="Nota 2 3 3 2 2 3 2" xfId="7908"/>
    <cellStyle name="Nota 2 3 3 2 2 3 2 2" xfId="11888"/>
    <cellStyle name="Nota 2 3 3 2 2 3 2 3" xfId="21426"/>
    <cellStyle name="Nota 2 3 3 2 2 3 3" xfId="6200"/>
    <cellStyle name="Nota 2 3 3 2 2 3 3 2" xfId="19718"/>
    <cellStyle name="Nota 2 3 3 2 2 3 4" xfId="9810"/>
    <cellStyle name="Nota 2 3 3 2 2 3 5" xfId="15143"/>
    <cellStyle name="Nota 2 3 3 2 2 4" xfId="4131"/>
    <cellStyle name="Nota 2 3 3 2 2 4 2" xfId="8250"/>
    <cellStyle name="Nota 2 3 3 2 2 4 2 2" xfId="12218"/>
    <cellStyle name="Nota 2 3 3 2 2 4 2 3" xfId="21768"/>
    <cellStyle name="Nota 2 3 3 2 2 4 3" xfId="6542"/>
    <cellStyle name="Nota 2 3 3 2 2 4 3 2" xfId="20060"/>
    <cellStyle name="Nota 2 3 3 2 2 4 4" xfId="9988"/>
    <cellStyle name="Nota 2 3 3 2 2 4 5" xfId="13866"/>
    <cellStyle name="Nota 2 3 3 2 2 5" xfId="4513"/>
    <cellStyle name="Nota 2 3 3 2 2 5 2" xfId="8482"/>
    <cellStyle name="Nota 2 3 3 2 2 5 2 2" xfId="12450"/>
    <cellStyle name="Nota 2 3 3 2 2 5 2 3" xfId="22000"/>
    <cellStyle name="Nota 2 3 3 2 2 5 3" xfId="6774"/>
    <cellStyle name="Nota 2 3 3 2 2 5 3 2" xfId="20292"/>
    <cellStyle name="Nota 2 3 3 2 2 5 4" xfId="10165"/>
    <cellStyle name="Nota 2 3 3 2 2 5 5" xfId="13492"/>
    <cellStyle name="Nota 2 3 3 2 2 6" xfId="7006"/>
    <cellStyle name="Nota 2 3 3 2 2 6 2" xfId="8714"/>
    <cellStyle name="Nota 2 3 3 2 2 6 2 2" xfId="12682"/>
    <cellStyle name="Nota 2 3 3 2 2 6 2 3" xfId="22232"/>
    <cellStyle name="Nota 2 3 3 2 2 6 3" xfId="11140"/>
    <cellStyle name="Nota 2 3 3 2 2 6 4" xfId="20524"/>
    <cellStyle name="Nota 2 3 3 2 2 7" xfId="5994"/>
    <cellStyle name="Nota 2 3 3 2 2 7 2" xfId="10735"/>
    <cellStyle name="Nota 2 3 3 2 2 7 3" xfId="19512"/>
    <cellStyle name="Nota 2 3 3 2 2 8" xfId="7702"/>
    <cellStyle name="Nota 2 3 3 2 2 8 2" xfId="11723"/>
    <cellStyle name="Nota 2 3 3 2 2 8 3" xfId="21220"/>
    <cellStyle name="Nota 2 3 3 2 2 9" xfId="5188"/>
    <cellStyle name="Nota 2 3 3 2 2 9 2" xfId="12894"/>
    <cellStyle name="Nota 2 3 3 2 3" xfId="3243"/>
    <cellStyle name="Nota 2 3 3 2 3 10" xfId="9373"/>
    <cellStyle name="Nota 2 3 3 2 3 11" xfId="14920"/>
    <cellStyle name="Nota 2 3 3 2 3 2" xfId="3630"/>
    <cellStyle name="Nota 2 3 3 2 3 2 2" xfId="7991"/>
    <cellStyle name="Nota 2 3 3 2 3 2 2 2" xfId="11967"/>
    <cellStyle name="Nota 2 3 3 2 3 2 2 3" xfId="21509"/>
    <cellStyle name="Nota 2 3 3 2 3 2 3" xfId="6283"/>
    <cellStyle name="Nota 2 3 3 2 3 2 3 2" xfId="19801"/>
    <cellStyle name="Nota 2 3 3 2 3 2 4" xfId="9722"/>
    <cellStyle name="Nota 2 3 3 2 3 2 5" xfId="17290"/>
    <cellStyle name="Nota 2 3 3 2 3 3" xfId="4013"/>
    <cellStyle name="Nota 2 3 3 2 3 3 2" xfId="4986"/>
    <cellStyle name="Nota 2 3 3 2 3 3 2 2" xfId="10303"/>
    <cellStyle name="Nota 2 3 3 2 3 3 2 3" xfId="13033"/>
    <cellStyle name="Nota 2 3 3 2 3 3 3" xfId="5336"/>
    <cellStyle name="Nota 2 3 3 2 3 3 3 2" xfId="18854"/>
    <cellStyle name="Nota 2 3 3 2 3 3 4" xfId="9932"/>
    <cellStyle name="Nota 2 3 3 2 3 3 5" xfId="13978"/>
    <cellStyle name="Nota 2 3 3 2 3 4" xfId="4396"/>
    <cellStyle name="Nota 2 3 3 2 3 4 2" xfId="8298"/>
    <cellStyle name="Nota 2 3 3 2 3 4 2 2" xfId="12266"/>
    <cellStyle name="Nota 2 3 3 2 3 4 2 3" xfId="21816"/>
    <cellStyle name="Nota 2 3 3 2 3 4 3" xfId="6590"/>
    <cellStyle name="Nota 2 3 3 2 3 4 3 2" xfId="20108"/>
    <cellStyle name="Nota 2 3 3 2 3 4 4" xfId="10110"/>
    <cellStyle name="Nota 2 3 3 2 3 4 5" xfId="13609"/>
    <cellStyle name="Nota 2 3 3 2 3 5" xfId="4778"/>
    <cellStyle name="Nota 2 3 3 2 3 5 2" xfId="8530"/>
    <cellStyle name="Nota 2 3 3 2 3 5 2 2" xfId="12498"/>
    <cellStyle name="Nota 2 3 3 2 3 5 2 3" xfId="22048"/>
    <cellStyle name="Nota 2 3 3 2 3 5 3" xfId="6822"/>
    <cellStyle name="Nota 2 3 3 2 3 5 3 2" xfId="20340"/>
    <cellStyle name="Nota 2 3 3 2 3 5 4" xfId="10287"/>
    <cellStyle name="Nota 2 3 3 2 3 5 5" xfId="13227"/>
    <cellStyle name="Nota 2 3 3 2 3 6" xfId="7054"/>
    <cellStyle name="Nota 2 3 3 2 3 6 2" xfId="8762"/>
    <cellStyle name="Nota 2 3 3 2 3 6 2 2" xfId="12730"/>
    <cellStyle name="Nota 2 3 3 2 3 6 2 3" xfId="22280"/>
    <cellStyle name="Nota 2 3 3 2 3 6 3" xfId="11188"/>
    <cellStyle name="Nota 2 3 3 2 3 6 4" xfId="20572"/>
    <cellStyle name="Nota 2 3 3 2 3 7" xfId="6042"/>
    <cellStyle name="Nota 2 3 3 2 3 7 2" xfId="10783"/>
    <cellStyle name="Nota 2 3 3 2 3 7 3" xfId="19560"/>
    <cellStyle name="Nota 2 3 3 2 3 8" xfId="7750"/>
    <cellStyle name="Nota 2 3 3 2 3 8 2" xfId="11771"/>
    <cellStyle name="Nota 2 3 3 2 3 8 3" xfId="21268"/>
    <cellStyle name="Nota 2 3 3 2 3 9" xfId="5236"/>
    <cellStyle name="Nota 2 3 3 2 3 9 2" xfId="12858"/>
    <cellStyle name="Nota 2 3 3 2 4" xfId="3300"/>
    <cellStyle name="Nota 2 3 3 2 4 2" xfId="3687"/>
    <cellStyle name="Nota 2 3 3 2 4 2 2" xfId="14743"/>
    <cellStyle name="Nota 2 3 3 2 4 3" xfId="4070"/>
    <cellStyle name="Nota 2 3 3 2 4 3 2" xfId="13921"/>
    <cellStyle name="Nota 2 3 3 2 4 4" xfId="4453"/>
    <cellStyle name="Nota 2 3 3 2 4 4 2" xfId="13552"/>
    <cellStyle name="Nota 2 3 3 2 4 5" xfId="4835"/>
    <cellStyle name="Nota 2 3 3 2 4 5 2" xfId="13171"/>
    <cellStyle name="Nota 2 3 3 2 4 6" xfId="5832"/>
    <cellStyle name="Nota 2 3 3 2 4 6 2" xfId="19350"/>
    <cellStyle name="Nota 2 3 3 2 4 7" xfId="9430"/>
    <cellStyle name="Nota 2 3 3 2 4 8" xfId="16824"/>
    <cellStyle name="Nota 2 3 3 2 5" xfId="2918"/>
    <cellStyle name="Nota 2 3 3 2 5 2" xfId="7540"/>
    <cellStyle name="Nota 2 3 3 2 5 2 2" xfId="21058"/>
    <cellStyle name="Nota 2 3 3 2 5 3" xfId="9070"/>
    <cellStyle name="Nota 2 3 3 2 5 4" xfId="14796"/>
    <cellStyle name="Nota 2 3 3 2 6" xfId="8908"/>
    <cellStyle name="Nota 2 3 3 3" xfId="2655"/>
    <cellStyle name="Nota 2 3 3 3 2" xfId="2944"/>
    <cellStyle name="Nota 2 3 3 3 2 10" xfId="9096"/>
    <cellStyle name="Nota 2 3 3 3 2 11" xfId="18578"/>
    <cellStyle name="Nota 2 3 3 3 2 2" xfId="3331"/>
    <cellStyle name="Nota 2 3 3 3 2 2 2" xfId="7320"/>
    <cellStyle name="Nota 2 3 3 3 2 2 2 2" xfId="11410"/>
    <cellStyle name="Nota 2 3 3 3 2 2 2 3" xfId="20838"/>
    <cellStyle name="Nota 2 3 3 3 2 2 3" xfId="5611"/>
    <cellStyle name="Nota 2 3 3 3 2 2 3 2" xfId="19129"/>
    <cellStyle name="Nota 2 3 3 3 2 2 4" xfId="9461"/>
    <cellStyle name="Nota 2 3 3 3 2 2 5" xfId="18220"/>
    <cellStyle name="Nota 2 3 3 3 2 3" xfId="3714"/>
    <cellStyle name="Nota 2 3 3 3 2 3 2" xfId="7099"/>
    <cellStyle name="Nota 2 3 3 3 2 3 2 2" xfId="11233"/>
    <cellStyle name="Nota 2 3 3 3 2 3 2 3" xfId="20617"/>
    <cellStyle name="Nota 2 3 3 3 2 3 3" xfId="5390"/>
    <cellStyle name="Nota 2 3 3 3 2 3 3 2" xfId="18908"/>
    <cellStyle name="Nota 2 3 3 3 2 3 4" xfId="9776"/>
    <cellStyle name="Nota 2 3 3 3 2 3 5" xfId="17211"/>
    <cellStyle name="Nota 2 3 3 3 2 4" xfId="4097"/>
    <cellStyle name="Nota 2 3 3 3 2 4 2" xfId="8218"/>
    <cellStyle name="Nota 2 3 3 3 2 4 2 2" xfId="12186"/>
    <cellStyle name="Nota 2 3 3 3 2 4 2 3" xfId="21736"/>
    <cellStyle name="Nota 2 3 3 3 2 4 3" xfId="6510"/>
    <cellStyle name="Nota 2 3 3 3 2 4 3 2" xfId="20028"/>
    <cellStyle name="Nota 2 3 3 3 2 4 4" xfId="9954"/>
    <cellStyle name="Nota 2 3 3 3 2 4 5" xfId="13897"/>
    <cellStyle name="Nota 2 3 3 3 2 5" xfId="4479"/>
    <cellStyle name="Nota 2 3 3 3 2 5 2" xfId="8450"/>
    <cellStyle name="Nota 2 3 3 3 2 5 2 2" xfId="12418"/>
    <cellStyle name="Nota 2 3 3 3 2 5 2 3" xfId="21968"/>
    <cellStyle name="Nota 2 3 3 3 2 5 3" xfId="6742"/>
    <cellStyle name="Nota 2 3 3 3 2 5 3 2" xfId="20260"/>
    <cellStyle name="Nota 2 3 3 3 2 5 4" xfId="10131"/>
    <cellStyle name="Nota 2 3 3 3 2 5 5" xfId="13526"/>
    <cellStyle name="Nota 2 3 3 3 2 6" xfId="6974"/>
    <cellStyle name="Nota 2 3 3 3 2 6 2" xfId="8682"/>
    <cellStyle name="Nota 2 3 3 3 2 6 2 2" xfId="12650"/>
    <cellStyle name="Nota 2 3 3 3 2 6 2 3" xfId="22200"/>
    <cellStyle name="Nota 2 3 3 3 2 6 3" xfId="11108"/>
    <cellStyle name="Nota 2 3 3 3 2 6 4" xfId="20492"/>
    <cellStyle name="Nota 2 3 3 3 2 7" xfId="5962"/>
    <cellStyle name="Nota 2 3 3 3 2 7 2" xfId="10703"/>
    <cellStyle name="Nota 2 3 3 3 2 7 3" xfId="19480"/>
    <cellStyle name="Nota 2 3 3 3 2 8" xfId="7670"/>
    <cellStyle name="Nota 2 3 3 3 2 8 2" xfId="11691"/>
    <cellStyle name="Nota 2 3 3 3 2 8 3" xfId="21188"/>
    <cellStyle name="Nota 2 3 3 3 2 9" xfId="5154"/>
    <cellStyle name="Nota 2 3 3 3 2 9 2" xfId="12773"/>
    <cellStyle name="Nota 2 3 3 3 3" xfId="3147"/>
    <cellStyle name="Nota 2 3 3 3 3 10" xfId="9277"/>
    <cellStyle name="Nota 2 3 3 3 3 11" xfId="17486"/>
    <cellStyle name="Nota 2 3 3 3 3 2" xfId="3534"/>
    <cellStyle name="Nota 2 3 3 3 3 2 2" xfId="7344"/>
    <cellStyle name="Nota 2 3 3 3 3 2 2 2" xfId="11430"/>
    <cellStyle name="Nota 2 3 3 3 3 2 2 3" xfId="20862"/>
    <cellStyle name="Nota 2 3 3 3 3 2 3" xfId="5635"/>
    <cellStyle name="Nota 2 3 3 3 3 2 3 2" xfId="19153"/>
    <cellStyle name="Nota 2 3 3 3 3 2 4" xfId="9626"/>
    <cellStyle name="Nota 2 3 3 3 3 2 5" xfId="17788"/>
    <cellStyle name="Nota 2 3 3 3 3 3" xfId="3917"/>
    <cellStyle name="Nota 2 3 3 3 3 3 2" xfId="7387"/>
    <cellStyle name="Nota 2 3 3 3 3 3 2 2" xfId="11473"/>
    <cellStyle name="Nota 2 3 3 3 3 3 2 3" xfId="20905"/>
    <cellStyle name="Nota 2 3 3 3 3 3 3" xfId="5678"/>
    <cellStyle name="Nota 2 3 3 3 3 3 3 2" xfId="19196"/>
    <cellStyle name="Nota 2 3 3 3 3 3 4" xfId="9840"/>
    <cellStyle name="Nota 2 3 3 3 3 3 5" xfId="14074"/>
    <cellStyle name="Nota 2 3 3 3 3 4" xfId="4300"/>
    <cellStyle name="Nota 2 3 3 3 3 4 2" xfId="8131"/>
    <cellStyle name="Nota 2 3 3 3 3 4 2 2" xfId="12099"/>
    <cellStyle name="Nota 2 3 3 3 3 4 2 3" xfId="21649"/>
    <cellStyle name="Nota 2 3 3 3 3 4 3" xfId="6423"/>
    <cellStyle name="Nota 2 3 3 3 3 4 3 2" xfId="19941"/>
    <cellStyle name="Nota 2 3 3 3 3 4 4" xfId="10018"/>
    <cellStyle name="Nota 2 3 3 3 3 4 5" xfId="13705"/>
    <cellStyle name="Nota 2 3 3 3 3 5" xfId="4682"/>
    <cellStyle name="Nota 2 3 3 3 3 5 2" xfId="8363"/>
    <cellStyle name="Nota 2 3 3 3 3 5 2 2" xfId="12331"/>
    <cellStyle name="Nota 2 3 3 3 3 5 2 3" xfId="21881"/>
    <cellStyle name="Nota 2 3 3 3 3 5 3" xfId="6655"/>
    <cellStyle name="Nota 2 3 3 3 3 5 3 2" xfId="20173"/>
    <cellStyle name="Nota 2 3 3 3 3 5 4" xfId="10195"/>
    <cellStyle name="Nota 2 3 3 3 3 5 5" xfId="13323"/>
    <cellStyle name="Nota 2 3 3 3 3 6" xfId="6887"/>
    <cellStyle name="Nota 2 3 3 3 3 6 2" xfId="8595"/>
    <cellStyle name="Nota 2 3 3 3 3 6 2 2" xfId="12563"/>
    <cellStyle name="Nota 2 3 3 3 3 6 2 3" xfId="22113"/>
    <cellStyle name="Nota 2 3 3 3 3 6 3" xfId="11021"/>
    <cellStyle name="Nota 2 3 3 3 3 6 4" xfId="20405"/>
    <cellStyle name="Nota 2 3 3 3 3 7" xfId="5875"/>
    <cellStyle name="Nota 2 3 3 3 3 7 2" xfId="10616"/>
    <cellStyle name="Nota 2 3 3 3 3 7 3" xfId="19393"/>
    <cellStyle name="Nota 2 3 3 3 3 8" xfId="7583"/>
    <cellStyle name="Nota 2 3 3 3 3 8 2" xfId="11604"/>
    <cellStyle name="Nota 2 3 3 3 3 8 3" xfId="21101"/>
    <cellStyle name="Nota 2 3 3 3 3 9" xfId="4965"/>
    <cellStyle name="Nota 2 3 3 3 3 9 2" xfId="13054"/>
    <cellStyle name="Nota 2 3 3 3 4" xfId="3034"/>
    <cellStyle name="Nota 2 3 3 3 4 2" xfId="3421"/>
    <cellStyle name="Nota 2 3 3 3 4 2 2" xfId="14392"/>
    <cellStyle name="Nota 2 3 3 3 4 3" xfId="3804"/>
    <cellStyle name="Nota 2 3 3 3 4 3 2" xfId="18589"/>
    <cellStyle name="Nota 2 3 3 3 4 4" xfId="4187"/>
    <cellStyle name="Nota 2 3 3 3 4 4 2" xfId="13818"/>
    <cellStyle name="Nota 2 3 3 3 4 5" xfId="4569"/>
    <cellStyle name="Nota 2 3 3 3 4 5 2" xfId="13436"/>
    <cellStyle name="Nota 2 3 3 3 4 6" xfId="5794"/>
    <cellStyle name="Nota 2 3 3 3 4 6 2" xfId="19312"/>
    <cellStyle name="Nota 2 3 3 3 4 7" xfId="9174"/>
    <cellStyle name="Nota 2 3 3 3 4 8" xfId="15573"/>
    <cellStyle name="Nota 2 3 3 3 5" xfId="2855"/>
    <cellStyle name="Nota 2 3 3 3 5 2" xfId="7502"/>
    <cellStyle name="Nota 2 3 3 3 5 2 2" xfId="21020"/>
    <cellStyle name="Nota 2 3 3 3 5 3" xfId="9008"/>
    <cellStyle name="Nota 2 3 3 3 5 4" xfId="16927"/>
    <cellStyle name="Nota 2 3 3 3 6" xfId="8812"/>
    <cellStyle name="Nota 2 3 3 4" xfId="2954"/>
    <cellStyle name="Nota 2 3 3 4 10" xfId="9106"/>
    <cellStyle name="Nota 2 3 3 4 11" xfId="14738"/>
    <cellStyle name="Nota 2 3 3 4 2" xfId="3341"/>
    <cellStyle name="Nota 2 3 3 4 2 2" xfId="7922"/>
    <cellStyle name="Nota 2 3 3 4 2 2 2" xfId="11898"/>
    <cellStyle name="Nota 2 3 3 4 2 2 3" xfId="21440"/>
    <cellStyle name="Nota 2 3 3 4 2 3" xfId="6214"/>
    <cellStyle name="Nota 2 3 3 4 2 3 2" xfId="19732"/>
    <cellStyle name="Nota 2 3 3 4 2 4" xfId="9471"/>
    <cellStyle name="Nota 2 3 3 4 2 5" xfId="15577"/>
    <cellStyle name="Nota 2 3 3 4 3" xfId="3724"/>
    <cellStyle name="Nota 2 3 3 4 3 2" xfId="7846"/>
    <cellStyle name="Nota 2 3 3 4 3 2 2" xfId="11849"/>
    <cellStyle name="Nota 2 3 3 4 3 2 3" xfId="21364"/>
    <cellStyle name="Nota 2 3 3 4 3 3" xfId="6138"/>
    <cellStyle name="Nota 2 3 3 4 3 3 2" xfId="19656"/>
    <cellStyle name="Nota 2 3 3 4 3 4" xfId="9786"/>
    <cellStyle name="Nota 2 3 3 4 3 5" xfId="17735"/>
    <cellStyle name="Nota 2 3 3 4 4" xfId="4107"/>
    <cellStyle name="Nota 2 3 3 4 4 2" xfId="8229"/>
    <cellStyle name="Nota 2 3 3 4 4 2 2" xfId="12197"/>
    <cellStyle name="Nota 2 3 3 4 4 2 3" xfId="21747"/>
    <cellStyle name="Nota 2 3 3 4 4 3" xfId="6521"/>
    <cellStyle name="Nota 2 3 3 4 4 3 2" xfId="20039"/>
    <cellStyle name="Nota 2 3 3 4 4 4" xfId="9964"/>
    <cellStyle name="Nota 2 3 3 4 4 5" xfId="13887"/>
    <cellStyle name="Nota 2 3 3 4 5" xfId="4489"/>
    <cellStyle name="Nota 2 3 3 4 5 2" xfId="8461"/>
    <cellStyle name="Nota 2 3 3 4 5 2 2" xfId="12429"/>
    <cellStyle name="Nota 2 3 3 4 5 2 3" xfId="21979"/>
    <cellStyle name="Nota 2 3 3 4 5 3" xfId="6753"/>
    <cellStyle name="Nota 2 3 3 4 5 3 2" xfId="20271"/>
    <cellStyle name="Nota 2 3 3 4 5 4" xfId="10141"/>
    <cellStyle name="Nota 2 3 3 4 5 5" xfId="13516"/>
    <cellStyle name="Nota 2 3 3 4 6" xfId="6985"/>
    <cellStyle name="Nota 2 3 3 4 6 2" xfId="8693"/>
    <cellStyle name="Nota 2 3 3 4 6 2 2" xfId="12661"/>
    <cellStyle name="Nota 2 3 3 4 6 2 3" xfId="22211"/>
    <cellStyle name="Nota 2 3 3 4 6 3" xfId="11119"/>
    <cellStyle name="Nota 2 3 3 4 6 4" xfId="20503"/>
    <cellStyle name="Nota 2 3 3 4 7" xfId="5973"/>
    <cellStyle name="Nota 2 3 3 4 7 2" xfId="10714"/>
    <cellStyle name="Nota 2 3 3 4 7 3" xfId="19491"/>
    <cellStyle name="Nota 2 3 3 4 8" xfId="7681"/>
    <cellStyle name="Nota 2 3 3 4 8 2" xfId="11702"/>
    <cellStyle name="Nota 2 3 3 4 8 3" xfId="21199"/>
    <cellStyle name="Nota 2 3 3 4 9" xfId="5167"/>
    <cellStyle name="Nota 2 3 3 4 9 2" xfId="12915"/>
    <cellStyle name="Nota 2 3 3 5" xfId="3186"/>
    <cellStyle name="Nota 2 3 3 5 10" xfId="9316"/>
    <cellStyle name="Nota 2 3 3 5 11" xfId="15248"/>
    <cellStyle name="Nota 2 3 3 5 2" xfId="3573"/>
    <cellStyle name="Nota 2 3 3 5 2 2" xfId="7361"/>
    <cellStyle name="Nota 2 3 3 5 2 2 2" xfId="11447"/>
    <cellStyle name="Nota 2 3 3 5 2 2 3" xfId="20879"/>
    <cellStyle name="Nota 2 3 3 5 2 3" xfId="5652"/>
    <cellStyle name="Nota 2 3 3 5 2 3 2" xfId="19170"/>
    <cellStyle name="Nota 2 3 3 5 2 4" xfId="9665"/>
    <cellStyle name="Nota 2 3 3 5 2 5" xfId="15449"/>
    <cellStyle name="Nota 2 3 3 5 3" xfId="3956"/>
    <cellStyle name="Nota 2 3 3 5 3 2" xfId="8010"/>
    <cellStyle name="Nota 2 3 3 5 3 2 2" xfId="11986"/>
    <cellStyle name="Nota 2 3 3 5 3 2 3" xfId="21528"/>
    <cellStyle name="Nota 2 3 3 5 3 3" xfId="6302"/>
    <cellStyle name="Nota 2 3 3 5 3 3 2" xfId="19820"/>
    <cellStyle name="Nota 2 3 3 5 3 4" xfId="9879"/>
    <cellStyle name="Nota 2 3 3 5 3 5" xfId="14035"/>
    <cellStyle name="Nota 2 3 3 5 4" xfId="4339"/>
    <cellStyle name="Nota 2 3 3 5 4 2" xfId="8154"/>
    <cellStyle name="Nota 2 3 3 5 4 2 2" xfId="12122"/>
    <cellStyle name="Nota 2 3 3 5 4 2 3" xfId="21672"/>
    <cellStyle name="Nota 2 3 3 5 4 3" xfId="6446"/>
    <cellStyle name="Nota 2 3 3 5 4 3 2" xfId="19964"/>
    <cellStyle name="Nota 2 3 3 5 4 4" xfId="10057"/>
    <cellStyle name="Nota 2 3 3 5 4 5" xfId="13666"/>
    <cellStyle name="Nota 2 3 3 5 5" xfId="4721"/>
    <cellStyle name="Nota 2 3 3 5 5 2" xfId="8386"/>
    <cellStyle name="Nota 2 3 3 5 5 2 2" xfId="12354"/>
    <cellStyle name="Nota 2 3 3 5 5 2 3" xfId="21904"/>
    <cellStyle name="Nota 2 3 3 5 5 3" xfId="6678"/>
    <cellStyle name="Nota 2 3 3 5 5 3 2" xfId="20196"/>
    <cellStyle name="Nota 2 3 3 5 5 4" xfId="10234"/>
    <cellStyle name="Nota 2 3 3 5 5 5" xfId="13284"/>
    <cellStyle name="Nota 2 3 3 5 6" xfId="6910"/>
    <cellStyle name="Nota 2 3 3 5 6 2" xfId="8618"/>
    <cellStyle name="Nota 2 3 3 5 6 2 2" xfId="12586"/>
    <cellStyle name="Nota 2 3 3 5 6 2 3" xfId="22136"/>
    <cellStyle name="Nota 2 3 3 5 6 3" xfId="11044"/>
    <cellStyle name="Nota 2 3 3 5 6 4" xfId="20428"/>
    <cellStyle name="Nota 2 3 3 5 7" xfId="5898"/>
    <cellStyle name="Nota 2 3 3 5 7 2" xfId="10639"/>
    <cellStyle name="Nota 2 3 3 5 7 3" xfId="19416"/>
    <cellStyle name="Nota 2 3 3 5 8" xfId="7606"/>
    <cellStyle name="Nota 2 3 3 5 8 2" xfId="11627"/>
    <cellStyle name="Nota 2 3 3 5 8 3" xfId="21124"/>
    <cellStyle name="Nota 2 3 3 5 9" xfId="4993"/>
    <cellStyle name="Nota 2 3 3 5 9 2" xfId="13026"/>
    <cellStyle name="Nota 2 3 3 6" xfId="3042"/>
    <cellStyle name="Nota 2 3 3 6 2" xfId="3429"/>
    <cellStyle name="Nota 2 3 3 6 2 2" xfId="5086"/>
    <cellStyle name="Nota 2 3 3 6 2 2 2" xfId="12949"/>
    <cellStyle name="Nota 2 3 3 6 2 3" xfId="9541"/>
    <cellStyle name="Nota 2 3 3 6 2 4" xfId="17916"/>
    <cellStyle name="Nota 2 3 3 6 3" xfId="3812"/>
    <cellStyle name="Nota 2 3 3 6 3 2" xfId="16893"/>
    <cellStyle name="Nota 2 3 3 6 4" xfId="4195"/>
    <cellStyle name="Nota 2 3 3 6 4 2" xfId="13810"/>
    <cellStyle name="Nota 2 3 3 6 5" xfId="4577"/>
    <cellStyle name="Nota 2 3 3 6 5 2" xfId="13428"/>
    <cellStyle name="Nota 2 3 3 6 6" xfId="5331"/>
    <cellStyle name="Nota 2 3 3 6 6 2" xfId="18849"/>
    <cellStyle name="Nota 2 3 3 6 7" xfId="9182"/>
    <cellStyle name="Nota 2 3 3 6 8" xfId="18182"/>
    <cellStyle name="Nota 2 3 3 7" xfId="5728"/>
    <cellStyle name="Nota 2 3 3 7 2" xfId="7437"/>
    <cellStyle name="Nota 2 3 3 7 2 2" xfId="11498"/>
    <cellStyle name="Nota 2 3 3 7 2 3" xfId="20955"/>
    <cellStyle name="Nota 2 3 3 7 3" xfId="10512"/>
    <cellStyle name="Nota 2 3 3 7 4" xfId="19246"/>
    <cellStyle name="Nota 2 3 3 8" xfId="6140"/>
    <cellStyle name="Nota 2 3 3 8 2" xfId="7848"/>
    <cellStyle name="Nota 2 3 3 8 2 2" xfId="11851"/>
    <cellStyle name="Nota 2 3 3 8 2 3" xfId="21366"/>
    <cellStyle name="Nota 2 3 3 8 3" xfId="10821"/>
    <cellStyle name="Nota 2 3 3 8 4" xfId="19658"/>
    <cellStyle name="Nota 2 3 3 9" xfId="5271"/>
    <cellStyle name="Nota 2 3 3 9 2" xfId="5131"/>
    <cellStyle name="Nota 2 3 3 9 2 2" xfId="10371"/>
    <cellStyle name="Nota 2 3 3 9 2 3" xfId="14162"/>
    <cellStyle name="Nota 2 3 3 9 3" xfId="10408"/>
    <cellStyle name="Nota 2 3 3 9 4" xfId="12752"/>
    <cellStyle name="Nota 2 3 4" xfId="3082"/>
    <cellStyle name="Nota 2 3 4 2" xfId="3469"/>
    <cellStyle name="Nota 2 3 4 2 2" xfId="15548"/>
    <cellStyle name="Nota 2 3 4 3" xfId="3852"/>
    <cellStyle name="Nota 2 3 4 3 2" xfId="14213"/>
    <cellStyle name="Nota 2 3 4 4" xfId="4235"/>
    <cellStyle name="Nota 2 3 4 4 2" xfId="13770"/>
    <cellStyle name="Nota 2 3 4 5" xfId="4617"/>
    <cellStyle name="Nota 2 3 4 5 2" xfId="13388"/>
    <cellStyle name="Nota 2 3 4 6" xfId="18396"/>
    <cellStyle name="Nota 2 3 5" xfId="2989"/>
    <cellStyle name="Nota 2 3 5 2" xfId="3376"/>
    <cellStyle name="Nota 2 3 5 2 2" xfId="16821"/>
    <cellStyle name="Nota 2 3 5 3" xfId="3759"/>
    <cellStyle name="Nota 2 3 5 3 2" xfId="18571"/>
    <cellStyle name="Nota 2 3 5 4" xfId="4142"/>
    <cellStyle name="Nota 2 3 5 4 2" xfId="13855"/>
    <cellStyle name="Nota 2 3 5 5" xfId="4524"/>
    <cellStyle name="Nota 2 3 5 5 2" xfId="13481"/>
    <cellStyle name="Nota 2 3 5 6" xfId="15560"/>
    <cellStyle name="Nota 2 3 6" xfId="22394"/>
    <cellStyle name="Nota 2 3 7" xfId="2156"/>
    <cellStyle name="Nota 2 4" xfId="1546"/>
    <cellStyle name="Nota 2 4 2" xfId="26079"/>
    <cellStyle name="Nota 2 4 3" xfId="26078"/>
    <cellStyle name="Nota 2 4 4" xfId="2164"/>
    <cellStyle name="Nota 2 4 4 2" xfId="26661"/>
    <cellStyle name="Nota 2 4 5" xfId="26315"/>
    <cellStyle name="Nota 2 5" xfId="1547"/>
    <cellStyle name="Nota 2 5 2" xfId="2179"/>
    <cellStyle name="Nota 2 5 3" xfId="26580"/>
    <cellStyle name="Nota 2 6" xfId="2069"/>
    <cellStyle name="Nota 2 7" xfId="26225"/>
    <cellStyle name="Nota 3" xfId="1548"/>
    <cellStyle name="Nota 3 10" xfId="3096"/>
    <cellStyle name="Nota 3 10 2" xfId="3483"/>
    <cellStyle name="Nota 3 10 2 2" xfId="15507"/>
    <cellStyle name="Nota 3 10 3" xfId="3866"/>
    <cellStyle name="Nota 3 10 3 2" xfId="14090"/>
    <cellStyle name="Nota 3 10 4" xfId="4249"/>
    <cellStyle name="Nota 3 10 4 2" xfId="13756"/>
    <cellStyle name="Nota 3 10 5" xfId="4631"/>
    <cellStyle name="Nota 3 10 5 2" xfId="13374"/>
    <cellStyle name="Nota 3 10 6" xfId="15078"/>
    <cellStyle name="Nota 3 11" xfId="22387"/>
    <cellStyle name="Nota 3 12" xfId="2068"/>
    <cellStyle name="Nota 3 2" xfId="1549"/>
    <cellStyle name="Nota 3 3" xfId="1550"/>
    <cellStyle name="Nota 3 4" xfId="1551"/>
    <cellStyle name="Nota 3 5" xfId="1552"/>
    <cellStyle name="Nota 3 5 2" xfId="2614"/>
    <cellStyle name="Nota 3 5 2 10" xfId="5265"/>
    <cellStyle name="Nota 3 5 2 10 2" xfId="10405"/>
    <cellStyle name="Nota 3 5 2 10 3" xfId="12829"/>
    <cellStyle name="Nota 3 5 2 11" xfId="5137"/>
    <cellStyle name="Nota 3 5 2 11 2" xfId="10376"/>
    <cellStyle name="Nota 3 5 2 11 3" xfId="12784"/>
    <cellStyle name="Nota 3 5 2 12" xfId="4861"/>
    <cellStyle name="Nota 3 5 2 12 2" xfId="13145"/>
    <cellStyle name="Nota 3 5 2 13" xfId="8777"/>
    <cellStyle name="Nota 3 5 2 2" xfId="2703"/>
    <cellStyle name="Nota 3 5 2 2 10" xfId="7479"/>
    <cellStyle name="Nota 3 5 2 2 10 2" xfId="11533"/>
    <cellStyle name="Nota 3 5 2 2 10 3" xfId="20997"/>
    <cellStyle name="Nota 3 5 2 2 11" xfId="4896"/>
    <cellStyle name="Nota 3 5 2 2 11 2" xfId="14111"/>
    <cellStyle name="Nota 3 5 2 2 12" xfId="8858"/>
    <cellStyle name="Nota 3 5 2 2 13" xfId="14467"/>
    <cellStyle name="Nota 3 5 2 2 2" xfId="2759"/>
    <cellStyle name="Nota 3 5 2 2 2 2" xfId="2982"/>
    <cellStyle name="Nota 3 5 2 2 2 2 10" xfId="9134"/>
    <cellStyle name="Nota 3 5 2 2 2 2 11" xfId="16077"/>
    <cellStyle name="Nota 3 5 2 2 2 2 2" xfId="3369"/>
    <cellStyle name="Nota 3 5 2 2 2 2 2 2" xfId="7947"/>
    <cellStyle name="Nota 3 5 2 2 2 2 2 2 2" xfId="11923"/>
    <cellStyle name="Nota 3 5 2 2 2 2 2 2 3" xfId="21465"/>
    <cellStyle name="Nota 3 5 2 2 2 2 2 3" xfId="6239"/>
    <cellStyle name="Nota 3 5 2 2 2 2 2 3 2" xfId="19757"/>
    <cellStyle name="Nota 3 5 2 2 2 2 2 4" xfId="9499"/>
    <cellStyle name="Nota 3 5 2 2 2 2 2 5" xfId="14827"/>
    <cellStyle name="Nota 3 5 2 2 2 2 3" xfId="3752"/>
    <cellStyle name="Nota 3 5 2 2 2 2 3 2" xfId="7883"/>
    <cellStyle name="Nota 3 5 2 2 2 2 3 2 2" xfId="11874"/>
    <cellStyle name="Nota 3 5 2 2 2 2 3 2 3" xfId="21401"/>
    <cellStyle name="Nota 3 5 2 2 2 2 3 3" xfId="6175"/>
    <cellStyle name="Nota 3 5 2 2 2 2 3 3 2" xfId="19693"/>
    <cellStyle name="Nota 3 5 2 2 2 2 3 4" xfId="9814"/>
    <cellStyle name="Nota 3 5 2 2 2 2 3 5" xfId="14587"/>
    <cellStyle name="Nota 3 5 2 2 2 2 4" xfId="4135"/>
    <cellStyle name="Nota 3 5 2 2 2 2 4 2" xfId="8254"/>
    <cellStyle name="Nota 3 5 2 2 2 2 4 2 2" xfId="12222"/>
    <cellStyle name="Nota 3 5 2 2 2 2 4 2 3" xfId="21772"/>
    <cellStyle name="Nota 3 5 2 2 2 2 4 3" xfId="6546"/>
    <cellStyle name="Nota 3 5 2 2 2 2 4 3 2" xfId="20064"/>
    <cellStyle name="Nota 3 5 2 2 2 2 4 4" xfId="9992"/>
    <cellStyle name="Nota 3 5 2 2 2 2 4 5" xfId="13862"/>
    <cellStyle name="Nota 3 5 2 2 2 2 5" xfId="4517"/>
    <cellStyle name="Nota 3 5 2 2 2 2 5 2" xfId="8486"/>
    <cellStyle name="Nota 3 5 2 2 2 2 5 2 2" xfId="12454"/>
    <cellStyle name="Nota 3 5 2 2 2 2 5 2 3" xfId="22004"/>
    <cellStyle name="Nota 3 5 2 2 2 2 5 3" xfId="6778"/>
    <cellStyle name="Nota 3 5 2 2 2 2 5 3 2" xfId="20296"/>
    <cellStyle name="Nota 3 5 2 2 2 2 5 4" xfId="10169"/>
    <cellStyle name="Nota 3 5 2 2 2 2 5 5" xfId="13488"/>
    <cellStyle name="Nota 3 5 2 2 2 2 6" xfId="7010"/>
    <cellStyle name="Nota 3 5 2 2 2 2 6 2" xfId="8718"/>
    <cellStyle name="Nota 3 5 2 2 2 2 6 2 2" xfId="12686"/>
    <cellStyle name="Nota 3 5 2 2 2 2 6 2 3" xfId="22236"/>
    <cellStyle name="Nota 3 5 2 2 2 2 6 3" xfId="11144"/>
    <cellStyle name="Nota 3 5 2 2 2 2 6 4" xfId="20528"/>
    <cellStyle name="Nota 3 5 2 2 2 2 7" xfId="5998"/>
    <cellStyle name="Nota 3 5 2 2 2 2 7 2" xfId="10739"/>
    <cellStyle name="Nota 3 5 2 2 2 2 7 3" xfId="19516"/>
    <cellStyle name="Nota 3 5 2 2 2 2 8" xfId="7706"/>
    <cellStyle name="Nota 3 5 2 2 2 2 8 2" xfId="11727"/>
    <cellStyle name="Nota 3 5 2 2 2 2 8 3" xfId="21224"/>
    <cellStyle name="Nota 3 5 2 2 2 2 9" xfId="5192"/>
    <cellStyle name="Nota 3 5 2 2 2 2 9 2" xfId="12890"/>
    <cellStyle name="Nota 3 5 2 2 2 3" xfId="3249"/>
    <cellStyle name="Nota 3 5 2 2 2 3 10" xfId="9379"/>
    <cellStyle name="Nota 3 5 2 2 2 3 11" xfId="17380"/>
    <cellStyle name="Nota 3 5 2 2 2 3 2" xfId="3636"/>
    <cellStyle name="Nota 3 5 2 2 2 3 2 2" xfId="7997"/>
    <cellStyle name="Nota 3 5 2 2 2 3 2 2 2" xfId="11973"/>
    <cellStyle name="Nota 3 5 2 2 2 3 2 2 3" xfId="21515"/>
    <cellStyle name="Nota 3 5 2 2 2 3 2 3" xfId="6289"/>
    <cellStyle name="Nota 3 5 2 2 2 3 2 3 2" xfId="19807"/>
    <cellStyle name="Nota 3 5 2 2 2 3 2 4" xfId="9728"/>
    <cellStyle name="Nota 3 5 2 2 2 3 2 5" xfId="16476"/>
    <cellStyle name="Nota 3 5 2 2 2 3 3" xfId="4019"/>
    <cellStyle name="Nota 3 5 2 2 2 3 3 2" xfId="7068"/>
    <cellStyle name="Nota 3 5 2 2 2 3 3 2 2" xfId="11202"/>
    <cellStyle name="Nota 3 5 2 2 2 3 3 2 3" xfId="20586"/>
    <cellStyle name="Nota 3 5 2 2 2 3 3 3" xfId="5359"/>
    <cellStyle name="Nota 3 5 2 2 2 3 3 3 2" xfId="18877"/>
    <cellStyle name="Nota 3 5 2 2 2 3 3 4" xfId="9938"/>
    <cellStyle name="Nota 3 5 2 2 2 3 3 5" xfId="13972"/>
    <cellStyle name="Nota 3 5 2 2 2 3 4" xfId="4402"/>
    <cellStyle name="Nota 3 5 2 2 2 3 4 2" xfId="8304"/>
    <cellStyle name="Nota 3 5 2 2 2 3 4 2 2" xfId="12272"/>
    <cellStyle name="Nota 3 5 2 2 2 3 4 2 3" xfId="21822"/>
    <cellStyle name="Nota 3 5 2 2 2 3 4 3" xfId="6596"/>
    <cellStyle name="Nota 3 5 2 2 2 3 4 3 2" xfId="20114"/>
    <cellStyle name="Nota 3 5 2 2 2 3 4 4" xfId="10116"/>
    <cellStyle name="Nota 3 5 2 2 2 3 4 5" xfId="13603"/>
    <cellStyle name="Nota 3 5 2 2 2 3 5" xfId="4784"/>
    <cellStyle name="Nota 3 5 2 2 2 3 5 2" xfId="8536"/>
    <cellStyle name="Nota 3 5 2 2 2 3 5 2 2" xfId="12504"/>
    <cellStyle name="Nota 3 5 2 2 2 3 5 2 3" xfId="22054"/>
    <cellStyle name="Nota 3 5 2 2 2 3 5 3" xfId="6828"/>
    <cellStyle name="Nota 3 5 2 2 2 3 5 3 2" xfId="20346"/>
    <cellStyle name="Nota 3 5 2 2 2 3 5 4" xfId="10293"/>
    <cellStyle name="Nota 3 5 2 2 2 3 5 5" xfId="13221"/>
    <cellStyle name="Nota 3 5 2 2 2 3 6" xfId="7060"/>
    <cellStyle name="Nota 3 5 2 2 2 3 6 2" xfId="8768"/>
    <cellStyle name="Nota 3 5 2 2 2 3 6 2 2" xfId="12736"/>
    <cellStyle name="Nota 3 5 2 2 2 3 6 2 3" xfId="22286"/>
    <cellStyle name="Nota 3 5 2 2 2 3 6 3" xfId="11194"/>
    <cellStyle name="Nota 3 5 2 2 2 3 6 4" xfId="20578"/>
    <cellStyle name="Nota 3 5 2 2 2 3 7" xfId="6048"/>
    <cellStyle name="Nota 3 5 2 2 2 3 7 2" xfId="10789"/>
    <cellStyle name="Nota 3 5 2 2 2 3 7 3" xfId="19566"/>
    <cellStyle name="Nota 3 5 2 2 2 3 8" xfId="7756"/>
    <cellStyle name="Nota 3 5 2 2 2 3 8 2" xfId="11777"/>
    <cellStyle name="Nota 3 5 2 2 2 3 8 3" xfId="21274"/>
    <cellStyle name="Nota 3 5 2 2 2 3 9" xfId="5242"/>
    <cellStyle name="Nota 3 5 2 2 2 3 9 2" xfId="12852"/>
    <cellStyle name="Nota 3 5 2 2 2 4" xfId="3306"/>
    <cellStyle name="Nota 3 5 2 2 2 4 2" xfId="3693"/>
    <cellStyle name="Nota 3 5 2 2 2 4 2 2" xfId="18098"/>
    <cellStyle name="Nota 3 5 2 2 2 4 3" xfId="4076"/>
    <cellStyle name="Nota 3 5 2 2 2 4 3 2" xfId="13913"/>
    <cellStyle name="Nota 3 5 2 2 2 4 4" xfId="4459"/>
    <cellStyle name="Nota 3 5 2 2 2 4 4 2" xfId="13546"/>
    <cellStyle name="Nota 3 5 2 2 2 4 5" xfId="4841"/>
    <cellStyle name="Nota 3 5 2 2 2 4 5 2" xfId="13165"/>
    <cellStyle name="Nota 3 5 2 2 2 4 6" xfId="5838"/>
    <cellStyle name="Nota 3 5 2 2 2 4 6 2" xfId="19356"/>
    <cellStyle name="Nota 3 5 2 2 2 4 7" xfId="9436"/>
    <cellStyle name="Nota 3 5 2 2 2 4 8" xfId="14451"/>
    <cellStyle name="Nota 3 5 2 2 2 5" xfId="2924"/>
    <cellStyle name="Nota 3 5 2 2 2 5 2" xfId="7546"/>
    <cellStyle name="Nota 3 5 2 2 2 5 2 2" xfId="21064"/>
    <cellStyle name="Nota 3 5 2 2 2 5 3" xfId="9076"/>
    <cellStyle name="Nota 3 5 2 2 2 5 4" xfId="17404"/>
    <cellStyle name="Nota 3 5 2 2 2 6" xfId="8914"/>
    <cellStyle name="Nota 3 5 2 2 3" xfId="2642"/>
    <cellStyle name="Nota 3 5 2 2 3 2" xfId="2940"/>
    <cellStyle name="Nota 3 5 2 2 3 2 10" xfId="9092"/>
    <cellStyle name="Nota 3 5 2 2 3 2 11" xfId="16695"/>
    <cellStyle name="Nota 3 5 2 2 3 2 2" xfId="3327"/>
    <cellStyle name="Nota 3 5 2 2 3 2 2 2" xfId="7296"/>
    <cellStyle name="Nota 3 5 2 2 3 2 2 2 2" xfId="11401"/>
    <cellStyle name="Nota 3 5 2 2 3 2 2 2 3" xfId="20814"/>
    <cellStyle name="Nota 3 5 2 2 3 2 2 3" xfId="5587"/>
    <cellStyle name="Nota 3 5 2 2 3 2 2 3 2" xfId="19105"/>
    <cellStyle name="Nota 3 5 2 2 3 2 2 4" xfId="9457"/>
    <cellStyle name="Nota 3 5 2 2 3 2 2 5" xfId="16215"/>
    <cellStyle name="Nota 3 5 2 2 3 2 3" xfId="3710"/>
    <cellStyle name="Nota 3 5 2 2 3 2 3 2" xfId="7101"/>
    <cellStyle name="Nota 3 5 2 2 3 2 3 2 2" xfId="11235"/>
    <cellStyle name="Nota 3 5 2 2 3 2 3 2 3" xfId="20619"/>
    <cellStyle name="Nota 3 5 2 2 3 2 3 3" xfId="5392"/>
    <cellStyle name="Nota 3 5 2 2 3 2 3 3 2" xfId="18910"/>
    <cellStyle name="Nota 3 5 2 2 3 2 3 4" xfId="9772"/>
    <cellStyle name="Nota 3 5 2 2 3 2 3 5" xfId="17911"/>
    <cellStyle name="Nota 3 5 2 2 3 2 4" xfId="4093"/>
    <cellStyle name="Nota 3 5 2 2 3 2 4 2" xfId="8214"/>
    <cellStyle name="Nota 3 5 2 2 3 2 4 2 2" xfId="12182"/>
    <cellStyle name="Nota 3 5 2 2 3 2 4 2 3" xfId="21732"/>
    <cellStyle name="Nota 3 5 2 2 3 2 4 3" xfId="6506"/>
    <cellStyle name="Nota 3 5 2 2 3 2 4 3 2" xfId="20024"/>
    <cellStyle name="Nota 3 5 2 2 3 2 4 4" xfId="9950"/>
    <cellStyle name="Nota 3 5 2 2 3 2 4 5" xfId="13901"/>
    <cellStyle name="Nota 3 5 2 2 3 2 5" xfId="4475"/>
    <cellStyle name="Nota 3 5 2 2 3 2 5 2" xfId="8446"/>
    <cellStyle name="Nota 3 5 2 2 3 2 5 2 2" xfId="12414"/>
    <cellStyle name="Nota 3 5 2 2 3 2 5 2 3" xfId="21964"/>
    <cellStyle name="Nota 3 5 2 2 3 2 5 3" xfId="6738"/>
    <cellStyle name="Nota 3 5 2 2 3 2 5 3 2" xfId="20256"/>
    <cellStyle name="Nota 3 5 2 2 3 2 5 4" xfId="10127"/>
    <cellStyle name="Nota 3 5 2 2 3 2 5 5" xfId="13530"/>
    <cellStyle name="Nota 3 5 2 2 3 2 6" xfId="6970"/>
    <cellStyle name="Nota 3 5 2 2 3 2 6 2" xfId="8678"/>
    <cellStyle name="Nota 3 5 2 2 3 2 6 2 2" xfId="12646"/>
    <cellStyle name="Nota 3 5 2 2 3 2 6 2 3" xfId="22196"/>
    <cellStyle name="Nota 3 5 2 2 3 2 6 3" xfId="11104"/>
    <cellStyle name="Nota 3 5 2 2 3 2 6 4" xfId="20488"/>
    <cellStyle name="Nota 3 5 2 2 3 2 7" xfId="5958"/>
    <cellStyle name="Nota 3 5 2 2 3 2 7 2" xfId="10699"/>
    <cellStyle name="Nota 3 5 2 2 3 2 7 3" xfId="19476"/>
    <cellStyle name="Nota 3 5 2 2 3 2 8" xfId="7666"/>
    <cellStyle name="Nota 3 5 2 2 3 2 8 2" xfId="11687"/>
    <cellStyle name="Nota 3 5 2 2 3 2 8 3" xfId="21184"/>
    <cellStyle name="Nota 3 5 2 2 3 2 9" xfId="5149"/>
    <cellStyle name="Nota 3 5 2 2 3 2 9 2" xfId="12778"/>
    <cellStyle name="Nota 3 5 2 2 3 3" xfId="3134"/>
    <cellStyle name="Nota 3 5 2 2 3 3 10" xfId="9264"/>
    <cellStyle name="Nota 3 5 2 2 3 3 11" xfId="14457"/>
    <cellStyle name="Nota 3 5 2 2 3 3 2" xfId="3521"/>
    <cellStyle name="Nota 3 5 2 2 3 3 2 2" xfId="7286"/>
    <cellStyle name="Nota 3 5 2 2 3 3 2 2 2" xfId="11391"/>
    <cellStyle name="Nota 3 5 2 2 3 3 2 2 3" xfId="20804"/>
    <cellStyle name="Nota 3 5 2 2 3 3 2 3" xfId="5577"/>
    <cellStyle name="Nota 3 5 2 2 3 3 2 3 2" xfId="19095"/>
    <cellStyle name="Nota 3 5 2 2 3 3 2 4" xfId="9613"/>
    <cellStyle name="Nota 3 5 2 2 3 3 2 5" xfId="14823"/>
    <cellStyle name="Nota 3 5 2 2 3 3 3" xfId="3904"/>
    <cellStyle name="Nota 3 5 2 2 3 3 3 2" xfId="7111"/>
    <cellStyle name="Nota 3 5 2 2 3 3 3 2 2" xfId="11245"/>
    <cellStyle name="Nota 3 5 2 2 3 3 3 2 3" xfId="20629"/>
    <cellStyle name="Nota 3 5 2 2 3 3 3 3" xfId="5402"/>
    <cellStyle name="Nota 3 5 2 2 3 3 3 3 2" xfId="18920"/>
    <cellStyle name="Nota 3 5 2 2 3 3 3 4" xfId="9827"/>
    <cellStyle name="Nota 3 5 2 2 3 3 3 5" xfId="14084"/>
    <cellStyle name="Nota 3 5 2 2 3 3 4" xfId="4287"/>
    <cellStyle name="Nota 3 5 2 2 3 3 4 2" xfId="8194"/>
    <cellStyle name="Nota 3 5 2 2 3 3 4 2 2" xfId="12162"/>
    <cellStyle name="Nota 3 5 2 2 3 3 4 2 3" xfId="21712"/>
    <cellStyle name="Nota 3 5 2 2 3 3 4 3" xfId="6486"/>
    <cellStyle name="Nota 3 5 2 2 3 3 4 3 2" xfId="20004"/>
    <cellStyle name="Nota 3 5 2 2 3 3 4 4" xfId="10005"/>
    <cellStyle name="Nota 3 5 2 2 3 3 4 5" xfId="13718"/>
    <cellStyle name="Nota 3 5 2 2 3 3 5" xfId="4669"/>
    <cellStyle name="Nota 3 5 2 2 3 3 5 2" xfId="8426"/>
    <cellStyle name="Nota 3 5 2 2 3 3 5 2 2" xfId="12394"/>
    <cellStyle name="Nota 3 5 2 2 3 3 5 2 3" xfId="21944"/>
    <cellStyle name="Nota 3 5 2 2 3 3 5 3" xfId="6718"/>
    <cellStyle name="Nota 3 5 2 2 3 3 5 3 2" xfId="20236"/>
    <cellStyle name="Nota 3 5 2 2 3 3 5 4" xfId="10182"/>
    <cellStyle name="Nota 3 5 2 2 3 3 5 5" xfId="13336"/>
    <cellStyle name="Nota 3 5 2 2 3 3 6" xfId="6950"/>
    <cellStyle name="Nota 3 5 2 2 3 3 6 2" xfId="8658"/>
    <cellStyle name="Nota 3 5 2 2 3 3 6 2 2" xfId="12626"/>
    <cellStyle name="Nota 3 5 2 2 3 3 6 2 3" xfId="22176"/>
    <cellStyle name="Nota 3 5 2 2 3 3 6 3" xfId="11084"/>
    <cellStyle name="Nota 3 5 2 2 3 3 6 4" xfId="20468"/>
    <cellStyle name="Nota 3 5 2 2 3 3 7" xfId="5938"/>
    <cellStyle name="Nota 3 5 2 2 3 3 7 2" xfId="10679"/>
    <cellStyle name="Nota 3 5 2 2 3 3 7 3" xfId="19456"/>
    <cellStyle name="Nota 3 5 2 2 3 3 8" xfId="7646"/>
    <cellStyle name="Nota 3 5 2 2 3 3 8 2" xfId="11667"/>
    <cellStyle name="Nota 3 5 2 2 3 3 8 3" xfId="21164"/>
    <cellStyle name="Nota 3 5 2 2 3 3 9" xfId="5034"/>
    <cellStyle name="Nota 3 5 2 2 3 3 9 2" xfId="12985"/>
    <cellStyle name="Nota 3 5 2 2 3 4" xfId="3072"/>
    <cellStyle name="Nota 3 5 2 2 3 4 2" xfId="3459"/>
    <cellStyle name="Nota 3 5 2 2 3 4 2 2" xfId="15010"/>
    <cellStyle name="Nota 3 5 2 2 3 4 3" xfId="3842"/>
    <cellStyle name="Nota 3 5 2 2 3 4 3 2" xfId="14183"/>
    <cellStyle name="Nota 3 5 2 2 3 4 4" xfId="4225"/>
    <cellStyle name="Nota 3 5 2 2 3 4 4 2" xfId="13780"/>
    <cellStyle name="Nota 3 5 2 2 3 4 5" xfId="4607"/>
    <cellStyle name="Nota 3 5 2 2 3 4 5 2" xfId="13398"/>
    <cellStyle name="Nota 3 5 2 2 3 4 6" xfId="5801"/>
    <cellStyle name="Nota 3 5 2 2 3 4 6 2" xfId="19319"/>
    <cellStyle name="Nota 3 5 2 2 3 4 7" xfId="9212"/>
    <cellStyle name="Nota 3 5 2 2 3 4 8" xfId="14450"/>
    <cellStyle name="Nota 3 5 2 2 3 5" xfId="2842"/>
    <cellStyle name="Nota 3 5 2 2 3 5 2" xfId="7509"/>
    <cellStyle name="Nota 3 5 2 2 3 5 2 2" xfId="21027"/>
    <cellStyle name="Nota 3 5 2 2 3 5 3" xfId="8995"/>
    <cellStyle name="Nota 3 5 2 2 3 5 4" xfId="18033"/>
    <cellStyle name="Nota 3 5 2 2 3 6" xfId="8799"/>
    <cellStyle name="Nota 3 5 2 2 4" xfId="2958"/>
    <cellStyle name="Nota 3 5 2 2 4 10" xfId="9110"/>
    <cellStyle name="Nota 3 5 2 2 4 11" xfId="16561"/>
    <cellStyle name="Nota 3 5 2 2 4 2" xfId="3345"/>
    <cellStyle name="Nota 3 5 2 2 4 2 2" xfId="7259"/>
    <cellStyle name="Nota 3 5 2 2 4 2 2 2" xfId="11364"/>
    <cellStyle name="Nota 3 5 2 2 4 2 2 3" xfId="20777"/>
    <cellStyle name="Nota 3 5 2 2 4 2 3" xfId="5550"/>
    <cellStyle name="Nota 3 5 2 2 4 2 3 2" xfId="19068"/>
    <cellStyle name="Nota 3 5 2 2 4 2 4" xfId="9475"/>
    <cellStyle name="Nota 3 5 2 2 4 2 5" xfId="16230"/>
    <cellStyle name="Nota 3 5 2 2 4 3" xfId="3728"/>
    <cellStyle name="Nota 3 5 2 2 4 3 2" xfId="7210"/>
    <cellStyle name="Nota 3 5 2 2 4 3 2 2" xfId="11336"/>
    <cellStyle name="Nota 3 5 2 2 4 3 2 3" xfId="20728"/>
    <cellStyle name="Nota 3 5 2 2 4 3 3" xfId="5501"/>
    <cellStyle name="Nota 3 5 2 2 4 3 3 2" xfId="19019"/>
    <cellStyle name="Nota 3 5 2 2 4 3 4" xfId="9790"/>
    <cellStyle name="Nota 3 5 2 2 4 3 5" xfId="14380"/>
    <cellStyle name="Nota 3 5 2 2 4 4" xfId="4111"/>
    <cellStyle name="Nota 3 5 2 2 4 4 2" xfId="8129"/>
    <cellStyle name="Nota 3 5 2 2 4 4 2 2" xfId="12097"/>
    <cellStyle name="Nota 3 5 2 2 4 4 2 3" xfId="21647"/>
    <cellStyle name="Nota 3 5 2 2 4 4 3" xfId="6421"/>
    <cellStyle name="Nota 3 5 2 2 4 4 3 2" xfId="19939"/>
    <cellStyle name="Nota 3 5 2 2 4 4 4" xfId="9968"/>
    <cellStyle name="Nota 3 5 2 2 4 4 5" xfId="13883"/>
    <cellStyle name="Nota 3 5 2 2 4 5" xfId="4493"/>
    <cellStyle name="Nota 3 5 2 2 4 5 2" xfId="8361"/>
    <cellStyle name="Nota 3 5 2 2 4 5 2 2" xfId="12329"/>
    <cellStyle name="Nota 3 5 2 2 4 5 2 3" xfId="21879"/>
    <cellStyle name="Nota 3 5 2 2 4 5 3" xfId="6653"/>
    <cellStyle name="Nota 3 5 2 2 4 5 3 2" xfId="20171"/>
    <cellStyle name="Nota 3 5 2 2 4 5 4" xfId="10145"/>
    <cellStyle name="Nota 3 5 2 2 4 5 5" xfId="13512"/>
    <cellStyle name="Nota 3 5 2 2 4 6" xfId="6885"/>
    <cellStyle name="Nota 3 5 2 2 4 6 2" xfId="8593"/>
    <cellStyle name="Nota 3 5 2 2 4 6 2 2" xfId="12561"/>
    <cellStyle name="Nota 3 5 2 2 4 6 2 3" xfId="22111"/>
    <cellStyle name="Nota 3 5 2 2 4 6 3" xfId="11019"/>
    <cellStyle name="Nota 3 5 2 2 4 6 4" xfId="20403"/>
    <cellStyle name="Nota 3 5 2 2 4 7" xfId="5873"/>
    <cellStyle name="Nota 3 5 2 2 4 7 2" xfId="10614"/>
    <cellStyle name="Nota 3 5 2 2 4 7 3" xfId="19391"/>
    <cellStyle name="Nota 3 5 2 2 4 8" xfId="7581"/>
    <cellStyle name="Nota 3 5 2 2 4 8 2" xfId="11602"/>
    <cellStyle name="Nota 3 5 2 2 4 8 3" xfId="21099"/>
    <cellStyle name="Nota 3 5 2 2 4 9" xfId="4963"/>
    <cellStyle name="Nota 3 5 2 2 4 9 2" xfId="13056"/>
    <cellStyle name="Nota 3 5 2 2 5" xfId="3193"/>
    <cellStyle name="Nota 3 5 2 2 5 2" xfId="3580"/>
    <cellStyle name="Nota 3 5 2 2 5 2 2" xfId="7195"/>
    <cellStyle name="Nota 3 5 2 2 5 2 2 2" xfId="20713"/>
    <cellStyle name="Nota 3 5 2 2 5 2 3" xfId="9672"/>
    <cellStyle name="Nota 3 5 2 2 5 2 4" xfId="14618"/>
    <cellStyle name="Nota 3 5 2 2 5 3" xfId="3963"/>
    <cellStyle name="Nota 3 5 2 2 5 3 2" xfId="14028"/>
    <cellStyle name="Nota 3 5 2 2 5 4" xfId="4346"/>
    <cellStyle name="Nota 3 5 2 2 5 4 2" xfId="13659"/>
    <cellStyle name="Nota 3 5 2 2 5 5" xfId="4728"/>
    <cellStyle name="Nota 3 5 2 2 5 5 2" xfId="13277"/>
    <cellStyle name="Nota 3 5 2 2 5 6" xfId="5486"/>
    <cellStyle name="Nota 3 5 2 2 5 6 2" xfId="19004"/>
    <cellStyle name="Nota 3 5 2 2 5 7" xfId="9323"/>
    <cellStyle name="Nota 3 5 2 2 5 8" xfId="17474"/>
    <cellStyle name="Nota 3 5 2 2 6" xfId="2995"/>
    <cellStyle name="Nota 3 5 2 2 6 2" xfId="3382"/>
    <cellStyle name="Nota 3 5 2 2 6 2 2" xfId="5006"/>
    <cellStyle name="Nota 3 5 2 2 6 2 2 2" xfId="13013"/>
    <cellStyle name="Nota 3 5 2 2 6 2 3" xfId="9508"/>
    <cellStyle name="Nota 3 5 2 2 6 2 4" xfId="14760"/>
    <cellStyle name="Nota 3 5 2 2 6 3" xfId="3765"/>
    <cellStyle name="Nota 3 5 2 2 6 3 2" xfId="17526"/>
    <cellStyle name="Nota 3 5 2 2 6 4" xfId="4148"/>
    <cellStyle name="Nota 3 5 2 2 6 4 2" xfId="14156"/>
    <cellStyle name="Nota 3 5 2 2 6 5" xfId="4530"/>
    <cellStyle name="Nota 3 5 2 2 6 5 2" xfId="13475"/>
    <cellStyle name="Nota 3 5 2 2 6 6" xfId="5339"/>
    <cellStyle name="Nota 3 5 2 2 6 6 2" xfId="18857"/>
    <cellStyle name="Nota 3 5 2 2 6 7" xfId="9143"/>
    <cellStyle name="Nota 3 5 2 2 6 8" xfId="15011"/>
    <cellStyle name="Nota 3 5 2 2 7" xfId="5536"/>
    <cellStyle name="Nota 3 5 2 2 7 2" xfId="7245"/>
    <cellStyle name="Nota 3 5 2 2 7 2 2" xfId="11354"/>
    <cellStyle name="Nota 3 5 2 2 7 2 3" xfId="20763"/>
    <cellStyle name="Nota 3 5 2 2 7 3" xfId="10494"/>
    <cellStyle name="Nota 3 5 2 2 7 4" xfId="19054"/>
    <cellStyle name="Nota 3 5 2 2 8" xfId="5427"/>
    <cellStyle name="Nota 3 5 2 2 8 2" xfId="7136"/>
    <cellStyle name="Nota 3 5 2 2 8 2 2" xfId="11270"/>
    <cellStyle name="Nota 3 5 2 2 8 2 3" xfId="20654"/>
    <cellStyle name="Nota 3 5 2 2 8 3" xfId="10444"/>
    <cellStyle name="Nota 3 5 2 2 8 4" xfId="18945"/>
    <cellStyle name="Nota 3 5 2 2 9" xfId="5770"/>
    <cellStyle name="Nota 3 5 2 2 9 2" xfId="10546"/>
    <cellStyle name="Nota 3 5 2 2 9 3" xfId="19288"/>
    <cellStyle name="Nota 3 5 2 3" xfId="2720"/>
    <cellStyle name="Nota 3 5 2 3 2" xfId="2965"/>
    <cellStyle name="Nota 3 5 2 3 2 10" xfId="9117"/>
    <cellStyle name="Nota 3 5 2 3 2 11" xfId="17915"/>
    <cellStyle name="Nota 3 5 2 3 2 2" xfId="3352"/>
    <cellStyle name="Nota 3 5 2 3 2 2 2" xfId="7929"/>
    <cellStyle name="Nota 3 5 2 3 2 2 2 2" xfId="11905"/>
    <cellStyle name="Nota 3 5 2 3 2 2 2 3" xfId="21447"/>
    <cellStyle name="Nota 3 5 2 3 2 2 3" xfId="6221"/>
    <cellStyle name="Nota 3 5 2 3 2 2 3 2" xfId="19739"/>
    <cellStyle name="Nota 3 5 2 3 2 2 4" xfId="9482"/>
    <cellStyle name="Nota 3 5 2 3 2 2 5" xfId="14315"/>
    <cellStyle name="Nota 3 5 2 3 2 3" xfId="3735"/>
    <cellStyle name="Nota 3 5 2 3 2 3 2" xfId="5114"/>
    <cellStyle name="Nota 3 5 2 3 2 3 2 2" xfId="10357"/>
    <cellStyle name="Nota 3 5 2 3 2 3 2 3" xfId="12797"/>
    <cellStyle name="Nota 3 5 2 3 2 3 3" xfId="5300"/>
    <cellStyle name="Nota 3 5 2 3 2 3 3 2" xfId="18818"/>
    <cellStyle name="Nota 3 5 2 3 2 3 4" xfId="9797"/>
    <cellStyle name="Nota 3 5 2 3 2 3 5" xfId="15991"/>
    <cellStyle name="Nota 3 5 2 3 2 4" xfId="4118"/>
    <cellStyle name="Nota 3 5 2 3 2 4 2" xfId="8236"/>
    <cellStyle name="Nota 3 5 2 3 2 4 2 2" xfId="12204"/>
    <cellStyle name="Nota 3 5 2 3 2 4 2 3" xfId="21754"/>
    <cellStyle name="Nota 3 5 2 3 2 4 3" xfId="6528"/>
    <cellStyle name="Nota 3 5 2 3 2 4 3 2" xfId="20046"/>
    <cellStyle name="Nota 3 5 2 3 2 4 4" xfId="9975"/>
    <cellStyle name="Nota 3 5 2 3 2 4 5" xfId="13870"/>
    <cellStyle name="Nota 3 5 2 3 2 5" xfId="4500"/>
    <cellStyle name="Nota 3 5 2 3 2 5 2" xfId="8468"/>
    <cellStyle name="Nota 3 5 2 3 2 5 2 2" xfId="12436"/>
    <cellStyle name="Nota 3 5 2 3 2 5 2 3" xfId="21986"/>
    <cellStyle name="Nota 3 5 2 3 2 5 3" xfId="6760"/>
    <cellStyle name="Nota 3 5 2 3 2 5 3 2" xfId="20278"/>
    <cellStyle name="Nota 3 5 2 3 2 5 4" xfId="10152"/>
    <cellStyle name="Nota 3 5 2 3 2 5 5" xfId="13505"/>
    <cellStyle name="Nota 3 5 2 3 2 6" xfId="6992"/>
    <cellStyle name="Nota 3 5 2 3 2 6 2" xfId="8700"/>
    <cellStyle name="Nota 3 5 2 3 2 6 2 2" xfId="12668"/>
    <cellStyle name="Nota 3 5 2 3 2 6 2 3" xfId="22218"/>
    <cellStyle name="Nota 3 5 2 3 2 6 3" xfId="11126"/>
    <cellStyle name="Nota 3 5 2 3 2 6 4" xfId="20510"/>
    <cellStyle name="Nota 3 5 2 3 2 7" xfId="5980"/>
    <cellStyle name="Nota 3 5 2 3 2 7 2" xfId="10721"/>
    <cellStyle name="Nota 3 5 2 3 2 7 3" xfId="19498"/>
    <cellStyle name="Nota 3 5 2 3 2 8" xfId="7688"/>
    <cellStyle name="Nota 3 5 2 3 2 8 2" xfId="11709"/>
    <cellStyle name="Nota 3 5 2 3 2 8 3" xfId="21206"/>
    <cellStyle name="Nota 3 5 2 3 2 9" xfId="5174"/>
    <cellStyle name="Nota 3 5 2 3 2 9 2" xfId="12908"/>
    <cellStyle name="Nota 3 5 2 3 3" xfId="3210"/>
    <cellStyle name="Nota 3 5 2 3 3 10" xfId="9340"/>
    <cellStyle name="Nota 3 5 2 3 3 11" xfId="18752"/>
    <cellStyle name="Nota 3 5 2 3 3 2" xfId="3597"/>
    <cellStyle name="Nota 3 5 2 3 3 2 2" xfId="7958"/>
    <cellStyle name="Nota 3 5 2 3 3 2 2 2" xfId="11934"/>
    <cellStyle name="Nota 3 5 2 3 3 2 2 3" xfId="21476"/>
    <cellStyle name="Nota 3 5 2 3 3 2 3" xfId="6250"/>
    <cellStyle name="Nota 3 5 2 3 3 2 3 2" xfId="19768"/>
    <cellStyle name="Nota 3 5 2 3 3 2 4" xfId="9689"/>
    <cellStyle name="Nota 3 5 2 3 3 2 5" xfId="14736"/>
    <cellStyle name="Nota 3 5 2 3 3 3" xfId="3980"/>
    <cellStyle name="Nota 3 5 2 3 3 3 2" xfId="5068"/>
    <cellStyle name="Nota 3 5 2 3 3 3 2 2" xfId="10320"/>
    <cellStyle name="Nota 3 5 2 3 3 3 2 3" xfId="12809"/>
    <cellStyle name="Nota 3 5 2 3 3 3 3" xfId="5347"/>
    <cellStyle name="Nota 3 5 2 3 3 3 3 2" xfId="18865"/>
    <cellStyle name="Nota 3 5 2 3 3 3 4" xfId="9899"/>
    <cellStyle name="Nota 3 5 2 3 3 3 5" xfId="14011"/>
    <cellStyle name="Nota 3 5 2 3 3 4" xfId="4363"/>
    <cellStyle name="Nota 3 5 2 3 3 4 2" xfId="8265"/>
    <cellStyle name="Nota 3 5 2 3 3 4 2 2" xfId="12233"/>
    <cellStyle name="Nota 3 5 2 3 3 4 2 3" xfId="21783"/>
    <cellStyle name="Nota 3 5 2 3 3 4 3" xfId="6557"/>
    <cellStyle name="Nota 3 5 2 3 3 4 3 2" xfId="20075"/>
    <cellStyle name="Nota 3 5 2 3 3 4 4" xfId="10077"/>
    <cellStyle name="Nota 3 5 2 3 3 4 5" xfId="13642"/>
    <cellStyle name="Nota 3 5 2 3 3 5" xfId="4745"/>
    <cellStyle name="Nota 3 5 2 3 3 5 2" xfId="8497"/>
    <cellStyle name="Nota 3 5 2 3 3 5 2 2" xfId="12465"/>
    <cellStyle name="Nota 3 5 2 3 3 5 2 3" xfId="22015"/>
    <cellStyle name="Nota 3 5 2 3 3 5 3" xfId="6789"/>
    <cellStyle name="Nota 3 5 2 3 3 5 3 2" xfId="20307"/>
    <cellStyle name="Nota 3 5 2 3 3 5 4" xfId="10254"/>
    <cellStyle name="Nota 3 5 2 3 3 5 5" xfId="13260"/>
    <cellStyle name="Nota 3 5 2 3 3 6" xfId="7021"/>
    <cellStyle name="Nota 3 5 2 3 3 6 2" xfId="8729"/>
    <cellStyle name="Nota 3 5 2 3 3 6 2 2" xfId="12697"/>
    <cellStyle name="Nota 3 5 2 3 3 6 2 3" xfId="22247"/>
    <cellStyle name="Nota 3 5 2 3 3 6 3" xfId="11155"/>
    <cellStyle name="Nota 3 5 2 3 3 6 4" xfId="20539"/>
    <cellStyle name="Nota 3 5 2 3 3 7" xfId="6009"/>
    <cellStyle name="Nota 3 5 2 3 3 7 2" xfId="10750"/>
    <cellStyle name="Nota 3 5 2 3 3 7 3" xfId="19527"/>
    <cellStyle name="Nota 3 5 2 3 3 8" xfId="7717"/>
    <cellStyle name="Nota 3 5 2 3 3 8 2" xfId="11738"/>
    <cellStyle name="Nota 3 5 2 3 3 8 3" xfId="21235"/>
    <cellStyle name="Nota 3 5 2 3 3 9" xfId="5203"/>
    <cellStyle name="Nota 3 5 2 3 3 9 2" xfId="12879"/>
    <cellStyle name="Nota 3 5 2 3 4" xfId="3267"/>
    <cellStyle name="Nota 3 5 2 3 4 2" xfId="3654"/>
    <cellStyle name="Nota 3 5 2 3 4 2 2" xfId="18004"/>
    <cellStyle name="Nota 3 5 2 3 4 3" xfId="4037"/>
    <cellStyle name="Nota 3 5 2 3 4 3 2" xfId="13954"/>
    <cellStyle name="Nota 3 5 2 3 4 4" xfId="4420"/>
    <cellStyle name="Nota 3 5 2 3 4 4 2" xfId="13585"/>
    <cellStyle name="Nota 3 5 2 3 4 5" xfId="4802"/>
    <cellStyle name="Nota 3 5 2 3 4 5 2" xfId="13204"/>
    <cellStyle name="Nota 3 5 2 3 4 6" xfId="5788"/>
    <cellStyle name="Nota 3 5 2 3 4 6 2" xfId="19306"/>
    <cellStyle name="Nota 3 5 2 3 4 7" xfId="9397"/>
    <cellStyle name="Nota 3 5 2 3 4 8" xfId="15372"/>
    <cellStyle name="Nota 3 5 2 3 5" xfId="2885"/>
    <cellStyle name="Nota 3 5 2 3 5 2" xfId="7496"/>
    <cellStyle name="Nota 3 5 2 3 5 2 2" xfId="21014"/>
    <cellStyle name="Nota 3 5 2 3 5 3" xfId="9037"/>
    <cellStyle name="Nota 3 5 2 3 5 4" xfId="14128"/>
    <cellStyle name="Nota 3 5 2 3 6" xfId="8875"/>
    <cellStyle name="Nota 3 5 2 4" xfId="2683"/>
    <cellStyle name="Nota 3 5 2 4 2" xfId="2740"/>
    <cellStyle name="Nota 3 5 2 4 2 2" xfId="2975"/>
    <cellStyle name="Nota 3 5 2 4 2 2 10" xfId="9127"/>
    <cellStyle name="Nota 3 5 2 4 2 2 11" xfId="16475"/>
    <cellStyle name="Nota 3 5 2 4 2 2 2" xfId="3362"/>
    <cellStyle name="Nota 3 5 2 4 2 2 2 2" xfId="7939"/>
    <cellStyle name="Nota 3 5 2 4 2 2 2 2 2" xfId="11915"/>
    <cellStyle name="Nota 3 5 2 4 2 2 2 2 3" xfId="21457"/>
    <cellStyle name="Nota 3 5 2 4 2 2 2 3" xfId="6231"/>
    <cellStyle name="Nota 3 5 2 4 2 2 2 3 2" xfId="19749"/>
    <cellStyle name="Nota 3 5 2 4 2 2 2 4" xfId="9492"/>
    <cellStyle name="Nota 3 5 2 4 2 2 2 5" xfId="15304"/>
    <cellStyle name="Nota 3 5 2 4 2 2 3" xfId="3745"/>
    <cellStyle name="Nota 3 5 2 4 2 2 3 2" xfId="7075"/>
    <cellStyle name="Nota 3 5 2 4 2 2 3 2 2" xfId="11209"/>
    <cellStyle name="Nota 3 5 2 4 2 2 3 2 3" xfId="20593"/>
    <cellStyle name="Nota 3 5 2 4 2 2 3 3" xfId="5366"/>
    <cellStyle name="Nota 3 5 2 4 2 2 3 3 2" xfId="18884"/>
    <cellStyle name="Nota 3 5 2 4 2 2 3 4" xfId="9807"/>
    <cellStyle name="Nota 3 5 2 4 2 2 3 5" xfId="15418"/>
    <cellStyle name="Nota 3 5 2 4 2 2 4" xfId="4128"/>
    <cellStyle name="Nota 3 5 2 4 2 2 4 2" xfId="8246"/>
    <cellStyle name="Nota 3 5 2 4 2 2 4 2 2" xfId="12214"/>
    <cellStyle name="Nota 3 5 2 4 2 2 4 2 3" xfId="21764"/>
    <cellStyle name="Nota 3 5 2 4 2 2 4 3" xfId="6538"/>
    <cellStyle name="Nota 3 5 2 4 2 2 4 3 2" xfId="20056"/>
    <cellStyle name="Nota 3 5 2 4 2 2 4 4" xfId="9985"/>
    <cellStyle name="Nota 3 5 2 4 2 2 4 5" xfId="13869"/>
    <cellStyle name="Nota 3 5 2 4 2 2 5" xfId="4510"/>
    <cellStyle name="Nota 3 5 2 4 2 2 5 2" xfId="8478"/>
    <cellStyle name="Nota 3 5 2 4 2 2 5 2 2" xfId="12446"/>
    <cellStyle name="Nota 3 5 2 4 2 2 5 2 3" xfId="21996"/>
    <cellStyle name="Nota 3 5 2 4 2 2 5 3" xfId="6770"/>
    <cellStyle name="Nota 3 5 2 4 2 2 5 3 2" xfId="20288"/>
    <cellStyle name="Nota 3 5 2 4 2 2 5 4" xfId="10162"/>
    <cellStyle name="Nota 3 5 2 4 2 2 5 5" xfId="13495"/>
    <cellStyle name="Nota 3 5 2 4 2 2 6" xfId="7002"/>
    <cellStyle name="Nota 3 5 2 4 2 2 6 2" xfId="8710"/>
    <cellStyle name="Nota 3 5 2 4 2 2 6 2 2" xfId="12678"/>
    <cellStyle name="Nota 3 5 2 4 2 2 6 2 3" xfId="22228"/>
    <cellStyle name="Nota 3 5 2 4 2 2 6 3" xfId="11136"/>
    <cellStyle name="Nota 3 5 2 4 2 2 6 4" xfId="20520"/>
    <cellStyle name="Nota 3 5 2 4 2 2 7" xfId="5990"/>
    <cellStyle name="Nota 3 5 2 4 2 2 7 2" xfId="10731"/>
    <cellStyle name="Nota 3 5 2 4 2 2 7 3" xfId="19508"/>
    <cellStyle name="Nota 3 5 2 4 2 2 8" xfId="7698"/>
    <cellStyle name="Nota 3 5 2 4 2 2 8 2" xfId="11719"/>
    <cellStyle name="Nota 3 5 2 4 2 2 8 3" xfId="21216"/>
    <cellStyle name="Nota 3 5 2 4 2 2 9" xfId="5184"/>
    <cellStyle name="Nota 3 5 2 4 2 2 9 2" xfId="12898"/>
    <cellStyle name="Nota 3 5 2 4 2 3" xfId="3230"/>
    <cellStyle name="Nota 3 5 2 4 2 3 10" xfId="9360"/>
    <cellStyle name="Nota 3 5 2 4 2 3 11" xfId="16744"/>
    <cellStyle name="Nota 3 5 2 4 2 3 2" xfId="3617"/>
    <cellStyle name="Nota 3 5 2 4 2 3 2 2" xfId="7978"/>
    <cellStyle name="Nota 3 5 2 4 2 3 2 2 2" xfId="11954"/>
    <cellStyle name="Nota 3 5 2 4 2 3 2 2 3" xfId="21496"/>
    <cellStyle name="Nota 3 5 2 4 2 3 2 3" xfId="6270"/>
    <cellStyle name="Nota 3 5 2 4 2 3 2 3 2" xfId="19788"/>
    <cellStyle name="Nota 3 5 2 4 2 3 2 4" xfId="9709"/>
    <cellStyle name="Nota 3 5 2 4 2 3 2 5" xfId="15491"/>
    <cellStyle name="Nota 3 5 2 4 2 3 3" xfId="4000"/>
    <cellStyle name="Nota 3 5 2 4 2 3 3 2" xfId="5120"/>
    <cellStyle name="Nota 3 5 2 4 2 3 3 2 2" xfId="10362"/>
    <cellStyle name="Nota 3 5 2 4 2 3 3 2 3" xfId="12795"/>
    <cellStyle name="Nota 3 5 2 4 2 3 3 3" xfId="5282"/>
    <cellStyle name="Nota 3 5 2 4 2 3 3 3 2" xfId="18800"/>
    <cellStyle name="Nota 3 5 2 4 2 3 3 4" xfId="9919"/>
    <cellStyle name="Nota 3 5 2 4 2 3 3 5" xfId="13991"/>
    <cellStyle name="Nota 3 5 2 4 2 3 4" xfId="4383"/>
    <cellStyle name="Nota 3 5 2 4 2 3 4 2" xfId="8285"/>
    <cellStyle name="Nota 3 5 2 4 2 3 4 2 2" xfId="12253"/>
    <cellStyle name="Nota 3 5 2 4 2 3 4 2 3" xfId="21803"/>
    <cellStyle name="Nota 3 5 2 4 2 3 4 3" xfId="6577"/>
    <cellStyle name="Nota 3 5 2 4 2 3 4 3 2" xfId="20095"/>
    <cellStyle name="Nota 3 5 2 4 2 3 4 4" xfId="10097"/>
    <cellStyle name="Nota 3 5 2 4 2 3 4 5" xfId="13622"/>
    <cellStyle name="Nota 3 5 2 4 2 3 5" xfId="4765"/>
    <cellStyle name="Nota 3 5 2 4 2 3 5 2" xfId="8517"/>
    <cellStyle name="Nota 3 5 2 4 2 3 5 2 2" xfId="12485"/>
    <cellStyle name="Nota 3 5 2 4 2 3 5 2 3" xfId="22035"/>
    <cellStyle name="Nota 3 5 2 4 2 3 5 3" xfId="6809"/>
    <cellStyle name="Nota 3 5 2 4 2 3 5 3 2" xfId="20327"/>
    <cellStyle name="Nota 3 5 2 4 2 3 5 4" xfId="10274"/>
    <cellStyle name="Nota 3 5 2 4 2 3 5 5" xfId="13240"/>
    <cellStyle name="Nota 3 5 2 4 2 3 6" xfId="7041"/>
    <cellStyle name="Nota 3 5 2 4 2 3 6 2" xfId="8749"/>
    <cellStyle name="Nota 3 5 2 4 2 3 6 2 2" xfId="12717"/>
    <cellStyle name="Nota 3 5 2 4 2 3 6 2 3" xfId="22267"/>
    <cellStyle name="Nota 3 5 2 4 2 3 6 3" xfId="11175"/>
    <cellStyle name="Nota 3 5 2 4 2 3 6 4" xfId="20559"/>
    <cellStyle name="Nota 3 5 2 4 2 3 7" xfId="6029"/>
    <cellStyle name="Nota 3 5 2 4 2 3 7 2" xfId="10770"/>
    <cellStyle name="Nota 3 5 2 4 2 3 7 3" xfId="19547"/>
    <cellStyle name="Nota 3 5 2 4 2 3 8" xfId="7737"/>
    <cellStyle name="Nota 3 5 2 4 2 3 8 2" xfId="11758"/>
    <cellStyle name="Nota 3 5 2 4 2 3 8 3" xfId="21255"/>
    <cellStyle name="Nota 3 5 2 4 2 3 9" xfId="5223"/>
    <cellStyle name="Nota 3 5 2 4 2 3 9 2" xfId="12871"/>
    <cellStyle name="Nota 3 5 2 4 2 4" xfId="3287"/>
    <cellStyle name="Nota 3 5 2 4 2 4 2" xfId="3674"/>
    <cellStyle name="Nota 3 5 2 4 2 4 2 2" xfId="18751"/>
    <cellStyle name="Nota 3 5 2 4 2 4 3" xfId="4057"/>
    <cellStyle name="Nota 3 5 2 4 2 4 3 2" xfId="13934"/>
    <cellStyle name="Nota 3 5 2 4 2 4 4" xfId="4440"/>
    <cellStyle name="Nota 3 5 2 4 2 4 4 2" xfId="13565"/>
    <cellStyle name="Nota 3 5 2 4 2 4 5" xfId="4822"/>
    <cellStyle name="Nota 3 5 2 4 2 4 5 2" xfId="13184"/>
    <cellStyle name="Nota 3 5 2 4 2 4 6" xfId="5858"/>
    <cellStyle name="Nota 3 5 2 4 2 4 6 2" xfId="19376"/>
    <cellStyle name="Nota 3 5 2 4 2 4 7" xfId="9417"/>
    <cellStyle name="Nota 3 5 2 4 2 4 8" xfId="14866"/>
    <cellStyle name="Nota 3 5 2 4 2 5" xfId="2905"/>
    <cellStyle name="Nota 3 5 2 4 2 5 2" xfId="7566"/>
    <cellStyle name="Nota 3 5 2 4 2 5 2 2" xfId="21084"/>
    <cellStyle name="Nota 3 5 2 4 2 5 3" xfId="9057"/>
    <cellStyle name="Nota 3 5 2 4 2 5 4" xfId="14826"/>
    <cellStyle name="Nota 3 5 2 4 2 6" xfId="8895"/>
    <cellStyle name="Nota 3 5 2 4 3" xfId="2951"/>
    <cellStyle name="Nota 3 5 2 4 3 10" xfId="9103"/>
    <cellStyle name="Nota 3 5 2 4 3 11" xfId="15014"/>
    <cellStyle name="Nota 3 5 2 4 3 2" xfId="3338"/>
    <cellStyle name="Nota 3 5 2 4 3 2 2" xfId="7323"/>
    <cellStyle name="Nota 3 5 2 4 3 2 2 2" xfId="11413"/>
    <cellStyle name="Nota 3 5 2 4 3 2 2 3" xfId="20841"/>
    <cellStyle name="Nota 3 5 2 4 3 2 3" xfId="5614"/>
    <cellStyle name="Nota 3 5 2 4 3 2 3 2" xfId="19132"/>
    <cellStyle name="Nota 3 5 2 4 3 2 4" xfId="9468"/>
    <cellStyle name="Nota 3 5 2 4 3 2 5" xfId="17468"/>
    <cellStyle name="Nota 3 5 2 4 3 3" xfId="3721"/>
    <cellStyle name="Nota 3 5 2 4 3 3 2" xfId="7798"/>
    <cellStyle name="Nota 3 5 2 4 3 3 2 2" xfId="11814"/>
    <cellStyle name="Nota 3 5 2 4 3 3 2 3" xfId="21316"/>
    <cellStyle name="Nota 3 5 2 4 3 3 3" xfId="6090"/>
    <cellStyle name="Nota 3 5 2 4 3 3 3 2" xfId="19608"/>
    <cellStyle name="Nota 3 5 2 4 3 3 4" xfId="9783"/>
    <cellStyle name="Nota 3 5 2 4 3 3 5" xfId="17585"/>
    <cellStyle name="Nota 3 5 2 4 3 4" xfId="4104"/>
    <cellStyle name="Nota 3 5 2 4 3 4 2" xfId="8225"/>
    <cellStyle name="Nota 3 5 2 4 3 4 2 2" xfId="12193"/>
    <cellStyle name="Nota 3 5 2 4 3 4 2 3" xfId="21743"/>
    <cellStyle name="Nota 3 5 2 4 3 4 3" xfId="6517"/>
    <cellStyle name="Nota 3 5 2 4 3 4 3 2" xfId="20035"/>
    <cellStyle name="Nota 3 5 2 4 3 4 4" xfId="9961"/>
    <cellStyle name="Nota 3 5 2 4 3 4 5" xfId="13890"/>
    <cellStyle name="Nota 3 5 2 4 3 5" xfId="4486"/>
    <cellStyle name="Nota 3 5 2 4 3 5 2" xfId="8457"/>
    <cellStyle name="Nota 3 5 2 4 3 5 2 2" xfId="12425"/>
    <cellStyle name="Nota 3 5 2 4 3 5 2 3" xfId="21975"/>
    <cellStyle name="Nota 3 5 2 4 3 5 3" xfId="6749"/>
    <cellStyle name="Nota 3 5 2 4 3 5 3 2" xfId="20267"/>
    <cellStyle name="Nota 3 5 2 4 3 5 4" xfId="10138"/>
    <cellStyle name="Nota 3 5 2 4 3 5 5" xfId="13519"/>
    <cellStyle name="Nota 3 5 2 4 3 6" xfId="6981"/>
    <cellStyle name="Nota 3 5 2 4 3 6 2" xfId="8689"/>
    <cellStyle name="Nota 3 5 2 4 3 6 2 2" xfId="12657"/>
    <cellStyle name="Nota 3 5 2 4 3 6 2 3" xfId="22207"/>
    <cellStyle name="Nota 3 5 2 4 3 6 3" xfId="11115"/>
    <cellStyle name="Nota 3 5 2 4 3 6 4" xfId="20499"/>
    <cellStyle name="Nota 3 5 2 4 3 7" xfId="5969"/>
    <cellStyle name="Nota 3 5 2 4 3 7 2" xfId="10710"/>
    <cellStyle name="Nota 3 5 2 4 3 7 3" xfId="19487"/>
    <cellStyle name="Nota 3 5 2 4 3 8" xfId="7677"/>
    <cellStyle name="Nota 3 5 2 4 3 8 2" xfId="11698"/>
    <cellStyle name="Nota 3 5 2 4 3 8 3" xfId="21195"/>
    <cellStyle name="Nota 3 5 2 4 3 9" xfId="5162"/>
    <cellStyle name="Nota 3 5 2 4 3 9 2" xfId="12920"/>
    <cellStyle name="Nota 3 5 2 4 4" xfId="3173"/>
    <cellStyle name="Nota 3 5 2 4 4 10" xfId="9303"/>
    <cellStyle name="Nota 3 5 2 4 4 11" xfId="17511"/>
    <cellStyle name="Nota 3 5 2 4 4 2" xfId="3560"/>
    <cellStyle name="Nota 3 5 2 4 4 2 2" xfId="7430"/>
    <cellStyle name="Nota 3 5 2 4 4 2 2 2" xfId="11491"/>
    <cellStyle name="Nota 3 5 2 4 4 2 2 3" xfId="20948"/>
    <cellStyle name="Nota 3 5 2 4 4 2 3" xfId="5721"/>
    <cellStyle name="Nota 3 5 2 4 4 2 3 2" xfId="19239"/>
    <cellStyle name="Nota 3 5 2 4 4 2 4" xfId="9652"/>
    <cellStyle name="Nota 3 5 2 4 4 2 5" xfId="15081"/>
    <cellStyle name="Nota 3 5 2 4 4 3" xfId="3943"/>
    <cellStyle name="Nota 3 5 2 4 4 3 2" xfId="7772"/>
    <cellStyle name="Nota 3 5 2 4 4 3 2 2" xfId="11793"/>
    <cellStyle name="Nota 3 5 2 4 4 3 2 3" xfId="21290"/>
    <cellStyle name="Nota 3 5 2 4 4 3 3" xfId="6064"/>
    <cellStyle name="Nota 3 5 2 4 4 3 3 2" xfId="19582"/>
    <cellStyle name="Nota 3 5 2 4 4 3 4" xfId="9866"/>
    <cellStyle name="Nota 3 5 2 4 4 3 5" xfId="14048"/>
    <cellStyle name="Nota 3 5 2 4 4 4" xfId="4326"/>
    <cellStyle name="Nota 3 5 2 4 4 4 2" xfId="8167"/>
    <cellStyle name="Nota 3 5 2 4 4 4 2 2" xfId="12135"/>
    <cellStyle name="Nota 3 5 2 4 4 4 2 3" xfId="21685"/>
    <cellStyle name="Nota 3 5 2 4 4 4 3" xfId="6459"/>
    <cellStyle name="Nota 3 5 2 4 4 4 3 2" xfId="19977"/>
    <cellStyle name="Nota 3 5 2 4 4 4 4" xfId="10044"/>
    <cellStyle name="Nota 3 5 2 4 4 4 5" xfId="13679"/>
    <cellStyle name="Nota 3 5 2 4 4 5" xfId="4708"/>
    <cellStyle name="Nota 3 5 2 4 4 5 2" xfId="8399"/>
    <cellStyle name="Nota 3 5 2 4 4 5 2 2" xfId="12367"/>
    <cellStyle name="Nota 3 5 2 4 4 5 2 3" xfId="21917"/>
    <cellStyle name="Nota 3 5 2 4 4 5 3" xfId="6691"/>
    <cellStyle name="Nota 3 5 2 4 4 5 3 2" xfId="20209"/>
    <cellStyle name="Nota 3 5 2 4 4 5 4" xfId="10221"/>
    <cellStyle name="Nota 3 5 2 4 4 5 5" xfId="12821"/>
    <cellStyle name="Nota 3 5 2 4 4 6" xfId="6923"/>
    <cellStyle name="Nota 3 5 2 4 4 6 2" xfId="8631"/>
    <cellStyle name="Nota 3 5 2 4 4 6 2 2" xfId="12599"/>
    <cellStyle name="Nota 3 5 2 4 4 6 2 3" xfId="22149"/>
    <cellStyle name="Nota 3 5 2 4 4 6 3" xfId="11057"/>
    <cellStyle name="Nota 3 5 2 4 4 6 4" xfId="20441"/>
    <cellStyle name="Nota 3 5 2 4 4 7" xfId="5911"/>
    <cellStyle name="Nota 3 5 2 4 4 7 2" xfId="10652"/>
    <cellStyle name="Nota 3 5 2 4 4 7 3" xfId="19429"/>
    <cellStyle name="Nota 3 5 2 4 4 8" xfId="7619"/>
    <cellStyle name="Nota 3 5 2 4 4 8 2" xfId="11640"/>
    <cellStyle name="Nota 3 5 2 4 4 8 3" xfId="21137"/>
    <cellStyle name="Nota 3 5 2 4 4 9" xfId="5007"/>
    <cellStyle name="Nota 3 5 2 4 4 9 2" xfId="13012"/>
    <cellStyle name="Nota 3 5 2 4 5" xfId="3049"/>
    <cellStyle name="Nota 3 5 2 4 5 2" xfId="3436"/>
    <cellStyle name="Nota 3 5 2 4 5 2 2" xfId="17045"/>
    <cellStyle name="Nota 3 5 2 4 5 3" xfId="3819"/>
    <cellStyle name="Nota 3 5 2 4 5 3 2" xfId="14274"/>
    <cellStyle name="Nota 3 5 2 4 5 4" xfId="4202"/>
    <cellStyle name="Nota 3 5 2 4 5 4 2" xfId="13803"/>
    <cellStyle name="Nota 3 5 2 4 5 5" xfId="4584"/>
    <cellStyle name="Nota 3 5 2 4 5 5 2" xfId="13421"/>
    <cellStyle name="Nota 3 5 2 4 5 6" xfId="5819"/>
    <cellStyle name="Nota 3 5 2 4 5 6 2" xfId="19337"/>
    <cellStyle name="Nota 3 5 2 4 5 7" xfId="9189"/>
    <cellStyle name="Nota 3 5 2 4 5 8" xfId="14267"/>
    <cellStyle name="Nota 3 5 2 4 6" xfId="2882"/>
    <cellStyle name="Nota 3 5 2 4 6 2" xfId="7527"/>
    <cellStyle name="Nota 3 5 2 4 6 2 2" xfId="21045"/>
    <cellStyle name="Nota 3 5 2 4 6 3" xfId="9034"/>
    <cellStyle name="Nota 3 5 2 4 6 4" xfId="16065"/>
    <cellStyle name="Nota 3 5 2 4 7" xfId="8838"/>
    <cellStyle name="Nota 3 5 2 4 8" xfId="16912"/>
    <cellStyle name="Nota 3 5 2 5" xfId="2821"/>
    <cellStyle name="Nota 3 5 2 5 10" xfId="8974"/>
    <cellStyle name="Nota 3 5 2 5 11" xfId="15558"/>
    <cellStyle name="Nota 3 5 2 5 2" xfId="2781"/>
    <cellStyle name="Nota 3 5 2 5 2 2" xfId="7379"/>
    <cellStyle name="Nota 3 5 2 5 2 2 2" xfId="11465"/>
    <cellStyle name="Nota 3 5 2 5 2 2 3" xfId="20897"/>
    <cellStyle name="Nota 3 5 2 5 2 3" xfId="5670"/>
    <cellStyle name="Nota 3 5 2 5 2 3 2" xfId="19188"/>
    <cellStyle name="Nota 3 5 2 5 2 4" xfId="8936"/>
    <cellStyle name="Nota 3 5 2 5 2 5" xfId="16324"/>
    <cellStyle name="Nota 3 5 2 5 3" xfId="2795"/>
    <cellStyle name="Nota 3 5 2 5 3 2" xfId="7104"/>
    <cellStyle name="Nota 3 5 2 5 3 2 2" xfId="11238"/>
    <cellStyle name="Nota 3 5 2 5 3 2 3" xfId="20622"/>
    <cellStyle name="Nota 3 5 2 5 3 3" xfId="5395"/>
    <cellStyle name="Nota 3 5 2 5 3 3 2" xfId="18913"/>
    <cellStyle name="Nota 3 5 2 5 3 4" xfId="8950"/>
    <cellStyle name="Nota 3 5 2 5 3 5" xfId="14540"/>
    <cellStyle name="Nota 3 5 2 5 4" xfId="2813"/>
    <cellStyle name="Nota 3 5 2 5 4 2" xfId="8209"/>
    <cellStyle name="Nota 3 5 2 5 4 2 2" xfId="12177"/>
    <cellStyle name="Nota 3 5 2 5 4 2 3" xfId="21727"/>
    <cellStyle name="Nota 3 5 2 5 4 3" xfId="6501"/>
    <cellStyle name="Nota 3 5 2 5 4 3 2" xfId="20019"/>
    <cellStyle name="Nota 3 5 2 5 4 4" xfId="8968"/>
    <cellStyle name="Nota 3 5 2 5 4 5" xfId="14589"/>
    <cellStyle name="Nota 3 5 2 5 5" xfId="2785"/>
    <cellStyle name="Nota 3 5 2 5 5 2" xfId="8441"/>
    <cellStyle name="Nota 3 5 2 5 5 2 2" xfId="12409"/>
    <cellStyle name="Nota 3 5 2 5 5 2 3" xfId="21959"/>
    <cellStyle name="Nota 3 5 2 5 5 3" xfId="6733"/>
    <cellStyle name="Nota 3 5 2 5 5 3 2" xfId="20251"/>
    <cellStyle name="Nota 3 5 2 5 5 4" xfId="8940"/>
    <cellStyle name="Nota 3 5 2 5 5 5" xfId="17659"/>
    <cellStyle name="Nota 3 5 2 5 6" xfId="6965"/>
    <cellStyle name="Nota 3 5 2 5 6 2" xfId="8673"/>
    <cellStyle name="Nota 3 5 2 5 6 2 2" xfId="12641"/>
    <cellStyle name="Nota 3 5 2 5 6 2 3" xfId="22191"/>
    <cellStyle name="Nota 3 5 2 5 6 3" xfId="11099"/>
    <cellStyle name="Nota 3 5 2 5 6 4" xfId="20483"/>
    <cellStyle name="Nota 3 5 2 5 7" xfId="5953"/>
    <cellStyle name="Nota 3 5 2 5 7 2" xfId="10694"/>
    <cellStyle name="Nota 3 5 2 5 7 3" xfId="19471"/>
    <cellStyle name="Nota 3 5 2 5 8" xfId="7661"/>
    <cellStyle name="Nota 3 5 2 5 8 2" xfId="11682"/>
    <cellStyle name="Nota 3 5 2 5 8 3" xfId="21179"/>
    <cellStyle name="Nota 3 5 2 5 9" xfId="5054"/>
    <cellStyle name="Nota 3 5 2 5 9 2" xfId="12967"/>
    <cellStyle name="Nota 3 5 2 6" xfId="2931"/>
    <cellStyle name="Nota 3 5 2 6 2" xfId="3318"/>
    <cellStyle name="Nota 3 5 2 6 2 2" xfId="7421"/>
    <cellStyle name="Nota 3 5 2 6 2 2 2" xfId="20939"/>
    <cellStyle name="Nota 3 5 2 6 2 3" xfId="9448"/>
    <cellStyle name="Nota 3 5 2 6 2 4" xfId="16743"/>
    <cellStyle name="Nota 3 5 2 6 3" xfId="3701"/>
    <cellStyle name="Nota 3 5 2 6 3 2" xfId="14495"/>
    <cellStyle name="Nota 3 5 2 6 4" xfId="4084"/>
    <cellStyle name="Nota 3 5 2 6 4 2" xfId="13910"/>
    <cellStyle name="Nota 3 5 2 6 5" xfId="4466"/>
    <cellStyle name="Nota 3 5 2 6 5 2" xfId="13539"/>
    <cellStyle name="Nota 3 5 2 6 6" xfId="5712"/>
    <cellStyle name="Nota 3 5 2 6 6 2" xfId="19230"/>
    <cellStyle name="Nota 3 5 2 6 7" xfId="9083"/>
    <cellStyle name="Nota 3 5 2 6 8" xfId="16936"/>
    <cellStyle name="Nota 3 5 2 7" xfId="3106"/>
    <cellStyle name="Nota 3 5 2 7 2" xfId="3493"/>
    <cellStyle name="Nota 3 5 2 7 2 2" xfId="7192"/>
    <cellStyle name="Nota 3 5 2 7 2 2 2" xfId="20710"/>
    <cellStyle name="Nota 3 5 2 7 2 3" xfId="9586"/>
    <cellStyle name="Nota 3 5 2 7 2 4" xfId="16704"/>
    <cellStyle name="Nota 3 5 2 7 3" xfId="3876"/>
    <cellStyle name="Nota 3 5 2 7 3 2" xfId="14135"/>
    <cellStyle name="Nota 3 5 2 7 4" xfId="4259"/>
    <cellStyle name="Nota 3 5 2 7 4 2" xfId="13746"/>
    <cellStyle name="Nota 3 5 2 7 5" xfId="4641"/>
    <cellStyle name="Nota 3 5 2 7 5 2" xfId="13364"/>
    <cellStyle name="Nota 3 5 2 7 6" xfId="5483"/>
    <cellStyle name="Nota 3 5 2 7 6 2" xfId="19001"/>
    <cellStyle name="Nota 3 5 2 7 7" xfId="9237"/>
    <cellStyle name="Nota 3 5 2 7 8" xfId="15726"/>
    <cellStyle name="Nota 3 5 2 8" xfId="3004"/>
    <cellStyle name="Nota 3 5 2 8 2" xfId="3391"/>
    <cellStyle name="Nota 3 5 2 8 2 2" xfId="7190"/>
    <cellStyle name="Nota 3 5 2 8 2 2 2" xfId="20708"/>
    <cellStyle name="Nota 3 5 2 8 2 3" xfId="9515"/>
    <cellStyle name="Nota 3 5 2 8 2 4" xfId="15738"/>
    <cellStyle name="Nota 3 5 2 8 3" xfId="3774"/>
    <cellStyle name="Nota 3 5 2 8 3 2" xfId="16597"/>
    <cellStyle name="Nota 3 5 2 8 4" xfId="4157"/>
    <cellStyle name="Nota 3 5 2 8 4 2" xfId="14362"/>
    <cellStyle name="Nota 3 5 2 8 5" xfId="4539"/>
    <cellStyle name="Nota 3 5 2 8 5 2" xfId="13466"/>
    <cellStyle name="Nota 3 5 2 8 6" xfId="5481"/>
    <cellStyle name="Nota 3 5 2 8 6 2" xfId="18999"/>
    <cellStyle name="Nota 3 5 2 8 7" xfId="9151"/>
    <cellStyle name="Nota 3 5 2 8 8" xfId="15819"/>
    <cellStyle name="Nota 3 5 2 9" xfId="6113"/>
    <cellStyle name="Nota 3 5 2 9 2" xfId="7821"/>
    <cellStyle name="Nota 3 5 2 9 2 2" xfId="11831"/>
    <cellStyle name="Nota 3 5 2 9 2 3" xfId="21339"/>
    <cellStyle name="Nota 3 5 2 9 3" xfId="10811"/>
    <cellStyle name="Nota 3 5 2 9 4" xfId="19631"/>
    <cellStyle name="Nota 3 5 3" xfId="2700"/>
    <cellStyle name="Nota 3 5 3 10" xfId="5767"/>
    <cellStyle name="Nota 3 5 3 10 2" xfId="10543"/>
    <cellStyle name="Nota 3 5 3 10 3" xfId="19285"/>
    <cellStyle name="Nota 3 5 3 11" xfId="7476"/>
    <cellStyle name="Nota 3 5 3 11 2" xfId="11530"/>
    <cellStyle name="Nota 3 5 3 11 3" xfId="20994"/>
    <cellStyle name="Nota 3 5 3 12" xfId="4893"/>
    <cellStyle name="Nota 3 5 3 12 2" xfId="13118"/>
    <cellStyle name="Nota 3 5 3 13" xfId="8855"/>
    <cellStyle name="Nota 3 5 3 14" xfId="16888"/>
    <cellStyle name="Nota 3 5 3 2" xfId="2757"/>
    <cellStyle name="Nota 3 5 3 2 2" xfId="2980"/>
    <cellStyle name="Nota 3 5 3 2 2 10" xfId="9132"/>
    <cellStyle name="Nota 3 5 3 2 2 11" xfId="14880"/>
    <cellStyle name="Nota 3 5 3 2 2 2" xfId="3367"/>
    <cellStyle name="Nota 3 5 3 2 2 2 2" xfId="7945"/>
    <cellStyle name="Nota 3 5 3 2 2 2 2 2" xfId="11921"/>
    <cellStyle name="Nota 3 5 3 2 2 2 2 3" xfId="21463"/>
    <cellStyle name="Nota 3 5 3 2 2 2 3" xfId="6237"/>
    <cellStyle name="Nota 3 5 3 2 2 2 3 2" xfId="19755"/>
    <cellStyle name="Nota 3 5 3 2 2 2 4" xfId="9497"/>
    <cellStyle name="Nota 3 5 3 2 2 2 5" xfId="15378"/>
    <cellStyle name="Nota 3 5 3 2 2 3" xfId="3750"/>
    <cellStyle name="Nota 3 5 3 2 2 3 2" xfId="7425"/>
    <cellStyle name="Nota 3 5 3 2 2 3 2 2" xfId="11488"/>
    <cellStyle name="Nota 3 5 3 2 2 3 2 3" xfId="20943"/>
    <cellStyle name="Nota 3 5 3 2 2 3 3" xfId="5716"/>
    <cellStyle name="Nota 3 5 3 2 2 3 3 2" xfId="19234"/>
    <cellStyle name="Nota 3 5 3 2 2 3 4" xfId="9812"/>
    <cellStyle name="Nota 3 5 3 2 2 3 5" xfId="17756"/>
    <cellStyle name="Nota 3 5 3 2 2 4" xfId="4133"/>
    <cellStyle name="Nota 3 5 3 2 2 4 2" xfId="8252"/>
    <cellStyle name="Nota 3 5 3 2 2 4 2 2" xfId="12220"/>
    <cellStyle name="Nota 3 5 3 2 2 4 2 3" xfId="21770"/>
    <cellStyle name="Nota 3 5 3 2 2 4 3" xfId="6544"/>
    <cellStyle name="Nota 3 5 3 2 2 4 3 2" xfId="20062"/>
    <cellStyle name="Nota 3 5 3 2 2 4 4" xfId="9990"/>
    <cellStyle name="Nota 3 5 3 2 2 4 5" xfId="13864"/>
    <cellStyle name="Nota 3 5 3 2 2 5" xfId="4515"/>
    <cellStyle name="Nota 3 5 3 2 2 5 2" xfId="8484"/>
    <cellStyle name="Nota 3 5 3 2 2 5 2 2" xfId="12452"/>
    <cellStyle name="Nota 3 5 3 2 2 5 2 3" xfId="22002"/>
    <cellStyle name="Nota 3 5 3 2 2 5 3" xfId="6776"/>
    <cellStyle name="Nota 3 5 3 2 2 5 3 2" xfId="20294"/>
    <cellStyle name="Nota 3 5 3 2 2 5 4" xfId="10167"/>
    <cellStyle name="Nota 3 5 3 2 2 5 5" xfId="13490"/>
    <cellStyle name="Nota 3 5 3 2 2 6" xfId="7008"/>
    <cellStyle name="Nota 3 5 3 2 2 6 2" xfId="8716"/>
    <cellStyle name="Nota 3 5 3 2 2 6 2 2" xfId="12684"/>
    <cellStyle name="Nota 3 5 3 2 2 6 2 3" xfId="22234"/>
    <cellStyle name="Nota 3 5 3 2 2 6 3" xfId="11142"/>
    <cellStyle name="Nota 3 5 3 2 2 6 4" xfId="20526"/>
    <cellStyle name="Nota 3 5 3 2 2 7" xfId="5996"/>
    <cellStyle name="Nota 3 5 3 2 2 7 2" xfId="10737"/>
    <cellStyle name="Nota 3 5 3 2 2 7 3" xfId="19514"/>
    <cellStyle name="Nota 3 5 3 2 2 8" xfId="7704"/>
    <cellStyle name="Nota 3 5 3 2 2 8 2" xfId="11725"/>
    <cellStyle name="Nota 3 5 3 2 2 8 3" xfId="21222"/>
    <cellStyle name="Nota 3 5 3 2 2 9" xfId="5190"/>
    <cellStyle name="Nota 3 5 3 2 2 9 2" xfId="12892"/>
    <cellStyle name="Nota 3 5 3 2 3" xfId="3247"/>
    <cellStyle name="Nota 3 5 3 2 3 10" xfId="9377"/>
    <cellStyle name="Nota 3 5 3 2 3 11" xfId="16618"/>
    <cellStyle name="Nota 3 5 3 2 3 2" xfId="3634"/>
    <cellStyle name="Nota 3 5 3 2 3 2 2" xfId="7995"/>
    <cellStyle name="Nota 3 5 3 2 3 2 2 2" xfId="11971"/>
    <cellStyle name="Nota 3 5 3 2 3 2 2 3" xfId="21513"/>
    <cellStyle name="Nota 3 5 3 2 3 2 3" xfId="6287"/>
    <cellStyle name="Nota 3 5 3 2 3 2 3 2" xfId="19805"/>
    <cellStyle name="Nota 3 5 3 2 3 2 4" xfId="9726"/>
    <cellStyle name="Nota 3 5 3 2 3 2 5" xfId="18411"/>
    <cellStyle name="Nota 3 5 3 2 3 3" xfId="4017"/>
    <cellStyle name="Nota 3 5 3 2 3 3 2" xfId="7070"/>
    <cellStyle name="Nota 3 5 3 2 3 3 2 2" xfId="11204"/>
    <cellStyle name="Nota 3 5 3 2 3 3 2 3" xfId="20588"/>
    <cellStyle name="Nota 3 5 3 2 3 3 3" xfId="5361"/>
    <cellStyle name="Nota 3 5 3 2 3 3 3 2" xfId="18879"/>
    <cellStyle name="Nota 3 5 3 2 3 3 4" xfId="9936"/>
    <cellStyle name="Nota 3 5 3 2 3 3 5" xfId="13974"/>
    <cellStyle name="Nota 3 5 3 2 3 4" xfId="4400"/>
    <cellStyle name="Nota 3 5 3 2 3 4 2" xfId="8302"/>
    <cellStyle name="Nota 3 5 3 2 3 4 2 2" xfId="12270"/>
    <cellStyle name="Nota 3 5 3 2 3 4 2 3" xfId="21820"/>
    <cellStyle name="Nota 3 5 3 2 3 4 3" xfId="6594"/>
    <cellStyle name="Nota 3 5 3 2 3 4 3 2" xfId="20112"/>
    <cellStyle name="Nota 3 5 3 2 3 4 4" xfId="10114"/>
    <cellStyle name="Nota 3 5 3 2 3 4 5" xfId="13605"/>
    <cellStyle name="Nota 3 5 3 2 3 5" xfId="4782"/>
    <cellStyle name="Nota 3 5 3 2 3 5 2" xfId="8534"/>
    <cellStyle name="Nota 3 5 3 2 3 5 2 2" xfId="12502"/>
    <cellStyle name="Nota 3 5 3 2 3 5 2 3" xfId="22052"/>
    <cellStyle name="Nota 3 5 3 2 3 5 3" xfId="6826"/>
    <cellStyle name="Nota 3 5 3 2 3 5 3 2" xfId="20344"/>
    <cellStyle name="Nota 3 5 3 2 3 5 4" xfId="10291"/>
    <cellStyle name="Nota 3 5 3 2 3 5 5" xfId="13223"/>
    <cellStyle name="Nota 3 5 3 2 3 6" xfId="7058"/>
    <cellStyle name="Nota 3 5 3 2 3 6 2" xfId="8766"/>
    <cellStyle name="Nota 3 5 3 2 3 6 2 2" xfId="12734"/>
    <cellStyle name="Nota 3 5 3 2 3 6 2 3" xfId="22284"/>
    <cellStyle name="Nota 3 5 3 2 3 6 3" xfId="11192"/>
    <cellStyle name="Nota 3 5 3 2 3 6 4" xfId="20576"/>
    <cellStyle name="Nota 3 5 3 2 3 7" xfId="6046"/>
    <cellStyle name="Nota 3 5 3 2 3 7 2" xfId="10787"/>
    <cellStyle name="Nota 3 5 3 2 3 7 3" xfId="19564"/>
    <cellStyle name="Nota 3 5 3 2 3 8" xfId="7754"/>
    <cellStyle name="Nota 3 5 3 2 3 8 2" xfId="11775"/>
    <cellStyle name="Nota 3 5 3 2 3 8 3" xfId="21272"/>
    <cellStyle name="Nota 3 5 3 2 3 9" xfId="5240"/>
    <cellStyle name="Nota 3 5 3 2 3 9 2" xfId="12854"/>
    <cellStyle name="Nota 3 5 3 2 4" xfId="3304"/>
    <cellStyle name="Nota 3 5 3 2 4 2" xfId="3691"/>
    <cellStyle name="Nota 3 5 3 2 4 2 2" xfId="16051"/>
    <cellStyle name="Nota 3 5 3 2 4 3" xfId="4074"/>
    <cellStyle name="Nota 3 5 3 2 4 3 2" xfId="14154"/>
    <cellStyle name="Nota 3 5 3 2 4 4" xfId="4457"/>
    <cellStyle name="Nota 3 5 3 2 4 4 2" xfId="13548"/>
    <cellStyle name="Nota 3 5 3 2 4 5" xfId="4839"/>
    <cellStyle name="Nota 3 5 3 2 4 5 2" xfId="13167"/>
    <cellStyle name="Nota 3 5 3 2 4 6" xfId="5836"/>
    <cellStyle name="Nota 3 5 3 2 4 6 2" xfId="19354"/>
    <cellStyle name="Nota 3 5 3 2 4 7" xfId="9434"/>
    <cellStyle name="Nota 3 5 3 2 4 8" xfId="17762"/>
    <cellStyle name="Nota 3 5 3 2 5" xfId="2922"/>
    <cellStyle name="Nota 3 5 3 2 5 2" xfId="7544"/>
    <cellStyle name="Nota 3 5 3 2 5 2 2" xfId="21062"/>
    <cellStyle name="Nota 3 5 3 2 5 3" xfId="9074"/>
    <cellStyle name="Nota 3 5 3 2 5 4" xfId="16642"/>
    <cellStyle name="Nota 3 5 3 2 6" xfId="8912"/>
    <cellStyle name="Nota 3 5 3 3" xfId="2644"/>
    <cellStyle name="Nota 3 5 3 3 2" xfId="2941"/>
    <cellStyle name="Nota 3 5 3 3 2 10" xfId="9093"/>
    <cellStyle name="Nota 3 5 3 3 2 11" xfId="18749"/>
    <cellStyle name="Nota 3 5 3 3 2 2" xfId="3328"/>
    <cellStyle name="Nota 3 5 3 3 2 2 2" xfId="7297"/>
    <cellStyle name="Nota 3 5 3 3 2 2 2 2" xfId="11402"/>
    <cellStyle name="Nota 3 5 3 3 2 2 2 3" xfId="20815"/>
    <cellStyle name="Nota 3 5 3 3 2 2 3" xfId="5588"/>
    <cellStyle name="Nota 3 5 3 3 2 2 3 2" xfId="19106"/>
    <cellStyle name="Nota 3 5 3 3 2 2 4" xfId="9458"/>
    <cellStyle name="Nota 3 5 3 3 2 2 5" xfId="17505"/>
    <cellStyle name="Nota 3 5 3 3 2 3" xfId="3711"/>
    <cellStyle name="Nota 3 5 3 3 2 3 2" xfId="7300"/>
    <cellStyle name="Nota 3 5 3 3 2 3 2 2" xfId="11405"/>
    <cellStyle name="Nota 3 5 3 3 2 3 2 3" xfId="20818"/>
    <cellStyle name="Nota 3 5 3 3 2 3 3" xfId="5591"/>
    <cellStyle name="Nota 3 5 3 3 2 3 3 2" xfId="19109"/>
    <cellStyle name="Nota 3 5 3 3 2 3 4" xfId="9773"/>
    <cellStyle name="Nota 3 5 3 3 2 3 5" xfId="16619"/>
    <cellStyle name="Nota 3 5 3 3 2 4" xfId="4094"/>
    <cellStyle name="Nota 3 5 3 3 2 4 2" xfId="8215"/>
    <cellStyle name="Nota 3 5 3 3 2 4 2 2" xfId="12183"/>
    <cellStyle name="Nota 3 5 3 3 2 4 2 3" xfId="21733"/>
    <cellStyle name="Nota 3 5 3 3 2 4 3" xfId="6507"/>
    <cellStyle name="Nota 3 5 3 3 2 4 3 2" xfId="20025"/>
    <cellStyle name="Nota 3 5 3 3 2 4 4" xfId="9951"/>
    <cellStyle name="Nota 3 5 3 3 2 4 5" xfId="13900"/>
    <cellStyle name="Nota 3 5 3 3 2 5" xfId="4476"/>
    <cellStyle name="Nota 3 5 3 3 2 5 2" xfId="8447"/>
    <cellStyle name="Nota 3 5 3 3 2 5 2 2" xfId="12415"/>
    <cellStyle name="Nota 3 5 3 3 2 5 2 3" xfId="21965"/>
    <cellStyle name="Nota 3 5 3 3 2 5 3" xfId="6739"/>
    <cellStyle name="Nota 3 5 3 3 2 5 3 2" xfId="20257"/>
    <cellStyle name="Nota 3 5 3 3 2 5 4" xfId="10128"/>
    <cellStyle name="Nota 3 5 3 3 2 5 5" xfId="13529"/>
    <cellStyle name="Nota 3 5 3 3 2 6" xfId="6971"/>
    <cellStyle name="Nota 3 5 3 3 2 6 2" xfId="8679"/>
    <cellStyle name="Nota 3 5 3 3 2 6 2 2" xfId="12647"/>
    <cellStyle name="Nota 3 5 3 3 2 6 2 3" xfId="22197"/>
    <cellStyle name="Nota 3 5 3 3 2 6 3" xfId="11105"/>
    <cellStyle name="Nota 3 5 3 3 2 6 4" xfId="20489"/>
    <cellStyle name="Nota 3 5 3 3 2 7" xfId="5959"/>
    <cellStyle name="Nota 3 5 3 3 2 7 2" xfId="10700"/>
    <cellStyle name="Nota 3 5 3 3 2 7 3" xfId="19477"/>
    <cellStyle name="Nota 3 5 3 3 2 8" xfId="7667"/>
    <cellStyle name="Nota 3 5 3 3 2 8 2" xfId="11688"/>
    <cellStyle name="Nota 3 5 3 3 2 8 3" xfId="21185"/>
    <cellStyle name="Nota 3 5 3 3 2 9" xfId="5150"/>
    <cellStyle name="Nota 3 5 3 3 2 9 2" xfId="12777"/>
    <cellStyle name="Nota 3 5 3 3 3" xfId="3136"/>
    <cellStyle name="Nota 3 5 3 3 3 10" xfId="9266"/>
    <cellStyle name="Nota 3 5 3 3 3 11" xfId="14431"/>
    <cellStyle name="Nota 3 5 3 3 3 2" xfId="3523"/>
    <cellStyle name="Nota 3 5 3 3 3 2 2" xfId="7371"/>
    <cellStyle name="Nota 3 5 3 3 3 2 2 2" xfId="11457"/>
    <cellStyle name="Nota 3 5 3 3 3 2 2 3" xfId="20889"/>
    <cellStyle name="Nota 3 5 3 3 3 2 3" xfId="5662"/>
    <cellStyle name="Nota 3 5 3 3 3 2 3 2" xfId="19180"/>
    <cellStyle name="Nota 3 5 3 3 3 2 4" xfId="9615"/>
    <cellStyle name="Nota 3 5 3 3 3 2 5" xfId="16850"/>
    <cellStyle name="Nota 3 5 3 3 3 3" xfId="3906"/>
    <cellStyle name="Nota 3 5 3 3 3 3 2" xfId="7831"/>
    <cellStyle name="Nota 3 5 3 3 3 3 2 2" xfId="11838"/>
    <cellStyle name="Nota 3 5 3 3 3 3 2 3" xfId="21349"/>
    <cellStyle name="Nota 3 5 3 3 3 3 3" xfId="6123"/>
    <cellStyle name="Nota 3 5 3 3 3 3 3 2" xfId="19641"/>
    <cellStyle name="Nota 3 5 3 3 3 3 4" xfId="9829"/>
    <cellStyle name="Nota 3 5 3 3 3 3 5" xfId="14082"/>
    <cellStyle name="Nota 3 5 3 3 3 4" xfId="4289"/>
    <cellStyle name="Nota 3 5 3 3 3 4 2" xfId="8192"/>
    <cellStyle name="Nota 3 5 3 3 3 4 2 2" xfId="12160"/>
    <cellStyle name="Nota 3 5 3 3 3 4 2 3" xfId="21710"/>
    <cellStyle name="Nota 3 5 3 3 3 4 3" xfId="6484"/>
    <cellStyle name="Nota 3 5 3 3 3 4 3 2" xfId="20002"/>
    <cellStyle name="Nota 3 5 3 3 3 4 4" xfId="10007"/>
    <cellStyle name="Nota 3 5 3 3 3 4 5" xfId="13716"/>
    <cellStyle name="Nota 3 5 3 3 3 5" xfId="4671"/>
    <cellStyle name="Nota 3 5 3 3 3 5 2" xfId="8424"/>
    <cellStyle name="Nota 3 5 3 3 3 5 2 2" xfId="12392"/>
    <cellStyle name="Nota 3 5 3 3 3 5 2 3" xfId="21942"/>
    <cellStyle name="Nota 3 5 3 3 3 5 3" xfId="6716"/>
    <cellStyle name="Nota 3 5 3 3 3 5 3 2" xfId="20234"/>
    <cellStyle name="Nota 3 5 3 3 3 5 4" xfId="10184"/>
    <cellStyle name="Nota 3 5 3 3 3 5 5" xfId="13334"/>
    <cellStyle name="Nota 3 5 3 3 3 6" xfId="6948"/>
    <cellStyle name="Nota 3 5 3 3 3 6 2" xfId="8656"/>
    <cellStyle name="Nota 3 5 3 3 3 6 2 2" xfId="12624"/>
    <cellStyle name="Nota 3 5 3 3 3 6 2 3" xfId="22174"/>
    <cellStyle name="Nota 3 5 3 3 3 6 3" xfId="11082"/>
    <cellStyle name="Nota 3 5 3 3 3 6 4" xfId="20466"/>
    <cellStyle name="Nota 3 5 3 3 3 7" xfId="5936"/>
    <cellStyle name="Nota 3 5 3 3 3 7 2" xfId="10677"/>
    <cellStyle name="Nota 3 5 3 3 3 7 3" xfId="19454"/>
    <cellStyle name="Nota 3 5 3 3 3 8" xfId="7644"/>
    <cellStyle name="Nota 3 5 3 3 3 8 2" xfId="11665"/>
    <cellStyle name="Nota 3 5 3 3 3 8 3" xfId="21162"/>
    <cellStyle name="Nota 3 5 3 3 3 9" xfId="5032"/>
    <cellStyle name="Nota 3 5 3 3 3 9 2" xfId="12987"/>
    <cellStyle name="Nota 3 5 3 3 4" xfId="3028"/>
    <cellStyle name="Nota 3 5 3 3 4 2" xfId="3415"/>
    <cellStyle name="Nota 3 5 3 3 4 2 2" xfId="15015"/>
    <cellStyle name="Nota 3 5 3 3 4 3" xfId="3798"/>
    <cellStyle name="Nota 3 5 3 3 4 3 2" xfId="16094"/>
    <cellStyle name="Nota 3 5 3 3 4 4" xfId="4181"/>
    <cellStyle name="Nota 3 5 3 3 4 4 2" xfId="13824"/>
    <cellStyle name="Nota 3 5 3 3 4 5" xfId="4563"/>
    <cellStyle name="Nota 3 5 3 3 4 5 2" xfId="13442"/>
    <cellStyle name="Nota 3 5 3 3 4 6" xfId="5755"/>
    <cellStyle name="Nota 3 5 3 3 4 6 2" xfId="19273"/>
    <cellStyle name="Nota 3 5 3 3 4 7" xfId="9170"/>
    <cellStyle name="Nota 3 5 3 3 4 8" xfId="17995"/>
    <cellStyle name="Nota 3 5 3 3 5" xfId="2844"/>
    <cellStyle name="Nota 3 5 3 3 5 2" xfId="7464"/>
    <cellStyle name="Nota 3 5 3 3 5 2 2" xfId="20982"/>
    <cellStyle name="Nota 3 5 3 3 5 3" xfId="8997"/>
    <cellStyle name="Nota 3 5 3 3 5 4" xfId="18795"/>
    <cellStyle name="Nota 3 5 3 3 6" xfId="8801"/>
    <cellStyle name="Nota 3 5 3 4" xfId="2956"/>
    <cellStyle name="Nota 3 5 3 4 10" xfId="9108"/>
    <cellStyle name="Nota 3 5 3 4 11" xfId="17853"/>
    <cellStyle name="Nota 3 5 3 4 2" xfId="3343"/>
    <cellStyle name="Nota 3 5 3 4 2 2" xfId="7924"/>
    <cellStyle name="Nota 3 5 3 4 2 2 2" xfId="11900"/>
    <cellStyle name="Nota 3 5 3 4 2 2 3" xfId="21442"/>
    <cellStyle name="Nota 3 5 3 4 2 3" xfId="6216"/>
    <cellStyle name="Nota 3 5 3 4 2 3 2" xfId="19734"/>
    <cellStyle name="Nota 3 5 3 4 2 4" xfId="9473"/>
    <cellStyle name="Nota 3 5 3 4 2 5" xfId="18419"/>
    <cellStyle name="Nota 3 5 3 4 3" xfId="3726"/>
    <cellStyle name="Nota 3 5 3 4 3 2" xfId="7092"/>
    <cellStyle name="Nota 3 5 3 4 3 2 2" xfId="11226"/>
    <cellStyle name="Nota 3 5 3 4 3 2 3" xfId="20610"/>
    <cellStyle name="Nota 3 5 3 4 3 3" xfId="5383"/>
    <cellStyle name="Nota 3 5 3 4 3 3 2" xfId="18901"/>
    <cellStyle name="Nota 3 5 3 4 3 4" xfId="9788"/>
    <cellStyle name="Nota 3 5 3 4 3 5" xfId="14461"/>
    <cellStyle name="Nota 3 5 3 4 4" xfId="4109"/>
    <cellStyle name="Nota 3 5 3 4 4 2" xfId="8231"/>
    <cellStyle name="Nota 3 5 3 4 4 2 2" xfId="12199"/>
    <cellStyle name="Nota 3 5 3 4 4 2 3" xfId="21749"/>
    <cellStyle name="Nota 3 5 3 4 4 3" xfId="6523"/>
    <cellStyle name="Nota 3 5 3 4 4 3 2" xfId="20041"/>
    <cellStyle name="Nota 3 5 3 4 4 4" xfId="9966"/>
    <cellStyle name="Nota 3 5 3 4 4 5" xfId="13885"/>
    <cellStyle name="Nota 3 5 3 4 5" xfId="4491"/>
    <cellStyle name="Nota 3 5 3 4 5 2" xfId="8463"/>
    <cellStyle name="Nota 3 5 3 4 5 2 2" xfId="12431"/>
    <cellStyle name="Nota 3 5 3 4 5 2 3" xfId="21981"/>
    <cellStyle name="Nota 3 5 3 4 5 3" xfId="6755"/>
    <cellStyle name="Nota 3 5 3 4 5 3 2" xfId="20273"/>
    <cellStyle name="Nota 3 5 3 4 5 4" xfId="10143"/>
    <cellStyle name="Nota 3 5 3 4 5 5" xfId="13514"/>
    <cellStyle name="Nota 3 5 3 4 6" xfId="6987"/>
    <cellStyle name="Nota 3 5 3 4 6 2" xfId="8695"/>
    <cellStyle name="Nota 3 5 3 4 6 2 2" xfId="12663"/>
    <cellStyle name="Nota 3 5 3 4 6 2 3" xfId="22213"/>
    <cellStyle name="Nota 3 5 3 4 6 3" xfId="11121"/>
    <cellStyle name="Nota 3 5 3 4 6 4" xfId="20505"/>
    <cellStyle name="Nota 3 5 3 4 7" xfId="5975"/>
    <cellStyle name="Nota 3 5 3 4 7 2" xfId="10716"/>
    <cellStyle name="Nota 3 5 3 4 7 3" xfId="19493"/>
    <cellStyle name="Nota 3 5 3 4 8" xfId="7683"/>
    <cellStyle name="Nota 3 5 3 4 8 2" xfId="11704"/>
    <cellStyle name="Nota 3 5 3 4 8 3" xfId="21201"/>
    <cellStyle name="Nota 3 5 3 4 9" xfId="5169"/>
    <cellStyle name="Nota 3 5 3 4 9 2" xfId="12913"/>
    <cellStyle name="Nota 3 5 3 5" xfId="3190"/>
    <cellStyle name="Nota 3 5 3 5 10" xfId="9320"/>
    <cellStyle name="Nota 3 5 3 5 11" xfId="18005"/>
    <cellStyle name="Nota 3 5 3 5 2" xfId="3577"/>
    <cellStyle name="Nota 3 5 3 5 2 2" xfId="7359"/>
    <cellStyle name="Nota 3 5 3 5 2 2 2" xfId="11445"/>
    <cellStyle name="Nota 3 5 3 5 2 2 3" xfId="20877"/>
    <cellStyle name="Nota 3 5 3 5 2 3" xfId="5650"/>
    <cellStyle name="Nota 3 5 3 5 2 3 2" xfId="19168"/>
    <cellStyle name="Nota 3 5 3 5 2 4" xfId="9669"/>
    <cellStyle name="Nota 3 5 3 5 2 5" xfId="16456"/>
    <cellStyle name="Nota 3 5 3 5 3" xfId="3960"/>
    <cellStyle name="Nota 3 5 3 5 3 2" xfId="8060"/>
    <cellStyle name="Nota 3 5 3 5 3 2 2" xfId="12030"/>
    <cellStyle name="Nota 3 5 3 5 3 2 3" xfId="21578"/>
    <cellStyle name="Nota 3 5 3 5 3 3" xfId="6352"/>
    <cellStyle name="Nota 3 5 3 5 3 3 2" xfId="19870"/>
    <cellStyle name="Nota 3 5 3 5 3 4" xfId="9883"/>
    <cellStyle name="Nota 3 5 3 5 3 5" xfId="14031"/>
    <cellStyle name="Nota 3 5 3 5 4" xfId="4343"/>
    <cellStyle name="Nota 3 5 3 5 4 2" xfId="8150"/>
    <cellStyle name="Nota 3 5 3 5 4 2 2" xfId="12118"/>
    <cellStyle name="Nota 3 5 3 5 4 2 3" xfId="21668"/>
    <cellStyle name="Nota 3 5 3 5 4 3" xfId="6442"/>
    <cellStyle name="Nota 3 5 3 5 4 3 2" xfId="19960"/>
    <cellStyle name="Nota 3 5 3 5 4 4" xfId="10061"/>
    <cellStyle name="Nota 3 5 3 5 4 5" xfId="13662"/>
    <cellStyle name="Nota 3 5 3 5 5" xfId="4725"/>
    <cellStyle name="Nota 3 5 3 5 5 2" xfId="8382"/>
    <cellStyle name="Nota 3 5 3 5 5 2 2" xfId="12350"/>
    <cellStyle name="Nota 3 5 3 5 5 2 3" xfId="21900"/>
    <cellStyle name="Nota 3 5 3 5 5 3" xfId="6674"/>
    <cellStyle name="Nota 3 5 3 5 5 3 2" xfId="20192"/>
    <cellStyle name="Nota 3 5 3 5 5 4" xfId="10238"/>
    <cellStyle name="Nota 3 5 3 5 5 5" xfId="13280"/>
    <cellStyle name="Nota 3 5 3 5 6" xfId="6906"/>
    <cellStyle name="Nota 3 5 3 5 6 2" xfId="8614"/>
    <cellStyle name="Nota 3 5 3 5 6 2 2" xfId="12582"/>
    <cellStyle name="Nota 3 5 3 5 6 2 3" xfId="22132"/>
    <cellStyle name="Nota 3 5 3 5 6 3" xfId="11040"/>
    <cellStyle name="Nota 3 5 3 5 6 4" xfId="20424"/>
    <cellStyle name="Nota 3 5 3 5 7" xfId="5894"/>
    <cellStyle name="Nota 3 5 3 5 7 2" xfId="10635"/>
    <cellStyle name="Nota 3 5 3 5 7 3" xfId="19412"/>
    <cellStyle name="Nota 3 5 3 5 8" xfId="7602"/>
    <cellStyle name="Nota 3 5 3 5 8 2" xfId="11623"/>
    <cellStyle name="Nota 3 5 3 5 8 3" xfId="21120"/>
    <cellStyle name="Nota 3 5 3 5 9" xfId="4989"/>
    <cellStyle name="Nota 3 5 3 5 9 2" xfId="13030"/>
    <cellStyle name="Nota 3 5 3 6" xfId="3017"/>
    <cellStyle name="Nota 3 5 3 6 2" xfId="3404"/>
    <cellStyle name="Nota 3 5 3 6 2 2" xfId="8029"/>
    <cellStyle name="Nota 3 5 3 6 2 2 2" xfId="21547"/>
    <cellStyle name="Nota 3 5 3 6 2 3" xfId="9523"/>
    <cellStyle name="Nota 3 5 3 6 2 4" xfId="16696"/>
    <cellStyle name="Nota 3 5 3 6 3" xfId="3787"/>
    <cellStyle name="Nota 3 5 3 6 3 2" xfId="15783"/>
    <cellStyle name="Nota 3 5 3 6 4" xfId="4170"/>
    <cellStyle name="Nota 3 5 3 6 4 2" xfId="13835"/>
    <cellStyle name="Nota 3 5 3 6 5" xfId="4552"/>
    <cellStyle name="Nota 3 5 3 6 5 2" xfId="13453"/>
    <cellStyle name="Nota 3 5 3 6 6" xfId="6321"/>
    <cellStyle name="Nota 3 5 3 6 6 2" xfId="19839"/>
    <cellStyle name="Nota 3 5 3 6 7" xfId="9160"/>
    <cellStyle name="Nota 3 5 3 6 8" xfId="17157"/>
    <cellStyle name="Nota 3 5 3 7" xfId="5454"/>
    <cellStyle name="Nota 3 5 3 7 2" xfId="7163"/>
    <cellStyle name="Nota 3 5 3 7 2 2" xfId="11293"/>
    <cellStyle name="Nota 3 5 3 7 2 3" xfId="20681"/>
    <cellStyle name="Nota 3 5 3 7 3" xfId="10467"/>
    <cellStyle name="Nota 3 5 3 7 4" xfId="18972"/>
    <cellStyle name="Nota 3 5 3 8" xfId="5327"/>
    <cellStyle name="Nota 3 5 3 8 2" xfId="5090"/>
    <cellStyle name="Nota 3 5 3 8 2 2" xfId="10339"/>
    <cellStyle name="Nota 3 5 3 8 2 3" xfId="12945"/>
    <cellStyle name="Nota 3 5 3 8 3" xfId="10424"/>
    <cellStyle name="Nota 3 5 3 8 4" xfId="18845"/>
    <cellStyle name="Nota 3 5 3 9" xfId="6351"/>
    <cellStyle name="Nota 3 5 3 9 2" xfId="8059"/>
    <cellStyle name="Nota 3 5 3 9 2 2" xfId="12029"/>
    <cellStyle name="Nota 3 5 3 9 2 3" xfId="21577"/>
    <cellStyle name="Nota 3 5 3 9 3" xfId="10883"/>
    <cellStyle name="Nota 3 5 3 9 4" xfId="19869"/>
    <cellStyle name="Nota 3 5 4" xfId="3101"/>
    <cellStyle name="Nota 3 5 4 2" xfId="3488"/>
    <cellStyle name="Nota 3 5 4 2 2" xfId="18215"/>
    <cellStyle name="Nota 3 5 4 3" xfId="3871"/>
    <cellStyle name="Nota 3 5 4 3 2" xfId="14194"/>
    <cellStyle name="Nota 3 5 4 4" xfId="4254"/>
    <cellStyle name="Nota 3 5 4 4 2" xfId="13751"/>
    <cellStyle name="Nota 3 5 4 5" xfId="4636"/>
    <cellStyle name="Nota 3 5 4 5 2" xfId="13369"/>
    <cellStyle name="Nota 3 5 4 6" xfId="16653"/>
    <cellStyle name="Nota 3 5 5" xfId="3031"/>
    <cellStyle name="Nota 3 5 5 2" xfId="3418"/>
    <cellStyle name="Nota 3 5 5 2 2" xfId="14739"/>
    <cellStyle name="Nota 3 5 5 3" xfId="3801"/>
    <cellStyle name="Nota 3 5 5 3 2" xfId="18760"/>
    <cellStyle name="Nota 3 5 5 4" xfId="4184"/>
    <cellStyle name="Nota 3 5 5 4 2" xfId="13821"/>
    <cellStyle name="Nota 3 5 5 5" xfId="4566"/>
    <cellStyle name="Nota 3 5 5 5 2" xfId="13439"/>
    <cellStyle name="Nota 3 5 5 6" xfId="17464"/>
    <cellStyle name="Nota 3 5 6" xfId="22398"/>
    <cellStyle name="Nota 3 5 7" xfId="2165"/>
    <cellStyle name="Nota 3 6" xfId="1553"/>
    <cellStyle name="Nota 3 6 10" xfId="5256"/>
    <cellStyle name="Nota 3 6 10 2" xfId="10396"/>
    <cellStyle name="Nota 3 6 10 3" xfId="12838"/>
    <cellStyle name="Nota 3 6 11" xfId="5784"/>
    <cellStyle name="Nota 3 6 11 2" xfId="10560"/>
    <cellStyle name="Nota 3 6 11 3" xfId="19302"/>
    <cellStyle name="Nota 3 6 12" xfId="4848"/>
    <cellStyle name="Nota 3 6 12 2" xfId="13158"/>
    <cellStyle name="Nota 3 6 13" xfId="22399"/>
    <cellStyle name="Nota 3 6 14" xfId="2180"/>
    <cellStyle name="Nota 3 6 2" xfId="2613"/>
    <cellStyle name="Nota 3 6 2 10" xfId="7478"/>
    <cellStyle name="Nota 3 6 2 10 2" xfId="11532"/>
    <cellStyle name="Nota 3 6 2 10 3" xfId="20996"/>
    <cellStyle name="Nota 3 6 2 11" xfId="4895"/>
    <cellStyle name="Nota 3 6 2 11 2" xfId="14121"/>
    <cellStyle name="Nota 3 6 2 12" xfId="8776"/>
    <cellStyle name="Nota 3 6 2 2" xfId="2719"/>
    <cellStyle name="Nota 3 6 2 2 2" xfId="2964"/>
    <cellStyle name="Nota 3 6 2 2 2 10" xfId="9116"/>
    <cellStyle name="Nota 3 6 2 2 2 11" xfId="15933"/>
    <cellStyle name="Nota 3 6 2 2 2 2" xfId="3351"/>
    <cellStyle name="Nota 3 6 2 2 2 2 2" xfId="7928"/>
    <cellStyle name="Nota 3 6 2 2 2 2 2 2" xfId="11904"/>
    <cellStyle name="Nota 3 6 2 2 2 2 2 3" xfId="21446"/>
    <cellStyle name="Nota 3 6 2 2 2 2 3" xfId="6220"/>
    <cellStyle name="Nota 3 6 2 2 2 2 3 2" xfId="19738"/>
    <cellStyle name="Nota 3 6 2 2 2 2 4" xfId="9481"/>
    <cellStyle name="Nota 3 6 2 2 2 2 5" xfId="14472"/>
    <cellStyle name="Nota 3 6 2 2 2 3" xfId="3734"/>
    <cellStyle name="Nota 3 6 2 2 2 3 2" xfId="5076"/>
    <cellStyle name="Nota 3 6 2 2 2 3 2 2" xfId="10327"/>
    <cellStyle name="Nota 3 6 2 2 2 3 2 3" xfId="14120"/>
    <cellStyle name="Nota 3 6 2 2 2 3 3" xfId="5291"/>
    <cellStyle name="Nota 3 6 2 2 2 3 3 2" xfId="18809"/>
    <cellStyle name="Nota 3 6 2 2 2 3 4" xfId="9796"/>
    <cellStyle name="Nota 3 6 2 2 2 3 5" xfId="14485"/>
    <cellStyle name="Nota 3 6 2 2 2 4" xfId="4117"/>
    <cellStyle name="Nota 3 6 2 2 2 4 2" xfId="8235"/>
    <cellStyle name="Nota 3 6 2 2 2 4 2 2" xfId="12203"/>
    <cellStyle name="Nota 3 6 2 2 2 4 2 3" xfId="21753"/>
    <cellStyle name="Nota 3 6 2 2 2 4 3" xfId="6527"/>
    <cellStyle name="Nota 3 6 2 2 2 4 3 2" xfId="20045"/>
    <cellStyle name="Nota 3 6 2 2 2 4 4" xfId="9974"/>
    <cellStyle name="Nota 3 6 2 2 2 4 5" xfId="14124"/>
    <cellStyle name="Nota 3 6 2 2 2 5" xfId="4499"/>
    <cellStyle name="Nota 3 6 2 2 2 5 2" xfId="8467"/>
    <cellStyle name="Nota 3 6 2 2 2 5 2 2" xfId="12435"/>
    <cellStyle name="Nota 3 6 2 2 2 5 2 3" xfId="21985"/>
    <cellStyle name="Nota 3 6 2 2 2 5 3" xfId="6759"/>
    <cellStyle name="Nota 3 6 2 2 2 5 3 2" xfId="20277"/>
    <cellStyle name="Nota 3 6 2 2 2 5 4" xfId="10151"/>
    <cellStyle name="Nota 3 6 2 2 2 5 5" xfId="13506"/>
    <cellStyle name="Nota 3 6 2 2 2 6" xfId="6991"/>
    <cellStyle name="Nota 3 6 2 2 2 6 2" xfId="8699"/>
    <cellStyle name="Nota 3 6 2 2 2 6 2 2" xfId="12667"/>
    <cellStyle name="Nota 3 6 2 2 2 6 2 3" xfId="22217"/>
    <cellStyle name="Nota 3 6 2 2 2 6 3" xfId="11125"/>
    <cellStyle name="Nota 3 6 2 2 2 6 4" xfId="20509"/>
    <cellStyle name="Nota 3 6 2 2 2 7" xfId="5979"/>
    <cellStyle name="Nota 3 6 2 2 2 7 2" xfId="10720"/>
    <cellStyle name="Nota 3 6 2 2 2 7 3" xfId="19497"/>
    <cellStyle name="Nota 3 6 2 2 2 8" xfId="7687"/>
    <cellStyle name="Nota 3 6 2 2 2 8 2" xfId="11708"/>
    <cellStyle name="Nota 3 6 2 2 2 8 3" xfId="21205"/>
    <cellStyle name="Nota 3 6 2 2 2 9" xfId="5173"/>
    <cellStyle name="Nota 3 6 2 2 2 9 2" xfId="12909"/>
    <cellStyle name="Nota 3 6 2 2 3" xfId="3209"/>
    <cellStyle name="Nota 3 6 2 2 3 10" xfId="9339"/>
    <cellStyle name="Nota 3 6 2 2 3 11" xfId="16698"/>
    <cellStyle name="Nota 3 6 2 2 3 2" xfId="3596"/>
    <cellStyle name="Nota 3 6 2 2 3 2 2" xfId="7957"/>
    <cellStyle name="Nota 3 6 2 2 3 2 2 2" xfId="11933"/>
    <cellStyle name="Nota 3 6 2 2 3 2 2 3" xfId="21475"/>
    <cellStyle name="Nota 3 6 2 2 3 2 3" xfId="6249"/>
    <cellStyle name="Nota 3 6 2 2 3 2 3 2" xfId="19767"/>
    <cellStyle name="Nota 3 6 2 2 3 2 4" xfId="9688"/>
    <cellStyle name="Nota 3 6 2 2 3 2 5" xfId="17714"/>
    <cellStyle name="Nota 3 6 2 2 3 3" xfId="3979"/>
    <cellStyle name="Nota 3 6 2 2 3 3 2" xfId="7777"/>
    <cellStyle name="Nota 3 6 2 2 3 3 2 2" xfId="11798"/>
    <cellStyle name="Nota 3 6 2 2 3 3 2 3" xfId="21295"/>
    <cellStyle name="Nota 3 6 2 2 3 3 3" xfId="6069"/>
    <cellStyle name="Nota 3 6 2 2 3 3 3 2" xfId="19587"/>
    <cellStyle name="Nota 3 6 2 2 3 3 4" xfId="9898"/>
    <cellStyle name="Nota 3 6 2 2 3 3 5" xfId="14012"/>
    <cellStyle name="Nota 3 6 2 2 3 4" xfId="4362"/>
    <cellStyle name="Nota 3 6 2 2 3 4 2" xfId="8264"/>
    <cellStyle name="Nota 3 6 2 2 3 4 2 2" xfId="12232"/>
    <cellStyle name="Nota 3 6 2 2 3 4 2 3" xfId="21782"/>
    <cellStyle name="Nota 3 6 2 2 3 4 3" xfId="6556"/>
    <cellStyle name="Nota 3 6 2 2 3 4 3 2" xfId="20074"/>
    <cellStyle name="Nota 3 6 2 2 3 4 4" xfId="10076"/>
    <cellStyle name="Nota 3 6 2 2 3 4 5" xfId="13643"/>
    <cellStyle name="Nota 3 6 2 2 3 5" xfId="4744"/>
    <cellStyle name="Nota 3 6 2 2 3 5 2" xfId="8496"/>
    <cellStyle name="Nota 3 6 2 2 3 5 2 2" xfId="12464"/>
    <cellStyle name="Nota 3 6 2 2 3 5 2 3" xfId="22014"/>
    <cellStyle name="Nota 3 6 2 2 3 5 3" xfId="6788"/>
    <cellStyle name="Nota 3 6 2 2 3 5 3 2" xfId="20306"/>
    <cellStyle name="Nota 3 6 2 2 3 5 4" xfId="10253"/>
    <cellStyle name="Nota 3 6 2 2 3 5 5" xfId="13261"/>
    <cellStyle name="Nota 3 6 2 2 3 6" xfId="7020"/>
    <cellStyle name="Nota 3 6 2 2 3 6 2" xfId="8728"/>
    <cellStyle name="Nota 3 6 2 2 3 6 2 2" xfId="12696"/>
    <cellStyle name="Nota 3 6 2 2 3 6 2 3" xfId="22246"/>
    <cellStyle name="Nota 3 6 2 2 3 6 3" xfId="11154"/>
    <cellStyle name="Nota 3 6 2 2 3 6 4" xfId="20538"/>
    <cellStyle name="Nota 3 6 2 2 3 7" xfId="6008"/>
    <cellStyle name="Nota 3 6 2 2 3 7 2" xfId="10749"/>
    <cellStyle name="Nota 3 6 2 2 3 7 3" xfId="19526"/>
    <cellStyle name="Nota 3 6 2 2 3 8" xfId="7716"/>
    <cellStyle name="Nota 3 6 2 2 3 8 2" xfId="11737"/>
    <cellStyle name="Nota 3 6 2 2 3 8 3" xfId="21234"/>
    <cellStyle name="Nota 3 6 2 2 3 9" xfId="5202"/>
    <cellStyle name="Nota 3 6 2 2 3 9 2" xfId="12880"/>
    <cellStyle name="Nota 3 6 2 2 4" xfId="3266"/>
    <cellStyle name="Nota 3 6 2 2 4 2" xfId="3653"/>
    <cellStyle name="Nota 3 6 2 2 4 2 2" xfId="16100"/>
    <cellStyle name="Nota 3 6 2 2 4 3" xfId="4036"/>
    <cellStyle name="Nota 3 6 2 2 4 3 2" xfId="13955"/>
    <cellStyle name="Nota 3 6 2 2 4 4" xfId="4419"/>
    <cellStyle name="Nota 3 6 2 2 4 4 2" xfId="13586"/>
    <cellStyle name="Nota 3 6 2 2 4 5" xfId="4801"/>
    <cellStyle name="Nota 3 6 2 2 4 5 2" xfId="13205"/>
    <cellStyle name="Nota 3 6 2 2 4 6" xfId="5787"/>
    <cellStyle name="Nota 3 6 2 2 4 6 2" xfId="19305"/>
    <cellStyle name="Nota 3 6 2 2 4 7" xfId="9396"/>
    <cellStyle name="Nota 3 6 2 2 4 8" xfId="15646"/>
    <cellStyle name="Nota 3 6 2 2 5" xfId="2884"/>
    <cellStyle name="Nota 3 6 2 2 5 2" xfId="7495"/>
    <cellStyle name="Nota 3 6 2 2 5 2 2" xfId="21013"/>
    <cellStyle name="Nota 3 6 2 2 5 3" xfId="9036"/>
    <cellStyle name="Nota 3 6 2 2 5 4" xfId="14142"/>
    <cellStyle name="Nota 3 6 2 2 6" xfId="8874"/>
    <cellStyle name="Nota 3 6 2 3" xfId="2702"/>
    <cellStyle name="Nota 3 6 2 3 2" xfId="2758"/>
    <cellStyle name="Nota 3 6 2 3 2 2" xfId="2981"/>
    <cellStyle name="Nota 3 6 2 3 2 2 10" xfId="9133"/>
    <cellStyle name="Nota 3 6 2 3 2 2 11" xfId="14600"/>
    <cellStyle name="Nota 3 6 2 3 2 2 2" xfId="3368"/>
    <cellStyle name="Nota 3 6 2 3 2 2 2 2" xfId="7946"/>
    <cellStyle name="Nota 3 6 2 3 2 2 2 2 2" xfId="11922"/>
    <cellStyle name="Nota 3 6 2 3 2 2 2 2 3" xfId="21464"/>
    <cellStyle name="Nota 3 6 2 3 2 2 2 3" xfId="6238"/>
    <cellStyle name="Nota 3 6 2 3 2 2 2 3 2" xfId="19756"/>
    <cellStyle name="Nota 3 6 2 3 2 2 2 4" xfId="9498"/>
    <cellStyle name="Nota 3 6 2 3 2 2 2 5" xfId="15103"/>
    <cellStyle name="Nota 3 6 2 3 2 2 3" xfId="3751"/>
    <cellStyle name="Nota 3 6 2 3 2 2 3 2" xfId="7781"/>
    <cellStyle name="Nota 3 6 2 3 2 2 3 2 2" xfId="11801"/>
    <cellStyle name="Nota 3 6 2 3 2 2 3 2 3" xfId="21299"/>
    <cellStyle name="Nota 3 6 2 3 2 2 3 3" xfId="6073"/>
    <cellStyle name="Nota 3 6 2 3 2 2 3 3 2" xfId="19591"/>
    <cellStyle name="Nota 3 6 2 3 2 2 3 4" xfId="9813"/>
    <cellStyle name="Nota 3 6 2 3 2 2 3 5" xfId="14867"/>
    <cellStyle name="Nota 3 6 2 3 2 2 4" xfId="4134"/>
    <cellStyle name="Nota 3 6 2 3 2 2 4 2" xfId="8253"/>
    <cellStyle name="Nota 3 6 2 3 2 2 4 2 2" xfId="12221"/>
    <cellStyle name="Nota 3 6 2 3 2 2 4 2 3" xfId="21771"/>
    <cellStyle name="Nota 3 6 2 3 2 2 4 3" xfId="6545"/>
    <cellStyle name="Nota 3 6 2 3 2 2 4 3 2" xfId="20063"/>
    <cellStyle name="Nota 3 6 2 3 2 2 4 4" xfId="9991"/>
    <cellStyle name="Nota 3 6 2 3 2 2 4 5" xfId="13863"/>
    <cellStyle name="Nota 3 6 2 3 2 2 5" xfId="4516"/>
    <cellStyle name="Nota 3 6 2 3 2 2 5 2" xfId="8485"/>
    <cellStyle name="Nota 3 6 2 3 2 2 5 2 2" xfId="12453"/>
    <cellStyle name="Nota 3 6 2 3 2 2 5 2 3" xfId="22003"/>
    <cellStyle name="Nota 3 6 2 3 2 2 5 3" xfId="6777"/>
    <cellStyle name="Nota 3 6 2 3 2 2 5 3 2" xfId="20295"/>
    <cellStyle name="Nota 3 6 2 3 2 2 5 4" xfId="10168"/>
    <cellStyle name="Nota 3 6 2 3 2 2 5 5" xfId="13489"/>
    <cellStyle name="Nota 3 6 2 3 2 2 6" xfId="7009"/>
    <cellStyle name="Nota 3 6 2 3 2 2 6 2" xfId="8717"/>
    <cellStyle name="Nota 3 6 2 3 2 2 6 2 2" xfId="12685"/>
    <cellStyle name="Nota 3 6 2 3 2 2 6 2 3" xfId="22235"/>
    <cellStyle name="Nota 3 6 2 3 2 2 6 3" xfId="11143"/>
    <cellStyle name="Nota 3 6 2 3 2 2 6 4" xfId="20527"/>
    <cellStyle name="Nota 3 6 2 3 2 2 7" xfId="5997"/>
    <cellStyle name="Nota 3 6 2 3 2 2 7 2" xfId="10738"/>
    <cellStyle name="Nota 3 6 2 3 2 2 7 3" xfId="19515"/>
    <cellStyle name="Nota 3 6 2 3 2 2 8" xfId="7705"/>
    <cellStyle name="Nota 3 6 2 3 2 2 8 2" xfId="11726"/>
    <cellStyle name="Nota 3 6 2 3 2 2 8 3" xfId="21223"/>
    <cellStyle name="Nota 3 6 2 3 2 2 9" xfId="5191"/>
    <cellStyle name="Nota 3 6 2 3 2 2 9 2" xfId="12891"/>
    <cellStyle name="Nota 3 6 2 3 2 3" xfId="3248"/>
    <cellStyle name="Nota 3 6 2 3 2 3 10" xfId="9378"/>
    <cellStyle name="Nota 3 6 2 3 2 3 11" xfId="18672"/>
    <cellStyle name="Nota 3 6 2 3 2 3 2" xfId="3635"/>
    <cellStyle name="Nota 3 6 2 3 2 3 2 2" xfId="7996"/>
    <cellStyle name="Nota 3 6 2 3 2 3 2 2 2" xfId="11972"/>
    <cellStyle name="Nota 3 6 2 3 2 3 2 2 3" xfId="21514"/>
    <cellStyle name="Nota 3 6 2 3 2 3 2 3" xfId="6288"/>
    <cellStyle name="Nota 3 6 2 3 2 3 2 3 2" xfId="19806"/>
    <cellStyle name="Nota 3 6 2 3 2 3 2 4" xfId="9727"/>
    <cellStyle name="Nota 3 6 2 3 2 3 2 5" xfId="15296"/>
    <cellStyle name="Nota 3 6 2 3 2 3 3" xfId="4018"/>
    <cellStyle name="Nota 3 6 2 3 2 3 3 2" xfId="7069"/>
    <cellStyle name="Nota 3 6 2 3 2 3 3 2 2" xfId="11203"/>
    <cellStyle name="Nota 3 6 2 3 2 3 3 2 3" xfId="20587"/>
    <cellStyle name="Nota 3 6 2 3 2 3 3 3" xfId="5360"/>
    <cellStyle name="Nota 3 6 2 3 2 3 3 3 2" xfId="18878"/>
    <cellStyle name="Nota 3 6 2 3 2 3 3 4" xfId="9937"/>
    <cellStyle name="Nota 3 6 2 3 2 3 3 5" xfId="13973"/>
    <cellStyle name="Nota 3 6 2 3 2 3 4" xfId="4401"/>
    <cellStyle name="Nota 3 6 2 3 2 3 4 2" xfId="8303"/>
    <cellStyle name="Nota 3 6 2 3 2 3 4 2 2" xfId="12271"/>
    <cellStyle name="Nota 3 6 2 3 2 3 4 2 3" xfId="21821"/>
    <cellStyle name="Nota 3 6 2 3 2 3 4 3" xfId="6595"/>
    <cellStyle name="Nota 3 6 2 3 2 3 4 3 2" xfId="20113"/>
    <cellStyle name="Nota 3 6 2 3 2 3 4 4" xfId="10115"/>
    <cellStyle name="Nota 3 6 2 3 2 3 4 5" xfId="13604"/>
    <cellStyle name="Nota 3 6 2 3 2 3 5" xfId="4783"/>
    <cellStyle name="Nota 3 6 2 3 2 3 5 2" xfId="8535"/>
    <cellStyle name="Nota 3 6 2 3 2 3 5 2 2" xfId="12503"/>
    <cellStyle name="Nota 3 6 2 3 2 3 5 2 3" xfId="22053"/>
    <cellStyle name="Nota 3 6 2 3 2 3 5 3" xfId="6827"/>
    <cellStyle name="Nota 3 6 2 3 2 3 5 3 2" xfId="20345"/>
    <cellStyle name="Nota 3 6 2 3 2 3 5 4" xfId="10292"/>
    <cellStyle name="Nota 3 6 2 3 2 3 5 5" xfId="13222"/>
    <cellStyle name="Nota 3 6 2 3 2 3 6" xfId="7059"/>
    <cellStyle name="Nota 3 6 2 3 2 3 6 2" xfId="8767"/>
    <cellStyle name="Nota 3 6 2 3 2 3 6 2 2" xfId="12735"/>
    <cellStyle name="Nota 3 6 2 3 2 3 6 2 3" xfId="22285"/>
    <cellStyle name="Nota 3 6 2 3 2 3 6 3" xfId="11193"/>
    <cellStyle name="Nota 3 6 2 3 2 3 6 4" xfId="20577"/>
    <cellStyle name="Nota 3 6 2 3 2 3 7" xfId="6047"/>
    <cellStyle name="Nota 3 6 2 3 2 3 7 2" xfId="10788"/>
    <cellStyle name="Nota 3 6 2 3 2 3 7 3" xfId="19565"/>
    <cellStyle name="Nota 3 6 2 3 2 3 8" xfId="7755"/>
    <cellStyle name="Nota 3 6 2 3 2 3 8 2" xfId="11776"/>
    <cellStyle name="Nota 3 6 2 3 2 3 8 3" xfId="21273"/>
    <cellStyle name="Nota 3 6 2 3 2 3 9" xfId="5241"/>
    <cellStyle name="Nota 3 6 2 3 2 3 9 2" xfId="12853"/>
    <cellStyle name="Nota 3 6 2 3 2 4" xfId="3305"/>
    <cellStyle name="Nota 3 6 2 3 2 4 2" xfId="3692"/>
    <cellStyle name="Nota 3 6 2 3 2 4 2 2" xfId="16162"/>
    <cellStyle name="Nota 3 6 2 3 2 4 3" xfId="4075"/>
    <cellStyle name="Nota 3 6 2 3 2 4 3 2" xfId="14125"/>
    <cellStyle name="Nota 3 6 2 3 2 4 4" xfId="4458"/>
    <cellStyle name="Nota 3 6 2 3 2 4 4 2" xfId="13547"/>
    <cellStyle name="Nota 3 6 2 3 2 4 5" xfId="4840"/>
    <cellStyle name="Nota 3 6 2 3 2 4 5 2" xfId="13166"/>
    <cellStyle name="Nota 3 6 2 3 2 4 6" xfId="5860"/>
    <cellStyle name="Nota 3 6 2 3 2 4 6 2" xfId="19378"/>
    <cellStyle name="Nota 3 6 2 3 2 4 7" xfId="9435"/>
    <cellStyle name="Nota 3 6 2 3 2 4 8" xfId="14731"/>
    <cellStyle name="Nota 3 6 2 3 2 5" xfId="2923"/>
    <cellStyle name="Nota 3 6 2 3 2 5 2" xfId="7568"/>
    <cellStyle name="Nota 3 6 2 3 2 5 2 2" xfId="21086"/>
    <cellStyle name="Nota 3 6 2 3 2 5 3" xfId="9075"/>
    <cellStyle name="Nota 3 6 2 3 2 5 4" xfId="18696"/>
    <cellStyle name="Nota 3 6 2 3 2 6" xfId="8913"/>
    <cellStyle name="Nota 3 6 2 3 3" xfId="2957"/>
    <cellStyle name="Nota 3 6 2 3 3 10" xfId="9109"/>
    <cellStyle name="Nota 3 6 2 3 3 11" xfId="14393"/>
    <cellStyle name="Nota 3 6 2 3 3 2" xfId="3344"/>
    <cellStyle name="Nota 3 6 2 3 3 2 2" xfId="7925"/>
    <cellStyle name="Nota 3 6 2 3 3 2 2 2" xfId="11901"/>
    <cellStyle name="Nota 3 6 2 3 3 2 2 3" xfId="21443"/>
    <cellStyle name="Nota 3 6 2 3 3 2 3" xfId="6217"/>
    <cellStyle name="Nota 3 6 2 3 3 2 3 2" xfId="19735"/>
    <cellStyle name="Nota 3 6 2 3 3 2 4" xfId="9474"/>
    <cellStyle name="Nota 3 6 2 3 3 2 5" xfId="15303"/>
    <cellStyle name="Nota 3 6 2 3 3 3" xfId="3727"/>
    <cellStyle name="Nota 3 6 2 3 3 3 2" xfId="5136"/>
    <cellStyle name="Nota 3 6 2 3 3 3 2 2" xfId="10375"/>
    <cellStyle name="Nota 3 6 2 3 3 3 2 3" xfId="12785"/>
    <cellStyle name="Nota 3 6 2 3 3 3 3" xfId="5266"/>
    <cellStyle name="Nota 3 6 2 3 3 3 3 2" xfId="12828"/>
    <cellStyle name="Nota 3 6 2 3 3 3 4" xfId="9789"/>
    <cellStyle name="Nota 3 6 2 3 3 3 5" xfId="17835"/>
    <cellStyle name="Nota 3 6 2 3 3 4" xfId="4110"/>
    <cellStyle name="Nota 3 6 2 3 3 4 2" xfId="8232"/>
    <cellStyle name="Nota 3 6 2 3 3 4 2 2" xfId="12200"/>
    <cellStyle name="Nota 3 6 2 3 3 4 2 3" xfId="21750"/>
    <cellStyle name="Nota 3 6 2 3 3 4 3" xfId="6524"/>
    <cellStyle name="Nota 3 6 2 3 3 4 3 2" xfId="20042"/>
    <cellStyle name="Nota 3 6 2 3 3 4 4" xfId="9967"/>
    <cellStyle name="Nota 3 6 2 3 3 4 5" xfId="13884"/>
    <cellStyle name="Nota 3 6 2 3 3 5" xfId="4492"/>
    <cellStyle name="Nota 3 6 2 3 3 5 2" xfId="8464"/>
    <cellStyle name="Nota 3 6 2 3 3 5 2 2" xfId="12432"/>
    <cellStyle name="Nota 3 6 2 3 3 5 2 3" xfId="21982"/>
    <cellStyle name="Nota 3 6 2 3 3 5 3" xfId="6756"/>
    <cellStyle name="Nota 3 6 2 3 3 5 3 2" xfId="20274"/>
    <cellStyle name="Nota 3 6 2 3 3 5 4" xfId="10144"/>
    <cellStyle name="Nota 3 6 2 3 3 5 5" xfId="13513"/>
    <cellStyle name="Nota 3 6 2 3 3 6" xfId="6988"/>
    <cellStyle name="Nota 3 6 2 3 3 6 2" xfId="8696"/>
    <cellStyle name="Nota 3 6 2 3 3 6 2 2" xfId="12664"/>
    <cellStyle name="Nota 3 6 2 3 3 6 2 3" xfId="22214"/>
    <cellStyle name="Nota 3 6 2 3 3 6 3" xfId="11122"/>
    <cellStyle name="Nota 3 6 2 3 3 6 4" xfId="20506"/>
    <cellStyle name="Nota 3 6 2 3 3 7" xfId="5976"/>
    <cellStyle name="Nota 3 6 2 3 3 7 2" xfId="10717"/>
    <cellStyle name="Nota 3 6 2 3 3 7 3" xfId="19494"/>
    <cellStyle name="Nota 3 6 2 3 3 8" xfId="7684"/>
    <cellStyle name="Nota 3 6 2 3 3 8 2" xfId="11705"/>
    <cellStyle name="Nota 3 6 2 3 3 8 3" xfId="21202"/>
    <cellStyle name="Nota 3 6 2 3 3 9" xfId="5170"/>
    <cellStyle name="Nota 3 6 2 3 3 9 2" xfId="12912"/>
    <cellStyle name="Nota 3 6 2 3 4" xfId="3192"/>
    <cellStyle name="Nota 3 6 2 3 4 10" xfId="9322"/>
    <cellStyle name="Nota 3 6 2 3 4 11" xfId="18767"/>
    <cellStyle name="Nota 3 6 2 3 4 2" xfId="3579"/>
    <cellStyle name="Nota 3 6 2 3 4 2 2" xfId="7268"/>
    <cellStyle name="Nota 3 6 2 3 4 2 2 2" xfId="11373"/>
    <cellStyle name="Nota 3 6 2 3 4 2 2 3" xfId="20786"/>
    <cellStyle name="Nota 3 6 2 3 4 2 3" xfId="5559"/>
    <cellStyle name="Nota 3 6 2 3 4 2 3 2" xfId="19077"/>
    <cellStyle name="Nota 3 6 2 3 4 2 4" xfId="9671"/>
    <cellStyle name="Nota 3 6 2 3 4 2 5" xfId="14898"/>
    <cellStyle name="Nota 3 6 2 3 4 3" xfId="3962"/>
    <cellStyle name="Nota 3 6 2 3 4 3 2" xfId="8069"/>
    <cellStyle name="Nota 3 6 2 3 4 3 2 2" xfId="12039"/>
    <cellStyle name="Nota 3 6 2 3 4 3 2 3" xfId="21587"/>
    <cellStyle name="Nota 3 6 2 3 4 3 3" xfId="6361"/>
    <cellStyle name="Nota 3 6 2 3 4 3 3 2" xfId="19879"/>
    <cellStyle name="Nota 3 6 2 3 4 3 4" xfId="9885"/>
    <cellStyle name="Nota 3 6 2 3 4 3 5" xfId="14029"/>
    <cellStyle name="Nota 3 6 2 3 4 4" xfId="4345"/>
    <cellStyle name="Nota 3 6 2 3 4 4 2" xfId="8148"/>
    <cellStyle name="Nota 3 6 2 3 4 4 2 2" xfId="12116"/>
    <cellStyle name="Nota 3 6 2 3 4 4 2 3" xfId="21666"/>
    <cellStyle name="Nota 3 6 2 3 4 4 3" xfId="6440"/>
    <cellStyle name="Nota 3 6 2 3 4 4 3 2" xfId="19958"/>
    <cellStyle name="Nota 3 6 2 3 4 4 4" xfId="10063"/>
    <cellStyle name="Nota 3 6 2 3 4 4 5" xfId="13660"/>
    <cellStyle name="Nota 3 6 2 3 4 5" xfId="4727"/>
    <cellStyle name="Nota 3 6 2 3 4 5 2" xfId="8380"/>
    <cellStyle name="Nota 3 6 2 3 4 5 2 2" xfId="12348"/>
    <cellStyle name="Nota 3 6 2 3 4 5 2 3" xfId="21898"/>
    <cellStyle name="Nota 3 6 2 3 4 5 3" xfId="6672"/>
    <cellStyle name="Nota 3 6 2 3 4 5 3 2" xfId="20190"/>
    <cellStyle name="Nota 3 6 2 3 4 5 4" xfId="10240"/>
    <cellStyle name="Nota 3 6 2 3 4 5 5" xfId="13278"/>
    <cellStyle name="Nota 3 6 2 3 4 6" xfId="6904"/>
    <cellStyle name="Nota 3 6 2 3 4 6 2" xfId="8612"/>
    <cellStyle name="Nota 3 6 2 3 4 6 2 2" xfId="12580"/>
    <cellStyle name="Nota 3 6 2 3 4 6 2 3" xfId="22130"/>
    <cellStyle name="Nota 3 6 2 3 4 6 3" xfId="11038"/>
    <cellStyle name="Nota 3 6 2 3 4 6 4" xfId="20422"/>
    <cellStyle name="Nota 3 6 2 3 4 7" xfId="5892"/>
    <cellStyle name="Nota 3 6 2 3 4 7 2" xfId="10633"/>
    <cellStyle name="Nota 3 6 2 3 4 7 3" xfId="19410"/>
    <cellStyle name="Nota 3 6 2 3 4 8" xfId="7600"/>
    <cellStyle name="Nota 3 6 2 3 4 8 2" xfId="11621"/>
    <cellStyle name="Nota 3 6 2 3 4 8 3" xfId="21118"/>
    <cellStyle name="Nota 3 6 2 3 4 9" xfId="4987"/>
    <cellStyle name="Nota 3 6 2 3 4 9 2" xfId="13032"/>
    <cellStyle name="Nota 3 6 2 3 5" xfId="3040"/>
    <cellStyle name="Nota 3 6 2 3 5 2" xfId="3427"/>
    <cellStyle name="Nota 3 6 2 3 5 2 2" xfId="14510"/>
    <cellStyle name="Nota 3 6 2 3 5 3" xfId="3810"/>
    <cellStyle name="Nota 3 6 2 3 5 3 2" xfId="18045"/>
    <cellStyle name="Nota 3 6 2 3 5 4" xfId="4193"/>
    <cellStyle name="Nota 3 6 2 3 5 4 2" xfId="13812"/>
    <cellStyle name="Nota 3 6 2 3 5 5" xfId="4575"/>
    <cellStyle name="Nota 3 6 2 3 5 5 2" xfId="13430"/>
    <cellStyle name="Nota 3 6 2 3 5 6" xfId="5837"/>
    <cellStyle name="Nota 3 6 2 3 5 6 2" xfId="19355"/>
    <cellStyle name="Nota 3 6 2 3 5 7" xfId="9180"/>
    <cellStyle name="Nota 3 6 2 3 5 8" xfId="15024"/>
    <cellStyle name="Nota 3 6 2 3 6" xfId="7545"/>
    <cellStyle name="Nota 3 6 2 3 6 2" xfId="11578"/>
    <cellStyle name="Nota 3 6 2 3 6 3" xfId="21063"/>
    <cellStyle name="Nota 3 6 2 3 7" xfId="8857"/>
    <cellStyle name="Nota 3 6 2 3 8" xfId="14747"/>
    <cellStyle name="Nota 3 6 2 4" xfId="2930"/>
    <cellStyle name="Nota 3 6 2 4 10" xfId="9082"/>
    <cellStyle name="Nota 3 6 2 4 11" xfId="15463"/>
    <cellStyle name="Nota 3 6 2 4 2" xfId="3317"/>
    <cellStyle name="Nota 3 6 2 4 2 2" xfId="7294"/>
    <cellStyle name="Nota 3 6 2 4 2 2 2" xfId="11399"/>
    <cellStyle name="Nota 3 6 2 4 2 2 3" xfId="20812"/>
    <cellStyle name="Nota 3 6 2 4 2 3" xfId="5585"/>
    <cellStyle name="Nota 3 6 2 4 2 3 2" xfId="19103"/>
    <cellStyle name="Nota 3 6 2 4 2 4" xfId="9447"/>
    <cellStyle name="Nota 3 6 2 4 2 5" xfId="18035"/>
    <cellStyle name="Nota 3 6 2 4 3" xfId="3700"/>
    <cellStyle name="Nota 3 6 2 4 3 2" xfId="7103"/>
    <cellStyle name="Nota 3 6 2 4 3 2 2" xfId="11237"/>
    <cellStyle name="Nota 3 6 2 4 3 2 3" xfId="20621"/>
    <cellStyle name="Nota 3 6 2 4 3 3" xfId="5394"/>
    <cellStyle name="Nota 3 6 2 4 3 3 2" xfId="18912"/>
    <cellStyle name="Nota 3 6 2 4 3 4" xfId="9767"/>
    <cellStyle name="Nota 3 6 2 4 3 5" xfId="14775"/>
    <cellStyle name="Nota 3 6 2 4 4" xfId="4083"/>
    <cellStyle name="Nota 3 6 2 4 4 2" xfId="8210"/>
    <cellStyle name="Nota 3 6 2 4 4 2 2" xfId="12178"/>
    <cellStyle name="Nota 3 6 2 4 4 2 3" xfId="21728"/>
    <cellStyle name="Nota 3 6 2 4 4 3" xfId="6502"/>
    <cellStyle name="Nota 3 6 2 4 4 3 2" xfId="20020"/>
    <cellStyle name="Nota 3 6 2 4 4 4" xfId="9945"/>
    <cellStyle name="Nota 3 6 2 4 4 5" xfId="13911"/>
    <cellStyle name="Nota 3 6 2 4 5" xfId="4465"/>
    <cellStyle name="Nota 3 6 2 4 5 2" xfId="8442"/>
    <cellStyle name="Nota 3 6 2 4 5 2 2" xfId="12410"/>
    <cellStyle name="Nota 3 6 2 4 5 2 3" xfId="21960"/>
    <cellStyle name="Nota 3 6 2 4 5 3" xfId="6734"/>
    <cellStyle name="Nota 3 6 2 4 5 3 2" xfId="20252"/>
    <cellStyle name="Nota 3 6 2 4 5 4" xfId="10122"/>
    <cellStyle name="Nota 3 6 2 4 5 5" xfId="13540"/>
    <cellStyle name="Nota 3 6 2 4 6" xfId="6966"/>
    <cellStyle name="Nota 3 6 2 4 6 2" xfId="8674"/>
    <cellStyle name="Nota 3 6 2 4 6 2 2" xfId="12642"/>
    <cellStyle name="Nota 3 6 2 4 6 2 3" xfId="22192"/>
    <cellStyle name="Nota 3 6 2 4 6 3" xfId="11100"/>
    <cellStyle name="Nota 3 6 2 4 6 4" xfId="20484"/>
    <cellStyle name="Nota 3 6 2 4 7" xfId="5954"/>
    <cellStyle name="Nota 3 6 2 4 7 2" xfId="10695"/>
    <cellStyle name="Nota 3 6 2 4 7 3" xfId="19472"/>
    <cellStyle name="Nota 3 6 2 4 8" xfId="7662"/>
    <cellStyle name="Nota 3 6 2 4 8 2" xfId="11683"/>
    <cellStyle name="Nota 3 6 2 4 8 3" xfId="21180"/>
    <cellStyle name="Nota 3 6 2 4 9" xfId="5055"/>
    <cellStyle name="Nota 3 6 2 4 9 2" xfId="12966"/>
    <cellStyle name="Nota 3 6 2 5" xfId="3105"/>
    <cellStyle name="Nota 3 6 2 5 2" xfId="3492"/>
    <cellStyle name="Nota 3 6 2 5 2 2" xfId="5108"/>
    <cellStyle name="Nota 3 6 2 5 2 2 2" xfId="12802"/>
    <cellStyle name="Nota 3 6 2 5 2 3" xfId="9585"/>
    <cellStyle name="Nota 3 6 2 5 2 4" xfId="17996"/>
    <cellStyle name="Nota 3 6 2 5 3" xfId="3875"/>
    <cellStyle name="Nota 3 6 2 5 3 2" xfId="14168"/>
    <cellStyle name="Nota 3 6 2 5 4" xfId="4258"/>
    <cellStyle name="Nota 3 6 2 5 4 2" xfId="13747"/>
    <cellStyle name="Nota 3 6 2 5 5" xfId="4640"/>
    <cellStyle name="Nota 3 6 2 5 5 2" xfId="13365"/>
    <cellStyle name="Nota 3 6 2 5 6" xfId="5306"/>
    <cellStyle name="Nota 3 6 2 5 6 2" xfId="18824"/>
    <cellStyle name="Nota 3 6 2 5 7" xfId="9236"/>
    <cellStyle name="Nota 3 6 2 5 8" xfId="18536"/>
    <cellStyle name="Nota 3 6 2 6" xfId="3091"/>
    <cellStyle name="Nota 3 6 2 6 2" xfId="3478"/>
    <cellStyle name="Nota 3 6 2 6 2 2" xfId="8032"/>
    <cellStyle name="Nota 3 6 2 6 2 2 2" xfId="21550"/>
    <cellStyle name="Nota 3 6 2 6 2 3" xfId="9573"/>
    <cellStyle name="Nota 3 6 2 6 2 4" xfId="17328"/>
    <cellStyle name="Nota 3 6 2 6 3" xfId="3861"/>
    <cellStyle name="Nota 3 6 2 6 3 2" xfId="14201"/>
    <cellStyle name="Nota 3 6 2 6 4" xfId="4244"/>
    <cellStyle name="Nota 3 6 2 6 4 2" xfId="13761"/>
    <cellStyle name="Nota 3 6 2 6 5" xfId="4626"/>
    <cellStyle name="Nota 3 6 2 6 5 2" xfId="13379"/>
    <cellStyle name="Nota 3 6 2 6 6" xfId="6324"/>
    <cellStyle name="Nota 3 6 2 6 6 2" xfId="19842"/>
    <cellStyle name="Nota 3 6 2 6 7" xfId="9224"/>
    <cellStyle name="Nota 3 6 2 6 8" xfId="17873"/>
    <cellStyle name="Nota 3 6 2 7" xfId="6347"/>
    <cellStyle name="Nota 3 6 2 7 2" xfId="8055"/>
    <cellStyle name="Nota 3 6 2 7 2 2" xfId="12026"/>
    <cellStyle name="Nota 3 6 2 7 2 3" xfId="21573"/>
    <cellStyle name="Nota 3 6 2 7 3" xfId="10881"/>
    <cellStyle name="Nota 3 6 2 7 4" xfId="19865"/>
    <cellStyle name="Nota 3 6 2 8" xfId="5421"/>
    <cellStyle name="Nota 3 6 2 8 2" xfId="7130"/>
    <cellStyle name="Nota 3 6 2 8 2 2" xfId="11264"/>
    <cellStyle name="Nota 3 6 2 8 2 3" xfId="20648"/>
    <cellStyle name="Nota 3 6 2 8 3" xfId="10438"/>
    <cellStyle name="Nota 3 6 2 8 4" xfId="18939"/>
    <cellStyle name="Nota 3 6 2 9" xfId="5769"/>
    <cellStyle name="Nota 3 6 2 9 2" xfId="10545"/>
    <cellStyle name="Nota 3 6 2 9 3" xfId="19287"/>
    <cellStyle name="Nota 3 6 3" xfId="2716"/>
    <cellStyle name="Nota 3 6 3 10" xfId="5783"/>
    <cellStyle name="Nota 3 6 3 10 2" xfId="10559"/>
    <cellStyle name="Nota 3 6 3 10 3" xfId="19301"/>
    <cellStyle name="Nota 3 6 3 11" xfId="7492"/>
    <cellStyle name="Nota 3 6 3 11 2" xfId="11546"/>
    <cellStyle name="Nota 3 6 3 11 3" xfId="21010"/>
    <cellStyle name="Nota 3 6 3 12" xfId="4909"/>
    <cellStyle name="Nota 3 6 3 12 2" xfId="13110"/>
    <cellStyle name="Nota 3 6 3 13" xfId="8871"/>
    <cellStyle name="Nota 3 6 3 14" xfId="16711"/>
    <cellStyle name="Nota 3 6 3 2" xfId="2764"/>
    <cellStyle name="Nota 3 6 3 2 2" xfId="2987"/>
    <cellStyle name="Nota 3 6 3 2 2 10" xfId="9139"/>
    <cellStyle name="Nota 3 6 3 2 2 11" xfId="17282"/>
    <cellStyle name="Nota 3 6 3 2 2 2" xfId="3374"/>
    <cellStyle name="Nota 3 6 3 2 2 2 2" xfId="7952"/>
    <cellStyle name="Nota 3 6 3 2 2 2 2 2" xfId="11928"/>
    <cellStyle name="Nota 3 6 3 2 2 2 2 3" xfId="21470"/>
    <cellStyle name="Nota 3 6 3 2 2 2 3" xfId="6244"/>
    <cellStyle name="Nota 3 6 3 2 2 2 3 2" xfId="19762"/>
    <cellStyle name="Nota 3 6 3 2 2 2 4" xfId="9504"/>
    <cellStyle name="Nota 3 6 3 2 2 2 5" xfId="16977"/>
    <cellStyle name="Nota 3 6 3 2 2 3" xfId="3757"/>
    <cellStyle name="Nota 3 6 3 2 2 3 2" xfId="5078"/>
    <cellStyle name="Nota 3 6 3 2 2 3 2 2" xfId="10329"/>
    <cellStyle name="Nota 3 6 3 2 2 3 2 3" xfId="12957"/>
    <cellStyle name="Nota 3 6 3 2 2 3 3" xfId="5289"/>
    <cellStyle name="Nota 3 6 3 2 2 3 3 2" xfId="18807"/>
    <cellStyle name="Nota 3 6 3 2 2 3 4" xfId="9819"/>
    <cellStyle name="Nota 3 6 3 2 2 3 5" xfId="17450"/>
    <cellStyle name="Nota 3 6 3 2 2 4" xfId="4140"/>
    <cellStyle name="Nota 3 6 3 2 2 4 2" xfId="8259"/>
    <cellStyle name="Nota 3 6 3 2 2 4 2 2" xfId="12227"/>
    <cellStyle name="Nota 3 6 3 2 2 4 2 3" xfId="21777"/>
    <cellStyle name="Nota 3 6 3 2 2 4 3" xfId="6551"/>
    <cellStyle name="Nota 3 6 3 2 2 4 3 2" xfId="20069"/>
    <cellStyle name="Nota 3 6 3 2 2 4 4" xfId="9997"/>
    <cellStyle name="Nota 3 6 3 2 2 4 5" xfId="13857"/>
    <cellStyle name="Nota 3 6 3 2 2 5" xfId="4522"/>
    <cellStyle name="Nota 3 6 3 2 2 5 2" xfId="8491"/>
    <cellStyle name="Nota 3 6 3 2 2 5 2 2" xfId="12459"/>
    <cellStyle name="Nota 3 6 3 2 2 5 2 3" xfId="22009"/>
    <cellStyle name="Nota 3 6 3 2 2 5 3" xfId="6783"/>
    <cellStyle name="Nota 3 6 3 2 2 5 3 2" xfId="20301"/>
    <cellStyle name="Nota 3 6 3 2 2 5 4" xfId="10174"/>
    <cellStyle name="Nota 3 6 3 2 2 5 5" xfId="13483"/>
    <cellStyle name="Nota 3 6 3 2 2 6" xfId="7015"/>
    <cellStyle name="Nota 3 6 3 2 2 6 2" xfId="8723"/>
    <cellStyle name="Nota 3 6 3 2 2 6 2 2" xfId="12691"/>
    <cellStyle name="Nota 3 6 3 2 2 6 2 3" xfId="22241"/>
    <cellStyle name="Nota 3 6 3 2 2 6 3" xfId="11149"/>
    <cellStyle name="Nota 3 6 3 2 2 6 4" xfId="20533"/>
    <cellStyle name="Nota 3 6 3 2 2 7" xfId="6003"/>
    <cellStyle name="Nota 3 6 3 2 2 7 2" xfId="10744"/>
    <cellStyle name="Nota 3 6 3 2 2 7 3" xfId="19521"/>
    <cellStyle name="Nota 3 6 3 2 2 8" xfId="7711"/>
    <cellStyle name="Nota 3 6 3 2 2 8 2" xfId="11732"/>
    <cellStyle name="Nota 3 6 3 2 2 8 3" xfId="21229"/>
    <cellStyle name="Nota 3 6 3 2 2 9" xfId="5197"/>
    <cellStyle name="Nota 3 6 3 2 2 9 2" xfId="12885"/>
    <cellStyle name="Nota 3 6 3 2 3" xfId="3254"/>
    <cellStyle name="Nota 3 6 3 2 3 10" xfId="9384"/>
    <cellStyle name="Nota 3 6 3 2 3 11" xfId="18330"/>
    <cellStyle name="Nota 3 6 3 2 3 2" xfId="3641"/>
    <cellStyle name="Nota 3 6 3 2 3 2 2" xfId="8002"/>
    <cellStyle name="Nota 3 6 3 2 3 2 2 2" xfId="11978"/>
    <cellStyle name="Nota 3 6 3 2 3 2 2 3" xfId="21520"/>
    <cellStyle name="Nota 3 6 3 2 3 2 3" xfId="6294"/>
    <cellStyle name="Nota 3 6 3 2 3 2 3 2" xfId="19812"/>
    <cellStyle name="Nota 3 6 3 2 3 2 4" xfId="9733"/>
    <cellStyle name="Nota 3 6 3 2 3 2 5" xfId="14745"/>
    <cellStyle name="Nota 3 6 3 2 3 3" xfId="4024"/>
    <cellStyle name="Nota 3 6 3 2 3 3 2" xfId="5061"/>
    <cellStyle name="Nota 3 6 3 2 3 3 2 2" xfId="10314"/>
    <cellStyle name="Nota 3 6 3 2 3 3 2 3" xfId="12963"/>
    <cellStyle name="Nota 3 6 3 2 3 3 3" xfId="5354"/>
    <cellStyle name="Nota 3 6 3 2 3 3 3 2" xfId="18872"/>
    <cellStyle name="Nota 3 6 3 2 3 3 4" xfId="9943"/>
    <cellStyle name="Nota 3 6 3 2 3 3 5" xfId="13967"/>
    <cellStyle name="Nota 3 6 3 2 3 4" xfId="4407"/>
    <cellStyle name="Nota 3 6 3 2 3 4 2" xfId="8309"/>
    <cellStyle name="Nota 3 6 3 2 3 4 2 2" xfId="12277"/>
    <cellStyle name="Nota 3 6 3 2 3 4 2 3" xfId="21827"/>
    <cellStyle name="Nota 3 6 3 2 3 4 3" xfId="6601"/>
    <cellStyle name="Nota 3 6 3 2 3 4 3 2" xfId="20119"/>
    <cellStyle name="Nota 3 6 3 2 3 4 4" xfId="10121"/>
    <cellStyle name="Nota 3 6 3 2 3 4 5" xfId="13598"/>
    <cellStyle name="Nota 3 6 3 2 3 5" xfId="4789"/>
    <cellStyle name="Nota 3 6 3 2 3 5 2" xfId="8541"/>
    <cellStyle name="Nota 3 6 3 2 3 5 2 2" xfId="12509"/>
    <cellStyle name="Nota 3 6 3 2 3 5 2 3" xfId="22059"/>
    <cellStyle name="Nota 3 6 3 2 3 5 3" xfId="6833"/>
    <cellStyle name="Nota 3 6 3 2 3 5 3 2" xfId="20351"/>
    <cellStyle name="Nota 3 6 3 2 3 5 4" xfId="10298"/>
    <cellStyle name="Nota 3 6 3 2 3 5 5" xfId="13216"/>
    <cellStyle name="Nota 3 6 3 2 3 6" xfId="7065"/>
    <cellStyle name="Nota 3 6 3 2 3 6 2" xfId="8773"/>
    <cellStyle name="Nota 3 6 3 2 3 6 2 2" xfId="12741"/>
    <cellStyle name="Nota 3 6 3 2 3 6 2 3" xfId="22291"/>
    <cellStyle name="Nota 3 6 3 2 3 6 3" xfId="11199"/>
    <cellStyle name="Nota 3 6 3 2 3 6 4" xfId="20583"/>
    <cellStyle name="Nota 3 6 3 2 3 7" xfId="6053"/>
    <cellStyle name="Nota 3 6 3 2 3 7 2" xfId="10794"/>
    <cellStyle name="Nota 3 6 3 2 3 7 3" xfId="19571"/>
    <cellStyle name="Nota 3 6 3 2 3 8" xfId="7761"/>
    <cellStyle name="Nota 3 6 3 2 3 8 2" xfId="11782"/>
    <cellStyle name="Nota 3 6 3 2 3 8 3" xfId="21279"/>
    <cellStyle name="Nota 3 6 3 2 3 9" xfId="5247"/>
    <cellStyle name="Nota 3 6 3 2 3 9 2" xfId="12847"/>
    <cellStyle name="Nota 3 6 3 2 4" xfId="3311"/>
    <cellStyle name="Nota 3 6 3 2 4 2" xfId="3698"/>
    <cellStyle name="Nota 3 6 3 2 4 2 2" xfId="15051"/>
    <cellStyle name="Nota 3 6 3 2 4 3" xfId="4081"/>
    <cellStyle name="Nota 3 6 3 2 4 3 2" xfId="12823"/>
    <cellStyle name="Nota 3 6 3 2 4 4" xfId="4464"/>
    <cellStyle name="Nota 3 6 3 2 4 4 2" xfId="13541"/>
    <cellStyle name="Nota 3 6 3 2 4 5" xfId="4846"/>
    <cellStyle name="Nota 3 6 3 2 4 5 2" xfId="13160"/>
    <cellStyle name="Nota 3 6 3 2 4 6" xfId="5843"/>
    <cellStyle name="Nota 3 6 3 2 4 6 2" xfId="19361"/>
    <cellStyle name="Nota 3 6 3 2 4 7" xfId="9441"/>
    <cellStyle name="Nota 3 6 3 2 4 8" xfId="15825"/>
    <cellStyle name="Nota 3 6 3 2 5" xfId="2929"/>
    <cellStyle name="Nota 3 6 3 2 5 2" xfId="7551"/>
    <cellStyle name="Nota 3 6 3 2 5 2 2" xfId="21069"/>
    <cellStyle name="Nota 3 6 3 2 5 3" xfId="9081"/>
    <cellStyle name="Nota 3 6 3 2 5 4" xfId="18354"/>
    <cellStyle name="Nota 3 6 3 2 6" xfId="8919"/>
    <cellStyle name="Nota 3 6 3 3" xfId="2647"/>
    <cellStyle name="Nota 3 6 3 3 2" xfId="2942"/>
    <cellStyle name="Nota 3 6 3 3 2 10" xfId="9094"/>
    <cellStyle name="Nota 3 6 3 3 2 11" xfId="17456"/>
    <cellStyle name="Nota 3 6 3 3 2 2" xfId="3329"/>
    <cellStyle name="Nota 3 6 3 3 2 2 2" xfId="7383"/>
    <cellStyle name="Nota 3 6 3 3 2 2 2 2" xfId="11469"/>
    <cellStyle name="Nota 3 6 3 3 2 2 2 3" xfId="20901"/>
    <cellStyle name="Nota 3 6 3 3 2 2 3" xfId="5674"/>
    <cellStyle name="Nota 3 6 3 3 2 2 3 2" xfId="19192"/>
    <cellStyle name="Nota 3 6 3 3 2 2 4" xfId="9459"/>
    <cellStyle name="Nota 3 6 3 3 2 2 5" xfId="15236"/>
    <cellStyle name="Nota 3 6 3 3 2 3" xfId="3712"/>
    <cellStyle name="Nota 3 6 3 3 2 3 2" xfId="7802"/>
    <cellStyle name="Nota 3 6 3 3 2 3 2 2" xfId="11817"/>
    <cellStyle name="Nota 3 6 3 3 2 3 2 3" xfId="21320"/>
    <cellStyle name="Nota 3 6 3 3 2 3 3" xfId="6094"/>
    <cellStyle name="Nota 3 6 3 3 2 3 3 2" xfId="19612"/>
    <cellStyle name="Nota 3 6 3 3 2 3 4" xfId="9774"/>
    <cellStyle name="Nota 3 6 3 3 2 3 5" xfId="18673"/>
    <cellStyle name="Nota 3 6 3 3 2 4" xfId="4095"/>
    <cellStyle name="Nota 3 6 3 3 2 4 2" xfId="8216"/>
    <cellStyle name="Nota 3 6 3 3 2 4 2 2" xfId="12184"/>
    <cellStyle name="Nota 3 6 3 3 2 4 2 3" xfId="21734"/>
    <cellStyle name="Nota 3 6 3 3 2 4 3" xfId="6508"/>
    <cellStyle name="Nota 3 6 3 3 2 4 3 2" xfId="20026"/>
    <cellStyle name="Nota 3 6 3 3 2 4 4" xfId="9952"/>
    <cellStyle name="Nota 3 6 3 3 2 4 5" xfId="13899"/>
    <cellStyle name="Nota 3 6 3 3 2 5" xfId="4477"/>
    <cellStyle name="Nota 3 6 3 3 2 5 2" xfId="8448"/>
    <cellStyle name="Nota 3 6 3 3 2 5 2 2" xfId="12416"/>
    <cellStyle name="Nota 3 6 3 3 2 5 2 3" xfId="21966"/>
    <cellStyle name="Nota 3 6 3 3 2 5 3" xfId="6740"/>
    <cellStyle name="Nota 3 6 3 3 2 5 3 2" xfId="20258"/>
    <cellStyle name="Nota 3 6 3 3 2 5 4" xfId="10129"/>
    <cellStyle name="Nota 3 6 3 3 2 5 5" xfId="13528"/>
    <cellStyle name="Nota 3 6 3 3 2 6" xfId="6972"/>
    <cellStyle name="Nota 3 6 3 3 2 6 2" xfId="8680"/>
    <cellStyle name="Nota 3 6 3 3 2 6 2 2" xfId="12648"/>
    <cellStyle name="Nota 3 6 3 3 2 6 2 3" xfId="22198"/>
    <cellStyle name="Nota 3 6 3 3 2 6 3" xfId="11106"/>
    <cellStyle name="Nota 3 6 3 3 2 6 4" xfId="20490"/>
    <cellStyle name="Nota 3 6 3 3 2 7" xfId="5960"/>
    <cellStyle name="Nota 3 6 3 3 2 7 2" xfId="10701"/>
    <cellStyle name="Nota 3 6 3 3 2 7 3" xfId="19478"/>
    <cellStyle name="Nota 3 6 3 3 2 8" xfId="7668"/>
    <cellStyle name="Nota 3 6 3 3 2 8 2" xfId="11689"/>
    <cellStyle name="Nota 3 6 3 3 2 8 3" xfId="21186"/>
    <cellStyle name="Nota 3 6 3 3 2 9" xfId="5152"/>
    <cellStyle name="Nota 3 6 3 3 2 9 2" xfId="12775"/>
    <cellStyle name="Nota 3 6 3 3 3" xfId="3139"/>
    <cellStyle name="Nota 3 6 3 3 3 10" xfId="9269"/>
    <cellStyle name="Nota 3 6 3 3 3 11" xfId="15536"/>
    <cellStyle name="Nota 3 6 3 3 3 2" xfId="3526"/>
    <cellStyle name="Nota 3 6 3 3 3 2 2" xfId="7352"/>
    <cellStyle name="Nota 3 6 3 3 3 2 2 2" xfId="11438"/>
    <cellStyle name="Nota 3 6 3 3 3 2 2 3" xfId="20870"/>
    <cellStyle name="Nota 3 6 3 3 3 2 3" xfId="5643"/>
    <cellStyle name="Nota 3 6 3 3 3 2 3 2" xfId="19161"/>
    <cellStyle name="Nota 3 6 3 3 3 2 4" xfId="9618"/>
    <cellStyle name="Nota 3 6 3 3 3 2 5" xfId="15124"/>
    <cellStyle name="Nota 3 6 3 3 3 3" xfId="3909"/>
    <cellStyle name="Nota 3 6 3 3 3 3 2" xfId="8004"/>
    <cellStyle name="Nota 3 6 3 3 3 3 2 2" xfId="11980"/>
    <cellStyle name="Nota 3 6 3 3 3 3 2 3" xfId="21522"/>
    <cellStyle name="Nota 3 6 3 3 3 3 3" xfId="6296"/>
    <cellStyle name="Nota 3 6 3 3 3 3 3 2" xfId="19814"/>
    <cellStyle name="Nota 3 6 3 3 3 3 4" xfId="9832"/>
    <cellStyle name="Nota 3 6 3 3 3 3 5" xfId="14163"/>
    <cellStyle name="Nota 3 6 3 3 3 4" xfId="4292"/>
    <cellStyle name="Nota 3 6 3 3 3 4 2" xfId="8139"/>
    <cellStyle name="Nota 3 6 3 3 3 4 2 2" xfId="12107"/>
    <cellStyle name="Nota 3 6 3 3 3 4 2 3" xfId="21657"/>
    <cellStyle name="Nota 3 6 3 3 3 4 3" xfId="6431"/>
    <cellStyle name="Nota 3 6 3 3 3 4 3 2" xfId="19949"/>
    <cellStyle name="Nota 3 6 3 3 3 4 4" xfId="10010"/>
    <cellStyle name="Nota 3 6 3 3 3 4 5" xfId="13713"/>
    <cellStyle name="Nota 3 6 3 3 3 5" xfId="4674"/>
    <cellStyle name="Nota 3 6 3 3 3 5 2" xfId="8371"/>
    <cellStyle name="Nota 3 6 3 3 3 5 2 2" xfId="12339"/>
    <cellStyle name="Nota 3 6 3 3 3 5 2 3" xfId="21889"/>
    <cellStyle name="Nota 3 6 3 3 3 5 3" xfId="6663"/>
    <cellStyle name="Nota 3 6 3 3 3 5 3 2" xfId="20181"/>
    <cellStyle name="Nota 3 6 3 3 3 5 4" xfId="10187"/>
    <cellStyle name="Nota 3 6 3 3 3 5 5" xfId="13331"/>
    <cellStyle name="Nota 3 6 3 3 3 6" xfId="6895"/>
    <cellStyle name="Nota 3 6 3 3 3 6 2" xfId="8603"/>
    <cellStyle name="Nota 3 6 3 3 3 6 2 2" xfId="12571"/>
    <cellStyle name="Nota 3 6 3 3 3 6 2 3" xfId="22121"/>
    <cellStyle name="Nota 3 6 3 3 3 6 3" xfId="11029"/>
    <cellStyle name="Nota 3 6 3 3 3 6 4" xfId="20413"/>
    <cellStyle name="Nota 3 6 3 3 3 7" xfId="5883"/>
    <cellStyle name="Nota 3 6 3 3 3 7 2" xfId="10624"/>
    <cellStyle name="Nota 3 6 3 3 3 7 3" xfId="19401"/>
    <cellStyle name="Nota 3 6 3 3 3 8" xfId="7591"/>
    <cellStyle name="Nota 3 6 3 3 3 8 2" xfId="11612"/>
    <cellStyle name="Nota 3 6 3 3 3 8 3" xfId="21109"/>
    <cellStyle name="Nota 3 6 3 3 3 9" xfId="4973"/>
    <cellStyle name="Nota 3 6 3 3 3 9 2" xfId="13046"/>
    <cellStyle name="Nota 3 6 3 3 4" xfId="3255"/>
    <cellStyle name="Nota 3 6 3 3 4 2" xfId="3642"/>
    <cellStyle name="Nota 3 6 3 3 4 2 2" xfId="14465"/>
    <cellStyle name="Nota 3 6 3 3 4 3" xfId="4025"/>
    <cellStyle name="Nota 3 6 3 3 4 3 2" xfId="13966"/>
    <cellStyle name="Nota 3 6 3 3 4 4" xfId="4408"/>
    <cellStyle name="Nota 3 6 3 3 4 4 2" xfId="13597"/>
    <cellStyle name="Nota 3 6 3 3 4 5" xfId="4790"/>
    <cellStyle name="Nota 3 6 3 3 4 5 2" xfId="13215"/>
    <cellStyle name="Nota 3 6 3 3 4 6" xfId="5802"/>
    <cellStyle name="Nota 3 6 3 3 4 6 2" xfId="19320"/>
    <cellStyle name="Nota 3 6 3 3 4 7" xfId="9385"/>
    <cellStyle name="Nota 3 6 3 3 4 8" xfId="15293"/>
    <cellStyle name="Nota 3 6 3 3 5" xfId="2847"/>
    <cellStyle name="Nota 3 6 3 3 5 2" xfId="7510"/>
    <cellStyle name="Nota 3 6 3 3 5 2 2" xfId="21028"/>
    <cellStyle name="Nota 3 6 3 3 5 3" xfId="9000"/>
    <cellStyle name="Nota 3 6 3 3 5 4" xfId="18623"/>
    <cellStyle name="Nota 3 6 3 3 6" xfId="8804"/>
    <cellStyle name="Nota 3 6 3 4" xfId="2963"/>
    <cellStyle name="Nota 3 6 3 4 10" xfId="9115"/>
    <cellStyle name="Nota 3 6 3 4 11" xfId="14509"/>
    <cellStyle name="Nota 3 6 3 4 2" xfId="3350"/>
    <cellStyle name="Nota 3 6 3 4 2 2" xfId="7927"/>
    <cellStyle name="Nota 3 6 3 4 2 2 2" xfId="11903"/>
    <cellStyle name="Nota 3 6 3 4 2 2 3" xfId="21445"/>
    <cellStyle name="Nota 3 6 3 4 2 3" xfId="6219"/>
    <cellStyle name="Nota 3 6 3 4 2 3 2" xfId="19737"/>
    <cellStyle name="Nota 3 6 3 4 2 4" xfId="9480"/>
    <cellStyle name="Nota 3 6 3 4 2 5" xfId="14752"/>
    <cellStyle name="Nota 3 6 3 4 3" xfId="3733"/>
    <cellStyle name="Nota 3 6 3 4 3 2" xfId="7829"/>
    <cellStyle name="Nota 3 6 3 4 3 2 2" xfId="11837"/>
    <cellStyle name="Nota 3 6 3 4 3 2 3" xfId="21347"/>
    <cellStyle name="Nota 3 6 3 4 3 3" xfId="6121"/>
    <cellStyle name="Nota 3 6 3 4 3 3 2" xfId="19639"/>
    <cellStyle name="Nota 3 6 3 4 3 4" xfId="9795"/>
    <cellStyle name="Nota 3 6 3 4 3 5" xfId="14765"/>
    <cellStyle name="Nota 3 6 3 4 4" xfId="4116"/>
    <cellStyle name="Nota 3 6 3 4 4 2" xfId="8234"/>
    <cellStyle name="Nota 3 6 3 4 4 2 2" xfId="12202"/>
    <cellStyle name="Nota 3 6 3 4 4 2 3" xfId="21752"/>
    <cellStyle name="Nota 3 6 3 4 4 3" xfId="6526"/>
    <cellStyle name="Nota 3 6 3 4 4 3 2" xfId="20044"/>
    <cellStyle name="Nota 3 6 3 4 4 4" xfId="9973"/>
    <cellStyle name="Nota 3 6 3 4 4 5" xfId="14155"/>
    <cellStyle name="Nota 3 6 3 4 5" xfId="4498"/>
    <cellStyle name="Nota 3 6 3 4 5 2" xfId="8466"/>
    <cellStyle name="Nota 3 6 3 4 5 2 2" xfId="12434"/>
    <cellStyle name="Nota 3 6 3 4 5 2 3" xfId="21984"/>
    <cellStyle name="Nota 3 6 3 4 5 3" xfId="6758"/>
    <cellStyle name="Nota 3 6 3 4 5 3 2" xfId="20276"/>
    <cellStyle name="Nota 3 6 3 4 5 4" xfId="10150"/>
    <cellStyle name="Nota 3 6 3 4 5 5" xfId="13507"/>
    <cellStyle name="Nota 3 6 3 4 6" xfId="6990"/>
    <cellStyle name="Nota 3 6 3 4 6 2" xfId="8698"/>
    <cellStyle name="Nota 3 6 3 4 6 2 2" xfId="12666"/>
    <cellStyle name="Nota 3 6 3 4 6 2 3" xfId="22216"/>
    <cellStyle name="Nota 3 6 3 4 6 3" xfId="11124"/>
    <cellStyle name="Nota 3 6 3 4 6 4" xfId="20508"/>
    <cellStyle name="Nota 3 6 3 4 7" xfId="5978"/>
    <cellStyle name="Nota 3 6 3 4 7 2" xfId="10719"/>
    <cellStyle name="Nota 3 6 3 4 7 3" xfId="19496"/>
    <cellStyle name="Nota 3 6 3 4 8" xfId="7686"/>
    <cellStyle name="Nota 3 6 3 4 8 2" xfId="11707"/>
    <cellStyle name="Nota 3 6 3 4 8 3" xfId="21204"/>
    <cellStyle name="Nota 3 6 3 4 9" xfId="5172"/>
    <cellStyle name="Nota 3 6 3 4 9 2" xfId="12910"/>
    <cellStyle name="Nota 3 6 3 5" xfId="3206"/>
    <cellStyle name="Nota 3 6 3 5 10" xfId="9336"/>
    <cellStyle name="Nota 3 6 3 5 11" xfId="14651"/>
    <cellStyle name="Nota 3 6 3 5 2" xfId="3593"/>
    <cellStyle name="Nota 3 6 3 5 2 2" xfId="7954"/>
    <cellStyle name="Nota 3 6 3 5 2 2 2" xfId="11930"/>
    <cellStyle name="Nota 3 6 3 5 2 2 3" xfId="21472"/>
    <cellStyle name="Nota 3 6 3 5 2 3" xfId="6246"/>
    <cellStyle name="Nota 3 6 3 5 2 3 2" xfId="19764"/>
    <cellStyle name="Nota 3 6 3 5 2 4" xfId="9685"/>
    <cellStyle name="Nota 3 6 3 5 2 5" xfId="17522"/>
    <cellStyle name="Nota 3 6 3 5 3" xfId="3976"/>
    <cellStyle name="Nota 3 6 3 5 3 2" xfId="7876"/>
    <cellStyle name="Nota 3 6 3 5 3 2 2" xfId="11867"/>
    <cellStyle name="Nota 3 6 3 5 3 2 3" xfId="21394"/>
    <cellStyle name="Nota 3 6 3 5 3 3" xfId="6168"/>
    <cellStyle name="Nota 3 6 3 5 3 3 2" xfId="19686"/>
    <cellStyle name="Nota 3 6 3 5 3 4" xfId="9895"/>
    <cellStyle name="Nota 3 6 3 5 3 5" xfId="14015"/>
    <cellStyle name="Nota 3 6 3 5 4" xfId="4359"/>
    <cellStyle name="Nota 3 6 3 5 4 2" xfId="8261"/>
    <cellStyle name="Nota 3 6 3 5 4 2 2" xfId="12229"/>
    <cellStyle name="Nota 3 6 3 5 4 2 3" xfId="21779"/>
    <cellStyle name="Nota 3 6 3 5 4 3" xfId="6553"/>
    <cellStyle name="Nota 3 6 3 5 4 3 2" xfId="20071"/>
    <cellStyle name="Nota 3 6 3 5 4 4" xfId="10073"/>
    <cellStyle name="Nota 3 6 3 5 4 5" xfId="13646"/>
    <cellStyle name="Nota 3 6 3 5 5" xfId="4741"/>
    <cellStyle name="Nota 3 6 3 5 5 2" xfId="8493"/>
    <cellStyle name="Nota 3 6 3 5 5 2 2" xfId="12461"/>
    <cellStyle name="Nota 3 6 3 5 5 2 3" xfId="22011"/>
    <cellStyle name="Nota 3 6 3 5 5 3" xfId="6785"/>
    <cellStyle name="Nota 3 6 3 5 5 3 2" xfId="20303"/>
    <cellStyle name="Nota 3 6 3 5 5 4" xfId="10250"/>
    <cellStyle name="Nota 3 6 3 5 5 5" xfId="13264"/>
    <cellStyle name="Nota 3 6 3 5 6" xfId="7017"/>
    <cellStyle name="Nota 3 6 3 5 6 2" xfId="8725"/>
    <cellStyle name="Nota 3 6 3 5 6 2 2" xfId="12693"/>
    <cellStyle name="Nota 3 6 3 5 6 2 3" xfId="22243"/>
    <cellStyle name="Nota 3 6 3 5 6 3" xfId="11151"/>
    <cellStyle name="Nota 3 6 3 5 6 4" xfId="20535"/>
    <cellStyle name="Nota 3 6 3 5 7" xfId="6005"/>
    <cellStyle name="Nota 3 6 3 5 7 2" xfId="10746"/>
    <cellStyle name="Nota 3 6 3 5 7 3" xfId="19523"/>
    <cellStyle name="Nota 3 6 3 5 8" xfId="7713"/>
    <cellStyle name="Nota 3 6 3 5 8 2" xfId="11734"/>
    <cellStyle name="Nota 3 6 3 5 8 3" xfId="21231"/>
    <cellStyle name="Nota 3 6 3 5 9" xfId="5199"/>
    <cellStyle name="Nota 3 6 3 5 9 2" xfId="12883"/>
    <cellStyle name="Nota 3 6 3 6" xfId="3263"/>
    <cellStyle name="Nota 3 6 3 6 2" xfId="3650"/>
    <cellStyle name="Nota 3 6 3 6 2 2" xfId="5066"/>
    <cellStyle name="Nota 3 6 3 6 2 2 2" xfId="12811"/>
    <cellStyle name="Nota 3 6 3 6 2 3" xfId="9741"/>
    <cellStyle name="Nota 3 6 3 6 2 4" xfId="15247"/>
    <cellStyle name="Nota 3 6 3 6 3" xfId="4033"/>
    <cellStyle name="Nota 3 6 3 6 3 2" xfId="13958"/>
    <cellStyle name="Nota 3 6 3 6 4" xfId="4416"/>
    <cellStyle name="Nota 3 6 3 6 4 2" xfId="13589"/>
    <cellStyle name="Nota 3 6 3 6 5" xfId="4798"/>
    <cellStyle name="Nota 3 6 3 6 5 2" xfId="13208"/>
    <cellStyle name="Nota 3 6 3 6 6" xfId="5349"/>
    <cellStyle name="Nota 3 6 3 6 6 2" xfId="18867"/>
    <cellStyle name="Nota 3 6 3 6 7" xfId="9393"/>
    <cellStyle name="Nota 3 6 3 6 8" xfId="17822"/>
    <cellStyle name="Nota 3 6 3 7" xfId="6092"/>
    <cellStyle name="Nota 3 6 3 7 2" xfId="7800"/>
    <cellStyle name="Nota 3 6 3 7 2 2" xfId="11816"/>
    <cellStyle name="Nota 3 6 3 7 2 3" xfId="21318"/>
    <cellStyle name="Nota 3 6 3 7 3" xfId="10805"/>
    <cellStyle name="Nota 3 6 3 7 4" xfId="19610"/>
    <cellStyle name="Nota 3 6 3 8" xfId="5714"/>
    <cellStyle name="Nota 3 6 3 8 2" xfId="7423"/>
    <cellStyle name="Nota 3 6 3 8 2 2" xfId="11486"/>
    <cellStyle name="Nota 3 6 3 8 2 3" xfId="20941"/>
    <cellStyle name="Nota 3 6 3 8 3" xfId="10511"/>
    <cellStyle name="Nota 3 6 3 8 4" xfId="19232"/>
    <cellStyle name="Nota 3 6 3 9" xfId="5537"/>
    <cellStyle name="Nota 3 6 3 9 2" xfId="7246"/>
    <cellStyle name="Nota 3 6 3 9 2 2" xfId="11355"/>
    <cellStyle name="Nota 3 6 3 9 2 3" xfId="20764"/>
    <cellStyle name="Nota 3 6 3 9 3" xfId="10495"/>
    <cellStyle name="Nota 3 6 3 9 4" xfId="19055"/>
    <cellStyle name="Nota 3 6 4" xfId="2725"/>
    <cellStyle name="Nota 3 6 4 2" xfId="2970"/>
    <cellStyle name="Nota 3 6 4 2 10" xfId="9122"/>
    <cellStyle name="Nota 3 6 4 2 11" xfId="18506"/>
    <cellStyle name="Nota 3 6 4 2 2" xfId="3357"/>
    <cellStyle name="Nota 3 6 4 2 2 2" xfId="7934"/>
    <cellStyle name="Nota 3 6 4 2 2 2 2" xfId="11910"/>
    <cellStyle name="Nota 3 6 4 2 2 2 3" xfId="21452"/>
    <cellStyle name="Nota 3 6 4 2 2 3" xfId="6226"/>
    <cellStyle name="Nota 3 6 4 2 2 3 2" xfId="19744"/>
    <cellStyle name="Nota 3 6 4 2 2 4" xfId="9487"/>
    <cellStyle name="Nota 3 6 4 2 2 5" xfId="15998"/>
    <cellStyle name="Nota 3 6 4 2 3" xfId="3740"/>
    <cellStyle name="Nota 3 6 4 2 3 2" xfId="5097"/>
    <cellStyle name="Nota 3 6 4 2 3 2 2" xfId="10344"/>
    <cellStyle name="Nota 3 6 4 2 3 2 3" xfId="12942"/>
    <cellStyle name="Nota 3 6 4 2 3 3" xfId="5317"/>
    <cellStyle name="Nota 3 6 4 2 3 3 2" xfId="18835"/>
    <cellStyle name="Nota 3 6 4 2 3 4" xfId="9802"/>
    <cellStyle name="Nota 3 6 4 2 3 5" xfId="17268"/>
    <cellStyle name="Nota 3 6 4 2 4" xfId="4123"/>
    <cellStyle name="Nota 3 6 4 2 4 2" xfId="8241"/>
    <cellStyle name="Nota 3 6 4 2 4 2 2" xfId="12209"/>
    <cellStyle name="Nota 3 6 4 2 4 2 3" xfId="21759"/>
    <cellStyle name="Nota 3 6 4 2 4 3" xfId="6533"/>
    <cellStyle name="Nota 3 6 4 2 4 3 2" xfId="20051"/>
    <cellStyle name="Nota 3 6 4 2 4 4" xfId="9980"/>
    <cellStyle name="Nota 3 6 4 2 4 5" xfId="13874"/>
    <cellStyle name="Nota 3 6 4 2 5" xfId="4505"/>
    <cellStyle name="Nota 3 6 4 2 5 2" xfId="8473"/>
    <cellStyle name="Nota 3 6 4 2 5 2 2" xfId="12441"/>
    <cellStyle name="Nota 3 6 4 2 5 2 3" xfId="21991"/>
    <cellStyle name="Nota 3 6 4 2 5 3" xfId="6765"/>
    <cellStyle name="Nota 3 6 4 2 5 3 2" xfId="20283"/>
    <cellStyle name="Nota 3 6 4 2 5 4" xfId="10157"/>
    <cellStyle name="Nota 3 6 4 2 5 5" xfId="13500"/>
    <cellStyle name="Nota 3 6 4 2 6" xfId="6997"/>
    <cellStyle name="Nota 3 6 4 2 6 2" xfId="8705"/>
    <cellStyle name="Nota 3 6 4 2 6 2 2" xfId="12673"/>
    <cellStyle name="Nota 3 6 4 2 6 2 3" xfId="22223"/>
    <cellStyle name="Nota 3 6 4 2 6 3" xfId="11131"/>
    <cellStyle name="Nota 3 6 4 2 6 4" xfId="20515"/>
    <cellStyle name="Nota 3 6 4 2 7" xfId="5985"/>
    <cellStyle name="Nota 3 6 4 2 7 2" xfId="10726"/>
    <cellStyle name="Nota 3 6 4 2 7 3" xfId="19503"/>
    <cellStyle name="Nota 3 6 4 2 8" xfId="7693"/>
    <cellStyle name="Nota 3 6 4 2 8 2" xfId="11714"/>
    <cellStyle name="Nota 3 6 4 2 8 3" xfId="21211"/>
    <cellStyle name="Nota 3 6 4 2 9" xfId="5179"/>
    <cellStyle name="Nota 3 6 4 2 9 2" xfId="12903"/>
    <cellStyle name="Nota 3 6 4 3" xfId="3215"/>
    <cellStyle name="Nota 3 6 4 3 10" xfId="9345"/>
    <cellStyle name="Nota 3 6 4 3 11" xfId="17119"/>
    <cellStyle name="Nota 3 6 4 3 2" xfId="3602"/>
    <cellStyle name="Nota 3 6 4 3 2 2" xfId="7963"/>
    <cellStyle name="Nota 3 6 4 3 2 2 2" xfId="11939"/>
    <cellStyle name="Nota 3 6 4 3 2 2 3" xfId="21481"/>
    <cellStyle name="Nota 3 6 4 3 2 3" xfId="6255"/>
    <cellStyle name="Nota 3 6 4 3 2 3 2" xfId="19773"/>
    <cellStyle name="Nota 3 6 4 3 2 4" xfId="9694"/>
    <cellStyle name="Nota 3 6 4 3 2 5" xfId="15805"/>
    <cellStyle name="Nota 3 6 4 3 3" xfId="3985"/>
    <cellStyle name="Nota 3 6 4 3 3 2" xfId="5069"/>
    <cellStyle name="Nota 3 6 4 3 3 2 2" xfId="10321"/>
    <cellStyle name="Nota 3 6 4 3 3 2 3" xfId="12808"/>
    <cellStyle name="Nota 3 6 4 3 3 3" xfId="5346"/>
    <cellStyle name="Nota 3 6 4 3 3 3 2" xfId="18864"/>
    <cellStyle name="Nota 3 6 4 3 3 4" xfId="9904"/>
    <cellStyle name="Nota 3 6 4 3 3 5" xfId="14006"/>
    <cellStyle name="Nota 3 6 4 3 4" xfId="4368"/>
    <cellStyle name="Nota 3 6 4 3 4 2" xfId="8270"/>
    <cellStyle name="Nota 3 6 4 3 4 2 2" xfId="12238"/>
    <cellStyle name="Nota 3 6 4 3 4 2 3" xfId="21788"/>
    <cellStyle name="Nota 3 6 4 3 4 3" xfId="6562"/>
    <cellStyle name="Nota 3 6 4 3 4 3 2" xfId="20080"/>
    <cellStyle name="Nota 3 6 4 3 4 4" xfId="10082"/>
    <cellStyle name="Nota 3 6 4 3 4 5" xfId="13637"/>
    <cellStyle name="Nota 3 6 4 3 5" xfId="4750"/>
    <cellStyle name="Nota 3 6 4 3 5 2" xfId="8502"/>
    <cellStyle name="Nota 3 6 4 3 5 2 2" xfId="12470"/>
    <cellStyle name="Nota 3 6 4 3 5 2 3" xfId="22020"/>
    <cellStyle name="Nota 3 6 4 3 5 3" xfId="6794"/>
    <cellStyle name="Nota 3 6 4 3 5 3 2" xfId="20312"/>
    <cellStyle name="Nota 3 6 4 3 5 4" xfId="10259"/>
    <cellStyle name="Nota 3 6 4 3 5 5" xfId="13255"/>
    <cellStyle name="Nota 3 6 4 3 6" xfId="7026"/>
    <cellStyle name="Nota 3 6 4 3 6 2" xfId="8734"/>
    <cellStyle name="Nota 3 6 4 3 6 2 2" xfId="12702"/>
    <cellStyle name="Nota 3 6 4 3 6 2 3" xfId="22252"/>
    <cellStyle name="Nota 3 6 4 3 6 3" xfId="11160"/>
    <cellStyle name="Nota 3 6 4 3 6 4" xfId="20544"/>
    <cellStyle name="Nota 3 6 4 3 7" xfId="6014"/>
    <cellStyle name="Nota 3 6 4 3 7 2" xfId="10755"/>
    <cellStyle name="Nota 3 6 4 3 7 3" xfId="19532"/>
    <cellStyle name="Nota 3 6 4 3 8" xfId="7722"/>
    <cellStyle name="Nota 3 6 4 3 8 2" xfId="11743"/>
    <cellStyle name="Nota 3 6 4 3 8 3" xfId="21240"/>
    <cellStyle name="Nota 3 6 4 3 9" xfId="5208"/>
    <cellStyle name="Nota 3 6 4 3 9 2" xfId="12767"/>
    <cellStyle name="Nota 3 6 4 4" xfId="3272"/>
    <cellStyle name="Nota 3 6 4 4 2" xfId="3659"/>
    <cellStyle name="Nota 3 6 4 4 2 2" xfId="18594"/>
    <cellStyle name="Nota 3 6 4 4 3" xfId="4042"/>
    <cellStyle name="Nota 3 6 4 4 3 2" xfId="13949"/>
    <cellStyle name="Nota 3 6 4 4 4" xfId="4425"/>
    <cellStyle name="Nota 3 6 4 4 4 2" xfId="13580"/>
    <cellStyle name="Nota 3 6 4 4 5" xfId="4807"/>
    <cellStyle name="Nota 3 6 4 4 5 2" xfId="13199"/>
    <cellStyle name="Nota 3 6 4 4 6" xfId="5793"/>
    <cellStyle name="Nota 3 6 4 4 6 2" xfId="19311"/>
    <cellStyle name="Nota 3 6 4 4 7" xfId="9402"/>
    <cellStyle name="Nota 3 6 4 4 8" xfId="17969"/>
    <cellStyle name="Nota 3 6 4 5" xfId="2890"/>
    <cellStyle name="Nota 3 6 4 5 2" xfId="7501"/>
    <cellStyle name="Nota 3 6 4 5 2 2" xfId="21019"/>
    <cellStyle name="Nota 3 6 4 5 3" xfId="9042"/>
    <cellStyle name="Nota 3 6 4 5 4" xfId="15390"/>
    <cellStyle name="Nota 3 6 4 6" xfId="8880"/>
    <cellStyle name="Nota 3 6 5" xfId="2668"/>
    <cellStyle name="Nota 3 6 5 2" xfId="2727"/>
    <cellStyle name="Nota 3 6 5 2 2" xfId="2971"/>
    <cellStyle name="Nota 3 6 5 2 2 10" xfId="9123"/>
    <cellStyle name="Nota 3 6 5 2 2 11" xfId="15705"/>
    <cellStyle name="Nota 3 6 5 2 2 2" xfId="3358"/>
    <cellStyle name="Nota 3 6 5 2 2 2 2" xfId="7935"/>
    <cellStyle name="Nota 3 6 5 2 2 2 2 2" xfId="11911"/>
    <cellStyle name="Nota 3 6 5 2 2 2 2 3" xfId="21453"/>
    <cellStyle name="Nota 3 6 5 2 2 2 3" xfId="6227"/>
    <cellStyle name="Nota 3 6 5 2 2 2 3 2" xfId="19745"/>
    <cellStyle name="Nota 3 6 5 2 2 2 4" xfId="9488"/>
    <cellStyle name="Nota 3 6 5 2 2 2 5" xfId="16135"/>
    <cellStyle name="Nota 3 6 5 2 2 3" xfId="3741"/>
    <cellStyle name="Nota 3 6 5 2 2 3 2" xfId="5088"/>
    <cellStyle name="Nota 3 6 5 2 2 3 2 2" xfId="10337"/>
    <cellStyle name="Nota 3 6 5 2 2 3 2 3" xfId="12947"/>
    <cellStyle name="Nota 3 6 5 2 2 3 3" xfId="5329"/>
    <cellStyle name="Nota 3 6 5 2 2 3 3 2" xfId="18847"/>
    <cellStyle name="Nota 3 6 5 2 2 3 4" xfId="9803"/>
    <cellStyle name="Nota 3 6 5 2 2 3 5" xfId="18559"/>
    <cellStyle name="Nota 3 6 5 2 2 4" xfId="4124"/>
    <cellStyle name="Nota 3 6 5 2 2 4 2" xfId="8242"/>
    <cellStyle name="Nota 3 6 5 2 2 4 2 2" xfId="12210"/>
    <cellStyle name="Nota 3 6 5 2 2 4 2 3" xfId="21760"/>
    <cellStyle name="Nota 3 6 5 2 2 4 3" xfId="6534"/>
    <cellStyle name="Nota 3 6 5 2 2 4 3 2" xfId="20052"/>
    <cellStyle name="Nota 3 6 5 2 2 4 4" xfId="9981"/>
    <cellStyle name="Nota 3 6 5 2 2 4 5" xfId="13873"/>
    <cellStyle name="Nota 3 6 5 2 2 5" xfId="4506"/>
    <cellStyle name="Nota 3 6 5 2 2 5 2" xfId="8474"/>
    <cellStyle name="Nota 3 6 5 2 2 5 2 2" xfId="12442"/>
    <cellStyle name="Nota 3 6 5 2 2 5 2 3" xfId="21992"/>
    <cellStyle name="Nota 3 6 5 2 2 5 3" xfId="6766"/>
    <cellStyle name="Nota 3 6 5 2 2 5 3 2" xfId="20284"/>
    <cellStyle name="Nota 3 6 5 2 2 5 4" xfId="10158"/>
    <cellStyle name="Nota 3 6 5 2 2 5 5" xfId="13499"/>
    <cellStyle name="Nota 3 6 5 2 2 6" xfId="6998"/>
    <cellStyle name="Nota 3 6 5 2 2 6 2" xfId="8706"/>
    <cellStyle name="Nota 3 6 5 2 2 6 2 2" xfId="12674"/>
    <cellStyle name="Nota 3 6 5 2 2 6 2 3" xfId="22224"/>
    <cellStyle name="Nota 3 6 5 2 2 6 3" xfId="11132"/>
    <cellStyle name="Nota 3 6 5 2 2 6 4" xfId="20516"/>
    <cellStyle name="Nota 3 6 5 2 2 7" xfId="5986"/>
    <cellStyle name="Nota 3 6 5 2 2 7 2" xfId="10727"/>
    <cellStyle name="Nota 3 6 5 2 2 7 3" xfId="19504"/>
    <cellStyle name="Nota 3 6 5 2 2 8" xfId="7694"/>
    <cellStyle name="Nota 3 6 5 2 2 8 2" xfId="11715"/>
    <cellStyle name="Nota 3 6 5 2 2 8 3" xfId="21212"/>
    <cellStyle name="Nota 3 6 5 2 2 9" xfId="5180"/>
    <cellStyle name="Nota 3 6 5 2 2 9 2" xfId="12902"/>
    <cellStyle name="Nota 3 6 5 2 3" xfId="3217"/>
    <cellStyle name="Nota 3 6 5 2 3 10" xfId="9347"/>
    <cellStyle name="Nota 3 6 5 2 3 11" xfId="15295"/>
    <cellStyle name="Nota 3 6 5 2 3 2" xfId="3604"/>
    <cellStyle name="Nota 3 6 5 2 3 2 2" xfId="7965"/>
    <cellStyle name="Nota 3 6 5 2 3 2 2 2" xfId="11941"/>
    <cellStyle name="Nota 3 6 5 2 3 2 2 3" xfId="21483"/>
    <cellStyle name="Nota 3 6 5 2 3 2 3" xfId="6257"/>
    <cellStyle name="Nota 3 6 5 2 3 2 3 2" xfId="19775"/>
    <cellStyle name="Nota 3 6 5 2 3 2 4" xfId="9696"/>
    <cellStyle name="Nota 3 6 5 2 3 2 5" xfId="15257"/>
    <cellStyle name="Nota 3 6 5 2 3 3" xfId="3987"/>
    <cellStyle name="Nota 3 6 5 2 3 3 2" xfId="7773"/>
    <cellStyle name="Nota 3 6 5 2 3 3 2 2" xfId="11794"/>
    <cellStyle name="Nota 3 6 5 2 3 3 2 3" xfId="21291"/>
    <cellStyle name="Nota 3 6 5 2 3 3 3" xfId="6065"/>
    <cellStyle name="Nota 3 6 5 2 3 3 3 2" xfId="19583"/>
    <cellStyle name="Nota 3 6 5 2 3 3 4" xfId="9906"/>
    <cellStyle name="Nota 3 6 5 2 3 3 5" xfId="14004"/>
    <cellStyle name="Nota 3 6 5 2 3 4" xfId="4370"/>
    <cellStyle name="Nota 3 6 5 2 3 4 2" xfId="8272"/>
    <cellStyle name="Nota 3 6 5 2 3 4 2 2" xfId="12240"/>
    <cellStyle name="Nota 3 6 5 2 3 4 2 3" xfId="21790"/>
    <cellStyle name="Nota 3 6 5 2 3 4 3" xfId="6564"/>
    <cellStyle name="Nota 3 6 5 2 3 4 3 2" xfId="20082"/>
    <cellStyle name="Nota 3 6 5 2 3 4 4" xfId="10084"/>
    <cellStyle name="Nota 3 6 5 2 3 4 5" xfId="13635"/>
    <cellStyle name="Nota 3 6 5 2 3 5" xfId="4752"/>
    <cellStyle name="Nota 3 6 5 2 3 5 2" xfId="8504"/>
    <cellStyle name="Nota 3 6 5 2 3 5 2 2" xfId="12472"/>
    <cellStyle name="Nota 3 6 5 2 3 5 2 3" xfId="22022"/>
    <cellStyle name="Nota 3 6 5 2 3 5 3" xfId="6796"/>
    <cellStyle name="Nota 3 6 5 2 3 5 3 2" xfId="20314"/>
    <cellStyle name="Nota 3 6 5 2 3 5 4" xfId="10261"/>
    <cellStyle name="Nota 3 6 5 2 3 5 5" xfId="13253"/>
    <cellStyle name="Nota 3 6 5 2 3 6" xfId="7028"/>
    <cellStyle name="Nota 3 6 5 2 3 6 2" xfId="8736"/>
    <cellStyle name="Nota 3 6 5 2 3 6 2 2" xfId="12704"/>
    <cellStyle name="Nota 3 6 5 2 3 6 2 3" xfId="22254"/>
    <cellStyle name="Nota 3 6 5 2 3 6 3" xfId="11162"/>
    <cellStyle name="Nota 3 6 5 2 3 6 4" xfId="20546"/>
    <cellStyle name="Nota 3 6 5 2 3 7" xfId="6016"/>
    <cellStyle name="Nota 3 6 5 2 3 7 2" xfId="10757"/>
    <cellStyle name="Nota 3 6 5 2 3 7 3" xfId="19534"/>
    <cellStyle name="Nota 3 6 5 2 3 8" xfId="7724"/>
    <cellStyle name="Nota 3 6 5 2 3 8 2" xfId="11745"/>
    <cellStyle name="Nota 3 6 5 2 3 8 3" xfId="21242"/>
    <cellStyle name="Nota 3 6 5 2 3 9" xfId="5210"/>
    <cellStyle name="Nota 3 6 5 2 3 9 2" xfId="12765"/>
    <cellStyle name="Nota 3 6 5 2 4" xfId="3274"/>
    <cellStyle name="Nota 3 6 5 2 4 2" xfId="3661"/>
    <cellStyle name="Nota 3 6 5 2 4 2 2" xfId="17132"/>
    <cellStyle name="Nota 3 6 5 2 4 3" xfId="4044"/>
    <cellStyle name="Nota 3 6 5 2 4 3 2" xfId="13947"/>
    <cellStyle name="Nota 3 6 5 2 4 4" xfId="4427"/>
    <cellStyle name="Nota 3 6 5 2 4 4 2" xfId="13578"/>
    <cellStyle name="Nota 3 6 5 2 4 5" xfId="4809"/>
    <cellStyle name="Nota 3 6 5 2 4 5 2" xfId="13197"/>
    <cellStyle name="Nota 3 6 5 2 4 6" xfId="5845"/>
    <cellStyle name="Nota 3 6 5 2 4 6 2" xfId="19363"/>
    <cellStyle name="Nota 3 6 5 2 4 7" xfId="9404"/>
    <cellStyle name="Nota 3 6 5 2 4 8" xfId="18731"/>
    <cellStyle name="Nota 3 6 5 2 5" xfId="2892"/>
    <cellStyle name="Nota 3 6 5 2 5 2" xfId="7553"/>
    <cellStyle name="Nota 3 6 5 2 5 2 2" xfId="21071"/>
    <cellStyle name="Nota 3 6 5 2 5 3" xfId="9044"/>
    <cellStyle name="Nota 3 6 5 2 5 4" xfId="14839"/>
    <cellStyle name="Nota 3 6 5 2 6" xfId="8882"/>
    <cellStyle name="Nota 3 6 5 3" xfId="2947"/>
    <cellStyle name="Nota 3 6 5 3 10" xfId="9099"/>
    <cellStyle name="Nota 3 6 5 3 11" xfId="18407"/>
    <cellStyle name="Nota 3 6 5 3 2" xfId="3334"/>
    <cellStyle name="Nota 3 6 5 3 2 2" xfId="7403"/>
    <cellStyle name="Nota 3 6 5 3 2 2 2" xfId="11482"/>
    <cellStyle name="Nota 3 6 5 3 2 2 3" xfId="20921"/>
    <cellStyle name="Nota 3 6 5 3 2 3" xfId="5694"/>
    <cellStyle name="Nota 3 6 5 3 2 3 2" xfId="19212"/>
    <cellStyle name="Nota 3 6 5 3 2 4" xfId="9464"/>
    <cellStyle name="Nota 3 6 5 3 2 5" xfId="16095"/>
    <cellStyle name="Nota 3 6 5 3 3" xfId="3717"/>
    <cellStyle name="Nota 3 6 5 3 3 2" xfId="7432"/>
    <cellStyle name="Nota 3 6 5 3 3 2 2" xfId="11493"/>
    <cellStyle name="Nota 3 6 5 3 3 2 3" xfId="20950"/>
    <cellStyle name="Nota 3 6 5 3 3 3" xfId="5723"/>
    <cellStyle name="Nota 3 6 5 3 3 3 2" xfId="19241"/>
    <cellStyle name="Nota 3 6 5 3 3 4" xfId="9779"/>
    <cellStyle name="Nota 3 6 5 3 3 5" xfId="17040"/>
    <cellStyle name="Nota 3 6 5 3 4" xfId="4100"/>
    <cellStyle name="Nota 3 6 5 3 4 2" xfId="8221"/>
    <cellStyle name="Nota 3 6 5 3 4 2 2" xfId="12189"/>
    <cellStyle name="Nota 3 6 5 3 4 2 3" xfId="21739"/>
    <cellStyle name="Nota 3 6 5 3 4 3" xfId="6513"/>
    <cellStyle name="Nota 3 6 5 3 4 3 2" xfId="20031"/>
    <cellStyle name="Nota 3 6 5 3 4 4" xfId="9957"/>
    <cellStyle name="Nota 3 6 5 3 4 5" xfId="13894"/>
    <cellStyle name="Nota 3 6 5 3 5" xfId="4482"/>
    <cellStyle name="Nota 3 6 5 3 5 2" xfId="8453"/>
    <cellStyle name="Nota 3 6 5 3 5 2 2" xfId="12421"/>
    <cellStyle name="Nota 3 6 5 3 5 2 3" xfId="21971"/>
    <cellStyle name="Nota 3 6 5 3 5 3" xfId="6745"/>
    <cellStyle name="Nota 3 6 5 3 5 3 2" xfId="20263"/>
    <cellStyle name="Nota 3 6 5 3 5 4" xfId="10134"/>
    <cellStyle name="Nota 3 6 5 3 5 5" xfId="13523"/>
    <cellStyle name="Nota 3 6 5 3 6" xfId="6977"/>
    <cellStyle name="Nota 3 6 5 3 6 2" xfId="8685"/>
    <cellStyle name="Nota 3 6 5 3 6 2 2" xfId="12653"/>
    <cellStyle name="Nota 3 6 5 3 6 2 3" xfId="22203"/>
    <cellStyle name="Nota 3 6 5 3 6 3" xfId="11111"/>
    <cellStyle name="Nota 3 6 5 3 6 4" xfId="20495"/>
    <cellStyle name="Nota 3 6 5 3 7" xfId="5965"/>
    <cellStyle name="Nota 3 6 5 3 7 2" xfId="10706"/>
    <cellStyle name="Nota 3 6 5 3 7 3" xfId="19483"/>
    <cellStyle name="Nota 3 6 5 3 8" xfId="7673"/>
    <cellStyle name="Nota 3 6 5 3 8 2" xfId="11694"/>
    <cellStyle name="Nota 3 6 5 3 8 3" xfId="21191"/>
    <cellStyle name="Nota 3 6 5 3 9" xfId="5158"/>
    <cellStyle name="Nota 3 6 5 3 9 2" xfId="12769"/>
    <cellStyle name="Nota 3 6 5 4" xfId="3160"/>
    <cellStyle name="Nota 3 6 5 4 10" xfId="9290"/>
    <cellStyle name="Nota 3 6 5 4 11" xfId="14663"/>
    <cellStyle name="Nota 3 6 5 4 2" xfId="3547"/>
    <cellStyle name="Nota 3 6 5 4 2 2" xfId="7278"/>
    <cellStyle name="Nota 3 6 5 4 2 2 2" xfId="11383"/>
    <cellStyle name="Nota 3 6 5 4 2 2 3" xfId="20796"/>
    <cellStyle name="Nota 3 6 5 4 2 3" xfId="5569"/>
    <cellStyle name="Nota 3 6 5 4 2 3 2" xfId="19087"/>
    <cellStyle name="Nota 3 6 5 4 2 4" xfId="9639"/>
    <cellStyle name="Nota 3 6 5 4 2 5" xfId="14359"/>
    <cellStyle name="Nota 3 6 5 4 3" xfId="3930"/>
    <cellStyle name="Nota 3 6 5 4 3 2" xfId="7082"/>
    <cellStyle name="Nota 3 6 5 4 3 2 2" xfId="11216"/>
    <cellStyle name="Nota 3 6 5 4 3 2 3" xfId="20600"/>
    <cellStyle name="Nota 3 6 5 4 3 3" xfId="5373"/>
    <cellStyle name="Nota 3 6 5 4 3 3 2" xfId="18891"/>
    <cellStyle name="Nota 3 6 5 4 3 4" xfId="9853"/>
    <cellStyle name="Nota 3 6 5 4 3 5" xfId="14061"/>
    <cellStyle name="Nota 3 6 5 4 4" xfId="4313"/>
    <cellStyle name="Nota 3 6 5 4 4 2" xfId="8180"/>
    <cellStyle name="Nota 3 6 5 4 4 2 2" xfId="12148"/>
    <cellStyle name="Nota 3 6 5 4 4 2 3" xfId="21698"/>
    <cellStyle name="Nota 3 6 5 4 4 3" xfId="6472"/>
    <cellStyle name="Nota 3 6 5 4 4 3 2" xfId="19990"/>
    <cellStyle name="Nota 3 6 5 4 4 4" xfId="10031"/>
    <cellStyle name="Nota 3 6 5 4 4 5" xfId="13692"/>
    <cellStyle name="Nota 3 6 5 4 5" xfId="4695"/>
    <cellStyle name="Nota 3 6 5 4 5 2" xfId="8412"/>
    <cellStyle name="Nota 3 6 5 4 5 2 2" xfId="12380"/>
    <cellStyle name="Nota 3 6 5 4 5 2 3" xfId="21930"/>
    <cellStyle name="Nota 3 6 5 4 5 3" xfId="6704"/>
    <cellStyle name="Nota 3 6 5 4 5 3 2" xfId="20222"/>
    <cellStyle name="Nota 3 6 5 4 5 4" xfId="10208"/>
    <cellStyle name="Nota 3 6 5 4 5 5" xfId="13310"/>
    <cellStyle name="Nota 3 6 5 4 6" xfId="6936"/>
    <cellStyle name="Nota 3 6 5 4 6 2" xfId="8644"/>
    <cellStyle name="Nota 3 6 5 4 6 2 2" xfId="12612"/>
    <cellStyle name="Nota 3 6 5 4 6 2 3" xfId="22162"/>
    <cellStyle name="Nota 3 6 5 4 6 3" xfId="11070"/>
    <cellStyle name="Nota 3 6 5 4 6 4" xfId="20454"/>
    <cellStyle name="Nota 3 6 5 4 7" xfId="5924"/>
    <cellStyle name="Nota 3 6 5 4 7 2" xfId="10665"/>
    <cellStyle name="Nota 3 6 5 4 7 3" xfId="19442"/>
    <cellStyle name="Nota 3 6 5 4 8" xfId="7632"/>
    <cellStyle name="Nota 3 6 5 4 8 2" xfId="11653"/>
    <cellStyle name="Nota 3 6 5 4 8 3" xfId="21150"/>
    <cellStyle name="Nota 3 6 5 4 9" xfId="5020"/>
    <cellStyle name="Nota 3 6 5 4 9 2" xfId="12999"/>
    <cellStyle name="Nota 3 6 5 5" xfId="3062"/>
    <cellStyle name="Nota 3 6 5 5 2" xfId="3449"/>
    <cellStyle name="Nota 3 6 5 5 2 2" xfId="18744"/>
    <cellStyle name="Nota 3 6 5 5 3" xfId="3832"/>
    <cellStyle name="Nota 3 6 5 5 3 2" xfId="14191"/>
    <cellStyle name="Nota 3 6 5 5 4" xfId="4215"/>
    <cellStyle name="Nota 3 6 5 5 4 2" xfId="13790"/>
    <cellStyle name="Nota 3 6 5 5 5" xfId="4597"/>
    <cellStyle name="Nota 3 6 5 5 5 2" xfId="13408"/>
    <cellStyle name="Nota 3 6 5 5 6" xfId="5806"/>
    <cellStyle name="Nota 3 6 5 5 6 2" xfId="19324"/>
    <cellStyle name="Nota 3 6 5 5 7" xfId="9202"/>
    <cellStyle name="Nota 3 6 5 5 8" xfId="15125"/>
    <cellStyle name="Nota 3 6 5 6" xfId="2868"/>
    <cellStyle name="Nota 3 6 5 6 2" xfId="7514"/>
    <cellStyle name="Nota 3 6 5 6 2 2" xfId="21032"/>
    <cellStyle name="Nota 3 6 5 6 3" xfId="9021"/>
    <cellStyle name="Nota 3 6 5 6 4" xfId="18417"/>
    <cellStyle name="Nota 3 6 5 7" xfId="8825"/>
    <cellStyle name="Nota 3 6 5 8" xfId="14986"/>
    <cellStyle name="Nota 3 6 6" xfId="2936"/>
    <cellStyle name="Nota 3 6 6 2" xfId="3323"/>
    <cellStyle name="Nota 3 6 6 2 2" xfId="7408"/>
    <cellStyle name="Nota 3 6 6 2 2 2" xfId="20926"/>
    <cellStyle name="Nota 3 6 6 2 3" xfId="9453"/>
    <cellStyle name="Nota 3 6 6 2 4" xfId="15784"/>
    <cellStyle name="Nota 3 6 6 3" xfId="3706"/>
    <cellStyle name="Nota 3 6 6 3 2" xfId="16025"/>
    <cellStyle name="Nota 3 6 6 4" xfId="4089"/>
    <cellStyle name="Nota 3 6 6 4 2" xfId="13905"/>
    <cellStyle name="Nota 3 6 6 5" xfId="4471"/>
    <cellStyle name="Nota 3 6 6 5 2" xfId="13534"/>
    <cellStyle name="Nota 3 6 6 6" xfId="5699"/>
    <cellStyle name="Nota 3 6 6 6 2" xfId="19217"/>
    <cellStyle name="Nota 3 6 6 7" xfId="9088"/>
    <cellStyle name="Nota 3 6 6 8" xfId="14912"/>
    <cellStyle name="Nota 3 6 7" xfId="3119"/>
    <cellStyle name="Nota 3 6 7 2" xfId="3506"/>
    <cellStyle name="Nota 3 6 7 2 2" xfId="7898"/>
    <cellStyle name="Nota 3 6 7 2 2 2" xfId="21416"/>
    <cellStyle name="Nota 3 6 7 2 3" xfId="9599"/>
    <cellStyle name="Nota 3 6 7 2 4" xfId="18183"/>
    <cellStyle name="Nota 3 6 7 3" xfId="3889"/>
    <cellStyle name="Nota 3 6 7 3 2" xfId="14137"/>
    <cellStyle name="Nota 3 6 7 4" xfId="4272"/>
    <cellStyle name="Nota 3 6 7 4 2" xfId="13733"/>
    <cellStyle name="Nota 3 6 7 5" xfId="4654"/>
    <cellStyle name="Nota 3 6 7 5 2" xfId="13351"/>
    <cellStyle name="Nota 3 6 7 6" xfId="6190"/>
    <cellStyle name="Nota 3 6 7 6 2" xfId="19708"/>
    <cellStyle name="Nota 3 6 7 7" xfId="9250"/>
    <cellStyle name="Nota 3 6 7 8" xfId="16693"/>
    <cellStyle name="Nota 3 6 8" xfId="3076"/>
    <cellStyle name="Nota 3 6 8 2" xfId="3463"/>
    <cellStyle name="Nota 3 6 8 2 2" xfId="7151"/>
    <cellStyle name="Nota 3 6 8 2 2 2" xfId="20669"/>
    <cellStyle name="Nota 3 6 8 2 3" xfId="9565"/>
    <cellStyle name="Nota 3 6 8 2 4" xfId="14454"/>
    <cellStyle name="Nota 3 6 8 3" xfId="3846"/>
    <cellStyle name="Nota 3 6 8 3 2" xfId="14179"/>
    <cellStyle name="Nota 3 6 8 4" xfId="4229"/>
    <cellStyle name="Nota 3 6 8 4 2" xfId="13776"/>
    <cellStyle name="Nota 3 6 8 5" xfId="4611"/>
    <cellStyle name="Nota 3 6 8 5 2" xfId="13394"/>
    <cellStyle name="Nota 3 6 8 6" xfId="5442"/>
    <cellStyle name="Nota 3 6 8 6 2" xfId="18960"/>
    <cellStyle name="Nota 3 6 8 7" xfId="9216"/>
    <cellStyle name="Nota 3 6 8 8" xfId="18738"/>
    <cellStyle name="Nota 3 6 9" xfId="6322"/>
    <cellStyle name="Nota 3 6 9 2" xfId="8030"/>
    <cellStyle name="Nota 3 6 9 2 2" xfId="12004"/>
    <cellStyle name="Nota 3 6 9 2 3" xfId="21548"/>
    <cellStyle name="Nota 3 6 9 3" xfId="10863"/>
    <cellStyle name="Nota 3 6 9 4" xfId="19840"/>
    <cellStyle name="Nota 3 7" xfId="2622"/>
    <cellStyle name="Nota 3 7 10" xfId="7487"/>
    <cellStyle name="Nota 3 7 10 2" xfId="11541"/>
    <cellStyle name="Nota 3 7 10 3" xfId="21005"/>
    <cellStyle name="Nota 3 7 11" xfId="4904"/>
    <cellStyle name="Nota 3 7 11 2" xfId="14107"/>
    <cellStyle name="Nota 3 7 12" xfId="8785"/>
    <cellStyle name="Nota 3 7 2" xfId="2724"/>
    <cellStyle name="Nota 3 7 2 2" xfId="2969"/>
    <cellStyle name="Nota 3 7 2 2 10" xfId="9121"/>
    <cellStyle name="Nota 3 7 2 2 11" xfId="17215"/>
    <cellStyle name="Nota 3 7 2 2 2" xfId="3356"/>
    <cellStyle name="Nota 3 7 2 2 2 2" xfId="7933"/>
    <cellStyle name="Nota 3 7 2 2 2 2 2" xfId="11909"/>
    <cellStyle name="Nota 3 7 2 2 2 2 3" xfId="21451"/>
    <cellStyle name="Nota 3 7 2 2 2 3" xfId="6225"/>
    <cellStyle name="Nota 3 7 2 2 2 3 2" xfId="19743"/>
    <cellStyle name="Nota 3 7 2 2 2 4" xfId="9486"/>
    <cellStyle name="Nota 3 7 2 2 2 5" xfId="15837"/>
    <cellStyle name="Nota 3 7 2 2 3" xfId="3739"/>
    <cellStyle name="Nota 3 7 2 2 3 2" xfId="7078"/>
    <cellStyle name="Nota 3 7 2 2 3 2 2" xfId="11212"/>
    <cellStyle name="Nota 3 7 2 2 3 2 3" xfId="20596"/>
    <cellStyle name="Nota 3 7 2 2 3 3" xfId="5369"/>
    <cellStyle name="Nota 3 7 2 2 3 3 2" xfId="18887"/>
    <cellStyle name="Nota 3 7 2 2 3 4" xfId="9801"/>
    <cellStyle name="Nota 3 7 2 2 3 5" xfId="17438"/>
    <cellStyle name="Nota 3 7 2 2 4" xfId="4122"/>
    <cellStyle name="Nota 3 7 2 2 4 2" xfId="8240"/>
    <cellStyle name="Nota 3 7 2 2 4 2 2" xfId="12208"/>
    <cellStyle name="Nota 3 7 2 2 4 2 3" xfId="21758"/>
    <cellStyle name="Nota 3 7 2 2 4 3" xfId="6532"/>
    <cellStyle name="Nota 3 7 2 2 4 3 2" xfId="20050"/>
    <cellStyle name="Nota 3 7 2 2 4 4" xfId="9979"/>
    <cellStyle name="Nota 3 7 2 2 4 5" xfId="13875"/>
    <cellStyle name="Nota 3 7 2 2 5" xfId="4504"/>
    <cellStyle name="Nota 3 7 2 2 5 2" xfId="8472"/>
    <cellStyle name="Nota 3 7 2 2 5 2 2" xfId="12440"/>
    <cellStyle name="Nota 3 7 2 2 5 2 3" xfId="21990"/>
    <cellStyle name="Nota 3 7 2 2 5 3" xfId="6764"/>
    <cellStyle name="Nota 3 7 2 2 5 3 2" xfId="20282"/>
    <cellStyle name="Nota 3 7 2 2 5 4" xfId="10156"/>
    <cellStyle name="Nota 3 7 2 2 5 5" xfId="13501"/>
    <cellStyle name="Nota 3 7 2 2 6" xfId="6996"/>
    <cellStyle name="Nota 3 7 2 2 6 2" xfId="8704"/>
    <cellStyle name="Nota 3 7 2 2 6 2 2" xfId="12672"/>
    <cellStyle name="Nota 3 7 2 2 6 2 3" xfId="22222"/>
    <cellStyle name="Nota 3 7 2 2 6 3" xfId="11130"/>
    <cellStyle name="Nota 3 7 2 2 6 4" xfId="20514"/>
    <cellStyle name="Nota 3 7 2 2 7" xfId="5984"/>
    <cellStyle name="Nota 3 7 2 2 7 2" xfId="10725"/>
    <cellStyle name="Nota 3 7 2 2 7 3" xfId="19502"/>
    <cellStyle name="Nota 3 7 2 2 8" xfId="7692"/>
    <cellStyle name="Nota 3 7 2 2 8 2" xfId="11713"/>
    <cellStyle name="Nota 3 7 2 2 8 3" xfId="21210"/>
    <cellStyle name="Nota 3 7 2 2 9" xfId="5178"/>
    <cellStyle name="Nota 3 7 2 2 9 2" xfId="12904"/>
    <cellStyle name="Nota 3 7 2 3" xfId="3214"/>
    <cellStyle name="Nota 3 7 2 3 10" xfId="9344"/>
    <cellStyle name="Nota 3 7 2 3 11" xfId="15569"/>
    <cellStyle name="Nota 3 7 2 3 2" xfId="3601"/>
    <cellStyle name="Nota 3 7 2 3 2 2" xfId="7962"/>
    <cellStyle name="Nota 3 7 2 3 2 2 2" xfId="11938"/>
    <cellStyle name="Nota 3 7 2 3 2 2 3" xfId="21480"/>
    <cellStyle name="Nota 3 7 2 3 2 3" xfId="6254"/>
    <cellStyle name="Nota 3 7 2 3 2 3 2" xfId="19772"/>
    <cellStyle name="Nota 3 7 2 3 2 4" xfId="9693"/>
    <cellStyle name="Nota 3 7 2 3 2 5" xfId="16607"/>
    <cellStyle name="Nota 3 7 2 3 3" xfId="3984"/>
    <cellStyle name="Nota 3 7 2 3 3 2" xfId="5127"/>
    <cellStyle name="Nota 3 7 2 3 3 2 2" xfId="10367"/>
    <cellStyle name="Nota 3 7 2 3 3 2 3" xfId="12791"/>
    <cellStyle name="Nota 3 7 2 3 3 3" xfId="5275"/>
    <cellStyle name="Nota 3 7 2 3 3 3 2" xfId="12748"/>
    <cellStyle name="Nota 3 7 2 3 3 4" xfId="9903"/>
    <cellStyle name="Nota 3 7 2 3 3 5" xfId="14007"/>
    <cellStyle name="Nota 3 7 2 3 4" xfId="4367"/>
    <cellStyle name="Nota 3 7 2 3 4 2" xfId="8269"/>
    <cellStyle name="Nota 3 7 2 3 4 2 2" xfId="12237"/>
    <cellStyle name="Nota 3 7 2 3 4 2 3" xfId="21787"/>
    <cellStyle name="Nota 3 7 2 3 4 3" xfId="6561"/>
    <cellStyle name="Nota 3 7 2 3 4 3 2" xfId="20079"/>
    <cellStyle name="Nota 3 7 2 3 4 4" xfId="10081"/>
    <cellStyle name="Nota 3 7 2 3 4 5" xfId="13638"/>
    <cellStyle name="Nota 3 7 2 3 5" xfId="4749"/>
    <cellStyle name="Nota 3 7 2 3 5 2" xfId="8501"/>
    <cellStyle name="Nota 3 7 2 3 5 2 2" xfId="12469"/>
    <cellStyle name="Nota 3 7 2 3 5 2 3" xfId="22019"/>
    <cellStyle name="Nota 3 7 2 3 5 3" xfId="6793"/>
    <cellStyle name="Nota 3 7 2 3 5 3 2" xfId="20311"/>
    <cellStyle name="Nota 3 7 2 3 5 4" xfId="10258"/>
    <cellStyle name="Nota 3 7 2 3 5 5" xfId="13256"/>
    <cellStyle name="Nota 3 7 2 3 6" xfId="7025"/>
    <cellStyle name="Nota 3 7 2 3 6 2" xfId="8733"/>
    <cellStyle name="Nota 3 7 2 3 6 2 2" xfId="12701"/>
    <cellStyle name="Nota 3 7 2 3 6 2 3" xfId="22251"/>
    <cellStyle name="Nota 3 7 2 3 6 3" xfId="11159"/>
    <cellStyle name="Nota 3 7 2 3 6 4" xfId="20543"/>
    <cellStyle name="Nota 3 7 2 3 7" xfId="6013"/>
    <cellStyle name="Nota 3 7 2 3 7 2" xfId="10754"/>
    <cellStyle name="Nota 3 7 2 3 7 3" xfId="19531"/>
    <cellStyle name="Nota 3 7 2 3 8" xfId="7721"/>
    <cellStyle name="Nota 3 7 2 3 8 2" xfId="11742"/>
    <cellStyle name="Nota 3 7 2 3 8 3" xfId="21239"/>
    <cellStyle name="Nota 3 7 2 3 9" xfId="5207"/>
    <cellStyle name="Nota 3 7 2 3 9 2" xfId="12875"/>
    <cellStyle name="Nota 3 7 2 4" xfId="3271"/>
    <cellStyle name="Nota 3 7 2 4 2" xfId="3658"/>
    <cellStyle name="Nota 3 7 2 4 2 2" xfId="17302"/>
    <cellStyle name="Nota 3 7 2 4 3" xfId="4041"/>
    <cellStyle name="Nota 3 7 2 4 3 2" xfId="13950"/>
    <cellStyle name="Nota 3 7 2 4 4" xfId="4424"/>
    <cellStyle name="Nota 3 7 2 4 4 2" xfId="13581"/>
    <cellStyle name="Nota 3 7 2 4 5" xfId="4806"/>
    <cellStyle name="Nota 3 7 2 4 5 2" xfId="13200"/>
    <cellStyle name="Nota 3 7 2 4 6" xfId="5792"/>
    <cellStyle name="Nota 3 7 2 4 6 2" xfId="19310"/>
    <cellStyle name="Nota 3 7 2 4 7" xfId="9401"/>
    <cellStyle name="Nota 3 7 2 4 8" xfId="15992"/>
    <cellStyle name="Nota 3 7 2 5" xfId="2889"/>
    <cellStyle name="Nota 3 7 2 5 2" xfId="7500"/>
    <cellStyle name="Nota 3 7 2 5 2 2" xfId="21018"/>
    <cellStyle name="Nota 3 7 2 5 3" xfId="9041"/>
    <cellStyle name="Nota 3 7 2 5 4" xfId="15664"/>
    <cellStyle name="Nota 3 7 2 6" xfId="8879"/>
    <cellStyle name="Nota 3 7 3" xfId="2711"/>
    <cellStyle name="Nota 3 7 3 2" xfId="2763"/>
    <cellStyle name="Nota 3 7 3 2 2" xfId="2986"/>
    <cellStyle name="Nota 3 7 3 2 2 10" xfId="9138"/>
    <cellStyle name="Nota 3 7 3 2 2 11" xfId="17452"/>
    <cellStyle name="Nota 3 7 3 2 2 2" xfId="3373"/>
    <cellStyle name="Nota 3 7 3 2 2 2 2" xfId="7951"/>
    <cellStyle name="Nota 3 7 3 2 2 2 2 2" xfId="11927"/>
    <cellStyle name="Nota 3 7 3 2 2 2 2 3" xfId="21469"/>
    <cellStyle name="Nota 3 7 3 2 2 2 3" xfId="6243"/>
    <cellStyle name="Nota 3 7 3 2 2 2 3 2" xfId="19761"/>
    <cellStyle name="Nota 3 7 3 2 2 2 4" xfId="9503"/>
    <cellStyle name="Nota 3 7 3 2 2 2 5" xfId="18268"/>
    <cellStyle name="Nota 3 7 3 2 2 3" xfId="3756"/>
    <cellStyle name="Nota 3 7 3 2 2 3 2" xfId="7835"/>
    <cellStyle name="Nota 3 7 3 2 2 3 2 2" xfId="11841"/>
    <cellStyle name="Nota 3 7 3 2 2 3 2 3" xfId="21353"/>
    <cellStyle name="Nota 3 7 3 2 2 3 3" xfId="6127"/>
    <cellStyle name="Nota 3 7 3 2 2 3 3 2" xfId="19645"/>
    <cellStyle name="Nota 3 7 3 2 2 3 4" xfId="9818"/>
    <cellStyle name="Nota 3 7 3 2 2 3 5" xfId="18742"/>
    <cellStyle name="Nota 3 7 3 2 2 4" xfId="4139"/>
    <cellStyle name="Nota 3 7 3 2 2 4 2" xfId="8258"/>
    <cellStyle name="Nota 3 7 3 2 2 4 2 2" xfId="12226"/>
    <cellStyle name="Nota 3 7 3 2 2 4 2 3" xfId="21776"/>
    <cellStyle name="Nota 3 7 3 2 2 4 3" xfId="6550"/>
    <cellStyle name="Nota 3 7 3 2 2 4 3 2" xfId="20068"/>
    <cellStyle name="Nota 3 7 3 2 2 4 4" xfId="9996"/>
    <cellStyle name="Nota 3 7 3 2 2 4 5" xfId="13858"/>
    <cellStyle name="Nota 3 7 3 2 2 5" xfId="4521"/>
    <cellStyle name="Nota 3 7 3 2 2 5 2" xfId="8490"/>
    <cellStyle name="Nota 3 7 3 2 2 5 2 2" xfId="12458"/>
    <cellStyle name="Nota 3 7 3 2 2 5 2 3" xfId="22008"/>
    <cellStyle name="Nota 3 7 3 2 2 5 3" xfId="6782"/>
    <cellStyle name="Nota 3 7 3 2 2 5 3 2" xfId="20300"/>
    <cellStyle name="Nota 3 7 3 2 2 5 4" xfId="10173"/>
    <cellStyle name="Nota 3 7 3 2 2 5 5" xfId="13484"/>
    <cellStyle name="Nota 3 7 3 2 2 6" xfId="7014"/>
    <cellStyle name="Nota 3 7 3 2 2 6 2" xfId="8722"/>
    <cellStyle name="Nota 3 7 3 2 2 6 2 2" xfId="12690"/>
    <cellStyle name="Nota 3 7 3 2 2 6 2 3" xfId="22240"/>
    <cellStyle name="Nota 3 7 3 2 2 6 3" xfId="11148"/>
    <cellStyle name="Nota 3 7 3 2 2 6 4" xfId="20532"/>
    <cellStyle name="Nota 3 7 3 2 2 7" xfId="6002"/>
    <cellStyle name="Nota 3 7 3 2 2 7 2" xfId="10743"/>
    <cellStyle name="Nota 3 7 3 2 2 7 3" xfId="19520"/>
    <cellStyle name="Nota 3 7 3 2 2 8" xfId="7710"/>
    <cellStyle name="Nota 3 7 3 2 2 8 2" xfId="11731"/>
    <cellStyle name="Nota 3 7 3 2 2 8 3" xfId="21228"/>
    <cellStyle name="Nota 3 7 3 2 2 9" xfId="5196"/>
    <cellStyle name="Nota 3 7 3 2 2 9 2" xfId="12886"/>
    <cellStyle name="Nota 3 7 3 2 3" xfId="3253"/>
    <cellStyle name="Nota 3 7 3 2 3 10" xfId="9383"/>
    <cellStyle name="Nota 3 7 3 2 3 11" xfId="17039"/>
    <cellStyle name="Nota 3 7 3 2 3 2" xfId="3640"/>
    <cellStyle name="Nota 3 7 3 2 3 2 2" xfId="8001"/>
    <cellStyle name="Nota 3 7 3 2 3 2 2 2" xfId="11977"/>
    <cellStyle name="Nota 3 7 3 2 3 2 2 3" xfId="21519"/>
    <cellStyle name="Nota 3 7 3 2 3 2 3" xfId="6293"/>
    <cellStyle name="Nota 3 7 3 2 3 2 3 2" xfId="19811"/>
    <cellStyle name="Nota 3 7 3 2 3 2 4" xfId="9732"/>
    <cellStyle name="Nota 3 7 3 2 3 2 5" xfId="18178"/>
    <cellStyle name="Nota 3 7 3 2 3 3" xfId="4023"/>
    <cellStyle name="Nota 3 7 3 2 3 3 2" xfId="5060"/>
    <cellStyle name="Nota 3 7 3 2 3 3 2 2" xfId="10313"/>
    <cellStyle name="Nota 3 7 3 2 3 3 2 3" xfId="12815"/>
    <cellStyle name="Nota 3 7 3 2 3 3 3" xfId="5355"/>
    <cellStyle name="Nota 3 7 3 2 3 3 3 2" xfId="18873"/>
    <cellStyle name="Nota 3 7 3 2 3 3 4" xfId="9942"/>
    <cellStyle name="Nota 3 7 3 2 3 3 5" xfId="13968"/>
    <cellStyle name="Nota 3 7 3 2 3 4" xfId="4406"/>
    <cellStyle name="Nota 3 7 3 2 3 4 2" xfId="8308"/>
    <cellStyle name="Nota 3 7 3 2 3 4 2 2" xfId="12276"/>
    <cellStyle name="Nota 3 7 3 2 3 4 2 3" xfId="21826"/>
    <cellStyle name="Nota 3 7 3 2 3 4 3" xfId="6600"/>
    <cellStyle name="Nota 3 7 3 2 3 4 3 2" xfId="20118"/>
    <cellStyle name="Nota 3 7 3 2 3 4 4" xfId="10120"/>
    <cellStyle name="Nota 3 7 3 2 3 4 5" xfId="13599"/>
    <cellStyle name="Nota 3 7 3 2 3 5" xfId="4788"/>
    <cellStyle name="Nota 3 7 3 2 3 5 2" xfId="8540"/>
    <cellStyle name="Nota 3 7 3 2 3 5 2 2" xfId="12508"/>
    <cellStyle name="Nota 3 7 3 2 3 5 2 3" xfId="22058"/>
    <cellStyle name="Nota 3 7 3 2 3 5 3" xfId="6832"/>
    <cellStyle name="Nota 3 7 3 2 3 5 3 2" xfId="20350"/>
    <cellStyle name="Nota 3 7 3 2 3 5 4" xfId="10297"/>
    <cellStyle name="Nota 3 7 3 2 3 5 5" xfId="13217"/>
    <cellStyle name="Nota 3 7 3 2 3 6" xfId="7064"/>
    <cellStyle name="Nota 3 7 3 2 3 6 2" xfId="8772"/>
    <cellStyle name="Nota 3 7 3 2 3 6 2 2" xfId="12740"/>
    <cellStyle name="Nota 3 7 3 2 3 6 2 3" xfId="22290"/>
    <cellStyle name="Nota 3 7 3 2 3 6 3" xfId="11198"/>
    <cellStyle name="Nota 3 7 3 2 3 6 4" xfId="20582"/>
    <cellStyle name="Nota 3 7 3 2 3 7" xfId="6052"/>
    <cellStyle name="Nota 3 7 3 2 3 7 2" xfId="10793"/>
    <cellStyle name="Nota 3 7 3 2 3 7 3" xfId="19570"/>
    <cellStyle name="Nota 3 7 3 2 3 8" xfId="7760"/>
    <cellStyle name="Nota 3 7 3 2 3 8 2" xfId="11781"/>
    <cellStyle name="Nota 3 7 3 2 3 8 3" xfId="21278"/>
    <cellStyle name="Nota 3 7 3 2 3 9" xfId="5246"/>
    <cellStyle name="Nota 3 7 3 2 3 9 2" xfId="12848"/>
    <cellStyle name="Nota 3 7 3 2 4" xfId="3310"/>
    <cellStyle name="Nota 3 7 3 2 4 2" xfId="3697"/>
    <cellStyle name="Nota 3 7 3 2 4 2 2" xfId="15326"/>
    <cellStyle name="Nota 3 7 3 2 4 3" xfId="4080"/>
    <cellStyle name="Nota 3 7 3 2 4 3 2" xfId="13914"/>
    <cellStyle name="Nota 3 7 3 2 4 4" xfId="4463"/>
    <cellStyle name="Nota 3 7 3 2 4 4 2" xfId="13542"/>
    <cellStyle name="Nota 3 7 3 2 4 5" xfId="4845"/>
    <cellStyle name="Nota 3 7 3 2 4 5 2" xfId="13161"/>
    <cellStyle name="Nota 3 7 3 2 4 6" xfId="5861"/>
    <cellStyle name="Nota 3 7 3 2 4 6 2" xfId="19379"/>
    <cellStyle name="Nota 3 7 3 2 4 7" xfId="9440"/>
    <cellStyle name="Nota 3 7 3 2 4 8" xfId="16598"/>
    <cellStyle name="Nota 3 7 3 2 5" xfId="2928"/>
    <cellStyle name="Nota 3 7 3 2 5 2" xfId="7569"/>
    <cellStyle name="Nota 3 7 3 2 5 2 2" xfId="21087"/>
    <cellStyle name="Nota 3 7 3 2 5 3" xfId="9080"/>
    <cellStyle name="Nota 3 7 3 2 5 4" xfId="17063"/>
    <cellStyle name="Nota 3 7 3 2 6" xfId="8918"/>
    <cellStyle name="Nota 3 7 3 3" xfId="2962"/>
    <cellStyle name="Nota 3 7 3 3 10" xfId="9114"/>
    <cellStyle name="Nota 3 7 3 3 11" xfId="14789"/>
    <cellStyle name="Nota 3 7 3 3 2" xfId="3349"/>
    <cellStyle name="Nota 3 7 3 3 2 2" xfId="7926"/>
    <cellStyle name="Nota 3 7 3 3 2 2 2" xfId="11902"/>
    <cellStyle name="Nota 3 7 3 3 2 2 3" xfId="21444"/>
    <cellStyle name="Nota 3 7 3 3 2 3" xfId="6218"/>
    <cellStyle name="Nota 3 7 3 3 2 3 2" xfId="19736"/>
    <cellStyle name="Nota 3 7 3 3 2 4" xfId="9479"/>
    <cellStyle name="Nota 3 7 3 3 2 5" xfId="18186"/>
    <cellStyle name="Nota 3 7 3 3 3" xfId="3732"/>
    <cellStyle name="Nota 3 7 3 3 3 2" xfId="7842"/>
    <cellStyle name="Nota 3 7 3 3 3 2 2" xfId="11846"/>
    <cellStyle name="Nota 3 7 3 3 3 2 3" xfId="21360"/>
    <cellStyle name="Nota 3 7 3 3 3 3" xfId="6134"/>
    <cellStyle name="Nota 3 7 3 3 3 3 2" xfId="19652"/>
    <cellStyle name="Nota 3 7 3 3 3 4" xfId="9794"/>
    <cellStyle name="Nota 3 7 3 3 3 5" xfId="15041"/>
    <cellStyle name="Nota 3 7 3 3 4" xfId="4115"/>
    <cellStyle name="Nota 3 7 3 3 4 2" xfId="8233"/>
    <cellStyle name="Nota 3 7 3 3 4 2 2" xfId="12201"/>
    <cellStyle name="Nota 3 7 3 3 4 2 3" xfId="21751"/>
    <cellStyle name="Nota 3 7 3 3 4 3" xfId="6525"/>
    <cellStyle name="Nota 3 7 3 3 4 3 2" xfId="20043"/>
    <cellStyle name="Nota 3 7 3 3 4 4" xfId="9972"/>
    <cellStyle name="Nota 3 7 3 3 4 5" xfId="13879"/>
    <cellStyle name="Nota 3 7 3 3 5" xfId="4497"/>
    <cellStyle name="Nota 3 7 3 3 5 2" xfId="8465"/>
    <cellStyle name="Nota 3 7 3 3 5 2 2" xfId="12433"/>
    <cellStyle name="Nota 3 7 3 3 5 2 3" xfId="21983"/>
    <cellStyle name="Nota 3 7 3 3 5 3" xfId="6757"/>
    <cellStyle name="Nota 3 7 3 3 5 3 2" xfId="20275"/>
    <cellStyle name="Nota 3 7 3 3 5 4" xfId="10149"/>
    <cellStyle name="Nota 3 7 3 3 5 5" xfId="13508"/>
    <cellStyle name="Nota 3 7 3 3 6" xfId="6989"/>
    <cellStyle name="Nota 3 7 3 3 6 2" xfId="8697"/>
    <cellStyle name="Nota 3 7 3 3 6 2 2" xfId="12665"/>
    <cellStyle name="Nota 3 7 3 3 6 2 3" xfId="22215"/>
    <cellStyle name="Nota 3 7 3 3 6 3" xfId="11123"/>
    <cellStyle name="Nota 3 7 3 3 6 4" xfId="20507"/>
    <cellStyle name="Nota 3 7 3 3 7" xfId="5977"/>
    <cellStyle name="Nota 3 7 3 3 7 2" xfId="10718"/>
    <cellStyle name="Nota 3 7 3 3 7 3" xfId="19495"/>
    <cellStyle name="Nota 3 7 3 3 8" xfId="7685"/>
    <cellStyle name="Nota 3 7 3 3 8 2" xfId="11706"/>
    <cellStyle name="Nota 3 7 3 3 8 3" xfId="21203"/>
    <cellStyle name="Nota 3 7 3 3 9" xfId="5171"/>
    <cellStyle name="Nota 3 7 3 3 9 2" xfId="12911"/>
    <cellStyle name="Nota 3 7 3 4" xfId="3201"/>
    <cellStyle name="Nota 3 7 3 4 10" xfId="9331"/>
    <cellStyle name="Nota 3 7 3 4 11" xfId="18077"/>
    <cellStyle name="Nota 3 7 3 4 2" xfId="3588"/>
    <cellStyle name="Nota 3 7 3 4 2 2" xfId="7255"/>
    <cellStyle name="Nota 3 7 3 4 2 2 2" xfId="11360"/>
    <cellStyle name="Nota 3 7 3 4 2 2 3" xfId="20773"/>
    <cellStyle name="Nota 3 7 3 4 2 3" xfId="5546"/>
    <cellStyle name="Nota 3 7 3 4 2 3 2" xfId="19064"/>
    <cellStyle name="Nota 3 7 3 4 2 4" xfId="9680"/>
    <cellStyle name="Nota 3 7 3 4 2 5" xfId="15561"/>
    <cellStyle name="Nota 3 7 3 4 3" xfId="3971"/>
    <cellStyle name="Nota 3 7 3 4 3 2" xfId="7169"/>
    <cellStyle name="Nota 3 7 3 4 3 2 2" xfId="11299"/>
    <cellStyle name="Nota 3 7 3 4 3 2 3" xfId="20687"/>
    <cellStyle name="Nota 3 7 3 4 3 3" xfId="5460"/>
    <cellStyle name="Nota 3 7 3 4 3 3 2" xfId="18978"/>
    <cellStyle name="Nota 3 7 3 4 3 4" xfId="9890"/>
    <cellStyle name="Nota 3 7 3 4 3 5" xfId="14020"/>
    <cellStyle name="Nota 3 7 3 4 4" xfId="4354"/>
    <cellStyle name="Nota 3 7 3 4 4 2" xfId="8121"/>
    <cellStyle name="Nota 3 7 3 4 4 2 2" xfId="12089"/>
    <cellStyle name="Nota 3 7 3 4 4 2 3" xfId="21639"/>
    <cellStyle name="Nota 3 7 3 4 4 3" xfId="6413"/>
    <cellStyle name="Nota 3 7 3 4 4 3 2" xfId="19931"/>
    <cellStyle name="Nota 3 7 3 4 4 4" xfId="10068"/>
    <cellStyle name="Nota 3 7 3 4 4 5" xfId="13651"/>
    <cellStyle name="Nota 3 7 3 4 5" xfId="4736"/>
    <cellStyle name="Nota 3 7 3 4 5 2" xfId="8353"/>
    <cellStyle name="Nota 3 7 3 4 5 2 2" xfId="12321"/>
    <cellStyle name="Nota 3 7 3 4 5 2 3" xfId="21871"/>
    <cellStyle name="Nota 3 7 3 4 5 3" xfId="6645"/>
    <cellStyle name="Nota 3 7 3 4 5 3 2" xfId="20163"/>
    <cellStyle name="Nota 3 7 3 4 5 4" xfId="10245"/>
    <cellStyle name="Nota 3 7 3 4 5 5" xfId="13269"/>
    <cellStyle name="Nota 3 7 3 4 6" xfId="6877"/>
    <cellStyle name="Nota 3 7 3 4 6 2" xfId="8585"/>
    <cellStyle name="Nota 3 7 3 4 6 2 2" xfId="12553"/>
    <cellStyle name="Nota 3 7 3 4 6 2 3" xfId="22103"/>
    <cellStyle name="Nota 3 7 3 4 6 3" xfId="11011"/>
    <cellStyle name="Nota 3 7 3 4 6 4" xfId="20395"/>
    <cellStyle name="Nota 3 7 3 4 7" xfId="5865"/>
    <cellStyle name="Nota 3 7 3 4 7 2" xfId="10606"/>
    <cellStyle name="Nota 3 7 3 4 7 3" xfId="19383"/>
    <cellStyle name="Nota 3 7 3 4 8" xfId="7573"/>
    <cellStyle name="Nota 3 7 3 4 8 2" xfId="11594"/>
    <cellStyle name="Nota 3 7 3 4 8 3" xfId="21091"/>
    <cellStyle name="Nota 3 7 3 4 9" xfId="4955"/>
    <cellStyle name="Nota 3 7 3 4 9 2" xfId="13064"/>
    <cellStyle name="Nota 3 7 3 5" xfId="3014"/>
    <cellStyle name="Nota 3 7 3 5 2" xfId="3401"/>
    <cellStyle name="Nota 3 7 3 5 2 2" xfId="14633"/>
    <cellStyle name="Nota 3 7 3 5 3" xfId="3784"/>
    <cellStyle name="Nota 3 7 3 5 3 2" xfId="17503"/>
    <cellStyle name="Nota 3 7 3 5 4" xfId="4167"/>
    <cellStyle name="Nota 3 7 3 5 4 2" xfId="13838"/>
    <cellStyle name="Nota 3 7 3 5 5" xfId="4549"/>
    <cellStyle name="Nota 3 7 3 5 5 2" xfId="13456"/>
    <cellStyle name="Nota 3 7 3 5 6" xfId="5842"/>
    <cellStyle name="Nota 3 7 3 5 6 2" xfId="19360"/>
    <cellStyle name="Nota 3 7 3 5 7" xfId="9157"/>
    <cellStyle name="Nota 3 7 3 5 8" xfId="17327"/>
    <cellStyle name="Nota 3 7 3 6" xfId="7550"/>
    <cellStyle name="Nota 3 7 3 6 2" xfId="11579"/>
    <cellStyle name="Nota 3 7 3 6 3" xfId="21068"/>
    <cellStyle name="Nota 3 7 3 7" xfId="8866"/>
    <cellStyle name="Nota 3 7 3 8" xfId="15246"/>
    <cellStyle name="Nota 3 7 4" xfId="2935"/>
    <cellStyle name="Nota 3 7 4 10" xfId="9087"/>
    <cellStyle name="Nota 3 7 4 11" xfId="17746"/>
    <cellStyle name="Nota 3 7 4 2" xfId="3322"/>
    <cellStyle name="Nota 3 7 4 2 2" xfId="7357"/>
    <cellStyle name="Nota 3 7 4 2 2 2" xfId="11443"/>
    <cellStyle name="Nota 3 7 4 2 2 3" xfId="20875"/>
    <cellStyle name="Nota 3 7 4 2 3" xfId="5648"/>
    <cellStyle name="Nota 3 7 4 2 3 2" xfId="19166"/>
    <cellStyle name="Nota 3 7 4 2 4" xfId="9452"/>
    <cellStyle name="Nota 3 7 4 2 5" xfId="18625"/>
    <cellStyle name="Nota 3 7 4 3" xfId="3705"/>
    <cellStyle name="Nota 3 7 4 3 2" xfId="7186"/>
    <cellStyle name="Nota 3 7 4 3 2 2" xfId="11315"/>
    <cellStyle name="Nota 3 7 4 3 2 3" xfId="20704"/>
    <cellStyle name="Nota 3 7 4 3 3" xfId="5477"/>
    <cellStyle name="Nota 3 7 4 3 3 2" xfId="18995"/>
    <cellStyle name="Nota 3 7 4 3 4" xfId="9768"/>
    <cellStyle name="Nota 3 7 4 3 5" xfId="15195"/>
    <cellStyle name="Nota 3 7 4 4" xfId="4088"/>
    <cellStyle name="Nota 3 7 4 4 2" xfId="8146"/>
    <cellStyle name="Nota 3 7 4 4 2 2" xfId="12114"/>
    <cellStyle name="Nota 3 7 4 4 2 3" xfId="21664"/>
    <cellStyle name="Nota 3 7 4 4 3" xfId="6438"/>
    <cellStyle name="Nota 3 7 4 4 3 2" xfId="19956"/>
    <cellStyle name="Nota 3 7 4 4 4" xfId="9946"/>
    <cellStyle name="Nota 3 7 4 4 5" xfId="13906"/>
    <cellStyle name="Nota 3 7 4 5" xfId="4470"/>
    <cellStyle name="Nota 3 7 4 5 2" xfId="8378"/>
    <cellStyle name="Nota 3 7 4 5 2 2" xfId="12346"/>
    <cellStyle name="Nota 3 7 4 5 2 3" xfId="21896"/>
    <cellStyle name="Nota 3 7 4 5 3" xfId="6670"/>
    <cellStyle name="Nota 3 7 4 5 3 2" xfId="20188"/>
    <cellStyle name="Nota 3 7 4 5 4" xfId="10123"/>
    <cellStyle name="Nota 3 7 4 5 5" xfId="13535"/>
    <cellStyle name="Nota 3 7 4 6" xfId="6902"/>
    <cellStyle name="Nota 3 7 4 6 2" xfId="8610"/>
    <cellStyle name="Nota 3 7 4 6 2 2" xfId="12578"/>
    <cellStyle name="Nota 3 7 4 6 2 3" xfId="22128"/>
    <cellStyle name="Nota 3 7 4 6 3" xfId="11036"/>
    <cellStyle name="Nota 3 7 4 6 4" xfId="20420"/>
    <cellStyle name="Nota 3 7 4 7" xfId="5890"/>
    <cellStyle name="Nota 3 7 4 7 2" xfId="10631"/>
    <cellStyle name="Nota 3 7 4 7 3" xfId="19408"/>
    <cellStyle name="Nota 3 7 4 8" xfId="7598"/>
    <cellStyle name="Nota 3 7 4 8 2" xfId="11619"/>
    <cellStyle name="Nota 3 7 4 8 3" xfId="21116"/>
    <cellStyle name="Nota 3 7 4 9" xfId="4983"/>
    <cellStyle name="Nota 3 7 4 9 2" xfId="13036"/>
    <cellStyle name="Nota 3 7 5" xfId="3114"/>
    <cellStyle name="Nota 3 7 5 2" xfId="3501"/>
    <cellStyle name="Nota 3 7 5 2 2" xfId="8056"/>
    <cellStyle name="Nota 3 7 5 2 2 2" xfId="21574"/>
    <cellStyle name="Nota 3 7 5 2 3" xfId="9594"/>
    <cellStyle name="Nota 3 7 5 2 4" xfId="15300"/>
    <cellStyle name="Nota 3 7 5 3" xfId="3884"/>
    <cellStyle name="Nota 3 7 5 3 2" xfId="14132"/>
    <cellStyle name="Nota 3 7 5 4" xfId="4267"/>
    <cellStyle name="Nota 3 7 5 4 2" xfId="13738"/>
    <cellStyle name="Nota 3 7 5 5" xfId="4649"/>
    <cellStyle name="Nota 3 7 5 5 2" xfId="13356"/>
    <cellStyle name="Nota 3 7 5 6" xfId="6348"/>
    <cellStyle name="Nota 3 7 5 6 2" xfId="19866"/>
    <cellStyle name="Nota 3 7 5 7" xfId="9245"/>
    <cellStyle name="Nota 3 7 5 8" xfId="17797"/>
    <cellStyle name="Nota 3 7 6" xfId="3077"/>
    <cellStyle name="Nota 3 7 6 2" xfId="3464"/>
    <cellStyle name="Nota 3 7 6 2 2" xfId="7395"/>
    <cellStyle name="Nota 3 7 6 2 2 2" xfId="20913"/>
    <cellStyle name="Nota 3 7 6 2 3" xfId="9566"/>
    <cellStyle name="Nota 3 7 6 2 4" xfId="14231"/>
    <cellStyle name="Nota 3 7 6 3" xfId="3847"/>
    <cellStyle name="Nota 3 7 6 3 2" xfId="14210"/>
    <cellStyle name="Nota 3 7 6 4" xfId="4230"/>
    <cellStyle name="Nota 3 7 6 4 2" xfId="13775"/>
    <cellStyle name="Nota 3 7 6 5" xfId="4612"/>
    <cellStyle name="Nota 3 7 6 5 2" xfId="13393"/>
    <cellStyle name="Nota 3 7 6 6" xfId="5686"/>
    <cellStyle name="Nota 3 7 6 6 2" xfId="19204"/>
    <cellStyle name="Nota 3 7 6 7" xfId="9217"/>
    <cellStyle name="Nota 3 7 6 8" xfId="17446"/>
    <cellStyle name="Nota 3 7 7" xfId="6129"/>
    <cellStyle name="Nota 3 7 7 2" xfId="7837"/>
    <cellStyle name="Nota 3 7 7 2 2" xfId="11843"/>
    <cellStyle name="Nota 3 7 7 2 3" xfId="21355"/>
    <cellStyle name="Nota 3 7 7 3" xfId="10818"/>
    <cellStyle name="Nota 3 7 7 4" xfId="19647"/>
    <cellStyle name="Nota 3 7 8" xfId="5429"/>
    <cellStyle name="Nota 3 7 8 2" xfId="7138"/>
    <cellStyle name="Nota 3 7 8 2 2" xfId="11272"/>
    <cellStyle name="Nota 3 7 8 2 3" xfId="20656"/>
    <cellStyle name="Nota 3 7 8 3" xfId="10446"/>
    <cellStyle name="Nota 3 7 8 4" xfId="18947"/>
    <cellStyle name="Nota 3 7 9" xfId="5778"/>
    <cellStyle name="Nota 3 7 9 2" xfId="10554"/>
    <cellStyle name="Nota 3 7 9 3" xfId="19296"/>
    <cellStyle name="Nota 3 8" xfId="2689"/>
    <cellStyle name="Nota 3 8 10" xfId="5735"/>
    <cellStyle name="Nota 3 8 10 2" xfId="10517"/>
    <cellStyle name="Nota 3 8 10 3" xfId="19253"/>
    <cellStyle name="Nota 3 8 11" xfId="7444"/>
    <cellStyle name="Nota 3 8 11 2" xfId="11504"/>
    <cellStyle name="Nota 3 8 11 3" xfId="20962"/>
    <cellStyle name="Nota 3 8 12" xfId="4867"/>
    <cellStyle name="Nota 3 8 12 2" xfId="13139"/>
    <cellStyle name="Nota 3 8 13" xfId="8844"/>
    <cellStyle name="Nota 3 8 14" xfId="18755"/>
    <cellStyle name="Nota 3 8 2" xfId="2746"/>
    <cellStyle name="Nota 3 8 2 2" xfId="2976"/>
    <cellStyle name="Nota 3 8 2 2 10" xfId="9128"/>
    <cellStyle name="Nota 3 8 2 2 11" xfId="17766"/>
    <cellStyle name="Nota 3 8 2 2 2" xfId="3363"/>
    <cellStyle name="Nota 3 8 2 2 2 2" xfId="7940"/>
    <cellStyle name="Nota 3 8 2 2 2 2 2" xfId="11916"/>
    <cellStyle name="Nota 3 8 2 2 2 2 3" xfId="21458"/>
    <cellStyle name="Nota 3 8 2 2 2 3" xfId="6232"/>
    <cellStyle name="Nota 3 8 2 2 2 3 2" xfId="19750"/>
    <cellStyle name="Nota 3 8 2 2 2 4" xfId="9493"/>
    <cellStyle name="Nota 3 8 2 2 2 5" xfId="15029"/>
    <cellStyle name="Nota 3 8 2 2 3" xfId="3746"/>
    <cellStyle name="Nota 3 8 2 2 3 2" xfId="7074"/>
    <cellStyle name="Nota 3 8 2 2 3 2 2" xfId="11208"/>
    <cellStyle name="Nota 3 8 2 2 3 2 3" xfId="20592"/>
    <cellStyle name="Nota 3 8 2 2 3 3" xfId="5365"/>
    <cellStyle name="Nota 3 8 2 2 3 3 2" xfId="18883"/>
    <cellStyle name="Nota 3 8 2 2 3 4" xfId="9808"/>
    <cellStyle name="Nota 3 8 2 2 3 5" xfId="16872"/>
    <cellStyle name="Nota 3 8 2 2 4" xfId="4129"/>
    <cellStyle name="Nota 3 8 2 2 4 2" xfId="8247"/>
    <cellStyle name="Nota 3 8 2 2 4 2 2" xfId="12215"/>
    <cellStyle name="Nota 3 8 2 2 4 2 3" xfId="21765"/>
    <cellStyle name="Nota 3 8 2 2 4 3" xfId="6539"/>
    <cellStyle name="Nota 3 8 2 2 4 3 2" xfId="20057"/>
    <cellStyle name="Nota 3 8 2 2 4 4" xfId="9986"/>
    <cellStyle name="Nota 3 8 2 2 4 5" xfId="13868"/>
    <cellStyle name="Nota 3 8 2 2 5" xfId="4511"/>
    <cellStyle name="Nota 3 8 2 2 5 2" xfId="8479"/>
    <cellStyle name="Nota 3 8 2 2 5 2 2" xfId="12447"/>
    <cellStyle name="Nota 3 8 2 2 5 2 3" xfId="21997"/>
    <cellStyle name="Nota 3 8 2 2 5 3" xfId="6771"/>
    <cellStyle name="Nota 3 8 2 2 5 3 2" xfId="20289"/>
    <cellStyle name="Nota 3 8 2 2 5 4" xfId="10163"/>
    <cellStyle name="Nota 3 8 2 2 5 5" xfId="13494"/>
    <cellStyle name="Nota 3 8 2 2 6" xfId="7003"/>
    <cellStyle name="Nota 3 8 2 2 6 2" xfId="8711"/>
    <cellStyle name="Nota 3 8 2 2 6 2 2" xfId="12679"/>
    <cellStyle name="Nota 3 8 2 2 6 2 3" xfId="22229"/>
    <cellStyle name="Nota 3 8 2 2 6 3" xfId="11137"/>
    <cellStyle name="Nota 3 8 2 2 6 4" xfId="20521"/>
    <cellStyle name="Nota 3 8 2 2 7" xfId="5991"/>
    <cellStyle name="Nota 3 8 2 2 7 2" xfId="10732"/>
    <cellStyle name="Nota 3 8 2 2 7 3" xfId="19509"/>
    <cellStyle name="Nota 3 8 2 2 8" xfId="7699"/>
    <cellStyle name="Nota 3 8 2 2 8 2" xfId="11720"/>
    <cellStyle name="Nota 3 8 2 2 8 3" xfId="21217"/>
    <cellStyle name="Nota 3 8 2 2 9" xfId="5185"/>
    <cellStyle name="Nota 3 8 2 2 9 2" xfId="12897"/>
    <cellStyle name="Nota 3 8 2 3" xfId="3236"/>
    <cellStyle name="Nota 3 8 2 3 10" xfId="9366"/>
    <cellStyle name="Nota 3 8 2 3 11" xfId="14788"/>
    <cellStyle name="Nota 3 8 2 3 2" xfId="3623"/>
    <cellStyle name="Nota 3 8 2 3 2 2" xfId="7984"/>
    <cellStyle name="Nota 3 8 2 3 2 2 2" xfId="11960"/>
    <cellStyle name="Nota 3 8 2 3 2 2 3" xfId="21502"/>
    <cellStyle name="Nota 3 8 2 3 2 3" xfId="6276"/>
    <cellStyle name="Nota 3 8 2 3 2 3 2" xfId="19794"/>
    <cellStyle name="Nota 3 8 2 3 2 4" xfId="9715"/>
    <cellStyle name="Nota 3 8 2 3 2 5" xfId="14940"/>
    <cellStyle name="Nota 3 8 2 3 3" xfId="4006"/>
    <cellStyle name="Nota 3 8 2 3 3 2" xfId="7088"/>
    <cellStyle name="Nota 3 8 2 3 3 2 2" xfId="11222"/>
    <cellStyle name="Nota 3 8 2 3 3 2 3" xfId="20606"/>
    <cellStyle name="Nota 3 8 2 3 3 3" xfId="5379"/>
    <cellStyle name="Nota 3 8 2 3 3 3 2" xfId="18897"/>
    <cellStyle name="Nota 3 8 2 3 3 4" xfId="9925"/>
    <cellStyle name="Nota 3 8 2 3 3 5" xfId="13985"/>
    <cellStyle name="Nota 3 8 2 3 4" xfId="4389"/>
    <cellStyle name="Nota 3 8 2 3 4 2" xfId="8291"/>
    <cellStyle name="Nota 3 8 2 3 4 2 2" xfId="12259"/>
    <cellStyle name="Nota 3 8 2 3 4 2 3" xfId="21809"/>
    <cellStyle name="Nota 3 8 2 3 4 3" xfId="6583"/>
    <cellStyle name="Nota 3 8 2 3 4 3 2" xfId="20101"/>
    <cellStyle name="Nota 3 8 2 3 4 4" xfId="10103"/>
    <cellStyle name="Nota 3 8 2 3 4 5" xfId="13616"/>
    <cellStyle name="Nota 3 8 2 3 5" xfId="4771"/>
    <cellStyle name="Nota 3 8 2 3 5 2" xfId="8523"/>
    <cellStyle name="Nota 3 8 2 3 5 2 2" xfId="12491"/>
    <cellStyle name="Nota 3 8 2 3 5 2 3" xfId="22041"/>
    <cellStyle name="Nota 3 8 2 3 5 3" xfId="6815"/>
    <cellStyle name="Nota 3 8 2 3 5 3 2" xfId="20333"/>
    <cellStyle name="Nota 3 8 2 3 5 4" xfId="10280"/>
    <cellStyle name="Nota 3 8 2 3 5 5" xfId="13234"/>
    <cellStyle name="Nota 3 8 2 3 6" xfId="7047"/>
    <cellStyle name="Nota 3 8 2 3 6 2" xfId="8755"/>
    <cellStyle name="Nota 3 8 2 3 6 2 2" xfId="12723"/>
    <cellStyle name="Nota 3 8 2 3 6 2 3" xfId="22273"/>
    <cellStyle name="Nota 3 8 2 3 6 3" xfId="11181"/>
    <cellStyle name="Nota 3 8 2 3 6 4" xfId="20565"/>
    <cellStyle name="Nota 3 8 2 3 7" xfId="6035"/>
    <cellStyle name="Nota 3 8 2 3 7 2" xfId="10776"/>
    <cellStyle name="Nota 3 8 2 3 7 3" xfId="19553"/>
    <cellStyle name="Nota 3 8 2 3 8" xfId="7743"/>
    <cellStyle name="Nota 3 8 2 3 8 2" xfId="11764"/>
    <cellStyle name="Nota 3 8 2 3 8 3" xfId="21261"/>
    <cellStyle name="Nota 3 8 2 3 9" xfId="5229"/>
    <cellStyle name="Nota 3 8 2 3 9 2" xfId="12865"/>
    <cellStyle name="Nota 3 8 2 4" xfId="3293"/>
    <cellStyle name="Nota 3 8 2 4 2" xfId="3680"/>
    <cellStyle name="Nota 3 8 2 4 2 2" xfId="18409"/>
    <cellStyle name="Nota 3 8 2 4 3" xfId="4063"/>
    <cellStyle name="Nota 3 8 2 4 3 2" xfId="13928"/>
    <cellStyle name="Nota 3 8 2 4 4" xfId="4446"/>
    <cellStyle name="Nota 3 8 2 4 4 2" xfId="13559"/>
    <cellStyle name="Nota 3 8 2 4 5" xfId="4828"/>
    <cellStyle name="Nota 3 8 2 4 5 2" xfId="13178"/>
    <cellStyle name="Nota 3 8 2 4 6" xfId="5825"/>
    <cellStyle name="Nota 3 8 2 4 6 2" xfId="19343"/>
    <cellStyle name="Nota 3 8 2 4 7" xfId="9423"/>
    <cellStyle name="Nota 3 8 2 4 8" xfId="17449"/>
    <cellStyle name="Nota 3 8 2 5" xfId="2911"/>
    <cellStyle name="Nota 3 8 2 5 2" xfId="7533"/>
    <cellStyle name="Nota 3 8 2 5 2 2" xfId="21051"/>
    <cellStyle name="Nota 3 8 2 5 3" xfId="9063"/>
    <cellStyle name="Nota 3 8 2 5 4" xfId="17802"/>
    <cellStyle name="Nota 3 8 2 6" xfId="8901"/>
    <cellStyle name="Nota 3 8 3" xfId="2662"/>
    <cellStyle name="Nota 3 8 3 2" xfId="2946"/>
    <cellStyle name="Nota 3 8 3 2 10" xfId="9098"/>
    <cellStyle name="Nota 3 8 3 2 11" xfId="17116"/>
    <cellStyle name="Nota 3 8 3 2 2" xfId="3333"/>
    <cellStyle name="Nota 3 8 3 2 2 2" xfId="7404"/>
    <cellStyle name="Nota 3 8 3 2 2 2 2" xfId="11483"/>
    <cellStyle name="Nota 3 8 3 2 2 2 3" xfId="20922"/>
    <cellStyle name="Nota 3 8 3 2 2 3" xfId="5695"/>
    <cellStyle name="Nota 3 8 3 2 2 3 2" xfId="19213"/>
    <cellStyle name="Nota 3 8 3 2 2 4" xfId="9463"/>
    <cellStyle name="Nota 3 8 3 2 2 5" xfId="14681"/>
    <cellStyle name="Nota 3 8 3 2 3" xfId="3716"/>
    <cellStyle name="Nota 3 8 3 2 3 2" xfId="5062"/>
    <cellStyle name="Nota 3 8 3 2 3 2 2" xfId="10315"/>
    <cellStyle name="Nota 3 8 3 2 3 2 3" xfId="12814"/>
    <cellStyle name="Nota 3 8 3 2 3 3" xfId="5353"/>
    <cellStyle name="Nota 3 8 3 2 3 3 2" xfId="18871"/>
    <cellStyle name="Nota 3 8 3 2 3 4" xfId="9778"/>
    <cellStyle name="Nota 3 8 3 2 3 5" xfId="15566"/>
    <cellStyle name="Nota 3 8 3 2 4" xfId="4099"/>
    <cellStyle name="Nota 3 8 3 2 4 2" xfId="8220"/>
    <cellStyle name="Nota 3 8 3 2 4 2 2" xfId="12188"/>
    <cellStyle name="Nota 3 8 3 2 4 2 3" xfId="21738"/>
    <cellStyle name="Nota 3 8 3 2 4 3" xfId="6512"/>
    <cellStyle name="Nota 3 8 3 2 4 3 2" xfId="20030"/>
    <cellStyle name="Nota 3 8 3 2 4 4" xfId="9956"/>
    <cellStyle name="Nota 3 8 3 2 4 5" xfId="13895"/>
    <cellStyle name="Nota 3 8 3 2 5" xfId="4481"/>
    <cellStyle name="Nota 3 8 3 2 5 2" xfId="8452"/>
    <cellStyle name="Nota 3 8 3 2 5 2 2" xfId="12420"/>
    <cellStyle name="Nota 3 8 3 2 5 2 3" xfId="21970"/>
    <cellStyle name="Nota 3 8 3 2 5 3" xfId="6744"/>
    <cellStyle name="Nota 3 8 3 2 5 3 2" xfId="20262"/>
    <cellStyle name="Nota 3 8 3 2 5 4" xfId="10133"/>
    <cellStyle name="Nota 3 8 3 2 5 5" xfId="13524"/>
    <cellStyle name="Nota 3 8 3 2 6" xfId="6976"/>
    <cellStyle name="Nota 3 8 3 2 6 2" xfId="8684"/>
    <cellStyle name="Nota 3 8 3 2 6 2 2" xfId="12652"/>
    <cellStyle name="Nota 3 8 3 2 6 2 3" xfId="22202"/>
    <cellStyle name="Nota 3 8 3 2 6 3" xfId="11110"/>
    <cellStyle name="Nota 3 8 3 2 6 4" xfId="20494"/>
    <cellStyle name="Nota 3 8 3 2 7" xfId="5964"/>
    <cellStyle name="Nota 3 8 3 2 7 2" xfId="10705"/>
    <cellStyle name="Nota 3 8 3 2 7 3" xfId="19482"/>
    <cellStyle name="Nota 3 8 3 2 8" xfId="7672"/>
    <cellStyle name="Nota 3 8 3 2 8 2" xfId="11693"/>
    <cellStyle name="Nota 3 8 3 2 8 3" xfId="21190"/>
    <cellStyle name="Nota 3 8 3 2 9" xfId="5156"/>
    <cellStyle name="Nota 3 8 3 2 9 2" xfId="12771"/>
    <cellStyle name="Nota 3 8 3 3" xfId="3154"/>
    <cellStyle name="Nota 3 8 3 3 10" xfId="9284"/>
    <cellStyle name="Nota 3 8 3 3 11" xfId="16228"/>
    <cellStyle name="Nota 3 8 3 3 2" xfId="3541"/>
    <cellStyle name="Nota 3 8 3 3 2 2" xfId="7370"/>
    <cellStyle name="Nota 3 8 3 3 2 2 2" xfId="11456"/>
    <cellStyle name="Nota 3 8 3 3 2 2 3" xfId="20888"/>
    <cellStyle name="Nota 3 8 3 3 2 3" xfId="5661"/>
    <cellStyle name="Nota 3 8 3 3 2 3 2" xfId="19179"/>
    <cellStyle name="Nota 3 8 3 3 2 4" xfId="9633"/>
    <cellStyle name="Nota 3 8 3 3 2 5" xfId="17447"/>
    <cellStyle name="Nota 3 8 3 3 3" xfId="3924"/>
    <cellStyle name="Nota 3 8 3 3 3 2" xfId="7215"/>
    <cellStyle name="Nota 3 8 3 3 3 2 2" xfId="11341"/>
    <cellStyle name="Nota 3 8 3 3 3 2 3" xfId="20733"/>
    <cellStyle name="Nota 3 8 3 3 3 3" xfId="5506"/>
    <cellStyle name="Nota 3 8 3 3 3 3 2" xfId="19024"/>
    <cellStyle name="Nota 3 8 3 3 3 4" xfId="9847"/>
    <cellStyle name="Nota 3 8 3 3 3 5" xfId="14067"/>
    <cellStyle name="Nota 3 8 3 3 4" xfId="4307"/>
    <cellStyle name="Nota 3 8 3 3 4 2" xfId="8186"/>
    <cellStyle name="Nota 3 8 3 3 4 2 2" xfId="12154"/>
    <cellStyle name="Nota 3 8 3 3 4 2 3" xfId="21704"/>
    <cellStyle name="Nota 3 8 3 3 4 3" xfId="6478"/>
    <cellStyle name="Nota 3 8 3 3 4 3 2" xfId="19996"/>
    <cellStyle name="Nota 3 8 3 3 4 4" xfId="10025"/>
    <cellStyle name="Nota 3 8 3 3 4 5" xfId="13698"/>
    <cellStyle name="Nota 3 8 3 3 5" xfId="4689"/>
    <cellStyle name="Nota 3 8 3 3 5 2" xfId="8418"/>
    <cellStyle name="Nota 3 8 3 3 5 2 2" xfId="12386"/>
    <cellStyle name="Nota 3 8 3 3 5 2 3" xfId="21936"/>
    <cellStyle name="Nota 3 8 3 3 5 3" xfId="6710"/>
    <cellStyle name="Nota 3 8 3 3 5 3 2" xfId="20228"/>
    <cellStyle name="Nota 3 8 3 3 5 4" xfId="10202"/>
    <cellStyle name="Nota 3 8 3 3 5 5" xfId="13316"/>
    <cellStyle name="Nota 3 8 3 3 6" xfId="6942"/>
    <cellStyle name="Nota 3 8 3 3 6 2" xfId="8650"/>
    <cellStyle name="Nota 3 8 3 3 6 2 2" xfId="12618"/>
    <cellStyle name="Nota 3 8 3 3 6 2 3" xfId="22168"/>
    <cellStyle name="Nota 3 8 3 3 6 3" xfId="11076"/>
    <cellStyle name="Nota 3 8 3 3 6 4" xfId="20460"/>
    <cellStyle name="Nota 3 8 3 3 7" xfId="5930"/>
    <cellStyle name="Nota 3 8 3 3 7 2" xfId="10671"/>
    <cellStyle name="Nota 3 8 3 3 7 3" xfId="19448"/>
    <cellStyle name="Nota 3 8 3 3 8" xfId="7638"/>
    <cellStyle name="Nota 3 8 3 3 8 2" xfId="11659"/>
    <cellStyle name="Nota 3 8 3 3 8 3" xfId="21156"/>
    <cellStyle name="Nota 3 8 3 3 9" xfId="5026"/>
    <cellStyle name="Nota 3 8 3 3 9 2" xfId="12993"/>
    <cellStyle name="Nota 3 8 3 4" xfId="3066"/>
    <cellStyle name="Nota 3 8 3 4 2" xfId="3453"/>
    <cellStyle name="Nota 3 8 3 4 2 2" xfId="15559"/>
    <cellStyle name="Nota 3 8 3 4 3" xfId="3836"/>
    <cellStyle name="Nota 3 8 3 4 3 2" xfId="14187"/>
    <cellStyle name="Nota 3 8 3 4 4" xfId="4219"/>
    <cellStyle name="Nota 3 8 3 4 4 2" xfId="13786"/>
    <cellStyle name="Nota 3 8 3 4 5" xfId="4601"/>
    <cellStyle name="Nota 3 8 3 4 5 2" xfId="13404"/>
    <cellStyle name="Nota 3 8 3 4 6" xfId="5798"/>
    <cellStyle name="Nota 3 8 3 4 6 2" xfId="19316"/>
    <cellStyle name="Nota 3 8 3 4 7" xfId="9206"/>
    <cellStyle name="Nota 3 8 3 4 8" xfId="16500"/>
    <cellStyle name="Nota 3 8 3 5" xfId="2862"/>
    <cellStyle name="Nota 3 8 3 5 2" xfId="7506"/>
    <cellStyle name="Nota 3 8 3 5 2 2" xfId="21024"/>
    <cellStyle name="Nota 3 8 3 5 3" xfId="9015"/>
    <cellStyle name="Nota 3 8 3 5 4" xfId="18759"/>
    <cellStyle name="Nota 3 8 3 6" xfId="8819"/>
    <cellStyle name="Nota 3 8 4" xfId="2952"/>
    <cellStyle name="Nota 3 8 4 10" xfId="9104"/>
    <cellStyle name="Nota 3 8 4 11" xfId="16882"/>
    <cellStyle name="Nota 3 8 4 2" xfId="3339"/>
    <cellStyle name="Nota 3 8 4 2 2" xfId="7431"/>
    <cellStyle name="Nota 3 8 4 2 2 2" xfId="11492"/>
    <cellStyle name="Nota 3 8 4 2 2 3" xfId="20949"/>
    <cellStyle name="Nota 3 8 4 2 3" xfId="5722"/>
    <cellStyle name="Nota 3 8 4 2 3 2" xfId="19240"/>
    <cellStyle name="Nota 3 8 4 2 4" xfId="9469"/>
    <cellStyle name="Nota 3 8 4 2 5" xfId="17298"/>
    <cellStyle name="Nota 3 8 4 3" xfId="3722"/>
    <cellStyle name="Nota 3 8 4 3 2" xfId="7095"/>
    <cellStyle name="Nota 3 8 4 3 2 2" xfId="11229"/>
    <cellStyle name="Nota 3 8 4 3 2 3" xfId="20613"/>
    <cellStyle name="Nota 3 8 4 3 3" xfId="5386"/>
    <cellStyle name="Nota 3 8 4 3 3 2" xfId="18904"/>
    <cellStyle name="Nota 3 8 4 3 4" xfId="9784"/>
    <cellStyle name="Nota 3 8 4 3 5" xfId="15017"/>
    <cellStyle name="Nota 3 8 4 4" xfId="4105"/>
    <cellStyle name="Nota 3 8 4 4 2" xfId="8226"/>
    <cellStyle name="Nota 3 8 4 4 2 2" xfId="12194"/>
    <cellStyle name="Nota 3 8 4 4 2 3" xfId="21744"/>
    <cellStyle name="Nota 3 8 4 4 3" xfId="6518"/>
    <cellStyle name="Nota 3 8 4 4 3 2" xfId="20036"/>
    <cellStyle name="Nota 3 8 4 4 4" xfId="9962"/>
    <cellStyle name="Nota 3 8 4 4 5" xfId="13889"/>
    <cellStyle name="Nota 3 8 4 5" xfId="4487"/>
    <cellStyle name="Nota 3 8 4 5 2" xfId="8458"/>
    <cellStyle name="Nota 3 8 4 5 2 2" xfId="12426"/>
    <cellStyle name="Nota 3 8 4 5 2 3" xfId="21976"/>
    <cellStyle name="Nota 3 8 4 5 3" xfId="6750"/>
    <cellStyle name="Nota 3 8 4 5 3 2" xfId="20268"/>
    <cellStyle name="Nota 3 8 4 5 4" xfId="10139"/>
    <cellStyle name="Nota 3 8 4 5 5" xfId="13518"/>
    <cellStyle name="Nota 3 8 4 6" xfId="6982"/>
    <cellStyle name="Nota 3 8 4 6 2" xfId="8690"/>
    <cellStyle name="Nota 3 8 4 6 2 2" xfId="12658"/>
    <cellStyle name="Nota 3 8 4 6 2 3" xfId="22208"/>
    <cellStyle name="Nota 3 8 4 6 3" xfId="11116"/>
    <cellStyle name="Nota 3 8 4 6 4" xfId="20500"/>
    <cellStyle name="Nota 3 8 4 7" xfId="5970"/>
    <cellStyle name="Nota 3 8 4 7 2" xfId="10711"/>
    <cellStyle name="Nota 3 8 4 7 3" xfId="19488"/>
    <cellStyle name="Nota 3 8 4 8" xfId="7678"/>
    <cellStyle name="Nota 3 8 4 8 2" xfId="11699"/>
    <cellStyle name="Nota 3 8 4 8 3" xfId="21196"/>
    <cellStyle name="Nota 3 8 4 9" xfId="5163"/>
    <cellStyle name="Nota 3 8 4 9 2" xfId="12919"/>
    <cellStyle name="Nota 3 8 5" xfId="3179"/>
    <cellStyle name="Nota 3 8 5 10" xfId="9309"/>
    <cellStyle name="Nota 3 8 5 11" xfId="14298"/>
    <cellStyle name="Nota 3 8 5 2" xfId="3566"/>
    <cellStyle name="Nota 3 8 5 2 2" xfId="7399"/>
    <cellStyle name="Nota 3 8 5 2 2 2" xfId="11478"/>
    <cellStyle name="Nota 3 8 5 2 2 3" xfId="20917"/>
    <cellStyle name="Nota 3 8 5 2 3" xfId="5690"/>
    <cellStyle name="Nota 3 8 5 2 3 2" xfId="19208"/>
    <cellStyle name="Nota 3 8 5 2 4" xfId="9658"/>
    <cellStyle name="Nota 3 8 5 2 5" xfId="18710"/>
    <cellStyle name="Nota 3 8 5 3" xfId="3949"/>
    <cellStyle name="Nota 3 8 5 3 2" xfId="7860"/>
    <cellStyle name="Nota 3 8 5 3 2 2" xfId="11858"/>
    <cellStyle name="Nota 3 8 5 3 2 3" xfId="21378"/>
    <cellStyle name="Nota 3 8 5 3 3" xfId="6152"/>
    <cellStyle name="Nota 3 8 5 3 3 2" xfId="19670"/>
    <cellStyle name="Nota 3 8 5 3 4" xfId="9872"/>
    <cellStyle name="Nota 3 8 5 3 5" xfId="14042"/>
    <cellStyle name="Nota 3 8 5 4" xfId="4332"/>
    <cellStyle name="Nota 3 8 5 4 2" xfId="8161"/>
    <cellStyle name="Nota 3 8 5 4 2 2" xfId="12129"/>
    <cellStyle name="Nota 3 8 5 4 2 3" xfId="21679"/>
    <cellStyle name="Nota 3 8 5 4 3" xfId="6453"/>
    <cellStyle name="Nota 3 8 5 4 3 2" xfId="19971"/>
    <cellStyle name="Nota 3 8 5 4 4" xfId="10050"/>
    <cellStyle name="Nota 3 8 5 4 5" xfId="13673"/>
    <cellStyle name="Nota 3 8 5 5" xfId="4714"/>
    <cellStyle name="Nota 3 8 5 5 2" xfId="8393"/>
    <cellStyle name="Nota 3 8 5 5 2 2" xfId="12361"/>
    <cellStyle name="Nota 3 8 5 5 2 3" xfId="21911"/>
    <cellStyle name="Nota 3 8 5 5 3" xfId="6685"/>
    <cellStyle name="Nota 3 8 5 5 3 2" xfId="20203"/>
    <cellStyle name="Nota 3 8 5 5 4" xfId="10227"/>
    <cellStyle name="Nota 3 8 5 5 5" xfId="13291"/>
    <cellStyle name="Nota 3 8 5 6" xfId="6917"/>
    <cellStyle name="Nota 3 8 5 6 2" xfId="8625"/>
    <cellStyle name="Nota 3 8 5 6 2 2" xfId="12593"/>
    <cellStyle name="Nota 3 8 5 6 2 3" xfId="22143"/>
    <cellStyle name="Nota 3 8 5 6 3" xfId="11051"/>
    <cellStyle name="Nota 3 8 5 6 4" xfId="20435"/>
    <cellStyle name="Nota 3 8 5 7" xfId="5905"/>
    <cellStyle name="Nota 3 8 5 7 2" xfId="10646"/>
    <cellStyle name="Nota 3 8 5 7 3" xfId="19423"/>
    <cellStyle name="Nota 3 8 5 8" xfId="7613"/>
    <cellStyle name="Nota 3 8 5 8 2" xfId="11634"/>
    <cellStyle name="Nota 3 8 5 8 3" xfId="21131"/>
    <cellStyle name="Nota 3 8 5 9" xfId="5000"/>
    <cellStyle name="Nota 3 8 5 9 2" xfId="13019"/>
    <cellStyle name="Nota 3 8 6" xfId="3023"/>
    <cellStyle name="Nota 3 8 6 2" xfId="3410"/>
    <cellStyle name="Nota 3 8 6 2 2" xfId="7912"/>
    <cellStyle name="Nota 3 8 6 2 2 2" xfId="21430"/>
    <cellStyle name="Nota 3 8 6 2 3" xfId="9528"/>
    <cellStyle name="Nota 3 8 6 2 4" xfId="17117"/>
    <cellStyle name="Nota 3 8 6 3" xfId="3793"/>
    <cellStyle name="Nota 3 8 6 3 2" xfId="15235"/>
    <cellStyle name="Nota 3 8 6 4" xfId="4176"/>
    <cellStyle name="Nota 3 8 6 4 2" xfId="13829"/>
    <cellStyle name="Nota 3 8 6 5" xfId="4558"/>
    <cellStyle name="Nota 3 8 6 5 2" xfId="13447"/>
    <cellStyle name="Nota 3 8 6 6" xfId="6204"/>
    <cellStyle name="Nota 3 8 6 6 2" xfId="19722"/>
    <cellStyle name="Nota 3 8 6 7" xfId="9165"/>
    <cellStyle name="Nota 3 8 6 8" xfId="16923"/>
    <cellStyle name="Nota 3 8 7" xfId="5350"/>
    <cellStyle name="Nota 3 8 7 2" xfId="5065"/>
    <cellStyle name="Nota 3 8 7 2 2" xfId="10318"/>
    <cellStyle name="Nota 3 8 7 2 3" xfId="12812"/>
    <cellStyle name="Nota 3 8 7 3" xfId="10428"/>
    <cellStyle name="Nota 3 8 7 4" xfId="18868"/>
    <cellStyle name="Nota 3 8 8" xfId="5626"/>
    <cellStyle name="Nota 3 8 8 2" xfId="7335"/>
    <cellStyle name="Nota 3 8 8 2 2" xfId="11423"/>
    <cellStyle name="Nota 3 8 8 2 3" xfId="20853"/>
    <cellStyle name="Nota 3 8 8 3" xfId="10501"/>
    <cellStyle name="Nota 3 8 8 4" xfId="19144"/>
    <cellStyle name="Nota 3 8 9" xfId="5451"/>
    <cellStyle name="Nota 3 8 9 2" xfId="7160"/>
    <cellStyle name="Nota 3 8 9 2 2" xfId="11291"/>
    <cellStyle name="Nota 3 8 9 2 3" xfId="20678"/>
    <cellStyle name="Nota 3 8 9 3" xfId="10465"/>
    <cellStyle name="Nota 3 8 9 4" xfId="18969"/>
    <cellStyle name="Nota 3 9" xfId="3007"/>
    <cellStyle name="Nota 3 9 2" xfId="3394"/>
    <cellStyle name="Nota 3 9 2 2" xfId="15464"/>
    <cellStyle name="Nota 3 9 3" xfId="3777"/>
    <cellStyle name="Nota 3 9 3 2" xfId="15277"/>
    <cellStyle name="Nota 3 9 4" xfId="4160"/>
    <cellStyle name="Nota 3 9 4 2" xfId="13845"/>
    <cellStyle name="Nota 3 9 5" xfId="4542"/>
    <cellStyle name="Nota 3 9 5 2" xfId="13463"/>
    <cellStyle name="Nota 3 9 6" xfId="14997"/>
    <cellStyle name="Nota 4" xfId="2302"/>
    <cellStyle name="Note" xfId="1554"/>
    <cellStyle name="Note 2" xfId="2621"/>
    <cellStyle name="Note 2 10" xfId="5255"/>
    <cellStyle name="Note 2 10 2" xfId="10395"/>
    <cellStyle name="Note 2 10 3" xfId="12839"/>
    <cellStyle name="Note 2 11" xfId="5044"/>
    <cellStyle name="Note 2 11 2" xfId="10306"/>
    <cellStyle name="Note 2 11 3" xfId="14106"/>
    <cellStyle name="Note 2 12" xfId="4850"/>
    <cellStyle name="Note 2 12 2" xfId="13156"/>
    <cellStyle name="Note 2 13" xfId="8784"/>
    <cellStyle name="Note 2 2" xfId="2710"/>
    <cellStyle name="Note 2 2 10" xfId="7486"/>
    <cellStyle name="Note 2 2 10 2" xfId="11540"/>
    <cellStyle name="Note 2 2 10 3" xfId="21004"/>
    <cellStyle name="Note 2 2 11" xfId="4903"/>
    <cellStyle name="Note 2 2 11 2" xfId="13114"/>
    <cellStyle name="Note 2 2 12" xfId="8865"/>
    <cellStyle name="Note 2 2 13" xfId="15522"/>
    <cellStyle name="Note 2 2 2" xfId="2762"/>
    <cellStyle name="Note 2 2 2 2" xfId="2985"/>
    <cellStyle name="Note 2 2 2 2 10" xfId="9137"/>
    <cellStyle name="Note 2 2 2 2 11" xfId="18745"/>
    <cellStyle name="Note 2 2 2 2 2" xfId="3372"/>
    <cellStyle name="Note 2 2 2 2 2 2" xfId="7950"/>
    <cellStyle name="Note 2 2 2 2 2 2 2" xfId="11926"/>
    <cellStyle name="Note 2 2 2 2 2 2 3" xfId="21468"/>
    <cellStyle name="Note 2 2 2 2 2 3" xfId="6242"/>
    <cellStyle name="Note 2 2 2 2 2 3 2" xfId="19760"/>
    <cellStyle name="Note 2 2 2 2 2 4" xfId="9502"/>
    <cellStyle name="Note 2 2 2 2 2 5" xfId="16357"/>
    <cellStyle name="Note 2 2 2 2 3" xfId="3755"/>
    <cellStyle name="Note 2 2 2 2 3 2" xfId="7913"/>
    <cellStyle name="Note 2 2 2 2 3 2 2" xfId="11891"/>
    <cellStyle name="Note 2 2 2 2 3 2 3" xfId="21431"/>
    <cellStyle name="Note 2 2 2 2 3 3" xfId="6205"/>
    <cellStyle name="Note 2 2 2 2 3 3 2" xfId="19723"/>
    <cellStyle name="Note 2 2 2 2 3 4" xfId="9817"/>
    <cellStyle name="Note 2 2 2 2 3 5" xfId="16688"/>
    <cellStyle name="Note 2 2 2 2 4" xfId="4138"/>
    <cellStyle name="Note 2 2 2 2 4 2" xfId="8257"/>
    <cellStyle name="Note 2 2 2 2 4 2 2" xfId="12225"/>
    <cellStyle name="Note 2 2 2 2 4 2 3" xfId="21775"/>
    <cellStyle name="Note 2 2 2 2 4 3" xfId="6549"/>
    <cellStyle name="Note 2 2 2 2 4 3 2" xfId="20067"/>
    <cellStyle name="Note 2 2 2 2 4 4" xfId="9995"/>
    <cellStyle name="Note 2 2 2 2 4 5" xfId="13859"/>
    <cellStyle name="Note 2 2 2 2 5" xfId="4520"/>
    <cellStyle name="Note 2 2 2 2 5 2" xfId="8489"/>
    <cellStyle name="Note 2 2 2 2 5 2 2" xfId="12457"/>
    <cellStyle name="Note 2 2 2 2 5 2 3" xfId="22007"/>
    <cellStyle name="Note 2 2 2 2 5 3" xfId="6781"/>
    <cellStyle name="Note 2 2 2 2 5 3 2" xfId="20299"/>
    <cellStyle name="Note 2 2 2 2 5 4" xfId="10172"/>
    <cellStyle name="Note 2 2 2 2 5 5" xfId="13485"/>
    <cellStyle name="Note 2 2 2 2 6" xfId="7013"/>
    <cellStyle name="Note 2 2 2 2 6 2" xfId="8721"/>
    <cellStyle name="Note 2 2 2 2 6 2 2" xfId="12689"/>
    <cellStyle name="Note 2 2 2 2 6 2 3" xfId="22239"/>
    <cellStyle name="Note 2 2 2 2 6 3" xfId="11147"/>
    <cellStyle name="Note 2 2 2 2 6 4" xfId="20531"/>
    <cellStyle name="Note 2 2 2 2 7" xfId="6001"/>
    <cellStyle name="Note 2 2 2 2 7 2" xfId="10742"/>
    <cellStyle name="Note 2 2 2 2 7 3" xfId="19519"/>
    <cellStyle name="Note 2 2 2 2 8" xfId="7709"/>
    <cellStyle name="Note 2 2 2 2 8 2" xfId="11730"/>
    <cellStyle name="Note 2 2 2 2 8 3" xfId="21227"/>
    <cellStyle name="Note 2 2 2 2 9" xfId="5195"/>
    <cellStyle name="Note 2 2 2 2 9 2" xfId="12887"/>
    <cellStyle name="Note 2 2 2 3" xfId="3252"/>
    <cellStyle name="Note 2 2 2 3 10" xfId="9382"/>
    <cellStyle name="Note 2 2 2 3 11" xfId="15567"/>
    <cellStyle name="Note 2 2 2 3 2" xfId="3639"/>
    <cellStyle name="Note 2 2 2 3 2 2" xfId="8000"/>
    <cellStyle name="Note 2 2 2 3 2 2 2" xfId="11976"/>
    <cellStyle name="Note 2 2 2 3 2 2 3" xfId="21518"/>
    <cellStyle name="Note 2 2 2 3 2 3" xfId="6292"/>
    <cellStyle name="Note 2 2 2 3 2 3 2" xfId="19810"/>
    <cellStyle name="Note 2 2 2 3 2 4" xfId="9731"/>
    <cellStyle name="Note 2 2 2 3 2 5" xfId="16886"/>
    <cellStyle name="Note 2 2 2 3 3" xfId="4022"/>
    <cellStyle name="Note 2 2 2 3 3 2" xfId="5059"/>
    <cellStyle name="Note 2 2 2 3 3 2 2" xfId="10312"/>
    <cellStyle name="Note 2 2 2 3 3 2 3" xfId="12816"/>
    <cellStyle name="Note 2 2 2 3 3 3" xfId="5356"/>
    <cellStyle name="Note 2 2 2 3 3 3 2" xfId="18874"/>
    <cellStyle name="Note 2 2 2 3 3 4" xfId="9941"/>
    <cellStyle name="Note 2 2 2 3 3 5" xfId="13969"/>
    <cellStyle name="Note 2 2 2 3 4" xfId="4405"/>
    <cellStyle name="Note 2 2 2 3 4 2" xfId="8307"/>
    <cellStyle name="Note 2 2 2 3 4 2 2" xfId="12275"/>
    <cellStyle name="Note 2 2 2 3 4 2 3" xfId="21825"/>
    <cellStyle name="Note 2 2 2 3 4 3" xfId="6599"/>
    <cellStyle name="Note 2 2 2 3 4 3 2" xfId="20117"/>
    <cellStyle name="Note 2 2 2 3 4 4" xfId="10119"/>
    <cellStyle name="Note 2 2 2 3 4 5" xfId="13600"/>
    <cellStyle name="Note 2 2 2 3 5" xfId="4787"/>
    <cellStyle name="Note 2 2 2 3 5 2" xfId="8539"/>
    <cellStyle name="Note 2 2 2 3 5 2 2" xfId="12507"/>
    <cellStyle name="Note 2 2 2 3 5 2 3" xfId="22057"/>
    <cellStyle name="Note 2 2 2 3 5 3" xfId="6831"/>
    <cellStyle name="Note 2 2 2 3 5 3 2" xfId="20349"/>
    <cellStyle name="Note 2 2 2 3 5 4" xfId="10296"/>
    <cellStyle name="Note 2 2 2 3 5 5" xfId="13218"/>
    <cellStyle name="Note 2 2 2 3 6" xfId="7063"/>
    <cellStyle name="Note 2 2 2 3 6 2" xfId="8771"/>
    <cellStyle name="Note 2 2 2 3 6 2 2" xfId="12739"/>
    <cellStyle name="Note 2 2 2 3 6 2 3" xfId="22289"/>
    <cellStyle name="Note 2 2 2 3 6 3" xfId="11197"/>
    <cellStyle name="Note 2 2 2 3 6 4" xfId="20581"/>
    <cellStyle name="Note 2 2 2 3 7" xfId="6051"/>
    <cellStyle name="Note 2 2 2 3 7 2" xfId="10792"/>
    <cellStyle name="Note 2 2 2 3 7 3" xfId="19569"/>
    <cellStyle name="Note 2 2 2 3 8" xfId="7759"/>
    <cellStyle name="Note 2 2 2 3 8 2" xfId="11780"/>
    <cellStyle name="Note 2 2 2 3 8 3" xfId="21277"/>
    <cellStyle name="Note 2 2 2 3 9" xfId="5245"/>
    <cellStyle name="Note 2 2 2 3 9 2" xfId="12849"/>
    <cellStyle name="Note 2 2 2 4" xfId="3309"/>
    <cellStyle name="Note 2 2 2 4 2" xfId="3696"/>
    <cellStyle name="Note 2 2 2 4 2 2" xfId="15600"/>
    <cellStyle name="Note 2 2 2 4 3" xfId="4079"/>
    <cellStyle name="Note 2 2 2 4 3 2" xfId="13915"/>
    <cellStyle name="Note 2 2 2 4 4" xfId="4462"/>
    <cellStyle name="Note 2 2 2 4 4 2" xfId="13543"/>
    <cellStyle name="Note 2 2 2 4 5" xfId="4844"/>
    <cellStyle name="Note 2 2 2 4 5 2" xfId="13162"/>
    <cellStyle name="Note 2 2 2 4 6" xfId="5841"/>
    <cellStyle name="Note 2 2 2 4 6 2" xfId="19359"/>
    <cellStyle name="Note 2 2 2 4 7" xfId="9439"/>
    <cellStyle name="Note 2 2 2 4 8" xfId="14448"/>
    <cellStyle name="Note 2 2 2 5" xfId="2927"/>
    <cellStyle name="Note 2 2 2 5 2" xfId="7549"/>
    <cellStyle name="Note 2 2 2 5 2 2" xfId="21067"/>
    <cellStyle name="Note 2 2 2 5 3" xfId="9079"/>
    <cellStyle name="Note 2 2 2 5 4" xfId="15737"/>
    <cellStyle name="Note 2 2 2 6" xfId="8917"/>
    <cellStyle name="Note 2 2 3" xfId="2635"/>
    <cellStyle name="Note 2 2 3 2" xfId="2937"/>
    <cellStyle name="Note 2 2 3 2 10" xfId="9089"/>
    <cellStyle name="Note 2 2 3 2 11" xfId="14632"/>
    <cellStyle name="Note 2 2 3 2 2" xfId="3324"/>
    <cellStyle name="Note 2 2 3 2 2 2" xfId="7295"/>
    <cellStyle name="Note 2 2 3 2 2 2 2" xfId="11400"/>
    <cellStyle name="Note 2 2 3 2 2 2 3" xfId="20813"/>
    <cellStyle name="Note 2 2 3 2 2 3" xfId="5586"/>
    <cellStyle name="Note 2 2 3 2 2 3 2" xfId="19104"/>
    <cellStyle name="Note 2 2 3 2 2 4" xfId="9454"/>
    <cellStyle name="Note 2 2 3 2 2 5" xfId="17163"/>
    <cellStyle name="Note 2 2 3 2 3" xfId="3707"/>
    <cellStyle name="Note 2 2 3 2 3 2" xfId="7768"/>
    <cellStyle name="Note 2 2 3 2 3 2 2" xfId="11789"/>
    <cellStyle name="Note 2 2 3 2 3 2 3" xfId="21286"/>
    <cellStyle name="Note 2 2 3 2 3 3" xfId="6060"/>
    <cellStyle name="Note 2 2 3 2 3 3 2" xfId="19578"/>
    <cellStyle name="Note 2 2 3 2 3 4" xfId="9769"/>
    <cellStyle name="Note 2 2 3 2 3 5" xfId="14919"/>
    <cellStyle name="Note 2 2 3 2 4" xfId="4090"/>
    <cellStyle name="Note 2 2 3 2 4 2" xfId="8211"/>
    <cellStyle name="Note 2 2 3 2 4 2 2" xfId="12179"/>
    <cellStyle name="Note 2 2 3 2 4 2 3" xfId="21729"/>
    <cellStyle name="Note 2 2 3 2 4 3" xfId="6503"/>
    <cellStyle name="Note 2 2 3 2 4 3 2" xfId="20021"/>
    <cellStyle name="Note 2 2 3 2 4 4" xfId="9947"/>
    <cellStyle name="Note 2 2 3 2 4 5" xfId="13904"/>
    <cellStyle name="Note 2 2 3 2 5" xfId="4472"/>
    <cellStyle name="Note 2 2 3 2 5 2" xfId="8443"/>
    <cellStyle name="Note 2 2 3 2 5 2 2" xfId="12411"/>
    <cellStyle name="Note 2 2 3 2 5 2 3" xfId="21961"/>
    <cellStyle name="Note 2 2 3 2 5 3" xfId="6735"/>
    <cellStyle name="Note 2 2 3 2 5 3 2" xfId="20253"/>
    <cellStyle name="Note 2 2 3 2 5 4" xfId="10124"/>
    <cellStyle name="Note 2 2 3 2 5 5" xfId="13533"/>
    <cellStyle name="Note 2 2 3 2 6" xfId="6967"/>
    <cellStyle name="Note 2 2 3 2 6 2" xfId="8675"/>
    <cellStyle name="Note 2 2 3 2 6 2 2" xfId="12643"/>
    <cellStyle name="Note 2 2 3 2 6 2 3" xfId="22193"/>
    <cellStyle name="Note 2 2 3 2 6 3" xfId="11101"/>
    <cellStyle name="Note 2 2 3 2 6 4" xfId="20485"/>
    <cellStyle name="Note 2 2 3 2 7" xfId="5955"/>
    <cellStyle name="Note 2 2 3 2 7 2" xfId="10696"/>
    <cellStyle name="Note 2 2 3 2 7 3" xfId="19473"/>
    <cellStyle name="Note 2 2 3 2 8" xfId="7663"/>
    <cellStyle name="Note 2 2 3 2 8 2" xfId="11684"/>
    <cellStyle name="Note 2 2 3 2 8 3" xfId="21181"/>
    <cellStyle name="Note 2 2 3 2 9" xfId="5146"/>
    <cellStyle name="Note 2 2 3 2 9 2" xfId="12924"/>
    <cellStyle name="Note 2 2 3 3" xfId="3127"/>
    <cellStyle name="Note 2 2 3 3 10" xfId="9257"/>
    <cellStyle name="Note 2 2 3 3 11" xfId="15288"/>
    <cellStyle name="Note 2 2 3 3 2" xfId="3514"/>
    <cellStyle name="Note 2 2 3 3 2 2" xfId="7375"/>
    <cellStyle name="Note 2 2 3 3 2 2 2" xfId="11461"/>
    <cellStyle name="Note 2 2 3 3 2 2 3" xfId="20893"/>
    <cellStyle name="Note 2 2 3 3 2 3" xfId="5666"/>
    <cellStyle name="Note 2 2 3 3 2 3 2" xfId="19184"/>
    <cellStyle name="Note 2 2 3 3 2 4" xfId="9606"/>
    <cellStyle name="Note 2 2 3 3 2 5" xfId="16040"/>
    <cellStyle name="Note 2 2 3 3 3" xfId="3897"/>
    <cellStyle name="Note 2 2 3 3 3 2" xfId="7108"/>
    <cellStyle name="Note 2 2 3 3 3 2 2" xfId="11242"/>
    <cellStyle name="Note 2 2 3 3 3 2 3" xfId="20626"/>
    <cellStyle name="Note 2 2 3 3 3 3" xfId="5399"/>
    <cellStyle name="Note 2 2 3 3 3 3 2" xfId="18917"/>
    <cellStyle name="Note 2 2 3 3 3 4" xfId="9820"/>
    <cellStyle name="Note 2 2 3 3 3 5" xfId="14104"/>
    <cellStyle name="Note 2 2 3 3 4" xfId="4280"/>
    <cellStyle name="Note 2 2 3 3 4 2" xfId="8201"/>
    <cellStyle name="Note 2 2 3 3 4 2 2" xfId="12169"/>
    <cellStyle name="Note 2 2 3 3 4 2 3" xfId="21719"/>
    <cellStyle name="Note 2 2 3 3 4 3" xfId="6493"/>
    <cellStyle name="Note 2 2 3 3 4 3 2" xfId="20011"/>
    <cellStyle name="Note 2 2 3 3 4 4" xfId="9998"/>
    <cellStyle name="Note 2 2 3 3 4 5" xfId="13725"/>
    <cellStyle name="Note 2 2 3 3 5" xfId="4662"/>
    <cellStyle name="Note 2 2 3 3 5 2" xfId="8433"/>
    <cellStyle name="Note 2 2 3 3 5 2 2" xfId="12401"/>
    <cellStyle name="Note 2 2 3 3 5 2 3" xfId="21951"/>
    <cellStyle name="Note 2 2 3 3 5 3" xfId="6725"/>
    <cellStyle name="Note 2 2 3 3 5 3 2" xfId="20243"/>
    <cellStyle name="Note 2 2 3 3 5 4" xfId="10175"/>
    <cellStyle name="Note 2 2 3 3 5 5" xfId="13343"/>
    <cellStyle name="Note 2 2 3 3 6" xfId="6957"/>
    <cellStyle name="Note 2 2 3 3 6 2" xfId="8665"/>
    <cellStyle name="Note 2 2 3 3 6 2 2" xfId="12633"/>
    <cellStyle name="Note 2 2 3 3 6 2 3" xfId="22183"/>
    <cellStyle name="Note 2 2 3 3 6 3" xfId="11091"/>
    <cellStyle name="Note 2 2 3 3 6 4" xfId="20475"/>
    <cellStyle name="Note 2 2 3 3 7" xfId="5945"/>
    <cellStyle name="Note 2 2 3 3 7 2" xfId="10686"/>
    <cellStyle name="Note 2 2 3 3 7 3" xfId="19463"/>
    <cellStyle name="Note 2 2 3 3 8" xfId="7653"/>
    <cellStyle name="Note 2 2 3 3 8 2" xfId="11674"/>
    <cellStyle name="Note 2 2 3 3 8 3" xfId="21171"/>
    <cellStyle name="Note 2 2 3 3 9" xfId="5041"/>
    <cellStyle name="Note 2 2 3 3 9 2" xfId="12978"/>
    <cellStyle name="Note 2 2 3 4" xfId="3075"/>
    <cellStyle name="Note 2 2 3 4 2" xfId="3462"/>
    <cellStyle name="Note 2 2 3 4 2 2" xfId="14734"/>
    <cellStyle name="Note 2 2 3 4 3" xfId="3845"/>
    <cellStyle name="Note 2 2 3 4 3 2" xfId="14180"/>
    <cellStyle name="Note 2 2 3 4 4" xfId="4228"/>
    <cellStyle name="Note 2 2 3 4 4 2" xfId="13777"/>
    <cellStyle name="Note 2 2 3 4 5" xfId="4610"/>
    <cellStyle name="Note 2 2 3 4 5 2" xfId="13395"/>
    <cellStyle name="Note 2 2 3 4 6" xfId="5758"/>
    <cellStyle name="Note 2 2 3 4 6 2" xfId="19276"/>
    <cellStyle name="Note 2 2 3 4 7" xfId="9215"/>
    <cellStyle name="Note 2 2 3 4 8" xfId="16684"/>
    <cellStyle name="Note 2 2 3 5" xfId="2835"/>
    <cellStyle name="Note 2 2 3 5 2" xfId="7467"/>
    <cellStyle name="Note 2 2 3 5 2 2" xfId="20985"/>
    <cellStyle name="Note 2 2 3 5 3" xfId="8988"/>
    <cellStyle name="Note 2 2 3 5 4" xfId="16596"/>
    <cellStyle name="Note 2 2 3 6" xfId="8792"/>
    <cellStyle name="Note 2 2 4" xfId="2961"/>
    <cellStyle name="Note 2 2 4 10" xfId="9113"/>
    <cellStyle name="Note 2 2 4 11" xfId="15065"/>
    <cellStyle name="Note 2 2 4 2" xfId="3348"/>
    <cellStyle name="Note 2 2 4 2 2" xfId="7346"/>
    <cellStyle name="Note 2 2 4 2 2 2" xfId="11432"/>
    <cellStyle name="Note 2 2 4 2 2 3" xfId="20864"/>
    <cellStyle name="Note 2 2 4 2 3" xfId="5637"/>
    <cellStyle name="Note 2 2 4 2 3 2" xfId="19155"/>
    <cellStyle name="Note 2 2 4 2 4" xfId="9478"/>
    <cellStyle name="Note 2 2 4 2 5" xfId="16894"/>
    <cellStyle name="Note 2 2 4 3" xfId="3731"/>
    <cellStyle name="Note 2 2 4 3 2" xfId="7209"/>
    <cellStyle name="Note 2 2 4 3 2 2" xfId="11335"/>
    <cellStyle name="Note 2 2 4 3 2 3" xfId="20727"/>
    <cellStyle name="Note 2 2 4 3 3" xfId="5500"/>
    <cellStyle name="Note 2 2 4 3 3 2" xfId="19018"/>
    <cellStyle name="Note 2 2 4 3 4" xfId="9793"/>
    <cellStyle name="Note 2 2 4 3 5" xfId="15316"/>
    <cellStyle name="Note 2 2 4 4" xfId="4114"/>
    <cellStyle name="Note 2 2 4 4 2" xfId="8122"/>
    <cellStyle name="Note 2 2 4 4 2 2" xfId="12090"/>
    <cellStyle name="Note 2 2 4 4 2 3" xfId="21640"/>
    <cellStyle name="Note 2 2 4 4 3" xfId="6414"/>
    <cellStyle name="Note 2 2 4 4 3 2" xfId="19932"/>
    <cellStyle name="Note 2 2 4 4 4" xfId="9971"/>
    <cellStyle name="Note 2 2 4 4 5" xfId="13880"/>
    <cellStyle name="Note 2 2 4 5" xfId="4496"/>
    <cellStyle name="Note 2 2 4 5 2" xfId="8354"/>
    <cellStyle name="Note 2 2 4 5 2 2" xfId="12322"/>
    <cellStyle name="Note 2 2 4 5 2 3" xfId="21872"/>
    <cellStyle name="Note 2 2 4 5 3" xfId="6646"/>
    <cellStyle name="Note 2 2 4 5 3 2" xfId="20164"/>
    <cellStyle name="Note 2 2 4 5 4" xfId="10148"/>
    <cellStyle name="Note 2 2 4 5 5" xfId="13509"/>
    <cellStyle name="Note 2 2 4 6" xfId="6878"/>
    <cellStyle name="Note 2 2 4 6 2" xfId="8586"/>
    <cellStyle name="Note 2 2 4 6 2 2" xfId="12554"/>
    <cellStyle name="Note 2 2 4 6 2 3" xfId="22104"/>
    <cellStyle name="Note 2 2 4 6 3" xfId="11012"/>
    <cellStyle name="Note 2 2 4 6 4" xfId="20396"/>
    <cellStyle name="Note 2 2 4 7" xfId="5866"/>
    <cellStyle name="Note 2 2 4 7 2" xfId="10607"/>
    <cellStyle name="Note 2 2 4 7 3" xfId="19384"/>
    <cellStyle name="Note 2 2 4 8" xfId="7574"/>
    <cellStyle name="Note 2 2 4 8 2" xfId="11595"/>
    <cellStyle name="Note 2 2 4 8 3" xfId="21092"/>
    <cellStyle name="Note 2 2 4 9" xfId="4956"/>
    <cellStyle name="Note 2 2 4 9 2" xfId="13063"/>
    <cellStyle name="Note 2 2 5" xfId="3200"/>
    <cellStyle name="Note 2 2 5 2" xfId="3587"/>
    <cellStyle name="Note 2 2 5 2 2" xfId="8020"/>
    <cellStyle name="Note 2 2 5 2 2 2" xfId="21538"/>
    <cellStyle name="Note 2 2 5 2 3" xfId="9679"/>
    <cellStyle name="Note 2 2 5 2 4" xfId="18575"/>
    <cellStyle name="Note 2 2 5 3" xfId="3970"/>
    <cellStyle name="Note 2 2 5 3 2" xfId="14021"/>
    <cellStyle name="Note 2 2 5 4" xfId="4353"/>
    <cellStyle name="Note 2 2 5 4 2" xfId="13652"/>
    <cellStyle name="Note 2 2 5 5" xfId="4735"/>
    <cellStyle name="Note 2 2 5 5 2" xfId="13270"/>
    <cellStyle name="Note 2 2 5 6" xfId="6312"/>
    <cellStyle name="Note 2 2 5 6 2" xfId="19830"/>
    <cellStyle name="Note 2 2 5 7" xfId="9330"/>
    <cellStyle name="Note 2 2 5 8" xfId="16785"/>
    <cellStyle name="Note 2 2 6" xfId="3018"/>
    <cellStyle name="Note 2 2 6 2" xfId="3405"/>
    <cellStyle name="Note 2 2 6 2 2" xfId="7867"/>
    <cellStyle name="Note 2 2 6 2 2 2" xfId="21385"/>
    <cellStyle name="Note 2 2 6 2 3" xfId="9524"/>
    <cellStyle name="Note 2 2 6 2 4" xfId="18750"/>
    <cellStyle name="Note 2 2 6 3" xfId="3788"/>
    <cellStyle name="Note 2 2 6 3 2" xfId="17162"/>
    <cellStyle name="Note 2 2 6 4" xfId="4171"/>
    <cellStyle name="Note 2 2 6 4 2" xfId="13834"/>
    <cellStyle name="Note 2 2 6 5" xfId="4553"/>
    <cellStyle name="Note 2 2 6 5 2" xfId="13452"/>
    <cellStyle name="Note 2 2 6 6" xfId="6159"/>
    <cellStyle name="Note 2 2 6 6 2" xfId="19677"/>
    <cellStyle name="Note 2 2 6 7" xfId="9161"/>
    <cellStyle name="Note 2 2 6 8" xfId="18448"/>
    <cellStyle name="Note 2 2 7" xfId="5320"/>
    <cellStyle name="Note 2 2 7 2" xfId="5142"/>
    <cellStyle name="Note 2 2 7 2 2" xfId="10381"/>
    <cellStyle name="Note 2 2 7 2 3" xfId="12928"/>
    <cellStyle name="Note 2 2 7 3" xfId="10422"/>
    <cellStyle name="Note 2 2 7 4" xfId="18838"/>
    <cellStyle name="Note 2 2 8" xfId="5430"/>
    <cellStyle name="Note 2 2 8 2" xfId="7139"/>
    <cellStyle name="Note 2 2 8 2 2" xfId="11273"/>
    <cellStyle name="Note 2 2 8 2 3" xfId="20657"/>
    <cellStyle name="Note 2 2 8 3" xfId="10447"/>
    <cellStyle name="Note 2 2 8 4" xfId="18948"/>
    <cellStyle name="Note 2 2 9" xfId="5777"/>
    <cellStyle name="Note 2 2 9 2" xfId="10553"/>
    <cellStyle name="Note 2 2 9 3" xfId="19295"/>
    <cellStyle name="Note 2 3" xfId="2723"/>
    <cellStyle name="Note 2 3 2" xfId="2968"/>
    <cellStyle name="Note 2 3 2 10" xfId="9120"/>
    <cellStyle name="Note 2 3 2 11" xfId="17385"/>
    <cellStyle name="Note 2 3 2 2" xfId="3355"/>
    <cellStyle name="Note 2 3 2 2 2" xfId="7932"/>
    <cellStyle name="Note 2 3 2 2 2 2" xfId="11908"/>
    <cellStyle name="Note 2 3 2 2 2 3" xfId="21450"/>
    <cellStyle name="Note 2 3 2 2 3" xfId="6224"/>
    <cellStyle name="Note 2 3 2 2 3 2" xfId="19742"/>
    <cellStyle name="Note 2 3 2 2 4" xfId="9485"/>
    <cellStyle name="Note 2 3 2 2 5" xfId="14275"/>
    <cellStyle name="Note 2 3 2 3" xfId="3738"/>
    <cellStyle name="Note 2 3 2 3 2" xfId="7214"/>
    <cellStyle name="Note 2 3 2 3 2 2" xfId="11340"/>
    <cellStyle name="Note 2 3 2 3 2 3" xfId="20732"/>
    <cellStyle name="Note 2 3 2 3 3" xfId="5505"/>
    <cellStyle name="Note 2 3 2 3 3 2" xfId="19023"/>
    <cellStyle name="Note 2 3 2 3 4" xfId="9800"/>
    <cellStyle name="Note 2 3 2 3 5" xfId="18730"/>
    <cellStyle name="Note 2 3 2 4" xfId="4121"/>
    <cellStyle name="Note 2 3 2 4 2" xfId="8239"/>
    <cellStyle name="Note 2 3 2 4 2 2" xfId="12207"/>
    <cellStyle name="Note 2 3 2 4 2 3" xfId="21757"/>
    <cellStyle name="Note 2 3 2 4 3" xfId="6531"/>
    <cellStyle name="Note 2 3 2 4 3 2" xfId="20049"/>
    <cellStyle name="Note 2 3 2 4 4" xfId="9978"/>
    <cellStyle name="Note 2 3 2 4 5" xfId="13876"/>
    <cellStyle name="Note 2 3 2 5" xfId="4503"/>
    <cellStyle name="Note 2 3 2 5 2" xfId="8471"/>
    <cellStyle name="Note 2 3 2 5 2 2" xfId="12439"/>
    <cellStyle name="Note 2 3 2 5 2 3" xfId="21989"/>
    <cellStyle name="Note 2 3 2 5 3" xfId="6763"/>
    <cellStyle name="Note 2 3 2 5 3 2" xfId="20281"/>
    <cellStyle name="Note 2 3 2 5 4" xfId="10155"/>
    <cellStyle name="Note 2 3 2 5 5" xfId="13502"/>
    <cellStyle name="Note 2 3 2 6" xfId="6995"/>
    <cellStyle name="Note 2 3 2 6 2" xfId="8703"/>
    <cellStyle name="Note 2 3 2 6 2 2" xfId="12671"/>
    <cellStyle name="Note 2 3 2 6 2 3" xfId="22221"/>
    <cellStyle name="Note 2 3 2 6 3" xfId="11129"/>
    <cellStyle name="Note 2 3 2 6 4" xfId="20513"/>
    <cellStyle name="Note 2 3 2 7" xfId="5983"/>
    <cellStyle name="Note 2 3 2 7 2" xfId="10724"/>
    <cellStyle name="Note 2 3 2 7 3" xfId="19501"/>
    <cellStyle name="Note 2 3 2 8" xfId="7691"/>
    <cellStyle name="Note 2 3 2 8 2" xfId="11712"/>
    <cellStyle name="Note 2 3 2 8 3" xfId="21209"/>
    <cellStyle name="Note 2 3 2 9" xfId="5177"/>
    <cellStyle name="Note 2 3 2 9 2" xfId="12905"/>
    <cellStyle name="Note 2 3 3" xfId="3213"/>
    <cellStyle name="Note 2 3 3 10" xfId="9343"/>
    <cellStyle name="Note 2 3 3 11" xfId="18581"/>
    <cellStyle name="Note 2 3 3 2" xfId="3600"/>
    <cellStyle name="Note 2 3 3 2 2" xfId="7961"/>
    <cellStyle name="Note 2 3 3 2 2 2" xfId="11937"/>
    <cellStyle name="Note 2 3 3 2 2 3" xfId="21479"/>
    <cellStyle name="Note 2 3 3 2 3" xfId="6253"/>
    <cellStyle name="Note 2 3 3 2 3 2" xfId="19771"/>
    <cellStyle name="Note 2 3 3 2 4" xfId="9692"/>
    <cellStyle name="Note 2 3 3 2 5" xfId="14428"/>
    <cellStyle name="Note 2 3 3 3" xfId="3983"/>
    <cellStyle name="Note 2 3 3 3 2" xfId="7098"/>
    <cellStyle name="Note 2 3 3 3 2 2" xfId="11232"/>
    <cellStyle name="Note 2 3 3 3 2 3" xfId="20616"/>
    <cellStyle name="Note 2 3 3 3 3" xfId="5389"/>
    <cellStyle name="Note 2 3 3 3 3 2" xfId="18907"/>
    <cellStyle name="Note 2 3 3 3 4" xfId="9902"/>
    <cellStyle name="Note 2 3 3 3 5" xfId="14008"/>
    <cellStyle name="Note 2 3 3 4" xfId="4366"/>
    <cellStyle name="Note 2 3 3 4 2" xfId="8268"/>
    <cellStyle name="Note 2 3 3 4 2 2" xfId="12236"/>
    <cellStyle name="Note 2 3 3 4 2 3" xfId="21786"/>
    <cellStyle name="Note 2 3 3 4 3" xfId="6560"/>
    <cellStyle name="Note 2 3 3 4 3 2" xfId="20078"/>
    <cellStyle name="Note 2 3 3 4 4" xfId="10080"/>
    <cellStyle name="Note 2 3 3 4 5" xfId="13639"/>
    <cellStyle name="Note 2 3 3 5" xfId="4748"/>
    <cellStyle name="Note 2 3 3 5 2" xfId="8500"/>
    <cellStyle name="Note 2 3 3 5 2 2" xfId="12468"/>
    <cellStyle name="Note 2 3 3 5 2 3" xfId="22018"/>
    <cellStyle name="Note 2 3 3 5 3" xfId="6792"/>
    <cellStyle name="Note 2 3 3 5 3 2" xfId="20310"/>
    <cellStyle name="Note 2 3 3 5 4" xfId="10257"/>
    <cellStyle name="Note 2 3 3 5 5" xfId="13257"/>
    <cellStyle name="Note 2 3 3 6" xfId="7024"/>
    <cellStyle name="Note 2 3 3 6 2" xfId="8732"/>
    <cellStyle name="Note 2 3 3 6 2 2" xfId="12700"/>
    <cellStyle name="Note 2 3 3 6 2 3" xfId="22250"/>
    <cellStyle name="Note 2 3 3 6 3" xfId="11158"/>
    <cellStyle name="Note 2 3 3 6 4" xfId="20542"/>
    <cellStyle name="Note 2 3 3 7" xfId="6012"/>
    <cellStyle name="Note 2 3 3 7 2" xfId="10753"/>
    <cellStyle name="Note 2 3 3 7 3" xfId="19530"/>
    <cellStyle name="Note 2 3 3 8" xfId="7720"/>
    <cellStyle name="Note 2 3 3 8 2" xfId="11741"/>
    <cellStyle name="Note 2 3 3 8 3" xfId="21238"/>
    <cellStyle name="Note 2 3 3 9" xfId="5206"/>
    <cellStyle name="Note 2 3 3 9 2" xfId="12876"/>
    <cellStyle name="Note 2 3 4" xfId="3270"/>
    <cellStyle name="Note 2 3 4 2" xfId="3657"/>
    <cellStyle name="Note 2 3 4 2 2" xfId="17473"/>
    <cellStyle name="Note 2 3 4 3" xfId="4040"/>
    <cellStyle name="Note 2 3 4 3 2" xfId="13951"/>
    <cellStyle name="Note 2 3 4 4" xfId="4423"/>
    <cellStyle name="Note 2 3 4 4 2" xfId="13582"/>
    <cellStyle name="Note 2 3 4 5" xfId="4805"/>
    <cellStyle name="Note 2 3 4 5 2" xfId="13201"/>
    <cellStyle name="Note 2 3 4 6" xfId="5791"/>
    <cellStyle name="Note 2 3 4 6 2" xfId="19309"/>
    <cellStyle name="Note 2 3 4 7" xfId="9400"/>
    <cellStyle name="Note 2 3 4 8" xfId="14541"/>
    <cellStyle name="Note 2 3 5" xfId="2888"/>
    <cellStyle name="Note 2 3 5 2" xfId="7499"/>
    <cellStyle name="Note 2 3 5 2 2" xfId="21017"/>
    <cellStyle name="Note 2 3 5 3" xfId="9040"/>
    <cellStyle name="Note 2 3 5 4" xfId="14099"/>
    <cellStyle name="Note 2 3 6" xfId="8878"/>
    <cellStyle name="Note 2 4" xfId="2670"/>
    <cellStyle name="Note 2 4 2" xfId="2729"/>
    <cellStyle name="Note 2 4 2 2" xfId="2972"/>
    <cellStyle name="Note 2 4 2 2 10" xfId="9124"/>
    <cellStyle name="Note 2 4 2 2 11" xfId="17044"/>
    <cellStyle name="Note 2 4 2 2 2" xfId="3359"/>
    <cellStyle name="Note 2 4 2 2 2 2" xfId="7936"/>
    <cellStyle name="Note 2 4 2 2 2 2 2" xfId="11912"/>
    <cellStyle name="Note 2 4 2 2 2 2 3" xfId="21454"/>
    <cellStyle name="Note 2 4 2 2 2 3" xfId="6228"/>
    <cellStyle name="Note 2 4 2 2 2 3 2" xfId="19746"/>
    <cellStyle name="Note 2 4 2 2 2 4" xfId="9489"/>
    <cellStyle name="Note 2 4 2 2 2 5" xfId="14145"/>
    <cellStyle name="Note 2 4 2 2 3" xfId="3742"/>
    <cellStyle name="Note 2 4 2 2 3 2" xfId="7193"/>
    <cellStyle name="Note 2 4 2 2 3 2 2" xfId="11320"/>
    <cellStyle name="Note 2 4 2 2 3 2 3" xfId="20711"/>
    <cellStyle name="Note 2 4 2 2 3 3" xfId="5484"/>
    <cellStyle name="Note 2 4 2 2 3 3 2" xfId="19002"/>
    <cellStyle name="Note 2 4 2 2 3 4" xfId="9804"/>
    <cellStyle name="Note 2 4 2 2 3 5" xfId="15692"/>
    <cellStyle name="Note 2 4 2 2 4" xfId="4125"/>
    <cellStyle name="Note 2 4 2 2 4 2" xfId="8243"/>
    <cellStyle name="Note 2 4 2 2 4 2 2" xfId="12211"/>
    <cellStyle name="Note 2 4 2 2 4 2 3" xfId="21761"/>
    <cellStyle name="Note 2 4 2 2 4 3" xfId="6535"/>
    <cellStyle name="Note 2 4 2 2 4 3 2" xfId="20053"/>
    <cellStyle name="Note 2 4 2 2 4 4" xfId="9982"/>
    <cellStyle name="Note 2 4 2 2 4 5" xfId="13872"/>
    <cellStyle name="Note 2 4 2 2 5" xfId="4507"/>
    <cellStyle name="Note 2 4 2 2 5 2" xfId="8475"/>
    <cellStyle name="Note 2 4 2 2 5 2 2" xfId="12443"/>
    <cellStyle name="Note 2 4 2 2 5 2 3" xfId="21993"/>
    <cellStyle name="Note 2 4 2 2 5 3" xfId="6767"/>
    <cellStyle name="Note 2 4 2 2 5 3 2" xfId="20285"/>
    <cellStyle name="Note 2 4 2 2 5 4" xfId="10159"/>
    <cellStyle name="Note 2 4 2 2 5 5" xfId="13498"/>
    <cellStyle name="Note 2 4 2 2 6" xfId="6999"/>
    <cellStyle name="Note 2 4 2 2 6 2" xfId="8707"/>
    <cellStyle name="Note 2 4 2 2 6 2 2" xfId="12675"/>
    <cellStyle name="Note 2 4 2 2 6 2 3" xfId="22225"/>
    <cellStyle name="Note 2 4 2 2 6 3" xfId="11133"/>
    <cellStyle name="Note 2 4 2 2 6 4" xfId="20517"/>
    <cellStyle name="Note 2 4 2 2 7" xfId="5987"/>
    <cellStyle name="Note 2 4 2 2 7 2" xfId="10728"/>
    <cellStyle name="Note 2 4 2 2 7 3" xfId="19505"/>
    <cellStyle name="Note 2 4 2 2 8" xfId="7695"/>
    <cellStyle name="Note 2 4 2 2 8 2" xfId="11716"/>
    <cellStyle name="Note 2 4 2 2 8 3" xfId="21213"/>
    <cellStyle name="Note 2 4 2 2 9" xfId="5181"/>
    <cellStyle name="Note 2 4 2 2 9 2" xfId="12901"/>
    <cellStyle name="Note 2 4 2 3" xfId="3219"/>
    <cellStyle name="Note 2 4 2 3 10" xfId="9349"/>
    <cellStyle name="Note 2 4 2 3 11" xfId="17600"/>
    <cellStyle name="Note 2 4 2 3 2" xfId="3606"/>
    <cellStyle name="Note 2 4 2 3 2 2" xfId="7967"/>
    <cellStyle name="Note 2 4 2 3 2 2 2" xfId="11943"/>
    <cellStyle name="Note 2 4 2 3 2 2 3" xfId="21485"/>
    <cellStyle name="Note 2 4 2 3 2 3" xfId="6259"/>
    <cellStyle name="Note 2 4 2 3 2 3 2" xfId="19777"/>
    <cellStyle name="Note 2 4 2 3 2 4" xfId="9698"/>
    <cellStyle name="Note 2 4 2 3 2 5" xfId="14702"/>
    <cellStyle name="Note 2 4 2 3 3" xfId="3989"/>
    <cellStyle name="Note 2 4 2 3 3 2" xfId="5126"/>
    <cellStyle name="Note 2 4 2 3 3 2 2" xfId="10366"/>
    <cellStyle name="Note 2 4 2 3 3 2 3" xfId="12792"/>
    <cellStyle name="Note 2 4 2 3 3 3" xfId="5276"/>
    <cellStyle name="Note 2 4 2 3 3 3 2" xfId="12747"/>
    <cellStyle name="Note 2 4 2 3 3 4" xfId="9908"/>
    <cellStyle name="Note 2 4 2 3 3 5" xfId="14002"/>
    <cellStyle name="Note 2 4 2 3 4" xfId="4372"/>
    <cellStyle name="Note 2 4 2 3 4 2" xfId="8274"/>
    <cellStyle name="Note 2 4 2 3 4 2 2" xfId="12242"/>
    <cellStyle name="Note 2 4 2 3 4 2 3" xfId="21792"/>
    <cellStyle name="Note 2 4 2 3 4 3" xfId="6566"/>
    <cellStyle name="Note 2 4 2 3 4 3 2" xfId="20084"/>
    <cellStyle name="Note 2 4 2 3 4 4" xfId="10086"/>
    <cellStyle name="Note 2 4 2 3 4 5" xfId="13633"/>
    <cellStyle name="Note 2 4 2 3 5" xfId="4754"/>
    <cellStyle name="Note 2 4 2 3 5 2" xfId="8506"/>
    <cellStyle name="Note 2 4 2 3 5 2 2" xfId="12474"/>
    <cellStyle name="Note 2 4 2 3 5 2 3" xfId="22024"/>
    <cellStyle name="Note 2 4 2 3 5 3" xfId="6798"/>
    <cellStyle name="Note 2 4 2 3 5 3 2" xfId="20316"/>
    <cellStyle name="Note 2 4 2 3 5 4" xfId="10263"/>
    <cellStyle name="Note 2 4 2 3 5 5" xfId="13251"/>
    <cellStyle name="Note 2 4 2 3 6" xfId="7030"/>
    <cellStyle name="Note 2 4 2 3 6 2" xfId="8738"/>
    <cellStyle name="Note 2 4 2 3 6 2 2" xfId="12706"/>
    <cellStyle name="Note 2 4 2 3 6 2 3" xfId="22256"/>
    <cellStyle name="Note 2 4 2 3 6 3" xfId="11164"/>
    <cellStyle name="Note 2 4 2 3 6 4" xfId="20548"/>
    <cellStyle name="Note 2 4 2 3 7" xfId="6018"/>
    <cellStyle name="Note 2 4 2 3 7 2" xfId="10759"/>
    <cellStyle name="Note 2 4 2 3 7 3" xfId="19536"/>
    <cellStyle name="Note 2 4 2 3 8" xfId="7726"/>
    <cellStyle name="Note 2 4 2 3 8 2" xfId="11747"/>
    <cellStyle name="Note 2 4 2 3 8 3" xfId="21244"/>
    <cellStyle name="Note 2 4 2 3 9" xfId="5212"/>
    <cellStyle name="Note 2 4 2 3 9 2" xfId="12763"/>
    <cellStyle name="Note 2 4 2 4" xfId="3276"/>
    <cellStyle name="Note 2 4 2 4 2" xfId="3663"/>
    <cellStyle name="Note 2 4 2 4 2 2" xfId="15481"/>
    <cellStyle name="Note 2 4 2 4 3" xfId="4046"/>
    <cellStyle name="Note 2 4 2 4 3 2" xfId="13945"/>
    <cellStyle name="Note 2 4 2 4 4" xfId="4429"/>
    <cellStyle name="Note 2 4 2 4 4 2" xfId="13576"/>
    <cellStyle name="Note 2 4 2 4 5" xfId="4811"/>
    <cellStyle name="Note 2 4 2 4 5 2" xfId="13195"/>
    <cellStyle name="Note 2 4 2 4 6" xfId="5847"/>
    <cellStyle name="Note 2 4 2 4 6 2" xfId="19365"/>
    <cellStyle name="Note 2 4 2 4 7" xfId="9406"/>
    <cellStyle name="Note 2 4 2 4 8" xfId="17269"/>
    <cellStyle name="Note 2 4 2 5" xfId="2894"/>
    <cellStyle name="Note 2 4 2 5 2" xfId="7555"/>
    <cellStyle name="Note 2 4 2 5 2 2" xfId="21073"/>
    <cellStyle name="Note 2 4 2 5 3" xfId="9046"/>
    <cellStyle name="Note 2 4 2 5 4" xfId="12824"/>
    <cellStyle name="Note 2 4 2 6" xfId="8884"/>
    <cellStyle name="Note 2 4 3" xfId="2948"/>
    <cellStyle name="Note 2 4 3 10" xfId="9100"/>
    <cellStyle name="Note 2 4 3 11" xfId="15289"/>
    <cellStyle name="Note 2 4 3 2" xfId="3335"/>
    <cellStyle name="Note 2 4 3 2 2" xfId="7405"/>
    <cellStyle name="Note 2 4 3 2 2 2" xfId="11484"/>
    <cellStyle name="Note 2 4 3 2 2 3" xfId="20923"/>
    <cellStyle name="Note 2 4 3 2 3" xfId="5696"/>
    <cellStyle name="Note 2 4 3 2 3 2" xfId="19214"/>
    <cellStyle name="Note 2 4 3 2 4" xfId="9465"/>
    <cellStyle name="Note 2 4 3 2 5" xfId="17999"/>
    <cellStyle name="Note 2 4 3 3" xfId="3718"/>
    <cellStyle name="Note 2 4 3 3 2" xfId="7097"/>
    <cellStyle name="Note 2 4 3 3 2 2" xfId="11231"/>
    <cellStyle name="Note 2 4 3 3 2 3" xfId="20615"/>
    <cellStyle name="Note 2 4 3 3 3" xfId="5388"/>
    <cellStyle name="Note 2 4 3 3 3 2" xfId="18906"/>
    <cellStyle name="Note 2 4 3 3 4" xfId="9780"/>
    <cellStyle name="Note 2 4 3 3 5" xfId="18331"/>
    <cellStyle name="Note 2 4 3 4" xfId="4101"/>
    <cellStyle name="Note 2 4 3 4 2" xfId="8222"/>
    <cellStyle name="Note 2 4 3 4 2 2" xfId="12190"/>
    <cellStyle name="Note 2 4 3 4 2 3" xfId="21740"/>
    <cellStyle name="Note 2 4 3 4 3" xfId="6514"/>
    <cellStyle name="Note 2 4 3 4 3 2" xfId="20032"/>
    <cellStyle name="Note 2 4 3 4 4" xfId="9958"/>
    <cellStyle name="Note 2 4 3 4 5" xfId="13893"/>
    <cellStyle name="Note 2 4 3 5" xfId="4483"/>
    <cellStyle name="Note 2 4 3 5 2" xfId="8454"/>
    <cellStyle name="Note 2 4 3 5 2 2" xfId="12422"/>
    <cellStyle name="Note 2 4 3 5 2 3" xfId="21972"/>
    <cellStyle name="Note 2 4 3 5 3" xfId="6746"/>
    <cellStyle name="Note 2 4 3 5 3 2" xfId="20264"/>
    <cellStyle name="Note 2 4 3 5 4" xfId="10135"/>
    <cellStyle name="Note 2 4 3 5 5" xfId="13522"/>
    <cellStyle name="Note 2 4 3 6" xfId="6978"/>
    <cellStyle name="Note 2 4 3 6 2" xfId="8686"/>
    <cellStyle name="Note 2 4 3 6 2 2" xfId="12654"/>
    <cellStyle name="Note 2 4 3 6 2 3" xfId="22204"/>
    <cellStyle name="Note 2 4 3 6 3" xfId="11112"/>
    <cellStyle name="Note 2 4 3 6 4" xfId="20496"/>
    <cellStyle name="Note 2 4 3 7" xfId="5966"/>
    <cellStyle name="Note 2 4 3 7 2" xfId="10707"/>
    <cellStyle name="Note 2 4 3 7 3" xfId="19484"/>
    <cellStyle name="Note 2 4 3 8" xfId="7674"/>
    <cellStyle name="Note 2 4 3 8 2" xfId="11695"/>
    <cellStyle name="Note 2 4 3 8 3" xfId="21192"/>
    <cellStyle name="Note 2 4 3 9" xfId="5159"/>
    <cellStyle name="Note 2 4 3 9 2" xfId="12768"/>
    <cellStyle name="Note 2 4 4" xfId="3162"/>
    <cellStyle name="Note 2 4 4 10" xfId="9292"/>
    <cellStyle name="Note 2 4 4 11" xfId="17992"/>
    <cellStyle name="Note 2 4 4 2" xfId="3549"/>
    <cellStyle name="Note 2 4 4 2 2" xfId="7367"/>
    <cellStyle name="Note 2 4 4 2 2 2" xfId="11453"/>
    <cellStyle name="Note 2 4 4 2 2 3" xfId="20885"/>
    <cellStyle name="Note 2 4 4 2 3" xfId="5658"/>
    <cellStyle name="Note 2 4 4 2 3 2" xfId="19176"/>
    <cellStyle name="Note 2 4 4 2 4" xfId="9641"/>
    <cellStyle name="Note 2 4 4 2 5" xfId="18108"/>
    <cellStyle name="Note 2 4 4 3" xfId="3932"/>
    <cellStyle name="Note 2 4 4 3 2" xfId="5144"/>
    <cellStyle name="Note 2 4 4 3 2 2" xfId="10383"/>
    <cellStyle name="Note 2 4 4 3 2 3" xfId="12926"/>
    <cellStyle name="Note 2 4 4 3 3" xfId="5335"/>
    <cellStyle name="Note 2 4 4 3 3 2" xfId="18853"/>
    <cellStyle name="Note 2 4 4 3 4" xfId="9855"/>
    <cellStyle name="Note 2 4 4 3 5" xfId="14059"/>
    <cellStyle name="Note 2 4 4 4" xfId="4315"/>
    <cellStyle name="Note 2 4 4 4 2" xfId="8178"/>
    <cellStyle name="Note 2 4 4 4 2 2" xfId="12146"/>
    <cellStyle name="Note 2 4 4 4 2 3" xfId="21696"/>
    <cellStyle name="Note 2 4 4 4 3" xfId="6470"/>
    <cellStyle name="Note 2 4 4 4 3 2" xfId="19988"/>
    <cellStyle name="Note 2 4 4 4 4" xfId="10033"/>
    <cellStyle name="Note 2 4 4 4 5" xfId="13690"/>
    <cellStyle name="Note 2 4 4 5" xfId="4697"/>
    <cellStyle name="Note 2 4 4 5 2" xfId="8410"/>
    <cellStyle name="Note 2 4 4 5 2 2" xfId="12378"/>
    <cellStyle name="Note 2 4 4 5 2 3" xfId="21928"/>
    <cellStyle name="Note 2 4 4 5 3" xfId="6702"/>
    <cellStyle name="Note 2 4 4 5 3 2" xfId="20220"/>
    <cellStyle name="Note 2 4 4 5 4" xfId="10210"/>
    <cellStyle name="Note 2 4 4 5 5" xfId="13308"/>
    <cellStyle name="Note 2 4 4 6" xfId="6934"/>
    <cellStyle name="Note 2 4 4 6 2" xfId="8642"/>
    <cellStyle name="Note 2 4 4 6 2 2" xfId="12610"/>
    <cellStyle name="Note 2 4 4 6 2 3" xfId="22160"/>
    <cellStyle name="Note 2 4 4 6 3" xfId="11068"/>
    <cellStyle name="Note 2 4 4 6 4" xfId="20452"/>
    <cellStyle name="Note 2 4 4 7" xfId="5922"/>
    <cellStyle name="Note 2 4 4 7 2" xfId="10663"/>
    <cellStyle name="Note 2 4 4 7 3" xfId="19440"/>
    <cellStyle name="Note 2 4 4 8" xfId="7630"/>
    <cellStyle name="Note 2 4 4 8 2" xfId="11651"/>
    <cellStyle name="Note 2 4 4 8 3" xfId="21148"/>
    <cellStyle name="Note 2 4 4 9" xfId="5018"/>
    <cellStyle name="Note 2 4 4 9 2" xfId="13001"/>
    <cellStyle name="Note 2 4 5" xfId="3060"/>
    <cellStyle name="Note 2 4 5 2" xfId="3447"/>
    <cellStyle name="Note 2 4 5 2 2" xfId="17982"/>
    <cellStyle name="Note 2 4 5 3" xfId="3830"/>
    <cellStyle name="Note 2 4 5 3 2" xfId="14095"/>
    <cellStyle name="Note 2 4 5 4" xfId="4213"/>
    <cellStyle name="Note 2 4 5 4 2" xfId="13792"/>
    <cellStyle name="Note 2 4 5 5" xfId="4595"/>
    <cellStyle name="Note 2 4 5 5 2" xfId="13410"/>
    <cellStyle name="Note 2 4 5 6" xfId="5808"/>
    <cellStyle name="Note 2 4 5 6 2" xfId="19326"/>
    <cellStyle name="Note 2 4 5 7" xfId="9200"/>
    <cellStyle name="Note 2 4 5 8" xfId="15674"/>
    <cellStyle name="Note 2 4 6" xfId="2870"/>
    <cellStyle name="Note 2 4 6 2" xfId="7516"/>
    <cellStyle name="Note 2 4 6 2 2" xfId="21034"/>
    <cellStyle name="Note 2 4 6 3" xfId="9023"/>
    <cellStyle name="Note 2 4 6 4" xfId="16847"/>
    <cellStyle name="Note 2 4 7" xfId="8827"/>
    <cellStyle name="Note 2 4 8" xfId="16114"/>
    <cellStyle name="Note 2 5" xfId="2828"/>
    <cellStyle name="Note 2 5 10" xfId="8981"/>
    <cellStyle name="Note 2 5 11" xfId="16400"/>
    <cellStyle name="Note 2 5 2" xfId="2769"/>
    <cellStyle name="Note 2 5 2 2" xfId="7290"/>
    <cellStyle name="Note 2 5 2 2 2" xfId="11395"/>
    <cellStyle name="Note 2 5 2 2 3" xfId="20808"/>
    <cellStyle name="Note 2 5 2 3" xfId="5581"/>
    <cellStyle name="Note 2 5 2 3 2" xfId="19099"/>
    <cellStyle name="Note 2 5 2 4" xfId="8924"/>
    <cellStyle name="Note 2 5 2 5" xfId="14637"/>
    <cellStyle name="Note 2 5 3" xfId="2802"/>
    <cellStyle name="Note 2 5 3 2" xfId="7107"/>
    <cellStyle name="Note 2 5 3 2 2" xfId="11241"/>
    <cellStyle name="Note 2 5 3 2 3" xfId="20625"/>
    <cellStyle name="Note 2 5 3 3" xfId="5398"/>
    <cellStyle name="Note 2 5 3 3 2" xfId="18916"/>
    <cellStyle name="Note 2 5 3 4" xfId="8957"/>
    <cellStyle name="Note 2 5 3 5" xfId="18557"/>
    <cellStyle name="Note 2 5 4" xfId="2804"/>
    <cellStyle name="Note 2 5 4 2" xfId="8202"/>
    <cellStyle name="Note 2 5 4 2 2" xfId="12170"/>
    <cellStyle name="Note 2 5 4 2 3" xfId="21720"/>
    <cellStyle name="Note 2 5 4 3" xfId="6494"/>
    <cellStyle name="Note 2 5 4 3 2" xfId="20012"/>
    <cellStyle name="Note 2 5 4 4" xfId="8959"/>
    <cellStyle name="Note 2 5 4 5" xfId="17095"/>
    <cellStyle name="Note 2 5 5" xfId="2773"/>
    <cellStyle name="Note 2 5 5 2" xfId="8434"/>
    <cellStyle name="Note 2 5 5 2 2" xfId="12402"/>
    <cellStyle name="Note 2 5 5 2 3" xfId="21952"/>
    <cellStyle name="Note 2 5 5 3" xfId="6726"/>
    <cellStyle name="Note 2 5 5 3 2" xfId="20244"/>
    <cellStyle name="Note 2 5 5 4" xfId="8928"/>
    <cellStyle name="Note 2 5 5 5" xfId="18675"/>
    <cellStyle name="Note 2 5 6" xfId="6958"/>
    <cellStyle name="Note 2 5 6 2" xfId="8666"/>
    <cellStyle name="Note 2 5 6 2 2" xfId="12634"/>
    <cellStyle name="Note 2 5 6 2 3" xfId="22184"/>
    <cellStyle name="Note 2 5 6 3" xfId="11092"/>
    <cellStyle name="Note 2 5 6 4" xfId="20476"/>
    <cellStyle name="Note 2 5 7" xfId="5946"/>
    <cellStyle name="Note 2 5 7 2" xfId="10687"/>
    <cellStyle name="Note 2 5 7 3" xfId="19464"/>
    <cellStyle name="Note 2 5 8" xfId="7654"/>
    <cellStyle name="Note 2 5 8 2" xfId="11675"/>
    <cellStyle name="Note 2 5 8 3" xfId="21172"/>
    <cellStyle name="Note 2 5 9" xfId="5047"/>
    <cellStyle name="Note 2 5 9 2" xfId="12974"/>
    <cellStyle name="Note 2 6" xfId="2934"/>
    <cellStyle name="Note 2 6 2" xfId="3321"/>
    <cellStyle name="Note 2 6 2 2" xfId="7410"/>
    <cellStyle name="Note 2 6 2 2 2" xfId="20928"/>
    <cellStyle name="Note 2 6 2 3" xfId="9451"/>
    <cellStyle name="Note 2 6 2 4" xfId="17333"/>
    <cellStyle name="Note 2 6 3" xfId="3704"/>
    <cellStyle name="Note 2 6 3 2" xfId="15470"/>
    <cellStyle name="Note 2 6 4" xfId="4087"/>
    <cellStyle name="Note 2 6 4 2" xfId="13907"/>
    <cellStyle name="Note 2 6 5" xfId="4469"/>
    <cellStyle name="Note 2 6 5 2" xfId="13536"/>
    <cellStyle name="Note 2 6 6" xfId="5701"/>
    <cellStyle name="Note 2 6 6 2" xfId="19219"/>
    <cellStyle name="Note 2 6 7" xfId="9086"/>
    <cellStyle name="Note 2 6 8" xfId="16455"/>
    <cellStyle name="Note 2 7" xfId="3113"/>
    <cellStyle name="Note 2 7 2" xfId="3500"/>
    <cellStyle name="Note 2 7 2 2" xfId="7891"/>
    <cellStyle name="Note 2 7 2 2 2" xfId="21409"/>
    <cellStyle name="Note 2 7 2 3" xfId="9593"/>
    <cellStyle name="Note 2 7 2 4" xfId="18416"/>
    <cellStyle name="Note 2 7 3" xfId="3883"/>
    <cellStyle name="Note 2 7 3 2" xfId="14139"/>
    <cellStyle name="Note 2 7 4" xfId="4266"/>
    <cellStyle name="Note 2 7 4 2" xfId="13739"/>
    <cellStyle name="Note 2 7 5" xfId="4648"/>
    <cellStyle name="Note 2 7 5 2" xfId="13357"/>
    <cellStyle name="Note 2 7 6" xfId="6183"/>
    <cellStyle name="Note 2 7 6 2" xfId="19701"/>
    <cellStyle name="Note 2 7 7" xfId="9244"/>
    <cellStyle name="Note 2 7 8" xfId="16506"/>
    <cellStyle name="Note 2 8" xfId="3078"/>
    <cellStyle name="Note 2 8 2" xfId="3465"/>
    <cellStyle name="Note 2 8 2 2" xfId="7142"/>
    <cellStyle name="Note 2 8 2 2 2" xfId="20660"/>
    <cellStyle name="Note 2 8 2 3" xfId="9567"/>
    <cellStyle name="Note 2 8 2 4" xfId="17885"/>
    <cellStyle name="Note 2 8 3" xfId="3848"/>
    <cellStyle name="Note 2 8 3 2" xfId="14205"/>
    <cellStyle name="Note 2 8 4" xfId="4231"/>
    <cellStyle name="Note 2 8 4 2" xfId="13774"/>
    <cellStyle name="Note 2 8 5" xfId="4613"/>
    <cellStyle name="Note 2 8 5 2" xfId="13392"/>
    <cellStyle name="Note 2 8 6" xfId="5433"/>
    <cellStyle name="Note 2 8 6 2" xfId="18951"/>
    <cellStyle name="Note 2 8 7" xfId="9218"/>
    <cellStyle name="Note 2 8 8" xfId="17276"/>
    <cellStyle name="Note 2 9" xfId="5472"/>
    <cellStyle name="Note 2 9 2" xfId="7181"/>
    <cellStyle name="Note 2 9 2 2" xfId="11310"/>
    <cellStyle name="Note 2 9 2 3" xfId="20699"/>
    <cellStyle name="Note 2 9 3" xfId="10471"/>
    <cellStyle name="Note 2 9 4" xfId="18990"/>
    <cellStyle name="Note 3" xfId="2690"/>
    <cellStyle name="Note 3 10" xfId="5736"/>
    <cellStyle name="Note 3 10 2" xfId="10518"/>
    <cellStyle name="Note 3 10 3" xfId="19254"/>
    <cellStyle name="Note 3 11" xfId="7445"/>
    <cellStyle name="Note 3 11 2" xfId="11505"/>
    <cellStyle name="Note 3 11 3" xfId="20963"/>
    <cellStyle name="Note 3 12" xfId="4868"/>
    <cellStyle name="Note 3 12 2" xfId="13138"/>
    <cellStyle name="Note 3 13" xfId="8845"/>
    <cellStyle name="Note 3 14" xfId="17462"/>
    <cellStyle name="Note 3 2" xfId="2747"/>
    <cellStyle name="Note 3 2 2" xfId="2977"/>
    <cellStyle name="Note 3 2 2 10" xfId="9129"/>
    <cellStyle name="Note 3 2 2 11" xfId="15156"/>
    <cellStyle name="Note 3 2 2 2" xfId="3364"/>
    <cellStyle name="Note 3 2 2 2 2" xfId="7941"/>
    <cellStyle name="Note 3 2 2 2 2 2" xfId="11917"/>
    <cellStyle name="Note 3 2 2 2 2 3" xfId="21459"/>
    <cellStyle name="Note 3 2 2 2 3" xfId="6233"/>
    <cellStyle name="Note 3 2 2 2 3 2" xfId="19751"/>
    <cellStyle name="Note 3 2 2 2 4" xfId="9494"/>
    <cellStyle name="Note 3 2 2 2 5" xfId="14753"/>
    <cellStyle name="Note 3 2 2 3" xfId="3747"/>
    <cellStyle name="Note 3 2 2 3 2" xfId="7073"/>
    <cellStyle name="Note 3 2 2 3 2 2" xfId="11207"/>
    <cellStyle name="Note 3 2 2 3 2 3" xfId="20591"/>
    <cellStyle name="Note 3 2 2 3 3" xfId="5364"/>
    <cellStyle name="Note 3 2 2 3 3 2" xfId="18882"/>
    <cellStyle name="Note 3 2 2 3 4" xfId="9809"/>
    <cellStyle name="Note 3 2 2 3 5" xfId="18164"/>
    <cellStyle name="Note 3 2 2 4" xfId="4130"/>
    <cellStyle name="Note 3 2 2 4 2" xfId="8248"/>
    <cellStyle name="Note 3 2 2 4 2 2" xfId="12216"/>
    <cellStyle name="Note 3 2 2 4 2 3" xfId="21766"/>
    <cellStyle name="Note 3 2 2 4 3" xfId="6540"/>
    <cellStyle name="Note 3 2 2 4 3 2" xfId="20058"/>
    <cellStyle name="Note 3 2 2 4 4" xfId="9987"/>
    <cellStyle name="Note 3 2 2 4 5" xfId="13867"/>
    <cellStyle name="Note 3 2 2 5" xfId="4512"/>
    <cellStyle name="Note 3 2 2 5 2" xfId="8480"/>
    <cellStyle name="Note 3 2 2 5 2 2" xfId="12448"/>
    <cellStyle name="Note 3 2 2 5 2 3" xfId="21998"/>
    <cellStyle name="Note 3 2 2 5 3" xfId="6772"/>
    <cellStyle name="Note 3 2 2 5 3 2" xfId="20290"/>
    <cellStyle name="Note 3 2 2 5 4" xfId="10164"/>
    <cellStyle name="Note 3 2 2 5 5" xfId="13493"/>
    <cellStyle name="Note 3 2 2 6" xfId="7004"/>
    <cellStyle name="Note 3 2 2 6 2" xfId="8712"/>
    <cellStyle name="Note 3 2 2 6 2 2" xfId="12680"/>
    <cellStyle name="Note 3 2 2 6 2 3" xfId="22230"/>
    <cellStyle name="Note 3 2 2 6 3" xfId="11138"/>
    <cellStyle name="Note 3 2 2 6 4" xfId="20522"/>
    <cellStyle name="Note 3 2 2 7" xfId="5992"/>
    <cellStyle name="Note 3 2 2 7 2" xfId="10733"/>
    <cellStyle name="Note 3 2 2 7 3" xfId="19510"/>
    <cellStyle name="Note 3 2 2 8" xfId="7700"/>
    <cellStyle name="Note 3 2 2 8 2" xfId="11721"/>
    <cellStyle name="Note 3 2 2 8 3" xfId="21218"/>
    <cellStyle name="Note 3 2 2 9" xfId="5186"/>
    <cellStyle name="Note 3 2 2 9 2" xfId="12896"/>
    <cellStyle name="Note 3 2 3" xfId="3237"/>
    <cellStyle name="Note 3 2 3 10" xfId="9367"/>
    <cellStyle name="Note 3 2 3 11" xfId="14508"/>
    <cellStyle name="Note 3 2 3 2" xfId="3624"/>
    <cellStyle name="Note 3 2 3 2 2" xfId="7985"/>
    <cellStyle name="Note 3 2 3 2 2 2" xfId="11961"/>
    <cellStyle name="Note 3 2 3 2 2 3" xfId="21503"/>
    <cellStyle name="Note 3 2 3 2 3" xfId="6277"/>
    <cellStyle name="Note 3 2 3 2 3 2" xfId="19795"/>
    <cellStyle name="Note 3 2 3 2 4" xfId="9716"/>
    <cellStyle name="Note 3 2 3 2 5" xfId="14660"/>
    <cellStyle name="Note 3 2 3 3" xfId="4007"/>
    <cellStyle name="Note 3 2 3 3 2" xfId="7087"/>
    <cellStyle name="Note 3 2 3 3 2 2" xfId="11221"/>
    <cellStyle name="Note 3 2 3 3 2 3" xfId="20605"/>
    <cellStyle name="Note 3 2 3 3 3" xfId="5378"/>
    <cellStyle name="Note 3 2 3 3 3 2" xfId="18896"/>
    <cellStyle name="Note 3 2 3 3 4" xfId="9926"/>
    <cellStyle name="Note 3 2 3 3 5" xfId="13984"/>
    <cellStyle name="Note 3 2 3 4" xfId="4390"/>
    <cellStyle name="Note 3 2 3 4 2" xfId="8292"/>
    <cellStyle name="Note 3 2 3 4 2 2" xfId="12260"/>
    <cellStyle name="Note 3 2 3 4 2 3" xfId="21810"/>
    <cellStyle name="Note 3 2 3 4 3" xfId="6584"/>
    <cellStyle name="Note 3 2 3 4 3 2" xfId="20102"/>
    <cellStyle name="Note 3 2 3 4 4" xfId="10104"/>
    <cellStyle name="Note 3 2 3 4 5" xfId="13615"/>
    <cellStyle name="Note 3 2 3 5" xfId="4772"/>
    <cellStyle name="Note 3 2 3 5 2" xfId="8524"/>
    <cellStyle name="Note 3 2 3 5 2 2" xfId="12492"/>
    <cellStyle name="Note 3 2 3 5 2 3" xfId="22042"/>
    <cellStyle name="Note 3 2 3 5 3" xfId="6816"/>
    <cellStyle name="Note 3 2 3 5 3 2" xfId="20334"/>
    <cellStyle name="Note 3 2 3 5 4" xfId="10281"/>
    <cellStyle name="Note 3 2 3 5 5" xfId="13233"/>
    <cellStyle name="Note 3 2 3 6" xfId="7048"/>
    <cellStyle name="Note 3 2 3 6 2" xfId="8756"/>
    <cellStyle name="Note 3 2 3 6 2 2" xfId="12724"/>
    <cellStyle name="Note 3 2 3 6 2 3" xfId="22274"/>
    <cellStyle name="Note 3 2 3 6 3" xfId="11182"/>
    <cellStyle name="Note 3 2 3 6 4" xfId="20566"/>
    <cellStyle name="Note 3 2 3 7" xfId="6036"/>
    <cellStyle name="Note 3 2 3 7 2" xfId="10777"/>
    <cellStyle name="Note 3 2 3 7 3" xfId="19554"/>
    <cellStyle name="Note 3 2 3 8" xfId="7744"/>
    <cellStyle name="Note 3 2 3 8 2" xfId="11765"/>
    <cellStyle name="Note 3 2 3 8 3" xfId="21262"/>
    <cellStyle name="Note 3 2 3 9" xfId="5230"/>
    <cellStyle name="Note 3 2 3 9 2" xfId="12864"/>
    <cellStyle name="Note 3 2 4" xfId="3294"/>
    <cellStyle name="Note 3 2 4 2" xfId="3681"/>
    <cellStyle name="Note 3 2 4 2 2" xfId="15294"/>
    <cellStyle name="Note 3 2 4 3" xfId="4064"/>
    <cellStyle name="Note 3 2 4 3 2" xfId="13927"/>
    <cellStyle name="Note 3 2 4 4" xfId="4447"/>
    <cellStyle name="Note 3 2 4 4 2" xfId="13558"/>
    <cellStyle name="Note 3 2 4 5" xfId="4829"/>
    <cellStyle name="Note 3 2 4 5 2" xfId="13177"/>
    <cellStyle name="Note 3 2 4 6" xfId="5826"/>
    <cellStyle name="Note 3 2 4 6 2" xfId="19344"/>
    <cellStyle name="Note 3 2 4 7" xfId="9424"/>
    <cellStyle name="Note 3 2 4 8" xfId="17279"/>
    <cellStyle name="Note 3 2 5" xfId="2912"/>
    <cellStyle name="Note 3 2 5 2" xfId="7534"/>
    <cellStyle name="Note 3 2 5 2 2" xfId="21052"/>
    <cellStyle name="Note 3 2 5 3" xfId="9064"/>
    <cellStyle name="Note 3 2 5 4" xfId="16511"/>
    <cellStyle name="Note 3 2 6" xfId="8902"/>
    <cellStyle name="Note 3 3" xfId="2661"/>
    <cellStyle name="Note 3 3 2" xfId="2945"/>
    <cellStyle name="Note 3 3 2 10" xfId="9097"/>
    <cellStyle name="Note 3 3 2 11" xfId="15563"/>
    <cellStyle name="Note 3 3 2 2" xfId="3332"/>
    <cellStyle name="Note 3 3 2 2 2" xfId="7321"/>
    <cellStyle name="Note 3 3 2 2 2 2" xfId="11411"/>
    <cellStyle name="Note 3 3 2 2 2 3" xfId="20839"/>
    <cellStyle name="Note 3 3 2 2 3" xfId="5612"/>
    <cellStyle name="Note 3 3 2 2 3 2" xfId="19130"/>
    <cellStyle name="Note 3 3 2 2 4" xfId="9462"/>
    <cellStyle name="Note 3 3 2 2 5" xfId="14961"/>
    <cellStyle name="Note 3 3 2 3" xfId="3715"/>
    <cellStyle name="Note 3 3 2 3 2" xfId="5133"/>
    <cellStyle name="Note 3 3 2 3 2 2" xfId="10373"/>
    <cellStyle name="Note 3 3 2 3 2 3" xfId="12929"/>
    <cellStyle name="Note 3 3 2 3 3" xfId="5269"/>
    <cellStyle name="Note 3 3 2 3 3 2" xfId="12754"/>
    <cellStyle name="Note 3 3 2 3 4" xfId="9777"/>
    <cellStyle name="Note 3 3 2 3 5" xfId="18502"/>
    <cellStyle name="Note 3 3 2 4" xfId="4098"/>
    <cellStyle name="Note 3 3 2 4 2" xfId="8219"/>
    <cellStyle name="Note 3 3 2 4 2 2" xfId="12187"/>
    <cellStyle name="Note 3 3 2 4 2 3" xfId="21737"/>
    <cellStyle name="Note 3 3 2 4 3" xfId="6511"/>
    <cellStyle name="Note 3 3 2 4 3 2" xfId="20029"/>
    <cellStyle name="Note 3 3 2 4 4" xfId="9955"/>
    <cellStyle name="Note 3 3 2 4 5" xfId="13896"/>
    <cellStyle name="Note 3 3 2 5" xfId="4480"/>
    <cellStyle name="Note 3 3 2 5 2" xfId="8451"/>
    <cellStyle name="Note 3 3 2 5 2 2" xfId="12419"/>
    <cellStyle name="Note 3 3 2 5 2 3" xfId="21969"/>
    <cellStyle name="Note 3 3 2 5 3" xfId="6743"/>
    <cellStyle name="Note 3 3 2 5 3 2" xfId="20261"/>
    <cellStyle name="Note 3 3 2 5 4" xfId="10132"/>
    <cellStyle name="Note 3 3 2 5 5" xfId="13525"/>
    <cellStyle name="Note 3 3 2 6" xfId="6975"/>
    <cellStyle name="Note 3 3 2 6 2" xfId="8683"/>
    <cellStyle name="Note 3 3 2 6 2 2" xfId="12651"/>
    <cellStyle name="Note 3 3 2 6 2 3" xfId="22201"/>
    <cellStyle name="Note 3 3 2 6 3" xfId="11109"/>
    <cellStyle name="Note 3 3 2 6 4" xfId="20493"/>
    <cellStyle name="Note 3 3 2 7" xfId="5963"/>
    <cellStyle name="Note 3 3 2 7 2" xfId="10704"/>
    <cellStyle name="Note 3 3 2 7 3" xfId="19481"/>
    <cellStyle name="Note 3 3 2 8" xfId="7671"/>
    <cellStyle name="Note 3 3 2 8 2" xfId="11692"/>
    <cellStyle name="Note 3 3 2 8 3" xfId="21189"/>
    <cellStyle name="Note 3 3 2 9" xfId="5155"/>
    <cellStyle name="Note 3 3 2 9 2" xfId="12772"/>
    <cellStyle name="Note 3 3 3" xfId="3153"/>
    <cellStyle name="Note 3 3 3 10" xfId="9283"/>
    <cellStyle name="Note 3 3 3 11" xfId="15494"/>
    <cellStyle name="Note 3 3 3 2" xfId="3540"/>
    <cellStyle name="Note 3 3 3 2 2" xfId="7325"/>
    <cellStyle name="Note 3 3 3 2 2 2" xfId="11415"/>
    <cellStyle name="Note 3 3 3 2 2 3" xfId="20843"/>
    <cellStyle name="Note 3 3 3 2 3" xfId="5616"/>
    <cellStyle name="Note 3 3 3 2 3 2" xfId="19134"/>
    <cellStyle name="Note 3 3 3 2 4" xfId="9632"/>
    <cellStyle name="Note 3 3 3 2 5" xfId="18739"/>
    <cellStyle name="Note 3 3 3 3" xfId="3923"/>
    <cellStyle name="Note 3 3 3 3 2" xfId="7079"/>
    <cellStyle name="Note 3 3 3 3 2 2" xfId="11213"/>
    <cellStyle name="Note 3 3 3 3 2 3" xfId="20597"/>
    <cellStyle name="Note 3 3 3 3 3" xfId="5370"/>
    <cellStyle name="Note 3 3 3 3 3 2" xfId="18888"/>
    <cellStyle name="Note 3 3 3 3 4" xfId="9846"/>
    <cellStyle name="Note 3 3 3 3 5" xfId="14068"/>
    <cellStyle name="Note 3 3 3 4" xfId="4306"/>
    <cellStyle name="Note 3 3 3 4 2" xfId="8187"/>
    <cellStyle name="Note 3 3 3 4 2 2" xfId="12155"/>
    <cellStyle name="Note 3 3 3 4 2 3" xfId="21705"/>
    <cellStyle name="Note 3 3 3 4 3" xfId="6479"/>
    <cellStyle name="Note 3 3 3 4 3 2" xfId="19997"/>
    <cellStyle name="Note 3 3 3 4 4" xfId="10024"/>
    <cellStyle name="Note 3 3 3 4 5" xfId="13699"/>
    <cellStyle name="Note 3 3 3 5" xfId="4688"/>
    <cellStyle name="Note 3 3 3 5 2" xfId="8419"/>
    <cellStyle name="Note 3 3 3 5 2 2" xfId="12387"/>
    <cellStyle name="Note 3 3 3 5 2 3" xfId="21937"/>
    <cellStyle name="Note 3 3 3 5 3" xfId="6711"/>
    <cellStyle name="Note 3 3 3 5 3 2" xfId="20229"/>
    <cellStyle name="Note 3 3 3 5 4" xfId="10201"/>
    <cellStyle name="Note 3 3 3 5 5" xfId="13317"/>
    <cellStyle name="Note 3 3 3 6" xfId="6943"/>
    <cellStyle name="Note 3 3 3 6 2" xfId="8651"/>
    <cellStyle name="Note 3 3 3 6 2 2" xfId="12619"/>
    <cellStyle name="Note 3 3 3 6 2 3" xfId="22169"/>
    <cellStyle name="Note 3 3 3 6 3" xfId="11077"/>
    <cellStyle name="Note 3 3 3 6 4" xfId="20461"/>
    <cellStyle name="Note 3 3 3 7" xfId="5931"/>
    <cellStyle name="Note 3 3 3 7 2" xfId="10672"/>
    <cellStyle name="Note 3 3 3 7 3" xfId="19449"/>
    <cellStyle name="Note 3 3 3 8" xfId="7639"/>
    <cellStyle name="Note 3 3 3 8 2" xfId="11660"/>
    <cellStyle name="Note 3 3 3 8 3" xfId="21157"/>
    <cellStyle name="Note 3 3 3 9" xfId="5027"/>
    <cellStyle name="Note 3 3 3 9 2" xfId="12992"/>
    <cellStyle name="Note 3 3 4" xfId="3067"/>
    <cellStyle name="Note 3 3 4 2" xfId="3454"/>
    <cellStyle name="Note 3 3 4 2 2" xfId="17111"/>
    <cellStyle name="Note 3 3 4 3" xfId="3837"/>
    <cellStyle name="Note 3 3 4 3 2" xfId="14093"/>
    <cellStyle name="Note 3 3 4 4" xfId="4220"/>
    <cellStyle name="Note 3 3 4 4 2" xfId="13785"/>
    <cellStyle name="Note 3 3 4 5" xfId="4602"/>
    <cellStyle name="Note 3 3 4 5 2" xfId="13403"/>
    <cellStyle name="Note 3 3 4 6" xfId="5746"/>
    <cellStyle name="Note 3 3 4 6 2" xfId="19264"/>
    <cellStyle name="Note 3 3 4 7" xfId="9207"/>
    <cellStyle name="Note 3 3 4 8" xfId="15555"/>
    <cellStyle name="Note 3 3 5" xfId="2861"/>
    <cellStyle name="Note 3 3 5 2" xfId="7455"/>
    <cellStyle name="Note 3 3 5 2 2" xfId="20973"/>
    <cellStyle name="Note 3 3 5 3" xfId="9014"/>
    <cellStyle name="Note 3 3 5 4" xfId="16705"/>
    <cellStyle name="Note 3 3 6" xfId="8818"/>
    <cellStyle name="Note 3 4" xfId="2953"/>
    <cellStyle name="Note 3 4 10" xfId="9105"/>
    <cellStyle name="Note 3 4 11" xfId="18174"/>
    <cellStyle name="Note 3 4 2" xfId="3340"/>
    <cellStyle name="Note 3 4 2 2" xfId="5072"/>
    <cellStyle name="Note 3 4 2 2 2" xfId="10324"/>
    <cellStyle name="Note 3 4 2 2 3" xfId="12960"/>
    <cellStyle name="Note 3 4 2 3" xfId="5295"/>
    <cellStyle name="Note 3 4 2 3 2" xfId="18813"/>
    <cellStyle name="Note 3 4 2 4" xfId="9470"/>
    <cellStyle name="Note 3 4 2 5" xfId="18590"/>
    <cellStyle name="Note 3 4 3" xfId="3723"/>
    <cellStyle name="Note 3 4 3 2" xfId="7094"/>
    <cellStyle name="Note 3 4 3 2 2" xfId="11228"/>
    <cellStyle name="Note 3 4 3 2 3" xfId="20612"/>
    <cellStyle name="Note 3 4 3 3" xfId="5385"/>
    <cellStyle name="Note 3 4 3 3 2" xfId="18903"/>
    <cellStyle name="Note 3 4 3 4" xfId="9785"/>
    <cellStyle name="Note 3 4 3 5" xfId="16444"/>
    <cellStyle name="Note 3 4 4" xfId="4106"/>
    <cellStyle name="Note 3 4 4 2" xfId="8227"/>
    <cellStyle name="Note 3 4 4 2 2" xfId="12195"/>
    <cellStyle name="Note 3 4 4 2 3" xfId="21745"/>
    <cellStyle name="Note 3 4 4 3" xfId="6519"/>
    <cellStyle name="Note 3 4 4 3 2" xfId="20037"/>
    <cellStyle name="Note 3 4 4 4" xfId="9963"/>
    <cellStyle name="Note 3 4 4 5" xfId="13888"/>
    <cellStyle name="Note 3 4 5" xfId="4488"/>
    <cellStyle name="Note 3 4 5 2" xfId="8459"/>
    <cellStyle name="Note 3 4 5 2 2" xfId="12427"/>
    <cellStyle name="Note 3 4 5 2 3" xfId="21977"/>
    <cellStyle name="Note 3 4 5 3" xfId="6751"/>
    <cellStyle name="Note 3 4 5 3 2" xfId="20269"/>
    <cellStyle name="Note 3 4 5 4" xfId="10140"/>
    <cellStyle name="Note 3 4 5 5" xfId="13517"/>
    <cellStyle name="Note 3 4 6" xfId="6983"/>
    <cellStyle name="Note 3 4 6 2" xfId="8691"/>
    <cellStyle name="Note 3 4 6 2 2" xfId="12659"/>
    <cellStyle name="Note 3 4 6 2 3" xfId="22209"/>
    <cellStyle name="Note 3 4 6 3" xfId="11117"/>
    <cellStyle name="Note 3 4 6 4" xfId="20501"/>
    <cellStyle name="Note 3 4 7" xfId="5971"/>
    <cellStyle name="Note 3 4 7 2" xfId="10712"/>
    <cellStyle name="Note 3 4 7 3" xfId="19489"/>
    <cellStyle name="Note 3 4 8" xfId="7679"/>
    <cellStyle name="Note 3 4 8 2" xfId="11700"/>
    <cellStyle name="Note 3 4 8 3" xfId="21197"/>
    <cellStyle name="Note 3 4 9" xfId="5164"/>
    <cellStyle name="Note 3 4 9 2" xfId="12918"/>
    <cellStyle name="Note 3 5" xfId="3180"/>
    <cellStyle name="Note 3 5 10" xfId="9310"/>
    <cellStyle name="Note 3 5 11" xfId="14254"/>
    <cellStyle name="Note 3 5 2" xfId="3567"/>
    <cellStyle name="Note 3 5 2 2" xfId="7400"/>
    <cellStyle name="Note 3 5 2 2 2" xfId="11479"/>
    <cellStyle name="Note 3 5 2 2 3" xfId="20918"/>
    <cellStyle name="Note 3 5 2 3" xfId="5691"/>
    <cellStyle name="Note 3 5 2 3 2" xfId="19209"/>
    <cellStyle name="Note 3 5 2 4" xfId="9659"/>
    <cellStyle name="Note 3 5 2 5" xfId="17418"/>
    <cellStyle name="Note 3 5 3" xfId="3950"/>
    <cellStyle name="Note 3 5 3 2" xfId="7084"/>
    <cellStyle name="Note 3 5 3 2 2" xfId="11218"/>
    <cellStyle name="Note 3 5 3 2 3" xfId="20602"/>
    <cellStyle name="Note 3 5 3 3" xfId="5375"/>
    <cellStyle name="Note 3 5 3 3 2" xfId="18893"/>
    <cellStyle name="Note 3 5 3 4" xfId="9873"/>
    <cellStyle name="Note 3 5 3 5" xfId="14041"/>
    <cellStyle name="Note 3 5 4" xfId="4333"/>
    <cellStyle name="Note 3 5 4 2" xfId="8160"/>
    <cellStyle name="Note 3 5 4 2 2" xfId="12128"/>
    <cellStyle name="Note 3 5 4 2 3" xfId="21678"/>
    <cellStyle name="Note 3 5 4 3" xfId="6452"/>
    <cellStyle name="Note 3 5 4 3 2" xfId="19970"/>
    <cellStyle name="Note 3 5 4 4" xfId="10051"/>
    <cellStyle name="Note 3 5 4 5" xfId="13672"/>
    <cellStyle name="Note 3 5 5" xfId="4715"/>
    <cellStyle name="Note 3 5 5 2" xfId="8392"/>
    <cellStyle name="Note 3 5 5 2 2" xfId="12360"/>
    <cellStyle name="Note 3 5 5 2 3" xfId="21910"/>
    <cellStyle name="Note 3 5 5 3" xfId="6684"/>
    <cellStyle name="Note 3 5 5 3 2" xfId="20202"/>
    <cellStyle name="Note 3 5 5 4" xfId="10228"/>
    <cellStyle name="Note 3 5 5 5" xfId="13290"/>
    <cellStyle name="Note 3 5 6" xfId="6916"/>
    <cellStyle name="Note 3 5 6 2" xfId="8624"/>
    <cellStyle name="Note 3 5 6 2 2" xfId="12592"/>
    <cellStyle name="Note 3 5 6 2 3" xfId="22142"/>
    <cellStyle name="Note 3 5 6 3" xfId="11050"/>
    <cellStyle name="Note 3 5 6 4" xfId="20434"/>
    <cellStyle name="Note 3 5 7" xfId="5904"/>
    <cellStyle name="Note 3 5 7 2" xfId="10645"/>
    <cellStyle name="Note 3 5 7 3" xfId="19422"/>
    <cellStyle name="Note 3 5 8" xfId="7612"/>
    <cellStyle name="Note 3 5 8 2" xfId="11633"/>
    <cellStyle name="Note 3 5 8 3" xfId="21130"/>
    <cellStyle name="Note 3 5 9" xfId="4999"/>
    <cellStyle name="Note 3 5 9 2" xfId="13020"/>
    <cellStyle name="Note 3 6" xfId="3045"/>
    <cellStyle name="Note 3 6 2" xfId="3432"/>
    <cellStyle name="Note 3 6 2 2" xfId="7784"/>
    <cellStyle name="Note 3 6 2 2 2" xfId="21302"/>
    <cellStyle name="Note 3 6 2 3" xfId="9544"/>
    <cellStyle name="Note 3 6 2 4" xfId="17386"/>
    <cellStyle name="Note 3 6 3" xfId="3815"/>
    <cellStyle name="Note 3 6 3 2" xfId="14471"/>
    <cellStyle name="Note 3 6 4" xfId="4198"/>
    <cellStyle name="Note 3 6 4 2" xfId="13807"/>
    <cellStyle name="Note 3 6 5" xfId="4580"/>
    <cellStyle name="Note 3 6 5 2" xfId="13425"/>
    <cellStyle name="Note 3 6 6" xfId="6076"/>
    <cellStyle name="Note 3 6 6 2" xfId="19594"/>
    <cellStyle name="Note 3 6 7" xfId="9185"/>
    <cellStyle name="Note 3 6 8" xfId="14310"/>
    <cellStyle name="Note 3 7" xfId="5351"/>
    <cellStyle name="Note 3 7 2" xfId="5064"/>
    <cellStyle name="Note 3 7 2 2" xfId="10317"/>
    <cellStyle name="Note 3 7 2 3" xfId="12813"/>
    <cellStyle name="Note 3 7 3" xfId="10429"/>
    <cellStyle name="Note 3 7 4" xfId="18869"/>
    <cellStyle name="Note 3 8" xfId="6341"/>
    <cellStyle name="Note 3 8 2" xfId="8049"/>
    <cellStyle name="Note 3 8 2 2" xfId="12020"/>
    <cellStyle name="Note 3 8 2 3" xfId="21567"/>
    <cellStyle name="Note 3 8 3" xfId="10876"/>
    <cellStyle name="Note 3 8 4" xfId="19859"/>
    <cellStyle name="Note 3 9" xfId="6335"/>
    <cellStyle name="Note 3 9 2" xfId="8043"/>
    <cellStyle name="Note 3 9 2 2" xfId="12014"/>
    <cellStyle name="Note 3 9 2 3" xfId="21561"/>
    <cellStyle name="Note 3 9 3" xfId="10870"/>
    <cellStyle name="Note 3 9 4" xfId="19853"/>
    <cellStyle name="Note 4" xfId="3009"/>
    <cellStyle name="Note 4 2" xfId="3396"/>
    <cellStyle name="Note 4 2 2" xfId="17715"/>
    <cellStyle name="Note 4 3" xfId="3779"/>
    <cellStyle name="Note 4 3 2" xfId="14722"/>
    <cellStyle name="Note 4 4" xfId="4162"/>
    <cellStyle name="Note 4 4 2" xfId="13843"/>
    <cellStyle name="Note 4 5" xfId="4544"/>
    <cellStyle name="Note 4 5 2" xfId="13461"/>
    <cellStyle name="Note 4 6" xfId="16125"/>
    <cellStyle name="Note 5" xfId="3125"/>
    <cellStyle name="Note 5 2" xfId="3512"/>
    <cellStyle name="Note 5 2 2" xfId="16534"/>
    <cellStyle name="Note 5 3" xfId="3895"/>
    <cellStyle name="Note 5 3 2" xfId="14113"/>
    <cellStyle name="Note 5 4" xfId="4278"/>
    <cellStyle name="Note 5 4 2" xfId="13727"/>
    <cellStyle name="Note 5 5" xfId="4660"/>
    <cellStyle name="Note 5 5 2" xfId="13345"/>
    <cellStyle name="Note 5 6" xfId="17114"/>
    <cellStyle name="Note 6" xfId="22391"/>
    <cellStyle name="Note 7" xfId="2070"/>
    <cellStyle name="Output" xfId="1555"/>
    <cellStyle name="Output 2" xfId="2620"/>
    <cellStyle name="Output 2 10" xfId="5260"/>
    <cellStyle name="Output 2 10 2" xfId="10400"/>
    <cellStyle name="Output 2 10 3" xfId="16142"/>
    <cellStyle name="Output 2 10 4" xfId="12834"/>
    <cellStyle name="Output 2 11" xfId="5042"/>
    <cellStyle name="Output 2 11 2" xfId="10304"/>
    <cellStyle name="Output 2 11 3" xfId="15996"/>
    <cellStyle name="Output 2 11 4" xfId="12977"/>
    <cellStyle name="Output 2 12" xfId="4853"/>
    <cellStyle name="Output 2 12 2" xfId="15830"/>
    <cellStyle name="Output 2 12 3" xfId="13153"/>
    <cellStyle name="Output 2 13" xfId="8783"/>
    <cellStyle name="Output 2 14" xfId="14148"/>
    <cellStyle name="Output 2 2" xfId="2709"/>
    <cellStyle name="Output 2 2 10" xfId="7485"/>
    <cellStyle name="Output 2 2 10 2" xfId="11539"/>
    <cellStyle name="Output 2 2 10 3" xfId="17843"/>
    <cellStyle name="Output 2 2 10 4" xfId="21003"/>
    <cellStyle name="Output 2 2 11" xfId="4902"/>
    <cellStyle name="Output 2 2 11 2" xfId="15875"/>
    <cellStyle name="Output 2 2 11 3" xfId="13115"/>
    <cellStyle name="Output 2 2 12" xfId="8864"/>
    <cellStyle name="Output 2 2 13" xfId="14278"/>
    <cellStyle name="Output 2 2 14" xfId="15794"/>
    <cellStyle name="Output 2 2 2" xfId="2636"/>
    <cellStyle name="Output 2 2 2 10" xfId="4886"/>
    <cellStyle name="Output 2 2 2 10 2" xfId="15861"/>
    <cellStyle name="Output 2 2 2 10 3" xfId="13120"/>
    <cellStyle name="Output 2 2 2 11" xfId="8793"/>
    <cellStyle name="Output 2 2 2 12" xfId="14215"/>
    <cellStyle name="Output 2 2 2 2" xfId="3128"/>
    <cellStyle name="Output 2 2 2 2 10" xfId="9258"/>
    <cellStyle name="Output 2 2 2 2 11" xfId="14583"/>
    <cellStyle name="Output 2 2 2 2 12" xfId="16768"/>
    <cellStyle name="Output 2 2 2 2 2" xfId="3515"/>
    <cellStyle name="Output 2 2 2 2 2 2" xfId="7376"/>
    <cellStyle name="Output 2 2 2 2 2 2 2" xfId="11462"/>
    <cellStyle name="Output 2 2 2 2 2 2 3" xfId="17757"/>
    <cellStyle name="Output 2 2 2 2 2 2 4" xfId="20894"/>
    <cellStyle name="Output 2 2 2 2 2 3" xfId="5667"/>
    <cellStyle name="Output 2 2 2 2 2 3 2" xfId="16466"/>
    <cellStyle name="Output 2 2 2 2 2 3 3" xfId="19185"/>
    <cellStyle name="Output 2 2 2 2 2 4" xfId="9607"/>
    <cellStyle name="Output 2 2 2 2 2 5" xfId="14863"/>
    <cellStyle name="Output 2 2 2 2 2 6" xfId="16182"/>
    <cellStyle name="Output 2 2 2 2 3" xfId="3898"/>
    <cellStyle name="Output 2 2 2 2 3 2" xfId="7884"/>
    <cellStyle name="Output 2 2 2 2 3 2 2" xfId="11875"/>
    <cellStyle name="Output 2 2 2 2 3 2 3" xfId="18140"/>
    <cellStyle name="Output 2 2 2 2 3 2 4" xfId="21402"/>
    <cellStyle name="Output 2 2 2 2 3 3" xfId="6176"/>
    <cellStyle name="Output 2 2 2 2 3 3 2" xfId="16848"/>
    <cellStyle name="Output 2 2 2 2 3 3 3" xfId="19694"/>
    <cellStyle name="Output 2 2 2 2 3 4" xfId="9821"/>
    <cellStyle name="Output 2 2 2 2 3 5" xfId="15139"/>
    <cellStyle name="Output 2 2 2 2 3 6" xfId="12826"/>
    <cellStyle name="Output 2 2 2 2 4" xfId="4281"/>
    <cellStyle name="Output 2 2 2 2 4 2" xfId="8200"/>
    <cellStyle name="Output 2 2 2 2 4 2 2" xfId="12168"/>
    <cellStyle name="Output 2 2 2 2 4 2 3" xfId="18392"/>
    <cellStyle name="Output 2 2 2 2 4 2 4" xfId="21718"/>
    <cellStyle name="Output 2 2 2 2 4 3" xfId="6492"/>
    <cellStyle name="Output 2 2 2 2 4 3 2" xfId="17101"/>
    <cellStyle name="Output 2 2 2 2 4 3 3" xfId="20010"/>
    <cellStyle name="Output 2 2 2 2 4 4" xfId="9999"/>
    <cellStyle name="Output 2 2 2 2 4 5" xfId="15414"/>
    <cellStyle name="Output 2 2 2 2 4 6" xfId="13724"/>
    <cellStyle name="Output 2 2 2 2 5" xfId="4663"/>
    <cellStyle name="Output 2 2 2 2 5 2" xfId="8432"/>
    <cellStyle name="Output 2 2 2 2 5 2 2" xfId="12400"/>
    <cellStyle name="Output 2 2 2 2 5 2 3" xfId="18563"/>
    <cellStyle name="Output 2 2 2 2 5 2 4" xfId="21950"/>
    <cellStyle name="Output 2 2 2 2 5 3" xfId="6724"/>
    <cellStyle name="Output 2 2 2 2 5 3 2" xfId="17272"/>
    <cellStyle name="Output 2 2 2 2 5 3 3" xfId="20242"/>
    <cellStyle name="Output 2 2 2 2 5 4" xfId="10176"/>
    <cellStyle name="Output 2 2 2 2 5 5" xfId="15688"/>
    <cellStyle name="Output 2 2 2 2 5 6" xfId="13342"/>
    <cellStyle name="Output 2 2 2 2 6" xfId="6956"/>
    <cellStyle name="Output 2 2 2 2 6 2" xfId="8664"/>
    <cellStyle name="Output 2 2 2 2 6 2 2" xfId="12632"/>
    <cellStyle name="Output 2 2 2 2 6 2 3" xfId="18734"/>
    <cellStyle name="Output 2 2 2 2 6 2 4" xfId="22182"/>
    <cellStyle name="Output 2 2 2 2 6 3" xfId="11090"/>
    <cellStyle name="Output 2 2 2 2 6 4" xfId="17442"/>
    <cellStyle name="Output 2 2 2 2 6 5" xfId="20474"/>
    <cellStyle name="Output 2 2 2 2 7" xfId="5944"/>
    <cellStyle name="Output 2 2 2 2 7 2" xfId="10685"/>
    <cellStyle name="Output 2 2 2 2 7 3" xfId="16680"/>
    <cellStyle name="Output 2 2 2 2 7 4" xfId="19462"/>
    <cellStyle name="Output 2 2 2 2 8" xfId="7652"/>
    <cellStyle name="Output 2 2 2 2 8 2" xfId="11673"/>
    <cellStyle name="Output 2 2 2 2 8 3" xfId="17972"/>
    <cellStyle name="Output 2 2 2 2 8 4" xfId="21170"/>
    <cellStyle name="Output 2 2 2 2 9" xfId="5040"/>
    <cellStyle name="Output 2 2 2 2 9 2" xfId="15995"/>
    <cellStyle name="Output 2 2 2 2 9 3" xfId="12979"/>
    <cellStyle name="Output 2 2 2 3" xfId="3120"/>
    <cellStyle name="Output 2 2 2 3 2" xfId="3507"/>
    <cellStyle name="Output 2 2 2 3 2 2" xfId="7332"/>
    <cellStyle name="Output 2 2 2 3 2 2 2" xfId="17722"/>
    <cellStyle name="Output 2 2 2 3 2 2 3" xfId="20850"/>
    <cellStyle name="Output 2 2 2 3 2 3" xfId="9600"/>
    <cellStyle name="Output 2 2 2 3 2 4" xfId="14857"/>
    <cellStyle name="Output 2 2 2 3 2 5" xfId="14749"/>
    <cellStyle name="Output 2 2 2 3 3" xfId="3890"/>
    <cellStyle name="Output 2 2 2 3 3 2" xfId="15133"/>
    <cellStyle name="Output 2 2 2 3 3 3" xfId="14130"/>
    <cellStyle name="Output 2 2 2 3 4" xfId="4273"/>
    <cellStyle name="Output 2 2 2 3 4 2" xfId="15408"/>
    <cellStyle name="Output 2 2 2 3 4 3" xfId="13732"/>
    <cellStyle name="Output 2 2 2 3 5" xfId="4655"/>
    <cellStyle name="Output 2 2 2 3 5 2" xfId="15682"/>
    <cellStyle name="Output 2 2 2 3 5 3" xfId="13350"/>
    <cellStyle name="Output 2 2 2 3 6" xfId="5623"/>
    <cellStyle name="Output 2 2 2 3 6 2" xfId="16431"/>
    <cellStyle name="Output 2 2 2 3 6 3" xfId="19141"/>
    <cellStyle name="Output 2 2 2 3 7" xfId="9251"/>
    <cellStyle name="Output 2 2 2 3 8" xfId="14577"/>
    <cellStyle name="Output 2 2 2 3 9" xfId="18747"/>
    <cellStyle name="Output 2 2 2 4" xfId="2836"/>
    <cellStyle name="Output 2 2 2 4 2" xfId="8013"/>
    <cellStyle name="Output 2 2 2 4 2 2" xfId="11989"/>
    <cellStyle name="Output 2 2 2 4 2 3" xfId="18230"/>
    <cellStyle name="Output 2 2 2 4 2 4" xfId="21531"/>
    <cellStyle name="Output 2 2 2 4 3" xfId="6305"/>
    <cellStyle name="Output 2 2 2 4 3 2" xfId="16939"/>
    <cellStyle name="Output 2 2 2 4 3 3" xfId="19823"/>
    <cellStyle name="Output 2 2 2 4 4" xfId="8989"/>
    <cellStyle name="Output 2 2 2 4 5" xfId="14376"/>
    <cellStyle name="Output 2 2 2 4 6" xfId="15823"/>
    <cellStyle name="Output 2 2 2 5" xfId="5543"/>
    <cellStyle name="Output 2 2 2 5 2" xfId="7252"/>
    <cellStyle name="Output 2 2 2 5 2 2" xfId="11357"/>
    <cellStyle name="Output 2 2 2 5 2 3" xfId="17653"/>
    <cellStyle name="Output 2 2 2 5 2 4" xfId="20770"/>
    <cellStyle name="Output 2 2 2 5 3" xfId="10497"/>
    <cellStyle name="Output 2 2 2 5 4" xfId="16362"/>
    <cellStyle name="Output 2 2 2 5 5" xfId="19061"/>
    <cellStyle name="Output 2 2 2 6" xfId="6151"/>
    <cellStyle name="Output 2 2 2 6 2" xfId="7859"/>
    <cellStyle name="Output 2 2 2 6 2 2" xfId="11857"/>
    <cellStyle name="Output 2 2 2 6 2 3" xfId="18118"/>
    <cellStyle name="Output 2 2 2 6 2 4" xfId="21377"/>
    <cellStyle name="Output 2 2 2 6 3" xfId="10825"/>
    <cellStyle name="Output 2 2 2 6 4" xfId="16826"/>
    <cellStyle name="Output 2 2 2 6 5" xfId="19669"/>
    <cellStyle name="Output 2 2 2 7" xfId="6117"/>
    <cellStyle name="Output 2 2 2 7 2" xfId="7825"/>
    <cellStyle name="Output 2 2 2 7 2 2" xfId="11834"/>
    <cellStyle name="Output 2 2 2 7 2 3" xfId="18089"/>
    <cellStyle name="Output 2 2 2 7 2 4" xfId="21343"/>
    <cellStyle name="Output 2 2 2 7 3" xfId="10814"/>
    <cellStyle name="Output 2 2 2 7 4" xfId="16797"/>
    <cellStyle name="Output 2 2 2 7 5" xfId="19635"/>
    <cellStyle name="Output 2 2 2 8" xfId="5757"/>
    <cellStyle name="Output 2 2 2 8 2" xfId="10536"/>
    <cellStyle name="Output 2 2 2 8 3" xfId="16536"/>
    <cellStyle name="Output 2 2 2 8 4" xfId="19275"/>
    <cellStyle name="Output 2 2 2 9" xfId="7466"/>
    <cellStyle name="Output 2 2 2 9 2" xfId="11523"/>
    <cellStyle name="Output 2 2 2 9 3" xfId="17827"/>
    <cellStyle name="Output 2 2 2 9 4" xfId="20984"/>
    <cellStyle name="Output 2 2 3" xfId="3199"/>
    <cellStyle name="Output 2 2 3 10" xfId="9329"/>
    <cellStyle name="Output 2 2 3 11" xfId="14643"/>
    <cellStyle name="Output 2 2 3 12" xfId="15482"/>
    <cellStyle name="Output 2 2 3 2" xfId="3586"/>
    <cellStyle name="Output 2 2 3 2 2" xfId="7345"/>
    <cellStyle name="Output 2 2 3 2 2 2" xfId="11431"/>
    <cellStyle name="Output 2 2 3 2 2 3" xfId="17734"/>
    <cellStyle name="Output 2 2 3 2 2 4" xfId="20863"/>
    <cellStyle name="Output 2 2 3 2 3" xfId="5636"/>
    <cellStyle name="Output 2 2 3 2 3 2" xfId="16443"/>
    <cellStyle name="Output 2 2 3 2 3 3" xfId="19154"/>
    <cellStyle name="Output 2 2 3 2 4" xfId="9678"/>
    <cellStyle name="Output 2 2 3 2 5" xfId="14923"/>
    <cellStyle name="Output 2 2 3 2 6" xfId="17283"/>
    <cellStyle name="Output 2 2 3 3" xfId="3969"/>
    <cellStyle name="Output 2 2 3 3 2" xfId="7211"/>
    <cellStyle name="Output 2 2 3 3 2 2" xfId="11337"/>
    <cellStyle name="Output 2 2 3 3 2 3" xfId="17616"/>
    <cellStyle name="Output 2 2 3 3 2 4" xfId="20729"/>
    <cellStyle name="Output 2 2 3 3 3" xfId="5502"/>
    <cellStyle name="Output 2 2 3 3 3 2" xfId="16325"/>
    <cellStyle name="Output 2 2 3 3 3 3" xfId="19020"/>
    <cellStyle name="Output 2 2 3 3 4" xfId="9889"/>
    <cellStyle name="Output 2 2 3 3 5" xfId="15199"/>
    <cellStyle name="Output 2 2 3 3 6" xfId="14022"/>
    <cellStyle name="Output 2 2 3 4" xfId="4352"/>
    <cellStyle name="Output 2 2 3 4 2" xfId="8123"/>
    <cellStyle name="Output 2 2 3 4 2 2" xfId="12091"/>
    <cellStyle name="Output 2 2 3 4 2 3" xfId="18327"/>
    <cellStyle name="Output 2 2 3 4 2 4" xfId="21641"/>
    <cellStyle name="Output 2 2 3 4 3" xfId="6415"/>
    <cellStyle name="Output 2 2 3 4 3 2" xfId="17036"/>
    <cellStyle name="Output 2 2 3 4 3 3" xfId="19933"/>
    <cellStyle name="Output 2 2 3 4 4" xfId="10067"/>
    <cellStyle name="Output 2 2 3 4 5" xfId="15474"/>
    <cellStyle name="Output 2 2 3 4 6" xfId="13653"/>
    <cellStyle name="Output 2 2 3 5" xfId="4734"/>
    <cellStyle name="Output 2 2 3 5 2" xfId="8355"/>
    <cellStyle name="Output 2 2 3 5 2 2" xfId="12323"/>
    <cellStyle name="Output 2 2 3 5 2 3" xfId="18498"/>
    <cellStyle name="Output 2 2 3 5 2 4" xfId="21873"/>
    <cellStyle name="Output 2 2 3 5 3" xfId="6647"/>
    <cellStyle name="Output 2 2 3 5 3 2" xfId="17207"/>
    <cellStyle name="Output 2 2 3 5 3 3" xfId="20165"/>
    <cellStyle name="Output 2 2 3 5 4" xfId="10244"/>
    <cellStyle name="Output 2 2 3 5 5" xfId="15747"/>
    <cellStyle name="Output 2 2 3 5 6" xfId="13271"/>
    <cellStyle name="Output 2 2 3 6" xfId="6879"/>
    <cellStyle name="Output 2 2 3 6 2" xfId="8587"/>
    <cellStyle name="Output 2 2 3 6 2 2" xfId="12555"/>
    <cellStyle name="Output 2 2 3 6 2 3" xfId="18669"/>
    <cellStyle name="Output 2 2 3 6 2 4" xfId="22105"/>
    <cellStyle name="Output 2 2 3 6 3" xfId="11013"/>
    <cellStyle name="Output 2 2 3 6 4" xfId="17377"/>
    <cellStyle name="Output 2 2 3 6 5" xfId="20397"/>
    <cellStyle name="Output 2 2 3 7" xfId="5867"/>
    <cellStyle name="Output 2 2 3 7 2" xfId="10608"/>
    <cellStyle name="Output 2 2 3 7 3" xfId="16615"/>
    <cellStyle name="Output 2 2 3 7 4" xfId="19385"/>
    <cellStyle name="Output 2 2 3 8" xfId="7575"/>
    <cellStyle name="Output 2 2 3 8 2" xfId="11596"/>
    <cellStyle name="Output 2 2 3 8 3" xfId="17907"/>
    <cellStyle name="Output 2 2 3 8 4" xfId="21093"/>
    <cellStyle name="Output 2 2 3 9" xfId="4957"/>
    <cellStyle name="Output 2 2 3 9 2" xfId="15925"/>
    <cellStyle name="Output 2 2 3 9 3" xfId="13062"/>
    <cellStyle name="Output 2 2 4" xfId="3016"/>
    <cellStyle name="Output 2 2 4 2" xfId="3403"/>
    <cellStyle name="Output 2 2 4 2 2" xfId="7785"/>
    <cellStyle name="Output 2 2 4 2 2 2" xfId="18053"/>
    <cellStyle name="Output 2 2 4 2 2 3" xfId="21303"/>
    <cellStyle name="Output 2 2 4 2 3" xfId="9522"/>
    <cellStyle name="Output 2 2 4 2 4" xfId="14776"/>
    <cellStyle name="Output 2 2 4 2 5" xfId="17988"/>
    <cellStyle name="Output 2 2 4 3" xfId="3786"/>
    <cellStyle name="Output 2 2 4 3 2" xfId="15052"/>
    <cellStyle name="Output 2 2 4 3 3" xfId="18624"/>
    <cellStyle name="Output 2 2 4 4" xfId="4169"/>
    <cellStyle name="Output 2 2 4 4 2" xfId="15327"/>
    <cellStyle name="Output 2 2 4 4 3" xfId="13836"/>
    <cellStyle name="Output 2 2 4 5" xfId="4551"/>
    <cellStyle name="Output 2 2 4 5 2" xfId="15601"/>
    <cellStyle name="Output 2 2 4 5 3" xfId="13454"/>
    <cellStyle name="Output 2 2 4 6" xfId="6077"/>
    <cellStyle name="Output 2 2 4 6 2" xfId="16761"/>
    <cellStyle name="Output 2 2 4 6 3" xfId="19595"/>
    <cellStyle name="Output 2 2 4 7" xfId="9159"/>
    <cellStyle name="Output 2 2 4 8" xfId="14496"/>
    <cellStyle name="Output 2 2 4 9" xfId="15778"/>
    <cellStyle name="Output 2 2 5" xfId="6304"/>
    <cellStyle name="Output 2 2 5 2" xfId="8012"/>
    <cellStyle name="Output 2 2 5 2 2" xfId="11988"/>
    <cellStyle name="Output 2 2 5 2 3" xfId="18229"/>
    <cellStyle name="Output 2 2 5 2 4" xfId="21530"/>
    <cellStyle name="Output 2 2 5 3" xfId="10852"/>
    <cellStyle name="Output 2 2 5 4" xfId="16938"/>
    <cellStyle name="Output 2 2 5 5" xfId="19822"/>
    <cellStyle name="Output 2 2 6" xfId="5298"/>
    <cellStyle name="Output 2 2 6 2" xfId="5116"/>
    <cellStyle name="Output 2 2 6 2 2" xfId="10359"/>
    <cellStyle name="Output 2 2 6 2 3" xfId="16049"/>
    <cellStyle name="Output 2 2 6 2 4" xfId="12796"/>
    <cellStyle name="Output 2 2 6 3" xfId="10413"/>
    <cellStyle name="Output 2 2 6 4" xfId="16173"/>
    <cellStyle name="Output 2 2 6 5" xfId="18816"/>
    <cellStyle name="Output 2 2 7" xfId="5509"/>
    <cellStyle name="Output 2 2 7 2" xfId="7218"/>
    <cellStyle name="Output 2 2 7 2 2" xfId="11344"/>
    <cellStyle name="Output 2 2 7 2 3" xfId="17621"/>
    <cellStyle name="Output 2 2 7 2 4" xfId="20736"/>
    <cellStyle name="Output 2 2 7 3" xfId="10484"/>
    <cellStyle name="Output 2 2 7 4" xfId="16330"/>
    <cellStyle name="Output 2 2 7 5" xfId="19027"/>
    <cellStyle name="Output 2 2 8" xfId="5496"/>
    <cellStyle name="Output 2 2 8 2" xfId="7205"/>
    <cellStyle name="Output 2 2 8 2 2" xfId="11331"/>
    <cellStyle name="Output 2 2 8 2 3" xfId="17611"/>
    <cellStyle name="Output 2 2 8 2 4" xfId="20723"/>
    <cellStyle name="Output 2 2 8 3" xfId="10478"/>
    <cellStyle name="Output 2 2 8 4" xfId="16320"/>
    <cellStyle name="Output 2 2 8 5" xfId="19014"/>
    <cellStyle name="Output 2 2 9" xfId="5776"/>
    <cellStyle name="Output 2 2 9 2" xfId="10552"/>
    <cellStyle name="Output 2 2 9 3" xfId="16551"/>
    <cellStyle name="Output 2 2 9 4" xfId="19294"/>
    <cellStyle name="Output 2 3" xfId="2673"/>
    <cellStyle name="Output 2 3 10" xfId="7519"/>
    <cellStyle name="Output 2 3 10 2" xfId="11560"/>
    <cellStyle name="Output 2 3 10 3" xfId="17866"/>
    <cellStyle name="Output 2 3 10 4" xfId="21037"/>
    <cellStyle name="Output 2 3 11" xfId="4923"/>
    <cellStyle name="Output 2 3 11 2" xfId="15893"/>
    <cellStyle name="Output 2 3 11 3" xfId="13096"/>
    <cellStyle name="Output 2 3 12" xfId="8830"/>
    <cellStyle name="Output 2 3 13" xfId="14246"/>
    <cellStyle name="Output 2 3 14" xfId="18780"/>
    <cellStyle name="Output 2 3 2" xfId="2732"/>
    <cellStyle name="Output 2 3 2 10" xfId="4945"/>
    <cellStyle name="Output 2 3 2 10 2" xfId="15915"/>
    <cellStyle name="Output 2 3 2 10 3" xfId="13074"/>
    <cellStyle name="Output 2 3 2 11" xfId="8887"/>
    <cellStyle name="Output 2 3 2 12" xfId="14291"/>
    <cellStyle name="Output 2 3 2 2" xfId="3222"/>
    <cellStyle name="Output 2 3 2 2 10" xfId="9352"/>
    <cellStyle name="Output 2 3 2 2 11" xfId="14656"/>
    <cellStyle name="Output 2 3 2 2 12" xfId="18177"/>
    <cellStyle name="Output 2 3 2 2 2" xfId="3609"/>
    <cellStyle name="Output 2 3 2 2 2 2" xfId="7970"/>
    <cellStyle name="Output 2 3 2 2 2 2 2" xfId="11946"/>
    <cellStyle name="Output 2 3 2 2 2 2 3" xfId="18196"/>
    <cellStyle name="Output 2 3 2 2 2 2 4" xfId="21488"/>
    <cellStyle name="Output 2 3 2 2 2 3" xfId="6262"/>
    <cellStyle name="Output 2 3 2 2 2 3 2" xfId="16904"/>
    <cellStyle name="Output 2 3 2 2 2 3 3" xfId="19780"/>
    <cellStyle name="Output 2 3 2 2 2 4" xfId="9701"/>
    <cellStyle name="Output 2 3 2 2 2 5" xfId="14936"/>
    <cellStyle name="Output 2 3 2 2 2 6" xfId="16722"/>
    <cellStyle name="Output 2 3 2 2 3" xfId="3992"/>
    <cellStyle name="Output 2 3 2 2 3 2" xfId="7769"/>
    <cellStyle name="Output 2 3 2 2 3 2 2" xfId="11790"/>
    <cellStyle name="Output 2 3 2 2 3 2 3" xfId="18042"/>
    <cellStyle name="Output 2 3 2 2 3 2 4" xfId="21287"/>
    <cellStyle name="Output 2 3 2 2 3 3" xfId="6061"/>
    <cellStyle name="Output 2 3 2 2 3 3 2" xfId="16750"/>
    <cellStyle name="Output 2 3 2 2 3 3 3" xfId="19579"/>
    <cellStyle name="Output 2 3 2 2 3 4" xfId="9911"/>
    <cellStyle name="Output 2 3 2 2 3 5" xfId="15212"/>
    <cellStyle name="Output 2 3 2 2 3 6" xfId="13999"/>
    <cellStyle name="Output 2 3 2 2 4" xfId="4375"/>
    <cellStyle name="Output 2 3 2 2 4 2" xfId="8277"/>
    <cellStyle name="Output 2 3 2 2 4 2 2" xfId="12245"/>
    <cellStyle name="Output 2 3 2 2 4 2 3" xfId="18429"/>
    <cellStyle name="Output 2 3 2 2 4 2 4" xfId="21795"/>
    <cellStyle name="Output 2 3 2 2 4 3" xfId="6569"/>
    <cellStyle name="Output 2 3 2 2 4 3 2" xfId="17138"/>
    <cellStyle name="Output 2 3 2 2 4 3 3" xfId="20087"/>
    <cellStyle name="Output 2 3 2 2 4 4" xfId="10089"/>
    <cellStyle name="Output 2 3 2 2 4 5" xfId="15487"/>
    <cellStyle name="Output 2 3 2 2 4 6" xfId="13630"/>
    <cellStyle name="Output 2 3 2 2 5" xfId="4757"/>
    <cellStyle name="Output 2 3 2 2 5 2" xfId="8509"/>
    <cellStyle name="Output 2 3 2 2 5 2 2" xfId="12477"/>
    <cellStyle name="Output 2 3 2 2 5 2 3" xfId="18600"/>
    <cellStyle name="Output 2 3 2 2 5 2 4" xfId="22027"/>
    <cellStyle name="Output 2 3 2 2 5 3" xfId="6801"/>
    <cellStyle name="Output 2 3 2 2 5 3 2" xfId="17308"/>
    <cellStyle name="Output 2 3 2 2 5 3 3" xfId="20319"/>
    <cellStyle name="Output 2 3 2 2 5 4" xfId="10266"/>
    <cellStyle name="Output 2 3 2 2 5 5" xfId="15760"/>
    <cellStyle name="Output 2 3 2 2 5 6" xfId="13248"/>
    <cellStyle name="Output 2 3 2 2 6" xfId="7033"/>
    <cellStyle name="Output 2 3 2 2 6 2" xfId="8741"/>
    <cellStyle name="Output 2 3 2 2 6 2 2" xfId="12709"/>
    <cellStyle name="Output 2 3 2 2 6 2 3" xfId="18772"/>
    <cellStyle name="Output 2 3 2 2 6 2 4" xfId="22259"/>
    <cellStyle name="Output 2 3 2 2 6 3" xfId="11167"/>
    <cellStyle name="Output 2 3 2 2 6 4" xfId="17479"/>
    <cellStyle name="Output 2 3 2 2 6 5" xfId="20551"/>
    <cellStyle name="Output 2 3 2 2 7" xfId="6021"/>
    <cellStyle name="Output 2 3 2 2 7 2" xfId="10762"/>
    <cellStyle name="Output 2 3 2 2 7 3" xfId="16718"/>
    <cellStyle name="Output 2 3 2 2 7 4" xfId="19539"/>
    <cellStyle name="Output 2 3 2 2 8" xfId="7729"/>
    <cellStyle name="Output 2 3 2 2 8 2" xfId="11750"/>
    <cellStyle name="Output 2 3 2 2 8 3" xfId="18010"/>
    <cellStyle name="Output 2 3 2 2 8 4" xfId="21247"/>
    <cellStyle name="Output 2 3 2 2 9" xfId="5215"/>
    <cellStyle name="Output 2 3 2 2 9 2" xfId="16106"/>
    <cellStyle name="Output 2 3 2 2 9 3" xfId="12760"/>
    <cellStyle name="Output 2 3 2 3" xfId="3279"/>
    <cellStyle name="Output 2 3 2 3 2" xfId="3666"/>
    <cellStyle name="Output 2 3 2 3 2 2" xfId="7315"/>
    <cellStyle name="Output 2 3 2 3 2 2 2" xfId="17708"/>
    <cellStyle name="Output 2 3 2 3 2 2 3" xfId="20833"/>
    <cellStyle name="Output 2 3 2 3 2 3" xfId="9748"/>
    <cellStyle name="Output 2 3 2 3 2 4" xfId="14978"/>
    <cellStyle name="Output 2 3 2 3 2 5" xfId="15206"/>
    <cellStyle name="Output 2 3 2 3 3" xfId="4049"/>
    <cellStyle name="Output 2 3 2 3 3 2" xfId="15253"/>
    <cellStyle name="Output 2 3 2 3 3 3" xfId="13942"/>
    <cellStyle name="Output 2 3 2 3 4" xfId="4432"/>
    <cellStyle name="Output 2 3 2 3 4 2" xfId="15529"/>
    <cellStyle name="Output 2 3 2 3 4 3" xfId="13573"/>
    <cellStyle name="Output 2 3 2 3 5" xfId="4814"/>
    <cellStyle name="Output 2 3 2 3 5 2" xfId="15801"/>
    <cellStyle name="Output 2 3 2 3 5 3" xfId="13192"/>
    <cellStyle name="Output 2 3 2 3 6" xfId="5606"/>
    <cellStyle name="Output 2 3 2 3 6 2" xfId="16417"/>
    <cellStyle name="Output 2 3 2 3 6 3" xfId="19124"/>
    <cellStyle name="Output 2 3 2 3 7" xfId="9409"/>
    <cellStyle name="Output 2 3 2 3 8" xfId="14698"/>
    <cellStyle name="Output 2 3 2 3 9" xfId="17098"/>
    <cellStyle name="Output 2 3 2 4" xfId="2897"/>
    <cellStyle name="Output 2 3 2 4 2" xfId="8074"/>
    <cellStyle name="Output 2 3 2 4 2 2" xfId="12044"/>
    <cellStyle name="Output 2 3 2 4 2 3" xfId="18280"/>
    <cellStyle name="Output 2 3 2 4 2 4" xfId="21592"/>
    <cellStyle name="Output 2 3 2 4 3" xfId="6366"/>
    <cellStyle name="Output 2 3 2 4 3 2" xfId="16989"/>
    <cellStyle name="Output 2 3 2 4 3 3" xfId="19884"/>
    <cellStyle name="Output 2 3 2 4 4" xfId="9049"/>
    <cellStyle name="Output 2 3 2 4 5" xfId="14424"/>
    <cellStyle name="Output 2 3 2 4 6" xfId="15579"/>
    <cellStyle name="Output 2 3 2 5" xfId="6403"/>
    <cellStyle name="Output 2 3 2 5 2" xfId="8111"/>
    <cellStyle name="Output 2 3 2 5 2 2" xfId="12079"/>
    <cellStyle name="Output 2 3 2 5 2 3" xfId="18317"/>
    <cellStyle name="Output 2 3 2 5 2 4" xfId="21629"/>
    <cellStyle name="Output 2 3 2 5 3" xfId="10921"/>
    <cellStyle name="Output 2 3 2 5 4" xfId="17026"/>
    <cellStyle name="Output 2 3 2 5 5" xfId="19921"/>
    <cellStyle name="Output 2 3 2 6" xfId="6635"/>
    <cellStyle name="Output 2 3 2 6 2" xfId="8343"/>
    <cellStyle name="Output 2 3 2 6 2 2" xfId="12311"/>
    <cellStyle name="Output 2 3 2 6 2 3" xfId="18488"/>
    <cellStyle name="Output 2 3 2 6 2 4" xfId="21861"/>
    <cellStyle name="Output 2 3 2 6 3" xfId="10961"/>
    <cellStyle name="Output 2 3 2 6 4" xfId="17197"/>
    <cellStyle name="Output 2 3 2 6 5" xfId="20153"/>
    <cellStyle name="Output 2 3 2 7" xfId="6867"/>
    <cellStyle name="Output 2 3 2 7 2" xfId="8575"/>
    <cellStyle name="Output 2 3 2 7 2 2" xfId="12543"/>
    <cellStyle name="Output 2 3 2 7 2 3" xfId="18659"/>
    <cellStyle name="Output 2 3 2 7 2 4" xfId="22093"/>
    <cellStyle name="Output 2 3 2 7 3" xfId="11001"/>
    <cellStyle name="Output 2 3 2 7 4" xfId="17367"/>
    <cellStyle name="Output 2 3 2 7 5" xfId="20385"/>
    <cellStyle name="Output 2 3 2 8" xfId="5850"/>
    <cellStyle name="Output 2 3 2 8 2" xfId="10596"/>
    <cellStyle name="Output 2 3 2 8 3" xfId="16603"/>
    <cellStyle name="Output 2 3 2 8 4" xfId="19368"/>
    <cellStyle name="Output 2 3 2 9" xfId="7558"/>
    <cellStyle name="Output 2 3 2 9 2" xfId="11584"/>
    <cellStyle name="Output 2 3 2 9 3" xfId="17895"/>
    <cellStyle name="Output 2 3 2 9 4" xfId="21076"/>
    <cellStyle name="Output 2 3 3" xfId="3165"/>
    <cellStyle name="Output 2 3 3 10" xfId="9295"/>
    <cellStyle name="Output 2 3 3 11" xfId="14614"/>
    <cellStyle name="Output 2 3 3 12" xfId="17461"/>
    <cellStyle name="Output 2 3 3 2" xfId="3552"/>
    <cellStyle name="Output 2 3 3 2 2" xfId="7364"/>
    <cellStyle name="Output 2 3 3 2 2 2" xfId="11450"/>
    <cellStyle name="Output 2 3 3 2 2 3" xfId="17749"/>
    <cellStyle name="Output 2 3 3 2 2 4" xfId="20882"/>
    <cellStyle name="Output 2 3 3 2 3" xfId="5655"/>
    <cellStyle name="Output 2 3 3 2 3 2" xfId="16458"/>
    <cellStyle name="Output 2 3 3 2 3 3" xfId="19173"/>
    <cellStyle name="Output 2 3 3 2 4" xfId="9644"/>
    <cellStyle name="Output 2 3 3 2 5" xfId="14894"/>
    <cellStyle name="Output 2 3 3 2 6" xfId="17690"/>
    <cellStyle name="Output 2 3 3 3" xfId="3935"/>
    <cellStyle name="Output 2 3 3 3 2" xfId="7847"/>
    <cellStyle name="Output 2 3 3 3 2 2" xfId="11850"/>
    <cellStyle name="Output 2 3 3 3 2 3" xfId="18106"/>
    <cellStyle name="Output 2 3 3 3 2 4" xfId="21365"/>
    <cellStyle name="Output 2 3 3 3 3" xfId="6139"/>
    <cellStyle name="Output 2 3 3 3 3 2" xfId="16814"/>
    <cellStyle name="Output 2 3 3 3 3 3" xfId="19657"/>
    <cellStyle name="Output 2 3 3 3 4" xfId="9858"/>
    <cellStyle name="Output 2 3 3 3 5" xfId="15170"/>
    <cellStyle name="Output 2 3 3 3 6" xfId="14056"/>
    <cellStyle name="Output 2 3 3 4" xfId="4318"/>
    <cellStyle name="Output 2 3 3 4 2" xfId="8175"/>
    <cellStyle name="Output 2 3 3 4 2 2" xfId="12143"/>
    <cellStyle name="Output 2 3 3 4 2 3" xfId="18372"/>
    <cellStyle name="Output 2 3 3 4 2 4" xfId="21693"/>
    <cellStyle name="Output 2 3 3 4 3" xfId="6467"/>
    <cellStyle name="Output 2 3 3 4 3 2" xfId="17081"/>
    <cellStyle name="Output 2 3 3 4 3 3" xfId="19985"/>
    <cellStyle name="Output 2 3 3 4 4" xfId="10036"/>
    <cellStyle name="Output 2 3 3 4 5" xfId="15445"/>
    <cellStyle name="Output 2 3 3 4 6" xfId="13687"/>
    <cellStyle name="Output 2 3 3 5" xfId="4700"/>
    <cellStyle name="Output 2 3 3 5 2" xfId="8407"/>
    <cellStyle name="Output 2 3 3 5 2 2" xfId="12375"/>
    <cellStyle name="Output 2 3 3 5 2 3" xfId="18543"/>
    <cellStyle name="Output 2 3 3 5 2 4" xfId="21925"/>
    <cellStyle name="Output 2 3 3 5 3" xfId="6699"/>
    <cellStyle name="Output 2 3 3 5 3 2" xfId="17252"/>
    <cellStyle name="Output 2 3 3 5 3 3" xfId="20217"/>
    <cellStyle name="Output 2 3 3 5 4" xfId="10213"/>
    <cellStyle name="Output 2 3 3 5 5" xfId="15719"/>
    <cellStyle name="Output 2 3 3 5 6" xfId="13305"/>
    <cellStyle name="Output 2 3 3 6" xfId="6931"/>
    <cellStyle name="Output 2 3 3 6 2" xfId="8639"/>
    <cellStyle name="Output 2 3 3 6 2 2" xfId="12607"/>
    <cellStyle name="Output 2 3 3 6 2 3" xfId="18714"/>
    <cellStyle name="Output 2 3 3 6 2 4" xfId="22157"/>
    <cellStyle name="Output 2 3 3 6 3" xfId="11065"/>
    <cellStyle name="Output 2 3 3 6 4" xfId="17422"/>
    <cellStyle name="Output 2 3 3 6 5" xfId="20449"/>
    <cellStyle name="Output 2 3 3 7" xfId="5919"/>
    <cellStyle name="Output 2 3 3 7 2" xfId="10660"/>
    <cellStyle name="Output 2 3 3 7 3" xfId="16660"/>
    <cellStyle name="Output 2 3 3 7 4" xfId="19437"/>
    <cellStyle name="Output 2 3 3 8" xfId="7627"/>
    <cellStyle name="Output 2 3 3 8 2" xfId="11648"/>
    <cellStyle name="Output 2 3 3 8 3" xfId="17952"/>
    <cellStyle name="Output 2 3 3 8 4" xfId="21145"/>
    <cellStyle name="Output 2 3 3 9" xfId="5015"/>
    <cellStyle name="Output 2 3 3 9 2" xfId="15975"/>
    <cellStyle name="Output 2 3 3 9 3" xfId="13004"/>
    <cellStyle name="Output 2 3 4" xfId="3057"/>
    <cellStyle name="Output 2 3 4 2" xfId="3444"/>
    <cellStyle name="Output 2 3 4 2 2" xfId="7906"/>
    <cellStyle name="Output 2 3 4 2 2 2" xfId="18160"/>
    <cellStyle name="Output 2 3 4 2 2 3" xfId="21424"/>
    <cellStyle name="Output 2 3 4 2 3" xfId="9553"/>
    <cellStyle name="Output 2 3 4 2 4" xfId="14809"/>
    <cellStyle name="Output 2 3 4 2 5" xfId="14879"/>
    <cellStyle name="Output 2 3 4 3" xfId="3827"/>
    <cellStyle name="Output 2 3 4 3 2" xfId="15085"/>
    <cellStyle name="Output 2 3 4 3 3" xfId="14102"/>
    <cellStyle name="Output 2 3 4 4" xfId="4210"/>
    <cellStyle name="Output 2 3 4 4 2" xfId="15360"/>
    <cellStyle name="Output 2 3 4 4 3" xfId="13795"/>
    <cellStyle name="Output 2 3 4 5" xfId="4592"/>
    <cellStyle name="Output 2 3 4 5 2" xfId="15634"/>
    <cellStyle name="Output 2 3 4 5 3" xfId="13413"/>
    <cellStyle name="Output 2 3 4 6" xfId="6198"/>
    <cellStyle name="Output 2 3 4 6 2" xfId="16868"/>
    <cellStyle name="Output 2 3 4 6 3" xfId="19716"/>
    <cellStyle name="Output 2 3 4 7" xfId="9197"/>
    <cellStyle name="Output 2 3 4 8" xfId="14529"/>
    <cellStyle name="Output 2 3 4 9" xfId="14837"/>
    <cellStyle name="Output 2 3 5" xfId="2873"/>
    <cellStyle name="Output 2 3 5 2" xfId="8065"/>
    <cellStyle name="Output 2 3 5 2 2" xfId="12035"/>
    <cellStyle name="Output 2 3 5 2 3" xfId="18272"/>
    <cellStyle name="Output 2 3 5 2 4" xfId="21583"/>
    <cellStyle name="Output 2 3 5 3" xfId="6357"/>
    <cellStyle name="Output 2 3 5 3 2" xfId="16981"/>
    <cellStyle name="Output 2 3 5 3 3" xfId="19875"/>
    <cellStyle name="Output 2 3 5 4" xfId="9026"/>
    <cellStyle name="Output 2 3 5 5" xfId="14407"/>
    <cellStyle name="Output 2 3 5 6" xfId="16892"/>
    <cellStyle name="Output 2 3 6" xfId="6381"/>
    <cellStyle name="Output 2 3 6 2" xfId="8089"/>
    <cellStyle name="Output 2 3 6 2 2" xfId="12057"/>
    <cellStyle name="Output 2 3 6 2 3" xfId="18295"/>
    <cellStyle name="Output 2 3 6 2 4" xfId="21607"/>
    <cellStyle name="Output 2 3 6 3" xfId="10899"/>
    <cellStyle name="Output 2 3 6 4" xfId="17004"/>
    <cellStyle name="Output 2 3 6 5" xfId="19899"/>
    <cellStyle name="Output 2 3 7" xfId="6613"/>
    <cellStyle name="Output 2 3 7 2" xfId="8321"/>
    <cellStyle name="Output 2 3 7 2 2" xfId="12289"/>
    <cellStyle name="Output 2 3 7 2 3" xfId="18466"/>
    <cellStyle name="Output 2 3 7 2 4" xfId="21839"/>
    <cellStyle name="Output 2 3 7 3" xfId="10939"/>
    <cellStyle name="Output 2 3 7 4" xfId="17175"/>
    <cellStyle name="Output 2 3 7 5" xfId="20131"/>
    <cellStyle name="Output 2 3 8" xfId="6845"/>
    <cellStyle name="Output 2 3 8 2" xfId="8553"/>
    <cellStyle name="Output 2 3 8 2 2" xfId="12521"/>
    <cellStyle name="Output 2 3 8 2 3" xfId="18637"/>
    <cellStyle name="Output 2 3 8 2 4" xfId="22071"/>
    <cellStyle name="Output 2 3 8 3" xfId="10979"/>
    <cellStyle name="Output 2 3 8 4" xfId="17345"/>
    <cellStyle name="Output 2 3 8 5" xfId="20363"/>
    <cellStyle name="Output 2 3 9" xfId="5811"/>
    <cellStyle name="Output 2 3 9 2" xfId="10574"/>
    <cellStyle name="Output 2 3 9 3" xfId="16574"/>
    <cellStyle name="Output 2 3 9 4" xfId="19329"/>
    <cellStyle name="Output 2 4" xfId="2827"/>
    <cellStyle name="Output 2 4 10" xfId="8980"/>
    <cellStyle name="Output 2 4 11" xfId="14369"/>
    <cellStyle name="Output 2 4 12" xfId="15009"/>
    <cellStyle name="Output 2 4 2" xfId="2770"/>
    <cellStyle name="Output 2 4 2 2" xfId="7291"/>
    <cellStyle name="Output 2 4 2 2 2" xfId="11396"/>
    <cellStyle name="Output 2 4 2 2 3" xfId="17688"/>
    <cellStyle name="Output 2 4 2 2 4" xfId="20809"/>
    <cellStyle name="Output 2 4 2 3" xfId="5582"/>
    <cellStyle name="Output 2 4 2 3 2" xfId="16397"/>
    <cellStyle name="Output 2 4 2 3 3" xfId="19100"/>
    <cellStyle name="Output 2 4 2 4" xfId="8925"/>
    <cellStyle name="Output 2 4 2 5" xfId="14320"/>
    <cellStyle name="Output 2 4 2 6" xfId="15931"/>
    <cellStyle name="Output 2 4 3" xfId="2809"/>
    <cellStyle name="Output 2 4 3 2" xfId="7916"/>
    <cellStyle name="Output 2 4 3 2 2" xfId="11894"/>
    <cellStyle name="Output 2 4 3 2 3" xfId="18168"/>
    <cellStyle name="Output 2 4 3 2 4" xfId="21434"/>
    <cellStyle name="Output 2 4 3 3" xfId="6208"/>
    <cellStyle name="Output 2 4 3 3 2" xfId="16876"/>
    <cellStyle name="Output 2 4 3 3 3" xfId="19726"/>
    <cellStyle name="Output 2 4 3 4" xfId="8964"/>
    <cellStyle name="Output 2 4 3 5" xfId="14353"/>
    <cellStyle name="Output 2 4 3 6" xfId="15145"/>
    <cellStyle name="Output 2 4 4" xfId="2801"/>
    <cellStyle name="Output 2 4 4 2" xfId="8203"/>
    <cellStyle name="Output 2 4 4 2 2" xfId="12171"/>
    <cellStyle name="Output 2 4 4 2 3" xfId="18393"/>
    <cellStyle name="Output 2 4 4 2 4" xfId="21721"/>
    <cellStyle name="Output 2 4 4 3" xfId="6495"/>
    <cellStyle name="Output 2 4 4 3 2" xfId="17102"/>
    <cellStyle name="Output 2 4 4 3 3" xfId="20013"/>
    <cellStyle name="Output 2 4 4 4" xfId="8956"/>
    <cellStyle name="Output 2 4 4 5" xfId="14347"/>
    <cellStyle name="Output 2 4 4 6" xfId="17266"/>
    <cellStyle name="Output 2 4 5" xfId="2792"/>
    <cellStyle name="Output 2 4 5 2" xfId="8435"/>
    <cellStyle name="Output 2 4 5 2 2" xfId="12403"/>
    <cellStyle name="Output 2 4 5 2 3" xfId="18564"/>
    <cellStyle name="Output 2 4 5 2 4" xfId="21953"/>
    <cellStyle name="Output 2 4 5 3" xfId="6727"/>
    <cellStyle name="Output 2 4 5 3 2" xfId="17273"/>
    <cellStyle name="Output 2 4 5 3 3" xfId="20245"/>
    <cellStyle name="Output 2 4 5 4" xfId="8947"/>
    <cellStyle name="Output 2 4 5 5" xfId="14339"/>
    <cellStyle name="Output 2 4 5 6" xfId="15371"/>
    <cellStyle name="Output 2 4 6" xfId="6959"/>
    <cellStyle name="Output 2 4 6 2" xfId="8667"/>
    <cellStyle name="Output 2 4 6 2 2" xfId="12635"/>
    <cellStyle name="Output 2 4 6 2 3" xfId="18735"/>
    <cellStyle name="Output 2 4 6 2 4" xfId="22185"/>
    <cellStyle name="Output 2 4 6 3" xfId="11093"/>
    <cellStyle name="Output 2 4 6 4" xfId="17443"/>
    <cellStyle name="Output 2 4 6 5" xfId="20477"/>
    <cellStyle name="Output 2 4 7" xfId="5947"/>
    <cellStyle name="Output 2 4 7 2" xfId="10688"/>
    <cellStyle name="Output 2 4 7 3" xfId="16681"/>
    <cellStyle name="Output 2 4 7 4" xfId="19465"/>
    <cellStyle name="Output 2 4 8" xfId="7655"/>
    <cellStyle name="Output 2 4 8 2" xfId="11676"/>
    <cellStyle name="Output 2 4 8 3" xfId="17973"/>
    <cellStyle name="Output 2 4 8 4" xfId="21173"/>
    <cellStyle name="Output 2 4 9" xfId="5048"/>
    <cellStyle name="Output 2 4 9 2" xfId="16000"/>
    <cellStyle name="Output 2 4 9 3" xfId="12973"/>
    <cellStyle name="Output 2 5" xfId="3112"/>
    <cellStyle name="Output 2 5 2" xfId="3499"/>
    <cellStyle name="Output 2 5 2 2" xfId="7413"/>
    <cellStyle name="Output 2 5 2 2 2" xfId="17784"/>
    <cellStyle name="Output 2 5 2 2 3" xfId="20931"/>
    <cellStyle name="Output 2 5 2 3" xfId="9592"/>
    <cellStyle name="Output 2 5 2 4" xfId="14852"/>
    <cellStyle name="Output 2 5 2 5" xfId="17125"/>
    <cellStyle name="Output 2 5 3" xfId="3882"/>
    <cellStyle name="Output 2 5 3 2" xfId="15128"/>
    <cellStyle name="Output 2 5 3 3" xfId="14173"/>
    <cellStyle name="Output 2 5 4" xfId="4265"/>
    <cellStyle name="Output 2 5 4 2" xfId="15403"/>
    <cellStyle name="Output 2 5 4 3" xfId="13740"/>
    <cellStyle name="Output 2 5 5" xfId="4647"/>
    <cellStyle name="Output 2 5 5 2" xfId="15677"/>
    <cellStyle name="Output 2 5 5 3" xfId="13358"/>
    <cellStyle name="Output 2 5 6" xfId="5704"/>
    <cellStyle name="Output 2 5 6 2" xfId="16493"/>
    <cellStyle name="Output 2 5 6 3" xfId="19222"/>
    <cellStyle name="Output 2 5 7" xfId="9243"/>
    <cellStyle name="Output 2 5 8" xfId="14572"/>
    <cellStyle name="Output 2 5 9" xfId="15177"/>
    <cellStyle name="Output 2 6" xfId="3095"/>
    <cellStyle name="Output 2 6 2" xfId="3482"/>
    <cellStyle name="Output 2 6 2 2" xfId="7804"/>
    <cellStyle name="Output 2 6 2 2 2" xfId="18069"/>
    <cellStyle name="Output 2 6 2 2 3" xfId="21322"/>
    <cellStyle name="Output 2 6 2 3" xfId="9577"/>
    <cellStyle name="Output 2 6 2 4" xfId="14838"/>
    <cellStyle name="Output 2 6 2 5" xfId="18449"/>
    <cellStyle name="Output 2 6 3" xfId="3865"/>
    <cellStyle name="Output 2 6 3 2" xfId="15114"/>
    <cellStyle name="Output 2 6 3 3" xfId="14091"/>
    <cellStyle name="Output 2 6 4" xfId="4248"/>
    <cellStyle name="Output 2 6 4 2" xfId="15389"/>
    <cellStyle name="Output 2 6 4 3" xfId="13757"/>
    <cellStyle name="Output 2 6 5" xfId="4630"/>
    <cellStyle name="Output 2 6 5 2" xfId="15663"/>
    <cellStyle name="Output 2 6 5 3" xfId="13375"/>
    <cellStyle name="Output 2 6 6" xfId="6096"/>
    <cellStyle name="Output 2 6 6 2" xfId="16777"/>
    <cellStyle name="Output 2 6 6 3" xfId="19614"/>
    <cellStyle name="Output 2 6 7" xfId="9228"/>
    <cellStyle name="Output 2 6 8" xfId="14558"/>
    <cellStyle name="Output 2 6 9" xfId="15353"/>
    <cellStyle name="Output 2 7" xfId="6111"/>
    <cellStyle name="Output 2 7 2" xfId="7819"/>
    <cellStyle name="Output 2 7 2 2" xfId="11829"/>
    <cellStyle name="Output 2 7 2 3" xfId="18084"/>
    <cellStyle name="Output 2 7 2 4" xfId="21337"/>
    <cellStyle name="Output 2 7 3" xfId="10810"/>
    <cellStyle name="Output 2 7 4" xfId="16792"/>
    <cellStyle name="Output 2 7 5" xfId="19629"/>
    <cellStyle name="Output 2 8" xfId="6211"/>
    <cellStyle name="Output 2 8 2" xfId="7919"/>
    <cellStyle name="Output 2 8 2 2" xfId="11896"/>
    <cellStyle name="Output 2 8 2 3" xfId="18171"/>
    <cellStyle name="Output 2 8 2 4" xfId="21437"/>
    <cellStyle name="Output 2 8 3" xfId="10849"/>
    <cellStyle name="Output 2 8 4" xfId="16879"/>
    <cellStyle name="Output 2 8 5" xfId="19729"/>
    <cellStyle name="Output 2 9" xfId="5440"/>
    <cellStyle name="Output 2 9 2" xfId="7149"/>
    <cellStyle name="Output 2 9 2 2" xfId="11281"/>
    <cellStyle name="Output 2 9 2 3" xfId="17564"/>
    <cellStyle name="Output 2 9 2 4" xfId="20667"/>
    <cellStyle name="Output 2 9 3" xfId="10455"/>
    <cellStyle name="Output 2 9 4" xfId="16274"/>
    <cellStyle name="Output 2 9 5" xfId="18958"/>
    <cellStyle name="Output 3" xfId="2691"/>
    <cellStyle name="Output 3 10" xfId="5737"/>
    <cellStyle name="Output 3 10 2" xfId="10519"/>
    <cellStyle name="Output 3 10 3" xfId="16518"/>
    <cellStyle name="Output 3 10 4" xfId="19255"/>
    <cellStyle name="Output 3 11" xfId="7446"/>
    <cellStyle name="Output 3 11 2" xfId="11506"/>
    <cellStyle name="Output 3 11 3" xfId="17809"/>
    <cellStyle name="Output 3 11 4" xfId="20964"/>
    <cellStyle name="Output 3 12" xfId="4869"/>
    <cellStyle name="Output 3 12 2" xfId="15844"/>
    <cellStyle name="Output 3 12 3" xfId="13137"/>
    <cellStyle name="Output 3 13" xfId="8846"/>
    <cellStyle name="Output 3 14" xfId="14262"/>
    <cellStyle name="Output 3 15" xfId="17292"/>
    <cellStyle name="Output 3 2" xfId="2748"/>
    <cellStyle name="Output 3 2 10" xfId="4934"/>
    <cellStyle name="Output 3 2 10 2" xfId="15904"/>
    <cellStyle name="Output 3 2 10 3" xfId="13085"/>
    <cellStyle name="Output 3 2 11" xfId="8903"/>
    <cellStyle name="Output 3 2 12" xfId="14305"/>
    <cellStyle name="Output 3 2 2" xfId="3238"/>
    <cellStyle name="Output 3 2 2 10" xfId="9368"/>
    <cellStyle name="Output 3 2 2 11" xfId="14670"/>
    <cellStyle name="Output 3 2 2 12" xfId="16187"/>
    <cellStyle name="Output 3 2 2 2" xfId="3625"/>
    <cellStyle name="Output 3 2 2 2 2" xfId="7986"/>
    <cellStyle name="Output 3 2 2 2 2 2" xfId="11962"/>
    <cellStyle name="Output 3 2 2 2 2 3" xfId="18209"/>
    <cellStyle name="Output 3 2 2 2 2 4" xfId="21504"/>
    <cellStyle name="Output 3 2 2 2 3" xfId="6278"/>
    <cellStyle name="Output 3 2 2 2 3 2" xfId="16918"/>
    <cellStyle name="Output 3 2 2 2 3 3" xfId="19796"/>
    <cellStyle name="Output 3 2 2 2 4" xfId="9717"/>
    <cellStyle name="Output 3 2 2 2 5" xfId="14950"/>
    <cellStyle name="Output 3 2 2 2 6" xfId="16087"/>
    <cellStyle name="Output 3 2 2 3" xfId="4008"/>
    <cellStyle name="Output 3 2 2 3 2" xfId="7763"/>
    <cellStyle name="Output 3 2 2 3 2 2" xfId="11784"/>
    <cellStyle name="Output 3 2 2 3 2 3" xfId="18037"/>
    <cellStyle name="Output 3 2 2 3 2 4" xfId="21281"/>
    <cellStyle name="Output 3 2 2 3 3" xfId="6055"/>
    <cellStyle name="Output 3 2 2 3 3 2" xfId="16745"/>
    <cellStyle name="Output 3 2 2 3 3 3" xfId="19573"/>
    <cellStyle name="Output 3 2 2 3 4" xfId="9927"/>
    <cellStyle name="Output 3 2 2 3 5" xfId="15225"/>
    <cellStyle name="Output 3 2 2 3 6" xfId="13983"/>
    <cellStyle name="Output 3 2 2 4" xfId="4391"/>
    <cellStyle name="Output 3 2 2 4 2" xfId="8293"/>
    <cellStyle name="Output 3 2 2 4 2 2" xfId="12261"/>
    <cellStyle name="Output 3 2 2 4 2 3" xfId="18443"/>
    <cellStyle name="Output 3 2 2 4 2 4" xfId="21811"/>
    <cellStyle name="Output 3 2 2 4 3" xfId="6585"/>
    <cellStyle name="Output 3 2 2 4 3 2" xfId="17152"/>
    <cellStyle name="Output 3 2 2 4 3 3" xfId="20103"/>
    <cellStyle name="Output 3 2 2 4 4" xfId="10105"/>
    <cellStyle name="Output 3 2 2 4 5" xfId="15501"/>
    <cellStyle name="Output 3 2 2 4 6" xfId="13614"/>
    <cellStyle name="Output 3 2 2 5" xfId="4773"/>
    <cellStyle name="Output 3 2 2 5 2" xfId="8525"/>
    <cellStyle name="Output 3 2 2 5 2 2" xfId="12493"/>
    <cellStyle name="Output 3 2 2 5 2 3" xfId="18614"/>
    <cellStyle name="Output 3 2 2 5 2 4" xfId="22043"/>
    <cellStyle name="Output 3 2 2 5 3" xfId="6817"/>
    <cellStyle name="Output 3 2 2 5 3 2" xfId="17322"/>
    <cellStyle name="Output 3 2 2 5 3 3" xfId="20335"/>
    <cellStyle name="Output 3 2 2 5 4" xfId="10282"/>
    <cellStyle name="Output 3 2 2 5 5" xfId="15773"/>
    <cellStyle name="Output 3 2 2 5 6" xfId="13232"/>
    <cellStyle name="Output 3 2 2 6" xfId="7049"/>
    <cellStyle name="Output 3 2 2 6 2" xfId="8757"/>
    <cellStyle name="Output 3 2 2 6 2 2" xfId="12725"/>
    <cellStyle name="Output 3 2 2 6 2 3" xfId="18786"/>
    <cellStyle name="Output 3 2 2 6 2 4" xfId="22275"/>
    <cellStyle name="Output 3 2 2 6 3" xfId="11183"/>
    <cellStyle name="Output 3 2 2 6 4" xfId="17493"/>
    <cellStyle name="Output 3 2 2 6 5" xfId="20567"/>
    <cellStyle name="Output 3 2 2 7" xfId="6037"/>
    <cellStyle name="Output 3 2 2 7 2" xfId="10778"/>
    <cellStyle name="Output 3 2 2 7 3" xfId="16732"/>
    <cellStyle name="Output 3 2 2 7 4" xfId="19555"/>
    <cellStyle name="Output 3 2 2 8" xfId="7745"/>
    <cellStyle name="Output 3 2 2 8 2" xfId="11766"/>
    <cellStyle name="Output 3 2 2 8 3" xfId="18024"/>
    <cellStyle name="Output 3 2 2 8 4" xfId="21263"/>
    <cellStyle name="Output 3 2 2 9" xfId="5231"/>
    <cellStyle name="Output 3 2 2 9 2" xfId="16120"/>
    <cellStyle name="Output 3 2 2 9 3" xfId="12863"/>
    <cellStyle name="Output 3 2 3" xfId="3295"/>
    <cellStyle name="Output 3 2 3 2" xfId="3682"/>
    <cellStyle name="Output 3 2 3 2 2" xfId="7307"/>
    <cellStyle name="Output 3 2 3 2 2 2" xfId="17700"/>
    <cellStyle name="Output 3 2 3 2 2 3" xfId="20825"/>
    <cellStyle name="Output 3 2 3 2 3" xfId="9759"/>
    <cellStyle name="Output 3 2 3 2 4" xfId="14992"/>
    <cellStyle name="Output 3 2 3 2 5" xfId="16833"/>
    <cellStyle name="Output 3 2 3 3" xfId="4065"/>
    <cellStyle name="Output 3 2 3 3 2" xfId="15267"/>
    <cellStyle name="Output 3 2 3 3 3" xfId="13926"/>
    <cellStyle name="Output 3 2 3 4" xfId="4448"/>
    <cellStyle name="Output 3 2 3 4 2" xfId="15542"/>
    <cellStyle name="Output 3 2 3 4 3" xfId="13557"/>
    <cellStyle name="Output 3 2 3 5" xfId="4830"/>
    <cellStyle name="Output 3 2 3 5 2" xfId="15814"/>
    <cellStyle name="Output 3 2 3 5 3" xfId="13176"/>
    <cellStyle name="Output 3 2 3 6" xfId="5598"/>
    <cellStyle name="Output 3 2 3 6 2" xfId="16409"/>
    <cellStyle name="Output 3 2 3 6 3" xfId="19116"/>
    <cellStyle name="Output 3 2 3 7" xfId="9425"/>
    <cellStyle name="Output 3 2 3 8" xfId="14712"/>
    <cellStyle name="Output 3 2 3 9" xfId="18570"/>
    <cellStyle name="Output 3 2 4" xfId="2913"/>
    <cellStyle name="Output 3 2 4 2" xfId="7120"/>
    <cellStyle name="Output 3 2 4 2 2" xfId="11254"/>
    <cellStyle name="Output 3 2 4 2 3" xfId="17540"/>
    <cellStyle name="Output 3 2 4 2 4" xfId="20638"/>
    <cellStyle name="Output 3 2 4 3" xfId="5411"/>
    <cellStyle name="Output 3 2 4 3 2" xfId="16250"/>
    <cellStyle name="Output 3 2 4 3 3" xfId="18929"/>
    <cellStyle name="Output 3 2 4 4" xfId="9065"/>
    <cellStyle name="Output 3 2 4 5" xfId="14437"/>
    <cellStyle name="Output 3 2 4 6" xfId="16200"/>
    <cellStyle name="Output 3 2 5" xfId="6392"/>
    <cellStyle name="Output 3 2 5 2" xfId="8100"/>
    <cellStyle name="Output 3 2 5 2 2" xfId="12068"/>
    <cellStyle name="Output 3 2 5 2 3" xfId="18306"/>
    <cellStyle name="Output 3 2 5 2 4" xfId="21618"/>
    <cellStyle name="Output 3 2 5 3" xfId="10910"/>
    <cellStyle name="Output 3 2 5 4" xfId="17015"/>
    <cellStyle name="Output 3 2 5 5" xfId="19910"/>
    <cellStyle name="Output 3 2 6" xfId="6624"/>
    <cellStyle name="Output 3 2 6 2" xfId="8332"/>
    <cellStyle name="Output 3 2 6 2 2" xfId="12300"/>
    <cellStyle name="Output 3 2 6 2 3" xfId="18477"/>
    <cellStyle name="Output 3 2 6 2 4" xfId="21850"/>
    <cellStyle name="Output 3 2 6 3" xfId="10950"/>
    <cellStyle name="Output 3 2 6 4" xfId="17186"/>
    <cellStyle name="Output 3 2 6 5" xfId="20142"/>
    <cellStyle name="Output 3 2 7" xfId="6856"/>
    <cellStyle name="Output 3 2 7 2" xfId="8564"/>
    <cellStyle name="Output 3 2 7 2 2" xfId="12532"/>
    <cellStyle name="Output 3 2 7 2 3" xfId="18648"/>
    <cellStyle name="Output 3 2 7 2 4" xfId="22082"/>
    <cellStyle name="Output 3 2 7 3" xfId="10990"/>
    <cellStyle name="Output 3 2 7 4" xfId="17356"/>
    <cellStyle name="Output 3 2 7 5" xfId="20374"/>
    <cellStyle name="Output 3 2 8" xfId="5827"/>
    <cellStyle name="Output 3 2 8 2" xfId="10585"/>
    <cellStyle name="Output 3 2 8 3" xfId="16587"/>
    <cellStyle name="Output 3 2 8 4" xfId="19345"/>
    <cellStyle name="Output 3 2 9" xfId="7535"/>
    <cellStyle name="Output 3 2 9 2" xfId="11571"/>
    <cellStyle name="Output 3 2 9 3" xfId="17879"/>
    <cellStyle name="Output 3 2 9 4" xfId="21053"/>
    <cellStyle name="Output 3 3" xfId="2660"/>
    <cellStyle name="Output 3 3 10" xfId="4890"/>
    <cellStyle name="Output 3 3 10 2" xfId="15865"/>
    <cellStyle name="Output 3 3 10 3" xfId="12818"/>
    <cellStyle name="Output 3 3 11" xfId="8817"/>
    <cellStyle name="Output 3 3 12" xfId="14237"/>
    <cellStyle name="Output 3 3 2" xfId="3152"/>
    <cellStyle name="Output 3 3 2 10" xfId="9282"/>
    <cellStyle name="Output 3 3 2 11" xfId="14605"/>
    <cellStyle name="Output 3 3 2 12" xfId="18436"/>
    <cellStyle name="Output 3 3 2 2" xfId="3539"/>
    <cellStyle name="Output 3 3 2 2 2" xfId="7282"/>
    <cellStyle name="Output 3 3 2 2 2 2" xfId="11387"/>
    <cellStyle name="Output 3 3 2 2 2 3" xfId="17680"/>
    <cellStyle name="Output 3 3 2 2 2 4" xfId="20800"/>
    <cellStyle name="Output 3 3 2 2 3" xfId="5573"/>
    <cellStyle name="Output 3 3 2 2 3 2" xfId="16389"/>
    <cellStyle name="Output 3 3 2 2 3 3" xfId="19091"/>
    <cellStyle name="Output 3 3 2 2 4" xfId="9631"/>
    <cellStyle name="Output 3 3 2 2 5" xfId="14885"/>
    <cellStyle name="Output 3 3 2 2 6" xfId="16685"/>
    <cellStyle name="Output 3 3 2 3" xfId="3922"/>
    <cellStyle name="Output 3 3 2 3 2" xfId="5098"/>
    <cellStyle name="Output 3 3 2 3 2 2" xfId="10345"/>
    <cellStyle name="Output 3 3 2 3 2 3" xfId="16033"/>
    <cellStyle name="Output 3 3 2 3 2 4" xfId="12941"/>
    <cellStyle name="Output 3 3 2 3 3" xfId="5316"/>
    <cellStyle name="Output 3 3 2 3 3 2" xfId="16189"/>
    <cellStyle name="Output 3 3 2 3 3 3" xfId="18834"/>
    <cellStyle name="Output 3 3 2 3 4" xfId="9845"/>
    <cellStyle name="Output 3 3 2 3 5" xfId="15161"/>
    <cellStyle name="Output 3 3 2 3 6" xfId="14069"/>
    <cellStyle name="Output 3 3 2 4" xfId="4305"/>
    <cellStyle name="Output 3 3 2 4 2" xfId="8188"/>
    <cellStyle name="Output 3 3 2 4 2 2" xfId="12156"/>
    <cellStyle name="Output 3 3 2 4 2 3" xfId="18381"/>
    <cellStyle name="Output 3 3 2 4 2 4" xfId="21706"/>
    <cellStyle name="Output 3 3 2 4 3" xfId="6480"/>
    <cellStyle name="Output 3 3 2 4 3 2" xfId="17090"/>
    <cellStyle name="Output 3 3 2 4 3 3" xfId="19998"/>
    <cellStyle name="Output 3 3 2 4 4" xfId="10023"/>
    <cellStyle name="Output 3 3 2 4 5" xfId="15436"/>
    <cellStyle name="Output 3 3 2 4 6" xfId="13700"/>
    <cellStyle name="Output 3 3 2 5" xfId="4687"/>
    <cellStyle name="Output 3 3 2 5 2" xfId="8420"/>
    <cellStyle name="Output 3 3 2 5 2 2" xfId="12388"/>
    <cellStyle name="Output 3 3 2 5 2 3" xfId="18552"/>
    <cellStyle name="Output 3 3 2 5 2 4" xfId="21938"/>
    <cellStyle name="Output 3 3 2 5 3" xfId="6712"/>
    <cellStyle name="Output 3 3 2 5 3 2" xfId="17261"/>
    <cellStyle name="Output 3 3 2 5 3 3" xfId="20230"/>
    <cellStyle name="Output 3 3 2 5 4" xfId="10200"/>
    <cellStyle name="Output 3 3 2 5 5" xfId="15710"/>
    <cellStyle name="Output 3 3 2 5 6" xfId="13318"/>
    <cellStyle name="Output 3 3 2 6" xfId="6944"/>
    <cellStyle name="Output 3 3 2 6 2" xfId="8652"/>
    <cellStyle name="Output 3 3 2 6 2 2" xfId="12620"/>
    <cellStyle name="Output 3 3 2 6 2 3" xfId="18723"/>
    <cellStyle name="Output 3 3 2 6 2 4" xfId="22170"/>
    <cellStyle name="Output 3 3 2 6 3" xfId="11078"/>
    <cellStyle name="Output 3 3 2 6 4" xfId="17431"/>
    <cellStyle name="Output 3 3 2 6 5" xfId="20462"/>
    <cellStyle name="Output 3 3 2 7" xfId="5932"/>
    <cellStyle name="Output 3 3 2 7 2" xfId="10673"/>
    <cellStyle name="Output 3 3 2 7 3" xfId="16669"/>
    <cellStyle name="Output 3 3 2 7 4" xfId="19450"/>
    <cellStyle name="Output 3 3 2 8" xfId="7640"/>
    <cellStyle name="Output 3 3 2 8 2" xfId="11661"/>
    <cellStyle name="Output 3 3 2 8 3" xfId="17961"/>
    <cellStyle name="Output 3 3 2 8 4" xfId="21158"/>
    <cellStyle name="Output 3 3 2 9" xfId="5028"/>
    <cellStyle name="Output 3 3 2 9 2" xfId="15984"/>
    <cellStyle name="Output 3 3 2 9 3" xfId="12991"/>
    <cellStyle name="Output 3 3 3" xfId="3068"/>
    <cellStyle name="Output 3 3 3 2" xfId="3455"/>
    <cellStyle name="Output 3 3 3 2 2" xfId="7863"/>
    <cellStyle name="Output 3 3 3 2 2 2" xfId="18121"/>
    <cellStyle name="Output 3 3 3 2 2 3" xfId="21381"/>
    <cellStyle name="Output 3 3 3 2 3" xfId="9560"/>
    <cellStyle name="Output 3 3 3 2 4" xfId="14816"/>
    <cellStyle name="Output 3 3 3 2 5" xfId="18402"/>
    <cellStyle name="Output 3 3 3 3" xfId="3838"/>
    <cellStyle name="Output 3 3 3 3 2" xfId="15092"/>
    <cellStyle name="Output 3 3 3 3 3" xfId="14092"/>
    <cellStyle name="Output 3 3 3 4" xfId="4221"/>
    <cellStyle name="Output 3 3 3 4 2" xfId="15367"/>
    <cellStyle name="Output 3 3 3 4 3" xfId="13784"/>
    <cellStyle name="Output 3 3 3 5" xfId="4603"/>
    <cellStyle name="Output 3 3 3 5 2" xfId="15641"/>
    <cellStyle name="Output 3 3 3 5 3" xfId="13402"/>
    <cellStyle name="Output 3 3 3 6" xfId="6155"/>
    <cellStyle name="Output 3 3 3 6 2" xfId="16829"/>
    <cellStyle name="Output 3 3 3 6 3" xfId="19673"/>
    <cellStyle name="Output 3 3 3 7" xfId="9208"/>
    <cellStyle name="Output 3 3 3 8" xfId="14536"/>
    <cellStyle name="Output 3 3 3 9" xfId="15281"/>
    <cellStyle name="Output 3 3 4" xfId="2860"/>
    <cellStyle name="Output 3 3 4 2" xfId="8017"/>
    <cellStyle name="Output 3 3 4 2 2" xfId="11993"/>
    <cellStyle name="Output 3 3 4 2 3" xfId="18234"/>
    <cellStyle name="Output 3 3 4 2 4" xfId="21535"/>
    <cellStyle name="Output 3 3 4 3" xfId="6309"/>
    <cellStyle name="Output 3 3 4 3 2" xfId="16943"/>
    <cellStyle name="Output 3 3 4 3 3" xfId="19827"/>
    <cellStyle name="Output 3 3 4 4" xfId="9013"/>
    <cellStyle name="Output 3 3 4 5" xfId="14398"/>
    <cellStyle name="Output 3 3 4 6" xfId="17997"/>
    <cellStyle name="Output 3 3 5" xfId="5478"/>
    <cellStyle name="Output 3 3 5 2" xfId="7187"/>
    <cellStyle name="Output 3 3 5 2 2" xfId="11316"/>
    <cellStyle name="Output 3 3 5 2 3" xfId="17596"/>
    <cellStyle name="Output 3 3 5 2 4" xfId="20705"/>
    <cellStyle name="Output 3 3 5 3" xfId="10473"/>
    <cellStyle name="Output 3 3 5 4" xfId="16306"/>
    <cellStyle name="Output 3 3 5 5" xfId="18996"/>
    <cellStyle name="Output 3 3 6" xfId="6323"/>
    <cellStyle name="Output 3 3 6 2" xfId="8031"/>
    <cellStyle name="Output 3 3 6 2 2" xfId="12005"/>
    <cellStyle name="Output 3 3 6 2 3" xfId="18245"/>
    <cellStyle name="Output 3 3 6 2 4" xfId="21549"/>
    <cellStyle name="Output 3 3 6 3" xfId="10864"/>
    <cellStyle name="Output 3 3 6 4" xfId="16954"/>
    <cellStyle name="Output 3 3 6 5" xfId="19841"/>
    <cellStyle name="Output 3 3 7" xfId="5515"/>
    <cellStyle name="Output 3 3 7 2" xfId="7224"/>
    <cellStyle name="Output 3 3 7 2 2" xfId="11349"/>
    <cellStyle name="Output 3 3 7 2 3" xfId="17627"/>
    <cellStyle name="Output 3 3 7 2 4" xfId="20742"/>
    <cellStyle name="Output 3 3 7 3" xfId="10489"/>
    <cellStyle name="Output 3 3 7 4" xfId="16336"/>
    <cellStyle name="Output 3 3 7 5" xfId="19033"/>
    <cellStyle name="Output 3 3 8" xfId="5763"/>
    <cellStyle name="Output 3 3 8 2" xfId="10540"/>
    <cellStyle name="Output 3 3 8 3" xfId="16541"/>
    <cellStyle name="Output 3 3 8 4" xfId="19281"/>
    <cellStyle name="Output 3 3 9" xfId="7472"/>
    <cellStyle name="Output 3 3 9 2" xfId="11527"/>
    <cellStyle name="Output 3 3 9 3" xfId="17832"/>
    <cellStyle name="Output 3 3 9 4" xfId="20990"/>
    <cellStyle name="Output 3 4" xfId="3181"/>
    <cellStyle name="Output 3 4 10" xfId="9311"/>
    <cellStyle name="Output 3 4 11" xfId="14627"/>
    <cellStyle name="Output 3 4 12" xfId="17852"/>
    <cellStyle name="Output 3 4 2" xfId="3568"/>
    <cellStyle name="Output 3 4 2 2" xfId="7317"/>
    <cellStyle name="Output 3 4 2 2 2" xfId="11407"/>
    <cellStyle name="Output 3 4 2 2 3" xfId="17710"/>
    <cellStyle name="Output 3 4 2 2 4" xfId="20835"/>
    <cellStyle name="Output 3 4 2 3" xfId="5608"/>
    <cellStyle name="Output 3 4 2 3 2" xfId="16419"/>
    <cellStyle name="Output 3 4 2 3 3" xfId="19126"/>
    <cellStyle name="Output 3 4 2 4" xfId="9660"/>
    <cellStyle name="Output 3 4 2 5" xfId="14907"/>
    <cellStyle name="Output 3 4 2 6" xfId="17248"/>
    <cellStyle name="Output 3 4 3" xfId="3951"/>
    <cellStyle name="Output 3 4 3 2" xfId="8009"/>
    <cellStyle name="Output 3 4 3 2 2" xfId="11985"/>
    <cellStyle name="Output 3 4 3 2 3" xfId="18226"/>
    <cellStyle name="Output 3 4 3 2 4" xfId="21527"/>
    <cellStyle name="Output 3 4 3 3" xfId="6301"/>
    <cellStyle name="Output 3 4 3 3 2" xfId="16935"/>
    <cellStyle name="Output 3 4 3 3 3" xfId="19819"/>
    <cellStyle name="Output 3 4 3 4" xfId="9874"/>
    <cellStyle name="Output 3 4 3 5" xfId="15183"/>
    <cellStyle name="Output 3 4 3 6" xfId="14040"/>
    <cellStyle name="Output 3 4 4" xfId="4334"/>
    <cellStyle name="Output 3 4 4 2" xfId="8159"/>
    <cellStyle name="Output 3 4 4 2 2" xfId="12127"/>
    <cellStyle name="Output 3 4 4 2 3" xfId="18359"/>
    <cellStyle name="Output 3 4 4 2 4" xfId="21677"/>
    <cellStyle name="Output 3 4 4 3" xfId="6451"/>
    <cellStyle name="Output 3 4 4 3 2" xfId="17068"/>
    <cellStyle name="Output 3 4 4 3 3" xfId="19969"/>
    <cellStyle name="Output 3 4 4 4" xfId="10052"/>
    <cellStyle name="Output 3 4 4 5" xfId="15458"/>
    <cellStyle name="Output 3 4 4 6" xfId="13671"/>
    <cellStyle name="Output 3 4 5" xfId="4716"/>
    <cellStyle name="Output 3 4 5 2" xfId="8391"/>
    <cellStyle name="Output 3 4 5 2 2" xfId="12359"/>
    <cellStyle name="Output 3 4 5 2 3" xfId="18530"/>
    <cellStyle name="Output 3 4 5 2 4" xfId="21909"/>
    <cellStyle name="Output 3 4 5 3" xfId="6683"/>
    <cellStyle name="Output 3 4 5 3 2" xfId="17239"/>
    <cellStyle name="Output 3 4 5 3 3" xfId="20201"/>
    <cellStyle name="Output 3 4 5 4" xfId="10229"/>
    <cellStyle name="Output 3 4 5 5" xfId="15732"/>
    <cellStyle name="Output 3 4 5 6" xfId="13289"/>
    <cellStyle name="Output 3 4 6" xfId="6915"/>
    <cellStyle name="Output 3 4 6 2" xfId="8623"/>
    <cellStyle name="Output 3 4 6 2 2" xfId="12591"/>
    <cellStyle name="Output 3 4 6 2 3" xfId="18701"/>
    <cellStyle name="Output 3 4 6 2 4" xfId="22141"/>
    <cellStyle name="Output 3 4 6 3" xfId="11049"/>
    <cellStyle name="Output 3 4 6 4" xfId="17409"/>
    <cellStyle name="Output 3 4 6 5" xfId="20433"/>
    <cellStyle name="Output 3 4 7" xfId="5903"/>
    <cellStyle name="Output 3 4 7 2" xfId="10644"/>
    <cellStyle name="Output 3 4 7 3" xfId="16647"/>
    <cellStyle name="Output 3 4 7 4" xfId="19421"/>
    <cellStyle name="Output 3 4 8" xfId="7611"/>
    <cellStyle name="Output 3 4 8 2" xfId="11632"/>
    <cellStyle name="Output 3 4 8 3" xfId="17939"/>
    <cellStyle name="Output 3 4 8 4" xfId="21129"/>
    <cellStyle name="Output 3 4 9" xfId="4998"/>
    <cellStyle name="Output 3 4 9 2" xfId="15962"/>
    <cellStyle name="Output 3 4 9 3" xfId="13021"/>
    <cellStyle name="Output 3 5" xfId="2999"/>
    <cellStyle name="Output 3 5 2" xfId="3386"/>
    <cellStyle name="Output 3 5 2 2" xfId="7231"/>
    <cellStyle name="Output 3 5 2 2 2" xfId="17634"/>
    <cellStyle name="Output 3 5 2 2 3" xfId="20749"/>
    <cellStyle name="Output 3 5 2 3" xfId="9512"/>
    <cellStyle name="Output 3 5 2 4" xfId="14763"/>
    <cellStyle name="Output 3 5 2 5" xfId="16641"/>
    <cellStyle name="Output 3 5 3" xfId="3769"/>
    <cellStyle name="Output 3 5 3 2" xfId="15039"/>
    <cellStyle name="Output 3 5 3 3" xfId="14732"/>
    <cellStyle name="Output 3 5 4" xfId="4152"/>
    <cellStyle name="Output 3 5 4 2" xfId="15314"/>
    <cellStyle name="Output 3 5 4 3" xfId="13848"/>
    <cellStyle name="Output 3 5 5" xfId="4534"/>
    <cellStyle name="Output 3 5 5 2" xfId="15588"/>
    <cellStyle name="Output 3 5 5 3" xfId="13471"/>
    <cellStyle name="Output 3 5 6" xfId="5522"/>
    <cellStyle name="Output 3 5 6 2" xfId="16343"/>
    <cellStyle name="Output 3 5 6 3" xfId="19040"/>
    <cellStyle name="Output 3 5 7" xfId="9147"/>
    <cellStyle name="Output 3 5 8" xfId="14483"/>
    <cellStyle name="Output 3 5 9" xfId="14455"/>
    <cellStyle name="Output 3 6" xfId="6180"/>
    <cellStyle name="Output 3 6 2" xfId="7888"/>
    <cellStyle name="Output 3 6 2 2" xfId="11877"/>
    <cellStyle name="Output 3 6 2 3" xfId="18144"/>
    <cellStyle name="Output 3 6 2 4" xfId="21406"/>
    <cellStyle name="Output 3 6 3" xfId="10835"/>
    <cellStyle name="Output 3 6 4" xfId="16852"/>
    <cellStyle name="Output 3 6 5" xfId="19698"/>
    <cellStyle name="Output 3 7" xfId="5422"/>
    <cellStyle name="Output 3 7 2" xfId="7131"/>
    <cellStyle name="Output 3 7 2 2" xfId="11265"/>
    <cellStyle name="Output 3 7 2 3" xfId="17550"/>
    <cellStyle name="Output 3 7 2 4" xfId="20649"/>
    <cellStyle name="Output 3 7 3" xfId="10439"/>
    <cellStyle name="Output 3 7 4" xfId="16260"/>
    <cellStyle name="Output 3 7 5" xfId="18940"/>
    <cellStyle name="Output 3 8" xfId="6191"/>
    <cellStyle name="Output 3 8 2" xfId="7899"/>
    <cellStyle name="Output 3 8 2 2" xfId="11885"/>
    <cellStyle name="Output 3 8 2 3" xfId="18153"/>
    <cellStyle name="Output 3 8 2 4" xfId="21417"/>
    <cellStyle name="Output 3 8 3" xfId="10842"/>
    <cellStyle name="Output 3 8 4" xfId="16861"/>
    <cellStyle name="Output 3 8 5" xfId="19709"/>
    <cellStyle name="Output 3 9" xfId="6343"/>
    <cellStyle name="Output 3 9 2" xfId="8051"/>
    <cellStyle name="Output 3 9 2 2" xfId="12022"/>
    <cellStyle name="Output 3 9 2 3" xfId="18262"/>
    <cellStyle name="Output 3 9 2 4" xfId="21569"/>
    <cellStyle name="Output 3 9 3" xfId="10878"/>
    <cellStyle name="Output 3 9 4" xfId="16971"/>
    <cellStyle name="Output 3 9 5" xfId="19861"/>
    <cellStyle name="Output 4" xfId="3010"/>
    <cellStyle name="Output 4 2" xfId="3397"/>
    <cellStyle name="Output 4 2 2" xfId="8036"/>
    <cellStyle name="Output 4 2 2 2" xfId="18249"/>
    <cellStyle name="Output 4 2 2 3" xfId="21554"/>
    <cellStyle name="Output 4 2 3" xfId="9517"/>
    <cellStyle name="Output 4 2 4" xfId="14771"/>
    <cellStyle name="Output 4 2 5" xfId="15189"/>
    <cellStyle name="Output 4 3" xfId="3780"/>
    <cellStyle name="Output 4 3 2" xfId="15047"/>
    <cellStyle name="Output 4 3 3" xfId="16130"/>
    <cellStyle name="Output 4 4" xfId="4163"/>
    <cellStyle name="Output 4 4 2" xfId="15322"/>
    <cellStyle name="Output 4 4 3" xfId="13842"/>
    <cellStyle name="Output 4 5" xfId="4545"/>
    <cellStyle name="Output 4 5 2" xfId="15596"/>
    <cellStyle name="Output 4 5 3" xfId="13460"/>
    <cellStyle name="Output 4 6" xfId="6328"/>
    <cellStyle name="Output 4 6 2" xfId="16958"/>
    <cellStyle name="Output 4 6 3" xfId="19846"/>
    <cellStyle name="Output 4 7" xfId="9153"/>
    <cellStyle name="Output 4 8" xfId="14491"/>
    <cellStyle name="Output 4 9" xfId="18029"/>
    <cellStyle name="Output 5" xfId="3103"/>
    <cellStyle name="Output 5 2" xfId="3490"/>
    <cellStyle name="Output 5 2 2" xfId="8076"/>
    <cellStyle name="Output 5 2 2 2" xfId="18282"/>
    <cellStyle name="Output 5 2 2 3" xfId="21594"/>
    <cellStyle name="Output 5 2 3" xfId="9583"/>
    <cellStyle name="Output 5 2 4" xfId="14845"/>
    <cellStyle name="Output 5 2 5" xfId="14676"/>
    <cellStyle name="Output 5 3" xfId="3873"/>
    <cellStyle name="Output 5 3 2" xfId="15121"/>
    <cellStyle name="Output 5 3 3" xfId="14192"/>
    <cellStyle name="Output 5 4" xfId="4256"/>
    <cellStyle name="Output 5 4 2" xfId="15396"/>
    <cellStyle name="Output 5 4 3" xfId="13749"/>
    <cellStyle name="Output 5 5" xfId="4638"/>
    <cellStyle name="Output 5 5 2" xfId="15670"/>
    <cellStyle name="Output 5 5 3" xfId="13367"/>
    <cellStyle name="Output 5 6" xfId="6368"/>
    <cellStyle name="Output 5 6 2" xfId="16991"/>
    <cellStyle name="Output 5 6 3" xfId="19886"/>
    <cellStyle name="Output 5 7" xfId="9234"/>
    <cellStyle name="Output 5 8" xfId="14565"/>
    <cellStyle name="Output 5 9" xfId="17415"/>
    <cellStyle name="Output 6" xfId="5310"/>
    <cellStyle name="Output 6 2" xfId="5104"/>
    <cellStyle name="Output 6 2 2" xfId="10348"/>
    <cellStyle name="Output 6 2 3" xfId="16039"/>
    <cellStyle name="Output 6 2 4" xfId="12935"/>
    <cellStyle name="Output 6 3" xfId="10418"/>
    <cellStyle name="Output 6 4" xfId="16183"/>
    <cellStyle name="Output 6 5" xfId="18828"/>
    <cellStyle name="Output 7" xfId="22400"/>
    <cellStyle name="Output 8" xfId="2533"/>
    <cellStyle name="Output 9" xfId="2071"/>
    <cellStyle name="Percent [2]" xfId="31892"/>
    <cellStyle name="Percent [2] 2" xfId="31893"/>
    <cellStyle name="Percent [2] 2 2" xfId="31894"/>
    <cellStyle name="Percent [2] 3" xfId="31895"/>
    <cellStyle name="Percent [2] 4" xfId="31896"/>
    <cellStyle name="Percent_Sheet1" xfId="31897"/>
    <cellStyle name="Percentual" xfId="31898"/>
    <cellStyle name="planilhas" xfId="1556"/>
    <cellStyle name="planilhas 10" xfId="1557"/>
    <cellStyle name="planilhas 10 2" xfId="1558"/>
    <cellStyle name="planilhas 11" xfId="1559"/>
    <cellStyle name="planilhas 11 2" xfId="1560"/>
    <cellStyle name="planilhas 12" xfId="1561"/>
    <cellStyle name="planilhas 12 2" xfId="1562"/>
    <cellStyle name="planilhas 13" xfId="1563"/>
    <cellStyle name="planilhas 13 2" xfId="1564"/>
    <cellStyle name="planilhas 14" xfId="1565"/>
    <cellStyle name="planilhas 14 2" xfId="1566"/>
    <cellStyle name="planilhas 15" xfId="1567"/>
    <cellStyle name="planilhas 15 2" xfId="1568"/>
    <cellStyle name="planilhas 16" xfId="1569"/>
    <cellStyle name="planilhas 16 2" xfId="1570"/>
    <cellStyle name="planilhas 17" xfId="1571"/>
    <cellStyle name="planilhas 17 2" xfId="1572"/>
    <cellStyle name="planilhas 18" xfId="1573"/>
    <cellStyle name="planilhas 18 2" xfId="1574"/>
    <cellStyle name="planilhas 19" xfId="1575"/>
    <cellStyle name="planilhas 19 2" xfId="1576"/>
    <cellStyle name="planilhas 2" xfId="1577"/>
    <cellStyle name="planilhas 2 2" xfId="1578"/>
    <cellStyle name="planilhas 20" xfId="1579"/>
    <cellStyle name="planilhas 20 2" xfId="1580"/>
    <cellStyle name="planilhas 21" xfId="1581"/>
    <cellStyle name="planilhas 21 2" xfId="1582"/>
    <cellStyle name="planilhas 22" xfId="1583"/>
    <cellStyle name="planilhas 22 2" xfId="1584"/>
    <cellStyle name="planilhas 23" xfId="1585"/>
    <cellStyle name="planilhas 3" xfId="1586"/>
    <cellStyle name="planilhas 3 2" xfId="1587"/>
    <cellStyle name="planilhas 4" xfId="1588"/>
    <cellStyle name="planilhas 4 2" xfId="1589"/>
    <cellStyle name="planilhas 5" xfId="1590"/>
    <cellStyle name="planilhas 5 2" xfId="1591"/>
    <cellStyle name="planilhas 6" xfId="1592"/>
    <cellStyle name="planilhas 6 2" xfId="1593"/>
    <cellStyle name="planilhas 7" xfId="1594"/>
    <cellStyle name="planilhas 7 2" xfId="1595"/>
    <cellStyle name="planilhas 8" xfId="1596"/>
    <cellStyle name="planilhas 8 2" xfId="1597"/>
    <cellStyle name="planilhas 9" xfId="1598"/>
    <cellStyle name="planilhas 9 2" xfId="1599"/>
    <cellStyle name="Ponto" xfId="31899"/>
    <cellStyle name="Porcentagem" xfId="2" builtinId="5" customBuiltin="1"/>
    <cellStyle name="Porcentagem 10" xfId="1600"/>
    <cellStyle name="Porcentagem 10 2" xfId="1601"/>
    <cellStyle name="Porcentagem 11" xfId="1602"/>
    <cellStyle name="Porcentagem 11 2" xfId="1603"/>
    <cellStyle name="Porcentagem 12" xfId="1604"/>
    <cellStyle name="Porcentagem 12 2" xfId="1605"/>
    <cellStyle name="Porcentagem 13" xfId="52"/>
    <cellStyle name="Porcentagem 13 2" xfId="1606"/>
    <cellStyle name="Porcentagem 13 3" xfId="1607"/>
    <cellStyle name="Porcentagem 14" xfId="53"/>
    <cellStyle name="Porcentagem 14 2" xfId="1608"/>
    <cellStyle name="Porcentagem 14 3" xfId="1609"/>
    <cellStyle name="Porcentagem 14 3 2" xfId="1610"/>
    <cellStyle name="Porcentagem 14 3 2 2" xfId="1611"/>
    <cellStyle name="Porcentagem 14 3 2 3" xfId="2579"/>
    <cellStyle name="Porcentagem 14 3 2 3 2" xfId="22319"/>
    <cellStyle name="Porcentagem 14 3 2 3 3" xfId="22341"/>
    <cellStyle name="Porcentagem 14 3 2 3 3 2" xfId="22363"/>
    <cellStyle name="Porcentagem 14 3 2 3 3 3" xfId="22418"/>
    <cellStyle name="Porcentagem 14 3 2 3 3 3 2" xfId="22692"/>
    <cellStyle name="Porcentagem 14 3 2 3 4" xfId="22357"/>
    <cellStyle name="Porcentagem 14 3 2 3 5" xfId="22303"/>
    <cellStyle name="Porcentagem 14 3 2 4" xfId="26042"/>
    <cellStyle name="Porcentagem 14 3 3" xfId="1612"/>
    <cellStyle name="Porcentagem 15" xfId="1613"/>
    <cellStyle name="Porcentagem 15 2" xfId="1614"/>
    <cellStyle name="Porcentagem 16" xfId="1615"/>
    <cellStyle name="Porcentagem 16 2" xfId="1616"/>
    <cellStyle name="Porcentagem 16 3" xfId="1617"/>
    <cellStyle name="Porcentagem 16 3 2" xfId="1618"/>
    <cellStyle name="Porcentagem 16 3 2 2" xfId="2580"/>
    <cellStyle name="Porcentagem 16 3 2 2 2" xfId="22433"/>
    <cellStyle name="Porcentagem 16 3 2 2 2 2" xfId="22707"/>
    <cellStyle name="Porcentagem 16 3 3" xfId="1619"/>
    <cellStyle name="Porcentagem 16 3 4" xfId="22304"/>
    <cellStyle name="Porcentagem 16 3 4 2" xfId="22320"/>
    <cellStyle name="Porcentagem 16 3 4 3" xfId="22342"/>
    <cellStyle name="Porcentagem 16 3 4 3 2" xfId="22382"/>
    <cellStyle name="Porcentagem 16 3 4 3 3" xfId="22419"/>
    <cellStyle name="Porcentagem 16 3 4 3 3 2" xfId="22693"/>
    <cellStyle name="Porcentagem 16 3 4 4" xfId="22358"/>
    <cellStyle name="Porcentagem 16 3 5" xfId="26043"/>
    <cellStyle name="Porcentagem 17" xfId="54"/>
    <cellStyle name="Porcentagem 17 2" xfId="1620"/>
    <cellStyle name="Porcentagem 18" xfId="1621"/>
    <cellStyle name="Porcentagem 18 2" xfId="1622"/>
    <cellStyle name="Porcentagem 18 3" xfId="1623"/>
    <cellStyle name="Porcentagem 18 3 2" xfId="26080"/>
    <cellStyle name="Porcentagem 19" xfId="1624"/>
    <cellStyle name="Porcentagem 19 2" xfId="1625"/>
    <cellStyle name="Porcentagem 19 2 2" xfId="2578"/>
    <cellStyle name="Porcentagem 19 2 2 2" xfId="22432"/>
    <cellStyle name="Porcentagem 19 2 2 2 2" xfId="22706"/>
    <cellStyle name="Porcentagem 19 3" xfId="1626"/>
    <cellStyle name="Porcentagem 19 4" xfId="22302"/>
    <cellStyle name="Porcentagem 19 4 2" xfId="22318"/>
    <cellStyle name="Porcentagem 19 4 3" xfId="22340"/>
    <cellStyle name="Porcentagem 19 4 3 2" xfId="22369"/>
    <cellStyle name="Porcentagem 19 4 3 3" xfId="22417"/>
    <cellStyle name="Porcentagem 19 4 3 3 2" xfId="22691"/>
    <cellStyle name="Porcentagem 19 4 4" xfId="22356"/>
    <cellStyle name="Porcentagem 19 5" xfId="26041"/>
    <cellStyle name="Porcentagem 2" xfId="55"/>
    <cellStyle name="Porcentagem 2 2" xfId="1627"/>
    <cellStyle name="Porcentagem 2 2 2" xfId="1628"/>
    <cellStyle name="Porcentagem 2 2 3" xfId="1629"/>
    <cellStyle name="Porcentagem 2 3" xfId="1630"/>
    <cellStyle name="Porcentagem 2 3 2" xfId="1631"/>
    <cellStyle name="Porcentagem 2 4" xfId="1632"/>
    <cellStyle name="Porcentagem 2 5" xfId="1633"/>
    <cellStyle name="Porcentagem 2 6" xfId="1634"/>
    <cellStyle name="Porcentagem 2 7" xfId="1635"/>
    <cellStyle name="Porcentagem 2 8" xfId="1636"/>
    <cellStyle name="Porcentagem 2 8 2" xfId="1637"/>
    <cellStyle name="Porcentagem 2 8 3" xfId="2178"/>
    <cellStyle name="Porcentagem 2 9" xfId="26226"/>
    <cellStyle name="Porcentagem 20" xfId="1638"/>
    <cellStyle name="Porcentagem 20 10" xfId="22327"/>
    <cellStyle name="Porcentagem 20 10 2" xfId="22380"/>
    <cellStyle name="Porcentagem 20 10 3" xfId="22404"/>
    <cellStyle name="Porcentagem 20 10 3 2" xfId="22678"/>
    <cellStyle name="Porcentagem 20 11" xfId="2440"/>
    <cellStyle name="Porcentagem 20 12" xfId="26210"/>
    <cellStyle name="Porcentagem 20 2" xfId="1639"/>
    <cellStyle name="Porcentagem 20 3" xfId="2503"/>
    <cellStyle name="Porcentagem 20 4" xfId="2504"/>
    <cellStyle name="Porcentagem 20 5" xfId="2505"/>
    <cellStyle name="Porcentagem 20 6" xfId="2506"/>
    <cellStyle name="Porcentagem 20 7" xfId="2507"/>
    <cellStyle name="Porcentagem 20 8" xfId="2508"/>
    <cellStyle name="Porcentagem 20 9" xfId="2604"/>
    <cellStyle name="Porcentagem 21" xfId="2050"/>
    <cellStyle name="Porcentagem 21 2" xfId="26566"/>
    <cellStyle name="Porcentagem 22" xfId="26207"/>
    <cellStyle name="Porcentagem 3" xfId="1640"/>
    <cellStyle name="Porcentagem 3 10" xfId="1641"/>
    <cellStyle name="Porcentagem 3 10 2" xfId="1642"/>
    <cellStyle name="Porcentagem 3 11" xfId="1643"/>
    <cellStyle name="Porcentagem 3 11 2" xfId="1644"/>
    <cellStyle name="Porcentagem 3 12" xfId="1645"/>
    <cellStyle name="Porcentagem 3 12 2" xfId="1646"/>
    <cellStyle name="Porcentagem 3 13" xfId="1647"/>
    <cellStyle name="Porcentagem 3 14" xfId="1648"/>
    <cellStyle name="Porcentagem 3 2" xfId="1649"/>
    <cellStyle name="Porcentagem 3 2 2" xfId="1650"/>
    <cellStyle name="Porcentagem 3 2 3" xfId="1651"/>
    <cellStyle name="Porcentagem 3 3" xfId="1652"/>
    <cellStyle name="Porcentagem 3 3 2" xfId="1653"/>
    <cellStyle name="Porcentagem 3 4" xfId="1654"/>
    <cellStyle name="Porcentagem 3 4 2" xfId="1655"/>
    <cellStyle name="Porcentagem 3 5" xfId="1656"/>
    <cellStyle name="Porcentagem 3 5 2" xfId="1657"/>
    <cellStyle name="Porcentagem 3 6" xfId="1658"/>
    <cellStyle name="Porcentagem 3 6 2" xfId="1659"/>
    <cellStyle name="Porcentagem 3 7" xfId="1660"/>
    <cellStyle name="Porcentagem 3 7 2" xfId="1661"/>
    <cellStyle name="Porcentagem 3 8" xfId="1662"/>
    <cellStyle name="Porcentagem 3 8 2" xfId="1663"/>
    <cellStyle name="Porcentagem 3 9" xfId="1664"/>
    <cellStyle name="Porcentagem 3 9 2" xfId="1665"/>
    <cellStyle name="Porcentagem 4" xfId="1666"/>
    <cellStyle name="Porcentagem 4 10" xfId="1667"/>
    <cellStyle name="Porcentagem 4 10 2" xfId="1668"/>
    <cellStyle name="Porcentagem 4 11" xfId="1669"/>
    <cellStyle name="Porcentagem 4 12" xfId="1670"/>
    <cellStyle name="Porcentagem 4 2" xfId="1671"/>
    <cellStyle name="Porcentagem 4 2 2" xfId="1672"/>
    <cellStyle name="Porcentagem 4 2 2 2" xfId="31900"/>
    <cellStyle name="Porcentagem 4 2 3" xfId="31901"/>
    <cellStyle name="Porcentagem 4 3" xfId="1673"/>
    <cellStyle name="Porcentagem 4 3 2" xfId="1674"/>
    <cellStyle name="Porcentagem 4 4" xfId="1675"/>
    <cellStyle name="Porcentagem 4 4 2" xfId="1676"/>
    <cellStyle name="Porcentagem 4 5" xfId="1677"/>
    <cellStyle name="Porcentagem 4 5 2" xfId="1678"/>
    <cellStyle name="Porcentagem 4 6" xfId="1679"/>
    <cellStyle name="Porcentagem 4 6 2" xfId="1680"/>
    <cellStyle name="Porcentagem 4 7" xfId="1681"/>
    <cellStyle name="Porcentagem 4 7 2" xfId="1682"/>
    <cellStyle name="Porcentagem 4 8" xfId="1683"/>
    <cellStyle name="Porcentagem 4 8 2" xfId="1684"/>
    <cellStyle name="Porcentagem 4 9" xfId="1685"/>
    <cellStyle name="Porcentagem 4 9 2" xfId="1686"/>
    <cellStyle name="Porcentagem 5" xfId="1687"/>
    <cellStyle name="Porcentagem 5 10" xfId="1688"/>
    <cellStyle name="Porcentagem 5 10 2" xfId="1689"/>
    <cellStyle name="Porcentagem 5 11" xfId="1690"/>
    <cellStyle name="Porcentagem 5 11 2" xfId="1691"/>
    <cellStyle name="Porcentagem 5 12" xfId="1692"/>
    <cellStyle name="Porcentagem 5 2" xfId="1693"/>
    <cellStyle name="Porcentagem 5 2 2" xfId="1694"/>
    <cellStyle name="Porcentagem 5 3" xfId="1695"/>
    <cellStyle name="Porcentagem 5 3 2" xfId="1696"/>
    <cellStyle name="Porcentagem 5 4" xfId="1697"/>
    <cellStyle name="Porcentagem 5 4 2" xfId="1698"/>
    <cellStyle name="Porcentagem 5 5" xfId="1699"/>
    <cellStyle name="Porcentagem 5 5 2" xfId="1700"/>
    <cellStyle name="Porcentagem 5 6" xfId="1701"/>
    <cellStyle name="Porcentagem 5 6 2" xfId="1702"/>
    <cellStyle name="Porcentagem 5 7" xfId="1703"/>
    <cellStyle name="Porcentagem 5 7 2" xfId="1704"/>
    <cellStyle name="Porcentagem 5 8" xfId="1705"/>
    <cellStyle name="Porcentagem 5 8 2" xfId="1706"/>
    <cellStyle name="Porcentagem 5 9" xfId="1707"/>
    <cellStyle name="Porcentagem 5 9 2" xfId="1708"/>
    <cellStyle name="Porcentagem 6" xfId="1709"/>
    <cellStyle name="Porcentagem 6 10" xfId="31902"/>
    <cellStyle name="Porcentagem 6 10 2" xfId="31903"/>
    <cellStyle name="Porcentagem 6 10 3" xfId="31904"/>
    <cellStyle name="Porcentagem 6 10 4" xfId="31905"/>
    <cellStyle name="Porcentagem 6 11" xfId="31906"/>
    <cellStyle name="Porcentagem 6 11 2" xfId="31907"/>
    <cellStyle name="Porcentagem 6 11 3" xfId="31908"/>
    <cellStyle name="Porcentagem 6 11 4" xfId="31909"/>
    <cellStyle name="Porcentagem 6 12" xfId="31910"/>
    <cellStyle name="Porcentagem 6 12 2" xfId="31911"/>
    <cellStyle name="Porcentagem 6 12 3" xfId="31912"/>
    <cellStyle name="Porcentagem 6 13" xfId="31913"/>
    <cellStyle name="Porcentagem 6 13 2" xfId="31914"/>
    <cellStyle name="Porcentagem 6 14" xfId="31915"/>
    <cellStyle name="Porcentagem 6 15" xfId="31916"/>
    <cellStyle name="Porcentagem 6 2" xfId="1710"/>
    <cellStyle name="Porcentagem 6 2 10" xfId="31917"/>
    <cellStyle name="Porcentagem 6 2 10 2" xfId="31918"/>
    <cellStyle name="Porcentagem 6 2 10 3" xfId="31919"/>
    <cellStyle name="Porcentagem 6 2 10 4" xfId="31920"/>
    <cellStyle name="Porcentagem 6 2 11" xfId="31921"/>
    <cellStyle name="Porcentagem 6 2 11 2" xfId="31922"/>
    <cellStyle name="Porcentagem 6 2 11 3" xfId="31923"/>
    <cellStyle name="Porcentagem 6 2 12" xfId="31924"/>
    <cellStyle name="Porcentagem 6 2 12 2" xfId="31925"/>
    <cellStyle name="Porcentagem 6 2 13" xfId="31926"/>
    <cellStyle name="Porcentagem 6 2 14" xfId="31927"/>
    <cellStyle name="Porcentagem 6 2 2" xfId="31928"/>
    <cellStyle name="Porcentagem 6 2 2 2" xfId="31929"/>
    <cellStyle name="Porcentagem 6 2 2 2 2" xfId="31930"/>
    <cellStyle name="Porcentagem 6 2 2 2 2 2" xfId="31931"/>
    <cellStyle name="Porcentagem 6 2 2 2 2 2 2" xfId="31932"/>
    <cellStyle name="Porcentagem 6 2 2 2 2 2 3" xfId="31933"/>
    <cellStyle name="Porcentagem 6 2 2 2 2 2 4" xfId="31934"/>
    <cellStyle name="Porcentagem 6 2 2 2 2 3" xfId="31935"/>
    <cellStyle name="Porcentagem 6 2 2 2 2 4" xfId="31936"/>
    <cellStyle name="Porcentagem 6 2 2 2 2 5" xfId="31937"/>
    <cellStyle name="Porcentagem 6 2 2 2 3" xfId="31938"/>
    <cellStyle name="Porcentagem 6 2 2 2 3 2" xfId="31939"/>
    <cellStyle name="Porcentagem 6 2 2 2 3 3" xfId="31940"/>
    <cellStyle name="Porcentagem 6 2 2 2 3 4" xfId="31941"/>
    <cellStyle name="Porcentagem 6 2 2 2 4" xfId="31942"/>
    <cellStyle name="Porcentagem 6 2 2 2 5" xfId="31943"/>
    <cellStyle name="Porcentagem 6 2 2 2 6" xfId="31944"/>
    <cellStyle name="Porcentagem 6 2 2 3" xfId="31945"/>
    <cellStyle name="Porcentagem 6 2 2 3 2" xfId="31946"/>
    <cellStyle name="Porcentagem 6 2 2 3 2 2" xfId="31947"/>
    <cellStyle name="Porcentagem 6 2 2 3 2 3" xfId="31948"/>
    <cellStyle name="Porcentagem 6 2 2 3 2 4" xfId="31949"/>
    <cellStyle name="Porcentagem 6 2 2 3 3" xfId="31950"/>
    <cellStyle name="Porcentagem 6 2 2 3 4" xfId="31951"/>
    <cellStyle name="Porcentagem 6 2 2 3 5" xfId="31952"/>
    <cellStyle name="Porcentagem 6 2 2 4" xfId="31953"/>
    <cellStyle name="Porcentagem 6 2 2 4 2" xfId="31954"/>
    <cellStyle name="Porcentagem 6 2 2 4 3" xfId="31955"/>
    <cellStyle name="Porcentagem 6 2 2 4 4" xfId="31956"/>
    <cellStyle name="Porcentagem 6 2 2 5" xfId="31957"/>
    <cellStyle name="Porcentagem 6 2 2 5 2" xfId="31958"/>
    <cellStyle name="Porcentagem 6 2 2 5 3" xfId="31959"/>
    <cellStyle name="Porcentagem 6 2 2 5 4" xfId="31960"/>
    <cellStyle name="Porcentagem 6 2 2 6" xfId="31961"/>
    <cellStyle name="Porcentagem 6 2 2 6 2" xfId="31962"/>
    <cellStyle name="Porcentagem 6 2 2 6 3" xfId="31963"/>
    <cellStyle name="Porcentagem 6 2 2 7" xfId="31964"/>
    <cellStyle name="Porcentagem 6 2 2 8" xfId="31965"/>
    <cellStyle name="Porcentagem 6 2 2 9" xfId="31966"/>
    <cellStyle name="Porcentagem 6 2 3" xfId="31967"/>
    <cellStyle name="Porcentagem 6 2 3 2" xfId="31968"/>
    <cellStyle name="Porcentagem 6 2 3 2 2" xfId="31969"/>
    <cellStyle name="Porcentagem 6 2 3 2 2 2" xfId="31970"/>
    <cellStyle name="Porcentagem 6 2 3 2 2 2 2" xfId="31971"/>
    <cellStyle name="Porcentagem 6 2 3 2 2 2 3" xfId="31972"/>
    <cellStyle name="Porcentagem 6 2 3 2 2 2 4" xfId="31973"/>
    <cellStyle name="Porcentagem 6 2 3 2 2 3" xfId="31974"/>
    <cellStyle name="Porcentagem 6 2 3 2 2 4" xfId="31975"/>
    <cellStyle name="Porcentagem 6 2 3 2 2 5" xfId="31976"/>
    <cellStyle name="Porcentagem 6 2 3 2 3" xfId="31977"/>
    <cellStyle name="Porcentagem 6 2 3 2 3 2" xfId="31978"/>
    <cellStyle name="Porcentagem 6 2 3 2 3 3" xfId="31979"/>
    <cellStyle name="Porcentagem 6 2 3 2 3 4" xfId="31980"/>
    <cellStyle name="Porcentagem 6 2 3 2 4" xfId="31981"/>
    <cellStyle name="Porcentagem 6 2 3 2 5" xfId="31982"/>
    <cellStyle name="Porcentagem 6 2 3 2 6" xfId="31983"/>
    <cellStyle name="Porcentagem 6 2 3 3" xfId="31984"/>
    <cellStyle name="Porcentagem 6 2 3 3 2" xfId="31985"/>
    <cellStyle name="Porcentagem 6 2 3 3 2 2" xfId="31986"/>
    <cellStyle name="Porcentagem 6 2 3 3 2 3" xfId="31987"/>
    <cellStyle name="Porcentagem 6 2 3 3 2 4" xfId="31988"/>
    <cellStyle name="Porcentagem 6 2 3 3 3" xfId="31989"/>
    <cellStyle name="Porcentagem 6 2 3 3 4" xfId="31990"/>
    <cellStyle name="Porcentagem 6 2 3 3 5" xfId="31991"/>
    <cellStyle name="Porcentagem 6 2 3 4" xfId="31992"/>
    <cellStyle name="Porcentagem 6 2 3 4 2" xfId="31993"/>
    <cellStyle name="Porcentagem 6 2 3 4 3" xfId="31994"/>
    <cellStyle name="Porcentagem 6 2 3 4 4" xfId="31995"/>
    <cellStyle name="Porcentagem 6 2 3 5" xfId="31996"/>
    <cellStyle name="Porcentagem 6 2 3 5 2" xfId="31997"/>
    <cellStyle name="Porcentagem 6 2 3 5 3" xfId="31998"/>
    <cellStyle name="Porcentagem 6 2 3 5 4" xfId="31999"/>
    <cellStyle name="Porcentagem 6 2 3 6" xfId="32000"/>
    <cellStyle name="Porcentagem 6 2 3 6 2" xfId="32001"/>
    <cellStyle name="Porcentagem 6 2 3 6 3" xfId="32002"/>
    <cellStyle name="Porcentagem 6 2 3 7" xfId="32003"/>
    <cellStyle name="Porcentagem 6 2 3 8" xfId="32004"/>
    <cellStyle name="Porcentagem 6 2 3 9" xfId="32005"/>
    <cellStyle name="Porcentagem 6 2 4" xfId="32006"/>
    <cellStyle name="Porcentagem 6 2 4 2" xfId="32007"/>
    <cellStyle name="Porcentagem 6 2 4 2 2" xfId="32008"/>
    <cellStyle name="Porcentagem 6 2 4 2 2 2" xfId="32009"/>
    <cellStyle name="Porcentagem 6 2 4 2 2 3" xfId="32010"/>
    <cellStyle name="Porcentagem 6 2 4 2 2 4" xfId="32011"/>
    <cellStyle name="Porcentagem 6 2 4 2 3" xfId="32012"/>
    <cellStyle name="Porcentagem 6 2 4 2 4" xfId="32013"/>
    <cellStyle name="Porcentagem 6 2 4 2 5" xfId="32014"/>
    <cellStyle name="Porcentagem 6 2 4 3" xfId="32015"/>
    <cellStyle name="Porcentagem 6 2 4 3 2" xfId="32016"/>
    <cellStyle name="Porcentagem 6 2 4 3 3" xfId="32017"/>
    <cellStyle name="Porcentagem 6 2 4 3 4" xfId="32018"/>
    <cellStyle name="Porcentagem 6 2 4 4" xfId="32019"/>
    <cellStyle name="Porcentagem 6 2 4 5" xfId="32020"/>
    <cellStyle name="Porcentagem 6 2 4 6" xfId="32021"/>
    <cellStyle name="Porcentagem 6 2 5" xfId="32022"/>
    <cellStyle name="Porcentagem 6 2 5 2" xfId="32023"/>
    <cellStyle name="Porcentagem 6 2 5 2 2" xfId="32024"/>
    <cellStyle name="Porcentagem 6 2 5 2 2 2" xfId="32025"/>
    <cellStyle name="Porcentagem 6 2 5 2 2 3" xfId="32026"/>
    <cellStyle name="Porcentagem 6 2 5 2 2 4" xfId="32027"/>
    <cellStyle name="Porcentagem 6 2 5 2 3" xfId="32028"/>
    <cellStyle name="Porcentagem 6 2 5 2 4" xfId="32029"/>
    <cellStyle name="Porcentagem 6 2 5 2 5" xfId="32030"/>
    <cellStyle name="Porcentagem 6 2 5 3" xfId="32031"/>
    <cellStyle name="Porcentagem 6 2 5 3 2" xfId="32032"/>
    <cellStyle name="Porcentagem 6 2 5 3 3" xfId="32033"/>
    <cellStyle name="Porcentagem 6 2 5 3 4" xfId="32034"/>
    <cellStyle name="Porcentagem 6 2 5 4" xfId="32035"/>
    <cellStyle name="Porcentagem 6 2 5 5" xfId="32036"/>
    <cellStyle name="Porcentagem 6 2 5 6" xfId="32037"/>
    <cellStyle name="Porcentagem 6 2 6" xfId="32038"/>
    <cellStyle name="Porcentagem 6 2 6 2" xfId="32039"/>
    <cellStyle name="Porcentagem 6 2 6 2 2" xfId="32040"/>
    <cellStyle name="Porcentagem 6 2 6 2 2 2" xfId="32041"/>
    <cellStyle name="Porcentagem 6 2 6 2 2 3" xfId="32042"/>
    <cellStyle name="Porcentagem 6 2 6 2 2 4" xfId="32043"/>
    <cellStyle name="Porcentagem 6 2 6 2 3" xfId="32044"/>
    <cellStyle name="Porcentagem 6 2 6 2 4" xfId="32045"/>
    <cellStyle name="Porcentagem 6 2 6 2 5" xfId="32046"/>
    <cellStyle name="Porcentagem 6 2 6 3" xfId="32047"/>
    <cellStyle name="Porcentagem 6 2 6 3 2" xfId="32048"/>
    <cellStyle name="Porcentagem 6 2 6 3 3" xfId="32049"/>
    <cellStyle name="Porcentagem 6 2 6 3 4" xfId="32050"/>
    <cellStyle name="Porcentagem 6 2 6 4" xfId="32051"/>
    <cellStyle name="Porcentagem 6 2 6 5" xfId="32052"/>
    <cellStyle name="Porcentagem 6 2 6 6" xfId="32053"/>
    <cellStyle name="Porcentagem 6 2 7" xfId="32054"/>
    <cellStyle name="Porcentagem 6 2 7 2" xfId="32055"/>
    <cellStyle name="Porcentagem 6 2 7 2 2" xfId="32056"/>
    <cellStyle name="Porcentagem 6 2 7 2 3" xfId="32057"/>
    <cellStyle name="Porcentagem 6 2 7 2 4" xfId="32058"/>
    <cellStyle name="Porcentagem 6 2 7 3" xfId="32059"/>
    <cellStyle name="Porcentagem 6 2 7 4" xfId="32060"/>
    <cellStyle name="Porcentagem 6 2 7 5" xfId="32061"/>
    <cellStyle name="Porcentagem 6 2 8" xfId="32062"/>
    <cellStyle name="Porcentagem 6 2 8 2" xfId="32063"/>
    <cellStyle name="Porcentagem 6 2 8 3" xfId="32064"/>
    <cellStyle name="Porcentagem 6 2 8 4" xfId="32065"/>
    <cellStyle name="Porcentagem 6 2 9" xfId="32066"/>
    <cellStyle name="Porcentagem 6 2 9 2" xfId="32067"/>
    <cellStyle name="Porcentagem 6 2 9 3" xfId="32068"/>
    <cellStyle name="Porcentagem 6 2 9 4" xfId="32069"/>
    <cellStyle name="Porcentagem 6 3" xfId="32070"/>
    <cellStyle name="Porcentagem 6 3 2" xfId="32071"/>
    <cellStyle name="Porcentagem 6 3 2 2" xfId="32072"/>
    <cellStyle name="Porcentagem 6 3 2 2 2" xfId="32073"/>
    <cellStyle name="Porcentagem 6 3 2 2 2 2" xfId="32074"/>
    <cellStyle name="Porcentagem 6 3 2 2 2 3" xfId="32075"/>
    <cellStyle name="Porcentagem 6 3 2 2 2 4" xfId="32076"/>
    <cellStyle name="Porcentagem 6 3 2 2 3" xfId="32077"/>
    <cellStyle name="Porcentagem 6 3 2 2 4" xfId="32078"/>
    <cellStyle name="Porcentagem 6 3 2 2 5" xfId="32079"/>
    <cellStyle name="Porcentagem 6 3 2 3" xfId="32080"/>
    <cellStyle name="Porcentagem 6 3 2 3 2" xfId="32081"/>
    <cellStyle name="Porcentagem 6 3 2 3 3" xfId="32082"/>
    <cellStyle name="Porcentagem 6 3 2 3 4" xfId="32083"/>
    <cellStyle name="Porcentagem 6 3 2 4" xfId="32084"/>
    <cellStyle name="Porcentagem 6 3 2 5" xfId="32085"/>
    <cellStyle name="Porcentagem 6 3 2 6" xfId="32086"/>
    <cellStyle name="Porcentagem 6 3 3" xfId="32087"/>
    <cellStyle name="Porcentagem 6 3 3 2" xfId="32088"/>
    <cellStyle name="Porcentagem 6 3 3 2 2" xfId="32089"/>
    <cellStyle name="Porcentagem 6 3 3 2 3" xfId="32090"/>
    <cellStyle name="Porcentagem 6 3 3 2 4" xfId="32091"/>
    <cellStyle name="Porcentagem 6 3 3 3" xfId="32092"/>
    <cellStyle name="Porcentagem 6 3 3 4" xfId="32093"/>
    <cellStyle name="Porcentagem 6 3 3 5" xfId="32094"/>
    <cellStyle name="Porcentagem 6 3 4" xfId="32095"/>
    <cellStyle name="Porcentagem 6 3 4 2" xfId="32096"/>
    <cellStyle name="Porcentagem 6 3 4 3" xfId="32097"/>
    <cellStyle name="Porcentagem 6 3 4 4" xfId="32098"/>
    <cellStyle name="Porcentagem 6 3 5" xfId="32099"/>
    <cellStyle name="Porcentagem 6 3 5 2" xfId="32100"/>
    <cellStyle name="Porcentagem 6 3 5 3" xfId="32101"/>
    <cellStyle name="Porcentagem 6 3 5 4" xfId="32102"/>
    <cellStyle name="Porcentagem 6 3 6" xfId="32103"/>
    <cellStyle name="Porcentagem 6 3 6 2" xfId="32104"/>
    <cellStyle name="Porcentagem 6 3 6 3" xfId="32105"/>
    <cellStyle name="Porcentagem 6 3 7" xfId="32106"/>
    <cellStyle name="Porcentagem 6 3 8" xfId="32107"/>
    <cellStyle name="Porcentagem 6 3 9" xfId="32108"/>
    <cellStyle name="Porcentagem 6 4" xfId="32109"/>
    <cellStyle name="Porcentagem 6 4 2" xfId="32110"/>
    <cellStyle name="Porcentagem 6 4 2 2" xfId="32111"/>
    <cellStyle name="Porcentagem 6 4 2 2 2" xfId="32112"/>
    <cellStyle name="Porcentagem 6 4 2 2 2 2" xfId="32113"/>
    <cellStyle name="Porcentagem 6 4 2 2 2 3" xfId="32114"/>
    <cellStyle name="Porcentagem 6 4 2 2 2 4" xfId="32115"/>
    <cellStyle name="Porcentagem 6 4 2 2 3" xfId="32116"/>
    <cellStyle name="Porcentagem 6 4 2 2 4" xfId="32117"/>
    <cellStyle name="Porcentagem 6 4 2 2 5" xfId="32118"/>
    <cellStyle name="Porcentagem 6 4 2 3" xfId="32119"/>
    <cellStyle name="Porcentagem 6 4 2 3 2" xfId="32120"/>
    <cellStyle name="Porcentagem 6 4 2 3 3" xfId="32121"/>
    <cellStyle name="Porcentagem 6 4 2 3 4" xfId="32122"/>
    <cellStyle name="Porcentagem 6 4 2 4" xfId="32123"/>
    <cellStyle name="Porcentagem 6 4 2 5" xfId="32124"/>
    <cellStyle name="Porcentagem 6 4 2 6" xfId="32125"/>
    <cellStyle name="Porcentagem 6 4 3" xfId="32126"/>
    <cellStyle name="Porcentagem 6 4 3 2" xfId="32127"/>
    <cellStyle name="Porcentagem 6 4 3 2 2" xfId="32128"/>
    <cellStyle name="Porcentagem 6 4 3 2 3" xfId="32129"/>
    <cellStyle name="Porcentagem 6 4 3 2 4" xfId="32130"/>
    <cellStyle name="Porcentagem 6 4 3 3" xfId="32131"/>
    <cellStyle name="Porcentagem 6 4 3 4" xfId="32132"/>
    <cellStyle name="Porcentagem 6 4 3 5" xfId="32133"/>
    <cellStyle name="Porcentagem 6 4 4" xfId="32134"/>
    <cellStyle name="Porcentagem 6 4 4 2" xfId="32135"/>
    <cellStyle name="Porcentagem 6 4 4 3" xfId="32136"/>
    <cellStyle name="Porcentagem 6 4 4 4" xfId="32137"/>
    <cellStyle name="Porcentagem 6 4 5" xfId="32138"/>
    <cellStyle name="Porcentagem 6 4 5 2" xfId="32139"/>
    <cellStyle name="Porcentagem 6 4 5 3" xfId="32140"/>
    <cellStyle name="Porcentagem 6 4 5 4" xfId="32141"/>
    <cellStyle name="Porcentagem 6 4 6" xfId="32142"/>
    <cellStyle name="Porcentagem 6 4 6 2" xfId="32143"/>
    <cellStyle name="Porcentagem 6 4 6 3" xfId="32144"/>
    <cellStyle name="Porcentagem 6 4 7" xfId="32145"/>
    <cellStyle name="Porcentagem 6 4 8" xfId="32146"/>
    <cellStyle name="Porcentagem 6 4 9" xfId="32147"/>
    <cellStyle name="Porcentagem 6 5" xfId="32148"/>
    <cellStyle name="Porcentagem 6 5 2" xfId="32149"/>
    <cellStyle name="Porcentagem 6 5 2 2" xfId="32150"/>
    <cellStyle name="Porcentagem 6 5 2 2 2" xfId="32151"/>
    <cellStyle name="Porcentagem 6 5 2 2 3" xfId="32152"/>
    <cellStyle name="Porcentagem 6 5 2 2 4" xfId="32153"/>
    <cellStyle name="Porcentagem 6 5 2 3" xfId="32154"/>
    <cellStyle name="Porcentagem 6 5 2 4" xfId="32155"/>
    <cellStyle name="Porcentagem 6 5 2 5" xfId="32156"/>
    <cellStyle name="Porcentagem 6 5 3" xfId="32157"/>
    <cellStyle name="Porcentagem 6 5 3 2" xfId="32158"/>
    <cellStyle name="Porcentagem 6 5 3 3" xfId="32159"/>
    <cellStyle name="Porcentagem 6 5 3 4" xfId="32160"/>
    <cellStyle name="Porcentagem 6 5 4" xfId="32161"/>
    <cellStyle name="Porcentagem 6 5 5" xfId="32162"/>
    <cellStyle name="Porcentagem 6 5 6" xfId="32163"/>
    <cellStyle name="Porcentagem 6 6" xfId="32164"/>
    <cellStyle name="Porcentagem 6 6 2" xfId="32165"/>
    <cellStyle name="Porcentagem 6 6 2 2" xfId="32166"/>
    <cellStyle name="Porcentagem 6 6 2 2 2" xfId="32167"/>
    <cellStyle name="Porcentagem 6 6 2 2 3" xfId="32168"/>
    <cellStyle name="Porcentagem 6 6 2 2 4" xfId="32169"/>
    <cellStyle name="Porcentagem 6 6 2 3" xfId="32170"/>
    <cellStyle name="Porcentagem 6 6 2 4" xfId="32171"/>
    <cellStyle name="Porcentagem 6 6 2 5" xfId="32172"/>
    <cellStyle name="Porcentagem 6 6 3" xfId="32173"/>
    <cellStyle name="Porcentagem 6 6 3 2" xfId="32174"/>
    <cellStyle name="Porcentagem 6 6 3 3" xfId="32175"/>
    <cellStyle name="Porcentagem 6 6 3 4" xfId="32176"/>
    <cellStyle name="Porcentagem 6 6 4" xfId="32177"/>
    <cellStyle name="Porcentagem 6 6 5" xfId="32178"/>
    <cellStyle name="Porcentagem 6 6 6" xfId="32179"/>
    <cellStyle name="Porcentagem 6 7" xfId="32180"/>
    <cellStyle name="Porcentagem 6 7 2" xfId="32181"/>
    <cellStyle name="Porcentagem 6 7 2 2" xfId="32182"/>
    <cellStyle name="Porcentagem 6 7 2 2 2" xfId="32183"/>
    <cellStyle name="Porcentagem 6 7 2 2 3" xfId="32184"/>
    <cellStyle name="Porcentagem 6 7 2 2 4" xfId="32185"/>
    <cellStyle name="Porcentagem 6 7 2 3" xfId="32186"/>
    <cellStyle name="Porcentagem 6 7 2 4" xfId="32187"/>
    <cellStyle name="Porcentagem 6 7 2 5" xfId="32188"/>
    <cellStyle name="Porcentagem 6 7 3" xfId="32189"/>
    <cellStyle name="Porcentagem 6 7 3 2" xfId="32190"/>
    <cellStyle name="Porcentagem 6 7 3 3" xfId="32191"/>
    <cellStyle name="Porcentagem 6 7 3 4" xfId="32192"/>
    <cellStyle name="Porcentagem 6 7 4" xfId="32193"/>
    <cellStyle name="Porcentagem 6 7 5" xfId="32194"/>
    <cellStyle name="Porcentagem 6 7 6" xfId="32195"/>
    <cellStyle name="Porcentagem 6 8" xfId="32196"/>
    <cellStyle name="Porcentagem 6 8 2" xfId="32197"/>
    <cellStyle name="Porcentagem 6 8 2 2" xfId="32198"/>
    <cellStyle name="Porcentagem 6 8 2 3" xfId="32199"/>
    <cellStyle name="Porcentagem 6 8 2 4" xfId="32200"/>
    <cellStyle name="Porcentagem 6 8 3" xfId="32201"/>
    <cellStyle name="Porcentagem 6 8 4" xfId="32202"/>
    <cellStyle name="Porcentagem 6 8 5" xfId="32203"/>
    <cellStyle name="Porcentagem 6 9" xfId="32204"/>
    <cellStyle name="Porcentagem 6 9 2" xfId="32205"/>
    <cellStyle name="Porcentagem 6 9 3" xfId="32206"/>
    <cellStyle name="Porcentagem 6 9 4" xfId="32207"/>
    <cellStyle name="Porcentagem 7" xfId="1711"/>
    <cellStyle name="Porcentagem 7 2" xfId="1712"/>
    <cellStyle name="Porcentagem 8" xfId="1713"/>
    <cellStyle name="Porcentagem 8 2" xfId="1714"/>
    <cellStyle name="Porcentagem 9" xfId="1715"/>
    <cellStyle name="Porcentagem 9 2" xfId="1716"/>
    <cellStyle name="Porcentagem 9 2 2" xfId="1717"/>
    <cellStyle name="Porcentagem 9 3" xfId="1718"/>
    <cellStyle name="Porcentagem 9 4" xfId="1719"/>
    <cellStyle name="Porcentagem_planilha orçamentária PORTO BELO 2 - COMPLETA" xfId="56"/>
    <cellStyle name="Result" xfId="1720"/>
    <cellStyle name="Result 2" xfId="26203"/>
    <cellStyle name="Result2" xfId="1721"/>
    <cellStyle name="Result2 2" xfId="26204"/>
    <cellStyle name="Saída" xfId="11" builtinId="21" customBuiltin="1"/>
    <cellStyle name="Saída 2" xfId="1722"/>
    <cellStyle name="Saída 2 2" xfId="1723"/>
    <cellStyle name="Saída 2 2 2" xfId="2615"/>
    <cellStyle name="Saída 2 2 2 10" xfId="5249"/>
    <cellStyle name="Saída 2 2 2 10 2" xfId="10389"/>
    <cellStyle name="Saída 2 2 2 10 3" xfId="16133"/>
    <cellStyle name="Saída 2 2 2 10 4" xfId="12845"/>
    <cellStyle name="Saída 2 2 2 11" xfId="5046"/>
    <cellStyle name="Saída 2 2 2 11 2" xfId="10308"/>
    <cellStyle name="Saída 2 2 2 11 3" xfId="15999"/>
    <cellStyle name="Saída 2 2 2 11 4" xfId="12975"/>
    <cellStyle name="Saída 2 2 2 12" xfId="4858"/>
    <cellStyle name="Saída 2 2 2 12 2" xfId="15835"/>
    <cellStyle name="Saída 2 2 2 12 3" xfId="13148"/>
    <cellStyle name="Saída 2 2 2 13" xfId="8778"/>
    <cellStyle name="Saída 2 2 2 14" xfId="14143"/>
    <cellStyle name="Saída 2 2 2 2" xfId="2704"/>
    <cellStyle name="Saída 2 2 2 2 10" xfId="7480"/>
    <cellStyle name="Saída 2 2 2 2 10 2" xfId="11534"/>
    <cellStyle name="Saída 2 2 2 2 10 3" xfId="17838"/>
    <cellStyle name="Saída 2 2 2 2 10 4" xfId="20998"/>
    <cellStyle name="Saída 2 2 2 2 11" xfId="4897"/>
    <cellStyle name="Saída 2 2 2 2 11 2" xfId="15870"/>
    <cellStyle name="Saída 2 2 2 2 11 3" xfId="14112"/>
    <cellStyle name="Saída 2 2 2 2 12" xfId="8859"/>
    <cellStyle name="Saída 2 2 2 2 13" xfId="14273"/>
    <cellStyle name="Saída 2 2 2 2 14" xfId="14299"/>
    <cellStyle name="Saída 2 2 2 2 2" xfId="2641"/>
    <cellStyle name="Saída 2 2 2 2 2 10" xfId="4892"/>
    <cellStyle name="Saída 2 2 2 2 2 10 2" xfId="15867"/>
    <cellStyle name="Saída 2 2 2 2 2 10 3" xfId="14122"/>
    <cellStyle name="Saída 2 2 2 2 2 11" xfId="8798"/>
    <cellStyle name="Saída 2 2 2 2 2 12" xfId="14220"/>
    <cellStyle name="Saída 2 2 2 2 2 2" xfId="3133"/>
    <cellStyle name="Saída 2 2 2 2 2 2 10" xfId="9263"/>
    <cellStyle name="Saída 2 2 2 2 2 2 11" xfId="14588"/>
    <cellStyle name="Saída 2 2 2 2 2 2 12" xfId="14737"/>
    <cellStyle name="Saída 2 2 2 2 2 2 2" xfId="3520"/>
    <cellStyle name="Saída 2 2 2 2 2 2 2 2" xfId="7287"/>
    <cellStyle name="Saída 2 2 2 2 2 2 2 2 2" xfId="11392"/>
    <cellStyle name="Saída 2 2 2 2 2 2 2 2 3" xfId="17685"/>
    <cellStyle name="Saída 2 2 2 2 2 2 2 2 4" xfId="20805"/>
    <cellStyle name="Saída 2 2 2 2 2 2 2 3" xfId="5578"/>
    <cellStyle name="Saída 2 2 2 2 2 2 2 3 2" xfId="16394"/>
    <cellStyle name="Saída 2 2 2 2 2 2 2 3 3" xfId="19096"/>
    <cellStyle name="Saída 2 2 2 2 2 2 2 4" xfId="9612"/>
    <cellStyle name="Saída 2 2 2 2 2 2 2 5" xfId="14868"/>
    <cellStyle name="Saída 2 2 2 2 2 2 2 6" xfId="17590"/>
    <cellStyle name="Saída 2 2 2 2 2 2 3" xfId="3903"/>
    <cellStyle name="Saída 2 2 2 2 2 2 3 2" xfId="7866"/>
    <cellStyle name="Saída 2 2 2 2 2 2 3 2 2" xfId="11862"/>
    <cellStyle name="Saída 2 2 2 2 2 2 3 2 3" xfId="18124"/>
    <cellStyle name="Saída 2 2 2 2 2 2 3 2 4" xfId="21384"/>
    <cellStyle name="Saída 2 2 2 2 2 2 3 3" xfId="6158"/>
    <cellStyle name="Saída 2 2 2 2 2 2 3 3 2" xfId="16832"/>
    <cellStyle name="Saída 2 2 2 2 2 2 3 3 3" xfId="19676"/>
    <cellStyle name="Saída 2 2 2 2 2 2 3 4" xfId="9826"/>
    <cellStyle name="Saída 2 2 2 2 2 2 3 5" xfId="15144"/>
    <cellStyle name="Saída 2 2 2 2 2 2 3 6" xfId="14085"/>
    <cellStyle name="Saída 2 2 2 2 2 2 4" xfId="4286"/>
    <cellStyle name="Saída 2 2 2 2 2 2 4 2" xfId="8195"/>
    <cellStyle name="Saída 2 2 2 2 2 2 4 2 2" xfId="12163"/>
    <cellStyle name="Saída 2 2 2 2 2 2 4 2 3" xfId="18387"/>
    <cellStyle name="Saída 2 2 2 2 2 2 4 2 4" xfId="21713"/>
    <cellStyle name="Saída 2 2 2 2 2 2 4 3" xfId="6487"/>
    <cellStyle name="Saída 2 2 2 2 2 2 4 3 2" xfId="17096"/>
    <cellStyle name="Saída 2 2 2 2 2 2 4 3 3" xfId="20005"/>
    <cellStyle name="Saída 2 2 2 2 2 2 4 4" xfId="10004"/>
    <cellStyle name="Saída 2 2 2 2 2 2 4 5" xfId="15419"/>
    <cellStyle name="Saída 2 2 2 2 2 2 4 6" xfId="13719"/>
    <cellStyle name="Saída 2 2 2 2 2 2 5" xfId="4668"/>
    <cellStyle name="Saída 2 2 2 2 2 2 5 2" xfId="8427"/>
    <cellStyle name="Saída 2 2 2 2 2 2 5 2 2" xfId="12395"/>
    <cellStyle name="Saída 2 2 2 2 2 2 5 2 3" xfId="18558"/>
    <cellStyle name="Saída 2 2 2 2 2 2 5 2 4" xfId="21945"/>
    <cellStyle name="Saída 2 2 2 2 2 2 5 3" xfId="6719"/>
    <cellStyle name="Saída 2 2 2 2 2 2 5 3 2" xfId="17267"/>
    <cellStyle name="Saída 2 2 2 2 2 2 5 3 3" xfId="20237"/>
    <cellStyle name="Saída 2 2 2 2 2 2 5 4" xfId="10181"/>
    <cellStyle name="Saída 2 2 2 2 2 2 5 5" xfId="15693"/>
    <cellStyle name="Saída 2 2 2 2 2 2 5 6" xfId="13337"/>
    <cellStyle name="Saída 2 2 2 2 2 2 6" xfId="6951"/>
    <cellStyle name="Saída 2 2 2 2 2 2 6 2" xfId="8659"/>
    <cellStyle name="Saída 2 2 2 2 2 2 6 2 2" xfId="12627"/>
    <cellStyle name="Saída 2 2 2 2 2 2 6 2 3" xfId="18729"/>
    <cellStyle name="Saída 2 2 2 2 2 2 6 2 4" xfId="22177"/>
    <cellStyle name="Saída 2 2 2 2 2 2 6 3" xfId="11085"/>
    <cellStyle name="Saída 2 2 2 2 2 2 6 4" xfId="17437"/>
    <cellStyle name="Saída 2 2 2 2 2 2 6 5" xfId="20469"/>
    <cellStyle name="Saída 2 2 2 2 2 2 7" xfId="5939"/>
    <cellStyle name="Saída 2 2 2 2 2 2 7 2" xfId="10680"/>
    <cellStyle name="Saída 2 2 2 2 2 2 7 3" xfId="16675"/>
    <cellStyle name="Saída 2 2 2 2 2 2 7 4" xfId="19457"/>
    <cellStyle name="Saída 2 2 2 2 2 2 8" xfId="7647"/>
    <cellStyle name="Saída 2 2 2 2 2 2 8 2" xfId="11668"/>
    <cellStyle name="Saída 2 2 2 2 2 2 8 3" xfId="17967"/>
    <cellStyle name="Saída 2 2 2 2 2 2 8 4" xfId="21165"/>
    <cellStyle name="Saída 2 2 2 2 2 2 9" xfId="5035"/>
    <cellStyle name="Saída 2 2 2 2 2 2 9 2" xfId="15990"/>
    <cellStyle name="Saída 2 2 2 2 2 2 9 3" xfId="12984"/>
    <cellStyle name="Saída 2 2 2 2 2 3" xfId="3100"/>
    <cellStyle name="Saída 2 2 2 2 2 3 2" xfId="3487"/>
    <cellStyle name="Saída 2 2 2 2 2 3 2 2" xfId="7824"/>
    <cellStyle name="Saída 2 2 2 2 2 3 2 2 2" xfId="18088"/>
    <cellStyle name="Saída 2 2 2 2 2 3 2 2 3" xfId="21342"/>
    <cellStyle name="Saída 2 2 2 2 2 3 2 3" xfId="9581"/>
    <cellStyle name="Saída 2 2 2 2 2 3 2 4" xfId="14843"/>
    <cellStyle name="Saída 2 2 2 2 2 3 2 5" xfId="16924"/>
    <cellStyle name="Saída 2 2 2 2 2 3 3" xfId="3870"/>
    <cellStyle name="Saída 2 2 2 2 2 3 3 2" xfId="15119"/>
    <cellStyle name="Saída 2 2 2 2 2 3 3 3" xfId="14196"/>
    <cellStyle name="Saída 2 2 2 2 2 3 4" xfId="4253"/>
    <cellStyle name="Saída 2 2 2 2 2 3 4 2" xfId="15394"/>
    <cellStyle name="Saída 2 2 2 2 2 3 4 3" xfId="13752"/>
    <cellStyle name="Saída 2 2 2 2 2 3 5" xfId="4635"/>
    <cellStyle name="Saída 2 2 2 2 2 3 5 2" xfId="15668"/>
    <cellStyle name="Saída 2 2 2 2 2 3 5 3" xfId="13370"/>
    <cellStyle name="Saída 2 2 2 2 2 3 6" xfId="6116"/>
    <cellStyle name="Saída 2 2 2 2 2 3 6 2" xfId="16796"/>
    <cellStyle name="Saída 2 2 2 2 2 3 6 3" xfId="19634"/>
    <cellStyle name="Saída 2 2 2 2 2 3 7" xfId="9232"/>
    <cellStyle name="Saída 2 2 2 2 2 3 8" xfId="14563"/>
    <cellStyle name="Saída 2 2 2 2 2 3 9" xfId="17945"/>
    <cellStyle name="Saída 2 2 2 2 2 4" xfId="2841"/>
    <cellStyle name="Saída 2 2 2 2 2 4 2" xfId="7816"/>
    <cellStyle name="Saída 2 2 2 2 2 4 2 2" xfId="11826"/>
    <cellStyle name="Saída 2 2 2 2 2 4 2 3" xfId="18081"/>
    <cellStyle name="Saída 2 2 2 2 2 4 2 4" xfId="21334"/>
    <cellStyle name="Saída 2 2 2 2 2 4 3" xfId="6108"/>
    <cellStyle name="Saída 2 2 2 2 2 4 3 2" xfId="16789"/>
    <cellStyle name="Saída 2 2 2 2 2 4 3 3" xfId="19626"/>
    <cellStyle name="Saída 2 2 2 2 2 4 4" xfId="8994"/>
    <cellStyle name="Saída 2 2 2 2 2 4 5" xfId="14381"/>
    <cellStyle name="Saída 2 2 2 2 2 4 6" xfId="16129"/>
    <cellStyle name="Saída 2 2 2 2 2 5" xfId="5435"/>
    <cellStyle name="Saída 2 2 2 2 2 5 2" xfId="7144"/>
    <cellStyle name="Saída 2 2 2 2 2 5 2 2" xfId="11277"/>
    <cellStyle name="Saída 2 2 2 2 2 5 2 3" xfId="17559"/>
    <cellStyle name="Saída 2 2 2 2 2 5 2 4" xfId="20662"/>
    <cellStyle name="Saída 2 2 2 2 2 5 3" xfId="10451"/>
    <cellStyle name="Saída 2 2 2 2 2 5 4" xfId="16269"/>
    <cellStyle name="Saída 2 2 2 2 2 5 5" xfId="18953"/>
    <cellStyle name="Saída 2 2 2 2 2 6" xfId="5417"/>
    <cellStyle name="Saída 2 2 2 2 2 6 2" xfId="7126"/>
    <cellStyle name="Saída 2 2 2 2 2 6 2 2" xfId="11260"/>
    <cellStyle name="Saída 2 2 2 2 2 6 2 3" xfId="17546"/>
    <cellStyle name="Saída 2 2 2 2 2 6 2 4" xfId="20644"/>
    <cellStyle name="Saída 2 2 2 2 2 6 3" xfId="10434"/>
    <cellStyle name="Saída 2 2 2 2 2 6 4" xfId="16256"/>
    <cellStyle name="Saída 2 2 2 2 2 6 5" xfId="18935"/>
    <cellStyle name="Saída 2 2 2 2 2 7" xfId="5426"/>
    <cellStyle name="Saída 2 2 2 2 2 7 2" xfId="7135"/>
    <cellStyle name="Saída 2 2 2 2 2 7 2 2" xfId="11269"/>
    <cellStyle name="Saída 2 2 2 2 2 7 2 3" xfId="17554"/>
    <cellStyle name="Saída 2 2 2 2 2 7 2 4" xfId="20653"/>
    <cellStyle name="Saída 2 2 2 2 2 7 3" xfId="10443"/>
    <cellStyle name="Saída 2 2 2 2 2 7 4" xfId="16264"/>
    <cellStyle name="Saída 2 2 2 2 2 7 5" xfId="18944"/>
    <cellStyle name="Saída 2 2 2 2 2 8" xfId="5765"/>
    <cellStyle name="Saída 2 2 2 2 2 8 2" xfId="10542"/>
    <cellStyle name="Saída 2 2 2 2 2 8 3" xfId="16543"/>
    <cellStyle name="Saída 2 2 2 2 2 8 4" xfId="19283"/>
    <cellStyle name="Saída 2 2 2 2 2 9" xfId="7474"/>
    <cellStyle name="Saída 2 2 2 2 2 9 2" xfId="11529"/>
    <cellStyle name="Saída 2 2 2 2 2 9 3" xfId="17834"/>
    <cellStyle name="Saída 2 2 2 2 2 9 4" xfId="20992"/>
    <cellStyle name="Saída 2 2 2 2 3" xfId="3194"/>
    <cellStyle name="Saída 2 2 2 2 3 10" xfId="9324"/>
    <cellStyle name="Saída 2 2 2 2 3 11" xfId="14638"/>
    <cellStyle name="Saída 2 2 2 2 3 12" xfId="17303"/>
    <cellStyle name="Saída 2 2 2 2 3 2" xfId="3581"/>
    <cellStyle name="Saída 2 2 2 2 3 2 2" xfId="7258"/>
    <cellStyle name="Saída 2 2 2 2 3 2 2 2" xfId="11363"/>
    <cellStyle name="Saída 2 2 2 2 3 2 2 3" xfId="17658"/>
    <cellStyle name="Saída 2 2 2 2 3 2 2 4" xfId="20776"/>
    <cellStyle name="Saída 2 2 2 2 3 2 3" xfId="5549"/>
    <cellStyle name="Saída 2 2 2 2 3 2 3 2" xfId="16367"/>
    <cellStyle name="Saída 2 2 2 2 3 2 3 3" xfId="19067"/>
    <cellStyle name="Saída 2 2 2 2 3 2 4" xfId="9673"/>
    <cellStyle name="Saída 2 2 2 2 3 2 5" xfId="14918"/>
    <cellStyle name="Saída 2 2 2 2 3 2 6" xfId="16079"/>
    <cellStyle name="Saída 2 2 2 2 3 3" xfId="3964"/>
    <cellStyle name="Saída 2 2 2 2 3 3 2" xfId="7191"/>
    <cellStyle name="Saída 2 2 2 2 3 3 2 2" xfId="11319"/>
    <cellStyle name="Saída 2 2 2 2 3 3 2 3" xfId="17599"/>
    <cellStyle name="Saída 2 2 2 2 3 3 2 4" xfId="20709"/>
    <cellStyle name="Saída 2 2 2 2 3 3 3" xfId="5482"/>
    <cellStyle name="Saída 2 2 2 2 3 3 3 2" xfId="16309"/>
    <cellStyle name="Saída 2 2 2 2 3 3 3 3" xfId="19000"/>
    <cellStyle name="Saída 2 2 2 2 3 3 4" xfId="9886"/>
    <cellStyle name="Saída 2 2 2 2 3 3 5" xfId="15194"/>
    <cellStyle name="Saída 2 2 2 2 3 3 6" xfId="14027"/>
    <cellStyle name="Saída 2 2 2 2 3 4" xfId="4347"/>
    <cellStyle name="Saída 2 2 2 2 3 4 2" xfId="8128"/>
    <cellStyle name="Saída 2 2 2 2 3 4 2 2" xfId="12096"/>
    <cellStyle name="Saída 2 2 2 2 3 4 2 3" xfId="18332"/>
    <cellStyle name="Saída 2 2 2 2 3 4 2 4" xfId="21646"/>
    <cellStyle name="Saída 2 2 2 2 3 4 3" xfId="6420"/>
    <cellStyle name="Saída 2 2 2 2 3 4 3 2" xfId="17041"/>
    <cellStyle name="Saída 2 2 2 2 3 4 3 3" xfId="19938"/>
    <cellStyle name="Saída 2 2 2 2 3 4 4" xfId="10064"/>
    <cellStyle name="Saída 2 2 2 2 3 4 5" xfId="15469"/>
    <cellStyle name="Saída 2 2 2 2 3 4 6" xfId="13658"/>
    <cellStyle name="Saída 2 2 2 2 3 5" xfId="4729"/>
    <cellStyle name="Saída 2 2 2 2 3 5 2" xfId="8360"/>
    <cellStyle name="Saída 2 2 2 2 3 5 2 2" xfId="12328"/>
    <cellStyle name="Saída 2 2 2 2 3 5 2 3" xfId="18503"/>
    <cellStyle name="Saída 2 2 2 2 3 5 2 4" xfId="21878"/>
    <cellStyle name="Saída 2 2 2 2 3 5 3" xfId="6652"/>
    <cellStyle name="Saída 2 2 2 2 3 5 3 2" xfId="17212"/>
    <cellStyle name="Saída 2 2 2 2 3 5 3 3" xfId="20170"/>
    <cellStyle name="Saída 2 2 2 2 3 5 4" xfId="10241"/>
    <cellStyle name="Saída 2 2 2 2 3 5 5" xfId="15742"/>
    <cellStyle name="Saída 2 2 2 2 3 5 6" xfId="13276"/>
    <cellStyle name="Saída 2 2 2 2 3 6" xfId="6884"/>
    <cellStyle name="Saída 2 2 2 2 3 6 2" xfId="8592"/>
    <cellStyle name="Saída 2 2 2 2 3 6 2 2" xfId="12560"/>
    <cellStyle name="Saída 2 2 2 2 3 6 2 3" xfId="18674"/>
    <cellStyle name="Saída 2 2 2 2 3 6 2 4" xfId="22110"/>
    <cellStyle name="Saída 2 2 2 2 3 6 3" xfId="11018"/>
    <cellStyle name="Saída 2 2 2 2 3 6 4" xfId="17382"/>
    <cellStyle name="Saída 2 2 2 2 3 6 5" xfId="20402"/>
    <cellStyle name="Saída 2 2 2 2 3 7" xfId="5872"/>
    <cellStyle name="Saída 2 2 2 2 3 7 2" xfId="10613"/>
    <cellStyle name="Saída 2 2 2 2 3 7 3" xfId="16620"/>
    <cellStyle name="Saída 2 2 2 2 3 7 4" xfId="19390"/>
    <cellStyle name="Saída 2 2 2 2 3 8" xfId="7580"/>
    <cellStyle name="Saída 2 2 2 2 3 8 2" xfId="11601"/>
    <cellStyle name="Saída 2 2 2 2 3 8 3" xfId="17912"/>
    <cellStyle name="Saída 2 2 2 2 3 8 4" xfId="21098"/>
    <cellStyle name="Saída 2 2 2 2 3 9" xfId="4962"/>
    <cellStyle name="Saída 2 2 2 2 3 9 2" xfId="15930"/>
    <cellStyle name="Saída 2 2 2 2 3 9 3" xfId="13057"/>
    <cellStyle name="Saída 2 2 2 2 4" xfId="3013"/>
    <cellStyle name="Saída 2 2 2 2 4 2" xfId="3400"/>
    <cellStyle name="Saída 2 2 2 2 4 2 2" xfId="7907"/>
    <cellStyle name="Saída 2 2 2 2 4 2 2 2" xfId="18161"/>
    <cellStyle name="Saída 2 2 2 2 4 2 2 3" xfId="21425"/>
    <cellStyle name="Saída 2 2 2 2 4 2 3" xfId="9520"/>
    <cellStyle name="Saída 2 2 2 2 4 2 4" xfId="14774"/>
    <cellStyle name="Saída 2 2 2 2 4 2 5" xfId="14913"/>
    <cellStyle name="Saída 2 2 2 2 4 3" xfId="3783"/>
    <cellStyle name="Saída 2 2 2 2 4 3 2" xfId="15050"/>
    <cellStyle name="Saída 2 2 2 2 4 3 3" xfId="18796"/>
    <cellStyle name="Saída 2 2 2 2 4 4" xfId="4166"/>
    <cellStyle name="Saída 2 2 2 2 4 4 2" xfId="15325"/>
    <cellStyle name="Saída 2 2 2 2 4 4 3" xfId="13839"/>
    <cellStyle name="Saída 2 2 2 2 4 5" xfId="4548"/>
    <cellStyle name="Saída 2 2 2 2 4 5 2" xfId="15599"/>
    <cellStyle name="Saída 2 2 2 2 4 5 3" xfId="13457"/>
    <cellStyle name="Saída 2 2 2 2 4 6" xfId="6199"/>
    <cellStyle name="Saída 2 2 2 2 4 6 2" xfId="16869"/>
    <cellStyle name="Saída 2 2 2 2 4 6 3" xfId="19717"/>
    <cellStyle name="Saída 2 2 2 2 4 7" xfId="9156"/>
    <cellStyle name="Saída 2 2 2 2 4 8" xfId="14494"/>
    <cellStyle name="Saída 2 2 2 2 4 9" xfId="17498"/>
    <cellStyle name="Saída 2 2 2 2 5" xfId="5285"/>
    <cellStyle name="Saída 2 2 2 2 5 2" xfId="5082"/>
    <cellStyle name="Saída 2 2 2 2 5 2 2" xfId="10333"/>
    <cellStyle name="Saída 2 2 2 2 5 2 3" xfId="16020"/>
    <cellStyle name="Saída 2 2 2 2 5 2 4" xfId="12953"/>
    <cellStyle name="Saída 2 2 2 2 5 3" xfId="10410"/>
    <cellStyle name="Saída 2 2 2 2 5 4" xfId="16163"/>
    <cellStyle name="Saída 2 2 2 2 5 5" xfId="18803"/>
    <cellStyle name="Saída 2 2 2 2 6" xfId="5436"/>
    <cellStyle name="Saída 2 2 2 2 6 2" xfId="7145"/>
    <cellStyle name="Saída 2 2 2 2 6 2 2" xfId="11278"/>
    <cellStyle name="Saída 2 2 2 2 6 2 3" xfId="17560"/>
    <cellStyle name="Saída 2 2 2 2 6 2 4" xfId="20663"/>
    <cellStyle name="Saída 2 2 2 2 6 3" xfId="10452"/>
    <cellStyle name="Saída 2 2 2 2 6 4" xfId="16270"/>
    <cellStyle name="Saída 2 2 2 2 6 5" xfId="18954"/>
    <cellStyle name="Saída 2 2 2 2 7" xfId="6089"/>
    <cellStyle name="Saída 2 2 2 2 7 2" xfId="7797"/>
    <cellStyle name="Saída 2 2 2 2 7 2 2" xfId="11813"/>
    <cellStyle name="Saída 2 2 2 2 7 2 3" xfId="18065"/>
    <cellStyle name="Saída 2 2 2 2 7 2 4" xfId="21315"/>
    <cellStyle name="Saída 2 2 2 2 7 3" xfId="10804"/>
    <cellStyle name="Saída 2 2 2 2 7 4" xfId="16773"/>
    <cellStyle name="Saída 2 2 2 2 7 5" xfId="19607"/>
    <cellStyle name="Saída 2 2 2 2 8" xfId="5471"/>
    <cellStyle name="Saída 2 2 2 2 8 2" xfId="7180"/>
    <cellStyle name="Saída 2 2 2 2 8 2 2" xfId="11309"/>
    <cellStyle name="Saída 2 2 2 2 8 2 3" xfId="17591"/>
    <cellStyle name="Saída 2 2 2 2 8 2 4" xfId="20698"/>
    <cellStyle name="Saída 2 2 2 2 8 3" xfId="10470"/>
    <cellStyle name="Saída 2 2 2 2 8 4" xfId="16301"/>
    <cellStyle name="Saída 2 2 2 2 8 5" xfId="18989"/>
    <cellStyle name="Saída 2 2 2 2 9" xfId="5771"/>
    <cellStyle name="Saída 2 2 2 2 9 2" xfId="10547"/>
    <cellStyle name="Saída 2 2 2 2 9 3" xfId="16546"/>
    <cellStyle name="Saída 2 2 2 2 9 4" xfId="19289"/>
    <cellStyle name="Saída 2 2 2 3" xfId="2679"/>
    <cellStyle name="Saída 2 2 2 3 10" xfId="7524"/>
    <cellStyle name="Saída 2 2 2 3 10 2" xfId="11564"/>
    <cellStyle name="Saída 2 2 2 3 10 3" xfId="17871"/>
    <cellStyle name="Saída 2 2 2 3 10 4" xfId="21042"/>
    <cellStyle name="Saída 2 2 2 3 11" xfId="4927"/>
    <cellStyle name="Saída 2 2 2 3 11 2" xfId="15897"/>
    <cellStyle name="Saída 2 2 2 3 11 3" xfId="13092"/>
    <cellStyle name="Saída 2 2 2 3 12" xfId="8835"/>
    <cellStyle name="Saída 2 2 2 3 13" xfId="14252"/>
    <cellStyle name="Saída 2 2 2 3 14" xfId="18437"/>
    <cellStyle name="Saída 2 2 2 3 2" xfId="2737"/>
    <cellStyle name="Saída 2 2 2 3 2 10" xfId="4949"/>
    <cellStyle name="Saída 2 2 2 3 2 10 2" xfId="15919"/>
    <cellStyle name="Saída 2 2 2 3 2 10 3" xfId="13070"/>
    <cellStyle name="Saída 2 2 2 3 2 11" xfId="8892"/>
    <cellStyle name="Saída 2 2 2 3 2 12" xfId="14296"/>
    <cellStyle name="Saída 2 2 2 3 2 2" xfId="3227"/>
    <cellStyle name="Saída 2 2 2 3 2 2 10" xfId="9357"/>
    <cellStyle name="Saída 2 2 2 3 2 2 11" xfId="14661"/>
    <cellStyle name="Saída 2 2 2 3 2 2 12" xfId="17544"/>
    <cellStyle name="Saída 2 2 2 3 2 2 2" xfId="3614"/>
    <cellStyle name="Saída 2 2 2 3 2 2 2 2" xfId="7975"/>
    <cellStyle name="Saída 2 2 2 3 2 2 2 2 2" xfId="11951"/>
    <cellStyle name="Saída 2 2 2 3 2 2 2 2 3" xfId="18201"/>
    <cellStyle name="Saída 2 2 2 3 2 2 2 2 4" xfId="21493"/>
    <cellStyle name="Saída 2 2 2 3 2 2 2 3" xfId="6267"/>
    <cellStyle name="Saída 2 2 2 3 2 2 2 3 2" xfId="16909"/>
    <cellStyle name="Saída 2 2 2 3 2 2 2 3 3" xfId="19785"/>
    <cellStyle name="Saída 2 2 2 3 2 2 2 4" xfId="9706"/>
    <cellStyle name="Saída 2 2 2 3 2 2 2 5" xfId="14941"/>
    <cellStyle name="Saída 2 2 2 3 2 2 2 6" xfId="15764"/>
    <cellStyle name="Saída 2 2 2 3 2 2 3" xfId="3997"/>
    <cellStyle name="Saída 2 2 2 3 2 2 3 2" xfId="5157"/>
    <cellStyle name="Saída 2 2 2 3 2 2 3 2 2" xfId="10386"/>
    <cellStyle name="Saída 2 2 2 3 2 2 3 2 3" xfId="16078"/>
    <cellStyle name="Saída 2 2 2 3 2 2 3 2 4" xfId="12770"/>
    <cellStyle name="Saída 2 2 2 3 2 2 3 3" xfId="5344"/>
    <cellStyle name="Saída 2 2 2 3 2 2 3 3 2" xfId="16211"/>
    <cellStyle name="Saída 2 2 2 3 2 2 3 3 3" xfId="18862"/>
    <cellStyle name="Saída 2 2 2 3 2 2 3 4" xfId="9916"/>
    <cellStyle name="Saída 2 2 2 3 2 2 3 5" xfId="15217"/>
    <cellStyle name="Saída 2 2 2 3 2 2 3 6" xfId="13994"/>
    <cellStyle name="Saída 2 2 2 3 2 2 4" xfId="4380"/>
    <cellStyle name="Saída 2 2 2 3 2 2 4 2" xfId="8282"/>
    <cellStyle name="Saída 2 2 2 3 2 2 4 2 2" xfId="12250"/>
    <cellStyle name="Saída 2 2 2 3 2 2 4 2 3" xfId="18434"/>
    <cellStyle name="Saída 2 2 2 3 2 2 4 2 4" xfId="21800"/>
    <cellStyle name="Saída 2 2 2 3 2 2 4 3" xfId="6574"/>
    <cellStyle name="Saída 2 2 2 3 2 2 4 3 2" xfId="17143"/>
    <cellStyle name="Saída 2 2 2 3 2 2 4 3 3" xfId="20092"/>
    <cellStyle name="Saída 2 2 2 3 2 2 4 4" xfId="10094"/>
    <cellStyle name="Saída 2 2 2 3 2 2 4 5" xfId="15492"/>
    <cellStyle name="Saída 2 2 2 3 2 2 4 6" xfId="13625"/>
    <cellStyle name="Saída 2 2 2 3 2 2 5" xfId="4762"/>
    <cellStyle name="Saída 2 2 2 3 2 2 5 2" xfId="8514"/>
    <cellStyle name="Saída 2 2 2 3 2 2 5 2 2" xfId="12482"/>
    <cellStyle name="Saída 2 2 2 3 2 2 5 2 3" xfId="18605"/>
    <cellStyle name="Saída 2 2 2 3 2 2 5 2 4" xfId="22032"/>
    <cellStyle name="Saída 2 2 2 3 2 2 5 3" xfId="6806"/>
    <cellStyle name="Saída 2 2 2 3 2 2 5 3 2" xfId="17313"/>
    <cellStyle name="Saída 2 2 2 3 2 2 5 3 3" xfId="20324"/>
    <cellStyle name="Saída 2 2 2 3 2 2 5 4" xfId="10271"/>
    <cellStyle name="Saída 2 2 2 3 2 2 5 5" xfId="15765"/>
    <cellStyle name="Saída 2 2 2 3 2 2 5 6" xfId="13243"/>
    <cellStyle name="Saída 2 2 2 3 2 2 6" xfId="7038"/>
    <cellStyle name="Saída 2 2 2 3 2 2 6 2" xfId="8746"/>
    <cellStyle name="Saída 2 2 2 3 2 2 6 2 2" xfId="12714"/>
    <cellStyle name="Saída 2 2 2 3 2 2 6 2 3" xfId="18777"/>
    <cellStyle name="Saída 2 2 2 3 2 2 6 2 4" xfId="22264"/>
    <cellStyle name="Saída 2 2 2 3 2 2 6 3" xfId="11172"/>
    <cellStyle name="Saída 2 2 2 3 2 2 6 4" xfId="17484"/>
    <cellStyle name="Saída 2 2 2 3 2 2 6 5" xfId="20556"/>
    <cellStyle name="Saída 2 2 2 3 2 2 7" xfId="6026"/>
    <cellStyle name="Saída 2 2 2 3 2 2 7 2" xfId="10767"/>
    <cellStyle name="Saída 2 2 2 3 2 2 7 3" xfId="16723"/>
    <cellStyle name="Saída 2 2 2 3 2 2 7 4" xfId="19544"/>
    <cellStyle name="Saída 2 2 2 3 2 2 8" xfId="7734"/>
    <cellStyle name="Saída 2 2 2 3 2 2 8 2" xfId="11755"/>
    <cellStyle name="Saída 2 2 2 3 2 2 8 3" xfId="18015"/>
    <cellStyle name="Saída 2 2 2 3 2 2 8 4" xfId="21252"/>
    <cellStyle name="Saída 2 2 2 3 2 2 9" xfId="5220"/>
    <cellStyle name="Saída 2 2 2 3 2 2 9 2" xfId="16111"/>
    <cellStyle name="Saída 2 2 2 3 2 2 9 3" xfId="12874"/>
    <cellStyle name="Saída 2 2 2 3 2 3" xfId="3284"/>
    <cellStyle name="Saída 2 2 2 3 2 3 2" xfId="3671"/>
    <cellStyle name="Saída 2 2 2 3 2 3 2 2" xfId="7249"/>
    <cellStyle name="Saída 2 2 2 3 2 3 2 2 2" xfId="17650"/>
    <cellStyle name="Saída 2 2 2 3 2 3 2 2 3" xfId="20767"/>
    <cellStyle name="Saída 2 2 2 3 2 3 2 3" xfId="9752"/>
    <cellStyle name="Saída 2 2 2 3 2 3 2 4" xfId="14983"/>
    <cellStyle name="Saída 2 2 2 3 2 3 2 5" xfId="16085"/>
    <cellStyle name="Saída 2 2 2 3 2 3 3" xfId="4054"/>
    <cellStyle name="Saída 2 2 2 3 2 3 3 2" xfId="15258"/>
    <cellStyle name="Saída 2 2 2 3 2 3 3 3" xfId="13937"/>
    <cellStyle name="Saída 2 2 2 3 2 3 4" xfId="4437"/>
    <cellStyle name="Saída 2 2 2 3 2 3 4 2" xfId="15534"/>
    <cellStyle name="Saída 2 2 2 3 2 3 4 3" xfId="13568"/>
    <cellStyle name="Saída 2 2 2 3 2 3 5" xfId="4819"/>
    <cellStyle name="Saída 2 2 2 3 2 3 5 2" xfId="15806"/>
    <cellStyle name="Saída 2 2 2 3 2 3 5 3" xfId="13187"/>
    <cellStyle name="Saída 2 2 2 3 2 3 6" xfId="5540"/>
    <cellStyle name="Saída 2 2 2 3 2 3 6 2" xfId="16359"/>
    <cellStyle name="Saída 2 2 2 3 2 3 6 3" xfId="19058"/>
    <cellStyle name="Saída 2 2 2 3 2 3 7" xfId="9414"/>
    <cellStyle name="Saída 2 2 2 3 2 3 8" xfId="14703"/>
    <cellStyle name="Saída 2 2 2 3 2 3 9" xfId="15142"/>
    <cellStyle name="Saída 2 2 2 3 2 4" xfId="2902"/>
    <cellStyle name="Saída 2 2 2 3 2 4 2" xfId="8072"/>
    <cellStyle name="Saída 2 2 2 3 2 4 2 2" xfId="12042"/>
    <cellStyle name="Saída 2 2 2 3 2 4 2 3" xfId="18278"/>
    <cellStyle name="Saída 2 2 2 3 2 4 2 4" xfId="21590"/>
    <cellStyle name="Saída 2 2 2 3 2 4 3" xfId="6364"/>
    <cellStyle name="Saída 2 2 2 3 2 4 3 2" xfId="16987"/>
    <cellStyle name="Saída 2 2 2 3 2 4 3 3" xfId="19882"/>
    <cellStyle name="Saída 2 2 2 3 2 4 4" xfId="9054"/>
    <cellStyle name="Saída 2 2 2 3 2 4 5" xfId="14429"/>
    <cellStyle name="Saída 2 2 2 3 2 4 6" xfId="15651"/>
    <cellStyle name="Saída 2 2 2 3 2 5" xfId="6407"/>
    <cellStyle name="Saída 2 2 2 3 2 5 2" xfId="8115"/>
    <cellStyle name="Saída 2 2 2 3 2 5 2 2" xfId="12083"/>
    <cellStyle name="Saída 2 2 2 3 2 5 2 3" xfId="18321"/>
    <cellStyle name="Saída 2 2 2 3 2 5 2 4" xfId="21633"/>
    <cellStyle name="Saída 2 2 2 3 2 5 3" xfId="10925"/>
    <cellStyle name="Saída 2 2 2 3 2 5 4" xfId="17030"/>
    <cellStyle name="Saída 2 2 2 3 2 5 5" xfId="19925"/>
    <cellStyle name="Saída 2 2 2 3 2 6" xfId="6639"/>
    <cellStyle name="Saída 2 2 2 3 2 6 2" xfId="8347"/>
    <cellStyle name="Saída 2 2 2 3 2 6 2 2" xfId="12315"/>
    <cellStyle name="Saída 2 2 2 3 2 6 2 3" xfId="18492"/>
    <cellStyle name="Saída 2 2 2 3 2 6 2 4" xfId="21865"/>
    <cellStyle name="Saída 2 2 2 3 2 6 3" xfId="10965"/>
    <cellStyle name="Saída 2 2 2 3 2 6 4" xfId="17201"/>
    <cellStyle name="Saída 2 2 2 3 2 6 5" xfId="20157"/>
    <cellStyle name="Saída 2 2 2 3 2 7" xfId="6871"/>
    <cellStyle name="Saída 2 2 2 3 2 7 2" xfId="8579"/>
    <cellStyle name="Saída 2 2 2 3 2 7 2 2" xfId="12547"/>
    <cellStyle name="Saída 2 2 2 3 2 7 2 3" xfId="18663"/>
    <cellStyle name="Saída 2 2 2 3 2 7 2 4" xfId="22097"/>
    <cellStyle name="Saída 2 2 2 3 2 7 3" xfId="11005"/>
    <cellStyle name="Saída 2 2 2 3 2 7 4" xfId="17371"/>
    <cellStyle name="Saída 2 2 2 3 2 7 5" xfId="20389"/>
    <cellStyle name="Saída 2 2 2 3 2 8" xfId="5855"/>
    <cellStyle name="Saída 2 2 2 3 2 8 2" xfId="10600"/>
    <cellStyle name="Saída 2 2 2 3 2 8 3" xfId="16608"/>
    <cellStyle name="Saída 2 2 2 3 2 8 4" xfId="19373"/>
    <cellStyle name="Saída 2 2 2 3 2 9" xfId="7563"/>
    <cellStyle name="Saída 2 2 2 3 2 9 2" xfId="11588"/>
    <cellStyle name="Saída 2 2 2 3 2 9 3" xfId="17900"/>
    <cellStyle name="Saída 2 2 2 3 2 9 4" xfId="21081"/>
    <cellStyle name="Saída 2 2 2 3 3" xfId="3170"/>
    <cellStyle name="Saída 2 2 2 3 3 10" xfId="9300"/>
    <cellStyle name="Saída 2 2 2 3 3 11" xfId="14619"/>
    <cellStyle name="Saída 2 2 2 3 3 12" xfId="18412"/>
    <cellStyle name="Saída 2 2 2 3 3 2" xfId="3557"/>
    <cellStyle name="Saída 2 2 2 3 3 2 2" xfId="7363"/>
    <cellStyle name="Saída 2 2 2 3 3 2 2 2" xfId="11449"/>
    <cellStyle name="Saída 2 2 2 3 3 2 2 3" xfId="17748"/>
    <cellStyle name="Saída 2 2 2 3 3 2 2 4" xfId="20881"/>
    <cellStyle name="Saída 2 2 2 3 3 2 3" xfId="5654"/>
    <cellStyle name="Saída 2 2 2 3 3 2 3 2" xfId="16457"/>
    <cellStyle name="Saída 2 2 2 3 3 2 3 3" xfId="19172"/>
    <cellStyle name="Saída 2 2 2 3 3 2 4" xfId="9649"/>
    <cellStyle name="Saída 2 2 2 3 3 2 5" xfId="14899"/>
    <cellStyle name="Saída 2 2 2 3 3 2 6" xfId="16578"/>
    <cellStyle name="Saída 2 2 2 3 3 3" xfId="3940"/>
    <cellStyle name="Saída 2 2 2 3 3 3 2" xfId="5111"/>
    <cellStyle name="Saída 2 2 2 3 3 3 2 2" xfId="10354"/>
    <cellStyle name="Saída 2 2 2 3 3 3 2 3" xfId="16045"/>
    <cellStyle name="Saída 2 2 2 3 3 3 2 4" xfId="12799"/>
    <cellStyle name="Saída 2 2 2 3 3 3 3" xfId="5303"/>
    <cellStyle name="Saída 2 2 2 3 3 3 3 2" xfId="16177"/>
    <cellStyle name="Saída 2 2 2 3 3 3 3 3" xfId="18821"/>
    <cellStyle name="Saída 2 2 2 3 3 3 4" xfId="9863"/>
    <cellStyle name="Saída 2 2 2 3 3 3 5" xfId="15175"/>
    <cellStyle name="Saída 2 2 2 3 3 3 6" xfId="14051"/>
    <cellStyle name="Saída 2 2 2 3 3 4" xfId="4323"/>
    <cellStyle name="Saída 2 2 2 3 3 4 2" xfId="8170"/>
    <cellStyle name="Saída 2 2 2 3 3 4 2 2" xfId="12138"/>
    <cellStyle name="Saída 2 2 2 3 3 4 2 3" xfId="18367"/>
    <cellStyle name="Saída 2 2 2 3 3 4 2 4" xfId="21688"/>
    <cellStyle name="Saída 2 2 2 3 3 4 3" xfId="6462"/>
    <cellStyle name="Saída 2 2 2 3 3 4 3 2" xfId="17076"/>
    <cellStyle name="Saída 2 2 2 3 3 4 3 3" xfId="19980"/>
    <cellStyle name="Saída 2 2 2 3 3 4 4" xfId="10041"/>
    <cellStyle name="Saída 2 2 2 3 3 4 5" xfId="15450"/>
    <cellStyle name="Saída 2 2 2 3 3 4 6" xfId="13682"/>
    <cellStyle name="Saída 2 2 2 3 3 5" xfId="4705"/>
    <cellStyle name="Saída 2 2 2 3 3 5 2" xfId="8402"/>
    <cellStyle name="Saída 2 2 2 3 3 5 2 2" xfId="12370"/>
    <cellStyle name="Saída 2 2 2 3 3 5 2 3" xfId="18538"/>
    <cellStyle name="Saída 2 2 2 3 3 5 2 4" xfId="21920"/>
    <cellStyle name="Saída 2 2 2 3 3 5 3" xfId="6694"/>
    <cellStyle name="Saída 2 2 2 3 3 5 3 2" xfId="17247"/>
    <cellStyle name="Saída 2 2 2 3 3 5 3 3" xfId="20212"/>
    <cellStyle name="Saída 2 2 2 3 3 5 4" xfId="10218"/>
    <cellStyle name="Saída 2 2 2 3 3 5 5" xfId="15724"/>
    <cellStyle name="Saída 2 2 2 3 3 5 6" xfId="13300"/>
    <cellStyle name="Saída 2 2 2 3 3 6" xfId="6926"/>
    <cellStyle name="Saída 2 2 2 3 3 6 2" xfId="8634"/>
    <cellStyle name="Saída 2 2 2 3 3 6 2 2" xfId="12602"/>
    <cellStyle name="Saída 2 2 2 3 3 6 2 3" xfId="18709"/>
    <cellStyle name="Saída 2 2 2 3 3 6 2 4" xfId="22152"/>
    <cellStyle name="Saída 2 2 2 3 3 6 3" xfId="11060"/>
    <cellStyle name="Saída 2 2 2 3 3 6 4" xfId="17417"/>
    <cellStyle name="Saída 2 2 2 3 3 6 5" xfId="20444"/>
    <cellStyle name="Saída 2 2 2 3 3 7" xfId="5914"/>
    <cellStyle name="Saída 2 2 2 3 3 7 2" xfId="10655"/>
    <cellStyle name="Saída 2 2 2 3 3 7 3" xfId="16655"/>
    <cellStyle name="Saída 2 2 2 3 3 7 4" xfId="19432"/>
    <cellStyle name="Saída 2 2 2 3 3 8" xfId="7622"/>
    <cellStyle name="Saída 2 2 2 3 3 8 2" xfId="11643"/>
    <cellStyle name="Saída 2 2 2 3 3 8 3" xfId="17947"/>
    <cellStyle name="Saída 2 2 2 3 3 8 4" xfId="21140"/>
    <cellStyle name="Saída 2 2 2 3 3 9" xfId="5010"/>
    <cellStyle name="Saída 2 2 2 3 3 9 2" xfId="15970"/>
    <cellStyle name="Saída 2 2 2 3 3 9 3" xfId="13009"/>
    <cellStyle name="Saída 2 2 2 3 4" xfId="3052"/>
    <cellStyle name="Saída 2 2 2 3 4 2" xfId="3439"/>
    <cellStyle name="Saída 2 2 2 3 4 2 2" xfId="7789"/>
    <cellStyle name="Saída 2 2 2 3 4 2 2 2" xfId="18057"/>
    <cellStyle name="Saída 2 2 2 3 4 2 2 3" xfId="21307"/>
    <cellStyle name="Saída 2 2 2 3 4 2 3" xfId="9549"/>
    <cellStyle name="Saída 2 2 2 3 4 2 4" xfId="14804"/>
    <cellStyle name="Saída 2 2 2 3 4 2 5" xfId="16952"/>
    <cellStyle name="Saída 2 2 2 3 4 3" xfId="3822"/>
    <cellStyle name="Saída 2 2 2 3 4 3 2" xfId="15080"/>
    <cellStyle name="Saída 2 2 2 3 4 3 3" xfId="16134"/>
    <cellStyle name="Saída 2 2 2 3 4 4" xfId="4205"/>
    <cellStyle name="Saída 2 2 2 3 4 4 2" xfId="15355"/>
    <cellStyle name="Saída 2 2 2 3 4 4 3" xfId="13800"/>
    <cellStyle name="Saída 2 2 2 3 4 5" xfId="4587"/>
    <cellStyle name="Saída 2 2 2 3 4 5 2" xfId="15629"/>
    <cellStyle name="Saída 2 2 2 3 4 5 3" xfId="13418"/>
    <cellStyle name="Saída 2 2 2 3 4 6" xfId="6081"/>
    <cellStyle name="Saída 2 2 2 3 4 6 2" xfId="16765"/>
    <cellStyle name="Saída 2 2 2 3 4 6 3" xfId="19599"/>
    <cellStyle name="Saída 2 2 2 3 4 7" xfId="9192"/>
    <cellStyle name="Saída 2 2 2 3 4 8" xfId="14524"/>
    <cellStyle name="Saída 2 2 2 3 4 9" xfId="16191"/>
    <cellStyle name="Saída 2 2 2 3 5" xfId="2879"/>
    <cellStyle name="Saída 2 2 2 3 5 2" xfId="8067"/>
    <cellStyle name="Saída 2 2 2 3 5 2 2" xfId="12037"/>
    <cellStyle name="Saída 2 2 2 3 5 2 3" xfId="18274"/>
    <cellStyle name="Saída 2 2 2 3 5 2 4" xfId="21585"/>
    <cellStyle name="Saída 2 2 2 3 5 3" xfId="6359"/>
    <cellStyle name="Saída 2 2 2 3 5 3 2" xfId="16983"/>
    <cellStyle name="Saída 2 2 2 3 5 3 3" xfId="19877"/>
    <cellStyle name="Saída 2 2 2 3 5 4" xfId="9031"/>
    <cellStyle name="Saída 2 2 2 3 5 5" xfId="14413"/>
    <cellStyle name="Saída 2 2 2 3 5 6" xfId="17837"/>
    <cellStyle name="Saída 2 2 2 3 6" xfId="6385"/>
    <cellStyle name="Saída 2 2 2 3 6 2" xfId="8093"/>
    <cellStyle name="Saída 2 2 2 3 6 2 2" xfId="12061"/>
    <cellStyle name="Saída 2 2 2 3 6 2 3" xfId="18299"/>
    <cellStyle name="Saída 2 2 2 3 6 2 4" xfId="21611"/>
    <cellStyle name="Saída 2 2 2 3 6 3" xfId="10903"/>
    <cellStyle name="Saída 2 2 2 3 6 4" xfId="17008"/>
    <cellStyle name="Saída 2 2 2 3 6 5" xfId="19903"/>
    <cellStyle name="Saída 2 2 2 3 7" xfId="6617"/>
    <cellStyle name="Saída 2 2 2 3 7 2" xfId="8325"/>
    <cellStyle name="Saída 2 2 2 3 7 2 2" xfId="12293"/>
    <cellStyle name="Saída 2 2 2 3 7 2 3" xfId="18470"/>
    <cellStyle name="Saída 2 2 2 3 7 2 4" xfId="21843"/>
    <cellStyle name="Saída 2 2 2 3 7 3" xfId="10943"/>
    <cellStyle name="Saída 2 2 2 3 7 4" xfId="17179"/>
    <cellStyle name="Saída 2 2 2 3 7 5" xfId="20135"/>
    <cellStyle name="Saída 2 2 2 3 8" xfId="6849"/>
    <cellStyle name="Saída 2 2 2 3 8 2" xfId="8557"/>
    <cellStyle name="Saída 2 2 2 3 8 2 2" xfId="12525"/>
    <cellStyle name="Saída 2 2 2 3 8 2 3" xfId="18641"/>
    <cellStyle name="Saída 2 2 2 3 8 2 4" xfId="22075"/>
    <cellStyle name="Saída 2 2 2 3 8 3" xfId="10983"/>
    <cellStyle name="Saída 2 2 2 3 8 4" xfId="17349"/>
    <cellStyle name="Saída 2 2 2 3 8 5" xfId="20367"/>
    <cellStyle name="Saída 2 2 2 3 9" xfId="5816"/>
    <cellStyle name="Saída 2 2 2 3 9 2" xfId="10578"/>
    <cellStyle name="Saída 2 2 2 3 9 3" xfId="16579"/>
    <cellStyle name="Saída 2 2 2 3 9 4" xfId="19334"/>
    <cellStyle name="Saída 2 2 2 4" xfId="2822"/>
    <cellStyle name="Saída 2 2 2 4 10" xfId="8975"/>
    <cellStyle name="Saída 2 2 2 4 11" xfId="14364"/>
    <cellStyle name="Saída 2 2 2 4 12" xfId="17110"/>
    <cellStyle name="Saída 2 2 2 4 2" xfId="2780"/>
    <cellStyle name="Saída 2 2 2 4 2 2" xfId="7380"/>
    <cellStyle name="Saída 2 2 2 4 2 2 2" xfId="11466"/>
    <cellStyle name="Saída 2 2 2 4 2 2 3" xfId="17760"/>
    <cellStyle name="Saída 2 2 2 4 2 2 4" xfId="20898"/>
    <cellStyle name="Saída 2 2 2 4 2 3" xfId="5671"/>
    <cellStyle name="Saída 2 2 2 4 2 3 2" xfId="16469"/>
    <cellStyle name="Saída 2 2 2 4 2 3 3" xfId="19189"/>
    <cellStyle name="Saída 2 2 2 4 2 4" xfId="8935"/>
    <cellStyle name="Saída 2 2 2 4 2 5" xfId="14329"/>
    <cellStyle name="Saída 2 2 2 4 2 6" xfId="15291"/>
    <cellStyle name="Saída 2 2 2 4 3" xfId="2808"/>
    <cellStyle name="Saída 2 2 2 4 3 2" xfId="7786"/>
    <cellStyle name="Saída 2 2 2 4 3 2 2" xfId="11804"/>
    <cellStyle name="Saída 2 2 2 4 3 2 3" xfId="18054"/>
    <cellStyle name="Saída 2 2 2 4 3 2 4" xfId="21304"/>
    <cellStyle name="Saída 2 2 2 4 3 3" xfId="6078"/>
    <cellStyle name="Saída 2 2 2 4 3 3 2" xfId="16762"/>
    <cellStyle name="Saída 2 2 2 4 3 3 3" xfId="19596"/>
    <cellStyle name="Saída 2 2 2 4 3 4" xfId="8963"/>
    <cellStyle name="Saída 2 2 2 4 3 5" xfId="14352"/>
    <cellStyle name="Saída 2 2 2 4 3 6" xfId="17531"/>
    <cellStyle name="Saída 2 2 2 4 4" xfId="2817"/>
    <cellStyle name="Saída 2 2 2 4 4 2" xfId="8208"/>
    <cellStyle name="Saída 2 2 2 4 4 2 2" xfId="12176"/>
    <cellStyle name="Saída 2 2 2 4 4 2 3" xfId="18398"/>
    <cellStyle name="Saída 2 2 2 4 4 2 4" xfId="21726"/>
    <cellStyle name="Saída 2 2 2 4 4 3" xfId="6500"/>
    <cellStyle name="Saída 2 2 2 4 4 3 2" xfId="17107"/>
    <cellStyle name="Saída 2 2 2 4 4 3 3" xfId="20018"/>
    <cellStyle name="Saída 2 2 2 4 4 4" xfId="8972"/>
    <cellStyle name="Saída 2 2 2 4 4 5" xfId="14360"/>
    <cellStyle name="Saída 2 2 2 4 4 6" xfId="18743"/>
    <cellStyle name="Saída 2 2 2 4 5" xfId="2786"/>
    <cellStyle name="Saída 2 2 2 4 5 2" xfId="8440"/>
    <cellStyle name="Saída 2 2 2 4 5 2 2" xfId="12408"/>
    <cellStyle name="Saída 2 2 2 4 5 2 3" xfId="18569"/>
    <cellStyle name="Saída 2 2 2 4 5 2 4" xfId="21958"/>
    <cellStyle name="Saída 2 2 2 4 5 3" xfId="6732"/>
    <cellStyle name="Saída 2 2 2 4 5 3 2" xfId="17278"/>
    <cellStyle name="Saída 2 2 2 4 5 3 3" xfId="20250"/>
    <cellStyle name="Saída 2 2 2 4 5 4" xfId="8941"/>
    <cellStyle name="Saída 2 2 2 4 5 5" xfId="14333"/>
    <cellStyle name="Saída 2 2 2 4 5 6" xfId="14740"/>
    <cellStyle name="Saída 2 2 2 4 6" xfId="6964"/>
    <cellStyle name="Saída 2 2 2 4 6 2" xfId="8672"/>
    <cellStyle name="Saída 2 2 2 4 6 2 2" xfId="12640"/>
    <cellStyle name="Saída 2 2 2 4 6 2 3" xfId="18740"/>
    <cellStyle name="Saída 2 2 2 4 6 2 4" xfId="22190"/>
    <cellStyle name="Saída 2 2 2 4 6 3" xfId="11098"/>
    <cellStyle name="Saída 2 2 2 4 6 4" xfId="17448"/>
    <cellStyle name="Saída 2 2 2 4 6 5" xfId="20482"/>
    <cellStyle name="Saída 2 2 2 4 7" xfId="5952"/>
    <cellStyle name="Saída 2 2 2 4 7 2" xfId="10693"/>
    <cellStyle name="Saída 2 2 2 4 7 3" xfId="16686"/>
    <cellStyle name="Saída 2 2 2 4 7 4" xfId="19470"/>
    <cellStyle name="Saída 2 2 2 4 8" xfId="7660"/>
    <cellStyle name="Saída 2 2 2 4 8 2" xfId="11681"/>
    <cellStyle name="Saída 2 2 2 4 8 3" xfId="17978"/>
    <cellStyle name="Saída 2 2 2 4 8 4" xfId="21178"/>
    <cellStyle name="Saída 2 2 2 4 9" xfId="5053"/>
    <cellStyle name="Saída 2 2 2 4 9 2" xfId="16005"/>
    <cellStyle name="Saída 2 2 2 4 9 3" xfId="12968"/>
    <cellStyle name="Saída 2 2 2 5" xfId="3107"/>
    <cellStyle name="Saída 2 2 2 5 2" xfId="3494"/>
    <cellStyle name="Saída 2 2 2 5 2 2" xfId="7418"/>
    <cellStyle name="Saída 2 2 2 5 2 2 2" xfId="17789"/>
    <cellStyle name="Saída 2 2 2 5 2 2 3" xfId="20936"/>
    <cellStyle name="Saída 2 2 2 5 2 3" xfId="9587"/>
    <cellStyle name="Saída 2 2 2 5 2 4" xfId="14847"/>
    <cellStyle name="Saída 2 2 2 5 2 5" xfId="18758"/>
    <cellStyle name="Saída 2 2 2 5 3" xfId="3877"/>
    <cellStyle name="Saída 2 2 2 5 3 2" xfId="15123"/>
    <cellStyle name="Saída 2 2 2 5 3 3" xfId="14167"/>
    <cellStyle name="Saída 2 2 2 5 4" xfId="4260"/>
    <cellStyle name="Saída 2 2 2 5 4 2" xfId="15398"/>
    <cellStyle name="Saída 2 2 2 5 4 3" xfId="13745"/>
    <cellStyle name="Saída 2 2 2 5 5" xfId="4642"/>
    <cellStyle name="Saída 2 2 2 5 5 2" xfId="15672"/>
    <cellStyle name="Saída 2 2 2 5 5 3" xfId="13363"/>
    <cellStyle name="Saída 2 2 2 5 6" xfId="5709"/>
    <cellStyle name="Saída 2 2 2 5 6 2" xfId="16498"/>
    <cellStyle name="Saída 2 2 2 5 6 3" xfId="19227"/>
    <cellStyle name="Saída 2 2 2 5 7" xfId="9238"/>
    <cellStyle name="Saída 2 2 2 5 8" xfId="14567"/>
    <cellStyle name="Saída 2 2 2 5 9" xfId="17074"/>
    <cellStyle name="Saída 2 2 2 6" xfId="3005"/>
    <cellStyle name="Saída 2 2 2 6 2" xfId="3392"/>
    <cellStyle name="Saída 2 2 2 6 2 2" xfId="7851"/>
    <cellStyle name="Saída 2 2 2 6 2 2 2" xfId="18110"/>
    <cellStyle name="Saída 2 2 2 6 2 2 3" xfId="21369"/>
    <cellStyle name="Saída 2 2 2 6 2 3" xfId="9516"/>
    <cellStyle name="Saída 2 2 2 6 2 4" xfId="14768"/>
    <cellStyle name="Saída 2 2 2 6 2 5" xfId="17062"/>
    <cellStyle name="Saída 2 2 2 6 3" xfId="3775"/>
    <cellStyle name="Saída 2 2 2 6 3 2" xfId="15044"/>
    <cellStyle name="Saída 2 2 2 6 3 3" xfId="15824"/>
    <cellStyle name="Saída 2 2 2 6 4" xfId="4158"/>
    <cellStyle name="Saída 2 2 2 6 4 2" xfId="15319"/>
    <cellStyle name="Saída 2 2 2 6 4 3" xfId="14115"/>
    <cellStyle name="Saída 2 2 2 6 5" xfId="4540"/>
    <cellStyle name="Saída 2 2 2 6 5 2" xfId="15593"/>
    <cellStyle name="Saída 2 2 2 6 5 3" xfId="13465"/>
    <cellStyle name="Saída 2 2 2 6 6" xfId="6143"/>
    <cellStyle name="Saída 2 2 2 6 6 2" xfId="16818"/>
    <cellStyle name="Saída 2 2 2 6 6 3" xfId="19661"/>
    <cellStyle name="Saída 2 2 2 6 7" xfId="9152"/>
    <cellStyle name="Saída 2 2 2 6 8" xfId="14488"/>
    <cellStyle name="Saída 2 2 2 6 9" xfId="15547"/>
    <cellStyle name="Saída 2 2 2 7" xfId="5625"/>
    <cellStyle name="Saída 2 2 2 7 2" xfId="7334"/>
    <cellStyle name="Saída 2 2 2 7 2 2" xfId="11422"/>
    <cellStyle name="Saída 2 2 2 7 2 3" xfId="17724"/>
    <cellStyle name="Saída 2 2 2 7 2 4" xfId="20852"/>
    <cellStyle name="Saída 2 2 2 7 3" xfId="10500"/>
    <cellStyle name="Saída 2 2 2 7 4" xfId="16433"/>
    <cellStyle name="Saída 2 2 2 7 5" xfId="19143"/>
    <cellStyle name="Saída 2 2 2 8" xfId="6311"/>
    <cellStyle name="Saída 2 2 2 8 2" xfId="8019"/>
    <cellStyle name="Saída 2 2 2 8 2 2" xfId="11995"/>
    <cellStyle name="Saída 2 2 2 8 2 3" xfId="18236"/>
    <cellStyle name="Saída 2 2 2 8 2 4" xfId="21537"/>
    <cellStyle name="Saída 2 2 2 8 3" xfId="10857"/>
    <cellStyle name="Saída 2 2 2 8 4" xfId="16945"/>
    <cellStyle name="Saída 2 2 2 8 5" xfId="19829"/>
    <cellStyle name="Saída 2 2 2 9" xfId="5508"/>
    <cellStyle name="Saída 2 2 2 9 2" xfId="7217"/>
    <cellStyle name="Saída 2 2 2 9 2 2" xfId="11343"/>
    <cellStyle name="Saída 2 2 2 9 2 3" xfId="17620"/>
    <cellStyle name="Saída 2 2 2 9 2 4" xfId="20735"/>
    <cellStyle name="Saída 2 2 2 9 3" xfId="10483"/>
    <cellStyle name="Saída 2 2 2 9 4" xfId="16329"/>
    <cellStyle name="Saída 2 2 2 9 5" xfId="19026"/>
    <cellStyle name="Saída 2 2 3" xfId="2698"/>
    <cellStyle name="Saída 2 2 3 10" xfId="5759"/>
    <cellStyle name="Saída 2 2 3 10 2" xfId="10537"/>
    <cellStyle name="Saída 2 2 3 10 3" xfId="16537"/>
    <cellStyle name="Saída 2 2 3 10 4" xfId="19277"/>
    <cellStyle name="Saída 2 2 3 11" xfId="7468"/>
    <cellStyle name="Saída 2 2 3 11 2" xfId="11524"/>
    <cellStyle name="Saída 2 2 3 11 3" xfId="17828"/>
    <cellStyle name="Saída 2 2 3 11 4" xfId="20986"/>
    <cellStyle name="Saída 2 2 3 12" xfId="4887"/>
    <cellStyle name="Saída 2 2 3 12 2" xfId="15862"/>
    <cellStyle name="Saída 2 2 3 12 3" xfId="13119"/>
    <cellStyle name="Saída 2 2 3 13" xfId="8853"/>
    <cellStyle name="Saída 2 2 3 14" xfId="14269"/>
    <cellStyle name="Saída 2 2 3 15" xfId="17510"/>
    <cellStyle name="Saída 2 2 3 2" xfId="2755"/>
    <cellStyle name="Saída 2 2 3 2 10" xfId="4939"/>
    <cellStyle name="Saída 2 2 3 2 10 2" xfId="15909"/>
    <cellStyle name="Saída 2 2 3 2 10 3" xfId="13080"/>
    <cellStyle name="Saída 2 2 3 2 11" xfId="8910"/>
    <cellStyle name="Saída 2 2 3 2 12" xfId="14312"/>
    <cellStyle name="Saída 2 2 3 2 2" xfId="3245"/>
    <cellStyle name="Saída 2 2 3 2 2 10" xfId="9375"/>
    <cellStyle name="Saída 2 2 3 2 2 11" xfId="14677"/>
    <cellStyle name="Saída 2 2 3 2 2 12" xfId="15928"/>
    <cellStyle name="Saída 2 2 3 2 2 2" xfId="3632"/>
    <cellStyle name="Saída 2 2 3 2 2 2 2" xfId="7993"/>
    <cellStyle name="Saída 2 2 3 2 2 2 2 2" xfId="11969"/>
    <cellStyle name="Saída 2 2 3 2 2 2 2 3" xfId="18216"/>
    <cellStyle name="Saída 2 2 3 2 2 2 2 4" xfId="21511"/>
    <cellStyle name="Saída 2 2 3 2 2 2 3" xfId="6285"/>
    <cellStyle name="Saída 2 2 3 2 2 2 3 2" xfId="16925"/>
    <cellStyle name="Saída 2 2 3 2 2 2 3 3" xfId="19803"/>
    <cellStyle name="Saída 2 2 3 2 2 2 4" xfId="9724"/>
    <cellStyle name="Saída 2 2 3 2 2 2 5" xfId="14957"/>
    <cellStyle name="Saída 2 2 3 2 2 2 6" xfId="15570"/>
    <cellStyle name="Saída 2 2 3 2 2 3" xfId="4015"/>
    <cellStyle name="Saída 2 2 3 2 2 3 2" xfId="7072"/>
    <cellStyle name="Saída 2 2 3 2 2 3 2 2" xfId="11206"/>
    <cellStyle name="Saída 2 2 3 2 2 3 2 3" xfId="17509"/>
    <cellStyle name="Saída 2 2 3 2 2 3 2 4" xfId="20590"/>
    <cellStyle name="Saída 2 2 3 2 2 3 3" xfId="5363"/>
    <cellStyle name="Saída 2 2 3 2 2 3 3 2" xfId="16219"/>
    <cellStyle name="Saída 2 2 3 2 2 3 3 3" xfId="18881"/>
    <cellStyle name="Saída 2 2 3 2 2 3 4" xfId="9934"/>
    <cellStyle name="Saída 2 2 3 2 2 3 5" xfId="15232"/>
    <cellStyle name="Saída 2 2 3 2 2 3 6" xfId="13976"/>
    <cellStyle name="Saída 2 2 3 2 2 4" xfId="4398"/>
    <cellStyle name="Saída 2 2 3 2 2 4 2" xfId="8300"/>
    <cellStyle name="Saída 2 2 3 2 2 4 2 2" xfId="12268"/>
    <cellStyle name="Saída 2 2 3 2 2 4 2 3" xfId="18450"/>
    <cellStyle name="Saída 2 2 3 2 2 4 2 4" xfId="21818"/>
    <cellStyle name="Saída 2 2 3 2 2 4 3" xfId="6592"/>
    <cellStyle name="Saída 2 2 3 2 2 4 3 2" xfId="17159"/>
    <cellStyle name="Saída 2 2 3 2 2 4 3 3" xfId="20110"/>
    <cellStyle name="Saída 2 2 3 2 2 4 4" xfId="10112"/>
    <cellStyle name="Saída 2 2 3 2 2 4 5" xfId="15508"/>
    <cellStyle name="Saída 2 2 3 2 2 4 6" xfId="13607"/>
    <cellStyle name="Saída 2 2 3 2 2 5" xfId="4780"/>
    <cellStyle name="Saída 2 2 3 2 2 5 2" xfId="8532"/>
    <cellStyle name="Saída 2 2 3 2 2 5 2 2" xfId="12500"/>
    <cellStyle name="Saída 2 2 3 2 2 5 2 3" xfId="18621"/>
    <cellStyle name="Saída 2 2 3 2 2 5 2 4" xfId="22050"/>
    <cellStyle name="Saída 2 2 3 2 2 5 3" xfId="6824"/>
    <cellStyle name="Saída 2 2 3 2 2 5 3 2" xfId="17329"/>
    <cellStyle name="Saída 2 2 3 2 2 5 3 3" xfId="20342"/>
    <cellStyle name="Saída 2 2 3 2 2 5 4" xfId="10289"/>
    <cellStyle name="Saída 2 2 3 2 2 5 5" xfId="15780"/>
    <cellStyle name="Saída 2 2 3 2 2 5 6" xfId="13225"/>
    <cellStyle name="Saída 2 2 3 2 2 6" xfId="7056"/>
    <cellStyle name="Saída 2 2 3 2 2 6 2" xfId="8764"/>
    <cellStyle name="Saída 2 2 3 2 2 6 2 2" xfId="12732"/>
    <cellStyle name="Saída 2 2 3 2 2 6 2 3" xfId="18793"/>
    <cellStyle name="Saída 2 2 3 2 2 6 2 4" xfId="22282"/>
    <cellStyle name="Saída 2 2 3 2 2 6 3" xfId="11190"/>
    <cellStyle name="Saída 2 2 3 2 2 6 4" xfId="17500"/>
    <cellStyle name="Saída 2 2 3 2 2 6 5" xfId="20574"/>
    <cellStyle name="Saída 2 2 3 2 2 7" xfId="6044"/>
    <cellStyle name="Saída 2 2 3 2 2 7 2" xfId="10785"/>
    <cellStyle name="Saída 2 2 3 2 2 7 3" xfId="16739"/>
    <cellStyle name="Saída 2 2 3 2 2 7 4" xfId="19562"/>
    <cellStyle name="Saída 2 2 3 2 2 8" xfId="7752"/>
    <cellStyle name="Saída 2 2 3 2 2 8 2" xfId="11773"/>
    <cellStyle name="Saída 2 2 3 2 2 8 3" xfId="18031"/>
    <cellStyle name="Saída 2 2 3 2 2 8 4" xfId="21270"/>
    <cellStyle name="Saída 2 2 3 2 2 9" xfId="5238"/>
    <cellStyle name="Saída 2 2 3 2 2 9 2" xfId="16127"/>
    <cellStyle name="Saída 2 2 3 2 2 9 3" xfId="12856"/>
    <cellStyle name="Saída 2 2 3 2 3" xfId="3302"/>
    <cellStyle name="Saída 2 2 3 2 3 2" xfId="3689"/>
    <cellStyle name="Saída 2 2 3 2 3 2 2" xfId="7311"/>
    <cellStyle name="Saída 2 2 3 2 3 2 2 2" xfId="17704"/>
    <cellStyle name="Saída 2 2 3 2 3 2 2 3" xfId="20829"/>
    <cellStyle name="Saída 2 2 3 2 3 2 3" xfId="9764"/>
    <cellStyle name="Saída 2 2 3 2 3 2 4" xfId="14999"/>
    <cellStyle name="Saída 2 2 3 2 3 2 5" xfId="14285"/>
    <cellStyle name="Saída 2 2 3 2 3 3" xfId="4072"/>
    <cellStyle name="Saída 2 2 3 2 3 3 2" xfId="15274"/>
    <cellStyle name="Saída 2 2 3 2 3 3 3" xfId="13919"/>
    <cellStyle name="Saída 2 2 3 2 3 4" xfId="4455"/>
    <cellStyle name="Saída 2 2 3 2 3 4 2" xfId="15549"/>
    <cellStyle name="Saída 2 2 3 2 3 4 3" xfId="13550"/>
    <cellStyle name="Saída 2 2 3 2 3 5" xfId="4837"/>
    <cellStyle name="Saída 2 2 3 2 3 5 2" xfId="15821"/>
    <cellStyle name="Saída 2 2 3 2 3 5 3" xfId="13169"/>
    <cellStyle name="Saída 2 2 3 2 3 6" xfId="5602"/>
    <cellStyle name="Saída 2 2 3 2 3 6 2" xfId="16413"/>
    <cellStyle name="Saída 2 2 3 2 3 6 3" xfId="19120"/>
    <cellStyle name="Saída 2 2 3 2 3 7" xfId="9432"/>
    <cellStyle name="Saída 2 2 3 2 3 8" xfId="14719"/>
    <cellStyle name="Saída 2 2 3 2 3 9" xfId="15007"/>
    <cellStyle name="Saída 2 2 3 2 4" xfId="2920"/>
    <cellStyle name="Saída 2 2 3 2 4 2" xfId="7808"/>
    <cellStyle name="Saída 2 2 3 2 4 2 2" xfId="11820"/>
    <cellStyle name="Saída 2 2 3 2 4 2 3" xfId="18073"/>
    <cellStyle name="Saída 2 2 3 2 4 2 4" xfId="21326"/>
    <cellStyle name="Saída 2 2 3 2 4 3" xfId="6100"/>
    <cellStyle name="Saída 2 2 3 2 4 3 2" xfId="16781"/>
    <cellStyle name="Saída 2 2 3 2 4 3 3" xfId="19618"/>
    <cellStyle name="Saída 2 2 3 2 4 4" xfId="9072"/>
    <cellStyle name="Saída 2 2 3 2 4 5" xfId="14444"/>
    <cellStyle name="Saída 2 2 3 2 4 6" xfId="15957"/>
    <cellStyle name="Saída 2 2 3 2 5" xfId="6397"/>
    <cellStyle name="Saída 2 2 3 2 5 2" xfId="8105"/>
    <cellStyle name="Saída 2 2 3 2 5 2 2" xfId="12073"/>
    <cellStyle name="Saída 2 2 3 2 5 2 3" xfId="18311"/>
    <cellStyle name="Saída 2 2 3 2 5 2 4" xfId="21623"/>
    <cellStyle name="Saída 2 2 3 2 5 3" xfId="10915"/>
    <cellStyle name="Saída 2 2 3 2 5 4" xfId="17020"/>
    <cellStyle name="Saída 2 2 3 2 5 5" xfId="19915"/>
    <cellStyle name="Saída 2 2 3 2 6" xfId="6629"/>
    <cellStyle name="Saída 2 2 3 2 6 2" xfId="8337"/>
    <cellStyle name="Saída 2 2 3 2 6 2 2" xfId="12305"/>
    <cellStyle name="Saída 2 2 3 2 6 2 3" xfId="18482"/>
    <cellStyle name="Saída 2 2 3 2 6 2 4" xfId="21855"/>
    <cellStyle name="Saída 2 2 3 2 6 3" xfId="10955"/>
    <cellStyle name="Saída 2 2 3 2 6 4" xfId="17191"/>
    <cellStyle name="Saída 2 2 3 2 6 5" xfId="20147"/>
    <cellStyle name="Saída 2 2 3 2 7" xfId="6861"/>
    <cellStyle name="Saída 2 2 3 2 7 2" xfId="8569"/>
    <cellStyle name="Saída 2 2 3 2 7 2 2" xfId="12537"/>
    <cellStyle name="Saída 2 2 3 2 7 2 3" xfId="18653"/>
    <cellStyle name="Saída 2 2 3 2 7 2 4" xfId="22087"/>
    <cellStyle name="Saída 2 2 3 2 7 3" xfId="10995"/>
    <cellStyle name="Saída 2 2 3 2 7 4" xfId="17361"/>
    <cellStyle name="Saída 2 2 3 2 7 5" xfId="20379"/>
    <cellStyle name="Saída 2 2 3 2 8" xfId="5834"/>
    <cellStyle name="Saída 2 2 3 2 8 2" xfId="10590"/>
    <cellStyle name="Saída 2 2 3 2 8 3" xfId="16594"/>
    <cellStyle name="Saída 2 2 3 2 8 4" xfId="19352"/>
    <cellStyle name="Saída 2 2 3 2 9" xfId="7542"/>
    <cellStyle name="Saída 2 2 3 2 9 2" xfId="11576"/>
    <cellStyle name="Saída 2 2 3 2 9 3" xfId="17886"/>
    <cellStyle name="Saída 2 2 3 2 9 4" xfId="21060"/>
    <cellStyle name="Saída 2 2 3 3" xfId="2653"/>
    <cellStyle name="Saída 2 2 3 3 10" xfId="4879"/>
    <cellStyle name="Saída 2 2 3 3 10 2" xfId="15854"/>
    <cellStyle name="Saída 2 2 3 3 10 3" xfId="13127"/>
    <cellStyle name="Saída 2 2 3 3 11" xfId="8810"/>
    <cellStyle name="Saída 2 2 3 3 12" xfId="14230"/>
    <cellStyle name="Saída 2 2 3 3 2" xfId="3145"/>
    <cellStyle name="Saída 2 2 3 3 2 10" xfId="9275"/>
    <cellStyle name="Saída 2 2 3 3 2 11" xfId="14598"/>
    <cellStyle name="Saída 2 2 3 3 2 12" xfId="16725"/>
    <cellStyle name="Saída 2 2 3 3 2 2" xfId="3532"/>
    <cellStyle name="Saída 2 2 3 3 2 2 2" xfId="7261"/>
    <cellStyle name="Saída 2 2 3 3 2 2 2 2" xfId="11366"/>
    <cellStyle name="Saída 2 2 3 3 2 2 2 3" xfId="17661"/>
    <cellStyle name="Saída 2 2 3 3 2 2 2 4" xfId="20779"/>
    <cellStyle name="Saída 2 2 3 3 2 2 3" xfId="5552"/>
    <cellStyle name="Saída 2 2 3 3 2 2 3 2" xfId="16370"/>
    <cellStyle name="Saída 2 2 3 3 2 2 3 3" xfId="19070"/>
    <cellStyle name="Saída 2 2 3 3 2 2 4" xfId="9624"/>
    <cellStyle name="Saída 2 2 3 3 2 2 5" xfId="14878"/>
    <cellStyle name="Saída 2 2 3 3 2 2 6" xfId="15280"/>
    <cellStyle name="Saída 2 2 3 3 2 3" xfId="3915"/>
    <cellStyle name="Saída 2 2 3 3 2 3 2" xfId="8068"/>
    <cellStyle name="Saída 2 2 3 3 2 3 2 2" xfId="12038"/>
    <cellStyle name="Saída 2 2 3 3 2 3 2 3" xfId="18275"/>
    <cellStyle name="Saída 2 2 3 3 2 3 2 4" xfId="21586"/>
    <cellStyle name="Saída 2 2 3 3 2 3 3" xfId="6360"/>
    <cellStyle name="Saída 2 2 3 3 2 3 3 2" xfId="16984"/>
    <cellStyle name="Saída 2 2 3 3 2 3 3 3" xfId="19878"/>
    <cellStyle name="Saída 2 2 3 3 2 3 4" xfId="9838"/>
    <cellStyle name="Saída 2 2 3 3 2 3 5" xfId="15154"/>
    <cellStyle name="Saída 2 2 3 3 2 3 6" xfId="14076"/>
    <cellStyle name="Saída 2 2 3 3 2 4" xfId="4298"/>
    <cellStyle name="Saída 2 2 3 3 2 4 2" xfId="8133"/>
    <cellStyle name="Saída 2 2 3 3 2 4 2 2" xfId="12101"/>
    <cellStyle name="Saída 2 2 3 3 2 4 2 3" xfId="18337"/>
    <cellStyle name="Saída 2 2 3 3 2 4 2 4" xfId="21651"/>
    <cellStyle name="Saída 2 2 3 3 2 4 3" xfId="6425"/>
    <cellStyle name="Saída 2 2 3 3 2 4 3 2" xfId="17046"/>
    <cellStyle name="Saída 2 2 3 3 2 4 3 3" xfId="19943"/>
    <cellStyle name="Saída 2 2 3 3 2 4 4" xfId="10016"/>
    <cellStyle name="Saída 2 2 3 3 2 4 5" xfId="15429"/>
    <cellStyle name="Saída 2 2 3 3 2 4 6" xfId="13707"/>
    <cellStyle name="Saída 2 2 3 3 2 5" xfId="4680"/>
    <cellStyle name="Saída 2 2 3 3 2 5 2" xfId="8365"/>
    <cellStyle name="Saída 2 2 3 3 2 5 2 2" xfId="12333"/>
    <cellStyle name="Saída 2 2 3 3 2 5 2 3" xfId="18508"/>
    <cellStyle name="Saída 2 2 3 3 2 5 2 4" xfId="21883"/>
    <cellStyle name="Saída 2 2 3 3 2 5 3" xfId="6657"/>
    <cellStyle name="Saída 2 2 3 3 2 5 3 2" xfId="17217"/>
    <cellStyle name="Saída 2 2 3 3 2 5 3 3" xfId="20175"/>
    <cellStyle name="Saída 2 2 3 3 2 5 4" xfId="10193"/>
    <cellStyle name="Saída 2 2 3 3 2 5 5" xfId="15703"/>
    <cellStyle name="Saída 2 2 3 3 2 5 6" xfId="13325"/>
    <cellStyle name="Saída 2 2 3 3 2 6" xfId="6889"/>
    <cellStyle name="Saída 2 2 3 3 2 6 2" xfId="8597"/>
    <cellStyle name="Saída 2 2 3 3 2 6 2 2" xfId="12565"/>
    <cellStyle name="Saída 2 2 3 3 2 6 2 3" xfId="18679"/>
    <cellStyle name="Saída 2 2 3 3 2 6 2 4" xfId="22115"/>
    <cellStyle name="Saída 2 2 3 3 2 6 3" xfId="11023"/>
    <cellStyle name="Saída 2 2 3 3 2 6 4" xfId="17387"/>
    <cellStyle name="Saída 2 2 3 3 2 6 5" xfId="20407"/>
    <cellStyle name="Saída 2 2 3 3 2 7" xfId="5877"/>
    <cellStyle name="Saída 2 2 3 3 2 7 2" xfId="10618"/>
    <cellStyle name="Saída 2 2 3 3 2 7 3" xfId="16625"/>
    <cellStyle name="Saída 2 2 3 3 2 7 4" xfId="19395"/>
    <cellStyle name="Saída 2 2 3 3 2 8" xfId="7585"/>
    <cellStyle name="Saída 2 2 3 3 2 8 2" xfId="11606"/>
    <cellStyle name="Saída 2 2 3 3 2 8 3" xfId="17917"/>
    <cellStyle name="Saída 2 2 3 3 2 8 4" xfId="21103"/>
    <cellStyle name="Saída 2 2 3 3 2 9" xfId="4967"/>
    <cellStyle name="Saída 2 2 3 3 2 9 2" xfId="15935"/>
    <cellStyle name="Saída 2 2 3 3 2 9 3" xfId="13052"/>
    <cellStyle name="Saída 2 2 3 3 3" xfId="3098"/>
    <cellStyle name="Saída 2 2 3 3 3 2" xfId="3485"/>
    <cellStyle name="Saída 2 2 3 3 3 2 2" xfId="7240"/>
    <cellStyle name="Saída 2 2 3 3 3 2 2 2" xfId="17643"/>
    <cellStyle name="Saída 2 2 3 3 3 2 2 3" xfId="20758"/>
    <cellStyle name="Saída 2 2 3 3 3 2 3" xfId="9579"/>
    <cellStyle name="Saída 2 2 3 3 3 2 4" xfId="14841"/>
    <cellStyle name="Saída 2 2 3 3 3 2 5" xfId="16042"/>
    <cellStyle name="Saída 2 2 3 3 3 3" xfId="3868"/>
    <cellStyle name="Saída 2 2 3 3 3 3 2" xfId="15117"/>
    <cellStyle name="Saída 2 2 3 3 3 3 3" xfId="14195"/>
    <cellStyle name="Saída 2 2 3 3 3 4" xfId="4251"/>
    <cellStyle name="Saída 2 2 3 3 3 4 2" xfId="15392"/>
    <cellStyle name="Saída 2 2 3 3 3 4 3" xfId="13754"/>
    <cellStyle name="Saída 2 2 3 3 3 5" xfId="4633"/>
    <cellStyle name="Saída 2 2 3 3 3 5 2" xfId="15666"/>
    <cellStyle name="Saída 2 2 3 3 3 5 3" xfId="13372"/>
    <cellStyle name="Saída 2 2 3 3 3 6" xfId="5531"/>
    <cellStyle name="Saída 2 2 3 3 3 6 2" xfId="16352"/>
    <cellStyle name="Saída 2 2 3 3 3 6 3" xfId="19049"/>
    <cellStyle name="Saída 2 2 3 3 3 7" xfId="9230"/>
    <cellStyle name="Saída 2 2 3 3 3 8" xfId="14561"/>
    <cellStyle name="Saída 2 2 3 3 3 9" xfId="14522"/>
    <cellStyle name="Saída 2 2 3 3 4" xfId="2853"/>
    <cellStyle name="Saída 2 2 3 3 4 2" xfId="7841"/>
    <cellStyle name="Saída 2 2 3 3 4 2 2" xfId="11845"/>
    <cellStyle name="Saída 2 2 3 3 4 2 3" xfId="18101"/>
    <cellStyle name="Saída 2 2 3 3 4 2 4" xfId="21359"/>
    <cellStyle name="Saída 2 2 3 3 4 3" xfId="6133"/>
    <cellStyle name="Saída 2 2 3 3 4 3 2" xfId="16809"/>
    <cellStyle name="Saída 2 2 3 3 4 3 3" xfId="19651"/>
    <cellStyle name="Saída 2 2 3 3 4 4" xfId="9006"/>
    <cellStyle name="Saída 2 2 3 3 4 5" xfId="14391"/>
    <cellStyle name="Saída 2 2 3 3 4 6" xfId="17507"/>
    <cellStyle name="Saída 2 2 3 3 5" xfId="5447"/>
    <cellStyle name="Saída 2 2 3 3 5 2" xfId="7156"/>
    <cellStyle name="Saída 2 2 3 3 5 2 2" xfId="11287"/>
    <cellStyle name="Saída 2 2 3 3 5 2 3" xfId="17570"/>
    <cellStyle name="Saída 2 2 3 3 5 2 4" xfId="20674"/>
    <cellStyle name="Saída 2 2 3 3 5 3" xfId="10461"/>
    <cellStyle name="Saída 2 2 3 3 5 4" xfId="16280"/>
    <cellStyle name="Saída 2 2 3 3 5 5" xfId="18965"/>
    <cellStyle name="Saída 2 2 3 3 6" xfId="6179"/>
    <cellStyle name="Saída 2 2 3 3 6 2" xfId="7887"/>
    <cellStyle name="Saída 2 2 3 3 6 2 2" xfId="11876"/>
    <cellStyle name="Saída 2 2 3 3 6 2 3" xfId="18143"/>
    <cellStyle name="Saída 2 2 3 3 6 2 4" xfId="21405"/>
    <cellStyle name="Saída 2 2 3 3 6 3" xfId="10834"/>
    <cellStyle name="Saída 2 2 3 3 6 4" xfId="16851"/>
    <cellStyle name="Saída 2 2 3 3 6 5" xfId="19697"/>
    <cellStyle name="Saída 2 2 3 3 7" xfId="5437"/>
    <cellStyle name="Saída 2 2 3 3 7 2" xfId="7146"/>
    <cellStyle name="Saída 2 2 3 3 7 2 2" xfId="11279"/>
    <cellStyle name="Saída 2 2 3 3 7 2 3" xfId="17561"/>
    <cellStyle name="Saída 2 2 3 3 7 2 4" xfId="20664"/>
    <cellStyle name="Saída 2 2 3 3 7 3" xfId="10453"/>
    <cellStyle name="Saída 2 2 3 3 7 4" xfId="16271"/>
    <cellStyle name="Saída 2 2 3 3 7 5" xfId="18955"/>
    <cellStyle name="Saída 2 2 3 3 8" xfId="5748"/>
    <cellStyle name="Saída 2 2 3 3 8 2" xfId="10529"/>
    <cellStyle name="Saída 2 2 3 3 8 3" xfId="16528"/>
    <cellStyle name="Saída 2 2 3 3 8 4" xfId="19266"/>
    <cellStyle name="Saída 2 2 3 3 9" xfId="7457"/>
    <cellStyle name="Saída 2 2 3 3 9 2" xfId="11516"/>
    <cellStyle name="Saída 2 2 3 3 9 3" xfId="17819"/>
    <cellStyle name="Saída 2 2 3 3 9 4" xfId="20975"/>
    <cellStyle name="Saída 2 2 3 4" xfId="3188"/>
    <cellStyle name="Saída 2 2 3 4 10" xfId="9318"/>
    <cellStyle name="Saída 2 2 3 4 11" xfId="14634"/>
    <cellStyle name="Saída 2 2 3 4 12" xfId="14693"/>
    <cellStyle name="Saída 2 2 3 4 2" xfId="3575"/>
    <cellStyle name="Saída 2 2 3 4 2 2" xfId="7270"/>
    <cellStyle name="Saída 2 2 3 4 2 2 2" xfId="11375"/>
    <cellStyle name="Saída 2 2 3 4 2 2 3" xfId="17669"/>
    <cellStyle name="Saída 2 2 3 4 2 2 4" xfId="20788"/>
    <cellStyle name="Saída 2 2 3 4 2 3" xfId="5561"/>
    <cellStyle name="Saída 2 2 3 4 2 3 2" xfId="16378"/>
    <cellStyle name="Saída 2 2 3 4 2 3 3" xfId="19079"/>
    <cellStyle name="Saída 2 2 3 4 2 4" xfId="9667"/>
    <cellStyle name="Saída 2 2 3 4 2 5" xfId="14914"/>
    <cellStyle name="Saída 2 2 3 4 2 6" xfId="16006"/>
    <cellStyle name="Saída 2 2 3 4 3" xfId="3958"/>
    <cellStyle name="Saída 2 2 3 4 3 2" xfId="5123"/>
    <cellStyle name="Saída 2 2 3 4 3 2 2" xfId="10364"/>
    <cellStyle name="Saída 2 2 3 4 3 2 3" xfId="16055"/>
    <cellStyle name="Saída 2 2 3 4 3 2 4" xfId="14117"/>
    <cellStyle name="Saída 2 2 3 4 3 3" xfId="5279"/>
    <cellStyle name="Saída 2 2 3 4 3 3 2" xfId="16157"/>
    <cellStyle name="Saída 2 2 3 4 3 3 3" xfId="12744"/>
    <cellStyle name="Saída 2 2 3 4 3 4" xfId="9881"/>
    <cellStyle name="Saída 2 2 3 4 3 5" xfId="15190"/>
    <cellStyle name="Saída 2 2 3 4 3 6" xfId="14033"/>
    <cellStyle name="Saída 2 2 3 4 4" xfId="4341"/>
    <cellStyle name="Saída 2 2 3 4 4 2" xfId="8152"/>
    <cellStyle name="Saída 2 2 3 4 4 2 2" xfId="12120"/>
    <cellStyle name="Saída 2 2 3 4 4 2 3" xfId="18352"/>
    <cellStyle name="Saída 2 2 3 4 4 2 4" xfId="21670"/>
    <cellStyle name="Saída 2 2 3 4 4 3" xfId="6444"/>
    <cellStyle name="Saída 2 2 3 4 4 3 2" xfId="17061"/>
    <cellStyle name="Saída 2 2 3 4 4 3 3" xfId="19962"/>
    <cellStyle name="Saída 2 2 3 4 4 4" xfId="10059"/>
    <cellStyle name="Saída 2 2 3 4 4 5" xfId="15465"/>
    <cellStyle name="Saída 2 2 3 4 4 6" xfId="13664"/>
    <cellStyle name="Saída 2 2 3 4 5" xfId="4723"/>
    <cellStyle name="Saída 2 2 3 4 5 2" xfId="8384"/>
    <cellStyle name="Saída 2 2 3 4 5 2 2" xfId="12352"/>
    <cellStyle name="Saída 2 2 3 4 5 2 3" xfId="18523"/>
    <cellStyle name="Saída 2 2 3 4 5 2 4" xfId="21902"/>
    <cellStyle name="Saída 2 2 3 4 5 3" xfId="6676"/>
    <cellStyle name="Saída 2 2 3 4 5 3 2" xfId="17232"/>
    <cellStyle name="Saída 2 2 3 4 5 3 3" xfId="20194"/>
    <cellStyle name="Saída 2 2 3 4 5 4" xfId="10236"/>
    <cellStyle name="Saída 2 2 3 4 5 5" xfId="15739"/>
    <cellStyle name="Saída 2 2 3 4 5 6" xfId="13282"/>
    <cellStyle name="Saída 2 2 3 4 6" xfId="6908"/>
    <cellStyle name="Saída 2 2 3 4 6 2" xfId="8616"/>
    <cellStyle name="Saída 2 2 3 4 6 2 2" xfId="12584"/>
    <cellStyle name="Saída 2 2 3 4 6 2 3" xfId="18694"/>
    <cellStyle name="Saída 2 2 3 4 6 2 4" xfId="22134"/>
    <cellStyle name="Saída 2 2 3 4 6 3" xfId="11042"/>
    <cellStyle name="Saída 2 2 3 4 6 4" xfId="17402"/>
    <cellStyle name="Saída 2 2 3 4 6 5" xfId="20426"/>
    <cellStyle name="Saída 2 2 3 4 7" xfId="5896"/>
    <cellStyle name="Saída 2 2 3 4 7 2" xfId="10637"/>
    <cellStyle name="Saída 2 2 3 4 7 3" xfId="16640"/>
    <cellStyle name="Saída 2 2 3 4 7 4" xfId="19414"/>
    <cellStyle name="Saída 2 2 3 4 8" xfId="7604"/>
    <cellStyle name="Saída 2 2 3 4 8 2" xfId="11625"/>
    <cellStyle name="Saída 2 2 3 4 8 3" xfId="17932"/>
    <cellStyle name="Saída 2 2 3 4 8 4" xfId="21122"/>
    <cellStyle name="Saída 2 2 3 4 9" xfId="4991"/>
    <cellStyle name="Saída 2 2 3 4 9 2" xfId="15955"/>
    <cellStyle name="Saída 2 2 3 4 9 3" xfId="13028"/>
    <cellStyle name="Saída 2 2 3 5" xfId="2997"/>
    <cellStyle name="Saída 2 2 3 5 2" xfId="3384"/>
    <cellStyle name="Saída 2 2 3 5 2 2" xfId="7815"/>
    <cellStyle name="Saída 2 2 3 5 2 2 2" xfId="18080"/>
    <cellStyle name="Saída 2 2 3 5 2 2 3" xfId="21333"/>
    <cellStyle name="Saída 2 2 3 5 2 3" xfId="9510"/>
    <cellStyle name="Saída 2 2 3 5 2 4" xfId="14761"/>
    <cellStyle name="Saída 2 2 3 5 2 5" xfId="15956"/>
    <cellStyle name="Saída 2 2 3 5 3" xfId="3767"/>
    <cellStyle name="Saída 2 2 3 5 3 2" xfId="15037"/>
    <cellStyle name="Saída 2 2 3 5 3 3" xfId="16470"/>
    <cellStyle name="Saída 2 2 3 5 4" xfId="4150"/>
    <cellStyle name="Saída 2 2 3 5 4 2" xfId="15312"/>
    <cellStyle name="Saída 2 2 3 5 4 3" xfId="13297"/>
    <cellStyle name="Saída 2 2 3 5 5" xfId="4532"/>
    <cellStyle name="Saída 2 2 3 5 5 2" xfId="15586"/>
    <cellStyle name="Saída 2 2 3 5 5 3" xfId="13473"/>
    <cellStyle name="Saída 2 2 3 5 6" xfId="6107"/>
    <cellStyle name="Saída 2 2 3 5 6 2" xfId="16788"/>
    <cellStyle name="Saída 2 2 3 5 6 3" xfId="19625"/>
    <cellStyle name="Saída 2 2 3 5 7" xfId="9145"/>
    <cellStyle name="Saída 2 2 3 5 8" xfId="14481"/>
    <cellStyle name="Saída 2 2 3 5 9" xfId="17713"/>
    <cellStyle name="Saída 2 2 3 6" xfId="6350"/>
    <cellStyle name="Saída 2 2 3 6 2" xfId="8058"/>
    <cellStyle name="Saída 2 2 3 6 2 2" xfId="12028"/>
    <cellStyle name="Saída 2 2 3 6 2 3" xfId="18267"/>
    <cellStyle name="Saída 2 2 3 6 2 4" xfId="21576"/>
    <cellStyle name="Saída 2 2 3 6 3" xfId="10882"/>
    <cellStyle name="Saída 2 2 3 6 4" xfId="16976"/>
    <cellStyle name="Saída 2 2 3 6 5" xfId="19868"/>
    <cellStyle name="Saída 2 2 3 7" xfId="5685"/>
    <cellStyle name="Saída 2 2 3 7 2" xfId="7394"/>
    <cellStyle name="Saída 2 2 3 7 2 2" xfId="11476"/>
    <cellStyle name="Saída 2 2 3 7 2 3" xfId="17773"/>
    <cellStyle name="Saída 2 2 3 7 2 4" xfId="20912"/>
    <cellStyle name="Saída 2 2 3 7 3" xfId="10508"/>
    <cellStyle name="Saída 2 2 3 7 4" xfId="16482"/>
    <cellStyle name="Saída 2 2 3 7 5" xfId="19203"/>
    <cellStyle name="Saída 2 2 3 8" xfId="6317"/>
    <cellStyle name="Saída 2 2 3 8 2" xfId="8025"/>
    <cellStyle name="Saída 2 2 3 8 2 2" xfId="12000"/>
    <cellStyle name="Saída 2 2 3 8 2 3" xfId="18241"/>
    <cellStyle name="Saída 2 2 3 8 2 4" xfId="21543"/>
    <cellStyle name="Saída 2 2 3 8 3" xfId="10861"/>
    <cellStyle name="Saída 2 2 3 8 4" xfId="16950"/>
    <cellStyle name="Saída 2 2 3 8 5" xfId="19835"/>
    <cellStyle name="Saída 2 2 3 9" xfId="6336"/>
    <cellStyle name="Saída 2 2 3 9 2" xfId="8044"/>
    <cellStyle name="Saída 2 2 3 9 2 2" xfId="12015"/>
    <cellStyle name="Saída 2 2 3 9 2 3" xfId="18256"/>
    <cellStyle name="Saída 2 2 3 9 2 4" xfId="21562"/>
    <cellStyle name="Saída 2 2 3 9 3" xfId="10871"/>
    <cellStyle name="Saída 2 2 3 9 4" xfId="16965"/>
    <cellStyle name="Saída 2 2 3 9 5" xfId="19854"/>
    <cellStyle name="Saída 2 2 4" xfId="3088"/>
    <cellStyle name="Saída 2 2 4 2" xfId="3475"/>
    <cellStyle name="Saída 2 2 4 2 2" xfId="5101"/>
    <cellStyle name="Saída 2 2 4 2 2 2" xfId="16036"/>
    <cellStyle name="Saída 2 2 4 2 2 3" xfId="12938"/>
    <cellStyle name="Saída 2 2 4 2 3" xfId="9572"/>
    <cellStyle name="Saída 2 2 4 2 4" xfId="14832"/>
    <cellStyle name="Saída 2 2 4 2 5" xfId="16738"/>
    <cellStyle name="Saída 2 2 4 3" xfId="3858"/>
    <cellStyle name="Saída 2 2 4 3 2" xfId="15108"/>
    <cellStyle name="Saída 2 2 4 3 3" xfId="14193"/>
    <cellStyle name="Saída 2 2 4 4" xfId="4241"/>
    <cellStyle name="Saída 2 2 4 4 2" xfId="15383"/>
    <cellStyle name="Saída 2 2 4 4 3" xfId="13764"/>
    <cellStyle name="Saída 2 2 4 5" xfId="4623"/>
    <cellStyle name="Saída 2 2 4 5 2" xfId="15657"/>
    <cellStyle name="Saída 2 2 4 5 3" xfId="13382"/>
    <cellStyle name="Saída 2 2 4 6" xfId="5313"/>
    <cellStyle name="Saída 2 2 4 6 2" xfId="16186"/>
    <cellStyle name="Saída 2 2 4 6 3" xfId="18831"/>
    <cellStyle name="Saída 2 2 4 7" xfId="9223"/>
    <cellStyle name="Saída 2 2 4 8" xfId="14552"/>
    <cellStyle name="Saída 2 2 4 9" xfId="17689"/>
    <cellStyle name="Saída 2 2 5" xfId="3081"/>
    <cellStyle name="Saída 2 2 5 2" xfId="3468"/>
    <cellStyle name="Saída 2 2 5 2 2" xfId="5124"/>
    <cellStyle name="Saída 2 2 5 2 2 2" xfId="16056"/>
    <cellStyle name="Saída 2 2 5 2 2 3" xfId="12930"/>
    <cellStyle name="Saída 2 2 5 2 3" xfId="9570"/>
    <cellStyle name="Saída 2 2 5 2 4" xfId="14825"/>
    <cellStyle name="Saída 2 2 5 2 5" xfId="15820"/>
    <cellStyle name="Saída 2 2 5 3" xfId="3851"/>
    <cellStyle name="Saída 2 2 5 3 2" xfId="15101"/>
    <cellStyle name="Saída 2 2 5 3 3" xfId="14214"/>
    <cellStyle name="Saída 2 2 5 4" xfId="4234"/>
    <cellStyle name="Saída 2 2 5 4 2" xfId="15376"/>
    <cellStyle name="Saída 2 2 5 4 3" xfId="13771"/>
    <cellStyle name="Saída 2 2 5 5" xfId="4616"/>
    <cellStyle name="Saída 2 2 5 5 2" xfId="15650"/>
    <cellStyle name="Saída 2 2 5 5 3" xfId="13389"/>
    <cellStyle name="Saída 2 2 5 6" xfId="5278"/>
    <cellStyle name="Saída 2 2 5 6 2" xfId="16156"/>
    <cellStyle name="Saída 2 2 5 6 3" xfId="12745"/>
    <cellStyle name="Saída 2 2 5 7" xfId="9221"/>
    <cellStyle name="Saída 2 2 5 8" xfId="14545"/>
    <cellStyle name="Saída 2 2 5 9" xfId="17105"/>
    <cellStyle name="Saída 2 2 6" xfId="5491"/>
    <cellStyle name="Saída 2 2 6 2" xfId="7200"/>
    <cellStyle name="Saída 2 2 6 2 2" xfId="11326"/>
    <cellStyle name="Saída 2 2 6 2 3" xfId="17606"/>
    <cellStyle name="Saída 2 2 6 2 4" xfId="20718"/>
    <cellStyle name="Saída 2 2 6 3" xfId="10475"/>
    <cellStyle name="Saída 2 2 6 4" xfId="16315"/>
    <cellStyle name="Saída 2 2 6 5" xfId="19009"/>
    <cellStyle name="Saída 2 2 7" xfId="22396"/>
    <cellStyle name="Saída 2 2 8" xfId="2158"/>
    <cellStyle name="Saída 2 3" xfId="1724"/>
    <cellStyle name="Saída 2 4" xfId="1725"/>
    <cellStyle name="Saída 3" xfId="1726"/>
    <cellStyle name="Saída 3 2" xfId="2619"/>
    <cellStyle name="Saída 3 2 10" xfId="5254"/>
    <cellStyle name="Saída 3 2 10 2" xfId="10394"/>
    <cellStyle name="Saída 3 2 10 3" xfId="16138"/>
    <cellStyle name="Saída 3 2 10 4" xfId="12840"/>
    <cellStyle name="Saída 3 2 11" xfId="5084"/>
    <cellStyle name="Saída 3 2 11 2" xfId="10335"/>
    <cellStyle name="Saída 3 2 11 3" xfId="16022"/>
    <cellStyle name="Saída 3 2 11 4" xfId="12951"/>
    <cellStyle name="Saída 3 2 12" xfId="4854"/>
    <cellStyle name="Saída 3 2 12 2" xfId="15831"/>
    <cellStyle name="Saída 3 2 12 3" xfId="13152"/>
    <cellStyle name="Saída 3 2 13" xfId="8782"/>
    <cellStyle name="Saída 3 2 14" xfId="14147"/>
    <cellStyle name="Saída 3 2 2" xfId="2708"/>
    <cellStyle name="Saída 3 2 2 10" xfId="7484"/>
    <cellStyle name="Saída 3 2 2 10 2" xfId="11538"/>
    <cellStyle name="Saída 3 2 2 10 3" xfId="17842"/>
    <cellStyle name="Saída 3 2 2 10 4" xfId="21002"/>
    <cellStyle name="Saída 3 2 2 11" xfId="4901"/>
    <cellStyle name="Saída 3 2 2 11 2" xfId="15874"/>
    <cellStyle name="Saída 3 2 2 11 3" xfId="14110"/>
    <cellStyle name="Saída 3 2 2 12" xfId="8863"/>
    <cellStyle name="Saída 3 2 2 13" xfId="14277"/>
    <cellStyle name="Saída 3 2 2 14" xfId="16558"/>
    <cellStyle name="Saída 3 2 2 2" xfId="2637"/>
    <cellStyle name="Saída 3 2 2 2 10" xfId="4888"/>
    <cellStyle name="Saída 3 2 2 2 10 2" xfId="15863"/>
    <cellStyle name="Saída 3 2 2 2 10 3" xfId="12742"/>
    <cellStyle name="Saída 3 2 2 2 11" xfId="8794"/>
    <cellStyle name="Saída 3 2 2 2 12" xfId="14216"/>
    <cellStyle name="Saída 3 2 2 2 2" xfId="3129"/>
    <cellStyle name="Saída 3 2 2 2 2 10" xfId="9259"/>
    <cellStyle name="Saída 3 2 2 2 2 11" xfId="14584"/>
    <cellStyle name="Saída 3 2 2 2 2 12" xfId="18060"/>
    <cellStyle name="Saída 3 2 2 2 2 2" xfId="3516"/>
    <cellStyle name="Saída 3 2 2 2 2 2 2" xfId="7289"/>
    <cellStyle name="Saída 3 2 2 2 2 2 2 2" xfId="11394"/>
    <cellStyle name="Saída 3 2 2 2 2 2 2 3" xfId="17687"/>
    <cellStyle name="Saída 3 2 2 2 2 2 2 4" xfId="20807"/>
    <cellStyle name="Saída 3 2 2 2 2 2 3" xfId="5580"/>
    <cellStyle name="Saída 3 2 2 2 2 2 3 2" xfId="16396"/>
    <cellStyle name="Saída 3 2 2 2 2 2 3 3" xfId="19098"/>
    <cellStyle name="Saída 3 2 2 2 2 2 4" xfId="9608"/>
    <cellStyle name="Saída 3 2 2 2 2 2 5" xfId="14864"/>
    <cellStyle name="Saída 3 2 2 2 2 2 6" xfId="16300"/>
    <cellStyle name="Saída 3 2 2 2 2 3" xfId="3899"/>
    <cellStyle name="Saída 3 2 2 2 2 3 2" xfId="7791"/>
    <cellStyle name="Saída 3 2 2 2 2 3 2 2" xfId="11807"/>
    <cellStyle name="Saída 3 2 2 2 2 3 2 3" xfId="18059"/>
    <cellStyle name="Saída 3 2 2 2 2 3 2 4" xfId="21309"/>
    <cellStyle name="Saída 3 2 2 2 2 3 3" xfId="6083"/>
    <cellStyle name="Saída 3 2 2 2 2 3 3 2" xfId="16767"/>
    <cellStyle name="Saída 3 2 2 2 2 3 3 3" xfId="19601"/>
    <cellStyle name="Saída 3 2 2 2 2 3 4" xfId="9822"/>
    <cellStyle name="Saída 3 2 2 2 2 3 5" xfId="15140"/>
    <cellStyle name="Saída 3 2 2 2 2 3 6" xfId="14089"/>
    <cellStyle name="Saída 3 2 2 2 2 4" xfId="4282"/>
    <cellStyle name="Saída 3 2 2 2 2 4 2" xfId="8199"/>
    <cellStyle name="Saída 3 2 2 2 2 4 2 2" xfId="12167"/>
    <cellStyle name="Saída 3 2 2 2 2 4 2 3" xfId="18391"/>
    <cellStyle name="Saída 3 2 2 2 2 4 2 4" xfId="21717"/>
    <cellStyle name="Saída 3 2 2 2 2 4 3" xfId="6491"/>
    <cellStyle name="Saída 3 2 2 2 2 4 3 2" xfId="17100"/>
    <cellStyle name="Saída 3 2 2 2 2 4 3 3" xfId="20009"/>
    <cellStyle name="Saída 3 2 2 2 2 4 4" xfId="10000"/>
    <cellStyle name="Saída 3 2 2 2 2 4 5" xfId="15415"/>
    <cellStyle name="Saída 3 2 2 2 2 4 6" xfId="13723"/>
    <cellStyle name="Saída 3 2 2 2 2 5" xfId="4664"/>
    <cellStyle name="Saída 3 2 2 2 2 5 2" xfId="8431"/>
    <cellStyle name="Saída 3 2 2 2 2 5 2 2" xfId="12399"/>
    <cellStyle name="Saída 3 2 2 2 2 5 2 3" xfId="18562"/>
    <cellStyle name="Saída 3 2 2 2 2 5 2 4" xfId="21949"/>
    <cellStyle name="Saída 3 2 2 2 2 5 3" xfId="6723"/>
    <cellStyle name="Saída 3 2 2 2 2 5 3 2" xfId="17271"/>
    <cellStyle name="Saída 3 2 2 2 2 5 3 3" xfId="20241"/>
    <cellStyle name="Saída 3 2 2 2 2 5 4" xfId="10177"/>
    <cellStyle name="Saída 3 2 2 2 2 5 5" xfId="15689"/>
    <cellStyle name="Saída 3 2 2 2 2 5 6" xfId="13341"/>
    <cellStyle name="Saída 3 2 2 2 2 6" xfId="6955"/>
    <cellStyle name="Saída 3 2 2 2 2 6 2" xfId="8663"/>
    <cellStyle name="Saída 3 2 2 2 2 6 2 2" xfId="12631"/>
    <cellStyle name="Saída 3 2 2 2 2 6 2 3" xfId="18733"/>
    <cellStyle name="Saída 3 2 2 2 2 6 2 4" xfId="22181"/>
    <cellStyle name="Saída 3 2 2 2 2 6 3" xfId="11089"/>
    <cellStyle name="Saída 3 2 2 2 2 6 4" xfId="17441"/>
    <cellStyle name="Saída 3 2 2 2 2 6 5" xfId="20473"/>
    <cellStyle name="Saída 3 2 2 2 2 7" xfId="5943"/>
    <cellStyle name="Saída 3 2 2 2 2 7 2" xfId="10684"/>
    <cellStyle name="Saída 3 2 2 2 2 7 3" xfId="16679"/>
    <cellStyle name="Saída 3 2 2 2 2 7 4" xfId="19461"/>
    <cellStyle name="Saída 3 2 2 2 2 8" xfId="7651"/>
    <cellStyle name="Saída 3 2 2 2 2 8 2" xfId="11672"/>
    <cellStyle name="Saída 3 2 2 2 2 8 3" xfId="17971"/>
    <cellStyle name="Saída 3 2 2 2 2 8 4" xfId="21169"/>
    <cellStyle name="Saída 3 2 2 2 2 9" xfId="5039"/>
    <cellStyle name="Saída 3 2 2 2 2 9 2" xfId="15994"/>
    <cellStyle name="Saída 3 2 2 2 2 9 3" xfId="12980"/>
    <cellStyle name="Saída 3 2 2 2 3" xfId="3002"/>
    <cellStyle name="Saída 3 2 2 2 3 2" xfId="3389"/>
    <cellStyle name="Saída 3 2 2 2 3 2 2" xfId="7428"/>
    <cellStyle name="Saída 3 2 2 2 3 2 2 2" xfId="17796"/>
    <cellStyle name="Saída 3 2 2 2 3 2 2 3" xfId="20946"/>
    <cellStyle name="Saída 3 2 2 2 3 2 3" xfId="9513"/>
    <cellStyle name="Saída 3 2 2 2 3 2 4" xfId="14766"/>
    <cellStyle name="Saída 3 2 2 2 3 2 5" xfId="17233"/>
    <cellStyle name="Saída 3 2 2 2 3 3" xfId="3772"/>
    <cellStyle name="Saída 3 2 2 2 3 3 2" xfId="15042"/>
    <cellStyle name="Saída 3 2 2 2 3 3 3" xfId="17889"/>
    <cellStyle name="Saída 3 2 2 2 3 4" xfId="4155"/>
    <cellStyle name="Saída 3 2 2 2 3 4 2" xfId="15317"/>
    <cellStyle name="Saída 3 2 2 2 3 4 3" xfId="14411"/>
    <cellStyle name="Saída 3 2 2 2 3 5" xfId="4537"/>
    <cellStyle name="Saída 3 2 2 2 3 5 2" xfId="15591"/>
    <cellStyle name="Saída 3 2 2 2 3 5 3" xfId="13468"/>
    <cellStyle name="Saída 3 2 2 2 3 6" xfId="5719"/>
    <cellStyle name="Saída 3 2 2 2 3 6 2" xfId="16505"/>
    <cellStyle name="Saída 3 2 2 2 3 6 3" xfId="19237"/>
    <cellStyle name="Saída 3 2 2 2 3 7" xfId="9149"/>
    <cellStyle name="Saída 3 2 2 2 3 8" xfId="14486"/>
    <cellStyle name="Saída 3 2 2 2 3 9" xfId="14442"/>
    <cellStyle name="Saída 3 2 2 2 4" xfId="2837"/>
    <cellStyle name="Saída 3 2 2 2 4 2" xfId="8042"/>
    <cellStyle name="Saída 3 2 2 2 4 2 2" xfId="12013"/>
    <cellStyle name="Saída 3 2 2 2 4 2 3" xfId="18255"/>
    <cellStyle name="Saída 3 2 2 2 4 2 4" xfId="21560"/>
    <cellStyle name="Saída 3 2 2 2 4 3" xfId="6334"/>
    <cellStyle name="Saída 3 2 2 2 4 3 2" xfId="16964"/>
    <cellStyle name="Saída 3 2 2 2 4 3 3" xfId="19852"/>
    <cellStyle name="Saída 3 2 2 2 4 4" xfId="8990"/>
    <cellStyle name="Saída 3 2 2 2 4 5" xfId="14377"/>
    <cellStyle name="Saída 3 2 2 2 4 6" xfId="15551"/>
    <cellStyle name="Saída 3 2 2 2 5" xfId="5334"/>
    <cellStyle name="Saída 3 2 2 2 5 2" xfId="5058"/>
    <cellStyle name="Saída 3 2 2 2 5 2 2" xfId="10311"/>
    <cellStyle name="Saída 3 2 2 2 5 2 3" xfId="16008"/>
    <cellStyle name="Saída 3 2 2 2 5 2 4" xfId="12964"/>
    <cellStyle name="Saída 3 2 2 2 5 3" xfId="10426"/>
    <cellStyle name="Saída 3 2 2 2 5 4" xfId="16203"/>
    <cellStyle name="Saída 3 2 2 2 5 5" xfId="18852"/>
    <cellStyle name="Saída 3 2 2 2 6" xfId="6095"/>
    <cellStyle name="Saída 3 2 2 2 6 2" xfId="7803"/>
    <cellStyle name="Saída 3 2 2 2 6 2 2" xfId="11818"/>
    <cellStyle name="Saída 3 2 2 2 6 2 3" xfId="18068"/>
    <cellStyle name="Saída 3 2 2 2 6 2 4" xfId="21321"/>
    <cellStyle name="Saída 3 2 2 2 6 3" xfId="10806"/>
    <cellStyle name="Saída 3 2 2 2 6 4" xfId="16776"/>
    <cellStyle name="Saída 3 2 2 2 6 5" xfId="19613"/>
    <cellStyle name="Saída 3 2 2 2 7" xfId="6156"/>
    <cellStyle name="Saída 3 2 2 2 7 2" xfId="7864"/>
    <cellStyle name="Saída 3 2 2 2 7 2 2" xfId="11861"/>
    <cellStyle name="Saída 3 2 2 2 7 2 3" xfId="18122"/>
    <cellStyle name="Saída 3 2 2 2 7 2 4" xfId="21382"/>
    <cellStyle name="Saída 3 2 2 2 7 3" xfId="10827"/>
    <cellStyle name="Saída 3 2 2 2 7 4" xfId="16830"/>
    <cellStyle name="Saída 3 2 2 2 7 5" xfId="19674"/>
    <cellStyle name="Saída 3 2 2 2 8" xfId="5761"/>
    <cellStyle name="Saída 3 2 2 2 8 2" xfId="10538"/>
    <cellStyle name="Saída 3 2 2 2 8 3" xfId="16539"/>
    <cellStyle name="Saída 3 2 2 2 8 4" xfId="19279"/>
    <cellStyle name="Saída 3 2 2 2 9" xfId="7470"/>
    <cellStyle name="Saída 3 2 2 2 9 2" xfId="11525"/>
    <cellStyle name="Saída 3 2 2 2 9 3" xfId="17830"/>
    <cellStyle name="Saída 3 2 2 2 9 4" xfId="20988"/>
    <cellStyle name="Saída 3 2 2 3" xfId="3198"/>
    <cellStyle name="Saída 3 2 2 3 10" xfId="9328"/>
    <cellStyle name="Saída 3 2 2 3 11" xfId="14642"/>
    <cellStyle name="Saída 3 2 2 3 12" xfId="18424"/>
    <cellStyle name="Saída 3 2 2 3 2" xfId="3585"/>
    <cellStyle name="Saída 3 2 2 3 2 2" xfId="7256"/>
    <cellStyle name="Saída 3 2 2 3 2 2 2" xfId="11361"/>
    <cellStyle name="Saída 3 2 2 3 2 2 3" xfId="17656"/>
    <cellStyle name="Saída 3 2 2 3 2 2 4" xfId="20774"/>
    <cellStyle name="Saída 3 2 2 3 2 3" xfId="5547"/>
    <cellStyle name="Saída 3 2 2 3 2 3 2" xfId="16365"/>
    <cellStyle name="Saída 3 2 2 3 2 3 3" xfId="19065"/>
    <cellStyle name="Saída 3 2 2 3 2 4" xfId="9677"/>
    <cellStyle name="Saída 3 2 2 3 2 5" xfId="14922"/>
    <cellStyle name="Saída 3 2 2 3 2 6" xfId="17453"/>
    <cellStyle name="Saída 3 2 2 3 3" xfId="3968"/>
    <cellStyle name="Saída 3 2 2 3 3 2" xfId="5106"/>
    <cellStyle name="Saída 3 2 2 3 3 2 2" xfId="10350"/>
    <cellStyle name="Saída 3 2 2 3 3 2 3" xfId="16041"/>
    <cellStyle name="Saída 3 2 2 3 3 2 4" xfId="12804"/>
    <cellStyle name="Saída 3 2 2 3 3 3" xfId="5308"/>
    <cellStyle name="Saída 3 2 2 3 3 3 2" xfId="16181"/>
    <cellStyle name="Saída 3 2 2 3 3 3 3" xfId="18826"/>
    <cellStyle name="Saída 3 2 2 3 3 4" xfId="9888"/>
    <cellStyle name="Saída 3 2 2 3 3 5" xfId="15198"/>
    <cellStyle name="Saída 3 2 2 3 3 6" xfId="14023"/>
    <cellStyle name="Saída 3 2 2 3 4" xfId="4351"/>
    <cellStyle name="Saída 3 2 2 3 4 2" xfId="8124"/>
    <cellStyle name="Saída 3 2 2 3 4 2 2" xfId="12092"/>
    <cellStyle name="Saída 3 2 2 3 4 2 3" xfId="18328"/>
    <cellStyle name="Saída 3 2 2 3 4 2 4" xfId="21642"/>
    <cellStyle name="Saída 3 2 2 3 4 3" xfId="6416"/>
    <cellStyle name="Saída 3 2 2 3 4 3 2" xfId="17037"/>
    <cellStyle name="Saída 3 2 2 3 4 3 3" xfId="19934"/>
    <cellStyle name="Saída 3 2 2 3 4 4" xfId="10066"/>
    <cellStyle name="Saída 3 2 2 3 4 5" xfId="15473"/>
    <cellStyle name="Saída 3 2 2 3 4 6" xfId="13654"/>
    <cellStyle name="Saída 3 2 2 3 5" xfId="4733"/>
    <cellStyle name="Saída 3 2 2 3 5 2" xfId="8356"/>
    <cellStyle name="Saída 3 2 2 3 5 2 2" xfId="12324"/>
    <cellStyle name="Saída 3 2 2 3 5 2 3" xfId="18499"/>
    <cellStyle name="Saída 3 2 2 3 5 2 4" xfId="21874"/>
    <cellStyle name="Saída 3 2 2 3 5 3" xfId="6648"/>
    <cellStyle name="Saída 3 2 2 3 5 3 2" xfId="17208"/>
    <cellStyle name="Saída 3 2 2 3 5 3 3" xfId="20166"/>
    <cellStyle name="Saída 3 2 2 3 5 4" xfId="10243"/>
    <cellStyle name="Saída 3 2 2 3 5 5" xfId="15746"/>
    <cellStyle name="Saída 3 2 2 3 5 6" xfId="13272"/>
    <cellStyle name="Saída 3 2 2 3 6" xfId="6880"/>
    <cellStyle name="Saída 3 2 2 3 6 2" xfId="8588"/>
    <cellStyle name="Saída 3 2 2 3 6 2 2" xfId="12556"/>
    <cellStyle name="Saída 3 2 2 3 6 2 3" xfId="18670"/>
    <cellStyle name="Saída 3 2 2 3 6 2 4" xfId="22106"/>
    <cellStyle name="Saída 3 2 2 3 6 3" xfId="11014"/>
    <cellStyle name="Saída 3 2 2 3 6 4" xfId="17378"/>
    <cellStyle name="Saída 3 2 2 3 6 5" xfId="20398"/>
    <cellStyle name="Saída 3 2 2 3 7" xfId="5868"/>
    <cellStyle name="Saída 3 2 2 3 7 2" xfId="10609"/>
    <cellStyle name="Saída 3 2 2 3 7 3" xfId="16616"/>
    <cellStyle name="Saída 3 2 2 3 7 4" xfId="19386"/>
    <cellStyle name="Saída 3 2 2 3 8" xfId="7576"/>
    <cellStyle name="Saída 3 2 2 3 8 2" xfId="11597"/>
    <cellStyle name="Saída 3 2 2 3 8 3" xfId="17908"/>
    <cellStyle name="Saída 3 2 2 3 8 4" xfId="21094"/>
    <cellStyle name="Saída 3 2 2 3 9" xfId="4958"/>
    <cellStyle name="Saída 3 2 2 3 9 2" xfId="15926"/>
    <cellStyle name="Saída 3 2 2 3 9 3" xfId="13061"/>
    <cellStyle name="Saída 3 2 2 4" xfId="2991"/>
    <cellStyle name="Saída 3 2 2 4 2" xfId="3378"/>
    <cellStyle name="Saída 3 2 2 4 2 2" xfId="7850"/>
    <cellStyle name="Saída 3 2 2 4 2 2 2" xfId="18109"/>
    <cellStyle name="Saída 3 2 2 4 2 2 3" xfId="21368"/>
    <cellStyle name="Saída 3 2 2 4 2 3" xfId="9506"/>
    <cellStyle name="Saída 3 2 2 4 2 4" xfId="14756"/>
    <cellStyle name="Saída 3 2 2 4 2 5" xfId="15585"/>
    <cellStyle name="Saída 3 2 2 4 3" xfId="3761"/>
    <cellStyle name="Saída 3 2 2 4 3 2" xfId="15032"/>
    <cellStyle name="Saída 3 2 2 4 3 3" xfId="17109"/>
    <cellStyle name="Saída 3 2 2 4 4" xfId="4144"/>
    <cellStyle name="Saída 3 2 2 4 4 2" xfId="15307"/>
    <cellStyle name="Saída 3 2 2 4 4 3" xfId="13853"/>
    <cellStyle name="Saída 3 2 2 4 5" xfId="4526"/>
    <cellStyle name="Saída 3 2 2 4 5 2" xfId="15581"/>
    <cellStyle name="Saída 3 2 2 4 5 3" xfId="13479"/>
    <cellStyle name="Saída 3 2 2 4 6" xfId="6142"/>
    <cellStyle name="Saída 3 2 2 4 6 2" xfId="16817"/>
    <cellStyle name="Saída 3 2 2 4 6 3" xfId="19660"/>
    <cellStyle name="Saída 3 2 2 4 7" xfId="9141"/>
    <cellStyle name="Saída 3 2 2 4 8" xfId="14476"/>
    <cellStyle name="Saída 3 2 2 4 9" xfId="18403"/>
    <cellStyle name="Saída 3 2 2 5" xfId="6314"/>
    <cellStyle name="Saída 3 2 2 5 2" xfId="8022"/>
    <cellStyle name="Saída 3 2 2 5 2 2" xfId="11997"/>
    <cellStyle name="Saída 3 2 2 5 2 3" xfId="18238"/>
    <cellStyle name="Saída 3 2 2 5 2 4" xfId="21540"/>
    <cellStyle name="Saída 3 2 2 5 3" xfId="10859"/>
    <cellStyle name="Saída 3 2 2 5 4" xfId="16947"/>
    <cellStyle name="Saída 3 2 2 5 5" xfId="19832"/>
    <cellStyle name="Saída 3 2 2 6" xfId="5687"/>
    <cellStyle name="Saída 3 2 2 6 2" xfId="7396"/>
    <cellStyle name="Saída 3 2 2 6 2 2" xfId="11477"/>
    <cellStyle name="Saída 3 2 2 6 2 3" xfId="17774"/>
    <cellStyle name="Saída 3 2 2 6 2 4" xfId="20914"/>
    <cellStyle name="Saída 3 2 2 6 3" xfId="10509"/>
    <cellStyle name="Saída 3 2 2 6 4" xfId="16483"/>
    <cellStyle name="Saída 3 2 2 6 5" xfId="19205"/>
    <cellStyle name="Saída 3 2 2 7" xfId="5267"/>
    <cellStyle name="Saída 3 2 2 7 2" xfId="5135"/>
    <cellStyle name="Saída 3 2 2 7 2 2" xfId="10374"/>
    <cellStyle name="Saída 3 2 2 7 2 3" xfId="16064"/>
    <cellStyle name="Saída 3 2 2 7 2 4" xfId="12786"/>
    <cellStyle name="Saída 3 2 2 7 3" xfId="10406"/>
    <cellStyle name="Saída 3 2 2 7 4" xfId="16148"/>
    <cellStyle name="Saída 3 2 2 7 5" xfId="12827"/>
    <cellStyle name="Saída 3 2 2 8" xfId="6306"/>
    <cellStyle name="Saída 3 2 2 8 2" xfId="8014"/>
    <cellStyle name="Saída 3 2 2 8 2 2" xfId="11990"/>
    <cellStyle name="Saída 3 2 2 8 2 3" xfId="18231"/>
    <cellStyle name="Saída 3 2 2 8 2 4" xfId="21532"/>
    <cellStyle name="Saída 3 2 2 8 3" xfId="10853"/>
    <cellStyle name="Saída 3 2 2 8 4" xfId="16940"/>
    <cellStyle name="Saída 3 2 2 8 5" xfId="19824"/>
    <cellStyle name="Saída 3 2 2 9" xfId="5775"/>
    <cellStyle name="Saída 3 2 2 9 2" xfId="10551"/>
    <cellStyle name="Saída 3 2 2 9 3" xfId="16550"/>
    <cellStyle name="Saída 3 2 2 9 4" xfId="19293"/>
    <cellStyle name="Saída 3 2 3" xfId="2674"/>
    <cellStyle name="Saída 3 2 3 10" xfId="7520"/>
    <cellStyle name="Saída 3 2 3 10 2" xfId="11561"/>
    <cellStyle name="Saída 3 2 3 10 3" xfId="17867"/>
    <cellStyle name="Saída 3 2 3 10 4" xfId="21038"/>
    <cellStyle name="Saída 3 2 3 11" xfId="4924"/>
    <cellStyle name="Saída 3 2 3 11 2" xfId="15894"/>
    <cellStyle name="Saída 3 2 3 11 3" xfId="13095"/>
    <cellStyle name="Saída 3 2 3 12" xfId="8831"/>
    <cellStyle name="Saída 3 2 3 13" xfId="14247"/>
    <cellStyle name="Saída 3 2 3 14" xfId="17487"/>
    <cellStyle name="Saída 3 2 3 2" xfId="2733"/>
    <cellStyle name="Saída 3 2 3 2 10" xfId="4946"/>
    <cellStyle name="Saída 3 2 3 2 10 2" xfId="15916"/>
    <cellStyle name="Saída 3 2 3 2 10 3" xfId="13073"/>
    <cellStyle name="Saída 3 2 3 2 11" xfId="8888"/>
    <cellStyle name="Saída 3 2 3 2 12" xfId="14292"/>
    <cellStyle name="Saída 3 2 3 2 2" xfId="3223"/>
    <cellStyle name="Saída 3 2 3 2 2 10" xfId="9353"/>
    <cellStyle name="Saída 3 2 3 2 2 11" xfId="14657"/>
    <cellStyle name="Saída 3 2 3 2 2 12" xfId="14744"/>
    <cellStyle name="Saída 3 2 3 2 2 2" xfId="3610"/>
    <cellStyle name="Saída 3 2 3 2 2 2 2" xfId="7971"/>
    <cellStyle name="Saída 3 2 3 2 2 2 2 2" xfId="11947"/>
    <cellStyle name="Saída 3 2 3 2 2 2 2 3" xfId="18197"/>
    <cellStyle name="Saída 3 2 3 2 2 2 2 4" xfId="21489"/>
    <cellStyle name="Saída 3 2 3 2 2 2 3" xfId="6263"/>
    <cellStyle name="Saída 3 2 3 2 2 2 3 2" xfId="16905"/>
    <cellStyle name="Saída 3 2 3 2 2 2 3 3" xfId="19781"/>
    <cellStyle name="Saída 3 2 3 2 2 2 4" xfId="9702"/>
    <cellStyle name="Saída 3 2 3 2 2 2 5" xfId="14937"/>
    <cellStyle name="Saída 3 2 3 2 2 2 6" xfId="18776"/>
    <cellStyle name="Saída 3 2 3 2 2 3" xfId="3993"/>
    <cellStyle name="Saída 3 2 3 2 2 3 2" xfId="5128"/>
    <cellStyle name="Saída 3 2 3 2 2 3 2 2" xfId="10368"/>
    <cellStyle name="Saída 3 2 3 2 2 3 2 3" xfId="16058"/>
    <cellStyle name="Saída 3 2 3 2 2 3 2 4" xfId="12790"/>
    <cellStyle name="Saída 3 2 3 2 2 3 3" xfId="5274"/>
    <cellStyle name="Saída 3 2 3 2 2 3 3 2" xfId="16154"/>
    <cellStyle name="Saída 3 2 3 2 2 3 3 3" xfId="12749"/>
    <cellStyle name="Saída 3 2 3 2 2 3 4" xfId="9912"/>
    <cellStyle name="Saída 3 2 3 2 2 3 5" xfId="15213"/>
    <cellStyle name="Saída 3 2 3 2 2 3 6" xfId="13998"/>
    <cellStyle name="Saída 3 2 3 2 2 4" xfId="4376"/>
    <cellStyle name="Saída 3 2 3 2 2 4 2" xfId="8278"/>
    <cellStyle name="Saída 3 2 3 2 2 4 2 2" xfId="12246"/>
    <cellStyle name="Saída 3 2 3 2 2 4 2 3" xfId="18430"/>
    <cellStyle name="Saída 3 2 3 2 2 4 2 4" xfId="21796"/>
    <cellStyle name="Saída 3 2 3 2 2 4 3" xfId="6570"/>
    <cellStyle name="Saída 3 2 3 2 2 4 3 2" xfId="17139"/>
    <cellStyle name="Saída 3 2 3 2 2 4 3 3" xfId="20088"/>
    <cellStyle name="Saída 3 2 3 2 2 4 4" xfId="10090"/>
    <cellStyle name="Saída 3 2 3 2 2 4 5" xfId="15488"/>
    <cellStyle name="Saída 3 2 3 2 2 4 6" xfId="13629"/>
    <cellStyle name="Saída 3 2 3 2 2 5" xfId="4758"/>
    <cellStyle name="Saída 3 2 3 2 2 5 2" xfId="8510"/>
    <cellStyle name="Saída 3 2 3 2 2 5 2 2" xfId="12478"/>
    <cellStyle name="Saída 3 2 3 2 2 5 2 3" xfId="18601"/>
    <cellStyle name="Saída 3 2 3 2 2 5 2 4" xfId="22028"/>
    <cellStyle name="Saída 3 2 3 2 2 5 3" xfId="6802"/>
    <cellStyle name="Saída 3 2 3 2 2 5 3 2" xfId="17309"/>
    <cellStyle name="Saída 3 2 3 2 2 5 3 3" xfId="20320"/>
    <cellStyle name="Saída 3 2 3 2 2 5 4" xfId="10267"/>
    <cellStyle name="Saída 3 2 3 2 2 5 5" xfId="15761"/>
    <cellStyle name="Saída 3 2 3 2 2 5 6" xfId="13247"/>
    <cellStyle name="Saída 3 2 3 2 2 6" xfId="7034"/>
    <cellStyle name="Saída 3 2 3 2 2 6 2" xfId="8742"/>
    <cellStyle name="Saída 3 2 3 2 2 6 2 2" xfId="12710"/>
    <cellStyle name="Saída 3 2 3 2 2 6 2 3" xfId="18773"/>
    <cellStyle name="Saída 3 2 3 2 2 6 2 4" xfId="22260"/>
    <cellStyle name="Saída 3 2 3 2 2 6 3" xfId="11168"/>
    <cellStyle name="Saída 3 2 3 2 2 6 4" xfId="17480"/>
    <cellStyle name="Saída 3 2 3 2 2 6 5" xfId="20552"/>
    <cellStyle name="Saída 3 2 3 2 2 7" xfId="6022"/>
    <cellStyle name="Saída 3 2 3 2 2 7 2" xfId="10763"/>
    <cellStyle name="Saída 3 2 3 2 2 7 3" xfId="16719"/>
    <cellStyle name="Saída 3 2 3 2 2 7 4" xfId="19540"/>
    <cellStyle name="Saída 3 2 3 2 2 8" xfId="7730"/>
    <cellStyle name="Saída 3 2 3 2 2 8 2" xfId="11751"/>
    <cellStyle name="Saída 3 2 3 2 2 8 3" xfId="18011"/>
    <cellStyle name="Saída 3 2 3 2 2 8 4" xfId="21248"/>
    <cellStyle name="Saída 3 2 3 2 2 9" xfId="5216"/>
    <cellStyle name="Saída 3 2 3 2 2 9 2" xfId="16107"/>
    <cellStyle name="Saída 3 2 3 2 2 9 3" xfId="12759"/>
    <cellStyle name="Saída 3 2 3 2 3" xfId="3280"/>
    <cellStyle name="Saída 3 2 3 2 3 2" xfId="3667"/>
    <cellStyle name="Saída 3 2 3 2 3 2 2" xfId="7398"/>
    <cellStyle name="Saída 3 2 3 2 3 2 2 2" xfId="17776"/>
    <cellStyle name="Saída 3 2 3 2 3 2 2 3" xfId="20916"/>
    <cellStyle name="Saída 3 2 3 2 3 2 3" xfId="9749"/>
    <cellStyle name="Saída 3 2 3 2 3 2 4" xfId="14979"/>
    <cellStyle name="Saída 3 2 3 2 3 2 5" xfId="16898"/>
    <cellStyle name="Saída 3 2 3 2 3 3" xfId="4050"/>
    <cellStyle name="Saída 3 2 3 2 3 3 2" xfId="15254"/>
    <cellStyle name="Saída 3 2 3 2 3 3 3" xfId="13941"/>
    <cellStyle name="Saída 3 2 3 2 3 4" xfId="4433"/>
    <cellStyle name="Saída 3 2 3 2 3 4 2" xfId="15530"/>
    <cellStyle name="Saída 3 2 3 2 3 4 3" xfId="13572"/>
    <cellStyle name="Saída 3 2 3 2 3 5" xfId="4815"/>
    <cellStyle name="Saída 3 2 3 2 3 5 2" xfId="15802"/>
    <cellStyle name="Saída 3 2 3 2 3 5 3" xfId="13191"/>
    <cellStyle name="Saída 3 2 3 2 3 6" xfId="5689"/>
    <cellStyle name="Saída 3 2 3 2 3 6 2" xfId="16485"/>
    <cellStyle name="Saída 3 2 3 2 3 6 3" xfId="19207"/>
    <cellStyle name="Saída 3 2 3 2 3 7" xfId="9410"/>
    <cellStyle name="Saída 3 2 3 2 3 8" xfId="14699"/>
    <cellStyle name="Saída 3 2 3 2 3 9" xfId="18389"/>
    <cellStyle name="Saída 3 2 3 2 4" xfId="2898"/>
    <cellStyle name="Saída 3 2 3 2 4 2" xfId="7820"/>
    <cellStyle name="Saída 3 2 3 2 4 2 2" xfId="11830"/>
    <cellStyle name="Saída 3 2 3 2 4 2 3" xfId="18085"/>
    <cellStyle name="Saída 3 2 3 2 4 2 4" xfId="21338"/>
    <cellStyle name="Saída 3 2 3 2 4 3" xfId="6112"/>
    <cellStyle name="Saída 3 2 3 2 4 3 2" xfId="16793"/>
    <cellStyle name="Saída 3 2 3 2 4 3 3" xfId="19630"/>
    <cellStyle name="Saída 3 2 3 2 4 4" xfId="9050"/>
    <cellStyle name="Saída 3 2 3 2 4 5" xfId="14425"/>
    <cellStyle name="Saída 3 2 3 2 4 6" xfId="15305"/>
    <cellStyle name="Saída 3 2 3 2 5" xfId="6404"/>
    <cellStyle name="Saída 3 2 3 2 5 2" xfId="8112"/>
    <cellStyle name="Saída 3 2 3 2 5 2 2" xfId="12080"/>
    <cellStyle name="Saída 3 2 3 2 5 2 3" xfId="18318"/>
    <cellStyle name="Saída 3 2 3 2 5 2 4" xfId="21630"/>
    <cellStyle name="Saída 3 2 3 2 5 3" xfId="10922"/>
    <cellStyle name="Saída 3 2 3 2 5 4" xfId="17027"/>
    <cellStyle name="Saída 3 2 3 2 5 5" xfId="19922"/>
    <cellStyle name="Saída 3 2 3 2 6" xfId="6636"/>
    <cellStyle name="Saída 3 2 3 2 6 2" xfId="8344"/>
    <cellStyle name="Saída 3 2 3 2 6 2 2" xfId="12312"/>
    <cellStyle name="Saída 3 2 3 2 6 2 3" xfId="18489"/>
    <cellStyle name="Saída 3 2 3 2 6 2 4" xfId="21862"/>
    <cellStyle name="Saída 3 2 3 2 6 3" xfId="10962"/>
    <cellStyle name="Saída 3 2 3 2 6 4" xfId="17198"/>
    <cellStyle name="Saída 3 2 3 2 6 5" xfId="20154"/>
    <cellStyle name="Saída 3 2 3 2 7" xfId="6868"/>
    <cellStyle name="Saída 3 2 3 2 7 2" xfId="8576"/>
    <cellStyle name="Saída 3 2 3 2 7 2 2" xfId="12544"/>
    <cellStyle name="Saída 3 2 3 2 7 2 3" xfId="18660"/>
    <cellStyle name="Saída 3 2 3 2 7 2 4" xfId="22094"/>
    <cellStyle name="Saída 3 2 3 2 7 3" xfId="11002"/>
    <cellStyle name="Saída 3 2 3 2 7 4" xfId="17368"/>
    <cellStyle name="Saída 3 2 3 2 7 5" xfId="20386"/>
    <cellStyle name="Saída 3 2 3 2 8" xfId="5851"/>
    <cellStyle name="Saída 3 2 3 2 8 2" xfId="10597"/>
    <cellStyle name="Saída 3 2 3 2 8 3" xfId="16604"/>
    <cellStyle name="Saída 3 2 3 2 8 4" xfId="19369"/>
    <cellStyle name="Saída 3 2 3 2 9" xfId="7559"/>
    <cellStyle name="Saída 3 2 3 2 9 2" xfId="11585"/>
    <cellStyle name="Saída 3 2 3 2 9 3" xfId="17896"/>
    <cellStyle name="Saída 3 2 3 2 9 4" xfId="21077"/>
    <cellStyle name="Saída 3 2 3 3" xfId="3166"/>
    <cellStyle name="Saída 3 2 3 3 10" xfId="9296"/>
    <cellStyle name="Saída 3 2 3 3 11" xfId="14615"/>
    <cellStyle name="Saída 3 2 3 3 12" xfId="17291"/>
    <cellStyle name="Saída 3 2 3 3 2" xfId="3553"/>
    <cellStyle name="Saída 3 2 3 3 2 2" xfId="7365"/>
    <cellStyle name="Saída 3 2 3 3 2 2 2" xfId="11451"/>
    <cellStyle name="Saída 3 2 3 3 2 2 3" xfId="17750"/>
    <cellStyle name="Saída 3 2 3 3 2 2 4" xfId="20883"/>
    <cellStyle name="Saída 3 2 3 3 2 3" xfId="5656"/>
    <cellStyle name="Saída 3 2 3 3 2 3 2" xfId="16459"/>
    <cellStyle name="Saída 3 2 3 3 2 3 3" xfId="19174"/>
    <cellStyle name="Saída 3 2 3 3 2 4" xfId="9645"/>
    <cellStyle name="Saída 3 2 3 3 2 5" xfId="14895"/>
    <cellStyle name="Saída 3 2 3 3 2 6" xfId="14328"/>
    <cellStyle name="Saída 3 2 3 3 3" xfId="3936"/>
    <cellStyle name="Saída 3 2 3 3 3 2" xfId="7115"/>
    <cellStyle name="Saída 3 2 3 3 3 2 2" xfId="11249"/>
    <cellStyle name="Saída 3 2 3 3 3 2 3" xfId="17535"/>
    <cellStyle name="Saída 3 2 3 3 3 2 4" xfId="20633"/>
    <cellStyle name="Saída 3 2 3 3 3 3" xfId="5406"/>
    <cellStyle name="Saída 3 2 3 3 3 3 2" xfId="16245"/>
    <cellStyle name="Saída 3 2 3 3 3 3 3" xfId="18924"/>
    <cellStyle name="Saída 3 2 3 3 3 4" xfId="9859"/>
    <cellStyle name="Saída 3 2 3 3 3 5" xfId="15171"/>
    <cellStyle name="Saída 3 2 3 3 3 6" xfId="14055"/>
    <cellStyle name="Saída 3 2 3 3 4" xfId="4319"/>
    <cellStyle name="Saída 3 2 3 3 4 2" xfId="8174"/>
    <cellStyle name="Saída 3 2 3 3 4 2 2" xfId="12142"/>
    <cellStyle name="Saída 3 2 3 3 4 2 3" xfId="18371"/>
    <cellStyle name="Saída 3 2 3 3 4 2 4" xfId="21692"/>
    <cellStyle name="Saída 3 2 3 3 4 3" xfId="6466"/>
    <cellStyle name="Saída 3 2 3 3 4 3 2" xfId="17080"/>
    <cellStyle name="Saída 3 2 3 3 4 3 3" xfId="19984"/>
    <cellStyle name="Saída 3 2 3 3 4 4" xfId="10037"/>
    <cellStyle name="Saída 3 2 3 3 4 5" xfId="15446"/>
    <cellStyle name="Saída 3 2 3 3 4 6" xfId="13686"/>
    <cellStyle name="Saída 3 2 3 3 5" xfId="4701"/>
    <cellStyle name="Saída 3 2 3 3 5 2" xfId="8406"/>
    <cellStyle name="Saída 3 2 3 3 5 2 2" xfId="12374"/>
    <cellStyle name="Saída 3 2 3 3 5 2 3" xfId="18542"/>
    <cellStyle name="Saída 3 2 3 3 5 2 4" xfId="21924"/>
    <cellStyle name="Saída 3 2 3 3 5 3" xfId="6698"/>
    <cellStyle name="Saída 3 2 3 3 5 3 2" xfId="17251"/>
    <cellStyle name="Saída 3 2 3 3 5 3 3" xfId="20216"/>
    <cellStyle name="Saída 3 2 3 3 5 4" xfId="10214"/>
    <cellStyle name="Saída 3 2 3 3 5 5" xfId="15720"/>
    <cellStyle name="Saída 3 2 3 3 5 6" xfId="13304"/>
    <cellStyle name="Saída 3 2 3 3 6" xfId="6930"/>
    <cellStyle name="Saída 3 2 3 3 6 2" xfId="8638"/>
    <cellStyle name="Saída 3 2 3 3 6 2 2" xfId="12606"/>
    <cellStyle name="Saída 3 2 3 3 6 2 3" xfId="18713"/>
    <cellStyle name="Saída 3 2 3 3 6 2 4" xfId="22156"/>
    <cellStyle name="Saída 3 2 3 3 6 3" xfId="11064"/>
    <cellStyle name="Saída 3 2 3 3 6 4" xfId="17421"/>
    <cellStyle name="Saída 3 2 3 3 6 5" xfId="20448"/>
    <cellStyle name="Saída 3 2 3 3 7" xfId="5918"/>
    <cellStyle name="Saída 3 2 3 3 7 2" xfId="10659"/>
    <cellStyle name="Saída 3 2 3 3 7 3" xfId="16659"/>
    <cellStyle name="Saída 3 2 3 3 7 4" xfId="19436"/>
    <cellStyle name="Saída 3 2 3 3 8" xfId="7626"/>
    <cellStyle name="Saída 3 2 3 3 8 2" xfId="11647"/>
    <cellStyle name="Saída 3 2 3 3 8 3" xfId="17951"/>
    <cellStyle name="Saída 3 2 3 3 8 4" xfId="21144"/>
    <cellStyle name="Saída 3 2 3 3 9" xfId="5014"/>
    <cellStyle name="Saída 3 2 3 3 9 2" xfId="15974"/>
    <cellStyle name="Saída 3 2 3 3 9 3" xfId="13005"/>
    <cellStyle name="Saída 3 2 3 4" xfId="3056"/>
    <cellStyle name="Saída 3 2 3 4 2" xfId="3443"/>
    <cellStyle name="Saída 3 2 3 4 2 2" xfId="7840"/>
    <cellStyle name="Saída 3 2 3 4 2 2 2" xfId="18100"/>
    <cellStyle name="Saída 3 2 3 4 2 2 3" xfId="21358"/>
    <cellStyle name="Saída 3 2 3 4 2 3" xfId="9552"/>
    <cellStyle name="Saída 3 2 3 4 2 4" xfId="14808"/>
    <cellStyle name="Saída 3 2 3 4 2 5" xfId="17660"/>
    <cellStyle name="Saída 3 2 3 4 3" xfId="3826"/>
    <cellStyle name="Saída 3 2 3 4 3 2" xfId="15084"/>
    <cellStyle name="Saída 3 2 3 4 3 3" xfId="14114"/>
    <cellStyle name="Saída 3 2 3 4 4" xfId="4209"/>
    <cellStyle name="Saída 3 2 3 4 4 2" xfId="15359"/>
    <cellStyle name="Saída 3 2 3 4 4 3" xfId="13796"/>
    <cellStyle name="Saída 3 2 3 4 5" xfId="4591"/>
    <cellStyle name="Saída 3 2 3 4 5 2" xfId="15633"/>
    <cellStyle name="Saída 3 2 3 4 5 3" xfId="13414"/>
    <cellStyle name="Saída 3 2 3 4 6" xfId="6132"/>
    <cellStyle name="Saída 3 2 3 4 6 2" xfId="16808"/>
    <cellStyle name="Saída 3 2 3 4 6 3" xfId="19650"/>
    <cellStyle name="Saída 3 2 3 4 7" xfId="9196"/>
    <cellStyle name="Saída 3 2 3 4 8" xfId="14528"/>
    <cellStyle name="Saída 3 2 3 4 9" xfId="16031"/>
    <cellStyle name="Saída 3 2 3 5" xfId="2874"/>
    <cellStyle name="Saída 3 2 3 5 2" xfId="7201"/>
    <cellStyle name="Saída 3 2 3 5 2 2" xfId="11327"/>
    <cellStyle name="Saída 3 2 3 5 2 3" xfId="17607"/>
    <cellStyle name="Saída 3 2 3 5 2 4" xfId="20719"/>
    <cellStyle name="Saída 3 2 3 5 3" xfId="5492"/>
    <cellStyle name="Saída 3 2 3 5 3 2" xfId="16316"/>
    <cellStyle name="Saída 3 2 3 5 3 3" xfId="19010"/>
    <cellStyle name="Saída 3 2 3 5 4" xfId="9027"/>
    <cellStyle name="Saída 3 2 3 5 5" xfId="14408"/>
    <cellStyle name="Saída 3 2 3 5 6" xfId="18184"/>
    <cellStyle name="Saída 3 2 3 6" xfId="6382"/>
    <cellStyle name="Saída 3 2 3 6 2" xfId="8090"/>
    <cellStyle name="Saída 3 2 3 6 2 2" xfId="12058"/>
    <cellStyle name="Saída 3 2 3 6 2 3" xfId="18296"/>
    <cellStyle name="Saída 3 2 3 6 2 4" xfId="21608"/>
    <cellStyle name="Saída 3 2 3 6 3" xfId="10900"/>
    <cellStyle name="Saída 3 2 3 6 4" xfId="17005"/>
    <cellStyle name="Saída 3 2 3 6 5" xfId="19900"/>
    <cellStyle name="Saída 3 2 3 7" xfId="6614"/>
    <cellStyle name="Saída 3 2 3 7 2" xfId="8322"/>
    <cellStyle name="Saída 3 2 3 7 2 2" xfId="12290"/>
    <cellStyle name="Saída 3 2 3 7 2 3" xfId="18467"/>
    <cellStyle name="Saída 3 2 3 7 2 4" xfId="21840"/>
    <cellStyle name="Saída 3 2 3 7 3" xfId="10940"/>
    <cellStyle name="Saída 3 2 3 7 4" xfId="17176"/>
    <cellStyle name="Saída 3 2 3 7 5" xfId="20132"/>
    <cellStyle name="Saída 3 2 3 8" xfId="6846"/>
    <cellStyle name="Saída 3 2 3 8 2" xfId="8554"/>
    <cellStyle name="Saída 3 2 3 8 2 2" xfId="12522"/>
    <cellStyle name="Saída 3 2 3 8 2 3" xfId="18638"/>
    <cellStyle name="Saída 3 2 3 8 2 4" xfId="22072"/>
    <cellStyle name="Saída 3 2 3 8 3" xfId="10980"/>
    <cellStyle name="Saída 3 2 3 8 4" xfId="17346"/>
    <cellStyle name="Saída 3 2 3 8 5" xfId="20364"/>
    <cellStyle name="Saída 3 2 3 9" xfId="5812"/>
    <cellStyle name="Saída 3 2 3 9 2" xfId="10575"/>
    <cellStyle name="Saída 3 2 3 9 3" xfId="16575"/>
    <cellStyle name="Saída 3 2 3 9 4" xfId="19330"/>
    <cellStyle name="Saída 3 2 4" xfId="2826"/>
    <cellStyle name="Saída 3 2 4 10" xfId="8979"/>
    <cellStyle name="Saída 3 2 4 11" xfId="14368"/>
    <cellStyle name="Saída 3 2 4 12" xfId="17525"/>
    <cellStyle name="Saída 3 2 4 2" xfId="2776"/>
    <cellStyle name="Saída 3 2 4 2 2" xfId="7378"/>
    <cellStyle name="Saída 3 2 4 2 2 2" xfId="11464"/>
    <cellStyle name="Saída 3 2 4 2 2 3" xfId="17759"/>
    <cellStyle name="Saída 3 2 4 2 2 4" xfId="20896"/>
    <cellStyle name="Saída 3 2 4 2 3" xfId="5669"/>
    <cellStyle name="Saída 3 2 4 2 3 2" xfId="16468"/>
    <cellStyle name="Saída 3 2 4 2 3 3" xfId="19187"/>
    <cellStyle name="Saída 3 2 4 2 4" xfId="8931"/>
    <cellStyle name="Saída 3 2 4 2 5" xfId="14325"/>
    <cellStyle name="Saída 3 2 4 2 6" xfId="18504"/>
    <cellStyle name="Saída 3 2 4 3" xfId="2810"/>
    <cellStyle name="Saída 3 2 4 3 2" xfId="7836"/>
    <cellStyle name="Saída 3 2 4 3 2 2" xfId="11842"/>
    <cellStyle name="Saída 3 2 4 3 2 3" xfId="18097"/>
    <cellStyle name="Saída 3 2 4 3 2 4" xfId="21354"/>
    <cellStyle name="Saída 3 2 4 3 3" xfId="6128"/>
    <cellStyle name="Saída 3 2 4 3 3 2" xfId="16805"/>
    <cellStyle name="Saída 3 2 4 3 3 3" xfId="19646"/>
    <cellStyle name="Saída 3 2 4 3 4" xfId="8965"/>
    <cellStyle name="Saída 3 2 4 3 5" xfId="14354"/>
    <cellStyle name="Saída 3 2 4 3 6" xfId="16393"/>
    <cellStyle name="Saída 3 2 4 4" xfId="2800"/>
    <cellStyle name="Saída 3 2 4 4 2" xfId="8204"/>
    <cellStyle name="Saída 3 2 4 4 2 2" xfId="12172"/>
    <cellStyle name="Saída 3 2 4 4 2 3" xfId="18394"/>
    <cellStyle name="Saída 3 2 4 4 2 4" xfId="21722"/>
    <cellStyle name="Saída 3 2 4 4 3" xfId="6496"/>
    <cellStyle name="Saída 3 2 4 4 3 2" xfId="17103"/>
    <cellStyle name="Saída 3 2 4 4 3 3" xfId="20014"/>
    <cellStyle name="Saída 3 2 4 4 4" xfId="8955"/>
    <cellStyle name="Saída 3 2 4 4 5" xfId="14346"/>
    <cellStyle name="Saída 3 2 4 4 6" xfId="17436"/>
    <cellStyle name="Saída 3 2 4 5" xfId="2788"/>
    <cellStyle name="Saída 3 2 4 5 2" xfId="8436"/>
    <cellStyle name="Saída 3 2 4 5 2 2" xfId="12404"/>
    <cellStyle name="Saída 3 2 4 5 2 3" xfId="18565"/>
    <cellStyle name="Saída 3 2 4 5 2 4" xfId="21954"/>
    <cellStyle name="Saída 3 2 4 5 3" xfId="6728"/>
    <cellStyle name="Saída 3 2 4 5 3 2" xfId="17274"/>
    <cellStyle name="Saída 3 2 4 5 3 3" xfId="20246"/>
    <cellStyle name="Saída 3 2 4 5 4" xfId="8943"/>
    <cellStyle name="Saída 3 2 4 5 5" xfId="14335"/>
    <cellStyle name="Saída 3 2 4 5 6" xfId="17859"/>
    <cellStyle name="Saída 3 2 4 6" xfId="6960"/>
    <cellStyle name="Saída 3 2 4 6 2" xfId="8668"/>
    <cellStyle name="Saída 3 2 4 6 2 2" xfId="12636"/>
    <cellStyle name="Saída 3 2 4 6 2 3" xfId="18736"/>
    <cellStyle name="Saída 3 2 4 6 2 4" xfId="22186"/>
    <cellStyle name="Saída 3 2 4 6 3" xfId="11094"/>
    <cellStyle name="Saída 3 2 4 6 4" xfId="17444"/>
    <cellStyle name="Saída 3 2 4 6 5" xfId="20478"/>
    <cellStyle name="Saída 3 2 4 7" xfId="5948"/>
    <cellStyle name="Saída 3 2 4 7 2" xfId="10689"/>
    <cellStyle name="Saída 3 2 4 7 3" xfId="16682"/>
    <cellStyle name="Saída 3 2 4 7 4" xfId="19466"/>
    <cellStyle name="Saída 3 2 4 8" xfId="7656"/>
    <cellStyle name="Saída 3 2 4 8 2" xfId="11677"/>
    <cellStyle name="Saída 3 2 4 8 3" xfId="17974"/>
    <cellStyle name="Saída 3 2 4 8 4" xfId="21174"/>
    <cellStyle name="Saída 3 2 4 9" xfId="5049"/>
    <cellStyle name="Saída 3 2 4 9 2" xfId="16001"/>
    <cellStyle name="Saída 3 2 4 9 3" xfId="12972"/>
    <cellStyle name="Saída 3 2 5" xfId="3111"/>
    <cellStyle name="Saída 3 2 5 2" xfId="3498"/>
    <cellStyle name="Saída 3 2 5 2 2" xfId="7414"/>
    <cellStyle name="Saída 3 2 5 2 2 2" xfId="17785"/>
    <cellStyle name="Saída 3 2 5 2 2 3" xfId="20932"/>
    <cellStyle name="Saída 3 2 5 2 3" xfId="9591"/>
    <cellStyle name="Saída 3 2 5 2 4" xfId="14851"/>
    <cellStyle name="Saída 3 2 5 2 5" xfId="15574"/>
    <cellStyle name="Saída 3 2 5 3" xfId="3881"/>
    <cellStyle name="Saída 3 2 5 3 2" xfId="15127"/>
    <cellStyle name="Saída 3 2 5 3 3" xfId="14133"/>
    <cellStyle name="Saída 3 2 5 4" xfId="4264"/>
    <cellStyle name="Saída 3 2 5 4 2" xfId="15402"/>
    <cellStyle name="Saída 3 2 5 4 3" xfId="13741"/>
    <cellStyle name="Saída 3 2 5 5" xfId="4646"/>
    <cellStyle name="Saída 3 2 5 5 2" xfId="15676"/>
    <cellStyle name="Saída 3 2 5 5 3" xfId="13359"/>
    <cellStyle name="Saída 3 2 5 6" xfId="5705"/>
    <cellStyle name="Saída 3 2 5 6 2" xfId="16494"/>
    <cellStyle name="Saída 3 2 5 6 3" xfId="19223"/>
    <cellStyle name="Saída 3 2 5 7" xfId="9242"/>
    <cellStyle name="Saída 3 2 5 8" xfId="14571"/>
    <cellStyle name="Saída 3 2 5 9" xfId="18075"/>
    <cellStyle name="Saída 3 2 6" xfId="3032"/>
    <cellStyle name="Saída 3 2 6 2" xfId="3419"/>
    <cellStyle name="Saída 3 2 6 2 2" xfId="7839"/>
    <cellStyle name="Saída 3 2 6 2 2 2" xfId="18099"/>
    <cellStyle name="Saída 3 2 6 2 2 3" xfId="21357"/>
    <cellStyle name="Saída 3 2 6 2 3" xfId="9534"/>
    <cellStyle name="Saída 3 2 6 2 4" xfId="14787"/>
    <cellStyle name="Saída 3 2 6 2 5" xfId="14459"/>
    <cellStyle name="Saída 3 2 6 3" xfId="3802"/>
    <cellStyle name="Saída 3 2 6 3 2" xfId="15063"/>
    <cellStyle name="Saída 3 2 6 3 3" xfId="17467"/>
    <cellStyle name="Saída 3 2 6 4" xfId="4185"/>
    <cellStyle name="Saída 3 2 6 4 2" xfId="15338"/>
    <cellStyle name="Saída 3 2 6 4 3" xfId="13820"/>
    <cellStyle name="Saída 3 2 6 5" xfId="4567"/>
    <cellStyle name="Saída 3 2 6 5 2" xfId="15612"/>
    <cellStyle name="Saída 3 2 6 5 3" xfId="13438"/>
    <cellStyle name="Saída 3 2 6 6" xfId="6131"/>
    <cellStyle name="Saída 3 2 6 6 2" xfId="16807"/>
    <cellStyle name="Saída 3 2 6 6 3" xfId="19649"/>
    <cellStyle name="Saída 3 2 6 7" xfId="9172"/>
    <cellStyle name="Saída 3 2 6 8" xfId="14507"/>
    <cellStyle name="Saída 3 2 6 9" xfId="17294"/>
    <cellStyle name="Saída 3 2 7" xfId="5301"/>
    <cellStyle name="Saída 3 2 7 2" xfId="5113"/>
    <cellStyle name="Saída 3 2 7 2 2" xfId="10356"/>
    <cellStyle name="Saída 3 2 7 2 3" xfId="16047"/>
    <cellStyle name="Saída 3 2 7 2 4" xfId="12933"/>
    <cellStyle name="Saída 3 2 7 3" xfId="10414"/>
    <cellStyle name="Saída 3 2 7 4" xfId="16175"/>
    <cellStyle name="Saída 3 2 7 5" xfId="18819"/>
    <cellStyle name="Saída 3 2 8" xfId="6150"/>
    <cellStyle name="Saída 3 2 8 2" xfId="7858"/>
    <cellStyle name="Saída 3 2 8 2 2" xfId="11856"/>
    <cellStyle name="Saída 3 2 8 2 3" xfId="18117"/>
    <cellStyle name="Saída 3 2 8 2 4" xfId="21376"/>
    <cellStyle name="Saída 3 2 8 3" xfId="10824"/>
    <cellStyle name="Saída 3 2 8 4" xfId="16825"/>
    <cellStyle name="Saída 3 2 8 5" xfId="19668"/>
    <cellStyle name="Saída 3 2 9" xfId="5305"/>
    <cellStyle name="Saída 3 2 9 2" xfId="5109"/>
    <cellStyle name="Saída 3 2 9 2 2" xfId="10352"/>
    <cellStyle name="Saída 3 2 9 2 3" xfId="16043"/>
    <cellStyle name="Saída 3 2 9 2 4" xfId="12801"/>
    <cellStyle name="Saída 3 2 9 3" xfId="10416"/>
    <cellStyle name="Saída 3 2 9 4" xfId="16179"/>
    <cellStyle name="Saída 3 2 9 5" xfId="18823"/>
    <cellStyle name="Saída 3 3" xfId="2692"/>
    <cellStyle name="Saída 3 3 10" xfId="5738"/>
    <cellStyle name="Saída 3 3 10 2" xfId="10520"/>
    <cellStyle name="Saída 3 3 10 3" xfId="16519"/>
    <cellStyle name="Saída 3 3 10 4" xfId="19256"/>
    <cellStyle name="Saída 3 3 11" xfId="7447"/>
    <cellStyle name="Saída 3 3 11 2" xfId="11507"/>
    <cellStyle name="Saída 3 3 11 3" xfId="17810"/>
    <cellStyle name="Saída 3 3 11 4" xfId="20965"/>
    <cellStyle name="Saída 3 3 12" xfId="4870"/>
    <cellStyle name="Saída 3 3 12 2" xfId="15845"/>
    <cellStyle name="Saída 3 3 12 3" xfId="13136"/>
    <cellStyle name="Saída 3 3 13" xfId="8847"/>
    <cellStyle name="Saída 3 3 14" xfId="14263"/>
    <cellStyle name="Saída 3 3 15" xfId="18584"/>
    <cellStyle name="Saída 3 3 2" xfId="2749"/>
    <cellStyle name="Saída 3 3 2 10" xfId="4935"/>
    <cellStyle name="Saída 3 3 2 10 2" xfId="15905"/>
    <cellStyle name="Saída 3 3 2 10 3" xfId="13084"/>
    <cellStyle name="Saída 3 3 2 11" xfId="8904"/>
    <cellStyle name="Saída 3 3 2 12" xfId="14306"/>
    <cellStyle name="Saída 3 3 2 2" xfId="3239"/>
    <cellStyle name="Saída 3 3 2 2 10" xfId="9369"/>
    <cellStyle name="Saída 3 3 2 2 11" xfId="14671"/>
    <cellStyle name="Saída 3 3 2 2 12" xfId="15744"/>
    <cellStyle name="Saída 3 3 2 2 2" xfId="3626"/>
    <cellStyle name="Saída 3 3 2 2 2 2" xfId="7987"/>
    <cellStyle name="Saída 3 3 2 2 2 2 2" xfId="11963"/>
    <cellStyle name="Saída 3 3 2 2 2 2 3" xfId="18210"/>
    <cellStyle name="Saída 3 3 2 2 2 2 4" xfId="21505"/>
    <cellStyle name="Saída 3 3 2 2 2 3" xfId="6279"/>
    <cellStyle name="Saída 3 3 2 2 2 3 2" xfId="16919"/>
    <cellStyle name="Saída 3 3 2 2 2 3 3" xfId="19797"/>
    <cellStyle name="Saída 3 3 2 2 2 4" xfId="9718"/>
    <cellStyle name="Saída 3 3 2 2 2 5" xfId="14951"/>
    <cellStyle name="Saída 3 3 2 2 2 6" xfId="17991"/>
    <cellStyle name="Saída 3 3 2 2 3" xfId="4009"/>
    <cellStyle name="Saída 3 3 2 2 3 2" xfId="7809"/>
    <cellStyle name="Saída 3 3 2 2 3 2 2" xfId="11821"/>
    <cellStyle name="Saída 3 3 2 2 3 2 3" xfId="18074"/>
    <cellStyle name="Saída 3 3 2 2 3 2 4" xfId="21327"/>
    <cellStyle name="Saída 3 3 2 2 3 3" xfId="6101"/>
    <cellStyle name="Saída 3 3 2 2 3 3 2" xfId="16782"/>
    <cellStyle name="Saída 3 3 2 2 3 3 3" xfId="19619"/>
    <cellStyle name="Saída 3 3 2 2 3 4" xfId="9928"/>
    <cellStyle name="Saída 3 3 2 2 3 5" xfId="15226"/>
    <cellStyle name="Saída 3 3 2 2 3 6" xfId="13982"/>
    <cellStyle name="Saída 3 3 2 2 4" xfId="4392"/>
    <cellStyle name="Saída 3 3 2 2 4 2" xfId="8294"/>
    <cellStyle name="Saída 3 3 2 2 4 2 2" xfId="12262"/>
    <cellStyle name="Saída 3 3 2 2 4 2 3" xfId="18444"/>
    <cellStyle name="Saída 3 3 2 2 4 2 4" xfId="21812"/>
    <cellStyle name="Saída 3 3 2 2 4 3" xfId="6586"/>
    <cellStyle name="Saída 3 3 2 2 4 3 2" xfId="17153"/>
    <cellStyle name="Saída 3 3 2 2 4 3 3" xfId="20104"/>
    <cellStyle name="Saída 3 3 2 2 4 4" xfId="10106"/>
    <cellStyle name="Saída 3 3 2 2 4 5" xfId="15502"/>
    <cellStyle name="Saída 3 3 2 2 4 6" xfId="13613"/>
    <cellStyle name="Saída 3 3 2 2 5" xfId="4774"/>
    <cellStyle name="Saída 3 3 2 2 5 2" xfId="8526"/>
    <cellStyle name="Saída 3 3 2 2 5 2 2" xfId="12494"/>
    <cellStyle name="Saída 3 3 2 2 5 2 3" xfId="18615"/>
    <cellStyle name="Saída 3 3 2 2 5 2 4" xfId="22044"/>
    <cellStyle name="Saída 3 3 2 2 5 3" xfId="6818"/>
    <cellStyle name="Saída 3 3 2 2 5 3 2" xfId="17323"/>
    <cellStyle name="Saída 3 3 2 2 5 3 3" xfId="20336"/>
    <cellStyle name="Saída 3 3 2 2 5 4" xfId="10283"/>
    <cellStyle name="Saída 3 3 2 2 5 5" xfId="15774"/>
    <cellStyle name="Saída 3 3 2 2 5 6" xfId="13231"/>
    <cellStyle name="Saída 3 3 2 2 6" xfId="7050"/>
    <cellStyle name="Saída 3 3 2 2 6 2" xfId="8758"/>
    <cellStyle name="Saída 3 3 2 2 6 2 2" xfId="12726"/>
    <cellStyle name="Saída 3 3 2 2 6 2 3" xfId="18787"/>
    <cellStyle name="Saída 3 3 2 2 6 2 4" xfId="22276"/>
    <cellStyle name="Saída 3 3 2 2 6 3" xfId="11184"/>
    <cellStyle name="Saída 3 3 2 2 6 4" xfId="17494"/>
    <cellStyle name="Saída 3 3 2 2 6 5" xfId="20568"/>
    <cellStyle name="Saída 3 3 2 2 7" xfId="6038"/>
    <cellStyle name="Saída 3 3 2 2 7 2" xfId="10779"/>
    <cellStyle name="Saída 3 3 2 2 7 3" xfId="16733"/>
    <cellStyle name="Saída 3 3 2 2 7 4" xfId="19556"/>
    <cellStyle name="Saída 3 3 2 2 8" xfId="7746"/>
    <cellStyle name="Saída 3 3 2 2 8 2" xfId="11767"/>
    <cellStyle name="Saída 3 3 2 2 8 3" xfId="18025"/>
    <cellStyle name="Saída 3 3 2 2 8 4" xfId="21264"/>
    <cellStyle name="Saída 3 3 2 2 9" xfId="5232"/>
    <cellStyle name="Saída 3 3 2 2 9 2" xfId="16121"/>
    <cellStyle name="Saída 3 3 2 2 9 3" xfId="12862"/>
    <cellStyle name="Saída 3 3 2 3" xfId="3296"/>
    <cellStyle name="Saída 3 3 2 3 2" xfId="3683"/>
    <cellStyle name="Saída 3 3 2 3 2 2" xfId="7308"/>
    <cellStyle name="Saída 3 3 2 3 2 2 2" xfId="17701"/>
    <cellStyle name="Saída 3 3 2 3 2 2 3" xfId="20826"/>
    <cellStyle name="Saída 3 3 2 3 2 3" xfId="9760"/>
    <cellStyle name="Saída 3 3 2 3 2 4" xfId="14993"/>
    <cellStyle name="Saída 3 3 2 3 2 5" xfId="18125"/>
    <cellStyle name="Saída 3 3 2 3 3" xfId="4066"/>
    <cellStyle name="Saída 3 3 2 3 3 2" xfId="15268"/>
    <cellStyle name="Saída 3 3 2 3 3 3" xfId="13925"/>
    <cellStyle name="Saída 3 3 2 3 4" xfId="4449"/>
    <cellStyle name="Saída 3 3 2 3 4 2" xfId="15543"/>
    <cellStyle name="Saída 3 3 2 3 4 3" xfId="13556"/>
    <cellStyle name="Saída 3 3 2 3 5" xfId="4831"/>
    <cellStyle name="Saída 3 3 2 3 5 2" xfId="15815"/>
    <cellStyle name="Saída 3 3 2 3 5 3" xfId="13175"/>
    <cellStyle name="Saída 3 3 2 3 6" xfId="5599"/>
    <cellStyle name="Saída 3 3 2 3 6 2" xfId="16410"/>
    <cellStyle name="Saída 3 3 2 3 6 3" xfId="19117"/>
    <cellStyle name="Saída 3 3 2 3 7" xfId="9426"/>
    <cellStyle name="Saída 3 3 2 3 8" xfId="14713"/>
    <cellStyle name="Saída 3 3 2 3 9" xfId="15556"/>
    <cellStyle name="Saída 3 3 2 4" xfId="2914"/>
    <cellStyle name="Saída 3 3 2 4 2" xfId="7299"/>
    <cellStyle name="Saída 3 3 2 4 2 2" xfId="11404"/>
    <cellStyle name="Saída 3 3 2 4 2 3" xfId="17693"/>
    <cellStyle name="Saída 3 3 2 4 2 4" xfId="20817"/>
    <cellStyle name="Saída 3 3 2 4 3" xfId="5590"/>
    <cellStyle name="Saída 3 3 2 4 3 2" xfId="16402"/>
    <cellStyle name="Saída 3 3 2 4 3 3" xfId="19108"/>
    <cellStyle name="Saída 3 3 2 4 4" xfId="9066"/>
    <cellStyle name="Saída 3 3 2 4 5" xfId="14438"/>
    <cellStyle name="Saída 3 3 2 4 6" xfId="15621"/>
    <cellStyle name="Saída 3 3 2 5" xfId="6393"/>
    <cellStyle name="Saída 3 3 2 5 2" xfId="8101"/>
    <cellStyle name="Saída 3 3 2 5 2 2" xfId="12069"/>
    <cellStyle name="Saída 3 3 2 5 2 3" xfId="18307"/>
    <cellStyle name="Saída 3 3 2 5 2 4" xfId="21619"/>
    <cellStyle name="Saída 3 3 2 5 3" xfId="10911"/>
    <cellStyle name="Saída 3 3 2 5 4" xfId="17016"/>
    <cellStyle name="Saída 3 3 2 5 5" xfId="19911"/>
    <cellStyle name="Saída 3 3 2 6" xfId="6625"/>
    <cellStyle name="Saída 3 3 2 6 2" xfId="8333"/>
    <cellStyle name="Saída 3 3 2 6 2 2" xfId="12301"/>
    <cellStyle name="Saída 3 3 2 6 2 3" xfId="18478"/>
    <cellStyle name="Saída 3 3 2 6 2 4" xfId="21851"/>
    <cellStyle name="Saída 3 3 2 6 3" xfId="10951"/>
    <cellStyle name="Saída 3 3 2 6 4" xfId="17187"/>
    <cellStyle name="Saída 3 3 2 6 5" xfId="20143"/>
    <cellStyle name="Saída 3 3 2 7" xfId="6857"/>
    <cellStyle name="Saída 3 3 2 7 2" xfId="8565"/>
    <cellStyle name="Saída 3 3 2 7 2 2" xfId="12533"/>
    <cellStyle name="Saída 3 3 2 7 2 3" xfId="18649"/>
    <cellStyle name="Saída 3 3 2 7 2 4" xfId="22083"/>
    <cellStyle name="Saída 3 3 2 7 3" xfId="10991"/>
    <cellStyle name="Saída 3 3 2 7 4" xfId="17357"/>
    <cellStyle name="Saída 3 3 2 7 5" xfId="20375"/>
    <cellStyle name="Saída 3 3 2 8" xfId="5828"/>
    <cellStyle name="Saída 3 3 2 8 2" xfId="10586"/>
    <cellStyle name="Saída 3 3 2 8 3" xfId="16588"/>
    <cellStyle name="Saída 3 3 2 8 4" xfId="19346"/>
    <cellStyle name="Saída 3 3 2 9" xfId="7536"/>
    <cellStyle name="Saída 3 3 2 9 2" xfId="11572"/>
    <cellStyle name="Saída 3 3 2 9 3" xfId="17880"/>
    <cellStyle name="Saída 3 3 2 9 4" xfId="21054"/>
    <cellStyle name="Saída 3 3 3" xfId="2659"/>
    <cellStyle name="Saída 3 3 3 10" xfId="4876"/>
    <cellStyle name="Saída 3 3 3 10 2" xfId="15851"/>
    <cellStyle name="Saída 3 3 3 10 3" xfId="13130"/>
    <cellStyle name="Saída 3 3 3 11" xfId="8816"/>
    <cellStyle name="Saída 3 3 3 12" xfId="14236"/>
    <cellStyle name="Saída 3 3 3 2" xfId="3151"/>
    <cellStyle name="Saída 3 3 3 2 10" xfId="9281"/>
    <cellStyle name="Saída 3 3 3 2 11" xfId="14604"/>
    <cellStyle name="Saída 3 3 3 2 12" xfId="17145"/>
    <cellStyle name="Saída 3 3 3 2 2" xfId="3538"/>
    <cellStyle name="Saída 3 3 3 2 2 2" xfId="7283"/>
    <cellStyle name="Saída 3 3 3 2 2 2 2" xfId="11388"/>
    <cellStyle name="Saída 3 3 3 2 2 2 3" xfId="17681"/>
    <cellStyle name="Saída 3 3 3 2 2 2 4" xfId="20801"/>
    <cellStyle name="Saída 3 3 3 2 2 3" xfId="5574"/>
    <cellStyle name="Saída 3 3 3 2 2 3 2" xfId="16390"/>
    <cellStyle name="Saída 3 3 3 2 2 3 3" xfId="19092"/>
    <cellStyle name="Saída 3 3 3 2 2 4" xfId="9630"/>
    <cellStyle name="Saída 3 3 3 2 2 5" xfId="14884"/>
    <cellStyle name="Saída 3 3 3 2 2 6" xfId="17977"/>
    <cellStyle name="Saída 3 3 3 2 3" xfId="3921"/>
    <cellStyle name="Saída 3 3 3 2 3 2" xfId="5089"/>
    <cellStyle name="Saída 3 3 3 2 3 2 2" xfId="10338"/>
    <cellStyle name="Saída 3 3 3 2 3 2 3" xfId="16026"/>
    <cellStyle name="Saída 3 3 3 2 3 2 4" xfId="12946"/>
    <cellStyle name="Saída 3 3 3 2 3 3" xfId="5328"/>
    <cellStyle name="Saída 3 3 3 2 3 3 2" xfId="16198"/>
    <cellStyle name="Saída 3 3 3 2 3 3 3" xfId="18846"/>
    <cellStyle name="Saída 3 3 3 2 3 4" xfId="9844"/>
    <cellStyle name="Saída 3 3 3 2 3 5" xfId="15160"/>
    <cellStyle name="Saída 3 3 3 2 3 6" xfId="14070"/>
    <cellStyle name="Saída 3 3 3 2 4" xfId="4304"/>
    <cellStyle name="Saída 3 3 3 2 4 2" xfId="8189"/>
    <cellStyle name="Saída 3 3 3 2 4 2 2" xfId="12157"/>
    <cellStyle name="Saída 3 3 3 2 4 2 3" xfId="18382"/>
    <cellStyle name="Saída 3 3 3 2 4 2 4" xfId="21707"/>
    <cellStyle name="Saída 3 3 3 2 4 3" xfId="6481"/>
    <cellStyle name="Saída 3 3 3 2 4 3 2" xfId="17091"/>
    <cellStyle name="Saída 3 3 3 2 4 3 3" xfId="19999"/>
    <cellStyle name="Saída 3 3 3 2 4 4" xfId="10022"/>
    <cellStyle name="Saída 3 3 3 2 4 5" xfId="15435"/>
    <cellStyle name="Saída 3 3 3 2 4 6" xfId="13701"/>
    <cellStyle name="Saída 3 3 3 2 5" xfId="4686"/>
    <cellStyle name="Saída 3 3 3 2 5 2" xfId="8421"/>
    <cellStyle name="Saída 3 3 3 2 5 2 2" xfId="12389"/>
    <cellStyle name="Saída 3 3 3 2 5 2 3" xfId="18553"/>
    <cellStyle name="Saída 3 3 3 2 5 2 4" xfId="21939"/>
    <cellStyle name="Saída 3 3 3 2 5 3" xfId="6713"/>
    <cellStyle name="Saída 3 3 3 2 5 3 2" xfId="17262"/>
    <cellStyle name="Saída 3 3 3 2 5 3 3" xfId="20231"/>
    <cellStyle name="Saída 3 3 3 2 5 4" xfId="10199"/>
    <cellStyle name="Saída 3 3 3 2 5 5" xfId="15709"/>
    <cellStyle name="Saída 3 3 3 2 5 6" xfId="13319"/>
    <cellStyle name="Saída 3 3 3 2 6" xfId="6945"/>
    <cellStyle name="Saída 3 3 3 2 6 2" xfId="8653"/>
    <cellStyle name="Saída 3 3 3 2 6 2 2" xfId="12621"/>
    <cellStyle name="Saída 3 3 3 2 6 2 3" xfId="18724"/>
    <cellStyle name="Saída 3 3 3 2 6 2 4" xfId="22171"/>
    <cellStyle name="Saída 3 3 3 2 6 3" xfId="11079"/>
    <cellStyle name="Saída 3 3 3 2 6 4" xfId="17432"/>
    <cellStyle name="Saída 3 3 3 2 6 5" xfId="20463"/>
    <cellStyle name="Saída 3 3 3 2 7" xfId="5933"/>
    <cellStyle name="Saída 3 3 3 2 7 2" xfId="10674"/>
    <cellStyle name="Saída 3 3 3 2 7 3" xfId="16670"/>
    <cellStyle name="Saída 3 3 3 2 7 4" xfId="19451"/>
    <cellStyle name="Saída 3 3 3 2 8" xfId="7641"/>
    <cellStyle name="Saída 3 3 3 2 8 2" xfId="11662"/>
    <cellStyle name="Saída 3 3 3 2 8 3" xfId="17962"/>
    <cellStyle name="Saída 3 3 3 2 8 4" xfId="21159"/>
    <cellStyle name="Saída 3 3 3 2 9" xfId="5029"/>
    <cellStyle name="Saída 3 3 3 2 9 2" xfId="15985"/>
    <cellStyle name="Saída 3 3 3 2 9 3" xfId="12990"/>
    <cellStyle name="Saída 3 3 3 3" xfId="3069"/>
    <cellStyle name="Saída 3 3 3 3 2" xfId="3456"/>
    <cellStyle name="Saída 3 3 3 3 2 2" xfId="7238"/>
    <cellStyle name="Saída 3 3 3 3 2 2 2" xfId="17641"/>
    <cellStyle name="Saída 3 3 3 3 2 2 3" xfId="20756"/>
    <cellStyle name="Saída 3 3 3 3 2 3" xfId="9561"/>
    <cellStyle name="Saída 3 3 3 3 2 4" xfId="14817"/>
    <cellStyle name="Saída 3 3 3 3 2 5" xfId="15285"/>
    <cellStyle name="Saída 3 3 3 3 3" xfId="3839"/>
    <cellStyle name="Saída 3 3 3 3 3 2" xfId="15093"/>
    <cellStyle name="Saída 3 3 3 3 3 3" xfId="14186"/>
    <cellStyle name="Saída 3 3 3 3 4" xfId="4222"/>
    <cellStyle name="Saída 3 3 3 3 4 2" xfId="15368"/>
    <cellStyle name="Saída 3 3 3 3 4 3" xfId="13783"/>
    <cellStyle name="Saída 3 3 3 3 5" xfId="4604"/>
    <cellStyle name="Saída 3 3 3 3 5 2" xfId="15642"/>
    <cellStyle name="Saída 3 3 3 3 5 3" xfId="13401"/>
    <cellStyle name="Saída 3 3 3 3 6" xfId="5529"/>
    <cellStyle name="Saída 3 3 3 3 6 2" xfId="16350"/>
    <cellStyle name="Saída 3 3 3 3 6 3" xfId="19047"/>
    <cellStyle name="Saída 3 3 3 3 7" xfId="9209"/>
    <cellStyle name="Saída 3 3 3 3 8" xfId="14537"/>
    <cellStyle name="Saída 3 3 3 3 9" xfId="15006"/>
    <cellStyle name="Saída 3 3 3 4" xfId="2859"/>
    <cellStyle name="Saída 3 3 3 4 2" xfId="7790"/>
    <cellStyle name="Saída 3 3 3 4 2 2" xfId="11806"/>
    <cellStyle name="Saída 3 3 3 4 2 3" xfId="18058"/>
    <cellStyle name="Saída 3 3 3 4 2 4" xfId="21308"/>
    <cellStyle name="Saída 3 3 3 4 3" xfId="6082"/>
    <cellStyle name="Saída 3 3 3 4 3 2" xfId="16766"/>
    <cellStyle name="Saída 3 3 3 4 3 3" xfId="19600"/>
    <cellStyle name="Saída 3 3 3 4 4" xfId="9012"/>
    <cellStyle name="Saída 3 3 3 4 5" xfId="14397"/>
    <cellStyle name="Saída 3 3 3 4 6" xfId="16093"/>
    <cellStyle name="Saída 3 3 3 5" xfId="5628"/>
    <cellStyle name="Saída 3 3 3 5 2" xfId="7337"/>
    <cellStyle name="Saída 3 3 3 5 2 2" xfId="11424"/>
    <cellStyle name="Saída 3 3 3 5 2 3" xfId="17726"/>
    <cellStyle name="Saída 3 3 3 5 2 4" xfId="20855"/>
    <cellStyle name="Saída 3 3 3 5 3" xfId="10502"/>
    <cellStyle name="Saída 3 3 3 5 4" xfId="16435"/>
    <cellStyle name="Saída 3 3 3 5 5" xfId="19146"/>
    <cellStyle name="Saída 3 3 3 6" xfId="6207"/>
    <cellStyle name="Saída 3 3 3 6 2" xfId="7915"/>
    <cellStyle name="Saída 3 3 3 6 2 2" xfId="11893"/>
    <cellStyle name="Saída 3 3 3 6 2 3" xfId="18167"/>
    <cellStyle name="Saída 3 3 3 6 2 4" xfId="21433"/>
    <cellStyle name="Saída 3 3 3 6 3" xfId="10847"/>
    <cellStyle name="Saída 3 3 3 6 4" xfId="16875"/>
    <cellStyle name="Saída 3 3 3 6 5" xfId="19725"/>
    <cellStyle name="Saída 3 3 3 7" xfId="6320"/>
    <cellStyle name="Saída 3 3 3 7 2" xfId="8028"/>
    <cellStyle name="Saída 3 3 3 7 2 2" xfId="12003"/>
    <cellStyle name="Saída 3 3 3 7 2 3" xfId="18244"/>
    <cellStyle name="Saída 3 3 3 7 2 4" xfId="21546"/>
    <cellStyle name="Saída 3 3 3 7 3" xfId="10862"/>
    <cellStyle name="Saída 3 3 3 7 4" xfId="16953"/>
    <cellStyle name="Saída 3 3 3 7 5" xfId="19838"/>
    <cellStyle name="Saída 3 3 3 8" xfId="5744"/>
    <cellStyle name="Saída 3 3 3 8 2" xfId="10526"/>
    <cellStyle name="Saída 3 3 3 8 3" xfId="16525"/>
    <cellStyle name="Saída 3 3 3 8 4" xfId="19262"/>
    <cellStyle name="Saída 3 3 3 9" xfId="7453"/>
    <cellStyle name="Saída 3 3 3 9 2" xfId="11513"/>
    <cellStyle name="Saída 3 3 3 9 3" xfId="17816"/>
    <cellStyle name="Saída 3 3 3 9 4" xfId="20971"/>
    <cellStyle name="Saída 3 3 4" xfId="3182"/>
    <cellStyle name="Saída 3 3 4 10" xfId="9312"/>
    <cellStyle name="Saída 3 3 4 11" xfId="14628"/>
    <cellStyle name="Saída 3 3 4 12" xfId="14419"/>
    <cellStyle name="Saída 3 3 4 2" xfId="3569"/>
    <cellStyle name="Saída 3 3 4 2 2" xfId="7316"/>
    <cellStyle name="Saída 3 3 4 2 2 2" xfId="11406"/>
    <cellStyle name="Saída 3 3 4 2 2 3" xfId="17709"/>
    <cellStyle name="Saída 3 3 4 2 2 4" xfId="20834"/>
    <cellStyle name="Saída 3 3 4 2 3" xfId="5607"/>
    <cellStyle name="Saída 3 3 4 2 3 2" xfId="16418"/>
    <cellStyle name="Saída 3 3 4 2 3 3" xfId="19125"/>
    <cellStyle name="Saída 3 3 4 2 4" xfId="9661"/>
    <cellStyle name="Saída 3 3 4 2 5" xfId="14908"/>
    <cellStyle name="Saída 3 3 4 2 6" xfId="18539"/>
    <cellStyle name="Saída 3 3 4 3" xfId="3952"/>
    <cellStyle name="Saída 3 3 4 3 2" xfId="8008"/>
    <cellStyle name="Saída 3 3 4 3 2 2" xfId="11984"/>
    <cellStyle name="Saída 3 3 4 3 2 3" xfId="18225"/>
    <cellStyle name="Saída 3 3 4 3 2 4" xfId="21526"/>
    <cellStyle name="Saída 3 3 4 3 3" xfId="6300"/>
    <cellStyle name="Saída 3 3 4 3 3 2" xfId="16934"/>
    <cellStyle name="Saída 3 3 4 3 3 3" xfId="19818"/>
    <cellStyle name="Saída 3 3 4 3 4" xfId="9875"/>
    <cellStyle name="Saída 3 3 4 3 5" xfId="15184"/>
    <cellStyle name="Saída 3 3 4 3 6" xfId="14039"/>
    <cellStyle name="Saída 3 3 4 4" xfId="4335"/>
    <cellStyle name="Saída 3 3 4 4 2" xfId="8158"/>
    <cellStyle name="Saída 3 3 4 4 2 2" xfId="12126"/>
    <cellStyle name="Saída 3 3 4 4 2 3" xfId="18358"/>
    <cellStyle name="Saída 3 3 4 4 2 4" xfId="21676"/>
    <cellStyle name="Saída 3 3 4 4 3" xfId="6450"/>
    <cellStyle name="Saída 3 3 4 4 3 2" xfId="17067"/>
    <cellStyle name="Saída 3 3 4 4 3 3" xfId="19968"/>
    <cellStyle name="Saída 3 3 4 4 4" xfId="10053"/>
    <cellStyle name="Saída 3 3 4 4 5" xfId="15459"/>
    <cellStyle name="Saída 3 3 4 4 6" xfId="13670"/>
    <cellStyle name="Saída 3 3 4 5" xfId="4717"/>
    <cellStyle name="Saída 3 3 4 5 2" xfId="8390"/>
    <cellStyle name="Saída 3 3 4 5 2 2" xfId="12358"/>
    <cellStyle name="Saída 3 3 4 5 2 3" xfId="18529"/>
    <cellStyle name="Saída 3 3 4 5 2 4" xfId="21908"/>
    <cellStyle name="Saída 3 3 4 5 3" xfId="6682"/>
    <cellStyle name="Saída 3 3 4 5 3 2" xfId="17238"/>
    <cellStyle name="Saída 3 3 4 5 3 3" xfId="20200"/>
    <cellStyle name="Saída 3 3 4 5 4" xfId="10230"/>
    <cellStyle name="Saída 3 3 4 5 5" xfId="15733"/>
    <cellStyle name="Saída 3 3 4 5 6" xfId="13288"/>
    <cellStyle name="Saída 3 3 4 6" xfId="6914"/>
    <cellStyle name="Saída 3 3 4 6 2" xfId="8622"/>
    <cellStyle name="Saída 3 3 4 6 2 2" xfId="12590"/>
    <cellStyle name="Saída 3 3 4 6 2 3" xfId="18700"/>
    <cellStyle name="Saída 3 3 4 6 2 4" xfId="22140"/>
    <cellStyle name="Saída 3 3 4 6 3" xfId="11048"/>
    <cellStyle name="Saída 3 3 4 6 4" xfId="17408"/>
    <cellStyle name="Saída 3 3 4 6 5" xfId="20432"/>
    <cellStyle name="Saída 3 3 4 7" xfId="5902"/>
    <cellStyle name="Saída 3 3 4 7 2" xfId="10643"/>
    <cellStyle name="Saída 3 3 4 7 3" xfId="16646"/>
    <cellStyle name="Saída 3 3 4 7 4" xfId="19420"/>
    <cellStyle name="Saída 3 3 4 8" xfId="7610"/>
    <cellStyle name="Saída 3 3 4 8 2" xfId="11631"/>
    <cellStyle name="Saída 3 3 4 8 3" xfId="17938"/>
    <cellStyle name="Saída 3 3 4 8 4" xfId="21128"/>
    <cellStyle name="Saída 3 3 4 9" xfId="4997"/>
    <cellStyle name="Saída 3 3 4 9 2" xfId="15961"/>
    <cellStyle name="Saída 3 3 4 9 3" xfId="13022"/>
    <cellStyle name="Saída 3 3 5" xfId="3044"/>
    <cellStyle name="Saída 3 3 5 2" xfId="3431"/>
    <cellStyle name="Saída 3 3 5 2 2" xfId="7232"/>
    <cellStyle name="Saída 3 3 5 2 2 2" xfId="17635"/>
    <cellStyle name="Saída 3 3 5 2 2 3" xfId="20750"/>
    <cellStyle name="Saída 3 3 5 2 3" xfId="9543"/>
    <cellStyle name="Saída 3 3 5 2 4" xfId="14798"/>
    <cellStyle name="Saída 3 3 5 2 5" xfId="18678"/>
    <cellStyle name="Saída 3 3 5 3" xfId="3814"/>
    <cellStyle name="Saída 3 3 5 3 2" xfId="15074"/>
    <cellStyle name="Saída 3 3 5 3 3" xfId="14751"/>
    <cellStyle name="Saída 3 3 5 4" xfId="4197"/>
    <cellStyle name="Saída 3 3 5 4 2" xfId="15349"/>
    <cellStyle name="Saída 3 3 5 4 3" xfId="13808"/>
    <cellStyle name="Saída 3 3 5 5" xfId="4579"/>
    <cellStyle name="Saída 3 3 5 5 2" xfId="15623"/>
    <cellStyle name="Saída 3 3 5 5 3" xfId="13426"/>
    <cellStyle name="Saída 3 3 5 6" xfId="5523"/>
    <cellStyle name="Saída 3 3 5 6 2" xfId="16344"/>
    <cellStyle name="Saída 3 3 5 6 3" xfId="19041"/>
    <cellStyle name="Saída 3 3 5 7" xfId="9184"/>
    <cellStyle name="Saída 3 3 5 8" xfId="14518"/>
    <cellStyle name="Saída 3 3 5 9" xfId="14468"/>
    <cellStyle name="Saída 3 3 6" xfId="6167"/>
    <cellStyle name="Saída 3 3 6 2" xfId="7875"/>
    <cellStyle name="Saída 3 3 6 2 2" xfId="11866"/>
    <cellStyle name="Saída 3 3 6 2 3" xfId="18132"/>
    <cellStyle name="Saída 3 3 6 2 4" xfId="21393"/>
    <cellStyle name="Saída 3 3 6 3" xfId="10830"/>
    <cellStyle name="Saída 3 3 6 4" xfId="16840"/>
    <cellStyle name="Saída 3 3 6 5" xfId="19685"/>
    <cellStyle name="Saída 3 3 7" xfId="5513"/>
    <cellStyle name="Saída 3 3 7 2" xfId="7222"/>
    <cellStyle name="Saída 3 3 7 2 2" xfId="11347"/>
    <cellStyle name="Saída 3 3 7 2 3" xfId="17625"/>
    <cellStyle name="Saída 3 3 7 2 4" xfId="20740"/>
    <cellStyle name="Saída 3 3 7 3" xfId="10487"/>
    <cellStyle name="Saída 3 3 7 4" xfId="16334"/>
    <cellStyle name="Saída 3 3 7 5" xfId="19031"/>
    <cellStyle name="Saída 3 3 8" xfId="6174"/>
    <cellStyle name="Saída 3 3 8 2" xfId="7882"/>
    <cellStyle name="Saída 3 3 8 2 2" xfId="11873"/>
    <cellStyle name="Saída 3 3 8 2 3" xfId="18138"/>
    <cellStyle name="Saída 3 3 8 2 4" xfId="21400"/>
    <cellStyle name="Saída 3 3 8 3" xfId="10833"/>
    <cellStyle name="Saída 3 3 8 4" xfId="16846"/>
    <cellStyle name="Saída 3 3 8 5" xfId="19692"/>
    <cellStyle name="Saída 3 3 9" xfId="5516"/>
    <cellStyle name="Saída 3 3 9 2" xfId="7225"/>
    <cellStyle name="Saída 3 3 9 2 2" xfId="11350"/>
    <cellStyle name="Saída 3 3 9 2 3" xfId="17628"/>
    <cellStyle name="Saída 3 3 9 2 4" xfId="20743"/>
    <cellStyle name="Saída 3 3 9 3" xfId="10490"/>
    <cellStyle name="Saída 3 3 9 4" xfId="16337"/>
    <cellStyle name="Saída 3 3 9 5" xfId="19034"/>
    <cellStyle name="Saída 3 4" xfId="3011"/>
    <cellStyle name="Saída 3 4 2" xfId="3398"/>
    <cellStyle name="Saída 3 4 2 2" xfId="7219"/>
    <cellStyle name="Saída 3 4 2 2 2" xfId="17622"/>
    <cellStyle name="Saída 3 4 2 2 3" xfId="20737"/>
    <cellStyle name="Saída 3 4 2 3" xfId="9518"/>
    <cellStyle name="Saída 3 4 2 4" xfId="14772"/>
    <cellStyle name="Saída 3 4 2 5" xfId="16379"/>
    <cellStyle name="Saída 3 4 3" xfId="3781"/>
    <cellStyle name="Saída 3 4 3 2" xfId="15048"/>
    <cellStyle name="Saída 3 4 3 3" xfId="18034"/>
    <cellStyle name="Saída 3 4 4" xfId="4164"/>
    <cellStyle name="Saída 3 4 4 2" xfId="15323"/>
    <cellStyle name="Saída 3 4 4 3" xfId="13841"/>
    <cellStyle name="Saída 3 4 5" xfId="4546"/>
    <cellStyle name="Saída 3 4 5 2" xfId="15597"/>
    <cellStyle name="Saída 3 4 5 3" xfId="13459"/>
    <cellStyle name="Saída 3 4 6" xfId="5510"/>
    <cellStyle name="Saída 3 4 6 2" xfId="16331"/>
    <cellStyle name="Saída 3 4 6 3" xfId="19028"/>
    <cellStyle name="Saída 3 4 7" xfId="9154"/>
    <cellStyle name="Saída 3 4 8" xfId="14492"/>
    <cellStyle name="Saída 3 4 9" xfId="16737"/>
    <cellStyle name="Saída 3 5" xfId="3084"/>
    <cellStyle name="Saída 3 5 2" xfId="3471"/>
    <cellStyle name="Saída 3 5 2 2" xfId="8077"/>
    <cellStyle name="Saída 3 5 2 2 2" xfId="18283"/>
    <cellStyle name="Saída 3 5 2 2 3" xfId="21595"/>
    <cellStyle name="Saída 3 5 2 3" xfId="9571"/>
    <cellStyle name="Saída 3 5 2 4" xfId="14828"/>
    <cellStyle name="Saída 3 5 2 5" xfId="14998"/>
    <cellStyle name="Saída 3 5 3" xfId="3854"/>
    <cellStyle name="Saída 3 5 3 2" xfId="15104"/>
    <cellStyle name="Saída 3 5 3 3" xfId="14211"/>
    <cellStyle name="Saída 3 5 4" xfId="4237"/>
    <cellStyle name="Saída 3 5 4 2" xfId="15379"/>
    <cellStyle name="Saída 3 5 4 3" xfId="13768"/>
    <cellStyle name="Saída 3 5 5" xfId="4619"/>
    <cellStyle name="Saída 3 5 5 2" xfId="15653"/>
    <cellStyle name="Saída 3 5 5 3" xfId="13386"/>
    <cellStyle name="Saída 3 5 6" xfId="6369"/>
    <cellStyle name="Saída 3 5 6 2" xfId="16992"/>
    <cellStyle name="Saída 3 5 6 3" xfId="19887"/>
    <cellStyle name="Saída 3 5 7" xfId="9222"/>
    <cellStyle name="Saída 3 5 8" xfId="14548"/>
    <cellStyle name="Saída 3 5 9" xfId="16237"/>
    <cellStyle name="Saída 3 6" xfId="5332"/>
    <cellStyle name="Saída 3 6 2" xfId="5085"/>
    <cellStyle name="Saída 3 6 2 2" xfId="10336"/>
    <cellStyle name="Saída 3 6 2 3" xfId="16023"/>
    <cellStyle name="Saída 3 6 2 4" xfId="12950"/>
    <cellStyle name="Saída 3 6 3" xfId="10425"/>
    <cellStyle name="Saída 3 6 4" xfId="16201"/>
    <cellStyle name="Saída 3 6 5" xfId="18850"/>
    <cellStyle name="Saída 3 7" xfId="22384"/>
    <cellStyle name="Saída 3 8" xfId="2072"/>
    <cellStyle name="Sep. milhar [0]" xfId="32208"/>
    <cellStyle name="Separador de m" xfId="32209"/>
    <cellStyle name="Separador de milhares" xfId="1" builtinId="3" customBuiltin="1"/>
    <cellStyle name="Separador de milhares 10" xfId="1727"/>
    <cellStyle name="Separador de milhares 10 2" xfId="1728"/>
    <cellStyle name="Separador de milhares 10 2 2" xfId="1729"/>
    <cellStyle name="Separador de milhares 10 2 2 10" xfId="26330"/>
    <cellStyle name="Separador de milhares 10 2 2 2" xfId="22463"/>
    <cellStyle name="Separador de milhares 10 2 2 2 2" xfId="23019"/>
    <cellStyle name="Separador de milhares 10 2 2 2 2 2" xfId="23906"/>
    <cellStyle name="Separador de milhares 10 2 2 2 2 2 2" xfId="25682"/>
    <cellStyle name="Separador de milhares 10 2 2 2 2 3" xfId="24794"/>
    <cellStyle name="Separador de milhares 10 2 2 2 3" xfId="23403"/>
    <cellStyle name="Separador de milhares 10 2 2 2 3 2" xfId="25179"/>
    <cellStyle name="Separador de milhares 10 2 2 2 4" xfId="24291"/>
    <cellStyle name="Separador de milhares 10 2 2 2 5" xfId="26081"/>
    <cellStyle name="Separador de milhares 10 2 2 2 6" xfId="26451"/>
    <cellStyle name="Separador de milhares 10 2 2 3" xfId="22760"/>
    <cellStyle name="Separador de milhares 10 2 2 3 2" xfId="23647"/>
    <cellStyle name="Separador de milhares 10 2 2 3 2 2" xfId="25423"/>
    <cellStyle name="Separador de milhares 10 2 2 3 3" xfId="24535"/>
    <cellStyle name="Separador de milhares 10 2 2 4" xfId="22879"/>
    <cellStyle name="Separador de milhares 10 2 2 4 2" xfId="23766"/>
    <cellStyle name="Separador de milhares 10 2 2 4 2 2" xfId="25542"/>
    <cellStyle name="Separador de milhares 10 2 2 4 3" xfId="24654"/>
    <cellStyle name="Separador de milhares 10 2 2 5" xfId="23263"/>
    <cellStyle name="Separador de milhares 10 2 2 5 2" xfId="25039"/>
    <cellStyle name="Separador de milhares 10 2 2 6" xfId="24151"/>
    <cellStyle name="Separador de milhares 10 2 2 7" xfId="2336"/>
    <cellStyle name="Separador de milhares 10 2 2 8" xfId="25925"/>
    <cellStyle name="Separador de milhares 10 2 2 9" xfId="2193"/>
    <cellStyle name="Separador de milhares 10 3" xfId="1730"/>
    <cellStyle name="Separador de milhares 10 3 10" xfId="26331"/>
    <cellStyle name="Separador de milhares 10 3 2" xfId="22462"/>
    <cellStyle name="Separador de milhares 10 3 2 2" xfId="23018"/>
    <cellStyle name="Separador de milhares 10 3 2 2 2" xfId="23905"/>
    <cellStyle name="Separador de milhares 10 3 2 2 2 2" xfId="25681"/>
    <cellStyle name="Separador de milhares 10 3 2 2 3" xfId="24793"/>
    <cellStyle name="Separador de milhares 10 3 2 3" xfId="23402"/>
    <cellStyle name="Separador de milhares 10 3 2 3 2" xfId="25178"/>
    <cellStyle name="Separador de milhares 10 3 2 4" xfId="24290"/>
    <cellStyle name="Separador de milhares 10 3 2 5" xfId="26082"/>
    <cellStyle name="Separador de milhares 10 3 2 6" xfId="26452"/>
    <cellStyle name="Separador de milhares 10 3 3" xfId="22759"/>
    <cellStyle name="Separador de milhares 10 3 3 2" xfId="23646"/>
    <cellStyle name="Separador de milhares 10 3 3 2 2" xfId="25422"/>
    <cellStyle name="Separador de milhares 10 3 3 3" xfId="24534"/>
    <cellStyle name="Separador de milhares 10 3 4" xfId="22878"/>
    <cellStyle name="Separador de milhares 10 3 4 2" xfId="23765"/>
    <cellStyle name="Separador de milhares 10 3 4 2 2" xfId="25541"/>
    <cellStyle name="Separador de milhares 10 3 4 3" xfId="24653"/>
    <cellStyle name="Separador de milhares 10 3 5" xfId="23262"/>
    <cellStyle name="Separador de milhares 10 3 5 2" xfId="25038"/>
    <cellStyle name="Separador de milhares 10 3 6" xfId="24150"/>
    <cellStyle name="Separador de milhares 10 3 7" xfId="2335"/>
    <cellStyle name="Separador de milhares 10 3 8" xfId="25926"/>
    <cellStyle name="Separador de milhares 10 3 9" xfId="2192"/>
    <cellStyle name="Separador de milhares 10 4" xfId="1731"/>
    <cellStyle name="Separador de milhares 10 4 2" xfId="1732"/>
    <cellStyle name="Separador de milhares 10 4 2 2" xfId="2582"/>
    <cellStyle name="Separador de milhares 10 4 2 2 2" xfId="22434"/>
    <cellStyle name="Separador de milhares 10 4 2 2 2 2" xfId="22708"/>
    <cellStyle name="Separador de milhares 10 4 2 2 2 2 2" xfId="23241"/>
    <cellStyle name="Separador de milhares 10 4 2 2 2 2 2 2" xfId="24128"/>
    <cellStyle name="Separador de milhares 10 4 2 2 2 2 2 2 2" xfId="25904"/>
    <cellStyle name="Separador de milhares 10 4 2 2 2 2 2 3" xfId="25016"/>
    <cellStyle name="Separador de milhares 10 4 2 2 2 2 3" xfId="23625"/>
    <cellStyle name="Separador de milhares 10 4 2 2 2 2 3 2" xfId="25401"/>
    <cellStyle name="Separador de milhares 10 4 2 2 2 2 4" xfId="24513"/>
    <cellStyle name="Separador de milhares 10 4 2 2 3" xfId="22621"/>
    <cellStyle name="Separador de milhares 10 4 2 2 3 2" xfId="23177"/>
    <cellStyle name="Separador de milhares 10 4 2 2 3 2 2" xfId="24064"/>
    <cellStyle name="Separador de milhares 10 4 2 2 3 2 2 2" xfId="25840"/>
    <cellStyle name="Separador de milhares 10 4 2 2 3 2 3" xfId="24952"/>
    <cellStyle name="Separador de milhares 10 4 2 2 3 3" xfId="23561"/>
    <cellStyle name="Separador de milhares 10 4 2 2 3 3 2" xfId="25337"/>
    <cellStyle name="Separador de milhares 10 4 2 2 3 4" xfId="24449"/>
    <cellStyle name="Separador de milhares 10 4 2 3" xfId="22591"/>
    <cellStyle name="Separador de milhares 10 4 2 3 2" xfId="23147"/>
    <cellStyle name="Separador de milhares 10 4 2 3 2 2" xfId="24034"/>
    <cellStyle name="Separador de milhares 10 4 2 3 2 2 2" xfId="25810"/>
    <cellStyle name="Separador de milhares 10 4 2 3 2 3" xfId="24922"/>
    <cellStyle name="Separador de milhares 10 4 2 3 3" xfId="23531"/>
    <cellStyle name="Separador de milhares 10 4 2 3 3 2" xfId="25307"/>
    <cellStyle name="Separador de milhares 10 4 2 3 4" xfId="24419"/>
    <cellStyle name="Separador de milhares 10 4 2 4" xfId="2483"/>
    <cellStyle name="Separador de milhares 10 4 3" xfId="22306"/>
    <cellStyle name="Separador de milhares 10 4 3 2" xfId="22322"/>
    <cellStyle name="Separador de milhares 10 4 3 2 2" xfId="22651"/>
    <cellStyle name="Separador de milhares 10 4 3 2 2 2" xfId="23207"/>
    <cellStyle name="Separador de milhares 10 4 3 2 2 2 2" xfId="24094"/>
    <cellStyle name="Separador de milhares 10 4 3 2 2 2 2 2" xfId="25870"/>
    <cellStyle name="Separador de milhares 10 4 3 2 2 2 3" xfId="24982"/>
    <cellStyle name="Separador de milhares 10 4 3 2 2 3" xfId="23591"/>
    <cellStyle name="Separador de milhares 10 4 3 2 2 3 2" xfId="25367"/>
    <cellStyle name="Separador de milhares 10 4 3 2 2 4" xfId="24479"/>
    <cellStyle name="Separador de milhares 10 4 3 3" xfId="22344"/>
    <cellStyle name="Separador de milhares 10 4 3 3 2" xfId="22372"/>
    <cellStyle name="Separador de milhares 10 4 3 3 2 2" xfId="22671"/>
    <cellStyle name="Separador de milhares 10 4 3 3 2 2 2" xfId="23227"/>
    <cellStyle name="Separador de milhares 10 4 3 3 2 2 2 2" xfId="24114"/>
    <cellStyle name="Separador de milhares 10 4 3 3 2 2 2 2 2" xfId="25890"/>
    <cellStyle name="Separador de milhares 10 4 3 3 2 2 2 3" xfId="25002"/>
    <cellStyle name="Separador de milhares 10 4 3 3 2 2 3" xfId="23611"/>
    <cellStyle name="Separador de milhares 10 4 3 3 2 2 3 2" xfId="25387"/>
    <cellStyle name="Separador de milhares 10 4 3 3 2 2 4" xfId="24499"/>
    <cellStyle name="Separador de milhares 10 4 3 3 3" xfId="22421"/>
    <cellStyle name="Separador de milhares 10 4 3 3 3 2" xfId="22695"/>
    <cellStyle name="Separador de milhares 10 4 3 3 3 2 2" xfId="23237"/>
    <cellStyle name="Separador de milhares 10 4 3 3 3 2 2 2" xfId="24124"/>
    <cellStyle name="Separador de milhares 10 4 3 3 3 2 2 2 2" xfId="25900"/>
    <cellStyle name="Separador de milhares 10 4 3 3 3 2 2 3" xfId="25012"/>
    <cellStyle name="Separador de milhares 10 4 3 3 3 2 3" xfId="23621"/>
    <cellStyle name="Separador de milhares 10 4 3 3 3 2 3 2" xfId="25397"/>
    <cellStyle name="Separador de milhares 10 4 3 3 3 2 4" xfId="24509"/>
    <cellStyle name="Separador de milhares 10 4 3 3 4" xfId="22659"/>
    <cellStyle name="Separador de milhares 10 4 3 3 4 2" xfId="23215"/>
    <cellStyle name="Separador de milhares 10 4 3 3 4 2 2" xfId="24102"/>
    <cellStyle name="Separador de milhares 10 4 3 3 4 2 2 2" xfId="25878"/>
    <cellStyle name="Separador de milhares 10 4 3 3 4 2 3" xfId="24990"/>
    <cellStyle name="Separador de milhares 10 4 3 3 4 3" xfId="23599"/>
    <cellStyle name="Separador de milhares 10 4 3 3 4 3 2" xfId="25375"/>
    <cellStyle name="Separador de milhares 10 4 3 3 4 4" xfId="24487"/>
    <cellStyle name="Separador de milhares 10 4 3 4" xfId="22360"/>
    <cellStyle name="Separador de milhares 10 4 3 4 2" xfId="22665"/>
    <cellStyle name="Separador de milhares 10 4 3 4 2 2" xfId="23221"/>
    <cellStyle name="Separador de milhares 10 4 3 4 2 2 2" xfId="24108"/>
    <cellStyle name="Separador de milhares 10 4 3 4 2 2 2 2" xfId="25884"/>
    <cellStyle name="Separador de milhares 10 4 3 4 2 2 3" xfId="24996"/>
    <cellStyle name="Separador de milhares 10 4 3 4 2 3" xfId="23605"/>
    <cellStyle name="Separador de milhares 10 4 3 4 2 3 2" xfId="25381"/>
    <cellStyle name="Separador de milhares 10 4 3 4 2 4" xfId="24493"/>
    <cellStyle name="Separador de milhares 10 4 3 5" xfId="22645"/>
    <cellStyle name="Separador de milhares 10 4 3 5 2" xfId="23201"/>
    <cellStyle name="Separador de milhares 10 4 3 5 2 2" xfId="24088"/>
    <cellStyle name="Separador de milhares 10 4 3 5 2 2 2" xfId="25864"/>
    <cellStyle name="Separador de milhares 10 4 3 5 2 3" xfId="24976"/>
    <cellStyle name="Separador de milhares 10 4 3 5 3" xfId="23585"/>
    <cellStyle name="Separador de milhares 10 4 3 5 3 2" xfId="25361"/>
    <cellStyle name="Separador de milhares 10 4 3 5 4" xfId="24473"/>
    <cellStyle name="Separador de milhares 10 4 4" xfId="22583"/>
    <cellStyle name="Separador de milhares 10 4 4 2" xfId="23139"/>
    <cellStyle name="Separador de milhares 10 4 4 2 2" xfId="24026"/>
    <cellStyle name="Separador de milhares 10 4 4 2 2 2" xfId="25802"/>
    <cellStyle name="Separador de milhares 10 4 4 2 3" xfId="24914"/>
    <cellStyle name="Separador de milhares 10 4 4 3" xfId="23523"/>
    <cellStyle name="Separador de milhares 10 4 4 3 2" xfId="25299"/>
    <cellStyle name="Separador de milhares 10 4 4 4" xfId="24411"/>
    <cellStyle name="Separador de milhares 10 4 5" xfId="26045"/>
    <cellStyle name="Separador de milhares 10 4 6" xfId="2472"/>
    <cellStyle name="Separador de milhares 11" xfId="1733"/>
    <cellStyle name="Separador de milhares 11 10" xfId="25910"/>
    <cellStyle name="Separador de milhares 11 11" xfId="2159"/>
    <cellStyle name="Separador de milhares 11 12" xfId="26309"/>
    <cellStyle name="Separador de milhares 11 2" xfId="1734"/>
    <cellStyle name="Separador de milhares 11 2 10" xfId="26317"/>
    <cellStyle name="Separador de milhares 11 2 2" xfId="22443"/>
    <cellStyle name="Separador de milhares 11 2 2 2" xfId="22999"/>
    <cellStyle name="Separador de milhares 11 2 2 2 2" xfId="23886"/>
    <cellStyle name="Separador de milhares 11 2 2 2 2 2" xfId="25662"/>
    <cellStyle name="Separador de milhares 11 2 2 2 3" xfId="24774"/>
    <cellStyle name="Separador de milhares 11 2 2 3" xfId="23383"/>
    <cellStyle name="Separador de milhares 11 2 2 3 2" xfId="25159"/>
    <cellStyle name="Separador de milhares 11 2 2 4" xfId="24271"/>
    <cellStyle name="Separador de milhares 11 2 2 5" xfId="26084"/>
    <cellStyle name="Separador de milhares 11 2 2 6" xfId="26454"/>
    <cellStyle name="Separador de milhares 11 2 3" xfId="22747"/>
    <cellStyle name="Separador de milhares 11 2 3 2" xfId="23634"/>
    <cellStyle name="Separador de milhares 11 2 3 2 2" xfId="25410"/>
    <cellStyle name="Separador de milhares 11 2 3 3" xfId="24522"/>
    <cellStyle name="Separador de milhares 11 2 4" xfId="22866"/>
    <cellStyle name="Separador de milhares 11 2 4 2" xfId="23753"/>
    <cellStyle name="Separador de milhares 11 2 4 2 2" xfId="25529"/>
    <cellStyle name="Separador de milhares 11 2 4 3" xfId="24641"/>
    <cellStyle name="Separador de milhares 11 2 5" xfId="23250"/>
    <cellStyle name="Separador de milhares 11 2 5 2" xfId="25026"/>
    <cellStyle name="Separador de milhares 11 2 6" xfId="24138"/>
    <cellStyle name="Separador de milhares 11 2 7" xfId="2311"/>
    <cellStyle name="Separador de milhares 11 2 8" xfId="25914"/>
    <cellStyle name="Separador de milhares 11 2 9" xfId="2167"/>
    <cellStyle name="Separador de milhares 11 3" xfId="1735"/>
    <cellStyle name="Separador de milhares 11 3 10" xfId="26316"/>
    <cellStyle name="Separador de milhares 11 3 2" xfId="22442"/>
    <cellStyle name="Separador de milhares 11 3 2 2" xfId="22998"/>
    <cellStyle name="Separador de milhares 11 3 2 2 2" xfId="23885"/>
    <cellStyle name="Separador de milhares 11 3 2 2 2 2" xfId="25661"/>
    <cellStyle name="Separador de milhares 11 3 2 2 3" xfId="24773"/>
    <cellStyle name="Separador de milhares 11 3 2 3" xfId="23382"/>
    <cellStyle name="Separador de milhares 11 3 2 3 2" xfId="25158"/>
    <cellStyle name="Separador de milhares 11 3 2 4" xfId="24270"/>
    <cellStyle name="Separador de milhares 11 3 2 5" xfId="26086"/>
    <cellStyle name="Separador de milhares 11 3 2 6" xfId="26456"/>
    <cellStyle name="Separador de milhares 11 3 3" xfId="22746"/>
    <cellStyle name="Separador de milhares 11 3 3 2" xfId="23633"/>
    <cellStyle name="Separador de milhares 11 3 3 2 2" xfId="25409"/>
    <cellStyle name="Separador de milhares 11 3 3 3" xfId="24521"/>
    <cellStyle name="Separador de milhares 11 3 3 4" xfId="26085"/>
    <cellStyle name="Separador de milhares 11 3 3 5" xfId="26455"/>
    <cellStyle name="Separador de milhares 11 3 4" xfId="22865"/>
    <cellStyle name="Separador de milhares 11 3 4 2" xfId="23752"/>
    <cellStyle name="Separador de milhares 11 3 4 2 2" xfId="25528"/>
    <cellStyle name="Separador de milhares 11 3 4 3" xfId="24640"/>
    <cellStyle name="Separador de milhares 11 3 4 4" xfId="26662"/>
    <cellStyle name="Separador de milhares 11 3 5" xfId="23249"/>
    <cellStyle name="Separador de milhares 11 3 5 2" xfId="25025"/>
    <cellStyle name="Separador de milhares 11 3 6" xfId="24137"/>
    <cellStyle name="Separador de milhares 11 3 7" xfId="2310"/>
    <cellStyle name="Separador de milhares 11 3 8" xfId="25913"/>
    <cellStyle name="Separador de milhares 11 3 9" xfId="2166"/>
    <cellStyle name="Separador de milhares 11 4" xfId="22439"/>
    <cellStyle name="Separador de milhares 11 4 2" xfId="22995"/>
    <cellStyle name="Separador de milhares 11 4 2 2" xfId="23882"/>
    <cellStyle name="Separador de milhares 11 4 2 2 2" xfId="25658"/>
    <cellStyle name="Separador de milhares 11 4 2 3" xfId="24770"/>
    <cellStyle name="Separador de milhares 11 4 3" xfId="23379"/>
    <cellStyle name="Separador de milhares 11 4 3 2" xfId="25155"/>
    <cellStyle name="Separador de milhares 11 4 4" xfId="24267"/>
    <cellStyle name="Separador de milhares 11 4 5" xfId="26083"/>
    <cellStyle name="Separador de milhares 11 4 6" xfId="26453"/>
    <cellStyle name="Separador de milhares 11 5" xfId="22743"/>
    <cellStyle name="Separador de milhares 11 5 2" xfId="23630"/>
    <cellStyle name="Separador de milhares 11 5 2 2" xfId="25406"/>
    <cellStyle name="Separador de milhares 11 5 3" xfId="24518"/>
    <cellStyle name="Separador de milhares 11 6" xfId="22862"/>
    <cellStyle name="Separador de milhares 11 6 2" xfId="23749"/>
    <cellStyle name="Separador de milhares 11 6 2 2" xfId="25525"/>
    <cellStyle name="Separador de milhares 11 6 3" xfId="24637"/>
    <cellStyle name="Separador de milhares 11 7" xfId="23246"/>
    <cellStyle name="Separador de milhares 11 7 2" xfId="25022"/>
    <cellStyle name="Separador de milhares 11 8" xfId="24134"/>
    <cellStyle name="Separador de milhares 11 9" xfId="2306"/>
    <cellStyle name="Separador de milhares 12" xfId="1736"/>
    <cellStyle name="Separador de milhares 12 10" xfId="25911"/>
    <cellStyle name="Separador de milhares 12 11" xfId="2160"/>
    <cellStyle name="Separador de milhares 12 12" xfId="26310"/>
    <cellStyle name="Separador de milhares 12 2" xfId="1737"/>
    <cellStyle name="Separador de milhares 12 2 10" xfId="26318"/>
    <cellStyle name="Separador de milhares 12 2 2" xfId="22444"/>
    <cellStyle name="Separador de milhares 12 2 2 2" xfId="23000"/>
    <cellStyle name="Separador de milhares 12 2 2 2 2" xfId="23887"/>
    <cellStyle name="Separador de milhares 12 2 2 2 2 2" xfId="25663"/>
    <cellStyle name="Separador de milhares 12 2 2 2 3" xfId="24775"/>
    <cellStyle name="Separador de milhares 12 2 2 3" xfId="23384"/>
    <cellStyle name="Separador de milhares 12 2 2 3 2" xfId="25160"/>
    <cellStyle name="Separador de milhares 12 2 2 4" xfId="24272"/>
    <cellStyle name="Separador de milhares 12 2 2 5" xfId="26087"/>
    <cellStyle name="Separador de milhares 12 2 2 6" xfId="26457"/>
    <cellStyle name="Separador de milhares 12 2 3" xfId="22748"/>
    <cellStyle name="Separador de milhares 12 2 3 2" xfId="23635"/>
    <cellStyle name="Separador de milhares 12 2 3 2 2" xfId="25411"/>
    <cellStyle name="Separador de milhares 12 2 3 3" xfId="24523"/>
    <cellStyle name="Separador de milhares 12 2 4" xfId="22867"/>
    <cellStyle name="Separador de milhares 12 2 4 2" xfId="23754"/>
    <cellStyle name="Separador de milhares 12 2 4 2 2" xfId="25530"/>
    <cellStyle name="Separador de milhares 12 2 4 3" xfId="24642"/>
    <cellStyle name="Separador de milhares 12 2 5" xfId="23251"/>
    <cellStyle name="Separador de milhares 12 2 5 2" xfId="25027"/>
    <cellStyle name="Separador de milhares 12 2 6" xfId="24139"/>
    <cellStyle name="Separador de milhares 12 2 7" xfId="2313"/>
    <cellStyle name="Separador de milhares 12 2 8" xfId="25915"/>
    <cellStyle name="Separador de milhares 12 2 9" xfId="2168"/>
    <cellStyle name="Separador de milhares 12 3" xfId="1738"/>
    <cellStyle name="Separador de milhares 12 3 2" xfId="1739"/>
    <cellStyle name="Separador de milhares 12 3 2 2" xfId="22574"/>
    <cellStyle name="Separador de milhares 12 3 2 2 2" xfId="23130"/>
    <cellStyle name="Separador de milhares 12 3 2 2 2 2" xfId="24017"/>
    <cellStyle name="Separador de milhares 12 3 2 2 2 2 2" xfId="25793"/>
    <cellStyle name="Separador de milhares 12 3 2 2 2 3" xfId="24905"/>
    <cellStyle name="Separador de milhares 12 3 2 2 3" xfId="23514"/>
    <cellStyle name="Separador de milhares 12 3 2 2 3 2" xfId="25290"/>
    <cellStyle name="Separador de milhares 12 3 2 2 4" xfId="24402"/>
    <cellStyle name="Separador de milhares 12 3 2 3" xfId="22981"/>
    <cellStyle name="Separador de milhares 12 3 2 3 2" xfId="23868"/>
    <cellStyle name="Separador de milhares 12 3 2 3 2 2" xfId="25644"/>
    <cellStyle name="Separador de milhares 12 3 2 3 3" xfId="24756"/>
    <cellStyle name="Separador de milhares 12 3 2 4" xfId="23365"/>
    <cellStyle name="Separador de milhares 12 3 2 4 2" xfId="25141"/>
    <cellStyle name="Separador de milhares 12 3 2 5" xfId="24253"/>
    <cellStyle name="Separador de milhares 12 3 2 6" xfId="26027"/>
    <cellStyle name="Separador de milhares 12 3 2 7" xfId="2463"/>
    <cellStyle name="Separador de milhares 12 3 2 8" xfId="26432"/>
    <cellStyle name="Separador de milhares 12 3 3" xfId="2312"/>
    <cellStyle name="Separador de milhares 12 4" xfId="22440"/>
    <cellStyle name="Separador de milhares 12 4 2" xfId="22996"/>
    <cellStyle name="Separador de milhares 12 4 2 2" xfId="23883"/>
    <cellStyle name="Separador de milhares 12 4 2 2 2" xfId="25659"/>
    <cellStyle name="Separador de milhares 12 4 2 3" xfId="24771"/>
    <cellStyle name="Separador de milhares 12 4 3" xfId="23380"/>
    <cellStyle name="Separador de milhares 12 4 3 2" xfId="25156"/>
    <cellStyle name="Separador de milhares 12 4 4" xfId="24268"/>
    <cellStyle name="Separador de milhares 12 5" xfId="22744"/>
    <cellStyle name="Separador de milhares 12 5 2" xfId="23631"/>
    <cellStyle name="Separador de milhares 12 5 2 2" xfId="25407"/>
    <cellStyle name="Separador de milhares 12 5 3" xfId="24519"/>
    <cellStyle name="Separador de milhares 12 6" xfId="22863"/>
    <cellStyle name="Separador de milhares 12 6 2" xfId="23750"/>
    <cellStyle name="Separador de milhares 12 6 2 2" xfId="25526"/>
    <cellStyle name="Separador de milhares 12 6 3" xfId="24638"/>
    <cellStyle name="Separador de milhares 12 7" xfId="23247"/>
    <cellStyle name="Separador de milhares 12 7 2" xfId="25023"/>
    <cellStyle name="Separador de milhares 12 8" xfId="24135"/>
    <cellStyle name="Separador de milhares 12 9" xfId="2307"/>
    <cellStyle name="Separador de milhares 13" xfId="1740"/>
    <cellStyle name="Separador de milhares 13 2" xfId="1741"/>
    <cellStyle name="Separador de milhares 13 2 2" xfId="1742"/>
    <cellStyle name="Separador de milhares 13 2 2 10" xfId="26024"/>
    <cellStyle name="Separador de milhares 13 2 2 11" xfId="2288"/>
    <cellStyle name="Separador de milhares 13 2 2 12" xfId="26429"/>
    <cellStyle name="Separador de milhares 13 2 2 2" xfId="2633"/>
    <cellStyle name="Separador de milhares 13 2 2 2 2" xfId="22637"/>
    <cellStyle name="Separador de milhares 13 2 2 2 2 2" xfId="23193"/>
    <cellStyle name="Separador de milhares 13 2 2 2 2 2 2" xfId="24080"/>
    <cellStyle name="Separador de milhares 13 2 2 2 2 2 2 2" xfId="25856"/>
    <cellStyle name="Separador de milhares 13 2 2 2 2 2 3" xfId="24968"/>
    <cellStyle name="Separador de milhares 13 2 2 2 2 3" xfId="23577"/>
    <cellStyle name="Separador de milhares 13 2 2 2 2 3 2" xfId="25353"/>
    <cellStyle name="Separador de milhares 13 2 2 2 2 4" xfId="24465"/>
    <cellStyle name="Separador de milhares 13 2 2 2 3" xfId="22991"/>
    <cellStyle name="Separador de milhares 13 2 2 2 3 2" xfId="23878"/>
    <cellStyle name="Separador de milhares 13 2 2 2 3 2 2" xfId="25654"/>
    <cellStyle name="Separador de milhares 13 2 2 2 3 3" xfId="24766"/>
    <cellStyle name="Separador de milhares 13 2 2 2 4" xfId="23375"/>
    <cellStyle name="Separador de milhares 13 2 2 2 4 2" xfId="25151"/>
    <cellStyle name="Separador de milhares 13 2 2 2 5" xfId="24263"/>
    <cellStyle name="Separador de milhares 13 2 2 3" xfId="2607"/>
    <cellStyle name="Separador de milhares 13 2 2 3 2" xfId="22628"/>
    <cellStyle name="Separador de milhares 13 2 2 3 2 2" xfId="23184"/>
    <cellStyle name="Separador de milhares 13 2 2 3 2 2 2" xfId="24071"/>
    <cellStyle name="Separador de milhares 13 2 2 3 2 2 2 2" xfId="25847"/>
    <cellStyle name="Separador de milhares 13 2 2 3 2 2 3" xfId="24959"/>
    <cellStyle name="Separador de milhares 13 2 2 3 2 3" xfId="23568"/>
    <cellStyle name="Separador de milhares 13 2 2 3 2 3 2" xfId="25344"/>
    <cellStyle name="Separador de milhares 13 2 2 3 2 4" xfId="24456"/>
    <cellStyle name="Separador de milhares 13 2 2 4" xfId="22558"/>
    <cellStyle name="Separador de milhares 13 2 2 4 2" xfId="23114"/>
    <cellStyle name="Separador de milhares 13 2 2 4 2 2" xfId="24001"/>
    <cellStyle name="Separador de milhares 13 2 2 4 2 2 2" xfId="25777"/>
    <cellStyle name="Separador de milhares 13 2 2 4 2 3" xfId="24889"/>
    <cellStyle name="Separador de milhares 13 2 2 4 3" xfId="23498"/>
    <cellStyle name="Separador de milhares 13 2 2 4 3 2" xfId="25274"/>
    <cellStyle name="Separador de milhares 13 2 2 4 4" xfId="24386"/>
    <cellStyle name="Separador de milhares 13 2 2 5" xfId="22855"/>
    <cellStyle name="Separador de milhares 13 2 2 5 2" xfId="23742"/>
    <cellStyle name="Separador de milhares 13 2 2 5 2 2" xfId="25518"/>
    <cellStyle name="Separador de milhares 13 2 2 5 3" xfId="24630"/>
    <cellStyle name="Separador de milhares 13 2 2 6" xfId="22974"/>
    <cellStyle name="Separador de milhares 13 2 2 6 2" xfId="23861"/>
    <cellStyle name="Separador de milhares 13 2 2 6 2 2" xfId="25637"/>
    <cellStyle name="Separador de milhares 13 2 2 6 3" xfId="24749"/>
    <cellStyle name="Separador de milhares 13 2 2 7" xfId="23358"/>
    <cellStyle name="Separador de milhares 13 2 2 7 2" xfId="25134"/>
    <cellStyle name="Separador de milhares 13 2 2 8" xfId="24246"/>
    <cellStyle name="Separador de milhares 13 2 2 9" xfId="2431"/>
    <cellStyle name="Separador de milhares 13 2 3" xfId="1743"/>
    <cellStyle name="Separador de milhares 13 2 3 2" xfId="22611"/>
    <cellStyle name="Separador de milhares 13 2 3 2 2" xfId="23167"/>
    <cellStyle name="Separador de milhares 13 2 3 2 2 2" xfId="24054"/>
    <cellStyle name="Separador de milhares 13 2 3 2 2 2 2" xfId="25830"/>
    <cellStyle name="Separador de milhares 13 2 3 2 2 3" xfId="24942"/>
    <cellStyle name="Separador de milhares 13 2 3 2 3" xfId="23551"/>
    <cellStyle name="Separador de milhares 13 2 3 2 3 2" xfId="25327"/>
    <cellStyle name="Separador de milhares 13 2 3 2 4" xfId="24439"/>
    <cellStyle name="Separador de milhares 13 2 3 3" xfId="2562"/>
    <cellStyle name="Separador de milhares 13 3" xfId="1744"/>
    <cellStyle name="Separador de milhares 13 3 2" xfId="22580"/>
    <cellStyle name="Separador de milhares 13 3 2 2" xfId="23136"/>
    <cellStyle name="Separador de milhares 13 3 2 2 2" xfId="24023"/>
    <cellStyle name="Separador de milhares 13 3 2 2 2 2" xfId="25799"/>
    <cellStyle name="Separador de milhares 13 3 2 2 3" xfId="24911"/>
    <cellStyle name="Separador de milhares 13 3 2 3" xfId="23520"/>
    <cellStyle name="Separador de milhares 13 3 2 3 2" xfId="25296"/>
    <cellStyle name="Separador de milhares 13 3 2 4" xfId="24408"/>
    <cellStyle name="Separador de milhares 13 3 3" xfId="2469"/>
    <cellStyle name="Separador de milhares 13 4" xfId="1745"/>
    <cellStyle name="Separador de milhares 13 4 2" xfId="22578"/>
    <cellStyle name="Separador de milhares 13 4 2 2" xfId="23134"/>
    <cellStyle name="Separador de milhares 13 4 2 2 2" xfId="24021"/>
    <cellStyle name="Separador de milhares 13 4 2 2 2 2" xfId="25797"/>
    <cellStyle name="Separador de milhares 13 4 2 2 3" xfId="24909"/>
    <cellStyle name="Separador de milhares 13 4 2 3" xfId="23518"/>
    <cellStyle name="Separador de milhares 13 4 2 3 2" xfId="25294"/>
    <cellStyle name="Separador de milhares 13 4 2 4" xfId="24406"/>
    <cellStyle name="Separador de milhares 13 4 3" xfId="2467"/>
    <cellStyle name="Separador de milhares 14" xfId="1746"/>
    <cellStyle name="Separador de milhares 14 10" xfId="2627"/>
    <cellStyle name="Separador de milhares 14 10 2" xfId="22633"/>
    <cellStyle name="Separador de milhares 14 10 2 2" xfId="23189"/>
    <cellStyle name="Separador de milhares 14 10 2 2 2" xfId="24076"/>
    <cellStyle name="Separador de milhares 14 10 2 2 2 2" xfId="25852"/>
    <cellStyle name="Separador de milhares 14 10 2 2 3" xfId="24964"/>
    <cellStyle name="Separador de milhares 14 10 2 3" xfId="23573"/>
    <cellStyle name="Separador de milhares 14 10 2 3 2" xfId="25349"/>
    <cellStyle name="Separador de milhares 14 10 2 4" xfId="24461"/>
    <cellStyle name="Separador de milhares 14 11" xfId="22324"/>
    <cellStyle name="Separador de milhares 14 11 2" xfId="22366"/>
    <cellStyle name="Separador de milhares 14 11 2 2" xfId="22669"/>
    <cellStyle name="Separador de milhares 14 11 2 2 2" xfId="23225"/>
    <cellStyle name="Separador de milhares 14 11 2 2 2 2" xfId="24112"/>
    <cellStyle name="Separador de milhares 14 11 2 2 2 2 2" xfId="25888"/>
    <cellStyle name="Separador de milhares 14 11 2 2 2 3" xfId="25000"/>
    <cellStyle name="Separador de milhares 14 11 2 2 3" xfId="23609"/>
    <cellStyle name="Separador de milhares 14 11 2 2 3 2" xfId="25385"/>
    <cellStyle name="Separador de milhares 14 11 2 2 4" xfId="24497"/>
    <cellStyle name="Separador de milhares 14 11 3" xfId="22401"/>
    <cellStyle name="Separador de milhares 14 11 3 2" xfId="22675"/>
    <cellStyle name="Separador de milhares 14 11 3 2 2" xfId="23231"/>
    <cellStyle name="Separador de milhares 14 11 3 2 2 2" xfId="24118"/>
    <cellStyle name="Separador de milhares 14 11 3 2 2 2 2" xfId="25894"/>
    <cellStyle name="Separador de milhares 14 11 3 2 2 3" xfId="25006"/>
    <cellStyle name="Separador de milhares 14 11 3 2 3" xfId="23615"/>
    <cellStyle name="Separador de milhares 14 11 3 2 3 2" xfId="25391"/>
    <cellStyle name="Separador de milhares 14 11 3 2 4" xfId="24503"/>
    <cellStyle name="Separador de milhares 14 11 4" xfId="22653"/>
    <cellStyle name="Separador de milhares 14 11 4 2" xfId="23209"/>
    <cellStyle name="Separador de milhares 14 11 4 2 2" xfId="24096"/>
    <cellStyle name="Separador de milhares 14 11 4 2 2 2" xfId="25872"/>
    <cellStyle name="Separador de milhares 14 11 4 2 3" xfId="24984"/>
    <cellStyle name="Separador de milhares 14 11 4 3" xfId="23593"/>
    <cellStyle name="Separador de milhares 14 11 4 3 2" xfId="25369"/>
    <cellStyle name="Separador de milhares 14 11 4 4" xfId="24481"/>
    <cellStyle name="Separador de milhares 14 12" xfId="22451"/>
    <cellStyle name="Separador de milhares 14 12 2" xfId="23007"/>
    <cellStyle name="Separador de milhares 14 12 2 2" xfId="23894"/>
    <cellStyle name="Separador de milhares 14 12 2 2 2" xfId="25670"/>
    <cellStyle name="Separador de milhares 14 12 2 3" xfId="24782"/>
    <cellStyle name="Separador de milhares 14 12 3" xfId="23391"/>
    <cellStyle name="Separador de milhares 14 12 3 2" xfId="25167"/>
    <cellStyle name="Separador de milhares 14 12 4" xfId="24279"/>
    <cellStyle name="Separador de milhares 14 13" xfId="2323"/>
    <cellStyle name="Separador de milhares 14 14" xfId="26044"/>
    <cellStyle name="Separador de milhares 14 15" xfId="2177"/>
    <cellStyle name="Separador de milhares 14 2" xfId="1747"/>
    <cellStyle name="Separador de milhares 14 2 2" xfId="2581"/>
    <cellStyle name="Separador de milhares 14 2 2 2" xfId="22321"/>
    <cellStyle name="Separador de milhares 14 2 2 2 2" xfId="22650"/>
    <cellStyle name="Separador de milhares 14 2 2 2 2 2" xfId="23206"/>
    <cellStyle name="Separador de milhares 14 2 2 2 2 2 2" xfId="24093"/>
    <cellStyle name="Separador de milhares 14 2 2 2 2 2 2 2" xfId="25869"/>
    <cellStyle name="Separador de milhares 14 2 2 2 2 2 3" xfId="24981"/>
    <cellStyle name="Separador de milhares 14 2 2 2 2 3" xfId="23590"/>
    <cellStyle name="Separador de milhares 14 2 2 2 2 3 2" xfId="25366"/>
    <cellStyle name="Separador de milhares 14 2 2 2 2 4" xfId="24478"/>
    <cellStyle name="Separador de milhares 14 2 2 3" xfId="22343"/>
    <cellStyle name="Separador de milhares 14 2 2 3 2" xfId="22365"/>
    <cellStyle name="Separador de milhares 14 2 2 3 2 2" xfId="22668"/>
    <cellStyle name="Separador de milhares 14 2 2 3 2 2 2" xfId="23224"/>
    <cellStyle name="Separador de milhares 14 2 2 3 2 2 2 2" xfId="24111"/>
    <cellStyle name="Separador de milhares 14 2 2 3 2 2 2 2 2" xfId="25887"/>
    <cellStyle name="Separador de milhares 14 2 2 3 2 2 2 3" xfId="24999"/>
    <cellStyle name="Separador de milhares 14 2 2 3 2 2 3" xfId="23608"/>
    <cellStyle name="Separador de milhares 14 2 2 3 2 2 3 2" xfId="25384"/>
    <cellStyle name="Separador de milhares 14 2 2 3 2 2 4" xfId="24496"/>
    <cellStyle name="Separador de milhares 14 2 2 3 3" xfId="22420"/>
    <cellStyle name="Separador de milhares 14 2 2 3 3 2" xfId="22694"/>
    <cellStyle name="Separador de milhares 14 2 2 3 3 2 2" xfId="23236"/>
    <cellStyle name="Separador de milhares 14 2 2 3 3 2 2 2" xfId="24123"/>
    <cellStyle name="Separador de milhares 14 2 2 3 3 2 2 2 2" xfId="25899"/>
    <cellStyle name="Separador de milhares 14 2 2 3 3 2 2 3" xfId="25011"/>
    <cellStyle name="Separador de milhares 14 2 2 3 3 2 3" xfId="23620"/>
    <cellStyle name="Separador de milhares 14 2 2 3 3 2 3 2" xfId="25396"/>
    <cellStyle name="Separador de milhares 14 2 2 3 3 2 4" xfId="24508"/>
    <cellStyle name="Separador de milhares 14 2 2 3 4" xfId="22658"/>
    <cellStyle name="Separador de milhares 14 2 2 3 4 2" xfId="23214"/>
    <cellStyle name="Separador de milhares 14 2 2 3 4 2 2" xfId="24101"/>
    <cellStyle name="Separador de milhares 14 2 2 3 4 2 2 2" xfId="25877"/>
    <cellStyle name="Separador de milhares 14 2 2 3 4 2 3" xfId="24989"/>
    <cellStyle name="Separador de milhares 14 2 2 3 4 3" xfId="23598"/>
    <cellStyle name="Separador de milhares 14 2 2 3 4 3 2" xfId="25374"/>
    <cellStyle name="Separador de milhares 14 2 2 3 4 4" xfId="24486"/>
    <cellStyle name="Separador de milhares 14 2 2 4" xfId="22359"/>
    <cellStyle name="Separador de milhares 14 2 2 4 2" xfId="22664"/>
    <cellStyle name="Separador de milhares 14 2 2 4 2 2" xfId="23220"/>
    <cellStyle name="Separador de milhares 14 2 2 4 2 2 2" xfId="24107"/>
    <cellStyle name="Separador de milhares 14 2 2 4 2 2 2 2" xfId="25883"/>
    <cellStyle name="Separador de milhares 14 2 2 4 2 2 3" xfId="24995"/>
    <cellStyle name="Separador de milhares 14 2 2 4 2 3" xfId="23604"/>
    <cellStyle name="Separador de milhares 14 2 2 4 2 3 2" xfId="25380"/>
    <cellStyle name="Separador de milhares 14 2 2 4 2 4" xfId="24492"/>
    <cellStyle name="Separador de milhares 14 2 2 5" xfId="22305"/>
    <cellStyle name="Separador de milhares 14 2 2 5 2" xfId="22644"/>
    <cellStyle name="Separador de milhares 14 2 2 5 2 2" xfId="23200"/>
    <cellStyle name="Separador de milhares 14 2 2 5 2 2 2" xfId="24087"/>
    <cellStyle name="Separador de milhares 14 2 2 5 2 2 2 2" xfId="25863"/>
    <cellStyle name="Separador de milhares 14 2 2 5 2 2 3" xfId="24975"/>
    <cellStyle name="Separador de milhares 14 2 2 5 2 3" xfId="23584"/>
    <cellStyle name="Separador de milhares 14 2 2 5 2 3 2" xfId="25360"/>
    <cellStyle name="Separador de milhares 14 2 2 5 2 4" xfId="24472"/>
    <cellStyle name="Separador de milhares 14 2 2 6" xfId="22620"/>
    <cellStyle name="Separador de milhares 14 2 2 6 2" xfId="23176"/>
    <cellStyle name="Separador de milhares 14 2 2 6 2 2" xfId="24063"/>
    <cellStyle name="Separador de milhares 14 2 2 6 2 2 2" xfId="25839"/>
    <cellStyle name="Separador de milhares 14 2 2 6 2 3" xfId="24951"/>
    <cellStyle name="Separador de milhares 14 2 2 6 3" xfId="23560"/>
    <cellStyle name="Separador de milhares 14 2 2 6 3 2" xfId="25336"/>
    <cellStyle name="Separador de milhares 14 2 2 6 4" xfId="24448"/>
    <cellStyle name="Separador de milhares 14 2 3" xfId="22562"/>
    <cellStyle name="Separador de milhares 14 2 3 2" xfId="23118"/>
    <cellStyle name="Separador de milhares 14 2 3 2 2" xfId="24005"/>
    <cellStyle name="Separador de milhares 14 2 3 2 2 2" xfId="25781"/>
    <cellStyle name="Separador de milhares 14 2 3 2 3" xfId="24893"/>
    <cellStyle name="Separador de milhares 14 2 3 3" xfId="23502"/>
    <cellStyle name="Separador de milhares 14 2 3 3 2" xfId="25278"/>
    <cellStyle name="Separador de milhares 14 2 3 4" xfId="24390"/>
    <cellStyle name="Separador de milhares 14 2 4" xfId="2435"/>
    <cellStyle name="Separador de milhares 14 2 5" xfId="2292"/>
    <cellStyle name="Separador de milhares 14 3" xfId="1748"/>
    <cellStyle name="Separador de milhares 14 3 2" xfId="22593"/>
    <cellStyle name="Separador de milhares 14 3 2 2" xfId="23149"/>
    <cellStyle name="Separador de milhares 14 3 2 2 2" xfId="24036"/>
    <cellStyle name="Separador de milhares 14 3 2 2 2 2" xfId="25812"/>
    <cellStyle name="Separador de milhares 14 3 2 2 3" xfId="24924"/>
    <cellStyle name="Separador de milhares 14 3 2 3" xfId="23533"/>
    <cellStyle name="Separador de milhares 14 3 2 3 2" xfId="25309"/>
    <cellStyle name="Separador de milhares 14 3 2 4" xfId="24421"/>
    <cellStyle name="Separador de milhares 14 3 3" xfId="2509"/>
    <cellStyle name="Separador de milhares 14 4" xfId="2510"/>
    <cellStyle name="Separador de milhares 14 4 2" xfId="22594"/>
    <cellStyle name="Separador de milhares 14 4 2 2" xfId="23150"/>
    <cellStyle name="Separador de milhares 14 4 2 2 2" xfId="24037"/>
    <cellStyle name="Separador de milhares 14 4 2 2 2 2" xfId="25813"/>
    <cellStyle name="Separador de milhares 14 4 2 2 3" xfId="24925"/>
    <cellStyle name="Separador de milhares 14 4 2 3" xfId="23534"/>
    <cellStyle name="Separador de milhares 14 4 2 3 2" xfId="25310"/>
    <cellStyle name="Separador de milhares 14 4 2 4" xfId="24422"/>
    <cellStyle name="Separador de milhares 14 5" xfId="2511"/>
    <cellStyle name="Separador de milhares 14 5 2" xfId="22595"/>
    <cellStyle name="Separador de milhares 14 5 2 2" xfId="23151"/>
    <cellStyle name="Separador de milhares 14 5 2 2 2" xfId="24038"/>
    <cellStyle name="Separador de milhares 14 5 2 2 2 2" xfId="25814"/>
    <cellStyle name="Separador de milhares 14 5 2 2 3" xfId="24926"/>
    <cellStyle name="Separador de milhares 14 5 2 3" xfId="23535"/>
    <cellStyle name="Separador de milhares 14 5 2 3 2" xfId="25311"/>
    <cellStyle name="Separador de milhares 14 5 2 4" xfId="24423"/>
    <cellStyle name="Separador de milhares 14 6" xfId="2512"/>
    <cellStyle name="Separador de milhares 14 6 2" xfId="22596"/>
    <cellStyle name="Separador de milhares 14 6 2 2" xfId="23152"/>
    <cellStyle name="Separador de milhares 14 6 2 2 2" xfId="24039"/>
    <cellStyle name="Separador de milhares 14 6 2 2 2 2" xfId="25815"/>
    <cellStyle name="Separador de milhares 14 6 2 2 3" xfId="24927"/>
    <cellStyle name="Separador de milhares 14 6 2 3" xfId="23536"/>
    <cellStyle name="Separador de milhares 14 6 2 3 2" xfId="25312"/>
    <cellStyle name="Separador de milhares 14 6 2 4" xfId="24424"/>
    <cellStyle name="Separador de milhares 14 7" xfId="2513"/>
    <cellStyle name="Separador de milhares 14 7 2" xfId="22597"/>
    <cellStyle name="Separador de milhares 14 7 2 2" xfId="23153"/>
    <cellStyle name="Separador de milhares 14 7 2 2 2" xfId="24040"/>
    <cellStyle name="Separador de milhares 14 7 2 2 2 2" xfId="25816"/>
    <cellStyle name="Separador de milhares 14 7 2 2 3" xfId="24928"/>
    <cellStyle name="Separador de milhares 14 7 2 3" xfId="23537"/>
    <cellStyle name="Separador de milhares 14 7 2 3 2" xfId="25313"/>
    <cellStyle name="Separador de milhares 14 7 2 4" xfId="24425"/>
    <cellStyle name="Separador de milhares 14 8" xfId="2514"/>
    <cellStyle name="Separador de milhares 14 8 2" xfId="22598"/>
    <cellStyle name="Separador de milhares 14 8 2 2" xfId="23154"/>
    <cellStyle name="Separador de milhares 14 8 2 2 2" xfId="24041"/>
    <cellStyle name="Separador de milhares 14 8 2 2 2 2" xfId="25817"/>
    <cellStyle name="Separador de milhares 14 8 2 2 3" xfId="24929"/>
    <cellStyle name="Separador de milhares 14 8 2 3" xfId="23538"/>
    <cellStyle name="Separador de milhares 14 8 2 3 2" xfId="25314"/>
    <cellStyle name="Separador de milhares 14 8 2 4" xfId="24426"/>
    <cellStyle name="Separador de milhares 14 9" xfId="2515"/>
    <cellStyle name="Separador de milhares 14 9 2" xfId="22599"/>
    <cellStyle name="Separador de milhares 14 9 2 2" xfId="23155"/>
    <cellStyle name="Separador de milhares 14 9 2 2 2" xfId="24042"/>
    <cellStyle name="Separador de milhares 14 9 2 2 2 2" xfId="25818"/>
    <cellStyle name="Separador de milhares 14 9 2 2 3" xfId="24930"/>
    <cellStyle name="Separador de milhares 14 9 2 3" xfId="23539"/>
    <cellStyle name="Separador de milhares 14 9 2 3 2" xfId="25315"/>
    <cellStyle name="Separador de milhares 14 9 2 4" xfId="24427"/>
    <cellStyle name="Separador de milhares 15" xfId="1749"/>
    <cellStyle name="Separador de milhares 15 2" xfId="1750"/>
    <cellStyle name="Separador de milhares 15 2 2" xfId="22585"/>
    <cellStyle name="Separador de milhares 15 2 2 2" xfId="23141"/>
    <cellStyle name="Separador de milhares 15 2 2 2 2" xfId="24028"/>
    <cellStyle name="Separador de milhares 15 2 2 2 2 2" xfId="25804"/>
    <cellStyle name="Separador de milhares 15 2 2 2 3" xfId="24916"/>
    <cellStyle name="Separador de milhares 15 2 2 3" xfId="23525"/>
    <cellStyle name="Separador de milhares 15 2 2 3 2" xfId="25301"/>
    <cellStyle name="Separador de milhares 15 2 2 4" xfId="24413"/>
    <cellStyle name="Separador de milhares 15 2 3" xfId="2476"/>
    <cellStyle name="Separador de milhares 15 3" xfId="22564"/>
    <cellStyle name="Separador de milhares 15 3 2" xfId="23120"/>
    <cellStyle name="Separador de milhares 15 3 2 2" xfId="24007"/>
    <cellStyle name="Separador de milhares 15 3 2 2 2" xfId="25783"/>
    <cellStyle name="Separador de milhares 15 3 2 3" xfId="24895"/>
    <cellStyle name="Separador de milhares 15 3 3" xfId="23504"/>
    <cellStyle name="Separador de milhares 15 3 3 2" xfId="25280"/>
    <cellStyle name="Separador de milhares 15 3 4" xfId="24392"/>
    <cellStyle name="Separador de milhares 15 4" xfId="22859"/>
    <cellStyle name="Separador de milhares 15 4 2" xfId="23746"/>
    <cellStyle name="Separador de milhares 15 4 2 2" xfId="25522"/>
    <cellStyle name="Separador de milhares 15 4 3" xfId="24634"/>
    <cellStyle name="Separador de milhares 15 5" xfId="22978"/>
    <cellStyle name="Separador de milhares 15 5 2" xfId="23865"/>
    <cellStyle name="Separador de milhares 15 5 2 2" xfId="25641"/>
    <cellStyle name="Separador de milhares 15 5 3" xfId="24753"/>
    <cellStyle name="Separador de milhares 15 6" xfId="23362"/>
    <cellStyle name="Separador de milhares 15 6 2" xfId="25138"/>
    <cellStyle name="Separador de milhares 15 7" xfId="24250"/>
    <cellStyle name="Separador de milhares 15 8" xfId="2437"/>
    <cellStyle name="Separador de milhares 15 9" xfId="2294"/>
    <cellStyle name="Separador de milhares 2" xfId="1751"/>
    <cellStyle name="Separador de milhares 2 10" xfId="1752"/>
    <cellStyle name="Separador de milhares 2 10 2" xfId="1753"/>
    <cellStyle name="Separador de milhares 2 10 2 2" xfId="1754"/>
    <cellStyle name="Separador de milhares 2 10 2 2 10" xfId="26332"/>
    <cellStyle name="Separador de milhares 2 10 2 2 2" xfId="22465"/>
    <cellStyle name="Separador de milhares 2 10 2 2 2 2" xfId="23021"/>
    <cellStyle name="Separador de milhares 2 10 2 2 2 2 2" xfId="23908"/>
    <cellStyle name="Separador de milhares 2 10 2 2 2 2 2 2" xfId="25684"/>
    <cellStyle name="Separador de milhares 2 10 2 2 2 2 3" xfId="24796"/>
    <cellStyle name="Separador de milhares 2 10 2 2 2 3" xfId="23405"/>
    <cellStyle name="Separador de milhares 2 10 2 2 2 3 2" xfId="25181"/>
    <cellStyle name="Separador de milhares 2 10 2 2 2 4" xfId="24293"/>
    <cellStyle name="Separador de milhares 2 10 2 2 2 5" xfId="26088"/>
    <cellStyle name="Separador de milhares 2 10 2 2 2 6" xfId="26458"/>
    <cellStyle name="Separador de milhares 2 10 2 2 3" xfId="22762"/>
    <cellStyle name="Separador de milhares 2 10 2 2 3 2" xfId="23649"/>
    <cellStyle name="Separador de milhares 2 10 2 2 3 2 2" xfId="25425"/>
    <cellStyle name="Separador de milhares 2 10 2 2 3 3" xfId="24537"/>
    <cellStyle name="Separador de milhares 2 10 2 2 4" xfId="22881"/>
    <cellStyle name="Separador de milhares 2 10 2 2 4 2" xfId="23768"/>
    <cellStyle name="Separador de milhares 2 10 2 2 4 2 2" xfId="25544"/>
    <cellStyle name="Separador de milhares 2 10 2 2 4 3" xfId="24656"/>
    <cellStyle name="Separador de milhares 2 10 2 2 5" xfId="23265"/>
    <cellStyle name="Separador de milhares 2 10 2 2 5 2" xfId="25041"/>
    <cellStyle name="Separador de milhares 2 10 2 2 6" xfId="24153"/>
    <cellStyle name="Separador de milhares 2 10 2 2 7" xfId="2338"/>
    <cellStyle name="Separador de milhares 2 10 2 2 8" xfId="25927"/>
    <cellStyle name="Separador de milhares 2 10 2 2 9" xfId="2195"/>
    <cellStyle name="Separador de milhares 2 10 3" xfId="1755"/>
    <cellStyle name="Separador de milhares 2 10 3 10" xfId="26333"/>
    <cellStyle name="Separador de milhares 2 10 3 2" xfId="22464"/>
    <cellStyle name="Separador de milhares 2 10 3 2 2" xfId="23020"/>
    <cellStyle name="Separador de milhares 2 10 3 2 2 2" xfId="23907"/>
    <cellStyle name="Separador de milhares 2 10 3 2 2 2 2" xfId="25683"/>
    <cellStyle name="Separador de milhares 2 10 3 2 2 3" xfId="24795"/>
    <cellStyle name="Separador de milhares 2 10 3 2 3" xfId="23404"/>
    <cellStyle name="Separador de milhares 2 10 3 2 3 2" xfId="25180"/>
    <cellStyle name="Separador de milhares 2 10 3 2 4" xfId="24292"/>
    <cellStyle name="Separador de milhares 2 10 3 2 5" xfId="26089"/>
    <cellStyle name="Separador de milhares 2 10 3 2 6" xfId="26459"/>
    <cellStyle name="Separador de milhares 2 10 3 3" xfId="22761"/>
    <cellStyle name="Separador de milhares 2 10 3 3 2" xfId="23648"/>
    <cellStyle name="Separador de milhares 2 10 3 3 2 2" xfId="25424"/>
    <cellStyle name="Separador de milhares 2 10 3 3 3" xfId="24536"/>
    <cellStyle name="Separador de milhares 2 10 3 4" xfId="22880"/>
    <cellStyle name="Separador de milhares 2 10 3 4 2" xfId="23767"/>
    <cellStyle name="Separador de milhares 2 10 3 4 2 2" xfId="25543"/>
    <cellStyle name="Separador de milhares 2 10 3 4 3" xfId="24655"/>
    <cellStyle name="Separador de milhares 2 10 3 5" xfId="23264"/>
    <cellStyle name="Separador de milhares 2 10 3 5 2" xfId="25040"/>
    <cellStyle name="Separador de milhares 2 10 3 6" xfId="24152"/>
    <cellStyle name="Separador de milhares 2 10 3 7" xfId="2337"/>
    <cellStyle name="Separador de milhares 2 10 3 8" xfId="25928"/>
    <cellStyle name="Separador de milhares 2 10 3 9" xfId="2194"/>
    <cellStyle name="Separador de milhares 2 11" xfId="1756"/>
    <cellStyle name="Separador de milhares 2 11 2" xfId="1757"/>
    <cellStyle name="Separador de milhares 2 11 2 2" xfId="1758"/>
    <cellStyle name="Separador de milhares 2 11 2 2 10" xfId="26334"/>
    <cellStyle name="Separador de milhares 2 11 2 2 2" xfId="22467"/>
    <cellStyle name="Separador de milhares 2 11 2 2 2 2" xfId="23023"/>
    <cellStyle name="Separador de milhares 2 11 2 2 2 2 2" xfId="23910"/>
    <cellStyle name="Separador de milhares 2 11 2 2 2 2 2 2" xfId="25686"/>
    <cellStyle name="Separador de milhares 2 11 2 2 2 2 3" xfId="24798"/>
    <cellStyle name="Separador de milhares 2 11 2 2 2 3" xfId="23407"/>
    <cellStyle name="Separador de milhares 2 11 2 2 2 3 2" xfId="25183"/>
    <cellStyle name="Separador de milhares 2 11 2 2 2 4" xfId="24295"/>
    <cellStyle name="Separador de milhares 2 11 2 2 2 5" xfId="26090"/>
    <cellStyle name="Separador de milhares 2 11 2 2 2 6" xfId="26460"/>
    <cellStyle name="Separador de milhares 2 11 2 2 3" xfId="22764"/>
    <cellStyle name="Separador de milhares 2 11 2 2 3 2" xfId="23651"/>
    <cellStyle name="Separador de milhares 2 11 2 2 3 2 2" xfId="25427"/>
    <cellStyle name="Separador de milhares 2 11 2 2 3 3" xfId="24539"/>
    <cellStyle name="Separador de milhares 2 11 2 2 4" xfId="22883"/>
    <cellStyle name="Separador de milhares 2 11 2 2 4 2" xfId="23770"/>
    <cellStyle name="Separador de milhares 2 11 2 2 4 2 2" xfId="25546"/>
    <cellStyle name="Separador de milhares 2 11 2 2 4 3" xfId="24658"/>
    <cellStyle name="Separador de milhares 2 11 2 2 5" xfId="23267"/>
    <cellStyle name="Separador de milhares 2 11 2 2 5 2" xfId="25043"/>
    <cellStyle name="Separador de milhares 2 11 2 2 6" xfId="24155"/>
    <cellStyle name="Separador de milhares 2 11 2 2 7" xfId="2340"/>
    <cellStyle name="Separador de milhares 2 11 2 2 8" xfId="25929"/>
    <cellStyle name="Separador de milhares 2 11 2 2 9" xfId="2197"/>
    <cellStyle name="Separador de milhares 2 11 3" xfId="1759"/>
    <cellStyle name="Separador de milhares 2 11 3 10" xfId="26335"/>
    <cellStyle name="Separador de milhares 2 11 3 2" xfId="22466"/>
    <cellStyle name="Separador de milhares 2 11 3 2 2" xfId="23022"/>
    <cellStyle name="Separador de milhares 2 11 3 2 2 2" xfId="23909"/>
    <cellStyle name="Separador de milhares 2 11 3 2 2 2 2" xfId="25685"/>
    <cellStyle name="Separador de milhares 2 11 3 2 2 3" xfId="24797"/>
    <cellStyle name="Separador de milhares 2 11 3 2 3" xfId="23406"/>
    <cellStyle name="Separador de milhares 2 11 3 2 3 2" xfId="25182"/>
    <cellStyle name="Separador de milhares 2 11 3 2 4" xfId="24294"/>
    <cellStyle name="Separador de milhares 2 11 3 2 5" xfId="26091"/>
    <cellStyle name="Separador de milhares 2 11 3 2 6" xfId="26461"/>
    <cellStyle name="Separador de milhares 2 11 3 3" xfId="22763"/>
    <cellStyle name="Separador de milhares 2 11 3 3 2" xfId="23650"/>
    <cellStyle name="Separador de milhares 2 11 3 3 2 2" xfId="25426"/>
    <cellStyle name="Separador de milhares 2 11 3 3 3" xfId="24538"/>
    <cellStyle name="Separador de milhares 2 11 3 4" xfId="22882"/>
    <cellStyle name="Separador de milhares 2 11 3 4 2" xfId="23769"/>
    <cellStyle name="Separador de milhares 2 11 3 4 2 2" xfId="25545"/>
    <cellStyle name="Separador de milhares 2 11 3 4 3" xfId="24657"/>
    <cellStyle name="Separador de milhares 2 11 3 5" xfId="23266"/>
    <cellStyle name="Separador de milhares 2 11 3 5 2" xfId="25042"/>
    <cellStyle name="Separador de milhares 2 11 3 6" xfId="24154"/>
    <cellStyle name="Separador de milhares 2 11 3 7" xfId="2339"/>
    <cellStyle name="Separador de milhares 2 11 3 8" xfId="25930"/>
    <cellStyle name="Separador de milhares 2 11 3 9" xfId="2196"/>
    <cellStyle name="Separador de milhares 2 12" xfId="1760"/>
    <cellStyle name="Separador de milhares 2 12 2" xfId="1761"/>
    <cellStyle name="Separador de milhares 2 12 2 2" xfId="1762"/>
    <cellStyle name="Separador de milhares 2 12 2 2 10" xfId="26336"/>
    <cellStyle name="Separador de milhares 2 12 2 2 2" xfId="22469"/>
    <cellStyle name="Separador de milhares 2 12 2 2 2 2" xfId="23025"/>
    <cellStyle name="Separador de milhares 2 12 2 2 2 2 2" xfId="23912"/>
    <cellStyle name="Separador de milhares 2 12 2 2 2 2 2 2" xfId="25688"/>
    <cellStyle name="Separador de milhares 2 12 2 2 2 2 3" xfId="24800"/>
    <cellStyle name="Separador de milhares 2 12 2 2 2 3" xfId="23409"/>
    <cellStyle name="Separador de milhares 2 12 2 2 2 3 2" xfId="25185"/>
    <cellStyle name="Separador de milhares 2 12 2 2 2 4" xfId="24297"/>
    <cellStyle name="Separador de milhares 2 12 2 2 2 5" xfId="26092"/>
    <cellStyle name="Separador de milhares 2 12 2 2 2 6" xfId="26462"/>
    <cellStyle name="Separador de milhares 2 12 2 2 3" xfId="22766"/>
    <cellStyle name="Separador de milhares 2 12 2 2 3 2" xfId="23653"/>
    <cellStyle name="Separador de milhares 2 12 2 2 3 2 2" xfId="25429"/>
    <cellStyle name="Separador de milhares 2 12 2 2 3 3" xfId="24541"/>
    <cellStyle name="Separador de milhares 2 12 2 2 4" xfId="22885"/>
    <cellStyle name="Separador de milhares 2 12 2 2 4 2" xfId="23772"/>
    <cellStyle name="Separador de milhares 2 12 2 2 4 2 2" xfId="25548"/>
    <cellStyle name="Separador de milhares 2 12 2 2 4 3" xfId="24660"/>
    <cellStyle name="Separador de milhares 2 12 2 2 5" xfId="23269"/>
    <cellStyle name="Separador de milhares 2 12 2 2 5 2" xfId="25045"/>
    <cellStyle name="Separador de milhares 2 12 2 2 6" xfId="24157"/>
    <cellStyle name="Separador de milhares 2 12 2 2 7" xfId="2342"/>
    <cellStyle name="Separador de milhares 2 12 2 2 8" xfId="25931"/>
    <cellStyle name="Separador de milhares 2 12 2 2 9" xfId="2199"/>
    <cellStyle name="Separador de milhares 2 12 3" xfId="1763"/>
    <cellStyle name="Separador de milhares 2 12 3 10" xfId="26337"/>
    <cellStyle name="Separador de milhares 2 12 3 2" xfId="22468"/>
    <cellStyle name="Separador de milhares 2 12 3 2 2" xfId="23024"/>
    <cellStyle name="Separador de milhares 2 12 3 2 2 2" xfId="23911"/>
    <cellStyle name="Separador de milhares 2 12 3 2 2 2 2" xfId="25687"/>
    <cellStyle name="Separador de milhares 2 12 3 2 2 3" xfId="24799"/>
    <cellStyle name="Separador de milhares 2 12 3 2 3" xfId="23408"/>
    <cellStyle name="Separador de milhares 2 12 3 2 3 2" xfId="25184"/>
    <cellStyle name="Separador de milhares 2 12 3 2 4" xfId="24296"/>
    <cellStyle name="Separador de milhares 2 12 3 2 5" xfId="26093"/>
    <cellStyle name="Separador de milhares 2 12 3 2 6" xfId="26463"/>
    <cellStyle name="Separador de milhares 2 12 3 3" xfId="22765"/>
    <cellStyle name="Separador de milhares 2 12 3 3 2" xfId="23652"/>
    <cellStyle name="Separador de milhares 2 12 3 3 2 2" xfId="25428"/>
    <cellStyle name="Separador de milhares 2 12 3 3 3" xfId="24540"/>
    <cellStyle name="Separador de milhares 2 12 3 4" xfId="22884"/>
    <cellStyle name="Separador de milhares 2 12 3 4 2" xfId="23771"/>
    <cellStyle name="Separador de milhares 2 12 3 4 2 2" xfId="25547"/>
    <cellStyle name="Separador de milhares 2 12 3 4 3" xfId="24659"/>
    <cellStyle name="Separador de milhares 2 12 3 5" xfId="23268"/>
    <cellStyle name="Separador de milhares 2 12 3 5 2" xfId="25044"/>
    <cellStyle name="Separador de milhares 2 12 3 6" xfId="24156"/>
    <cellStyle name="Separador de milhares 2 12 3 7" xfId="2341"/>
    <cellStyle name="Separador de milhares 2 12 3 8" xfId="25932"/>
    <cellStyle name="Separador de milhares 2 12 3 9" xfId="2198"/>
    <cellStyle name="Separador de milhares 2 13" xfId="1764"/>
    <cellStyle name="Separador de milhares 2 13 2" xfId="1765"/>
    <cellStyle name="Separador de milhares 2 13 2 2" xfId="1766"/>
    <cellStyle name="Separador de milhares 2 13 2 2 10" xfId="26338"/>
    <cellStyle name="Separador de milhares 2 13 2 2 2" xfId="22471"/>
    <cellStyle name="Separador de milhares 2 13 2 2 2 2" xfId="23027"/>
    <cellStyle name="Separador de milhares 2 13 2 2 2 2 2" xfId="23914"/>
    <cellStyle name="Separador de milhares 2 13 2 2 2 2 2 2" xfId="25690"/>
    <cellStyle name="Separador de milhares 2 13 2 2 2 2 3" xfId="24802"/>
    <cellStyle name="Separador de milhares 2 13 2 2 2 3" xfId="23411"/>
    <cellStyle name="Separador de milhares 2 13 2 2 2 3 2" xfId="25187"/>
    <cellStyle name="Separador de milhares 2 13 2 2 2 4" xfId="24299"/>
    <cellStyle name="Separador de milhares 2 13 2 2 2 5" xfId="26094"/>
    <cellStyle name="Separador de milhares 2 13 2 2 2 6" xfId="26464"/>
    <cellStyle name="Separador de milhares 2 13 2 2 3" xfId="22768"/>
    <cellStyle name="Separador de milhares 2 13 2 2 3 2" xfId="23655"/>
    <cellStyle name="Separador de milhares 2 13 2 2 3 2 2" xfId="25431"/>
    <cellStyle name="Separador de milhares 2 13 2 2 3 3" xfId="24543"/>
    <cellStyle name="Separador de milhares 2 13 2 2 4" xfId="22887"/>
    <cellStyle name="Separador de milhares 2 13 2 2 4 2" xfId="23774"/>
    <cellStyle name="Separador de milhares 2 13 2 2 4 2 2" xfId="25550"/>
    <cellStyle name="Separador de milhares 2 13 2 2 4 3" xfId="24662"/>
    <cellStyle name="Separador de milhares 2 13 2 2 5" xfId="23271"/>
    <cellStyle name="Separador de milhares 2 13 2 2 5 2" xfId="25047"/>
    <cellStyle name="Separador de milhares 2 13 2 2 6" xfId="24159"/>
    <cellStyle name="Separador de milhares 2 13 2 2 7" xfId="2344"/>
    <cellStyle name="Separador de milhares 2 13 2 2 8" xfId="25933"/>
    <cellStyle name="Separador de milhares 2 13 2 2 9" xfId="2201"/>
    <cellStyle name="Separador de milhares 2 13 3" xfId="1767"/>
    <cellStyle name="Separador de milhares 2 13 3 10" xfId="26339"/>
    <cellStyle name="Separador de milhares 2 13 3 2" xfId="22470"/>
    <cellStyle name="Separador de milhares 2 13 3 2 2" xfId="23026"/>
    <cellStyle name="Separador de milhares 2 13 3 2 2 2" xfId="23913"/>
    <cellStyle name="Separador de milhares 2 13 3 2 2 2 2" xfId="25689"/>
    <cellStyle name="Separador de milhares 2 13 3 2 2 3" xfId="24801"/>
    <cellStyle name="Separador de milhares 2 13 3 2 3" xfId="23410"/>
    <cellStyle name="Separador de milhares 2 13 3 2 3 2" xfId="25186"/>
    <cellStyle name="Separador de milhares 2 13 3 2 4" xfId="24298"/>
    <cellStyle name="Separador de milhares 2 13 3 2 5" xfId="26095"/>
    <cellStyle name="Separador de milhares 2 13 3 2 6" xfId="26465"/>
    <cellStyle name="Separador de milhares 2 13 3 3" xfId="22767"/>
    <cellStyle name="Separador de milhares 2 13 3 3 2" xfId="23654"/>
    <cellStyle name="Separador de milhares 2 13 3 3 2 2" xfId="25430"/>
    <cellStyle name="Separador de milhares 2 13 3 3 3" xfId="24542"/>
    <cellStyle name="Separador de milhares 2 13 3 4" xfId="22886"/>
    <cellStyle name="Separador de milhares 2 13 3 4 2" xfId="23773"/>
    <cellStyle name="Separador de milhares 2 13 3 4 2 2" xfId="25549"/>
    <cellStyle name="Separador de milhares 2 13 3 4 3" xfId="24661"/>
    <cellStyle name="Separador de milhares 2 13 3 5" xfId="23270"/>
    <cellStyle name="Separador de milhares 2 13 3 5 2" xfId="25046"/>
    <cellStyle name="Separador de milhares 2 13 3 6" xfId="24158"/>
    <cellStyle name="Separador de milhares 2 13 3 7" xfId="2343"/>
    <cellStyle name="Separador de milhares 2 13 3 8" xfId="25934"/>
    <cellStyle name="Separador de milhares 2 13 3 9" xfId="2200"/>
    <cellStyle name="Separador de milhares 2 14" xfId="1768"/>
    <cellStyle name="Separador de milhares 2 14 2" xfId="1769"/>
    <cellStyle name="Separador de milhares 2 14 2 2" xfId="1770"/>
    <cellStyle name="Separador de milhares 2 14 2 2 10" xfId="26340"/>
    <cellStyle name="Separador de milhares 2 14 2 2 2" xfId="22473"/>
    <cellStyle name="Separador de milhares 2 14 2 2 2 2" xfId="23029"/>
    <cellStyle name="Separador de milhares 2 14 2 2 2 2 2" xfId="23916"/>
    <cellStyle name="Separador de milhares 2 14 2 2 2 2 2 2" xfId="25692"/>
    <cellStyle name="Separador de milhares 2 14 2 2 2 2 3" xfId="24804"/>
    <cellStyle name="Separador de milhares 2 14 2 2 2 3" xfId="23413"/>
    <cellStyle name="Separador de milhares 2 14 2 2 2 3 2" xfId="25189"/>
    <cellStyle name="Separador de milhares 2 14 2 2 2 4" xfId="24301"/>
    <cellStyle name="Separador de milhares 2 14 2 2 2 5" xfId="26096"/>
    <cellStyle name="Separador de milhares 2 14 2 2 2 6" xfId="26466"/>
    <cellStyle name="Separador de milhares 2 14 2 2 3" xfId="22770"/>
    <cellStyle name="Separador de milhares 2 14 2 2 3 2" xfId="23657"/>
    <cellStyle name="Separador de milhares 2 14 2 2 3 2 2" xfId="25433"/>
    <cellStyle name="Separador de milhares 2 14 2 2 3 3" xfId="24545"/>
    <cellStyle name="Separador de milhares 2 14 2 2 4" xfId="22889"/>
    <cellStyle name="Separador de milhares 2 14 2 2 4 2" xfId="23776"/>
    <cellStyle name="Separador de milhares 2 14 2 2 4 2 2" xfId="25552"/>
    <cellStyle name="Separador de milhares 2 14 2 2 4 3" xfId="24664"/>
    <cellStyle name="Separador de milhares 2 14 2 2 5" xfId="23273"/>
    <cellStyle name="Separador de milhares 2 14 2 2 5 2" xfId="25049"/>
    <cellStyle name="Separador de milhares 2 14 2 2 6" xfId="24161"/>
    <cellStyle name="Separador de milhares 2 14 2 2 7" xfId="2346"/>
    <cellStyle name="Separador de milhares 2 14 2 2 8" xfId="25935"/>
    <cellStyle name="Separador de milhares 2 14 2 2 9" xfId="2203"/>
    <cellStyle name="Separador de milhares 2 14 3" xfId="1771"/>
    <cellStyle name="Separador de milhares 2 14 3 10" xfId="26341"/>
    <cellStyle name="Separador de milhares 2 14 3 2" xfId="22472"/>
    <cellStyle name="Separador de milhares 2 14 3 2 2" xfId="23028"/>
    <cellStyle name="Separador de milhares 2 14 3 2 2 2" xfId="23915"/>
    <cellStyle name="Separador de milhares 2 14 3 2 2 2 2" xfId="25691"/>
    <cellStyle name="Separador de milhares 2 14 3 2 2 3" xfId="24803"/>
    <cellStyle name="Separador de milhares 2 14 3 2 3" xfId="23412"/>
    <cellStyle name="Separador de milhares 2 14 3 2 3 2" xfId="25188"/>
    <cellStyle name="Separador de milhares 2 14 3 2 4" xfId="24300"/>
    <cellStyle name="Separador de milhares 2 14 3 2 5" xfId="26097"/>
    <cellStyle name="Separador de milhares 2 14 3 2 6" xfId="26467"/>
    <cellStyle name="Separador de milhares 2 14 3 3" xfId="22769"/>
    <cellStyle name="Separador de milhares 2 14 3 3 2" xfId="23656"/>
    <cellStyle name="Separador de milhares 2 14 3 3 2 2" xfId="25432"/>
    <cellStyle name="Separador de milhares 2 14 3 3 3" xfId="24544"/>
    <cellStyle name="Separador de milhares 2 14 3 4" xfId="22888"/>
    <cellStyle name="Separador de milhares 2 14 3 4 2" xfId="23775"/>
    <cellStyle name="Separador de milhares 2 14 3 4 2 2" xfId="25551"/>
    <cellStyle name="Separador de milhares 2 14 3 4 3" xfId="24663"/>
    <cellStyle name="Separador de milhares 2 14 3 5" xfId="23272"/>
    <cellStyle name="Separador de milhares 2 14 3 5 2" xfId="25048"/>
    <cellStyle name="Separador de milhares 2 14 3 6" xfId="24160"/>
    <cellStyle name="Separador de milhares 2 14 3 7" xfId="2345"/>
    <cellStyle name="Separador de milhares 2 14 3 8" xfId="25936"/>
    <cellStyle name="Separador de milhares 2 14 3 9" xfId="2202"/>
    <cellStyle name="Separador de milhares 2 15" xfId="1772"/>
    <cellStyle name="Separador de milhares 2 15 2" xfId="1773"/>
    <cellStyle name="Separador de milhares 2 15 2 2" xfId="1774"/>
    <cellStyle name="Separador de milhares 2 15 2 2 10" xfId="26342"/>
    <cellStyle name="Separador de milhares 2 15 2 2 2" xfId="22475"/>
    <cellStyle name="Separador de milhares 2 15 2 2 2 2" xfId="23031"/>
    <cellStyle name="Separador de milhares 2 15 2 2 2 2 2" xfId="23918"/>
    <cellStyle name="Separador de milhares 2 15 2 2 2 2 2 2" xfId="25694"/>
    <cellStyle name="Separador de milhares 2 15 2 2 2 2 3" xfId="24806"/>
    <cellStyle name="Separador de milhares 2 15 2 2 2 3" xfId="23415"/>
    <cellStyle name="Separador de milhares 2 15 2 2 2 3 2" xfId="25191"/>
    <cellStyle name="Separador de milhares 2 15 2 2 2 4" xfId="24303"/>
    <cellStyle name="Separador de milhares 2 15 2 2 2 5" xfId="26098"/>
    <cellStyle name="Separador de milhares 2 15 2 2 2 6" xfId="26468"/>
    <cellStyle name="Separador de milhares 2 15 2 2 3" xfId="22772"/>
    <cellStyle name="Separador de milhares 2 15 2 2 3 2" xfId="23659"/>
    <cellStyle name="Separador de milhares 2 15 2 2 3 2 2" xfId="25435"/>
    <cellStyle name="Separador de milhares 2 15 2 2 3 3" xfId="24547"/>
    <cellStyle name="Separador de milhares 2 15 2 2 4" xfId="22891"/>
    <cellStyle name="Separador de milhares 2 15 2 2 4 2" xfId="23778"/>
    <cellStyle name="Separador de milhares 2 15 2 2 4 2 2" xfId="25554"/>
    <cellStyle name="Separador de milhares 2 15 2 2 4 3" xfId="24666"/>
    <cellStyle name="Separador de milhares 2 15 2 2 5" xfId="23275"/>
    <cellStyle name="Separador de milhares 2 15 2 2 5 2" xfId="25051"/>
    <cellStyle name="Separador de milhares 2 15 2 2 6" xfId="24163"/>
    <cellStyle name="Separador de milhares 2 15 2 2 7" xfId="2348"/>
    <cellStyle name="Separador de milhares 2 15 2 2 8" xfId="25937"/>
    <cellStyle name="Separador de milhares 2 15 2 2 9" xfId="2205"/>
    <cellStyle name="Separador de milhares 2 15 3" xfId="1775"/>
    <cellStyle name="Separador de milhares 2 15 3 10" xfId="26343"/>
    <cellStyle name="Separador de milhares 2 15 3 2" xfId="22474"/>
    <cellStyle name="Separador de milhares 2 15 3 2 2" xfId="23030"/>
    <cellStyle name="Separador de milhares 2 15 3 2 2 2" xfId="23917"/>
    <cellStyle name="Separador de milhares 2 15 3 2 2 2 2" xfId="25693"/>
    <cellStyle name="Separador de milhares 2 15 3 2 2 3" xfId="24805"/>
    <cellStyle name="Separador de milhares 2 15 3 2 3" xfId="23414"/>
    <cellStyle name="Separador de milhares 2 15 3 2 3 2" xfId="25190"/>
    <cellStyle name="Separador de milhares 2 15 3 2 4" xfId="24302"/>
    <cellStyle name="Separador de milhares 2 15 3 2 5" xfId="26099"/>
    <cellStyle name="Separador de milhares 2 15 3 2 6" xfId="26469"/>
    <cellStyle name="Separador de milhares 2 15 3 3" xfId="22771"/>
    <cellStyle name="Separador de milhares 2 15 3 3 2" xfId="23658"/>
    <cellStyle name="Separador de milhares 2 15 3 3 2 2" xfId="25434"/>
    <cellStyle name="Separador de milhares 2 15 3 3 3" xfId="24546"/>
    <cellStyle name="Separador de milhares 2 15 3 4" xfId="22890"/>
    <cellStyle name="Separador de milhares 2 15 3 4 2" xfId="23777"/>
    <cellStyle name="Separador de milhares 2 15 3 4 2 2" xfId="25553"/>
    <cellStyle name="Separador de milhares 2 15 3 4 3" xfId="24665"/>
    <cellStyle name="Separador de milhares 2 15 3 5" xfId="23274"/>
    <cellStyle name="Separador de milhares 2 15 3 5 2" xfId="25050"/>
    <cellStyle name="Separador de milhares 2 15 3 6" xfId="24162"/>
    <cellStyle name="Separador de milhares 2 15 3 7" xfId="2347"/>
    <cellStyle name="Separador de milhares 2 15 3 8" xfId="25938"/>
    <cellStyle name="Separador de milhares 2 15 3 9" xfId="2204"/>
    <cellStyle name="Separador de milhares 2 16" xfId="1776"/>
    <cellStyle name="Separador de milhares 2 16 2" xfId="1777"/>
    <cellStyle name="Separador de milhares 2 16 2 2" xfId="1778"/>
    <cellStyle name="Separador de milhares 2 16 2 2 10" xfId="26344"/>
    <cellStyle name="Separador de milhares 2 16 2 2 2" xfId="22477"/>
    <cellStyle name="Separador de milhares 2 16 2 2 2 2" xfId="23033"/>
    <cellStyle name="Separador de milhares 2 16 2 2 2 2 2" xfId="23920"/>
    <cellStyle name="Separador de milhares 2 16 2 2 2 2 2 2" xfId="25696"/>
    <cellStyle name="Separador de milhares 2 16 2 2 2 2 3" xfId="24808"/>
    <cellStyle name="Separador de milhares 2 16 2 2 2 3" xfId="23417"/>
    <cellStyle name="Separador de milhares 2 16 2 2 2 3 2" xfId="25193"/>
    <cellStyle name="Separador de milhares 2 16 2 2 2 4" xfId="24305"/>
    <cellStyle name="Separador de milhares 2 16 2 2 2 5" xfId="26100"/>
    <cellStyle name="Separador de milhares 2 16 2 2 2 6" xfId="26470"/>
    <cellStyle name="Separador de milhares 2 16 2 2 3" xfId="22774"/>
    <cellStyle name="Separador de milhares 2 16 2 2 3 2" xfId="23661"/>
    <cellStyle name="Separador de milhares 2 16 2 2 3 2 2" xfId="25437"/>
    <cellStyle name="Separador de milhares 2 16 2 2 3 3" xfId="24549"/>
    <cellStyle name="Separador de milhares 2 16 2 2 4" xfId="22893"/>
    <cellStyle name="Separador de milhares 2 16 2 2 4 2" xfId="23780"/>
    <cellStyle name="Separador de milhares 2 16 2 2 4 2 2" xfId="25556"/>
    <cellStyle name="Separador de milhares 2 16 2 2 4 3" xfId="24668"/>
    <cellStyle name="Separador de milhares 2 16 2 2 5" xfId="23277"/>
    <cellStyle name="Separador de milhares 2 16 2 2 5 2" xfId="25053"/>
    <cellStyle name="Separador de milhares 2 16 2 2 6" xfId="24165"/>
    <cellStyle name="Separador de milhares 2 16 2 2 7" xfId="2350"/>
    <cellStyle name="Separador de milhares 2 16 2 2 8" xfId="25939"/>
    <cellStyle name="Separador de milhares 2 16 2 2 9" xfId="2207"/>
    <cellStyle name="Separador de milhares 2 16 3" xfId="1779"/>
    <cellStyle name="Separador de milhares 2 16 3 10" xfId="26345"/>
    <cellStyle name="Separador de milhares 2 16 3 2" xfId="22476"/>
    <cellStyle name="Separador de milhares 2 16 3 2 2" xfId="23032"/>
    <cellStyle name="Separador de milhares 2 16 3 2 2 2" xfId="23919"/>
    <cellStyle name="Separador de milhares 2 16 3 2 2 2 2" xfId="25695"/>
    <cellStyle name="Separador de milhares 2 16 3 2 2 3" xfId="24807"/>
    <cellStyle name="Separador de milhares 2 16 3 2 3" xfId="23416"/>
    <cellStyle name="Separador de milhares 2 16 3 2 3 2" xfId="25192"/>
    <cellStyle name="Separador de milhares 2 16 3 2 4" xfId="24304"/>
    <cellStyle name="Separador de milhares 2 16 3 2 5" xfId="26101"/>
    <cellStyle name="Separador de milhares 2 16 3 2 6" xfId="26471"/>
    <cellStyle name="Separador de milhares 2 16 3 3" xfId="22773"/>
    <cellStyle name="Separador de milhares 2 16 3 3 2" xfId="23660"/>
    <cellStyle name="Separador de milhares 2 16 3 3 2 2" xfId="25436"/>
    <cellStyle name="Separador de milhares 2 16 3 3 3" xfId="24548"/>
    <cellStyle name="Separador de milhares 2 16 3 4" xfId="22892"/>
    <cellStyle name="Separador de milhares 2 16 3 4 2" xfId="23779"/>
    <cellStyle name="Separador de milhares 2 16 3 4 2 2" xfId="25555"/>
    <cellStyle name="Separador de milhares 2 16 3 4 3" xfId="24667"/>
    <cellStyle name="Separador de milhares 2 16 3 5" xfId="23276"/>
    <cellStyle name="Separador de milhares 2 16 3 5 2" xfId="25052"/>
    <cellStyle name="Separador de milhares 2 16 3 6" xfId="24164"/>
    <cellStyle name="Separador de milhares 2 16 3 7" xfId="2349"/>
    <cellStyle name="Separador de milhares 2 16 3 8" xfId="25940"/>
    <cellStyle name="Separador de milhares 2 16 3 9" xfId="2206"/>
    <cellStyle name="Separador de milhares 2 17" xfId="1780"/>
    <cellStyle name="Separador de milhares 2 17 2" xfId="1781"/>
    <cellStyle name="Separador de milhares 2 17 2 2" xfId="1782"/>
    <cellStyle name="Separador de milhares 2 17 2 2 10" xfId="26346"/>
    <cellStyle name="Separador de milhares 2 17 2 2 2" xfId="22479"/>
    <cellStyle name="Separador de milhares 2 17 2 2 2 2" xfId="23035"/>
    <cellStyle name="Separador de milhares 2 17 2 2 2 2 2" xfId="23922"/>
    <cellStyle name="Separador de milhares 2 17 2 2 2 2 2 2" xfId="25698"/>
    <cellStyle name="Separador de milhares 2 17 2 2 2 2 3" xfId="24810"/>
    <cellStyle name="Separador de milhares 2 17 2 2 2 3" xfId="23419"/>
    <cellStyle name="Separador de milhares 2 17 2 2 2 3 2" xfId="25195"/>
    <cellStyle name="Separador de milhares 2 17 2 2 2 4" xfId="24307"/>
    <cellStyle name="Separador de milhares 2 17 2 2 2 5" xfId="26102"/>
    <cellStyle name="Separador de milhares 2 17 2 2 2 6" xfId="26472"/>
    <cellStyle name="Separador de milhares 2 17 2 2 3" xfId="22776"/>
    <cellStyle name="Separador de milhares 2 17 2 2 3 2" xfId="23663"/>
    <cellStyle name="Separador de milhares 2 17 2 2 3 2 2" xfId="25439"/>
    <cellStyle name="Separador de milhares 2 17 2 2 3 3" xfId="24551"/>
    <cellStyle name="Separador de milhares 2 17 2 2 4" xfId="22895"/>
    <cellStyle name="Separador de milhares 2 17 2 2 4 2" xfId="23782"/>
    <cellStyle name="Separador de milhares 2 17 2 2 4 2 2" xfId="25558"/>
    <cellStyle name="Separador de milhares 2 17 2 2 4 3" xfId="24670"/>
    <cellStyle name="Separador de milhares 2 17 2 2 5" xfId="23279"/>
    <cellStyle name="Separador de milhares 2 17 2 2 5 2" xfId="25055"/>
    <cellStyle name="Separador de milhares 2 17 2 2 6" xfId="24167"/>
    <cellStyle name="Separador de milhares 2 17 2 2 7" xfId="2352"/>
    <cellStyle name="Separador de milhares 2 17 2 2 8" xfId="25941"/>
    <cellStyle name="Separador de milhares 2 17 2 2 9" xfId="2209"/>
    <cellStyle name="Separador de milhares 2 17 3" xfId="1783"/>
    <cellStyle name="Separador de milhares 2 17 3 10" xfId="26347"/>
    <cellStyle name="Separador de milhares 2 17 3 2" xfId="22478"/>
    <cellStyle name="Separador de milhares 2 17 3 2 2" xfId="23034"/>
    <cellStyle name="Separador de milhares 2 17 3 2 2 2" xfId="23921"/>
    <cellStyle name="Separador de milhares 2 17 3 2 2 2 2" xfId="25697"/>
    <cellStyle name="Separador de milhares 2 17 3 2 2 3" xfId="24809"/>
    <cellStyle name="Separador de milhares 2 17 3 2 3" xfId="23418"/>
    <cellStyle name="Separador de milhares 2 17 3 2 3 2" xfId="25194"/>
    <cellStyle name="Separador de milhares 2 17 3 2 4" xfId="24306"/>
    <cellStyle name="Separador de milhares 2 17 3 2 5" xfId="26103"/>
    <cellStyle name="Separador de milhares 2 17 3 2 6" xfId="26473"/>
    <cellStyle name="Separador de milhares 2 17 3 3" xfId="22775"/>
    <cellStyle name="Separador de milhares 2 17 3 3 2" xfId="23662"/>
    <cellStyle name="Separador de milhares 2 17 3 3 2 2" xfId="25438"/>
    <cellStyle name="Separador de milhares 2 17 3 3 3" xfId="24550"/>
    <cellStyle name="Separador de milhares 2 17 3 4" xfId="22894"/>
    <cellStyle name="Separador de milhares 2 17 3 4 2" xfId="23781"/>
    <cellStyle name="Separador de milhares 2 17 3 4 2 2" xfId="25557"/>
    <cellStyle name="Separador de milhares 2 17 3 4 3" xfId="24669"/>
    <cellStyle name="Separador de milhares 2 17 3 5" xfId="23278"/>
    <cellStyle name="Separador de milhares 2 17 3 5 2" xfId="25054"/>
    <cellStyle name="Separador de milhares 2 17 3 6" xfId="24166"/>
    <cellStyle name="Separador de milhares 2 17 3 7" xfId="2351"/>
    <cellStyle name="Separador de milhares 2 17 3 8" xfId="25942"/>
    <cellStyle name="Separador de milhares 2 17 3 9" xfId="2208"/>
    <cellStyle name="Separador de milhares 2 18" xfId="1784"/>
    <cellStyle name="Separador de milhares 2 18 2" xfId="1785"/>
    <cellStyle name="Separador de milhares 2 18 2 2" xfId="1786"/>
    <cellStyle name="Separador de milhares 2 18 2 2 10" xfId="26348"/>
    <cellStyle name="Separador de milhares 2 18 2 2 2" xfId="22481"/>
    <cellStyle name="Separador de milhares 2 18 2 2 2 2" xfId="23037"/>
    <cellStyle name="Separador de milhares 2 18 2 2 2 2 2" xfId="23924"/>
    <cellStyle name="Separador de milhares 2 18 2 2 2 2 2 2" xfId="25700"/>
    <cellStyle name="Separador de milhares 2 18 2 2 2 2 3" xfId="24812"/>
    <cellStyle name="Separador de milhares 2 18 2 2 2 3" xfId="23421"/>
    <cellStyle name="Separador de milhares 2 18 2 2 2 3 2" xfId="25197"/>
    <cellStyle name="Separador de milhares 2 18 2 2 2 4" xfId="24309"/>
    <cellStyle name="Separador de milhares 2 18 2 2 2 5" xfId="26104"/>
    <cellStyle name="Separador de milhares 2 18 2 2 2 6" xfId="26474"/>
    <cellStyle name="Separador de milhares 2 18 2 2 3" xfId="22778"/>
    <cellStyle name="Separador de milhares 2 18 2 2 3 2" xfId="23665"/>
    <cellStyle name="Separador de milhares 2 18 2 2 3 2 2" xfId="25441"/>
    <cellStyle name="Separador de milhares 2 18 2 2 3 3" xfId="24553"/>
    <cellStyle name="Separador de milhares 2 18 2 2 4" xfId="22897"/>
    <cellStyle name="Separador de milhares 2 18 2 2 4 2" xfId="23784"/>
    <cellStyle name="Separador de milhares 2 18 2 2 4 2 2" xfId="25560"/>
    <cellStyle name="Separador de milhares 2 18 2 2 4 3" xfId="24672"/>
    <cellStyle name="Separador de milhares 2 18 2 2 5" xfId="23281"/>
    <cellStyle name="Separador de milhares 2 18 2 2 5 2" xfId="25057"/>
    <cellStyle name="Separador de milhares 2 18 2 2 6" xfId="24169"/>
    <cellStyle name="Separador de milhares 2 18 2 2 7" xfId="2354"/>
    <cellStyle name="Separador de milhares 2 18 2 2 8" xfId="25943"/>
    <cellStyle name="Separador de milhares 2 18 2 2 9" xfId="2211"/>
    <cellStyle name="Separador de milhares 2 18 3" xfId="1787"/>
    <cellStyle name="Separador de milhares 2 18 3 10" xfId="26349"/>
    <cellStyle name="Separador de milhares 2 18 3 2" xfId="22480"/>
    <cellStyle name="Separador de milhares 2 18 3 2 2" xfId="23036"/>
    <cellStyle name="Separador de milhares 2 18 3 2 2 2" xfId="23923"/>
    <cellStyle name="Separador de milhares 2 18 3 2 2 2 2" xfId="25699"/>
    <cellStyle name="Separador de milhares 2 18 3 2 2 3" xfId="24811"/>
    <cellStyle name="Separador de milhares 2 18 3 2 3" xfId="23420"/>
    <cellStyle name="Separador de milhares 2 18 3 2 3 2" xfId="25196"/>
    <cellStyle name="Separador de milhares 2 18 3 2 4" xfId="24308"/>
    <cellStyle name="Separador de milhares 2 18 3 2 5" xfId="26105"/>
    <cellStyle name="Separador de milhares 2 18 3 2 6" xfId="26475"/>
    <cellStyle name="Separador de milhares 2 18 3 3" xfId="22777"/>
    <cellStyle name="Separador de milhares 2 18 3 3 2" xfId="23664"/>
    <cellStyle name="Separador de milhares 2 18 3 3 2 2" xfId="25440"/>
    <cellStyle name="Separador de milhares 2 18 3 3 3" xfId="24552"/>
    <cellStyle name="Separador de milhares 2 18 3 4" xfId="22896"/>
    <cellStyle name="Separador de milhares 2 18 3 4 2" xfId="23783"/>
    <cellStyle name="Separador de milhares 2 18 3 4 2 2" xfId="25559"/>
    <cellStyle name="Separador de milhares 2 18 3 4 3" xfId="24671"/>
    <cellStyle name="Separador de milhares 2 18 3 5" xfId="23280"/>
    <cellStyle name="Separador de milhares 2 18 3 5 2" xfId="25056"/>
    <cellStyle name="Separador de milhares 2 18 3 6" xfId="24168"/>
    <cellStyle name="Separador de milhares 2 18 3 7" xfId="2353"/>
    <cellStyle name="Separador de milhares 2 18 3 8" xfId="25944"/>
    <cellStyle name="Separador de milhares 2 18 3 9" xfId="2210"/>
    <cellStyle name="Separador de milhares 2 19" xfId="1788"/>
    <cellStyle name="Separador de milhares 2 19 2" xfId="1789"/>
    <cellStyle name="Separador de milhares 2 19 2 2" xfId="1790"/>
    <cellStyle name="Separador de milhares 2 19 2 2 10" xfId="26350"/>
    <cellStyle name="Separador de milhares 2 19 2 2 2" xfId="22483"/>
    <cellStyle name="Separador de milhares 2 19 2 2 2 2" xfId="23039"/>
    <cellStyle name="Separador de milhares 2 19 2 2 2 2 2" xfId="23926"/>
    <cellStyle name="Separador de milhares 2 19 2 2 2 2 2 2" xfId="25702"/>
    <cellStyle name="Separador de milhares 2 19 2 2 2 2 3" xfId="24814"/>
    <cellStyle name="Separador de milhares 2 19 2 2 2 3" xfId="23423"/>
    <cellStyle name="Separador de milhares 2 19 2 2 2 3 2" xfId="25199"/>
    <cellStyle name="Separador de milhares 2 19 2 2 2 4" xfId="24311"/>
    <cellStyle name="Separador de milhares 2 19 2 2 2 5" xfId="26106"/>
    <cellStyle name="Separador de milhares 2 19 2 2 2 6" xfId="26476"/>
    <cellStyle name="Separador de milhares 2 19 2 2 3" xfId="22780"/>
    <cellStyle name="Separador de milhares 2 19 2 2 3 2" xfId="23667"/>
    <cellStyle name="Separador de milhares 2 19 2 2 3 2 2" xfId="25443"/>
    <cellStyle name="Separador de milhares 2 19 2 2 3 3" xfId="24555"/>
    <cellStyle name="Separador de milhares 2 19 2 2 4" xfId="22899"/>
    <cellStyle name="Separador de milhares 2 19 2 2 4 2" xfId="23786"/>
    <cellStyle name="Separador de milhares 2 19 2 2 4 2 2" xfId="25562"/>
    <cellStyle name="Separador de milhares 2 19 2 2 4 3" xfId="24674"/>
    <cellStyle name="Separador de milhares 2 19 2 2 5" xfId="23283"/>
    <cellStyle name="Separador de milhares 2 19 2 2 5 2" xfId="25059"/>
    <cellStyle name="Separador de milhares 2 19 2 2 6" xfId="24171"/>
    <cellStyle name="Separador de milhares 2 19 2 2 7" xfId="2356"/>
    <cellStyle name="Separador de milhares 2 19 2 2 8" xfId="25945"/>
    <cellStyle name="Separador de milhares 2 19 2 2 9" xfId="2213"/>
    <cellStyle name="Separador de milhares 2 19 3" xfId="1791"/>
    <cellStyle name="Separador de milhares 2 19 3 10" xfId="26351"/>
    <cellStyle name="Separador de milhares 2 19 3 2" xfId="22482"/>
    <cellStyle name="Separador de milhares 2 19 3 2 2" xfId="23038"/>
    <cellStyle name="Separador de milhares 2 19 3 2 2 2" xfId="23925"/>
    <cellStyle name="Separador de milhares 2 19 3 2 2 2 2" xfId="25701"/>
    <cellStyle name="Separador de milhares 2 19 3 2 2 3" xfId="24813"/>
    <cellStyle name="Separador de milhares 2 19 3 2 3" xfId="23422"/>
    <cellStyle name="Separador de milhares 2 19 3 2 3 2" xfId="25198"/>
    <cellStyle name="Separador de milhares 2 19 3 2 4" xfId="24310"/>
    <cellStyle name="Separador de milhares 2 19 3 2 5" xfId="26107"/>
    <cellStyle name="Separador de milhares 2 19 3 2 6" xfId="26477"/>
    <cellStyle name="Separador de milhares 2 19 3 3" xfId="22779"/>
    <cellStyle name="Separador de milhares 2 19 3 3 2" xfId="23666"/>
    <cellStyle name="Separador de milhares 2 19 3 3 2 2" xfId="25442"/>
    <cellStyle name="Separador de milhares 2 19 3 3 3" xfId="24554"/>
    <cellStyle name="Separador de milhares 2 19 3 4" xfId="22898"/>
    <cellStyle name="Separador de milhares 2 19 3 4 2" xfId="23785"/>
    <cellStyle name="Separador de milhares 2 19 3 4 2 2" xfId="25561"/>
    <cellStyle name="Separador de milhares 2 19 3 4 3" xfId="24673"/>
    <cellStyle name="Separador de milhares 2 19 3 5" xfId="23282"/>
    <cellStyle name="Separador de milhares 2 19 3 5 2" xfId="25058"/>
    <cellStyle name="Separador de milhares 2 19 3 6" xfId="24170"/>
    <cellStyle name="Separador de milhares 2 19 3 7" xfId="2355"/>
    <cellStyle name="Separador de milhares 2 19 3 8" xfId="25946"/>
    <cellStyle name="Separador de milhares 2 19 3 9" xfId="2212"/>
    <cellStyle name="Separador de milhares 2 2" xfId="1792"/>
    <cellStyle name="Separador de milhares 2 2 10" xfId="1793"/>
    <cellStyle name="Separador de milhares 2 2 10 2" xfId="1794"/>
    <cellStyle name="Separador de milhares 2 2 10 2 2" xfId="1795"/>
    <cellStyle name="Separador de milhares 2 2 10 2 2 10" xfId="26352"/>
    <cellStyle name="Separador de milhares 2 2 10 2 2 2" xfId="22486"/>
    <cellStyle name="Separador de milhares 2 2 10 2 2 2 2" xfId="23042"/>
    <cellStyle name="Separador de milhares 2 2 10 2 2 2 2 2" xfId="23929"/>
    <cellStyle name="Separador de milhares 2 2 10 2 2 2 2 2 2" xfId="25705"/>
    <cellStyle name="Separador de milhares 2 2 10 2 2 2 2 3" xfId="24817"/>
    <cellStyle name="Separador de milhares 2 2 10 2 2 2 3" xfId="23426"/>
    <cellStyle name="Separador de milhares 2 2 10 2 2 2 3 2" xfId="25202"/>
    <cellStyle name="Separador de milhares 2 2 10 2 2 2 4" xfId="24314"/>
    <cellStyle name="Separador de milhares 2 2 10 2 2 2 5" xfId="26108"/>
    <cellStyle name="Separador de milhares 2 2 10 2 2 2 6" xfId="26478"/>
    <cellStyle name="Separador de milhares 2 2 10 2 2 3" xfId="22783"/>
    <cellStyle name="Separador de milhares 2 2 10 2 2 3 2" xfId="23670"/>
    <cellStyle name="Separador de milhares 2 2 10 2 2 3 2 2" xfId="25446"/>
    <cellStyle name="Separador de milhares 2 2 10 2 2 3 3" xfId="24558"/>
    <cellStyle name="Separador de milhares 2 2 10 2 2 4" xfId="22902"/>
    <cellStyle name="Separador de milhares 2 2 10 2 2 4 2" xfId="23789"/>
    <cellStyle name="Separador de milhares 2 2 10 2 2 4 2 2" xfId="25565"/>
    <cellStyle name="Separador de milhares 2 2 10 2 2 4 3" xfId="24677"/>
    <cellStyle name="Separador de milhares 2 2 10 2 2 5" xfId="23286"/>
    <cellStyle name="Separador de milhares 2 2 10 2 2 5 2" xfId="25062"/>
    <cellStyle name="Separador de milhares 2 2 10 2 2 6" xfId="24174"/>
    <cellStyle name="Separador de milhares 2 2 10 2 2 7" xfId="2359"/>
    <cellStyle name="Separador de milhares 2 2 10 2 2 8" xfId="25947"/>
    <cellStyle name="Separador de milhares 2 2 10 2 2 9" xfId="2216"/>
    <cellStyle name="Separador de milhares 2 2 10 3" xfId="1796"/>
    <cellStyle name="Separador de milhares 2 2 10 3 10" xfId="26353"/>
    <cellStyle name="Separador de milhares 2 2 10 3 2" xfId="22485"/>
    <cellStyle name="Separador de milhares 2 2 10 3 2 2" xfId="23041"/>
    <cellStyle name="Separador de milhares 2 2 10 3 2 2 2" xfId="23928"/>
    <cellStyle name="Separador de milhares 2 2 10 3 2 2 2 2" xfId="25704"/>
    <cellStyle name="Separador de milhares 2 2 10 3 2 2 3" xfId="24816"/>
    <cellStyle name="Separador de milhares 2 2 10 3 2 3" xfId="23425"/>
    <cellStyle name="Separador de milhares 2 2 10 3 2 3 2" xfId="25201"/>
    <cellStyle name="Separador de milhares 2 2 10 3 2 4" xfId="24313"/>
    <cellStyle name="Separador de milhares 2 2 10 3 2 5" xfId="26109"/>
    <cellStyle name="Separador de milhares 2 2 10 3 2 6" xfId="26479"/>
    <cellStyle name="Separador de milhares 2 2 10 3 3" xfId="22782"/>
    <cellStyle name="Separador de milhares 2 2 10 3 3 2" xfId="23669"/>
    <cellStyle name="Separador de milhares 2 2 10 3 3 2 2" xfId="25445"/>
    <cellStyle name="Separador de milhares 2 2 10 3 3 3" xfId="24557"/>
    <cellStyle name="Separador de milhares 2 2 10 3 4" xfId="22901"/>
    <cellStyle name="Separador de milhares 2 2 10 3 4 2" xfId="23788"/>
    <cellStyle name="Separador de milhares 2 2 10 3 4 2 2" xfId="25564"/>
    <cellStyle name="Separador de milhares 2 2 10 3 4 3" xfId="24676"/>
    <cellStyle name="Separador de milhares 2 2 10 3 5" xfId="23285"/>
    <cellStyle name="Separador de milhares 2 2 10 3 5 2" xfId="25061"/>
    <cellStyle name="Separador de milhares 2 2 10 3 6" xfId="24173"/>
    <cellStyle name="Separador de milhares 2 2 10 3 7" xfId="2358"/>
    <cellStyle name="Separador de milhares 2 2 10 3 8" xfId="25948"/>
    <cellStyle name="Separador de milhares 2 2 10 3 9" xfId="2215"/>
    <cellStyle name="Separador de milhares 2 2 11" xfId="1797"/>
    <cellStyle name="Separador de milhares 2 2 11 2" xfId="1798"/>
    <cellStyle name="Separador de milhares 2 2 11 2 2" xfId="1799"/>
    <cellStyle name="Separador de milhares 2 2 11 2 2 10" xfId="26354"/>
    <cellStyle name="Separador de milhares 2 2 11 2 2 2" xfId="22488"/>
    <cellStyle name="Separador de milhares 2 2 11 2 2 2 2" xfId="23044"/>
    <cellStyle name="Separador de milhares 2 2 11 2 2 2 2 2" xfId="23931"/>
    <cellStyle name="Separador de milhares 2 2 11 2 2 2 2 2 2" xfId="25707"/>
    <cellStyle name="Separador de milhares 2 2 11 2 2 2 2 3" xfId="24819"/>
    <cellStyle name="Separador de milhares 2 2 11 2 2 2 3" xfId="23428"/>
    <cellStyle name="Separador de milhares 2 2 11 2 2 2 3 2" xfId="25204"/>
    <cellStyle name="Separador de milhares 2 2 11 2 2 2 4" xfId="24316"/>
    <cellStyle name="Separador de milhares 2 2 11 2 2 2 5" xfId="26110"/>
    <cellStyle name="Separador de milhares 2 2 11 2 2 2 6" xfId="26480"/>
    <cellStyle name="Separador de milhares 2 2 11 2 2 3" xfId="22785"/>
    <cellStyle name="Separador de milhares 2 2 11 2 2 3 2" xfId="23672"/>
    <cellStyle name="Separador de milhares 2 2 11 2 2 3 2 2" xfId="25448"/>
    <cellStyle name="Separador de milhares 2 2 11 2 2 3 3" xfId="24560"/>
    <cellStyle name="Separador de milhares 2 2 11 2 2 4" xfId="22904"/>
    <cellStyle name="Separador de milhares 2 2 11 2 2 4 2" xfId="23791"/>
    <cellStyle name="Separador de milhares 2 2 11 2 2 4 2 2" xfId="25567"/>
    <cellStyle name="Separador de milhares 2 2 11 2 2 4 3" xfId="24679"/>
    <cellStyle name="Separador de milhares 2 2 11 2 2 5" xfId="23288"/>
    <cellStyle name="Separador de milhares 2 2 11 2 2 5 2" xfId="25064"/>
    <cellStyle name="Separador de milhares 2 2 11 2 2 6" xfId="24176"/>
    <cellStyle name="Separador de milhares 2 2 11 2 2 7" xfId="2361"/>
    <cellStyle name="Separador de milhares 2 2 11 2 2 8" xfId="25949"/>
    <cellStyle name="Separador de milhares 2 2 11 2 2 9" xfId="2218"/>
    <cellStyle name="Separador de milhares 2 2 11 3" xfId="1800"/>
    <cellStyle name="Separador de milhares 2 2 11 3 10" xfId="26355"/>
    <cellStyle name="Separador de milhares 2 2 11 3 2" xfId="22487"/>
    <cellStyle name="Separador de milhares 2 2 11 3 2 2" xfId="23043"/>
    <cellStyle name="Separador de milhares 2 2 11 3 2 2 2" xfId="23930"/>
    <cellStyle name="Separador de milhares 2 2 11 3 2 2 2 2" xfId="25706"/>
    <cellStyle name="Separador de milhares 2 2 11 3 2 2 3" xfId="24818"/>
    <cellStyle name="Separador de milhares 2 2 11 3 2 3" xfId="23427"/>
    <cellStyle name="Separador de milhares 2 2 11 3 2 3 2" xfId="25203"/>
    <cellStyle name="Separador de milhares 2 2 11 3 2 4" xfId="24315"/>
    <cellStyle name="Separador de milhares 2 2 11 3 2 5" xfId="26111"/>
    <cellStyle name="Separador de milhares 2 2 11 3 2 6" xfId="26481"/>
    <cellStyle name="Separador de milhares 2 2 11 3 3" xfId="22784"/>
    <cellStyle name="Separador de milhares 2 2 11 3 3 2" xfId="23671"/>
    <cellStyle name="Separador de milhares 2 2 11 3 3 2 2" xfId="25447"/>
    <cellStyle name="Separador de milhares 2 2 11 3 3 3" xfId="24559"/>
    <cellStyle name="Separador de milhares 2 2 11 3 4" xfId="22903"/>
    <cellStyle name="Separador de milhares 2 2 11 3 4 2" xfId="23790"/>
    <cellStyle name="Separador de milhares 2 2 11 3 4 2 2" xfId="25566"/>
    <cellStyle name="Separador de milhares 2 2 11 3 4 3" xfId="24678"/>
    <cellStyle name="Separador de milhares 2 2 11 3 5" xfId="23287"/>
    <cellStyle name="Separador de milhares 2 2 11 3 5 2" xfId="25063"/>
    <cellStyle name="Separador de milhares 2 2 11 3 6" xfId="24175"/>
    <cellStyle name="Separador de milhares 2 2 11 3 7" xfId="2360"/>
    <cellStyle name="Separador de milhares 2 2 11 3 8" xfId="25950"/>
    <cellStyle name="Separador de milhares 2 2 11 3 9" xfId="2217"/>
    <cellStyle name="Separador de milhares 2 2 12" xfId="1801"/>
    <cellStyle name="Separador de milhares 2 2 13" xfId="1802"/>
    <cellStyle name="Separador de milhares 2 2 13 2" xfId="1803"/>
    <cellStyle name="Separador de milhares 2 2 13 2 10" xfId="26356"/>
    <cellStyle name="Separador de milhares 2 2 13 2 2" xfId="22489"/>
    <cellStyle name="Separador de milhares 2 2 13 2 2 2" xfId="23045"/>
    <cellStyle name="Separador de milhares 2 2 13 2 2 2 2" xfId="23932"/>
    <cellStyle name="Separador de milhares 2 2 13 2 2 2 2 2" xfId="25708"/>
    <cellStyle name="Separador de milhares 2 2 13 2 2 2 3" xfId="24820"/>
    <cellStyle name="Separador de milhares 2 2 13 2 2 3" xfId="23429"/>
    <cellStyle name="Separador de milhares 2 2 13 2 2 3 2" xfId="25205"/>
    <cellStyle name="Separador de milhares 2 2 13 2 2 4" xfId="24317"/>
    <cellStyle name="Separador de milhares 2 2 13 2 2 5" xfId="26112"/>
    <cellStyle name="Separador de milhares 2 2 13 2 2 6" xfId="26482"/>
    <cellStyle name="Separador de milhares 2 2 13 2 3" xfId="22786"/>
    <cellStyle name="Separador de milhares 2 2 13 2 3 2" xfId="23673"/>
    <cellStyle name="Separador de milhares 2 2 13 2 3 2 2" xfId="25449"/>
    <cellStyle name="Separador de milhares 2 2 13 2 3 3" xfId="24561"/>
    <cellStyle name="Separador de milhares 2 2 13 2 4" xfId="22905"/>
    <cellStyle name="Separador de milhares 2 2 13 2 4 2" xfId="23792"/>
    <cellStyle name="Separador de milhares 2 2 13 2 4 2 2" xfId="25568"/>
    <cellStyle name="Separador de milhares 2 2 13 2 4 3" xfId="24680"/>
    <cellStyle name="Separador de milhares 2 2 13 2 5" xfId="23289"/>
    <cellStyle name="Separador de milhares 2 2 13 2 5 2" xfId="25065"/>
    <cellStyle name="Separador de milhares 2 2 13 2 6" xfId="24177"/>
    <cellStyle name="Separador de milhares 2 2 13 2 7" xfId="2362"/>
    <cellStyle name="Separador de milhares 2 2 13 2 8" xfId="25951"/>
    <cellStyle name="Separador de milhares 2 2 13 2 9" xfId="2219"/>
    <cellStyle name="Separador de milhares 2 2 14" xfId="1804"/>
    <cellStyle name="Separador de milhares 2 2 14 10" xfId="26357"/>
    <cellStyle name="Separador de milhares 2 2 14 2" xfId="22484"/>
    <cellStyle name="Separador de milhares 2 2 14 2 2" xfId="23040"/>
    <cellStyle name="Separador de milhares 2 2 14 2 2 2" xfId="23927"/>
    <cellStyle name="Separador de milhares 2 2 14 2 2 2 2" xfId="25703"/>
    <cellStyle name="Separador de milhares 2 2 14 2 2 3" xfId="24815"/>
    <cellStyle name="Separador de milhares 2 2 14 2 3" xfId="23424"/>
    <cellStyle name="Separador de milhares 2 2 14 2 3 2" xfId="25200"/>
    <cellStyle name="Separador de milhares 2 2 14 2 4" xfId="24312"/>
    <cellStyle name="Separador de milhares 2 2 14 2 5" xfId="26113"/>
    <cellStyle name="Separador de milhares 2 2 14 2 6" xfId="26483"/>
    <cellStyle name="Separador de milhares 2 2 14 3" xfId="22781"/>
    <cellStyle name="Separador de milhares 2 2 14 3 2" xfId="23668"/>
    <cellStyle name="Separador de milhares 2 2 14 3 2 2" xfId="25444"/>
    <cellStyle name="Separador de milhares 2 2 14 3 3" xfId="24556"/>
    <cellStyle name="Separador de milhares 2 2 14 4" xfId="22900"/>
    <cellStyle name="Separador de milhares 2 2 14 4 2" xfId="23787"/>
    <cellStyle name="Separador de milhares 2 2 14 4 2 2" xfId="25563"/>
    <cellStyle name="Separador de milhares 2 2 14 4 3" xfId="24675"/>
    <cellStyle name="Separador de milhares 2 2 14 5" xfId="23284"/>
    <cellStyle name="Separador de milhares 2 2 14 5 2" xfId="25060"/>
    <cellStyle name="Separador de milhares 2 2 14 6" xfId="24172"/>
    <cellStyle name="Separador de milhares 2 2 14 7" xfId="2357"/>
    <cellStyle name="Separador de milhares 2 2 14 8" xfId="25952"/>
    <cellStyle name="Separador de milhares 2 2 14 9" xfId="2214"/>
    <cellStyle name="Separador de milhares 2 2 2" xfId="1805"/>
    <cellStyle name="Separador de milhares 2 2 2 2" xfId="1806"/>
    <cellStyle name="Separador de milhares 2 2 2 2 2" xfId="1807"/>
    <cellStyle name="Separador de milhares 2 2 2 2 2 10" xfId="2221"/>
    <cellStyle name="Separador de milhares 2 2 2 2 2 11" xfId="26358"/>
    <cellStyle name="Separador de milhares 2 2 2 2 2 2" xfId="2591"/>
    <cellStyle name="Separador de milhares 2 2 2 2 2 2 2" xfId="26114"/>
    <cellStyle name="Separador de milhares 2 2 2 2 2 2 3" xfId="26484"/>
    <cellStyle name="Separador de milhares 2 2 2 2 2 3" xfId="22491"/>
    <cellStyle name="Separador de milhares 2 2 2 2 2 3 2" xfId="23047"/>
    <cellStyle name="Separador de milhares 2 2 2 2 2 3 2 2" xfId="23934"/>
    <cellStyle name="Separador de milhares 2 2 2 2 2 3 2 2 2" xfId="25710"/>
    <cellStyle name="Separador de milhares 2 2 2 2 2 3 2 3" xfId="24822"/>
    <cellStyle name="Separador de milhares 2 2 2 2 2 3 3" xfId="23431"/>
    <cellStyle name="Separador de milhares 2 2 2 2 2 3 3 2" xfId="25207"/>
    <cellStyle name="Separador de milhares 2 2 2 2 2 3 4" xfId="24319"/>
    <cellStyle name="Separador de milhares 2 2 2 2 2 4" xfId="22788"/>
    <cellStyle name="Separador de milhares 2 2 2 2 2 4 2" xfId="23675"/>
    <cellStyle name="Separador de milhares 2 2 2 2 2 4 2 2" xfId="25451"/>
    <cellStyle name="Separador de milhares 2 2 2 2 2 4 3" xfId="24563"/>
    <cellStyle name="Separador de milhares 2 2 2 2 2 5" xfId="22907"/>
    <cellStyle name="Separador de milhares 2 2 2 2 2 5 2" xfId="23794"/>
    <cellStyle name="Separador de milhares 2 2 2 2 2 5 2 2" xfId="25570"/>
    <cellStyle name="Separador de milhares 2 2 2 2 2 5 3" xfId="24682"/>
    <cellStyle name="Separador de milhares 2 2 2 2 2 6" xfId="23291"/>
    <cellStyle name="Separador de milhares 2 2 2 2 2 6 2" xfId="25067"/>
    <cellStyle name="Separador de milhares 2 2 2 2 2 7" xfId="24179"/>
    <cellStyle name="Separador de milhares 2 2 2 2 2 8" xfId="2364"/>
    <cellStyle name="Separador de milhares 2 2 2 2 2 9" xfId="25953"/>
    <cellStyle name="Separador de milhares 2 2 2 2 3" xfId="2589"/>
    <cellStyle name="Separador de milhares 2 2 2 3" xfId="1808"/>
    <cellStyle name="Separador de milhares 2 2 2 3 10" xfId="2220"/>
    <cellStyle name="Separador de milhares 2 2 2 3 11" xfId="26359"/>
    <cellStyle name="Separador de milhares 2 2 2 3 2" xfId="2602"/>
    <cellStyle name="Separador de milhares 2 2 2 3 2 2" xfId="22627"/>
    <cellStyle name="Separador de milhares 2 2 2 3 2 2 2" xfId="23183"/>
    <cellStyle name="Separador de milhares 2 2 2 3 2 2 2 2" xfId="24070"/>
    <cellStyle name="Separador de milhares 2 2 2 3 2 2 2 2 2" xfId="25846"/>
    <cellStyle name="Separador de milhares 2 2 2 3 2 2 2 3" xfId="24958"/>
    <cellStyle name="Separador de milhares 2 2 2 3 2 2 3" xfId="23567"/>
    <cellStyle name="Separador de milhares 2 2 2 3 2 2 3 2" xfId="25343"/>
    <cellStyle name="Separador de milhares 2 2 2 3 2 2 4" xfId="24455"/>
    <cellStyle name="Separador de milhares 2 2 2 3 2 3" xfId="26115"/>
    <cellStyle name="Separador de milhares 2 2 2 3 2 4" xfId="26485"/>
    <cellStyle name="Separador de milhares 2 2 2 3 3" xfId="22490"/>
    <cellStyle name="Separador de milhares 2 2 2 3 3 2" xfId="23046"/>
    <cellStyle name="Separador de milhares 2 2 2 3 3 2 2" xfId="23933"/>
    <cellStyle name="Separador de milhares 2 2 2 3 3 2 2 2" xfId="25709"/>
    <cellStyle name="Separador de milhares 2 2 2 3 3 2 3" xfId="24821"/>
    <cellStyle name="Separador de milhares 2 2 2 3 3 3" xfId="23430"/>
    <cellStyle name="Separador de milhares 2 2 2 3 3 3 2" xfId="25206"/>
    <cellStyle name="Separador de milhares 2 2 2 3 3 4" xfId="24318"/>
    <cellStyle name="Separador de milhares 2 2 2 3 4" xfId="22787"/>
    <cellStyle name="Separador de milhares 2 2 2 3 4 2" xfId="23674"/>
    <cellStyle name="Separador de milhares 2 2 2 3 4 2 2" xfId="25450"/>
    <cellStyle name="Separador de milhares 2 2 2 3 4 3" xfId="24562"/>
    <cellStyle name="Separador de milhares 2 2 2 3 5" xfId="22906"/>
    <cellStyle name="Separador de milhares 2 2 2 3 5 2" xfId="23793"/>
    <cellStyle name="Separador de milhares 2 2 2 3 5 2 2" xfId="25569"/>
    <cellStyle name="Separador de milhares 2 2 2 3 5 3" xfId="24681"/>
    <cellStyle name="Separador de milhares 2 2 2 3 6" xfId="23290"/>
    <cellStyle name="Separador de milhares 2 2 2 3 6 2" xfId="25066"/>
    <cellStyle name="Separador de milhares 2 2 2 3 7" xfId="24178"/>
    <cellStyle name="Separador de milhares 2 2 2 3 8" xfId="2363"/>
    <cellStyle name="Separador de milhares 2 2 2 3 9" xfId="25954"/>
    <cellStyle name="Separador de milhares 2 2 2 4" xfId="2593"/>
    <cellStyle name="Separador de milhares 2 2 3" xfId="1809"/>
    <cellStyle name="Separador de milhares 2 2 3 2" xfId="1810"/>
    <cellStyle name="Separador de milhares 2 2 3 2 2" xfId="1811"/>
    <cellStyle name="Separador de milhares 2 2 3 2 2 10" xfId="26360"/>
    <cellStyle name="Separador de milhares 2 2 3 2 2 2" xfId="22493"/>
    <cellStyle name="Separador de milhares 2 2 3 2 2 2 2" xfId="23049"/>
    <cellStyle name="Separador de milhares 2 2 3 2 2 2 2 2" xfId="23936"/>
    <cellStyle name="Separador de milhares 2 2 3 2 2 2 2 2 2" xfId="25712"/>
    <cellStyle name="Separador de milhares 2 2 3 2 2 2 2 3" xfId="24824"/>
    <cellStyle name="Separador de milhares 2 2 3 2 2 2 3" xfId="23433"/>
    <cellStyle name="Separador de milhares 2 2 3 2 2 2 3 2" xfId="25209"/>
    <cellStyle name="Separador de milhares 2 2 3 2 2 2 4" xfId="24321"/>
    <cellStyle name="Separador de milhares 2 2 3 2 2 2 5" xfId="26116"/>
    <cellStyle name="Separador de milhares 2 2 3 2 2 2 6" xfId="26486"/>
    <cellStyle name="Separador de milhares 2 2 3 2 2 3" xfId="22790"/>
    <cellStyle name="Separador de milhares 2 2 3 2 2 3 2" xfId="23677"/>
    <cellStyle name="Separador de milhares 2 2 3 2 2 3 2 2" xfId="25453"/>
    <cellStyle name="Separador de milhares 2 2 3 2 2 3 3" xfId="24565"/>
    <cellStyle name="Separador de milhares 2 2 3 2 2 4" xfId="22909"/>
    <cellStyle name="Separador de milhares 2 2 3 2 2 4 2" xfId="23796"/>
    <cellStyle name="Separador de milhares 2 2 3 2 2 4 2 2" xfId="25572"/>
    <cellStyle name="Separador de milhares 2 2 3 2 2 4 3" xfId="24684"/>
    <cellStyle name="Separador de milhares 2 2 3 2 2 5" xfId="23293"/>
    <cellStyle name="Separador de milhares 2 2 3 2 2 5 2" xfId="25069"/>
    <cellStyle name="Separador de milhares 2 2 3 2 2 6" xfId="24181"/>
    <cellStyle name="Separador de milhares 2 2 3 2 2 7" xfId="2366"/>
    <cellStyle name="Separador de milhares 2 2 3 2 2 8" xfId="25955"/>
    <cellStyle name="Separador de milhares 2 2 3 2 2 9" xfId="2223"/>
    <cellStyle name="Separador de milhares 2 2 3 3" xfId="1812"/>
    <cellStyle name="Separador de milhares 2 2 3 3 10" xfId="26361"/>
    <cellStyle name="Separador de milhares 2 2 3 3 2" xfId="22492"/>
    <cellStyle name="Separador de milhares 2 2 3 3 2 2" xfId="23048"/>
    <cellStyle name="Separador de milhares 2 2 3 3 2 2 2" xfId="23935"/>
    <cellStyle name="Separador de milhares 2 2 3 3 2 2 2 2" xfId="25711"/>
    <cellStyle name="Separador de milhares 2 2 3 3 2 2 3" xfId="24823"/>
    <cellStyle name="Separador de milhares 2 2 3 3 2 3" xfId="23432"/>
    <cellStyle name="Separador de milhares 2 2 3 3 2 3 2" xfId="25208"/>
    <cellStyle name="Separador de milhares 2 2 3 3 2 4" xfId="24320"/>
    <cellStyle name="Separador de milhares 2 2 3 3 2 5" xfId="26117"/>
    <cellStyle name="Separador de milhares 2 2 3 3 2 6" xfId="26487"/>
    <cellStyle name="Separador de milhares 2 2 3 3 3" xfId="22789"/>
    <cellStyle name="Separador de milhares 2 2 3 3 3 2" xfId="23676"/>
    <cellStyle name="Separador de milhares 2 2 3 3 3 2 2" xfId="25452"/>
    <cellStyle name="Separador de milhares 2 2 3 3 3 3" xfId="24564"/>
    <cellStyle name="Separador de milhares 2 2 3 3 4" xfId="22908"/>
    <cellStyle name="Separador de milhares 2 2 3 3 4 2" xfId="23795"/>
    <cellStyle name="Separador de milhares 2 2 3 3 4 2 2" xfId="25571"/>
    <cellStyle name="Separador de milhares 2 2 3 3 4 3" xfId="24683"/>
    <cellStyle name="Separador de milhares 2 2 3 3 5" xfId="23292"/>
    <cellStyle name="Separador de milhares 2 2 3 3 5 2" xfId="25068"/>
    <cellStyle name="Separador de milhares 2 2 3 3 6" xfId="24180"/>
    <cellStyle name="Separador de milhares 2 2 3 3 7" xfId="2365"/>
    <cellStyle name="Separador de milhares 2 2 3 3 8" xfId="25956"/>
    <cellStyle name="Separador de milhares 2 2 3 3 9" xfId="2222"/>
    <cellStyle name="Separador de milhares 2 2 3 4" xfId="2598"/>
    <cellStyle name="Separador de milhares 2 2 4" xfId="1813"/>
    <cellStyle name="Separador de milhares 2 2 4 2" xfId="1814"/>
    <cellStyle name="Separador de milhares 2 2 4 2 2" xfId="1815"/>
    <cellStyle name="Separador de milhares 2 2 4 2 2 10" xfId="26362"/>
    <cellStyle name="Separador de milhares 2 2 4 2 2 2" xfId="22495"/>
    <cellStyle name="Separador de milhares 2 2 4 2 2 2 2" xfId="23051"/>
    <cellStyle name="Separador de milhares 2 2 4 2 2 2 2 2" xfId="23938"/>
    <cellStyle name="Separador de milhares 2 2 4 2 2 2 2 2 2" xfId="25714"/>
    <cellStyle name="Separador de milhares 2 2 4 2 2 2 2 3" xfId="24826"/>
    <cellStyle name="Separador de milhares 2 2 4 2 2 2 3" xfId="23435"/>
    <cellStyle name="Separador de milhares 2 2 4 2 2 2 3 2" xfId="25211"/>
    <cellStyle name="Separador de milhares 2 2 4 2 2 2 4" xfId="24323"/>
    <cellStyle name="Separador de milhares 2 2 4 2 2 2 5" xfId="26118"/>
    <cellStyle name="Separador de milhares 2 2 4 2 2 2 6" xfId="26488"/>
    <cellStyle name="Separador de milhares 2 2 4 2 2 3" xfId="22792"/>
    <cellStyle name="Separador de milhares 2 2 4 2 2 3 2" xfId="23679"/>
    <cellStyle name="Separador de milhares 2 2 4 2 2 3 2 2" xfId="25455"/>
    <cellStyle name="Separador de milhares 2 2 4 2 2 3 3" xfId="24567"/>
    <cellStyle name="Separador de milhares 2 2 4 2 2 4" xfId="22911"/>
    <cellStyle name="Separador de milhares 2 2 4 2 2 4 2" xfId="23798"/>
    <cellStyle name="Separador de milhares 2 2 4 2 2 4 2 2" xfId="25574"/>
    <cellStyle name="Separador de milhares 2 2 4 2 2 4 3" xfId="24686"/>
    <cellStyle name="Separador de milhares 2 2 4 2 2 5" xfId="23295"/>
    <cellStyle name="Separador de milhares 2 2 4 2 2 5 2" xfId="25071"/>
    <cellStyle name="Separador de milhares 2 2 4 2 2 6" xfId="24183"/>
    <cellStyle name="Separador de milhares 2 2 4 2 2 7" xfId="2368"/>
    <cellStyle name="Separador de milhares 2 2 4 2 2 8" xfId="25957"/>
    <cellStyle name="Separador de milhares 2 2 4 2 2 9" xfId="2225"/>
    <cellStyle name="Separador de milhares 2 2 4 3" xfId="1816"/>
    <cellStyle name="Separador de milhares 2 2 4 3 10" xfId="26363"/>
    <cellStyle name="Separador de milhares 2 2 4 3 2" xfId="22494"/>
    <cellStyle name="Separador de milhares 2 2 4 3 2 2" xfId="23050"/>
    <cellStyle name="Separador de milhares 2 2 4 3 2 2 2" xfId="23937"/>
    <cellStyle name="Separador de milhares 2 2 4 3 2 2 2 2" xfId="25713"/>
    <cellStyle name="Separador de milhares 2 2 4 3 2 2 3" xfId="24825"/>
    <cellStyle name="Separador de milhares 2 2 4 3 2 3" xfId="23434"/>
    <cellStyle name="Separador de milhares 2 2 4 3 2 3 2" xfId="25210"/>
    <cellStyle name="Separador de milhares 2 2 4 3 2 4" xfId="24322"/>
    <cellStyle name="Separador de milhares 2 2 4 3 2 5" xfId="26119"/>
    <cellStyle name="Separador de milhares 2 2 4 3 2 6" xfId="26489"/>
    <cellStyle name="Separador de milhares 2 2 4 3 3" xfId="22791"/>
    <cellStyle name="Separador de milhares 2 2 4 3 3 2" xfId="23678"/>
    <cellStyle name="Separador de milhares 2 2 4 3 3 2 2" xfId="25454"/>
    <cellStyle name="Separador de milhares 2 2 4 3 3 3" xfId="24566"/>
    <cellStyle name="Separador de milhares 2 2 4 3 4" xfId="22910"/>
    <cellStyle name="Separador de milhares 2 2 4 3 4 2" xfId="23797"/>
    <cellStyle name="Separador de milhares 2 2 4 3 4 2 2" xfId="25573"/>
    <cellStyle name="Separador de milhares 2 2 4 3 4 3" xfId="24685"/>
    <cellStyle name="Separador de milhares 2 2 4 3 5" xfId="23294"/>
    <cellStyle name="Separador de milhares 2 2 4 3 5 2" xfId="25070"/>
    <cellStyle name="Separador de milhares 2 2 4 3 6" xfId="24182"/>
    <cellStyle name="Separador de milhares 2 2 4 3 7" xfId="2367"/>
    <cellStyle name="Separador de milhares 2 2 4 3 8" xfId="25958"/>
    <cellStyle name="Separador de milhares 2 2 4 3 9" xfId="2224"/>
    <cellStyle name="Separador de milhares 2 2 4 4" xfId="2599"/>
    <cellStyle name="Separador de milhares 2 2 5" xfId="1817"/>
    <cellStyle name="Separador de milhares 2 2 5 2" xfId="1818"/>
    <cellStyle name="Separador de milhares 2 2 5 2 2" xfId="1819"/>
    <cellStyle name="Separador de milhares 2 2 5 2 2 10" xfId="26364"/>
    <cellStyle name="Separador de milhares 2 2 5 2 2 2" xfId="22497"/>
    <cellStyle name="Separador de milhares 2 2 5 2 2 2 2" xfId="23053"/>
    <cellStyle name="Separador de milhares 2 2 5 2 2 2 2 2" xfId="23940"/>
    <cellStyle name="Separador de milhares 2 2 5 2 2 2 2 2 2" xfId="25716"/>
    <cellStyle name="Separador de milhares 2 2 5 2 2 2 2 3" xfId="24828"/>
    <cellStyle name="Separador de milhares 2 2 5 2 2 2 3" xfId="23437"/>
    <cellStyle name="Separador de milhares 2 2 5 2 2 2 3 2" xfId="25213"/>
    <cellStyle name="Separador de milhares 2 2 5 2 2 2 4" xfId="24325"/>
    <cellStyle name="Separador de milhares 2 2 5 2 2 2 5" xfId="26120"/>
    <cellStyle name="Separador de milhares 2 2 5 2 2 2 6" xfId="26490"/>
    <cellStyle name="Separador de milhares 2 2 5 2 2 3" xfId="22794"/>
    <cellStyle name="Separador de milhares 2 2 5 2 2 3 2" xfId="23681"/>
    <cellStyle name="Separador de milhares 2 2 5 2 2 3 2 2" xfId="25457"/>
    <cellStyle name="Separador de milhares 2 2 5 2 2 3 3" xfId="24569"/>
    <cellStyle name="Separador de milhares 2 2 5 2 2 4" xfId="22913"/>
    <cellStyle name="Separador de milhares 2 2 5 2 2 4 2" xfId="23800"/>
    <cellStyle name="Separador de milhares 2 2 5 2 2 4 2 2" xfId="25576"/>
    <cellStyle name="Separador de milhares 2 2 5 2 2 4 3" xfId="24688"/>
    <cellStyle name="Separador de milhares 2 2 5 2 2 5" xfId="23297"/>
    <cellStyle name="Separador de milhares 2 2 5 2 2 5 2" xfId="25073"/>
    <cellStyle name="Separador de milhares 2 2 5 2 2 6" xfId="24185"/>
    <cellStyle name="Separador de milhares 2 2 5 2 2 7" xfId="2370"/>
    <cellStyle name="Separador de milhares 2 2 5 2 2 8" xfId="25959"/>
    <cellStyle name="Separador de milhares 2 2 5 2 2 9" xfId="2227"/>
    <cellStyle name="Separador de milhares 2 2 5 3" xfId="1820"/>
    <cellStyle name="Separador de milhares 2 2 5 3 10" xfId="26365"/>
    <cellStyle name="Separador de milhares 2 2 5 3 2" xfId="22496"/>
    <cellStyle name="Separador de milhares 2 2 5 3 2 2" xfId="23052"/>
    <cellStyle name="Separador de milhares 2 2 5 3 2 2 2" xfId="23939"/>
    <cellStyle name="Separador de milhares 2 2 5 3 2 2 2 2" xfId="25715"/>
    <cellStyle name="Separador de milhares 2 2 5 3 2 2 3" xfId="24827"/>
    <cellStyle name="Separador de milhares 2 2 5 3 2 3" xfId="23436"/>
    <cellStyle name="Separador de milhares 2 2 5 3 2 3 2" xfId="25212"/>
    <cellStyle name="Separador de milhares 2 2 5 3 2 4" xfId="24324"/>
    <cellStyle name="Separador de milhares 2 2 5 3 2 5" xfId="26121"/>
    <cellStyle name="Separador de milhares 2 2 5 3 2 6" xfId="26491"/>
    <cellStyle name="Separador de milhares 2 2 5 3 3" xfId="22793"/>
    <cellStyle name="Separador de milhares 2 2 5 3 3 2" xfId="23680"/>
    <cellStyle name="Separador de milhares 2 2 5 3 3 2 2" xfId="25456"/>
    <cellStyle name="Separador de milhares 2 2 5 3 3 3" xfId="24568"/>
    <cellStyle name="Separador de milhares 2 2 5 3 4" xfId="22912"/>
    <cellStyle name="Separador de milhares 2 2 5 3 4 2" xfId="23799"/>
    <cellStyle name="Separador de milhares 2 2 5 3 4 2 2" xfId="25575"/>
    <cellStyle name="Separador de milhares 2 2 5 3 4 3" xfId="24687"/>
    <cellStyle name="Separador de milhares 2 2 5 3 5" xfId="23296"/>
    <cellStyle name="Separador de milhares 2 2 5 3 5 2" xfId="25072"/>
    <cellStyle name="Separador de milhares 2 2 5 3 6" xfId="24184"/>
    <cellStyle name="Separador de milhares 2 2 5 3 7" xfId="2369"/>
    <cellStyle name="Separador de milhares 2 2 5 3 8" xfId="25960"/>
    <cellStyle name="Separador de milhares 2 2 5 3 9" xfId="2226"/>
    <cellStyle name="Separador de milhares 2 2 5 4" xfId="2596"/>
    <cellStyle name="Separador de milhares 2 2 6" xfId="1821"/>
    <cellStyle name="Separador de milhares 2 2 6 2" xfId="1822"/>
    <cellStyle name="Separador de milhares 2 2 6 2 2" xfId="1823"/>
    <cellStyle name="Separador de milhares 2 2 6 2 2 10" xfId="26366"/>
    <cellStyle name="Separador de milhares 2 2 6 2 2 2" xfId="22499"/>
    <cellStyle name="Separador de milhares 2 2 6 2 2 2 2" xfId="23055"/>
    <cellStyle name="Separador de milhares 2 2 6 2 2 2 2 2" xfId="23942"/>
    <cellStyle name="Separador de milhares 2 2 6 2 2 2 2 2 2" xfId="25718"/>
    <cellStyle name="Separador de milhares 2 2 6 2 2 2 2 3" xfId="24830"/>
    <cellStyle name="Separador de milhares 2 2 6 2 2 2 3" xfId="23439"/>
    <cellStyle name="Separador de milhares 2 2 6 2 2 2 3 2" xfId="25215"/>
    <cellStyle name="Separador de milhares 2 2 6 2 2 2 4" xfId="24327"/>
    <cellStyle name="Separador de milhares 2 2 6 2 2 2 5" xfId="26122"/>
    <cellStyle name="Separador de milhares 2 2 6 2 2 2 6" xfId="26492"/>
    <cellStyle name="Separador de milhares 2 2 6 2 2 3" xfId="22796"/>
    <cellStyle name="Separador de milhares 2 2 6 2 2 3 2" xfId="23683"/>
    <cellStyle name="Separador de milhares 2 2 6 2 2 3 2 2" xfId="25459"/>
    <cellStyle name="Separador de milhares 2 2 6 2 2 3 3" xfId="24571"/>
    <cellStyle name="Separador de milhares 2 2 6 2 2 4" xfId="22915"/>
    <cellStyle name="Separador de milhares 2 2 6 2 2 4 2" xfId="23802"/>
    <cellStyle name="Separador de milhares 2 2 6 2 2 4 2 2" xfId="25578"/>
    <cellStyle name="Separador de milhares 2 2 6 2 2 4 3" xfId="24690"/>
    <cellStyle name="Separador de milhares 2 2 6 2 2 5" xfId="23299"/>
    <cellStyle name="Separador de milhares 2 2 6 2 2 5 2" xfId="25075"/>
    <cellStyle name="Separador de milhares 2 2 6 2 2 6" xfId="24187"/>
    <cellStyle name="Separador de milhares 2 2 6 2 2 7" xfId="2372"/>
    <cellStyle name="Separador de milhares 2 2 6 2 2 8" xfId="25961"/>
    <cellStyle name="Separador de milhares 2 2 6 2 2 9" xfId="2229"/>
    <cellStyle name="Separador de milhares 2 2 6 3" xfId="1824"/>
    <cellStyle name="Separador de milhares 2 2 6 3 10" xfId="26367"/>
    <cellStyle name="Separador de milhares 2 2 6 3 2" xfId="22498"/>
    <cellStyle name="Separador de milhares 2 2 6 3 2 2" xfId="23054"/>
    <cellStyle name="Separador de milhares 2 2 6 3 2 2 2" xfId="23941"/>
    <cellStyle name="Separador de milhares 2 2 6 3 2 2 2 2" xfId="25717"/>
    <cellStyle name="Separador de milhares 2 2 6 3 2 2 3" xfId="24829"/>
    <cellStyle name="Separador de milhares 2 2 6 3 2 3" xfId="23438"/>
    <cellStyle name="Separador de milhares 2 2 6 3 2 3 2" xfId="25214"/>
    <cellStyle name="Separador de milhares 2 2 6 3 2 4" xfId="24326"/>
    <cellStyle name="Separador de milhares 2 2 6 3 2 5" xfId="26123"/>
    <cellStyle name="Separador de milhares 2 2 6 3 2 6" xfId="26493"/>
    <cellStyle name="Separador de milhares 2 2 6 3 3" xfId="22795"/>
    <cellStyle name="Separador de milhares 2 2 6 3 3 2" xfId="23682"/>
    <cellStyle name="Separador de milhares 2 2 6 3 3 2 2" xfId="25458"/>
    <cellStyle name="Separador de milhares 2 2 6 3 3 3" xfId="24570"/>
    <cellStyle name="Separador de milhares 2 2 6 3 4" xfId="22914"/>
    <cellStyle name="Separador de milhares 2 2 6 3 4 2" xfId="23801"/>
    <cellStyle name="Separador de milhares 2 2 6 3 4 2 2" xfId="25577"/>
    <cellStyle name="Separador de milhares 2 2 6 3 4 3" xfId="24689"/>
    <cellStyle name="Separador de milhares 2 2 6 3 5" xfId="23298"/>
    <cellStyle name="Separador de milhares 2 2 6 3 5 2" xfId="25074"/>
    <cellStyle name="Separador de milhares 2 2 6 3 6" xfId="24186"/>
    <cellStyle name="Separador de milhares 2 2 6 3 7" xfId="2371"/>
    <cellStyle name="Separador de milhares 2 2 6 3 8" xfId="25962"/>
    <cellStyle name="Separador de milhares 2 2 6 3 9" xfId="2228"/>
    <cellStyle name="Separador de milhares 2 2 6 4" xfId="2597"/>
    <cellStyle name="Separador de milhares 2 2 7" xfId="1825"/>
    <cellStyle name="Separador de milhares 2 2 7 2" xfId="1826"/>
    <cellStyle name="Separador de milhares 2 2 7 2 2" xfId="1827"/>
    <cellStyle name="Separador de milhares 2 2 7 2 2 10" xfId="26368"/>
    <cellStyle name="Separador de milhares 2 2 7 2 2 2" xfId="22501"/>
    <cellStyle name="Separador de milhares 2 2 7 2 2 2 2" xfId="23057"/>
    <cellStyle name="Separador de milhares 2 2 7 2 2 2 2 2" xfId="23944"/>
    <cellStyle name="Separador de milhares 2 2 7 2 2 2 2 2 2" xfId="25720"/>
    <cellStyle name="Separador de milhares 2 2 7 2 2 2 2 3" xfId="24832"/>
    <cellStyle name="Separador de milhares 2 2 7 2 2 2 3" xfId="23441"/>
    <cellStyle name="Separador de milhares 2 2 7 2 2 2 3 2" xfId="25217"/>
    <cellStyle name="Separador de milhares 2 2 7 2 2 2 4" xfId="24329"/>
    <cellStyle name="Separador de milhares 2 2 7 2 2 2 5" xfId="26124"/>
    <cellStyle name="Separador de milhares 2 2 7 2 2 2 6" xfId="26494"/>
    <cellStyle name="Separador de milhares 2 2 7 2 2 3" xfId="22798"/>
    <cellStyle name="Separador de milhares 2 2 7 2 2 3 2" xfId="23685"/>
    <cellStyle name="Separador de milhares 2 2 7 2 2 3 2 2" xfId="25461"/>
    <cellStyle name="Separador de milhares 2 2 7 2 2 3 3" xfId="24573"/>
    <cellStyle name="Separador de milhares 2 2 7 2 2 4" xfId="22917"/>
    <cellStyle name="Separador de milhares 2 2 7 2 2 4 2" xfId="23804"/>
    <cellStyle name="Separador de milhares 2 2 7 2 2 4 2 2" xfId="25580"/>
    <cellStyle name="Separador de milhares 2 2 7 2 2 4 3" xfId="24692"/>
    <cellStyle name="Separador de milhares 2 2 7 2 2 5" xfId="23301"/>
    <cellStyle name="Separador de milhares 2 2 7 2 2 5 2" xfId="25077"/>
    <cellStyle name="Separador de milhares 2 2 7 2 2 6" xfId="24189"/>
    <cellStyle name="Separador de milhares 2 2 7 2 2 7" xfId="2374"/>
    <cellStyle name="Separador de milhares 2 2 7 2 2 8" xfId="25963"/>
    <cellStyle name="Separador de milhares 2 2 7 2 2 9" xfId="2231"/>
    <cellStyle name="Separador de milhares 2 2 7 3" xfId="1828"/>
    <cellStyle name="Separador de milhares 2 2 7 3 10" xfId="26369"/>
    <cellStyle name="Separador de milhares 2 2 7 3 2" xfId="22500"/>
    <cellStyle name="Separador de milhares 2 2 7 3 2 2" xfId="23056"/>
    <cellStyle name="Separador de milhares 2 2 7 3 2 2 2" xfId="23943"/>
    <cellStyle name="Separador de milhares 2 2 7 3 2 2 2 2" xfId="25719"/>
    <cellStyle name="Separador de milhares 2 2 7 3 2 2 3" xfId="24831"/>
    <cellStyle name="Separador de milhares 2 2 7 3 2 3" xfId="23440"/>
    <cellStyle name="Separador de milhares 2 2 7 3 2 3 2" xfId="25216"/>
    <cellStyle name="Separador de milhares 2 2 7 3 2 4" xfId="24328"/>
    <cellStyle name="Separador de milhares 2 2 7 3 2 5" xfId="26125"/>
    <cellStyle name="Separador de milhares 2 2 7 3 2 6" xfId="26495"/>
    <cellStyle name="Separador de milhares 2 2 7 3 3" xfId="22797"/>
    <cellStyle name="Separador de milhares 2 2 7 3 3 2" xfId="23684"/>
    <cellStyle name="Separador de milhares 2 2 7 3 3 2 2" xfId="25460"/>
    <cellStyle name="Separador de milhares 2 2 7 3 3 3" xfId="24572"/>
    <cellStyle name="Separador de milhares 2 2 7 3 4" xfId="22916"/>
    <cellStyle name="Separador de milhares 2 2 7 3 4 2" xfId="23803"/>
    <cellStyle name="Separador de milhares 2 2 7 3 4 2 2" xfId="25579"/>
    <cellStyle name="Separador de milhares 2 2 7 3 4 3" xfId="24691"/>
    <cellStyle name="Separador de milhares 2 2 7 3 5" xfId="23300"/>
    <cellStyle name="Separador de milhares 2 2 7 3 5 2" xfId="25076"/>
    <cellStyle name="Separador de milhares 2 2 7 3 6" xfId="24188"/>
    <cellStyle name="Separador de milhares 2 2 7 3 7" xfId="2373"/>
    <cellStyle name="Separador de milhares 2 2 7 3 8" xfId="25964"/>
    <cellStyle name="Separador de milhares 2 2 7 3 9" xfId="2230"/>
    <cellStyle name="Separador de milhares 2 2 7 4" xfId="2588"/>
    <cellStyle name="Separador de milhares 2 2 8" xfId="1829"/>
    <cellStyle name="Separador de milhares 2 2 8 2" xfId="1830"/>
    <cellStyle name="Separador de milhares 2 2 8 2 2" xfId="1831"/>
    <cellStyle name="Separador de milhares 2 2 8 2 2 10" xfId="26370"/>
    <cellStyle name="Separador de milhares 2 2 8 2 2 2" xfId="22503"/>
    <cellStyle name="Separador de milhares 2 2 8 2 2 2 2" xfId="23059"/>
    <cellStyle name="Separador de milhares 2 2 8 2 2 2 2 2" xfId="23946"/>
    <cellStyle name="Separador de milhares 2 2 8 2 2 2 2 2 2" xfId="25722"/>
    <cellStyle name="Separador de milhares 2 2 8 2 2 2 2 3" xfId="24834"/>
    <cellStyle name="Separador de milhares 2 2 8 2 2 2 3" xfId="23443"/>
    <cellStyle name="Separador de milhares 2 2 8 2 2 2 3 2" xfId="25219"/>
    <cellStyle name="Separador de milhares 2 2 8 2 2 2 4" xfId="24331"/>
    <cellStyle name="Separador de milhares 2 2 8 2 2 2 5" xfId="26126"/>
    <cellStyle name="Separador de milhares 2 2 8 2 2 2 6" xfId="26496"/>
    <cellStyle name="Separador de milhares 2 2 8 2 2 3" xfId="22800"/>
    <cellStyle name="Separador de milhares 2 2 8 2 2 3 2" xfId="23687"/>
    <cellStyle name="Separador de milhares 2 2 8 2 2 3 2 2" xfId="25463"/>
    <cellStyle name="Separador de milhares 2 2 8 2 2 3 3" xfId="24575"/>
    <cellStyle name="Separador de milhares 2 2 8 2 2 4" xfId="22919"/>
    <cellStyle name="Separador de milhares 2 2 8 2 2 4 2" xfId="23806"/>
    <cellStyle name="Separador de milhares 2 2 8 2 2 4 2 2" xfId="25582"/>
    <cellStyle name="Separador de milhares 2 2 8 2 2 4 3" xfId="24694"/>
    <cellStyle name="Separador de milhares 2 2 8 2 2 5" xfId="23303"/>
    <cellStyle name="Separador de milhares 2 2 8 2 2 5 2" xfId="25079"/>
    <cellStyle name="Separador de milhares 2 2 8 2 2 6" xfId="24191"/>
    <cellStyle name="Separador de milhares 2 2 8 2 2 7" xfId="2376"/>
    <cellStyle name="Separador de milhares 2 2 8 2 2 8" xfId="25965"/>
    <cellStyle name="Separador de milhares 2 2 8 2 2 9" xfId="2233"/>
    <cellStyle name="Separador de milhares 2 2 8 3" xfId="1832"/>
    <cellStyle name="Separador de milhares 2 2 8 3 10" xfId="26371"/>
    <cellStyle name="Separador de milhares 2 2 8 3 2" xfId="22502"/>
    <cellStyle name="Separador de milhares 2 2 8 3 2 2" xfId="23058"/>
    <cellStyle name="Separador de milhares 2 2 8 3 2 2 2" xfId="23945"/>
    <cellStyle name="Separador de milhares 2 2 8 3 2 2 2 2" xfId="25721"/>
    <cellStyle name="Separador de milhares 2 2 8 3 2 2 3" xfId="24833"/>
    <cellStyle name="Separador de milhares 2 2 8 3 2 3" xfId="23442"/>
    <cellStyle name="Separador de milhares 2 2 8 3 2 3 2" xfId="25218"/>
    <cellStyle name="Separador de milhares 2 2 8 3 2 4" xfId="24330"/>
    <cellStyle name="Separador de milhares 2 2 8 3 2 5" xfId="26127"/>
    <cellStyle name="Separador de milhares 2 2 8 3 2 6" xfId="26497"/>
    <cellStyle name="Separador de milhares 2 2 8 3 3" xfId="22799"/>
    <cellStyle name="Separador de milhares 2 2 8 3 3 2" xfId="23686"/>
    <cellStyle name="Separador de milhares 2 2 8 3 3 2 2" xfId="25462"/>
    <cellStyle name="Separador de milhares 2 2 8 3 3 3" xfId="24574"/>
    <cellStyle name="Separador de milhares 2 2 8 3 4" xfId="22918"/>
    <cellStyle name="Separador de milhares 2 2 8 3 4 2" xfId="23805"/>
    <cellStyle name="Separador de milhares 2 2 8 3 4 2 2" xfId="25581"/>
    <cellStyle name="Separador de milhares 2 2 8 3 4 3" xfId="24693"/>
    <cellStyle name="Separador de milhares 2 2 8 3 5" xfId="23302"/>
    <cellStyle name="Separador de milhares 2 2 8 3 5 2" xfId="25078"/>
    <cellStyle name="Separador de milhares 2 2 8 3 6" xfId="24190"/>
    <cellStyle name="Separador de milhares 2 2 8 3 7" xfId="2375"/>
    <cellStyle name="Separador de milhares 2 2 8 3 8" xfId="25966"/>
    <cellStyle name="Separador de milhares 2 2 8 3 9" xfId="2232"/>
    <cellStyle name="Separador de milhares 2 2 8 4" xfId="2587"/>
    <cellStyle name="Separador de milhares 2 2 9" xfId="1833"/>
    <cellStyle name="Separador de milhares 2 2 9 2" xfId="1834"/>
    <cellStyle name="Separador de milhares 2 2 9 2 2" xfId="1835"/>
    <cellStyle name="Separador de milhares 2 2 9 2 2 10" xfId="26372"/>
    <cellStyle name="Separador de milhares 2 2 9 2 2 2" xfId="22505"/>
    <cellStyle name="Separador de milhares 2 2 9 2 2 2 2" xfId="23061"/>
    <cellStyle name="Separador de milhares 2 2 9 2 2 2 2 2" xfId="23948"/>
    <cellStyle name="Separador de milhares 2 2 9 2 2 2 2 2 2" xfId="25724"/>
    <cellStyle name="Separador de milhares 2 2 9 2 2 2 2 3" xfId="24836"/>
    <cellStyle name="Separador de milhares 2 2 9 2 2 2 3" xfId="23445"/>
    <cellStyle name="Separador de milhares 2 2 9 2 2 2 3 2" xfId="25221"/>
    <cellStyle name="Separador de milhares 2 2 9 2 2 2 4" xfId="24333"/>
    <cellStyle name="Separador de milhares 2 2 9 2 2 2 5" xfId="26128"/>
    <cellStyle name="Separador de milhares 2 2 9 2 2 2 6" xfId="26498"/>
    <cellStyle name="Separador de milhares 2 2 9 2 2 3" xfId="22802"/>
    <cellStyle name="Separador de milhares 2 2 9 2 2 3 2" xfId="23689"/>
    <cellStyle name="Separador de milhares 2 2 9 2 2 3 2 2" xfId="25465"/>
    <cellStyle name="Separador de milhares 2 2 9 2 2 3 3" xfId="24577"/>
    <cellStyle name="Separador de milhares 2 2 9 2 2 4" xfId="22921"/>
    <cellStyle name="Separador de milhares 2 2 9 2 2 4 2" xfId="23808"/>
    <cellStyle name="Separador de milhares 2 2 9 2 2 4 2 2" xfId="25584"/>
    <cellStyle name="Separador de milhares 2 2 9 2 2 4 3" xfId="24696"/>
    <cellStyle name="Separador de milhares 2 2 9 2 2 5" xfId="23305"/>
    <cellStyle name="Separador de milhares 2 2 9 2 2 5 2" xfId="25081"/>
    <cellStyle name="Separador de milhares 2 2 9 2 2 6" xfId="24193"/>
    <cellStyle name="Separador de milhares 2 2 9 2 2 7" xfId="2378"/>
    <cellStyle name="Separador de milhares 2 2 9 2 2 8" xfId="25967"/>
    <cellStyle name="Separador de milhares 2 2 9 2 2 9" xfId="2235"/>
    <cellStyle name="Separador de milhares 2 2 9 3" xfId="1836"/>
    <cellStyle name="Separador de milhares 2 2 9 3 10" xfId="26373"/>
    <cellStyle name="Separador de milhares 2 2 9 3 2" xfId="22504"/>
    <cellStyle name="Separador de milhares 2 2 9 3 2 2" xfId="23060"/>
    <cellStyle name="Separador de milhares 2 2 9 3 2 2 2" xfId="23947"/>
    <cellStyle name="Separador de milhares 2 2 9 3 2 2 2 2" xfId="25723"/>
    <cellStyle name="Separador de milhares 2 2 9 3 2 2 3" xfId="24835"/>
    <cellStyle name="Separador de milhares 2 2 9 3 2 3" xfId="23444"/>
    <cellStyle name="Separador de milhares 2 2 9 3 2 3 2" xfId="25220"/>
    <cellStyle name="Separador de milhares 2 2 9 3 2 4" xfId="24332"/>
    <cellStyle name="Separador de milhares 2 2 9 3 2 5" xfId="26129"/>
    <cellStyle name="Separador de milhares 2 2 9 3 2 6" xfId="26499"/>
    <cellStyle name="Separador de milhares 2 2 9 3 3" xfId="22801"/>
    <cellStyle name="Separador de milhares 2 2 9 3 3 2" xfId="23688"/>
    <cellStyle name="Separador de milhares 2 2 9 3 3 2 2" xfId="25464"/>
    <cellStyle name="Separador de milhares 2 2 9 3 3 3" xfId="24576"/>
    <cellStyle name="Separador de milhares 2 2 9 3 4" xfId="22920"/>
    <cellStyle name="Separador de milhares 2 2 9 3 4 2" xfId="23807"/>
    <cellStyle name="Separador de milhares 2 2 9 3 4 2 2" xfId="25583"/>
    <cellStyle name="Separador de milhares 2 2 9 3 4 3" xfId="24695"/>
    <cellStyle name="Separador de milhares 2 2 9 3 5" xfId="23304"/>
    <cellStyle name="Separador de milhares 2 2 9 3 5 2" xfId="25080"/>
    <cellStyle name="Separador de milhares 2 2 9 3 6" xfId="24192"/>
    <cellStyle name="Separador de milhares 2 2 9 3 7" xfId="2377"/>
    <cellStyle name="Separador de milhares 2 2 9 3 8" xfId="25968"/>
    <cellStyle name="Separador de milhares 2 2 9 3 9" xfId="2234"/>
    <cellStyle name="Separador de milhares 2 2 9 4" xfId="2585"/>
    <cellStyle name="Separador de milhares 2 20" xfId="1837"/>
    <cellStyle name="Separador de milhares 2 20 2" xfId="1838"/>
    <cellStyle name="Separador de milhares 2 20 2 2" xfId="1839"/>
    <cellStyle name="Separador de milhares 2 20 2 2 10" xfId="26374"/>
    <cellStyle name="Separador de milhares 2 20 2 2 2" xfId="22507"/>
    <cellStyle name="Separador de milhares 2 20 2 2 2 2" xfId="23063"/>
    <cellStyle name="Separador de milhares 2 20 2 2 2 2 2" xfId="23950"/>
    <cellStyle name="Separador de milhares 2 20 2 2 2 2 2 2" xfId="25726"/>
    <cellStyle name="Separador de milhares 2 20 2 2 2 2 3" xfId="24838"/>
    <cellStyle name="Separador de milhares 2 20 2 2 2 3" xfId="23447"/>
    <cellStyle name="Separador de milhares 2 20 2 2 2 3 2" xfId="25223"/>
    <cellStyle name="Separador de milhares 2 20 2 2 2 4" xfId="24335"/>
    <cellStyle name="Separador de milhares 2 20 2 2 2 5" xfId="26130"/>
    <cellStyle name="Separador de milhares 2 20 2 2 2 6" xfId="26500"/>
    <cellStyle name="Separador de milhares 2 20 2 2 3" xfId="22804"/>
    <cellStyle name="Separador de milhares 2 20 2 2 3 2" xfId="23691"/>
    <cellStyle name="Separador de milhares 2 20 2 2 3 2 2" xfId="25467"/>
    <cellStyle name="Separador de milhares 2 20 2 2 3 3" xfId="24579"/>
    <cellStyle name="Separador de milhares 2 20 2 2 4" xfId="22923"/>
    <cellStyle name="Separador de milhares 2 20 2 2 4 2" xfId="23810"/>
    <cellStyle name="Separador de milhares 2 20 2 2 4 2 2" xfId="25586"/>
    <cellStyle name="Separador de milhares 2 20 2 2 4 3" xfId="24698"/>
    <cellStyle name="Separador de milhares 2 20 2 2 5" xfId="23307"/>
    <cellStyle name="Separador de milhares 2 20 2 2 5 2" xfId="25083"/>
    <cellStyle name="Separador de milhares 2 20 2 2 6" xfId="24195"/>
    <cellStyle name="Separador de milhares 2 20 2 2 7" xfId="2380"/>
    <cellStyle name="Separador de milhares 2 20 2 2 8" xfId="25969"/>
    <cellStyle name="Separador de milhares 2 20 2 2 9" xfId="2237"/>
    <cellStyle name="Separador de milhares 2 20 3" xfId="1840"/>
    <cellStyle name="Separador de milhares 2 20 3 10" xfId="26375"/>
    <cellStyle name="Separador de milhares 2 20 3 2" xfId="22506"/>
    <cellStyle name="Separador de milhares 2 20 3 2 2" xfId="23062"/>
    <cellStyle name="Separador de milhares 2 20 3 2 2 2" xfId="23949"/>
    <cellStyle name="Separador de milhares 2 20 3 2 2 2 2" xfId="25725"/>
    <cellStyle name="Separador de milhares 2 20 3 2 2 3" xfId="24837"/>
    <cellStyle name="Separador de milhares 2 20 3 2 3" xfId="23446"/>
    <cellStyle name="Separador de milhares 2 20 3 2 3 2" xfId="25222"/>
    <cellStyle name="Separador de milhares 2 20 3 2 4" xfId="24334"/>
    <cellStyle name="Separador de milhares 2 20 3 2 5" xfId="26131"/>
    <cellStyle name="Separador de milhares 2 20 3 2 6" xfId="26501"/>
    <cellStyle name="Separador de milhares 2 20 3 3" xfId="22803"/>
    <cellStyle name="Separador de milhares 2 20 3 3 2" xfId="23690"/>
    <cellStyle name="Separador de milhares 2 20 3 3 2 2" xfId="25466"/>
    <cellStyle name="Separador de milhares 2 20 3 3 3" xfId="24578"/>
    <cellStyle name="Separador de milhares 2 20 3 4" xfId="22922"/>
    <cellStyle name="Separador de milhares 2 20 3 4 2" xfId="23809"/>
    <cellStyle name="Separador de milhares 2 20 3 4 2 2" xfId="25585"/>
    <cellStyle name="Separador de milhares 2 20 3 4 3" xfId="24697"/>
    <cellStyle name="Separador de milhares 2 20 3 5" xfId="23306"/>
    <cellStyle name="Separador de milhares 2 20 3 5 2" xfId="25082"/>
    <cellStyle name="Separador de milhares 2 20 3 6" xfId="24194"/>
    <cellStyle name="Separador de milhares 2 20 3 7" xfId="2379"/>
    <cellStyle name="Separador de milhares 2 20 3 8" xfId="25970"/>
    <cellStyle name="Separador de milhares 2 20 3 9" xfId="2236"/>
    <cellStyle name="Separador de milhares 2 21" xfId="1841"/>
    <cellStyle name="Separador de milhares 2 21 2" xfId="1842"/>
    <cellStyle name="Separador de milhares 2 21 2 2" xfId="1843"/>
    <cellStyle name="Separador de milhares 2 21 2 2 10" xfId="26376"/>
    <cellStyle name="Separador de milhares 2 21 2 2 2" xfId="22509"/>
    <cellStyle name="Separador de milhares 2 21 2 2 2 2" xfId="23065"/>
    <cellStyle name="Separador de milhares 2 21 2 2 2 2 2" xfId="23952"/>
    <cellStyle name="Separador de milhares 2 21 2 2 2 2 2 2" xfId="25728"/>
    <cellStyle name="Separador de milhares 2 21 2 2 2 2 3" xfId="24840"/>
    <cellStyle name="Separador de milhares 2 21 2 2 2 3" xfId="23449"/>
    <cellStyle name="Separador de milhares 2 21 2 2 2 3 2" xfId="25225"/>
    <cellStyle name="Separador de milhares 2 21 2 2 2 4" xfId="24337"/>
    <cellStyle name="Separador de milhares 2 21 2 2 2 5" xfId="26132"/>
    <cellStyle name="Separador de milhares 2 21 2 2 2 6" xfId="26502"/>
    <cellStyle name="Separador de milhares 2 21 2 2 3" xfId="22806"/>
    <cellStyle name="Separador de milhares 2 21 2 2 3 2" xfId="23693"/>
    <cellStyle name="Separador de milhares 2 21 2 2 3 2 2" xfId="25469"/>
    <cellStyle name="Separador de milhares 2 21 2 2 3 3" xfId="24581"/>
    <cellStyle name="Separador de milhares 2 21 2 2 4" xfId="22925"/>
    <cellStyle name="Separador de milhares 2 21 2 2 4 2" xfId="23812"/>
    <cellStyle name="Separador de milhares 2 21 2 2 4 2 2" xfId="25588"/>
    <cellStyle name="Separador de milhares 2 21 2 2 4 3" xfId="24700"/>
    <cellStyle name="Separador de milhares 2 21 2 2 5" xfId="23309"/>
    <cellStyle name="Separador de milhares 2 21 2 2 5 2" xfId="25085"/>
    <cellStyle name="Separador de milhares 2 21 2 2 6" xfId="24197"/>
    <cellStyle name="Separador de milhares 2 21 2 2 7" xfId="2382"/>
    <cellStyle name="Separador de milhares 2 21 2 2 8" xfId="25971"/>
    <cellStyle name="Separador de milhares 2 21 2 2 9" xfId="2239"/>
    <cellStyle name="Separador de milhares 2 21 3" xfId="1844"/>
    <cellStyle name="Separador de milhares 2 21 3 10" xfId="26377"/>
    <cellStyle name="Separador de milhares 2 21 3 2" xfId="22508"/>
    <cellStyle name="Separador de milhares 2 21 3 2 2" xfId="23064"/>
    <cellStyle name="Separador de milhares 2 21 3 2 2 2" xfId="23951"/>
    <cellStyle name="Separador de milhares 2 21 3 2 2 2 2" xfId="25727"/>
    <cellStyle name="Separador de milhares 2 21 3 2 2 3" xfId="24839"/>
    <cellStyle name="Separador de milhares 2 21 3 2 3" xfId="23448"/>
    <cellStyle name="Separador de milhares 2 21 3 2 3 2" xfId="25224"/>
    <cellStyle name="Separador de milhares 2 21 3 2 4" xfId="24336"/>
    <cellStyle name="Separador de milhares 2 21 3 2 5" xfId="26133"/>
    <cellStyle name="Separador de milhares 2 21 3 2 6" xfId="26503"/>
    <cellStyle name="Separador de milhares 2 21 3 3" xfId="22805"/>
    <cellStyle name="Separador de milhares 2 21 3 3 2" xfId="23692"/>
    <cellStyle name="Separador de milhares 2 21 3 3 2 2" xfId="25468"/>
    <cellStyle name="Separador de milhares 2 21 3 3 3" xfId="24580"/>
    <cellStyle name="Separador de milhares 2 21 3 4" xfId="22924"/>
    <cellStyle name="Separador de milhares 2 21 3 4 2" xfId="23811"/>
    <cellStyle name="Separador de milhares 2 21 3 4 2 2" xfId="25587"/>
    <cellStyle name="Separador de milhares 2 21 3 4 3" xfId="24699"/>
    <cellStyle name="Separador de milhares 2 21 3 5" xfId="23308"/>
    <cellStyle name="Separador de milhares 2 21 3 5 2" xfId="25084"/>
    <cellStyle name="Separador de milhares 2 21 3 6" xfId="24196"/>
    <cellStyle name="Separador de milhares 2 21 3 7" xfId="2381"/>
    <cellStyle name="Separador de milhares 2 21 3 8" xfId="25972"/>
    <cellStyle name="Separador de milhares 2 21 3 9" xfId="2238"/>
    <cellStyle name="Separador de milhares 2 22" xfId="1845"/>
    <cellStyle name="Separador de milhares 2 23" xfId="1846"/>
    <cellStyle name="Separador de milhares 2 23 2" xfId="1847"/>
    <cellStyle name="Separador de milhares 2 23 2 10" xfId="26378"/>
    <cellStyle name="Separador de milhares 2 23 2 2" xfId="22510"/>
    <cellStyle name="Separador de milhares 2 23 2 2 2" xfId="23066"/>
    <cellStyle name="Separador de milhares 2 23 2 2 2 2" xfId="23953"/>
    <cellStyle name="Separador de milhares 2 23 2 2 2 2 2" xfId="25729"/>
    <cellStyle name="Separador de milhares 2 23 2 2 2 3" xfId="24841"/>
    <cellStyle name="Separador de milhares 2 23 2 2 3" xfId="23450"/>
    <cellStyle name="Separador de milhares 2 23 2 2 3 2" xfId="25226"/>
    <cellStyle name="Separador de milhares 2 23 2 2 4" xfId="24338"/>
    <cellStyle name="Separador de milhares 2 23 2 2 5" xfId="26134"/>
    <cellStyle name="Separador de milhares 2 23 2 2 6" xfId="26504"/>
    <cellStyle name="Separador de milhares 2 23 2 3" xfId="22807"/>
    <cellStyle name="Separador de milhares 2 23 2 3 2" xfId="23694"/>
    <cellStyle name="Separador de milhares 2 23 2 3 2 2" xfId="25470"/>
    <cellStyle name="Separador de milhares 2 23 2 3 3" xfId="24582"/>
    <cellStyle name="Separador de milhares 2 23 2 4" xfId="22926"/>
    <cellStyle name="Separador de milhares 2 23 2 4 2" xfId="23813"/>
    <cellStyle name="Separador de milhares 2 23 2 4 2 2" xfId="25589"/>
    <cellStyle name="Separador de milhares 2 23 2 4 3" xfId="24701"/>
    <cellStyle name="Separador de milhares 2 23 2 5" xfId="23310"/>
    <cellStyle name="Separador de milhares 2 23 2 5 2" xfId="25086"/>
    <cellStyle name="Separador de milhares 2 23 2 6" xfId="24198"/>
    <cellStyle name="Separador de milhares 2 23 2 7" xfId="2383"/>
    <cellStyle name="Separador de milhares 2 23 2 8" xfId="25973"/>
    <cellStyle name="Separador de milhares 2 23 2 9" xfId="2240"/>
    <cellStyle name="Separador de milhares 2 24" xfId="1848"/>
    <cellStyle name="Separador de milhares 2 24 10" xfId="26379"/>
    <cellStyle name="Separador de milhares 2 24 2" xfId="22453"/>
    <cellStyle name="Separador de milhares 2 24 2 2" xfId="23009"/>
    <cellStyle name="Separador de milhares 2 24 2 2 2" xfId="23896"/>
    <cellStyle name="Separador de milhares 2 24 2 2 2 2" xfId="25672"/>
    <cellStyle name="Separador de milhares 2 24 2 2 3" xfId="24784"/>
    <cellStyle name="Separador de milhares 2 24 2 3" xfId="23393"/>
    <cellStyle name="Separador de milhares 2 24 2 3 2" xfId="25169"/>
    <cellStyle name="Separador de milhares 2 24 2 4" xfId="24281"/>
    <cellStyle name="Separador de milhares 2 24 2 5" xfId="26135"/>
    <cellStyle name="Separador de milhares 2 24 2 6" xfId="26505"/>
    <cellStyle name="Separador de milhares 2 24 3" xfId="22750"/>
    <cellStyle name="Separador de milhares 2 24 3 2" xfId="23637"/>
    <cellStyle name="Separador de milhares 2 24 3 2 2" xfId="25413"/>
    <cellStyle name="Separador de milhares 2 24 3 3" xfId="24525"/>
    <cellStyle name="Separador de milhares 2 24 4" xfId="22869"/>
    <cellStyle name="Separador de milhares 2 24 4 2" xfId="23756"/>
    <cellStyle name="Separador de milhares 2 24 4 2 2" xfId="25532"/>
    <cellStyle name="Separador de milhares 2 24 4 3" xfId="24644"/>
    <cellStyle name="Separador de milhares 2 24 5" xfId="23253"/>
    <cellStyle name="Separador de milhares 2 24 5 2" xfId="25029"/>
    <cellStyle name="Separador de milhares 2 24 6" xfId="24141"/>
    <cellStyle name="Separador de milhares 2 24 7" xfId="2326"/>
    <cellStyle name="Separador de milhares 2 24 8" xfId="25974"/>
    <cellStyle name="Separador de milhares 2 24 9" xfId="2183"/>
    <cellStyle name="Separador de milhares 2 25" xfId="1849"/>
    <cellStyle name="Separador de milhares 2 26" xfId="33842"/>
    <cellStyle name="Separador de milhares 2 3" xfId="1850"/>
    <cellStyle name="Separador de milhares 2 3 10" xfId="1851"/>
    <cellStyle name="Separador de milhares 2 3 10 2" xfId="1852"/>
    <cellStyle name="Separador de milhares 2 3 10 2 2" xfId="1853"/>
    <cellStyle name="Separador de milhares 2 3 10 2 2 10" xfId="26380"/>
    <cellStyle name="Separador de milhares 2 3 10 2 2 2" xfId="22512"/>
    <cellStyle name="Separador de milhares 2 3 10 2 2 2 2" xfId="23068"/>
    <cellStyle name="Separador de milhares 2 3 10 2 2 2 2 2" xfId="23955"/>
    <cellStyle name="Separador de milhares 2 3 10 2 2 2 2 2 2" xfId="25731"/>
    <cellStyle name="Separador de milhares 2 3 10 2 2 2 2 3" xfId="24843"/>
    <cellStyle name="Separador de milhares 2 3 10 2 2 2 3" xfId="23452"/>
    <cellStyle name="Separador de milhares 2 3 10 2 2 2 3 2" xfId="25228"/>
    <cellStyle name="Separador de milhares 2 3 10 2 2 2 4" xfId="24340"/>
    <cellStyle name="Separador de milhares 2 3 10 2 2 2 5" xfId="26136"/>
    <cellStyle name="Separador de milhares 2 3 10 2 2 2 6" xfId="26506"/>
    <cellStyle name="Separador de milhares 2 3 10 2 2 3" xfId="22809"/>
    <cellStyle name="Separador de milhares 2 3 10 2 2 3 2" xfId="23696"/>
    <cellStyle name="Separador de milhares 2 3 10 2 2 3 2 2" xfId="25472"/>
    <cellStyle name="Separador de milhares 2 3 10 2 2 3 3" xfId="24584"/>
    <cellStyle name="Separador de milhares 2 3 10 2 2 4" xfId="22928"/>
    <cellStyle name="Separador de milhares 2 3 10 2 2 4 2" xfId="23815"/>
    <cellStyle name="Separador de milhares 2 3 10 2 2 4 2 2" xfId="25591"/>
    <cellStyle name="Separador de milhares 2 3 10 2 2 4 3" xfId="24703"/>
    <cellStyle name="Separador de milhares 2 3 10 2 2 5" xfId="23312"/>
    <cellStyle name="Separador de milhares 2 3 10 2 2 5 2" xfId="25088"/>
    <cellStyle name="Separador de milhares 2 3 10 2 2 6" xfId="24200"/>
    <cellStyle name="Separador de milhares 2 3 10 2 2 7" xfId="2385"/>
    <cellStyle name="Separador de milhares 2 3 10 2 2 8" xfId="25975"/>
    <cellStyle name="Separador de milhares 2 3 10 2 2 9" xfId="2242"/>
    <cellStyle name="Separador de milhares 2 3 10 3" xfId="1854"/>
    <cellStyle name="Separador de milhares 2 3 10 3 10" xfId="26381"/>
    <cellStyle name="Separador de milhares 2 3 10 3 2" xfId="22511"/>
    <cellStyle name="Separador de milhares 2 3 10 3 2 2" xfId="23067"/>
    <cellStyle name="Separador de milhares 2 3 10 3 2 2 2" xfId="23954"/>
    <cellStyle name="Separador de milhares 2 3 10 3 2 2 2 2" xfId="25730"/>
    <cellStyle name="Separador de milhares 2 3 10 3 2 2 3" xfId="24842"/>
    <cellStyle name="Separador de milhares 2 3 10 3 2 3" xfId="23451"/>
    <cellStyle name="Separador de milhares 2 3 10 3 2 3 2" xfId="25227"/>
    <cellStyle name="Separador de milhares 2 3 10 3 2 4" xfId="24339"/>
    <cellStyle name="Separador de milhares 2 3 10 3 2 5" xfId="26137"/>
    <cellStyle name="Separador de milhares 2 3 10 3 2 6" xfId="26507"/>
    <cellStyle name="Separador de milhares 2 3 10 3 3" xfId="22808"/>
    <cellStyle name="Separador de milhares 2 3 10 3 3 2" xfId="23695"/>
    <cellStyle name="Separador de milhares 2 3 10 3 3 2 2" xfId="25471"/>
    <cellStyle name="Separador de milhares 2 3 10 3 3 3" xfId="24583"/>
    <cellStyle name="Separador de milhares 2 3 10 3 4" xfId="22927"/>
    <cellStyle name="Separador de milhares 2 3 10 3 4 2" xfId="23814"/>
    <cellStyle name="Separador de milhares 2 3 10 3 4 2 2" xfId="25590"/>
    <cellStyle name="Separador de milhares 2 3 10 3 4 3" xfId="24702"/>
    <cellStyle name="Separador de milhares 2 3 10 3 5" xfId="23311"/>
    <cellStyle name="Separador de milhares 2 3 10 3 5 2" xfId="25087"/>
    <cellStyle name="Separador de milhares 2 3 10 3 6" xfId="24199"/>
    <cellStyle name="Separador de milhares 2 3 10 3 7" xfId="2384"/>
    <cellStyle name="Separador de milhares 2 3 10 3 8" xfId="25976"/>
    <cellStyle name="Separador de milhares 2 3 10 3 9" xfId="2241"/>
    <cellStyle name="Separador de milhares 2 3 11" xfId="1855"/>
    <cellStyle name="Separador de milhares 2 3 2" xfId="1856"/>
    <cellStyle name="Separador de milhares 2 3 2 2" xfId="1857"/>
    <cellStyle name="Separador de milhares 2 3 2 2 2" xfId="1858"/>
    <cellStyle name="Separador de milhares 2 3 2 2 2 10" xfId="26382"/>
    <cellStyle name="Separador de milhares 2 3 2 2 2 2" xfId="22514"/>
    <cellStyle name="Separador de milhares 2 3 2 2 2 2 2" xfId="23070"/>
    <cellStyle name="Separador de milhares 2 3 2 2 2 2 2 2" xfId="23957"/>
    <cellStyle name="Separador de milhares 2 3 2 2 2 2 2 2 2" xfId="25733"/>
    <cellStyle name="Separador de milhares 2 3 2 2 2 2 2 3" xfId="24845"/>
    <cellStyle name="Separador de milhares 2 3 2 2 2 2 3" xfId="23454"/>
    <cellStyle name="Separador de milhares 2 3 2 2 2 2 3 2" xfId="25230"/>
    <cellStyle name="Separador de milhares 2 3 2 2 2 2 4" xfId="24342"/>
    <cellStyle name="Separador de milhares 2 3 2 2 2 2 5" xfId="26138"/>
    <cellStyle name="Separador de milhares 2 3 2 2 2 2 6" xfId="26508"/>
    <cellStyle name="Separador de milhares 2 3 2 2 2 3" xfId="22811"/>
    <cellStyle name="Separador de milhares 2 3 2 2 2 3 2" xfId="23698"/>
    <cellStyle name="Separador de milhares 2 3 2 2 2 3 2 2" xfId="25474"/>
    <cellStyle name="Separador de milhares 2 3 2 2 2 3 3" xfId="24586"/>
    <cellStyle name="Separador de milhares 2 3 2 2 2 4" xfId="22930"/>
    <cellStyle name="Separador de milhares 2 3 2 2 2 4 2" xfId="23817"/>
    <cellStyle name="Separador de milhares 2 3 2 2 2 4 2 2" xfId="25593"/>
    <cellStyle name="Separador de milhares 2 3 2 2 2 4 3" xfId="24705"/>
    <cellStyle name="Separador de milhares 2 3 2 2 2 5" xfId="23314"/>
    <cellStyle name="Separador de milhares 2 3 2 2 2 5 2" xfId="25090"/>
    <cellStyle name="Separador de milhares 2 3 2 2 2 6" xfId="24202"/>
    <cellStyle name="Separador de milhares 2 3 2 2 2 7" xfId="2387"/>
    <cellStyle name="Separador de milhares 2 3 2 2 2 8" xfId="25977"/>
    <cellStyle name="Separador de milhares 2 3 2 2 2 9" xfId="2244"/>
    <cellStyle name="Separador de milhares 2 3 2 3" xfId="1859"/>
    <cellStyle name="Separador de milhares 2 3 2 3 10" xfId="26383"/>
    <cellStyle name="Separador de milhares 2 3 2 3 2" xfId="22513"/>
    <cellStyle name="Separador de milhares 2 3 2 3 2 2" xfId="23069"/>
    <cellStyle name="Separador de milhares 2 3 2 3 2 2 2" xfId="23956"/>
    <cellStyle name="Separador de milhares 2 3 2 3 2 2 2 2" xfId="25732"/>
    <cellStyle name="Separador de milhares 2 3 2 3 2 2 3" xfId="24844"/>
    <cellStyle name="Separador de milhares 2 3 2 3 2 3" xfId="23453"/>
    <cellStyle name="Separador de milhares 2 3 2 3 2 3 2" xfId="25229"/>
    <cellStyle name="Separador de milhares 2 3 2 3 2 4" xfId="24341"/>
    <cellStyle name="Separador de milhares 2 3 2 3 2 5" xfId="26139"/>
    <cellStyle name="Separador de milhares 2 3 2 3 2 6" xfId="26509"/>
    <cellStyle name="Separador de milhares 2 3 2 3 3" xfId="22810"/>
    <cellStyle name="Separador de milhares 2 3 2 3 3 2" xfId="23697"/>
    <cellStyle name="Separador de milhares 2 3 2 3 3 2 2" xfId="25473"/>
    <cellStyle name="Separador de milhares 2 3 2 3 3 3" xfId="24585"/>
    <cellStyle name="Separador de milhares 2 3 2 3 4" xfId="22929"/>
    <cellStyle name="Separador de milhares 2 3 2 3 4 2" xfId="23816"/>
    <cellStyle name="Separador de milhares 2 3 2 3 4 2 2" xfId="25592"/>
    <cellStyle name="Separador de milhares 2 3 2 3 4 3" xfId="24704"/>
    <cellStyle name="Separador de milhares 2 3 2 3 5" xfId="23313"/>
    <cellStyle name="Separador de milhares 2 3 2 3 5 2" xfId="25089"/>
    <cellStyle name="Separador de milhares 2 3 2 3 6" xfId="24201"/>
    <cellStyle name="Separador de milhares 2 3 2 3 7" xfId="2386"/>
    <cellStyle name="Separador de milhares 2 3 2 3 8" xfId="25978"/>
    <cellStyle name="Separador de milhares 2 3 2 3 9" xfId="2243"/>
    <cellStyle name="Separador de milhares 2 3 3" xfId="1860"/>
    <cellStyle name="Separador de milhares 2 3 3 2" xfId="1861"/>
    <cellStyle name="Separador de milhares 2 3 3 2 2" xfId="1862"/>
    <cellStyle name="Separador de milhares 2 3 3 2 2 10" xfId="26384"/>
    <cellStyle name="Separador de milhares 2 3 3 2 2 2" xfId="22516"/>
    <cellStyle name="Separador de milhares 2 3 3 2 2 2 2" xfId="23072"/>
    <cellStyle name="Separador de milhares 2 3 3 2 2 2 2 2" xfId="23959"/>
    <cellStyle name="Separador de milhares 2 3 3 2 2 2 2 2 2" xfId="25735"/>
    <cellStyle name="Separador de milhares 2 3 3 2 2 2 2 3" xfId="24847"/>
    <cellStyle name="Separador de milhares 2 3 3 2 2 2 3" xfId="23456"/>
    <cellStyle name="Separador de milhares 2 3 3 2 2 2 3 2" xfId="25232"/>
    <cellStyle name="Separador de milhares 2 3 3 2 2 2 4" xfId="24344"/>
    <cellStyle name="Separador de milhares 2 3 3 2 2 2 5" xfId="26140"/>
    <cellStyle name="Separador de milhares 2 3 3 2 2 2 6" xfId="26510"/>
    <cellStyle name="Separador de milhares 2 3 3 2 2 3" xfId="22813"/>
    <cellStyle name="Separador de milhares 2 3 3 2 2 3 2" xfId="23700"/>
    <cellStyle name="Separador de milhares 2 3 3 2 2 3 2 2" xfId="25476"/>
    <cellStyle name="Separador de milhares 2 3 3 2 2 3 3" xfId="24588"/>
    <cellStyle name="Separador de milhares 2 3 3 2 2 4" xfId="22932"/>
    <cellStyle name="Separador de milhares 2 3 3 2 2 4 2" xfId="23819"/>
    <cellStyle name="Separador de milhares 2 3 3 2 2 4 2 2" xfId="25595"/>
    <cellStyle name="Separador de milhares 2 3 3 2 2 4 3" xfId="24707"/>
    <cellStyle name="Separador de milhares 2 3 3 2 2 5" xfId="23316"/>
    <cellStyle name="Separador de milhares 2 3 3 2 2 5 2" xfId="25092"/>
    <cellStyle name="Separador de milhares 2 3 3 2 2 6" xfId="24204"/>
    <cellStyle name="Separador de milhares 2 3 3 2 2 7" xfId="2389"/>
    <cellStyle name="Separador de milhares 2 3 3 2 2 8" xfId="25979"/>
    <cellStyle name="Separador de milhares 2 3 3 2 2 9" xfId="2246"/>
    <cellStyle name="Separador de milhares 2 3 3 3" xfId="1863"/>
    <cellStyle name="Separador de milhares 2 3 3 3 10" xfId="26385"/>
    <cellStyle name="Separador de milhares 2 3 3 3 2" xfId="22515"/>
    <cellStyle name="Separador de milhares 2 3 3 3 2 2" xfId="23071"/>
    <cellStyle name="Separador de milhares 2 3 3 3 2 2 2" xfId="23958"/>
    <cellStyle name="Separador de milhares 2 3 3 3 2 2 2 2" xfId="25734"/>
    <cellStyle name="Separador de milhares 2 3 3 3 2 2 3" xfId="24846"/>
    <cellStyle name="Separador de milhares 2 3 3 3 2 3" xfId="23455"/>
    <cellStyle name="Separador de milhares 2 3 3 3 2 3 2" xfId="25231"/>
    <cellStyle name="Separador de milhares 2 3 3 3 2 4" xfId="24343"/>
    <cellStyle name="Separador de milhares 2 3 3 3 2 5" xfId="26141"/>
    <cellStyle name="Separador de milhares 2 3 3 3 2 6" xfId="26511"/>
    <cellStyle name="Separador de milhares 2 3 3 3 3" xfId="22812"/>
    <cellStyle name="Separador de milhares 2 3 3 3 3 2" xfId="23699"/>
    <cellStyle name="Separador de milhares 2 3 3 3 3 2 2" xfId="25475"/>
    <cellStyle name="Separador de milhares 2 3 3 3 3 3" xfId="24587"/>
    <cellStyle name="Separador de milhares 2 3 3 3 4" xfId="22931"/>
    <cellStyle name="Separador de milhares 2 3 3 3 4 2" xfId="23818"/>
    <cellStyle name="Separador de milhares 2 3 3 3 4 2 2" xfId="25594"/>
    <cellStyle name="Separador de milhares 2 3 3 3 4 3" xfId="24706"/>
    <cellStyle name="Separador de milhares 2 3 3 3 5" xfId="23315"/>
    <cellStyle name="Separador de milhares 2 3 3 3 5 2" xfId="25091"/>
    <cellStyle name="Separador de milhares 2 3 3 3 6" xfId="24203"/>
    <cellStyle name="Separador de milhares 2 3 3 3 7" xfId="2388"/>
    <cellStyle name="Separador de milhares 2 3 3 3 8" xfId="25980"/>
    <cellStyle name="Separador de milhares 2 3 3 3 9" xfId="2245"/>
    <cellStyle name="Separador de milhares 2 3 4" xfId="1864"/>
    <cellStyle name="Separador de milhares 2 3 4 2" xfId="1865"/>
    <cellStyle name="Separador de milhares 2 3 4 2 2" xfId="1866"/>
    <cellStyle name="Separador de milhares 2 3 4 2 2 10" xfId="26386"/>
    <cellStyle name="Separador de milhares 2 3 4 2 2 2" xfId="22518"/>
    <cellStyle name="Separador de milhares 2 3 4 2 2 2 2" xfId="23074"/>
    <cellStyle name="Separador de milhares 2 3 4 2 2 2 2 2" xfId="23961"/>
    <cellStyle name="Separador de milhares 2 3 4 2 2 2 2 2 2" xfId="25737"/>
    <cellStyle name="Separador de milhares 2 3 4 2 2 2 2 3" xfId="24849"/>
    <cellStyle name="Separador de milhares 2 3 4 2 2 2 3" xfId="23458"/>
    <cellStyle name="Separador de milhares 2 3 4 2 2 2 3 2" xfId="25234"/>
    <cellStyle name="Separador de milhares 2 3 4 2 2 2 4" xfId="24346"/>
    <cellStyle name="Separador de milhares 2 3 4 2 2 2 5" xfId="26142"/>
    <cellStyle name="Separador de milhares 2 3 4 2 2 2 6" xfId="26512"/>
    <cellStyle name="Separador de milhares 2 3 4 2 2 3" xfId="22815"/>
    <cellStyle name="Separador de milhares 2 3 4 2 2 3 2" xfId="23702"/>
    <cellStyle name="Separador de milhares 2 3 4 2 2 3 2 2" xfId="25478"/>
    <cellStyle name="Separador de milhares 2 3 4 2 2 3 3" xfId="24590"/>
    <cellStyle name="Separador de milhares 2 3 4 2 2 4" xfId="22934"/>
    <cellStyle name="Separador de milhares 2 3 4 2 2 4 2" xfId="23821"/>
    <cellStyle name="Separador de milhares 2 3 4 2 2 4 2 2" xfId="25597"/>
    <cellStyle name="Separador de milhares 2 3 4 2 2 4 3" xfId="24709"/>
    <cellStyle name="Separador de milhares 2 3 4 2 2 5" xfId="23318"/>
    <cellStyle name="Separador de milhares 2 3 4 2 2 5 2" xfId="25094"/>
    <cellStyle name="Separador de milhares 2 3 4 2 2 6" xfId="24206"/>
    <cellStyle name="Separador de milhares 2 3 4 2 2 7" xfId="2391"/>
    <cellStyle name="Separador de milhares 2 3 4 2 2 8" xfId="25981"/>
    <cellStyle name="Separador de milhares 2 3 4 2 2 9" xfId="2248"/>
    <cellStyle name="Separador de milhares 2 3 4 3" xfId="1867"/>
    <cellStyle name="Separador de milhares 2 3 4 3 10" xfId="26387"/>
    <cellStyle name="Separador de milhares 2 3 4 3 2" xfId="22517"/>
    <cellStyle name="Separador de milhares 2 3 4 3 2 2" xfId="23073"/>
    <cellStyle name="Separador de milhares 2 3 4 3 2 2 2" xfId="23960"/>
    <cellStyle name="Separador de milhares 2 3 4 3 2 2 2 2" xfId="25736"/>
    <cellStyle name="Separador de milhares 2 3 4 3 2 2 3" xfId="24848"/>
    <cellStyle name="Separador de milhares 2 3 4 3 2 3" xfId="23457"/>
    <cellStyle name="Separador de milhares 2 3 4 3 2 3 2" xfId="25233"/>
    <cellStyle name="Separador de milhares 2 3 4 3 2 4" xfId="24345"/>
    <cellStyle name="Separador de milhares 2 3 4 3 2 5" xfId="26143"/>
    <cellStyle name="Separador de milhares 2 3 4 3 2 6" xfId="26513"/>
    <cellStyle name="Separador de milhares 2 3 4 3 3" xfId="22814"/>
    <cellStyle name="Separador de milhares 2 3 4 3 3 2" xfId="23701"/>
    <cellStyle name="Separador de milhares 2 3 4 3 3 2 2" xfId="25477"/>
    <cellStyle name="Separador de milhares 2 3 4 3 3 3" xfId="24589"/>
    <cellStyle name="Separador de milhares 2 3 4 3 4" xfId="22933"/>
    <cellStyle name="Separador de milhares 2 3 4 3 4 2" xfId="23820"/>
    <cellStyle name="Separador de milhares 2 3 4 3 4 2 2" xfId="25596"/>
    <cellStyle name="Separador de milhares 2 3 4 3 4 3" xfId="24708"/>
    <cellStyle name="Separador de milhares 2 3 4 3 5" xfId="23317"/>
    <cellStyle name="Separador de milhares 2 3 4 3 5 2" xfId="25093"/>
    <cellStyle name="Separador de milhares 2 3 4 3 6" xfId="24205"/>
    <cellStyle name="Separador de milhares 2 3 4 3 7" xfId="2390"/>
    <cellStyle name="Separador de milhares 2 3 4 3 8" xfId="25982"/>
    <cellStyle name="Separador de milhares 2 3 4 3 9" xfId="2247"/>
    <cellStyle name="Separador de milhares 2 3 5" xfId="1868"/>
    <cellStyle name="Separador de milhares 2 3 5 2" xfId="1869"/>
    <cellStyle name="Separador de milhares 2 3 5 2 2" xfId="1870"/>
    <cellStyle name="Separador de milhares 2 3 5 2 2 10" xfId="26388"/>
    <cellStyle name="Separador de milhares 2 3 5 2 2 2" xfId="22520"/>
    <cellStyle name="Separador de milhares 2 3 5 2 2 2 2" xfId="23076"/>
    <cellStyle name="Separador de milhares 2 3 5 2 2 2 2 2" xfId="23963"/>
    <cellStyle name="Separador de milhares 2 3 5 2 2 2 2 2 2" xfId="25739"/>
    <cellStyle name="Separador de milhares 2 3 5 2 2 2 2 3" xfId="24851"/>
    <cellStyle name="Separador de milhares 2 3 5 2 2 2 3" xfId="23460"/>
    <cellStyle name="Separador de milhares 2 3 5 2 2 2 3 2" xfId="25236"/>
    <cellStyle name="Separador de milhares 2 3 5 2 2 2 4" xfId="24348"/>
    <cellStyle name="Separador de milhares 2 3 5 2 2 2 5" xfId="26144"/>
    <cellStyle name="Separador de milhares 2 3 5 2 2 2 6" xfId="26514"/>
    <cellStyle name="Separador de milhares 2 3 5 2 2 3" xfId="22817"/>
    <cellStyle name="Separador de milhares 2 3 5 2 2 3 2" xfId="23704"/>
    <cellStyle name="Separador de milhares 2 3 5 2 2 3 2 2" xfId="25480"/>
    <cellStyle name="Separador de milhares 2 3 5 2 2 3 3" xfId="24592"/>
    <cellStyle name="Separador de milhares 2 3 5 2 2 4" xfId="22936"/>
    <cellStyle name="Separador de milhares 2 3 5 2 2 4 2" xfId="23823"/>
    <cellStyle name="Separador de milhares 2 3 5 2 2 4 2 2" xfId="25599"/>
    <cellStyle name="Separador de milhares 2 3 5 2 2 4 3" xfId="24711"/>
    <cellStyle name="Separador de milhares 2 3 5 2 2 5" xfId="23320"/>
    <cellStyle name="Separador de milhares 2 3 5 2 2 5 2" xfId="25096"/>
    <cellStyle name="Separador de milhares 2 3 5 2 2 6" xfId="24208"/>
    <cellStyle name="Separador de milhares 2 3 5 2 2 7" xfId="2393"/>
    <cellStyle name="Separador de milhares 2 3 5 2 2 8" xfId="25983"/>
    <cellStyle name="Separador de milhares 2 3 5 2 2 9" xfId="2250"/>
    <cellStyle name="Separador de milhares 2 3 5 3" xfId="1871"/>
    <cellStyle name="Separador de milhares 2 3 5 3 10" xfId="26389"/>
    <cellStyle name="Separador de milhares 2 3 5 3 2" xfId="22519"/>
    <cellStyle name="Separador de milhares 2 3 5 3 2 2" xfId="23075"/>
    <cellStyle name="Separador de milhares 2 3 5 3 2 2 2" xfId="23962"/>
    <cellStyle name="Separador de milhares 2 3 5 3 2 2 2 2" xfId="25738"/>
    <cellStyle name="Separador de milhares 2 3 5 3 2 2 3" xfId="24850"/>
    <cellStyle name="Separador de milhares 2 3 5 3 2 3" xfId="23459"/>
    <cellStyle name="Separador de milhares 2 3 5 3 2 3 2" xfId="25235"/>
    <cellStyle name="Separador de milhares 2 3 5 3 2 4" xfId="24347"/>
    <cellStyle name="Separador de milhares 2 3 5 3 2 5" xfId="26145"/>
    <cellStyle name="Separador de milhares 2 3 5 3 2 6" xfId="26515"/>
    <cellStyle name="Separador de milhares 2 3 5 3 3" xfId="22816"/>
    <cellStyle name="Separador de milhares 2 3 5 3 3 2" xfId="23703"/>
    <cellStyle name="Separador de milhares 2 3 5 3 3 2 2" xfId="25479"/>
    <cellStyle name="Separador de milhares 2 3 5 3 3 3" xfId="24591"/>
    <cellStyle name="Separador de milhares 2 3 5 3 4" xfId="22935"/>
    <cellStyle name="Separador de milhares 2 3 5 3 4 2" xfId="23822"/>
    <cellStyle name="Separador de milhares 2 3 5 3 4 2 2" xfId="25598"/>
    <cellStyle name="Separador de milhares 2 3 5 3 4 3" xfId="24710"/>
    <cellStyle name="Separador de milhares 2 3 5 3 5" xfId="23319"/>
    <cellStyle name="Separador de milhares 2 3 5 3 5 2" xfId="25095"/>
    <cellStyle name="Separador de milhares 2 3 5 3 6" xfId="24207"/>
    <cellStyle name="Separador de milhares 2 3 5 3 7" xfId="2392"/>
    <cellStyle name="Separador de milhares 2 3 5 3 8" xfId="25984"/>
    <cellStyle name="Separador de milhares 2 3 5 3 9" xfId="2249"/>
    <cellStyle name="Separador de milhares 2 3 6" xfId="1872"/>
    <cellStyle name="Separador de milhares 2 3 6 2" xfId="1873"/>
    <cellStyle name="Separador de milhares 2 3 6 2 2" xfId="1874"/>
    <cellStyle name="Separador de milhares 2 3 6 2 2 10" xfId="26390"/>
    <cellStyle name="Separador de milhares 2 3 6 2 2 2" xfId="22522"/>
    <cellStyle name="Separador de milhares 2 3 6 2 2 2 2" xfId="23078"/>
    <cellStyle name="Separador de milhares 2 3 6 2 2 2 2 2" xfId="23965"/>
    <cellStyle name="Separador de milhares 2 3 6 2 2 2 2 2 2" xfId="25741"/>
    <cellStyle name="Separador de milhares 2 3 6 2 2 2 2 3" xfId="24853"/>
    <cellStyle name="Separador de milhares 2 3 6 2 2 2 3" xfId="23462"/>
    <cellStyle name="Separador de milhares 2 3 6 2 2 2 3 2" xfId="25238"/>
    <cellStyle name="Separador de milhares 2 3 6 2 2 2 4" xfId="24350"/>
    <cellStyle name="Separador de milhares 2 3 6 2 2 2 5" xfId="26146"/>
    <cellStyle name="Separador de milhares 2 3 6 2 2 2 6" xfId="26516"/>
    <cellStyle name="Separador de milhares 2 3 6 2 2 3" xfId="22819"/>
    <cellStyle name="Separador de milhares 2 3 6 2 2 3 2" xfId="23706"/>
    <cellStyle name="Separador de milhares 2 3 6 2 2 3 2 2" xfId="25482"/>
    <cellStyle name="Separador de milhares 2 3 6 2 2 3 3" xfId="24594"/>
    <cellStyle name="Separador de milhares 2 3 6 2 2 4" xfId="22938"/>
    <cellStyle name="Separador de milhares 2 3 6 2 2 4 2" xfId="23825"/>
    <cellStyle name="Separador de milhares 2 3 6 2 2 4 2 2" xfId="25601"/>
    <cellStyle name="Separador de milhares 2 3 6 2 2 4 3" xfId="24713"/>
    <cellStyle name="Separador de milhares 2 3 6 2 2 5" xfId="23322"/>
    <cellStyle name="Separador de milhares 2 3 6 2 2 5 2" xfId="25098"/>
    <cellStyle name="Separador de milhares 2 3 6 2 2 6" xfId="24210"/>
    <cellStyle name="Separador de milhares 2 3 6 2 2 7" xfId="2395"/>
    <cellStyle name="Separador de milhares 2 3 6 2 2 8" xfId="25985"/>
    <cellStyle name="Separador de milhares 2 3 6 2 2 9" xfId="2252"/>
    <cellStyle name="Separador de milhares 2 3 6 3" xfId="1875"/>
    <cellStyle name="Separador de milhares 2 3 6 3 10" xfId="26391"/>
    <cellStyle name="Separador de milhares 2 3 6 3 2" xfId="22521"/>
    <cellStyle name="Separador de milhares 2 3 6 3 2 2" xfId="23077"/>
    <cellStyle name="Separador de milhares 2 3 6 3 2 2 2" xfId="23964"/>
    <cellStyle name="Separador de milhares 2 3 6 3 2 2 2 2" xfId="25740"/>
    <cellStyle name="Separador de milhares 2 3 6 3 2 2 3" xfId="24852"/>
    <cellStyle name="Separador de milhares 2 3 6 3 2 3" xfId="23461"/>
    <cellStyle name="Separador de milhares 2 3 6 3 2 3 2" xfId="25237"/>
    <cellStyle name="Separador de milhares 2 3 6 3 2 4" xfId="24349"/>
    <cellStyle name="Separador de milhares 2 3 6 3 2 5" xfId="26147"/>
    <cellStyle name="Separador de milhares 2 3 6 3 2 6" xfId="26517"/>
    <cellStyle name="Separador de milhares 2 3 6 3 3" xfId="22818"/>
    <cellStyle name="Separador de milhares 2 3 6 3 3 2" xfId="23705"/>
    <cellStyle name="Separador de milhares 2 3 6 3 3 2 2" xfId="25481"/>
    <cellStyle name="Separador de milhares 2 3 6 3 3 3" xfId="24593"/>
    <cellStyle name="Separador de milhares 2 3 6 3 4" xfId="22937"/>
    <cellStyle name="Separador de milhares 2 3 6 3 4 2" xfId="23824"/>
    <cellStyle name="Separador de milhares 2 3 6 3 4 2 2" xfId="25600"/>
    <cellStyle name="Separador de milhares 2 3 6 3 4 3" xfId="24712"/>
    <cellStyle name="Separador de milhares 2 3 6 3 5" xfId="23321"/>
    <cellStyle name="Separador de milhares 2 3 6 3 5 2" xfId="25097"/>
    <cellStyle name="Separador de milhares 2 3 6 3 6" xfId="24209"/>
    <cellStyle name="Separador de milhares 2 3 6 3 7" xfId="2394"/>
    <cellStyle name="Separador de milhares 2 3 6 3 8" xfId="25986"/>
    <cellStyle name="Separador de milhares 2 3 6 3 9" xfId="2251"/>
    <cellStyle name="Separador de milhares 2 3 7" xfId="1876"/>
    <cellStyle name="Separador de milhares 2 3 7 2" xfId="1877"/>
    <cellStyle name="Separador de milhares 2 3 7 2 2" xfId="1878"/>
    <cellStyle name="Separador de milhares 2 3 7 2 2 10" xfId="26392"/>
    <cellStyle name="Separador de milhares 2 3 7 2 2 2" xfId="22524"/>
    <cellStyle name="Separador de milhares 2 3 7 2 2 2 2" xfId="23080"/>
    <cellStyle name="Separador de milhares 2 3 7 2 2 2 2 2" xfId="23967"/>
    <cellStyle name="Separador de milhares 2 3 7 2 2 2 2 2 2" xfId="25743"/>
    <cellStyle name="Separador de milhares 2 3 7 2 2 2 2 3" xfId="24855"/>
    <cellStyle name="Separador de milhares 2 3 7 2 2 2 3" xfId="23464"/>
    <cellStyle name="Separador de milhares 2 3 7 2 2 2 3 2" xfId="25240"/>
    <cellStyle name="Separador de milhares 2 3 7 2 2 2 4" xfId="24352"/>
    <cellStyle name="Separador de milhares 2 3 7 2 2 2 5" xfId="26148"/>
    <cellStyle name="Separador de milhares 2 3 7 2 2 2 6" xfId="26518"/>
    <cellStyle name="Separador de milhares 2 3 7 2 2 3" xfId="22821"/>
    <cellStyle name="Separador de milhares 2 3 7 2 2 3 2" xfId="23708"/>
    <cellStyle name="Separador de milhares 2 3 7 2 2 3 2 2" xfId="25484"/>
    <cellStyle name="Separador de milhares 2 3 7 2 2 3 3" xfId="24596"/>
    <cellStyle name="Separador de milhares 2 3 7 2 2 4" xfId="22940"/>
    <cellStyle name="Separador de milhares 2 3 7 2 2 4 2" xfId="23827"/>
    <cellStyle name="Separador de milhares 2 3 7 2 2 4 2 2" xfId="25603"/>
    <cellStyle name="Separador de milhares 2 3 7 2 2 4 3" xfId="24715"/>
    <cellStyle name="Separador de milhares 2 3 7 2 2 5" xfId="23324"/>
    <cellStyle name="Separador de milhares 2 3 7 2 2 5 2" xfId="25100"/>
    <cellStyle name="Separador de milhares 2 3 7 2 2 6" xfId="24212"/>
    <cellStyle name="Separador de milhares 2 3 7 2 2 7" xfId="2397"/>
    <cellStyle name="Separador de milhares 2 3 7 2 2 8" xfId="25987"/>
    <cellStyle name="Separador de milhares 2 3 7 2 2 9" xfId="2254"/>
    <cellStyle name="Separador de milhares 2 3 7 3" xfId="1879"/>
    <cellStyle name="Separador de milhares 2 3 7 3 10" xfId="26393"/>
    <cellStyle name="Separador de milhares 2 3 7 3 2" xfId="22523"/>
    <cellStyle name="Separador de milhares 2 3 7 3 2 2" xfId="23079"/>
    <cellStyle name="Separador de milhares 2 3 7 3 2 2 2" xfId="23966"/>
    <cellStyle name="Separador de milhares 2 3 7 3 2 2 2 2" xfId="25742"/>
    <cellStyle name="Separador de milhares 2 3 7 3 2 2 3" xfId="24854"/>
    <cellStyle name="Separador de milhares 2 3 7 3 2 3" xfId="23463"/>
    <cellStyle name="Separador de milhares 2 3 7 3 2 3 2" xfId="25239"/>
    <cellStyle name="Separador de milhares 2 3 7 3 2 4" xfId="24351"/>
    <cellStyle name="Separador de milhares 2 3 7 3 2 5" xfId="26149"/>
    <cellStyle name="Separador de milhares 2 3 7 3 2 6" xfId="26519"/>
    <cellStyle name="Separador de milhares 2 3 7 3 3" xfId="22820"/>
    <cellStyle name="Separador de milhares 2 3 7 3 3 2" xfId="23707"/>
    <cellStyle name="Separador de milhares 2 3 7 3 3 2 2" xfId="25483"/>
    <cellStyle name="Separador de milhares 2 3 7 3 3 3" xfId="24595"/>
    <cellStyle name="Separador de milhares 2 3 7 3 4" xfId="22939"/>
    <cellStyle name="Separador de milhares 2 3 7 3 4 2" xfId="23826"/>
    <cellStyle name="Separador de milhares 2 3 7 3 4 2 2" xfId="25602"/>
    <cellStyle name="Separador de milhares 2 3 7 3 4 3" xfId="24714"/>
    <cellStyle name="Separador de milhares 2 3 7 3 5" xfId="23323"/>
    <cellStyle name="Separador de milhares 2 3 7 3 5 2" xfId="25099"/>
    <cellStyle name="Separador de milhares 2 3 7 3 6" xfId="24211"/>
    <cellStyle name="Separador de milhares 2 3 7 3 7" xfId="2396"/>
    <cellStyle name="Separador de milhares 2 3 7 3 8" xfId="25988"/>
    <cellStyle name="Separador de milhares 2 3 7 3 9" xfId="2253"/>
    <cellStyle name="Separador de milhares 2 3 8" xfId="1880"/>
    <cellStyle name="Separador de milhares 2 3 8 2" xfId="1881"/>
    <cellStyle name="Separador de milhares 2 3 8 2 2" xfId="1882"/>
    <cellStyle name="Separador de milhares 2 3 8 2 2 10" xfId="26394"/>
    <cellStyle name="Separador de milhares 2 3 8 2 2 2" xfId="22526"/>
    <cellStyle name="Separador de milhares 2 3 8 2 2 2 2" xfId="23082"/>
    <cellStyle name="Separador de milhares 2 3 8 2 2 2 2 2" xfId="23969"/>
    <cellStyle name="Separador de milhares 2 3 8 2 2 2 2 2 2" xfId="25745"/>
    <cellStyle name="Separador de milhares 2 3 8 2 2 2 2 3" xfId="24857"/>
    <cellStyle name="Separador de milhares 2 3 8 2 2 2 3" xfId="23466"/>
    <cellStyle name="Separador de milhares 2 3 8 2 2 2 3 2" xfId="25242"/>
    <cellStyle name="Separador de milhares 2 3 8 2 2 2 4" xfId="24354"/>
    <cellStyle name="Separador de milhares 2 3 8 2 2 2 5" xfId="26150"/>
    <cellStyle name="Separador de milhares 2 3 8 2 2 2 6" xfId="26520"/>
    <cellStyle name="Separador de milhares 2 3 8 2 2 3" xfId="22823"/>
    <cellStyle name="Separador de milhares 2 3 8 2 2 3 2" xfId="23710"/>
    <cellStyle name="Separador de milhares 2 3 8 2 2 3 2 2" xfId="25486"/>
    <cellStyle name="Separador de milhares 2 3 8 2 2 3 3" xfId="24598"/>
    <cellStyle name="Separador de milhares 2 3 8 2 2 4" xfId="22942"/>
    <cellStyle name="Separador de milhares 2 3 8 2 2 4 2" xfId="23829"/>
    <cellStyle name="Separador de milhares 2 3 8 2 2 4 2 2" xfId="25605"/>
    <cellStyle name="Separador de milhares 2 3 8 2 2 4 3" xfId="24717"/>
    <cellStyle name="Separador de milhares 2 3 8 2 2 5" xfId="23326"/>
    <cellStyle name="Separador de milhares 2 3 8 2 2 5 2" xfId="25102"/>
    <cellStyle name="Separador de milhares 2 3 8 2 2 6" xfId="24214"/>
    <cellStyle name="Separador de milhares 2 3 8 2 2 7" xfId="2399"/>
    <cellStyle name="Separador de milhares 2 3 8 2 2 8" xfId="25989"/>
    <cellStyle name="Separador de milhares 2 3 8 2 2 9" xfId="2256"/>
    <cellStyle name="Separador de milhares 2 3 8 3" xfId="1883"/>
    <cellStyle name="Separador de milhares 2 3 8 3 10" xfId="26395"/>
    <cellStyle name="Separador de milhares 2 3 8 3 2" xfId="22525"/>
    <cellStyle name="Separador de milhares 2 3 8 3 2 2" xfId="23081"/>
    <cellStyle name="Separador de milhares 2 3 8 3 2 2 2" xfId="23968"/>
    <cellStyle name="Separador de milhares 2 3 8 3 2 2 2 2" xfId="25744"/>
    <cellStyle name="Separador de milhares 2 3 8 3 2 2 3" xfId="24856"/>
    <cellStyle name="Separador de milhares 2 3 8 3 2 3" xfId="23465"/>
    <cellStyle name="Separador de milhares 2 3 8 3 2 3 2" xfId="25241"/>
    <cellStyle name="Separador de milhares 2 3 8 3 2 4" xfId="24353"/>
    <cellStyle name="Separador de milhares 2 3 8 3 2 5" xfId="26151"/>
    <cellStyle name="Separador de milhares 2 3 8 3 2 6" xfId="26521"/>
    <cellStyle name="Separador de milhares 2 3 8 3 3" xfId="22822"/>
    <cellStyle name="Separador de milhares 2 3 8 3 3 2" xfId="23709"/>
    <cellStyle name="Separador de milhares 2 3 8 3 3 2 2" xfId="25485"/>
    <cellStyle name="Separador de milhares 2 3 8 3 3 3" xfId="24597"/>
    <cellStyle name="Separador de milhares 2 3 8 3 4" xfId="22941"/>
    <cellStyle name="Separador de milhares 2 3 8 3 4 2" xfId="23828"/>
    <cellStyle name="Separador de milhares 2 3 8 3 4 2 2" xfId="25604"/>
    <cellStyle name="Separador de milhares 2 3 8 3 4 3" xfId="24716"/>
    <cellStyle name="Separador de milhares 2 3 8 3 5" xfId="23325"/>
    <cellStyle name="Separador de milhares 2 3 8 3 5 2" xfId="25101"/>
    <cellStyle name="Separador de milhares 2 3 8 3 6" xfId="24213"/>
    <cellStyle name="Separador de milhares 2 3 8 3 7" xfId="2398"/>
    <cellStyle name="Separador de milhares 2 3 8 3 8" xfId="25990"/>
    <cellStyle name="Separador de milhares 2 3 8 3 9" xfId="2255"/>
    <cellStyle name="Separador de milhares 2 3 9" xfId="1884"/>
    <cellStyle name="Separador de milhares 2 3 9 2" xfId="1885"/>
    <cellStyle name="Separador de milhares 2 3 9 2 2" xfId="1886"/>
    <cellStyle name="Separador de milhares 2 3 9 2 2 10" xfId="26396"/>
    <cellStyle name="Separador de milhares 2 3 9 2 2 2" xfId="22528"/>
    <cellStyle name="Separador de milhares 2 3 9 2 2 2 2" xfId="23084"/>
    <cellStyle name="Separador de milhares 2 3 9 2 2 2 2 2" xfId="23971"/>
    <cellStyle name="Separador de milhares 2 3 9 2 2 2 2 2 2" xfId="25747"/>
    <cellStyle name="Separador de milhares 2 3 9 2 2 2 2 3" xfId="24859"/>
    <cellStyle name="Separador de milhares 2 3 9 2 2 2 3" xfId="23468"/>
    <cellStyle name="Separador de milhares 2 3 9 2 2 2 3 2" xfId="25244"/>
    <cellStyle name="Separador de milhares 2 3 9 2 2 2 4" xfId="24356"/>
    <cellStyle name="Separador de milhares 2 3 9 2 2 2 5" xfId="26152"/>
    <cellStyle name="Separador de milhares 2 3 9 2 2 2 6" xfId="26522"/>
    <cellStyle name="Separador de milhares 2 3 9 2 2 3" xfId="22825"/>
    <cellStyle name="Separador de milhares 2 3 9 2 2 3 2" xfId="23712"/>
    <cellStyle name="Separador de milhares 2 3 9 2 2 3 2 2" xfId="25488"/>
    <cellStyle name="Separador de milhares 2 3 9 2 2 3 3" xfId="24600"/>
    <cellStyle name="Separador de milhares 2 3 9 2 2 4" xfId="22944"/>
    <cellStyle name="Separador de milhares 2 3 9 2 2 4 2" xfId="23831"/>
    <cellStyle name="Separador de milhares 2 3 9 2 2 4 2 2" xfId="25607"/>
    <cellStyle name="Separador de milhares 2 3 9 2 2 4 3" xfId="24719"/>
    <cellStyle name="Separador de milhares 2 3 9 2 2 5" xfId="23328"/>
    <cellStyle name="Separador de milhares 2 3 9 2 2 5 2" xfId="25104"/>
    <cellStyle name="Separador de milhares 2 3 9 2 2 6" xfId="24216"/>
    <cellStyle name="Separador de milhares 2 3 9 2 2 7" xfId="2401"/>
    <cellStyle name="Separador de milhares 2 3 9 2 2 8" xfId="25991"/>
    <cellStyle name="Separador de milhares 2 3 9 2 2 9" xfId="2258"/>
    <cellStyle name="Separador de milhares 2 3 9 3" xfId="1887"/>
    <cellStyle name="Separador de milhares 2 3 9 3 10" xfId="26397"/>
    <cellStyle name="Separador de milhares 2 3 9 3 2" xfId="22527"/>
    <cellStyle name="Separador de milhares 2 3 9 3 2 2" xfId="23083"/>
    <cellStyle name="Separador de milhares 2 3 9 3 2 2 2" xfId="23970"/>
    <cellStyle name="Separador de milhares 2 3 9 3 2 2 2 2" xfId="25746"/>
    <cellStyle name="Separador de milhares 2 3 9 3 2 2 3" xfId="24858"/>
    <cellStyle name="Separador de milhares 2 3 9 3 2 3" xfId="23467"/>
    <cellStyle name="Separador de milhares 2 3 9 3 2 3 2" xfId="25243"/>
    <cellStyle name="Separador de milhares 2 3 9 3 2 4" xfId="24355"/>
    <cellStyle name="Separador de milhares 2 3 9 3 2 5" xfId="26153"/>
    <cellStyle name="Separador de milhares 2 3 9 3 2 6" xfId="26523"/>
    <cellStyle name="Separador de milhares 2 3 9 3 3" xfId="22824"/>
    <cellStyle name="Separador de milhares 2 3 9 3 3 2" xfId="23711"/>
    <cellStyle name="Separador de milhares 2 3 9 3 3 2 2" xfId="25487"/>
    <cellStyle name="Separador de milhares 2 3 9 3 3 3" xfId="24599"/>
    <cellStyle name="Separador de milhares 2 3 9 3 4" xfId="22943"/>
    <cellStyle name="Separador de milhares 2 3 9 3 4 2" xfId="23830"/>
    <cellStyle name="Separador de milhares 2 3 9 3 4 2 2" xfId="25606"/>
    <cellStyle name="Separador de milhares 2 3 9 3 4 3" xfId="24718"/>
    <cellStyle name="Separador de milhares 2 3 9 3 5" xfId="23327"/>
    <cellStyle name="Separador de milhares 2 3 9 3 5 2" xfId="25103"/>
    <cellStyle name="Separador de milhares 2 3 9 3 6" xfId="24215"/>
    <cellStyle name="Separador de milhares 2 3 9 3 7" xfId="2400"/>
    <cellStyle name="Separador de milhares 2 3 9 3 8" xfId="25992"/>
    <cellStyle name="Separador de milhares 2 3 9 3 9" xfId="2257"/>
    <cellStyle name="Separador de milhares 2 4" xfId="1888"/>
    <cellStyle name="Separador de milhares 2 4 2" xfId="1889"/>
    <cellStyle name="Separador de milhares 2 4 2 2" xfId="1890"/>
    <cellStyle name="Separador de milhares 2 4 2 2 10" xfId="26398"/>
    <cellStyle name="Separador de milhares 2 4 2 2 2" xfId="22530"/>
    <cellStyle name="Separador de milhares 2 4 2 2 2 2" xfId="23086"/>
    <cellStyle name="Separador de milhares 2 4 2 2 2 2 2" xfId="23973"/>
    <cellStyle name="Separador de milhares 2 4 2 2 2 2 2 2" xfId="25749"/>
    <cellStyle name="Separador de milhares 2 4 2 2 2 2 3" xfId="24861"/>
    <cellStyle name="Separador de milhares 2 4 2 2 2 3" xfId="23470"/>
    <cellStyle name="Separador de milhares 2 4 2 2 2 3 2" xfId="25246"/>
    <cellStyle name="Separador de milhares 2 4 2 2 2 4" xfId="24358"/>
    <cellStyle name="Separador de milhares 2 4 2 2 2 5" xfId="26154"/>
    <cellStyle name="Separador de milhares 2 4 2 2 2 6" xfId="26524"/>
    <cellStyle name="Separador de milhares 2 4 2 2 3" xfId="22827"/>
    <cellStyle name="Separador de milhares 2 4 2 2 3 2" xfId="23714"/>
    <cellStyle name="Separador de milhares 2 4 2 2 3 2 2" xfId="25490"/>
    <cellStyle name="Separador de milhares 2 4 2 2 3 3" xfId="24602"/>
    <cellStyle name="Separador de milhares 2 4 2 2 4" xfId="22946"/>
    <cellStyle name="Separador de milhares 2 4 2 2 4 2" xfId="23833"/>
    <cellStyle name="Separador de milhares 2 4 2 2 4 2 2" xfId="25609"/>
    <cellStyle name="Separador de milhares 2 4 2 2 4 3" xfId="24721"/>
    <cellStyle name="Separador de milhares 2 4 2 2 5" xfId="23330"/>
    <cellStyle name="Separador de milhares 2 4 2 2 5 2" xfId="25106"/>
    <cellStyle name="Separador de milhares 2 4 2 2 6" xfId="24218"/>
    <cellStyle name="Separador de milhares 2 4 2 2 7" xfId="2403"/>
    <cellStyle name="Separador de milhares 2 4 2 2 8" xfId="25993"/>
    <cellStyle name="Separador de milhares 2 4 2 2 9" xfId="2260"/>
    <cellStyle name="Separador de milhares 2 4 3" xfId="1891"/>
    <cellStyle name="Separador de milhares 2 4 3 10" xfId="26399"/>
    <cellStyle name="Separador de milhares 2 4 3 2" xfId="22529"/>
    <cellStyle name="Separador de milhares 2 4 3 2 2" xfId="23085"/>
    <cellStyle name="Separador de milhares 2 4 3 2 2 2" xfId="23972"/>
    <cellStyle name="Separador de milhares 2 4 3 2 2 2 2" xfId="25748"/>
    <cellStyle name="Separador de milhares 2 4 3 2 2 3" xfId="24860"/>
    <cellStyle name="Separador de milhares 2 4 3 2 3" xfId="23469"/>
    <cellStyle name="Separador de milhares 2 4 3 2 3 2" xfId="25245"/>
    <cellStyle name="Separador de milhares 2 4 3 2 4" xfId="24357"/>
    <cellStyle name="Separador de milhares 2 4 3 2 5" xfId="26155"/>
    <cellStyle name="Separador de milhares 2 4 3 2 6" xfId="26525"/>
    <cellStyle name="Separador de milhares 2 4 3 3" xfId="22826"/>
    <cellStyle name="Separador de milhares 2 4 3 3 2" xfId="23713"/>
    <cellStyle name="Separador de milhares 2 4 3 3 2 2" xfId="25489"/>
    <cellStyle name="Separador de milhares 2 4 3 3 3" xfId="24601"/>
    <cellStyle name="Separador de milhares 2 4 3 4" xfId="22945"/>
    <cellStyle name="Separador de milhares 2 4 3 4 2" xfId="23832"/>
    <cellStyle name="Separador de milhares 2 4 3 4 2 2" xfId="25608"/>
    <cellStyle name="Separador de milhares 2 4 3 4 3" xfId="24720"/>
    <cellStyle name="Separador de milhares 2 4 3 5" xfId="23329"/>
    <cellStyle name="Separador de milhares 2 4 3 5 2" xfId="25105"/>
    <cellStyle name="Separador de milhares 2 4 3 6" xfId="24217"/>
    <cellStyle name="Separador de milhares 2 4 3 7" xfId="2402"/>
    <cellStyle name="Separador de milhares 2 4 3 8" xfId="25994"/>
    <cellStyle name="Separador de milhares 2 4 3 9" xfId="2259"/>
    <cellStyle name="Separador de milhares 2 5" xfId="1892"/>
    <cellStyle name="Separador de milhares 2 5 2" xfId="1893"/>
    <cellStyle name="Separador de milhares 2 5 2 2" xfId="1894"/>
    <cellStyle name="Separador de milhares 2 5 2 2 10" xfId="26400"/>
    <cellStyle name="Separador de milhares 2 5 2 2 2" xfId="22532"/>
    <cellStyle name="Separador de milhares 2 5 2 2 2 2" xfId="23088"/>
    <cellStyle name="Separador de milhares 2 5 2 2 2 2 2" xfId="23975"/>
    <cellStyle name="Separador de milhares 2 5 2 2 2 2 2 2" xfId="25751"/>
    <cellStyle name="Separador de milhares 2 5 2 2 2 2 3" xfId="24863"/>
    <cellStyle name="Separador de milhares 2 5 2 2 2 3" xfId="23472"/>
    <cellStyle name="Separador de milhares 2 5 2 2 2 3 2" xfId="25248"/>
    <cellStyle name="Separador de milhares 2 5 2 2 2 4" xfId="24360"/>
    <cellStyle name="Separador de milhares 2 5 2 2 2 5" xfId="26156"/>
    <cellStyle name="Separador de milhares 2 5 2 2 2 6" xfId="26526"/>
    <cellStyle name="Separador de milhares 2 5 2 2 3" xfId="22829"/>
    <cellStyle name="Separador de milhares 2 5 2 2 3 2" xfId="23716"/>
    <cellStyle name="Separador de milhares 2 5 2 2 3 2 2" xfId="25492"/>
    <cellStyle name="Separador de milhares 2 5 2 2 3 3" xfId="24604"/>
    <cellStyle name="Separador de milhares 2 5 2 2 4" xfId="22948"/>
    <cellStyle name="Separador de milhares 2 5 2 2 4 2" xfId="23835"/>
    <cellStyle name="Separador de milhares 2 5 2 2 4 2 2" xfId="25611"/>
    <cellStyle name="Separador de milhares 2 5 2 2 4 3" xfId="24723"/>
    <cellStyle name="Separador de milhares 2 5 2 2 5" xfId="23332"/>
    <cellStyle name="Separador de milhares 2 5 2 2 5 2" xfId="25108"/>
    <cellStyle name="Separador de milhares 2 5 2 2 6" xfId="24220"/>
    <cellStyle name="Separador de milhares 2 5 2 2 7" xfId="2405"/>
    <cellStyle name="Separador de milhares 2 5 2 2 8" xfId="25995"/>
    <cellStyle name="Separador de milhares 2 5 2 2 9" xfId="2262"/>
    <cellStyle name="Separador de milhares 2 5 3" xfId="1895"/>
    <cellStyle name="Separador de milhares 2 5 3 10" xfId="26401"/>
    <cellStyle name="Separador de milhares 2 5 3 2" xfId="22531"/>
    <cellStyle name="Separador de milhares 2 5 3 2 2" xfId="23087"/>
    <cellStyle name="Separador de milhares 2 5 3 2 2 2" xfId="23974"/>
    <cellStyle name="Separador de milhares 2 5 3 2 2 2 2" xfId="25750"/>
    <cellStyle name="Separador de milhares 2 5 3 2 2 3" xfId="24862"/>
    <cellStyle name="Separador de milhares 2 5 3 2 3" xfId="23471"/>
    <cellStyle name="Separador de milhares 2 5 3 2 3 2" xfId="25247"/>
    <cellStyle name="Separador de milhares 2 5 3 2 4" xfId="24359"/>
    <cellStyle name="Separador de milhares 2 5 3 2 5" xfId="26157"/>
    <cellStyle name="Separador de milhares 2 5 3 2 6" xfId="26527"/>
    <cellStyle name="Separador de milhares 2 5 3 3" xfId="22828"/>
    <cellStyle name="Separador de milhares 2 5 3 3 2" xfId="23715"/>
    <cellStyle name="Separador de milhares 2 5 3 3 2 2" xfId="25491"/>
    <cellStyle name="Separador de milhares 2 5 3 3 3" xfId="24603"/>
    <cellStyle name="Separador de milhares 2 5 3 4" xfId="22947"/>
    <cellStyle name="Separador de milhares 2 5 3 4 2" xfId="23834"/>
    <cellStyle name="Separador de milhares 2 5 3 4 2 2" xfId="25610"/>
    <cellStyle name="Separador de milhares 2 5 3 4 3" xfId="24722"/>
    <cellStyle name="Separador de milhares 2 5 3 5" xfId="23331"/>
    <cellStyle name="Separador de milhares 2 5 3 5 2" xfId="25107"/>
    <cellStyle name="Separador de milhares 2 5 3 6" xfId="24219"/>
    <cellStyle name="Separador de milhares 2 5 3 7" xfId="2404"/>
    <cellStyle name="Separador de milhares 2 5 3 8" xfId="25996"/>
    <cellStyle name="Separador de milhares 2 5 3 9" xfId="2261"/>
    <cellStyle name="Separador de milhares 2 6" xfId="1896"/>
    <cellStyle name="Separador de milhares 2 6 2" xfId="1897"/>
    <cellStyle name="Separador de milhares 2 6 2 2" xfId="1898"/>
    <cellStyle name="Separador de milhares 2 6 2 2 10" xfId="26402"/>
    <cellStyle name="Separador de milhares 2 6 2 2 2" xfId="22534"/>
    <cellStyle name="Separador de milhares 2 6 2 2 2 2" xfId="23090"/>
    <cellStyle name="Separador de milhares 2 6 2 2 2 2 2" xfId="23977"/>
    <cellStyle name="Separador de milhares 2 6 2 2 2 2 2 2" xfId="25753"/>
    <cellStyle name="Separador de milhares 2 6 2 2 2 2 3" xfId="24865"/>
    <cellStyle name="Separador de milhares 2 6 2 2 2 3" xfId="23474"/>
    <cellStyle name="Separador de milhares 2 6 2 2 2 3 2" xfId="25250"/>
    <cellStyle name="Separador de milhares 2 6 2 2 2 4" xfId="24362"/>
    <cellStyle name="Separador de milhares 2 6 2 2 2 5" xfId="26158"/>
    <cellStyle name="Separador de milhares 2 6 2 2 2 6" xfId="26528"/>
    <cellStyle name="Separador de milhares 2 6 2 2 3" xfId="22831"/>
    <cellStyle name="Separador de milhares 2 6 2 2 3 2" xfId="23718"/>
    <cellStyle name="Separador de milhares 2 6 2 2 3 2 2" xfId="25494"/>
    <cellStyle name="Separador de milhares 2 6 2 2 3 3" xfId="24606"/>
    <cellStyle name="Separador de milhares 2 6 2 2 4" xfId="22950"/>
    <cellStyle name="Separador de milhares 2 6 2 2 4 2" xfId="23837"/>
    <cellStyle name="Separador de milhares 2 6 2 2 4 2 2" xfId="25613"/>
    <cellStyle name="Separador de milhares 2 6 2 2 4 3" xfId="24725"/>
    <cellStyle name="Separador de milhares 2 6 2 2 5" xfId="23334"/>
    <cellStyle name="Separador de milhares 2 6 2 2 5 2" xfId="25110"/>
    <cellStyle name="Separador de milhares 2 6 2 2 6" xfId="24222"/>
    <cellStyle name="Separador de milhares 2 6 2 2 7" xfId="2407"/>
    <cellStyle name="Separador de milhares 2 6 2 2 8" xfId="25997"/>
    <cellStyle name="Separador de milhares 2 6 2 2 9" xfId="2264"/>
    <cellStyle name="Separador de milhares 2 6 3" xfId="1899"/>
    <cellStyle name="Separador de milhares 2 6 3 10" xfId="26403"/>
    <cellStyle name="Separador de milhares 2 6 3 2" xfId="22533"/>
    <cellStyle name="Separador de milhares 2 6 3 2 2" xfId="23089"/>
    <cellStyle name="Separador de milhares 2 6 3 2 2 2" xfId="23976"/>
    <cellStyle name="Separador de milhares 2 6 3 2 2 2 2" xfId="25752"/>
    <cellStyle name="Separador de milhares 2 6 3 2 2 3" xfId="24864"/>
    <cellStyle name="Separador de milhares 2 6 3 2 3" xfId="23473"/>
    <cellStyle name="Separador de milhares 2 6 3 2 3 2" xfId="25249"/>
    <cellStyle name="Separador de milhares 2 6 3 2 4" xfId="24361"/>
    <cellStyle name="Separador de milhares 2 6 3 2 5" xfId="26159"/>
    <cellStyle name="Separador de milhares 2 6 3 2 6" xfId="26529"/>
    <cellStyle name="Separador de milhares 2 6 3 3" xfId="22830"/>
    <cellStyle name="Separador de milhares 2 6 3 3 2" xfId="23717"/>
    <cellStyle name="Separador de milhares 2 6 3 3 2 2" xfId="25493"/>
    <cellStyle name="Separador de milhares 2 6 3 3 3" xfId="24605"/>
    <cellStyle name="Separador de milhares 2 6 3 4" xfId="22949"/>
    <cellStyle name="Separador de milhares 2 6 3 4 2" xfId="23836"/>
    <cellStyle name="Separador de milhares 2 6 3 4 2 2" xfId="25612"/>
    <cellStyle name="Separador de milhares 2 6 3 4 3" xfId="24724"/>
    <cellStyle name="Separador de milhares 2 6 3 5" xfId="23333"/>
    <cellStyle name="Separador de milhares 2 6 3 5 2" xfId="25109"/>
    <cellStyle name="Separador de milhares 2 6 3 6" xfId="24221"/>
    <cellStyle name="Separador de milhares 2 6 3 7" xfId="2406"/>
    <cellStyle name="Separador de milhares 2 6 3 8" xfId="25998"/>
    <cellStyle name="Separador de milhares 2 6 3 9" xfId="2263"/>
    <cellStyle name="Separador de milhares 2 7" xfId="1900"/>
    <cellStyle name="Separador de milhares 2 7 2" xfId="1901"/>
    <cellStyle name="Separador de milhares 2 7 2 2" xfId="1902"/>
    <cellStyle name="Separador de milhares 2 7 2 2 10" xfId="26404"/>
    <cellStyle name="Separador de milhares 2 7 2 2 2" xfId="22536"/>
    <cellStyle name="Separador de milhares 2 7 2 2 2 2" xfId="23092"/>
    <cellStyle name="Separador de milhares 2 7 2 2 2 2 2" xfId="23979"/>
    <cellStyle name="Separador de milhares 2 7 2 2 2 2 2 2" xfId="25755"/>
    <cellStyle name="Separador de milhares 2 7 2 2 2 2 3" xfId="24867"/>
    <cellStyle name="Separador de milhares 2 7 2 2 2 3" xfId="23476"/>
    <cellStyle name="Separador de milhares 2 7 2 2 2 3 2" xfId="25252"/>
    <cellStyle name="Separador de milhares 2 7 2 2 2 4" xfId="24364"/>
    <cellStyle name="Separador de milhares 2 7 2 2 2 5" xfId="26160"/>
    <cellStyle name="Separador de milhares 2 7 2 2 2 6" xfId="26530"/>
    <cellStyle name="Separador de milhares 2 7 2 2 3" xfId="22833"/>
    <cellStyle name="Separador de milhares 2 7 2 2 3 2" xfId="23720"/>
    <cellStyle name="Separador de milhares 2 7 2 2 3 2 2" xfId="25496"/>
    <cellStyle name="Separador de milhares 2 7 2 2 3 3" xfId="24608"/>
    <cellStyle name="Separador de milhares 2 7 2 2 4" xfId="22952"/>
    <cellStyle name="Separador de milhares 2 7 2 2 4 2" xfId="23839"/>
    <cellStyle name="Separador de milhares 2 7 2 2 4 2 2" xfId="25615"/>
    <cellStyle name="Separador de milhares 2 7 2 2 4 3" xfId="24727"/>
    <cellStyle name="Separador de milhares 2 7 2 2 5" xfId="23336"/>
    <cellStyle name="Separador de milhares 2 7 2 2 5 2" xfId="25112"/>
    <cellStyle name="Separador de milhares 2 7 2 2 6" xfId="24224"/>
    <cellStyle name="Separador de milhares 2 7 2 2 7" xfId="2409"/>
    <cellStyle name="Separador de milhares 2 7 2 2 8" xfId="25999"/>
    <cellStyle name="Separador de milhares 2 7 2 2 9" xfId="2266"/>
    <cellStyle name="Separador de milhares 2 7 3" xfId="1903"/>
    <cellStyle name="Separador de milhares 2 7 3 10" xfId="26405"/>
    <cellStyle name="Separador de milhares 2 7 3 2" xfId="22535"/>
    <cellStyle name="Separador de milhares 2 7 3 2 2" xfId="23091"/>
    <cellStyle name="Separador de milhares 2 7 3 2 2 2" xfId="23978"/>
    <cellStyle name="Separador de milhares 2 7 3 2 2 2 2" xfId="25754"/>
    <cellStyle name="Separador de milhares 2 7 3 2 2 3" xfId="24866"/>
    <cellStyle name="Separador de milhares 2 7 3 2 3" xfId="23475"/>
    <cellStyle name="Separador de milhares 2 7 3 2 3 2" xfId="25251"/>
    <cellStyle name="Separador de milhares 2 7 3 2 4" xfId="24363"/>
    <cellStyle name="Separador de milhares 2 7 3 2 5" xfId="26161"/>
    <cellStyle name="Separador de milhares 2 7 3 2 6" xfId="26531"/>
    <cellStyle name="Separador de milhares 2 7 3 3" xfId="22832"/>
    <cellStyle name="Separador de milhares 2 7 3 3 2" xfId="23719"/>
    <cellStyle name="Separador de milhares 2 7 3 3 2 2" xfId="25495"/>
    <cellStyle name="Separador de milhares 2 7 3 3 3" xfId="24607"/>
    <cellStyle name="Separador de milhares 2 7 3 4" xfId="22951"/>
    <cellStyle name="Separador de milhares 2 7 3 4 2" xfId="23838"/>
    <cellStyle name="Separador de milhares 2 7 3 4 2 2" xfId="25614"/>
    <cellStyle name="Separador de milhares 2 7 3 4 3" xfId="24726"/>
    <cellStyle name="Separador de milhares 2 7 3 5" xfId="23335"/>
    <cellStyle name="Separador de milhares 2 7 3 5 2" xfId="25111"/>
    <cellStyle name="Separador de milhares 2 7 3 6" xfId="24223"/>
    <cellStyle name="Separador de milhares 2 7 3 7" xfId="2408"/>
    <cellStyle name="Separador de milhares 2 7 3 8" xfId="26000"/>
    <cellStyle name="Separador de milhares 2 7 3 9" xfId="2265"/>
    <cellStyle name="Separador de milhares 2 8" xfId="1904"/>
    <cellStyle name="Separador de milhares 2 8 2" xfId="1905"/>
    <cellStyle name="Separador de milhares 2 8 2 2" xfId="1906"/>
    <cellStyle name="Separador de milhares 2 8 2 2 10" xfId="26406"/>
    <cellStyle name="Separador de milhares 2 8 2 2 2" xfId="22538"/>
    <cellStyle name="Separador de milhares 2 8 2 2 2 2" xfId="23094"/>
    <cellStyle name="Separador de milhares 2 8 2 2 2 2 2" xfId="23981"/>
    <cellStyle name="Separador de milhares 2 8 2 2 2 2 2 2" xfId="25757"/>
    <cellStyle name="Separador de milhares 2 8 2 2 2 2 3" xfId="24869"/>
    <cellStyle name="Separador de milhares 2 8 2 2 2 3" xfId="23478"/>
    <cellStyle name="Separador de milhares 2 8 2 2 2 3 2" xfId="25254"/>
    <cellStyle name="Separador de milhares 2 8 2 2 2 4" xfId="24366"/>
    <cellStyle name="Separador de milhares 2 8 2 2 2 5" xfId="26162"/>
    <cellStyle name="Separador de milhares 2 8 2 2 2 6" xfId="26532"/>
    <cellStyle name="Separador de milhares 2 8 2 2 3" xfId="22835"/>
    <cellStyle name="Separador de milhares 2 8 2 2 3 2" xfId="23722"/>
    <cellStyle name="Separador de milhares 2 8 2 2 3 2 2" xfId="25498"/>
    <cellStyle name="Separador de milhares 2 8 2 2 3 3" xfId="24610"/>
    <cellStyle name="Separador de milhares 2 8 2 2 4" xfId="22954"/>
    <cellStyle name="Separador de milhares 2 8 2 2 4 2" xfId="23841"/>
    <cellStyle name="Separador de milhares 2 8 2 2 4 2 2" xfId="25617"/>
    <cellStyle name="Separador de milhares 2 8 2 2 4 3" xfId="24729"/>
    <cellStyle name="Separador de milhares 2 8 2 2 5" xfId="23338"/>
    <cellStyle name="Separador de milhares 2 8 2 2 5 2" xfId="25114"/>
    <cellStyle name="Separador de milhares 2 8 2 2 6" xfId="24226"/>
    <cellStyle name="Separador de milhares 2 8 2 2 7" xfId="2411"/>
    <cellStyle name="Separador de milhares 2 8 2 2 8" xfId="26001"/>
    <cellStyle name="Separador de milhares 2 8 2 2 9" xfId="2268"/>
    <cellStyle name="Separador de milhares 2 8 3" xfId="1907"/>
    <cellStyle name="Separador de milhares 2 8 3 10" xfId="26407"/>
    <cellStyle name="Separador de milhares 2 8 3 2" xfId="22537"/>
    <cellStyle name="Separador de milhares 2 8 3 2 2" xfId="23093"/>
    <cellStyle name="Separador de milhares 2 8 3 2 2 2" xfId="23980"/>
    <cellStyle name="Separador de milhares 2 8 3 2 2 2 2" xfId="25756"/>
    <cellStyle name="Separador de milhares 2 8 3 2 2 3" xfId="24868"/>
    <cellStyle name="Separador de milhares 2 8 3 2 3" xfId="23477"/>
    <cellStyle name="Separador de milhares 2 8 3 2 3 2" xfId="25253"/>
    <cellStyle name="Separador de milhares 2 8 3 2 4" xfId="24365"/>
    <cellStyle name="Separador de milhares 2 8 3 2 5" xfId="26163"/>
    <cellStyle name="Separador de milhares 2 8 3 2 6" xfId="26533"/>
    <cellStyle name="Separador de milhares 2 8 3 3" xfId="22834"/>
    <cellStyle name="Separador de milhares 2 8 3 3 2" xfId="23721"/>
    <cellStyle name="Separador de milhares 2 8 3 3 2 2" xfId="25497"/>
    <cellStyle name="Separador de milhares 2 8 3 3 3" xfId="24609"/>
    <cellStyle name="Separador de milhares 2 8 3 4" xfId="22953"/>
    <cellStyle name="Separador de milhares 2 8 3 4 2" xfId="23840"/>
    <cellStyle name="Separador de milhares 2 8 3 4 2 2" xfId="25616"/>
    <cellStyle name="Separador de milhares 2 8 3 4 3" xfId="24728"/>
    <cellStyle name="Separador de milhares 2 8 3 5" xfId="23337"/>
    <cellStyle name="Separador de milhares 2 8 3 5 2" xfId="25113"/>
    <cellStyle name="Separador de milhares 2 8 3 6" xfId="24225"/>
    <cellStyle name="Separador de milhares 2 8 3 7" xfId="2410"/>
    <cellStyle name="Separador de milhares 2 8 3 8" xfId="26002"/>
    <cellStyle name="Separador de milhares 2 8 3 9" xfId="2267"/>
    <cellStyle name="Separador de milhares 2 9" xfId="1908"/>
    <cellStyle name="Separador de milhares 2 9 2" xfId="1909"/>
    <cellStyle name="Separador de milhares 2 9 2 2" xfId="1910"/>
    <cellStyle name="Separador de milhares 2 9 2 2 10" xfId="26408"/>
    <cellStyle name="Separador de milhares 2 9 2 2 2" xfId="22540"/>
    <cellStyle name="Separador de milhares 2 9 2 2 2 2" xfId="23096"/>
    <cellStyle name="Separador de milhares 2 9 2 2 2 2 2" xfId="23983"/>
    <cellStyle name="Separador de milhares 2 9 2 2 2 2 2 2" xfId="25759"/>
    <cellStyle name="Separador de milhares 2 9 2 2 2 2 3" xfId="24871"/>
    <cellStyle name="Separador de milhares 2 9 2 2 2 3" xfId="23480"/>
    <cellStyle name="Separador de milhares 2 9 2 2 2 3 2" xfId="25256"/>
    <cellStyle name="Separador de milhares 2 9 2 2 2 4" xfId="24368"/>
    <cellStyle name="Separador de milhares 2 9 2 2 2 5" xfId="26164"/>
    <cellStyle name="Separador de milhares 2 9 2 2 2 6" xfId="26534"/>
    <cellStyle name="Separador de milhares 2 9 2 2 3" xfId="22837"/>
    <cellStyle name="Separador de milhares 2 9 2 2 3 2" xfId="23724"/>
    <cellStyle name="Separador de milhares 2 9 2 2 3 2 2" xfId="25500"/>
    <cellStyle name="Separador de milhares 2 9 2 2 3 3" xfId="24612"/>
    <cellStyle name="Separador de milhares 2 9 2 2 4" xfId="22956"/>
    <cellStyle name="Separador de milhares 2 9 2 2 4 2" xfId="23843"/>
    <cellStyle name="Separador de milhares 2 9 2 2 4 2 2" xfId="25619"/>
    <cellStyle name="Separador de milhares 2 9 2 2 4 3" xfId="24731"/>
    <cellStyle name="Separador de milhares 2 9 2 2 5" xfId="23340"/>
    <cellStyle name="Separador de milhares 2 9 2 2 5 2" xfId="25116"/>
    <cellStyle name="Separador de milhares 2 9 2 2 6" xfId="24228"/>
    <cellStyle name="Separador de milhares 2 9 2 2 7" xfId="2413"/>
    <cellStyle name="Separador de milhares 2 9 2 2 8" xfId="26003"/>
    <cellStyle name="Separador de milhares 2 9 2 2 9" xfId="2270"/>
    <cellStyle name="Separador de milhares 2 9 3" xfId="1911"/>
    <cellStyle name="Separador de milhares 2 9 3 10" xfId="26409"/>
    <cellStyle name="Separador de milhares 2 9 3 2" xfId="22539"/>
    <cellStyle name="Separador de milhares 2 9 3 2 2" xfId="23095"/>
    <cellStyle name="Separador de milhares 2 9 3 2 2 2" xfId="23982"/>
    <cellStyle name="Separador de milhares 2 9 3 2 2 2 2" xfId="25758"/>
    <cellStyle name="Separador de milhares 2 9 3 2 2 3" xfId="24870"/>
    <cellStyle name="Separador de milhares 2 9 3 2 3" xfId="23479"/>
    <cellStyle name="Separador de milhares 2 9 3 2 3 2" xfId="25255"/>
    <cellStyle name="Separador de milhares 2 9 3 2 4" xfId="24367"/>
    <cellStyle name="Separador de milhares 2 9 3 2 5" xfId="26165"/>
    <cellStyle name="Separador de milhares 2 9 3 2 6" xfId="26535"/>
    <cellStyle name="Separador de milhares 2 9 3 3" xfId="22836"/>
    <cellStyle name="Separador de milhares 2 9 3 3 2" xfId="23723"/>
    <cellStyle name="Separador de milhares 2 9 3 3 2 2" xfId="25499"/>
    <cellStyle name="Separador de milhares 2 9 3 3 3" xfId="24611"/>
    <cellStyle name="Separador de milhares 2 9 3 4" xfId="22955"/>
    <cellStyle name="Separador de milhares 2 9 3 4 2" xfId="23842"/>
    <cellStyle name="Separador de milhares 2 9 3 4 2 2" xfId="25618"/>
    <cellStyle name="Separador de milhares 2 9 3 4 3" xfId="24730"/>
    <cellStyle name="Separador de milhares 2 9 3 5" xfId="23339"/>
    <cellStyle name="Separador de milhares 2 9 3 5 2" xfId="25115"/>
    <cellStyle name="Separador de milhares 2 9 3 6" xfId="24227"/>
    <cellStyle name="Separador de milhares 2 9 3 7" xfId="2412"/>
    <cellStyle name="Separador de milhares 2 9 3 8" xfId="26004"/>
    <cellStyle name="Separador de milhares 2 9 3 9" xfId="2269"/>
    <cellStyle name="Separador de milhares 3" xfId="1912"/>
    <cellStyle name="Separador de milhares 3 10" xfId="1913"/>
    <cellStyle name="Separador de milhares 3 10 2" xfId="1914"/>
    <cellStyle name="Separador de milhares 3 11" xfId="1915"/>
    <cellStyle name="Separador de milhares 3 12" xfId="1916"/>
    <cellStyle name="Separador de milhares 3 12 2" xfId="1917"/>
    <cellStyle name="Separador de milhares 3 12 2 2" xfId="1918"/>
    <cellStyle name="Separador de milhares 3 12 2 2 10" xfId="26410"/>
    <cellStyle name="Separador de milhares 3 12 2 2 2" xfId="22542"/>
    <cellStyle name="Separador de milhares 3 12 2 2 2 2" xfId="23098"/>
    <cellStyle name="Separador de milhares 3 12 2 2 2 2 2" xfId="23985"/>
    <cellStyle name="Separador de milhares 3 12 2 2 2 2 2 2" xfId="25761"/>
    <cellStyle name="Separador de milhares 3 12 2 2 2 2 3" xfId="24873"/>
    <cellStyle name="Separador de milhares 3 12 2 2 2 3" xfId="23482"/>
    <cellStyle name="Separador de milhares 3 12 2 2 2 3 2" xfId="25258"/>
    <cellStyle name="Separador de milhares 3 12 2 2 2 4" xfId="24370"/>
    <cellStyle name="Separador de milhares 3 12 2 2 2 5" xfId="26166"/>
    <cellStyle name="Separador de milhares 3 12 2 2 2 6" xfId="26536"/>
    <cellStyle name="Separador de milhares 3 12 2 2 3" xfId="22839"/>
    <cellStyle name="Separador de milhares 3 12 2 2 3 2" xfId="23726"/>
    <cellStyle name="Separador de milhares 3 12 2 2 3 2 2" xfId="25502"/>
    <cellStyle name="Separador de milhares 3 12 2 2 3 3" xfId="24614"/>
    <cellStyle name="Separador de milhares 3 12 2 2 4" xfId="22958"/>
    <cellStyle name="Separador de milhares 3 12 2 2 4 2" xfId="23845"/>
    <cellStyle name="Separador de milhares 3 12 2 2 4 2 2" xfId="25621"/>
    <cellStyle name="Separador de milhares 3 12 2 2 4 3" xfId="24733"/>
    <cellStyle name="Separador de milhares 3 12 2 2 5" xfId="23342"/>
    <cellStyle name="Separador de milhares 3 12 2 2 5 2" xfId="25118"/>
    <cellStyle name="Separador de milhares 3 12 2 2 6" xfId="24230"/>
    <cellStyle name="Separador de milhares 3 12 2 2 7" xfId="2415"/>
    <cellStyle name="Separador de milhares 3 12 2 2 8" xfId="26005"/>
    <cellStyle name="Separador de milhares 3 12 2 2 9" xfId="2272"/>
    <cellStyle name="Separador de milhares 3 12 3" xfId="1919"/>
    <cellStyle name="Separador de milhares 3 12 3 10" xfId="26411"/>
    <cellStyle name="Separador de milhares 3 12 3 2" xfId="22541"/>
    <cellStyle name="Separador de milhares 3 12 3 2 2" xfId="23097"/>
    <cellStyle name="Separador de milhares 3 12 3 2 2 2" xfId="23984"/>
    <cellStyle name="Separador de milhares 3 12 3 2 2 2 2" xfId="25760"/>
    <cellStyle name="Separador de milhares 3 12 3 2 2 3" xfId="24872"/>
    <cellStyle name="Separador de milhares 3 12 3 2 3" xfId="23481"/>
    <cellStyle name="Separador de milhares 3 12 3 2 3 2" xfId="25257"/>
    <cellStyle name="Separador de milhares 3 12 3 2 4" xfId="24369"/>
    <cellStyle name="Separador de milhares 3 12 3 2 5" xfId="26167"/>
    <cellStyle name="Separador de milhares 3 12 3 2 6" xfId="26537"/>
    <cellStyle name="Separador de milhares 3 12 3 3" xfId="22838"/>
    <cellStyle name="Separador de milhares 3 12 3 3 2" xfId="23725"/>
    <cellStyle name="Separador de milhares 3 12 3 3 2 2" xfId="25501"/>
    <cellStyle name="Separador de milhares 3 12 3 3 3" xfId="24613"/>
    <cellStyle name="Separador de milhares 3 12 3 4" xfId="22957"/>
    <cellStyle name="Separador de milhares 3 12 3 4 2" xfId="23844"/>
    <cellStyle name="Separador de milhares 3 12 3 4 2 2" xfId="25620"/>
    <cellStyle name="Separador de milhares 3 12 3 4 3" xfId="24732"/>
    <cellStyle name="Separador de milhares 3 12 3 5" xfId="23341"/>
    <cellStyle name="Separador de milhares 3 12 3 5 2" xfId="25117"/>
    <cellStyle name="Separador de milhares 3 12 3 6" xfId="24229"/>
    <cellStyle name="Separador de milhares 3 12 3 7" xfId="2414"/>
    <cellStyle name="Separador de milhares 3 12 3 8" xfId="26006"/>
    <cellStyle name="Separador de milhares 3 12 3 9" xfId="2271"/>
    <cellStyle name="Separador de milhares 3 13" xfId="1920"/>
    <cellStyle name="Separador de milhares 3 14" xfId="2595"/>
    <cellStyle name="Separador de milhares 3 14 2" xfId="22626"/>
    <cellStyle name="Separador de milhares 3 14 2 2" xfId="23182"/>
    <cellStyle name="Separador de milhares 3 14 2 2 2" xfId="24069"/>
    <cellStyle name="Separador de milhares 3 14 2 2 2 2" xfId="25845"/>
    <cellStyle name="Separador de milhares 3 14 2 2 3" xfId="24957"/>
    <cellStyle name="Separador de milhares 3 14 2 3" xfId="23566"/>
    <cellStyle name="Separador de milhares 3 14 2 3 2" xfId="25342"/>
    <cellStyle name="Separador de milhares 3 14 2 4" xfId="24454"/>
    <cellStyle name="Separador de milhares 3 2" xfId="1921"/>
    <cellStyle name="Separador de milhares 3 2 2" xfId="1922"/>
    <cellStyle name="Separador de milhares 3 2 3" xfId="2590"/>
    <cellStyle name="Separador de milhares 3 2 3 2" xfId="22625"/>
    <cellStyle name="Separador de milhares 3 2 3 2 2" xfId="23181"/>
    <cellStyle name="Separador de milhares 3 2 3 2 2 2" xfId="24068"/>
    <cellStyle name="Separador de milhares 3 2 3 2 2 2 2" xfId="25844"/>
    <cellStyle name="Separador de milhares 3 2 3 2 2 3" xfId="24956"/>
    <cellStyle name="Separador de milhares 3 2 3 2 3" xfId="23565"/>
    <cellStyle name="Separador de milhares 3 2 3 2 3 2" xfId="25341"/>
    <cellStyle name="Separador de milhares 3 2 3 2 4" xfId="24453"/>
    <cellStyle name="Separador de milhares 3 3" xfId="1923"/>
    <cellStyle name="Separador de milhares 3 3 2" xfId="1924"/>
    <cellStyle name="Separador de milhares 3 4" xfId="1925"/>
    <cellStyle name="Separador de milhares 3 4 2" xfId="1926"/>
    <cellStyle name="Separador de milhares 3 5" xfId="1927"/>
    <cellStyle name="Separador de milhares 3 5 2" xfId="1928"/>
    <cellStyle name="Separador de milhares 3 6" xfId="1929"/>
    <cellStyle name="Separador de milhares 3 6 2" xfId="1930"/>
    <cellStyle name="Separador de milhares 3 7" xfId="1931"/>
    <cellStyle name="Separador de milhares 3 7 2" xfId="1932"/>
    <cellStyle name="Separador de milhares 3 8" xfId="1933"/>
    <cellStyle name="Separador de milhares 3 8 2" xfId="1934"/>
    <cellStyle name="Separador de milhares 3 9" xfId="1935"/>
    <cellStyle name="Separador de milhares 3 9 2" xfId="1936"/>
    <cellStyle name="Separador de milhares 4" xfId="1937"/>
    <cellStyle name="Separador de milhares 4 2" xfId="1938"/>
    <cellStyle name="Separador de milhares 4 2 2" xfId="1939"/>
    <cellStyle name="Separador de milhares 4 2 2 10" xfId="26412"/>
    <cellStyle name="Separador de milhares 4 2 2 2" xfId="22544"/>
    <cellStyle name="Separador de milhares 4 2 2 2 2" xfId="23100"/>
    <cellStyle name="Separador de milhares 4 2 2 2 2 2" xfId="23987"/>
    <cellStyle name="Separador de milhares 4 2 2 2 2 2 2" xfId="25763"/>
    <cellStyle name="Separador de milhares 4 2 2 2 2 3" xfId="24875"/>
    <cellStyle name="Separador de milhares 4 2 2 2 3" xfId="23484"/>
    <cellStyle name="Separador de milhares 4 2 2 2 3 2" xfId="25260"/>
    <cellStyle name="Separador de milhares 4 2 2 2 4" xfId="24372"/>
    <cellStyle name="Separador de milhares 4 2 2 2 5" xfId="26168"/>
    <cellStyle name="Separador de milhares 4 2 2 2 6" xfId="26538"/>
    <cellStyle name="Separador de milhares 4 2 2 3" xfId="22841"/>
    <cellStyle name="Separador de milhares 4 2 2 3 2" xfId="23728"/>
    <cellStyle name="Separador de milhares 4 2 2 3 2 2" xfId="25504"/>
    <cellStyle name="Separador de milhares 4 2 2 3 3" xfId="24616"/>
    <cellStyle name="Separador de milhares 4 2 2 4" xfId="22960"/>
    <cellStyle name="Separador de milhares 4 2 2 4 2" xfId="23847"/>
    <cellStyle name="Separador de milhares 4 2 2 4 2 2" xfId="25623"/>
    <cellStyle name="Separador de milhares 4 2 2 4 3" xfId="24735"/>
    <cellStyle name="Separador de milhares 4 2 2 5" xfId="23344"/>
    <cellStyle name="Separador de milhares 4 2 2 5 2" xfId="25120"/>
    <cellStyle name="Separador de milhares 4 2 2 6" xfId="24232"/>
    <cellStyle name="Separador de milhares 4 2 2 7" xfId="2417"/>
    <cellStyle name="Separador de milhares 4 2 2 8" xfId="26007"/>
    <cellStyle name="Separador de milhares 4 2 2 9" xfId="2274"/>
    <cellStyle name="Separador de milhares 4 3" xfId="1940"/>
    <cellStyle name="Separador de milhares 4 3 10" xfId="26413"/>
    <cellStyle name="Separador de milhares 4 3 2" xfId="22543"/>
    <cellStyle name="Separador de milhares 4 3 2 2" xfId="23099"/>
    <cellStyle name="Separador de milhares 4 3 2 2 2" xfId="23986"/>
    <cellStyle name="Separador de milhares 4 3 2 2 2 2" xfId="25762"/>
    <cellStyle name="Separador de milhares 4 3 2 2 3" xfId="24874"/>
    <cellStyle name="Separador de milhares 4 3 2 3" xfId="23483"/>
    <cellStyle name="Separador de milhares 4 3 2 3 2" xfId="25259"/>
    <cellStyle name="Separador de milhares 4 3 2 4" xfId="24371"/>
    <cellStyle name="Separador de milhares 4 3 2 5" xfId="26169"/>
    <cellStyle name="Separador de milhares 4 3 2 6" xfId="26539"/>
    <cellStyle name="Separador de milhares 4 3 3" xfId="22840"/>
    <cellStyle name="Separador de milhares 4 3 3 2" xfId="23727"/>
    <cellStyle name="Separador de milhares 4 3 3 2 2" xfId="25503"/>
    <cellStyle name="Separador de milhares 4 3 3 3" xfId="24615"/>
    <cellStyle name="Separador de milhares 4 3 4" xfId="22959"/>
    <cellStyle name="Separador de milhares 4 3 4 2" xfId="23846"/>
    <cellStyle name="Separador de milhares 4 3 4 2 2" xfId="25622"/>
    <cellStyle name="Separador de milhares 4 3 4 3" xfId="24734"/>
    <cellStyle name="Separador de milhares 4 3 5" xfId="23343"/>
    <cellStyle name="Separador de milhares 4 3 5 2" xfId="25119"/>
    <cellStyle name="Separador de milhares 4 3 6" xfId="24231"/>
    <cellStyle name="Separador de milhares 4 3 7" xfId="2416"/>
    <cellStyle name="Separador de milhares 4 3 8" xfId="26008"/>
    <cellStyle name="Separador de milhares 4 3 9" xfId="2273"/>
    <cellStyle name="Separador de milhares 4 4" xfId="2586"/>
    <cellStyle name="Separador de milhares 4 4 2" xfId="22624"/>
    <cellStyle name="Separador de milhares 4 4 2 2" xfId="23180"/>
    <cellStyle name="Separador de milhares 4 4 2 2 2" xfId="24067"/>
    <cellStyle name="Separador de milhares 4 4 2 2 2 2" xfId="25843"/>
    <cellStyle name="Separador de milhares 4 4 2 2 3" xfId="24955"/>
    <cellStyle name="Separador de milhares 4 4 2 3" xfId="23564"/>
    <cellStyle name="Separador de milhares 4 4 2 3 2" xfId="25340"/>
    <cellStyle name="Separador de milhares 4 4 2 4" xfId="24452"/>
    <cellStyle name="Separador de milhares 4 4 3" xfId="26312"/>
    <cellStyle name="Separador de milhares 4 5" xfId="26206"/>
    <cellStyle name="Separador de milhares 5" xfId="1941"/>
    <cellStyle name="Separador de milhares 5 2" xfId="1942"/>
    <cellStyle name="Separador de milhares 5 2 2" xfId="1943"/>
    <cellStyle name="Separador de milhares 5 2 2 2" xfId="1944"/>
    <cellStyle name="Separador de milhares 5 2 2 2 10" xfId="26414"/>
    <cellStyle name="Separador de milhares 5 2 2 2 2" xfId="22547"/>
    <cellStyle name="Separador de milhares 5 2 2 2 2 2" xfId="23103"/>
    <cellStyle name="Separador de milhares 5 2 2 2 2 2 2" xfId="23990"/>
    <cellStyle name="Separador de milhares 5 2 2 2 2 2 2 2" xfId="25766"/>
    <cellStyle name="Separador de milhares 5 2 2 2 2 2 3" xfId="24878"/>
    <cellStyle name="Separador de milhares 5 2 2 2 2 3" xfId="23487"/>
    <cellStyle name="Separador de milhares 5 2 2 2 2 3 2" xfId="25263"/>
    <cellStyle name="Separador de milhares 5 2 2 2 2 4" xfId="24375"/>
    <cellStyle name="Separador de milhares 5 2 2 2 2 5" xfId="26170"/>
    <cellStyle name="Separador de milhares 5 2 2 2 2 6" xfId="26540"/>
    <cellStyle name="Separador de milhares 5 2 2 2 3" xfId="22844"/>
    <cellStyle name="Separador de milhares 5 2 2 2 3 2" xfId="23731"/>
    <cellStyle name="Separador de milhares 5 2 2 2 3 2 2" xfId="25507"/>
    <cellStyle name="Separador de milhares 5 2 2 2 3 3" xfId="24619"/>
    <cellStyle name="Separador de milhares 5 2 2 2 4" xfId="22963"/>
    <cellStyle name="Separador de milhares 5 2 2 2 4 2" xfId="23850"/>
    <cellStyle name="Separador de milhares 5 2 2 2 4 2 2" xfId="25626"/>
    <cellStyle name="Separador de milhares 5 2 2 2 4 3" xfId="24738"/>
    <cellStyle name="Separador de milhares 5 2 2 2 5" xfId="23347"/>
    <cellStyle name="Separador de milhares 5 2 2 2 5 2" xfId="25123"/>
    <cellStyle name="Separador de milhares 5 2 2 2 6" xfId="24235"/>
    <cellStyle name="Separador de milhares 5 2 2 2 7" xfId="2420"/>
    <cellStyle name="Separador de milhares 5 2 2 2 8" xfId="26009"/>
    <cellStyle name="Separador de milhares 5 2 2 2 9" xfId="2277"/>
    <cellStyle name="Separador de milhares 5 2 3" xfId="1945"/>
    <cellStyle name="Separador de milhares 5 2 3 10" xfId="26415"/>
    <cellStyle name="Separador de milhares 5 2 3 2" xfId="22546"/>
    <cellStyle name="Separador de milhares 5 2 3 2 2" xfId="23102"/>
    <cellStyle name="Separador de milhares 5 2 3 2 2 2" xfId="23989"/>
    <cellStyle name="Separador de milhares 5 2 3 2 2 2 2" xfId="25765"/>
    <cellStyle name="Separador de milhares 5 2 3 2 2 3" xfId="24877"/>
    <cellStyle name="Separador de milhares 5 2 3 2 3" xfId="23486"/>
    <cellStyle name="Separador de milhares 5 2 3 2 3 2" xfId="25262"/>
    <cellStyle name="Separador de milhares 5 2 3 2 4" xfId="24374"/>
    <cellStyle name="Separador de milhares 5 2 3 2 5" xfId="26171"/>
    <cellStyle name="Separador de milhares 5 2 3 2 6" xfId="26541"/>
    <cellStyle name="Separador de milhares 5 2 3 3" xfId="22843"/>
    <cellStyle name="Separador de milhares 5 2 3 3 2" xfId="23730"/>
    <cellStyle name="Separador de milhares 5 2 3 3 2 2" xfId="25506"/>
    <cellStyle name="Separador de milhares 5 2 3 3 3" xfId="24618"/>
    <cellStyle name="Separador de milhares 5 2 3 4" xfId="22962"/>
    <cellStyle name="Separador de milhares 5 2 3 4 2" xfId="23849"/>
    <cellStyle name="Separador de milhares 5 2 3 4 2 2" xfId="25625"/>
    <cellStyle name="Separador de milhares 5 2 3 4 3" xfId="24737"/>
    <cellStyle name="Separador de milhares 5 2 3 5" xfId="23346"/>
    <cellStyle name="Separador de milhares 5 2 3 5 2" xfId="25122"/>
    <cellStyle name="Separador de milhares 5 2 3 6" xfId="24234"/>
    <cellStyle name="Separador de milhares 5 2 3 7" xfId="2419"/>
    <cellStyle name="Separador de milhares 5 2 3 8" xfId="26010"/>
    <cellStyle name="Separador de milhares 5 2 3 9" xfId="2276"/>
    <cellStyle name="Separador de milhares 5 3" xfId="1946"/>
    <cellStyle name="Separador de milhares 5 3 2" xfId="1947"/>
    <cellStyle name="Separador de milhares 5 3 2 10" xfId="26416"/>
    <cellStyle name="Separador de milhares 5 3 2 2" xfId="22548"/>
    <cellStyle name="Separador de milhares 5 3 2 2 2" xfId="23104"/>
    <cellStyle name="Separador de milhares 5 3 2 2 2 2" xfId="23991"/>
    <cellStyle name="Separador de milhares 5 3 2 2 2 2 2" xfId="25767"/>
    <cellStyle name="Separador de milhares 5 3 2 2 2 3" xfId="24879"/>
    <cellStyle name="Separador de milhares 5 3 2 2 3" xfId="23488"/>
    <cellStyle name="Separador de milhares 5 3 2 2 3 2" xfId="25264"/>
    <cellStyle name="Separador de milhares 5 3 2 2 4" xfId="24376"/>
    <cellStyle name="Separador de milhares 5 3 2 2 5" xfId="26172"/>
    <cellStyle name="Separador de milhares 5 3 2 2 6" xfId="26542"/>
    <cellStyle name="Separador de milhares 5 3 2 3" xfId="22845"/>
    <cellStyle name="Separador de milhares 5 3 2 3 2" xfId="23732"/>
    <cellStyle name="Separador de milhares 5 3 2 3 2 2" xfId="25508"/>
    <cellStyle name="Separador de milhares 5 3 2 3 3" xfId="24620"/>
    <cellStyle name="Separador de milhares 5 3 2 4" xfId="22964"/>
    <cellStyle name="Separador de milhares 5 3 2 4 2" xfId="23851"/>
    <cellStyle name="Separador de milhares 5 3 2 4 2 2" xfId="25627"/>
    <cellStyle name="Separador de milhares 5 3 2 4 3" xfId="24739"/>
    <cellStyle name="Separador de milhares 5 3 2 5" xfId="23348"/>
    <cellStyle name="Separador de milhares 5 3 2 5 2" xfId="25124"/>
    <cellStyle name="Separador de milhares 5 3 2 6" xfId="24236"/>
    <cellStyle name="Separador de milhares 5 3 2 7" xfId="2421"/>
    <cellStyle name="Separador de milhares 5 3 2 8" xfId="26011"/>
    <cellStyle name="Separador de milhares 5 3 2 9" xfId="2278"/>
    <cellStyle name="Separador de milhares 5 4" xfId="1948"/>
    <cellStyle name="Separador de milhares 5 4 2" xfId="1949"/>
    <cellStyle name="Separador de milhares 5 4 2 10" xfId="26417"/>
    <cellStyle name="Separador de milhares 5 4 2 2" xfId="22549"/>
    <cellStyle name="Separador de milhares 5 4 2 2 2" xfId="23105"/>
    <cellStyle name="Separador de milhares 5 4 2 2 2 2" xfId="23992"/>
    <cellStyle name="Separador de milhares 5 4 2 2 2 2 2" xfId="25768"/>
    <cellStyle name="Separador de milhares 5 4 2 2 2 3" xfId="24880"/>
    <cellStyle name="Separador de milhares 5 4 2 2 3" xfId="23489"/>
    <cellStyle name="Separador de milhares 5 4 2 2 3 2" xfId="25265"/>
    <cellStyle name="Separador de milhares 5 4 2 2 4" xfId="24377"/>
    <cellStyle name="Separador de milhares 5 4 2 2 5" xfId="26173"/>
    <cellStyle name="Separador de milhares 5 4 2 2 6" xfId="26543"/>
    <cellStyle name="Separador de milhares 5 4 2 3" xfId="22846"/>
    <cellStyle name="Separador de milhares 5 4 2 3 2" xfId="23733"/>
    <cellStyle name="Separador de milhares 5 4 2 3 2 2" xfId="25509"/>
    <cellStyle name="Separador de milhares 5 4 2 3 3" xfId="24621"/>
    <cellStyle name="Separador de milhares 5 4 2 4" xfId="22965"/>
    <cellStyle name="Separador de milhares 5 4 2 4 2" xfId="23852"/>
    <cellStyle name="Separador de milhares 5 4 2 4 2 2" xfId="25628"/>
    <cellStyle name="Separador de milhares 5 4 2 4 3" xfId="24740"/>
    <cellStyle name="Separador de milhares 5 4 2 5" xfId="23349"/>
    <cellStyle name="Separador de milhares 5 4 2 5 2" xfId="25125"/>
    <cellStyle name="Separador de milhares 5 4 2 6" xfId="24237"/>
    <cellStyle name="Separador de milhares 5 4 2 7" xfId="2422"/>
    <cellStyle name="Separador de milhares 5 4 2 8" xfId="26012"/>
    <cellStyle name="Separador de milhares 5 4 2 9" xfId="2279"/>
    <cellStyle name="Separador de milhares 5 5" xfId="1950"/>
    <cellStyle name="Separador de milhares 5 5 10" xfId="26418"/>
    <cellStyle name="Separador de milhares 5 5 2" xfId="22545"/>
    <cellStyle name="Separador de milhares 5 5 2 2" xfId="23101"/>
    <cellStyle name="Separador de milhares 5 5 2 2 2" xfId="23988"/>
    <cellStyle name="Separador de milhares 5 5 2 2 2 2" xfId="25764"/>
    <cellStyle name="Separador de milhares 5 5 2 2 3" xfId="24876"/>
    <cellStyle name="Separador de milhares 5 5 2 3" xfId="23485"/>
    <cellStyle name="Separador de milhares 5 5 2 3 2" xfId="25261"/>
    <cellStyle name="Separador de milhares 5 5 2 4" xfId="24373"/>
    <cellStyle name="Separador de milhares 5 5 2 5" xfId="26174"/>
    <cellStyle name="Separador de milhares 5 5 2 6" xfId="26544"/>
    <cellStyle name="Separador de milhares 5 5 3" xfId="22842"/>
    <cellStyle name="Separador de milhares 5 5 3 2" xfId="23729"/>
    <cellStyle name="Separador de milhares 5 5 3 2 2" xfId="25505"/>
    <cellStyle name="Separador de milhares 5 5 3 3" xfId="24617"/>
    <cellStyle name="Separador de milhares 5 5 4" xfId="22961"/>
    <cellStyle name="Separador de milhares 5 5 4 2" xfId="23848"/>
    <cellStyle name="Separador de milhares 5 5 4 2 2" xfId="25624"/>
    <cellStyle name="Separador de milhares 5 5 4 3" xfId="24736"/>
    <cellStyle name="Separador de milhares 5 5 5" xfId="23345"/>
    <cellStyle name="Separador de milhares 5 5 5 2" xfId="25121"/>
    <cellStyle name="Separador de milhares 5 5 6" xfId="24233"/>
    <cellStyle name="Separador de milhares 5 5 7" xfId="2418"/>
    <cellStyle name="Separador de milhares 5 5 8" xfId="26013"/>
    <cellStyle name="Separador de milhares 5 5 9" xfId="2275"/>
    <cellStyle name="Separador de milhares 5 6" xfId="1951"/>
    <cellStyle name="Separador de milhares 5 6 2" xfId="22584"/>
    <cellStyle name="Separador de milhares 5 6 2 2" xfId="23140"/>
    <cellStyle name="Separador de milhares 5 6 2 2 2" xfId="24027"/>
    <cellStyle name="Separador de milhares 5 6 2 2 2 2" xfId="25803"/>
    <cellStyle name="Separador de milhares 5 6 2 2 3" xfId="24915"/>
    <cellStyle name="Separador de milhares 5 6 2 3" xfId="23524"/>
    <cellStyle name="Separador de milhares 5 6 2 3 2" xfId="25300"/>
    <cellStyle name="Separador de milhares 5 6 2 4" xfId="24412"/>
    <cellStyle name="Separador de milhares 5 6 3" xfId="22985"/>
    <cellStyle name="Separador de milhares 5 6 3 2" xfId="23872"/>
    <cellStyle name="Separador de milhares 5 6 3 2 2" xfId="25648"/>
    <cellStyle name="Separador de milhares 5 6 3 3" xfId="24760"/>
    <cellStyle name="Separador de milhares 5 6 4" xfId="23369"/>
    <cellStyle name="Separador de milhares 5 6 4 2" xfId="25145"/>
    <cellStyle name="Separador de milhares 5 6 5" xfId="24257"/>
    <cellStyle name="Separador de milhares 5 6 6" xfId="26048"/>
    <cellStyle name="Separador de milhares 5 6 7" xfId="2475"/>
    <cellStyle name="Separador de milhares 5 6 8" xfId="26438"/>
    <cellStyle name="Separador de milhares 6" xfId="57"/>
    <cellStyle name="Separador de milhares 6 2" xfId="1952"/>
    <cellStyle name="Separador de milhares 6 2 2" xfId="1953"/>
    <cellStyle name="Separador de milhares 6 2 2 10" xfId="26419"/>
    <cellStyle name="Separador de milhares 6 2 2 2" xfId="22551"/>
    <cellStyle name="Separador de milhares 6 2 2 2 2" xfId="23107"/>
    <cellStyle name="Separador de milhares 6 2 2 2 2 2" xfId="23994"/>
    <cellStyle name="Separador de milhares 6 2 2 2 2 2 2" xfId="25770"/>
    <cellStyle name="Separador de milhares 6 2 2 2 2 3" xfId="24882"/>
    <cellStyle name="Separador de milhares 6 2 2 2 3" xfId="23491"/>
    <cellStyle name="Separador de milhares 6 2 2 2 3 2" xfId="25267"/>
    <cellStyle name="Separador de milhares 6 2 2 2 4" xfId="24379"/>
    <cellStyle name="Separador de milhares 6 2 2 2 5" xfId="26175"/>
    <cellStyle name="Separador de milhares 6 2 2 2 6" xfId="26545"/>
    <cellStyle name="Separador de milhares 6 2 2 3" xfId="22848"/>
    <cellStyle name="Separador de milhares 6 2 2 3 2" xfId="23735"/>
    <cellStyle name="Separador de milhares 6 2 2 3 2 2" xfId="25511"/>
    <cellStyle name="Separador de milhares 6 2 2 3 3" xfId="24623"/>
    <cellStyle name="Separador de milhares 6 2 2 4" xfId="22967"/>
    <cellStyle name="Separador de milhares 6 2 2 4 2" xfId="23854"/>
    <cellStyle name="Separador de milhares 6 2 2 4 2 2" xfId="25630"/>
    <cellStyle name="Separador de milhares 6 2 2 4 3" xfId="24742"/>
    <cellStyle name="Separador de milhares 6 2 2 5" xfId="23351"/>
    <cellStyle name="Separador de milhares 6 2 2 5 2" xfId="25127"/>
    <cellStyle name="Separador de milhares 6 2 2 6" xfId="24239"/>
    <cellStyle name="Separador de milhares 6 2 2 7" xfId="2424"/>
    <cellStyle name="Separador de milhares 6 2 2 8" xfId="26014"/>
    <cellStyle name="Separador de milhares 6 2 2 9" xfId="2281"/>
    <cellStyle name="Separador de milhares 6 3" xfId="1954"/>
    <cellStyle name="Separador de milhares 6 3 2" xfId="1955"/>
    <cellStyle name="Separador de milhares 6 3 2 10" xfId="26021"/>
    <cellStyle name="Separador de milhares 6 3 2 11" xfId="2280"/>
    <cellStyle name="Separador de milhares 6 3 2 12" xfId="26426"/>
    <cellStyle name="Separador de milhares 6 3 2 2" xfId="1956"/>
    <cellStyle name="Separador de milhares 6 3 2 2 2" xfId="8774"/>
    <cellStyle name="Separador de milhares 6 3 2 2 2 2" xfId="22640"/>
    <cellStyle name="Separador de milhares 6 3 2 2 2 2 2" xfId="23196"/>
    <cellStyle name="Separador de milhares 6 3 2 2 2 2 2 2" xfId="24083"/>
    <cellStyle name="Separador de milhares 6 3 2 2 2 2 2 2 2" xfId="25859"/>
    <cellStyle name="Separador de milhares 6 3 2 2 2 2 2 3" xfId="24971"/>
    <cellStyle name="Separador de milhares 6 3 2 2 2 2 3" xfId="23580"/>
    <cellStyle name="Separador de milhares 6 3 2 2 2 2 3 2" xfId="25356"/>
    <cellStyle name="Separador de milhares 6 3 2 2 2 2 4" xfId="24468"/>
    <cellStyle name="Separador de milhares 6 3 2 2 3" xfId="2630"/>
    <cellStyle name="Separador de milhares 6 3 2 2 3 2" xfId="22634"/>
    <cellStyle name="Separador de milhares 6 3 2 2 3 2 2" xfId="23190"/>
    <cellStyle name="Separador de milhares 6 3 2 2 3 2 2 2" xfId="24077"/>
    <cellStyle name="Separador de milhares 6 3 2 2 3 2 2 2 2" xfId="25853"/>
    <cellStyle name="Separador de milhares 6 3 2 2 3 2 2 3" xfId="24965"/>
    <cellStyle name="Separador de milhares 6 3 2 2 3 2 3" xfId="23574"/>
    <cellStyle name="Separador de milhares 6 3 2 2 3 2 3 2" xfId="25350"/>
    <cellStyle name="Separador de milhares 6 3 2 2 3 2 4" xfId="24462"/>
    <cellStyle name="Separador de milhares 6 3 2 2 3 3" xfId="22988"/>
    <cellStyle name="Separador de milhares 6 3 2 2 3 3 2" xfId="23875"/>
    <cellStyle name="Separador de milhares 6 3 2 2 3 3 2 2" xfId="25651"/>
    <cellStyle name="Separador de milhares 6 3 2 2 3 3 3" xfId="24763"/>
    <cellStyle name="Separador de milhares 6 3 2 2 3 4" xfId="23372"/>
    <cellStyle name="Separador de milhares 6 3 2 2 3 4 2" xfId="25148"/>
    <cellStyle name="Separador de milhares 6 3 2 2 3 5" xfId="24260"/>
    <cellStyle name="Separador de milhares 6 3 2 2 4" xfId="2477"/>
    <cellStyle name="Separador de milhares 6 3 2 3" xfId="2610"/>
    <cellStyle name="Separador de milhares 6 3 2 3 2" xfId="22631"/>
    <cellStyle name="Separador de milhares 6 3 2 3 2 2" xfId="23187"/>
    <cellStyle name="Separador de milhares 6 3 2 3 2 2 2" xfId="24074"/>
    <cellStyle name="Separador de milhares 6 3 2 3 2 2 2 2" xfId="25850"/>
    <cellStyle name="Separador de milhares 6 3 2 3 2 2 3" xfId="24962"/>
    <cellStyle name="Separador de milhares 6 3 2 3 2 3" xfId="23571"/>
    <cellStyle name="Separador de milhares 6 3 2 3 2 3 2" xfId="25347"/>
    <cellStyle name="Separador de milhares 6 3 2 3 2 4" xfId="24459"/>
    <cellStyle name="Separador de milhares 6 3 2 4" xfId="22550"/>
    <cellStyle name="Separador de milhares 6 3 2 4 2" xfId="23106"/>
    <cellStyle name="Separador de milhares 6 3 2 4 2 2" xfId="23993"/>
    <cellStyle name="Separador de milhares 6 3 2 4 2 2 2" xfId="25769"/>
    <cellStyle name="Separador de milhares 6 3 2 4 2 3" xfId="24881"/>
    <cellStyle name="Separador de milhares 6 3 2 4 3" xfId="23490"/>
    <cellStyle name="Separador de milhares 6 3 2 4 3 2" xfId="25266"/>
    <cellStyle name="Separador de milhares 6 3 2 4 4" xfId="24378"/>
    <cellStyle name="Separador de milhares 6 3 2 5" xfId="22847"/>
    <cellStyle name="Separador de milhares 6 3 2 5 2" xfId="23734"/>
    <cellStyle name="Separador de milhares 6 3 2 5 2 2" xfId="25510"/>
    <cellStyle name="Separador de milhares 6 3 2 5 3" xfId="24622"/>
    <cellStyle name="Separador de milhares 6 3 2 6" xfId="22966"/>
    <cellStyle name="Separador de milhares 6 3 2 6 2" xfId="23853"/>
    <cellStyle name="Separador de milhares 6 3 2 6 2 2" xfId="25629"/>
    <cellStyle name="Separador de milhares 6 3 2 6 3" xfId="24741"/>
    <cellStyle name="Separador de milhares 6 3 2 7" xfId="23350"/>
    <cellStyle name="Separador de milhares 6 3 2 7 2" xfId="25126"/>
    <cellStyle name="Separador de milhares 6 3 2 8" xfId="24238"/>
    <cellStyle name="Separador de milhares 6 3 2 9" xfId="2423"/>
    <cellStyle name="Separador de milhares 6 3 3" xfId="1957"/>
    <cellStyle name="Separador de milhares 6 3 3 2" xfId="22614"/>
    <cellStyle name="Separador de milhares 6 3 3 2 2" xfId="23170"/>
    <cellStyle name="Separador de milhares 6 3 3 2 2 2" xfId="24057"/>
    <cellStyle name="Separador de milhares 6 3 3 2 2 2 2" xfId="25833"/>
    <cellStyle name="Separador de milhares 6 3 3 2 2 3" xfId="24945"/>
    <cellStyle name="Separador de milhares 6 3 3 2 3" xfId="23554"/>
    <cellStyle name="Separador de milhares 6 3 3 2 3 2" xfId="25330"/>
    <cellStyle name="Separador de milhares 6 3 3 2 4" xfId="24442"/>
    <cellStyle name="Separador de milhares 6 3 3 3" xfId="2565"/>
    <cellStyle name="Separador de milhares 7" xfId="1958"/>
    <cellStyle name="Separador de milhares 7 2" xfId="1959"/>
    <cellStyle name="Separador de milhares 7 2 2" xfId="1960"/>
    <cellStyle name="Separador de milhares 7 2 2 10" xfId="26420"/>
    <cellStyle name="Separador de milhares 7 2 2 2" xfId="22553"/>
    <cellStyle name="Separador de milhares 7 2 2 2 2" xfId="23109"/>
    <cellStyle name="Separador de milhares 7 2 2 2 2 2" xfId="23996"/>
    <cellStyle name="Separador de milhares 7 2 2 2 2 2 2" xfId="25772"/>
    <cellStyle name="Separador de milhares 7 2 2 2 2 3" xfId="24884"/>
    <cellStyle name="Separador de milhares 7 2 2 2 3" xfId="23493"/>
    <cellStyle name="Separador de milhares 7 2 2 2 3 2" xfId="25269"/>
    <cellStyle name="Separador de milhares 7 2 2 2 4" xfId="24381"/>
    <cellStyle name="Separador de milhares 7 2 2 2 5" xfId="26176"/>
    <cellStyle name="Separador de milhares 7 2 2 2 6" xfId="26546"/>
    <cellStyle name="Separador de milhares 7 2 2 3" xfId="22850"/>
    <cellStyle name="Separador de milhares 7 2 2 3 2" xfId="23737"/>
    <cellStyle name="Separador de milhares 7 2 2 3 2 2" xfId="25513"/>
    <cellStyle name="Separador de milhares 7 2 2 3 3" xfId="24625"/>
    <cellStyle name="Separador de milhares 7 2 2 4" xfId="22969"/>
    <cellStyle name="Separador de milhares 7 2 2 4 2" xfId="23856"/>
    <cellStyle name="Separador de milhares 7 2 2 4 2 2" xfId="25632"/>
    <cellStyle name="Separador de milhares 7 2 2 4 3" xfId="24744"/>
    <cellStyle name="Separador de milhares 7 2 2 5" xfId="23353"/>
    <cellStyle name="Separador de milhares 7 2 2 5 2" xfId="25129"/>
    <cellStyle name="Separador de milhares 7 2 2 6" xfId="24241"/>
    <cellStyle name="Separador de milhares 7 2 2 7" xfId="2426"/>
    <cellStyle name="Separador de milhares 7 2 2 8" xfId="26015"/>
    <cellStyle name="Separador de milhares 7 2 2 9" xfId="2283"/>
    <cellStyle name="Separador de milhares 7 3" xfId="1961"/>
    <cellStyle name="Separador de milhares 7 3 10" xfId="2282"/>
    <cellStyle name="Separador de milhares 7 3 11" xfId="26421"/>
    <cellStyle name="Separador de milhares 7 3 2" xfId="1962"/>
    <cellStyle name="Separador de milhares 7 3 2 2" xfId="22570"/>
    <cellStyle name="Separador de milhares 7 3 2 2 2" xfId="23126"/>
    <cellStyle name="Separador de milhares 7 3 2 2 2 2" xfId="24013"/>
    <cellStyle name="Separador de milhares 7 3 2 2 2 2 2" xfId="25789"/>
    <cellStyle name="Separador de milhares 7 3 2 2 2 3" xfId="24901"/>
    <cellStyle name="Separador de milhares 7 3 2 2 3" xfId="23510"/>
    <cellStyle name="Separador de milhares 7 3 2 2 3 2" xfId="25286"/>
    <cellStyle name="Separador de milhares 7 3 2 2 4" xfId="24398"/>
    <cellStyle name="Separador de milhares 7 3 2 3" xfId="26177"/>
    <cellStyle name="Separador de milhares 7 3 2 4" xfId="2459"/>
    <cellStyle name="Separador de milhares 7 3 2 5" xfId="26547"/>
    <cellStyle name="Separador de milhares 7 3 3" xfId="22552"/>
    <cellStyle name="Separador de milhares 7 3 3 2" xfId="23108"/>
    <cellStyle name="Separador de milhares 7 3 3 2 2" xfId="23995"/>
    <cellStyle name="Separador de milhares 7 3 3 2 2 2" xfId="25771"/>
    <cellStyle name="Separador de milhares 7 3 3 2 3" xfId="24883"/>
    <cellStyle name="Separador de milhares 7 3 3 3" xfId="23492"/>
    <cellStyle name="Separador de milhares 7 3 3 3 2" xfId="25268"/>
    <cellStyle name="Separador de milhares 7 3 3 4" xfId="24380"/>
    <cellStyle name="Separador de milhares 7 3 4" xfId="22849"/>
    <cellStyle name="Separador de milhares 7 3 4 2" xfId="23736"/>
    <cellStyle name="Separador de milhares 7 3 4 2 2" xfId="25512"/>
    <cellStyle name="Separador de milhares 7 3 4 3" xfId="24624"/>
    <cellStyle name="Separador de milhares 7 3 5" xfId="22968"/>
    <cellStyle name="Separador de milhares 7 3 5 2" xfId="23855"/>
    <cellStyle name="Separador de milhares 7 3 5 2 2" xfId="25631"/>
    <cellStyle name="Separador de milhares 7 3 5 3" xfId="24743"/>
    <cellStyle name="Separador de milhares 7 3 6" xfId="23352"/>
    <cellStyle name="Separador de milhares 7 3 6 2" xfId="25128"/>
    <cellStyle name="Separador de milhares 7 3 7" xfId="24240"/>
    <cellStyle name="Separador de milhares 7 3 8" xfId="2425"/>
    <cellStyle name="Separador de milhares 7 3 9" xfId="26016"/>
    <cellStyle name="Separador de milhares 7 4" xfId="1963"/>
    <cellStyle name="Separador de milhares 7 4 10" xfId="22452"/>
    <cellStyle name="Separador de milhares 7 4 10 2" xfId="23008"/>
    <cellStyle name="Separador de milhares 7 4 10 2 2" xfId="23895"/>
    <cellStyle name="Separador de milhares 7 4 10 2 2 2" xfId="25671"/>
    <cellStyle name="Separador de milhares 7 4 10 2 3" xfId="24783"/>
    <cellStyle name="Separador de milhares 7 4 10 3" xfId="23392"/>
    <cellStyle name="Separador de milhares 7 4 10 3 2" xfId="25168"/>
    <cellStyle name="Separador de milhares 7 4 10 4" xfId="24280"/>
    <cellStyle name="Separador de milhares 7 4 11" xfId="2324"/>
    <cellStyle name="Separador de milhares 7 4 12" xfId="26046"/>
    <cellStyle name="Separador de milhares 7 4 13" xfId="2182"/>
    <cellStyle name="Separador de milhares 7 4 2" xfId="1964"/>
    <cellStyle name="Separador de milhares 7 4 2 2" xfId="2583"/>
    <cellStyle name="Separador de milhares 7 4 2 2 2" xfId="22435"/>
    <cellStyle name="Separador de milhares 7 4 2 2 2 2" xfId="22709"/>
    <cellStyle name="Separador de milhares 7 4 2 2 2 2 2" xfId="23242"/>
    <cellStyle name="Separador de milhares 7 4 2 2 2 2 2 2" xfId="24129"/>
    <cellStyle name="Separador de milhares 7 4 2 2 2 2 2 2 2" xfId="25905"/>
    <cellStyle name="Separador de milhares 7 4 2 2 2 2 2 3" xfId="25017"/>
    <cellStyle name="Separador de milhares 7 4 2 2 2 2 3" xfId="23626"/>
    <cellStyle name="Separador de milhares 7 4 2 2 2 2 3 2" xfId="25402"/>
    <cellStyle name="Separador de milhares 7 4 2 2 2 2 4" xfId="24514"/>
    <cellStyle name="Separador de milhares 7 4 2 2 3" xfId="22622"/>
    <cellStyle name="Separador de milhares 7 4 2 2 3 2" xfId="23178"/>
    <cellStyle name="Separador de milhares 7 4 2 2 3 2 2" xfId="24065"/>
    <cellStyle name="Separador de milhares 7 4 2 2 3 2 2 2" xfId="25841"/>
    <cellStyle name="Separador de milhares 7 4 2 2 3 2 3" xfId="24953"/>
    <cellStyle name="Separador de milhares 7 4 2 2 3 3" xfId="23562"/>
    <cellStyle name="Separador de milhares 7 4 2 2 3 3 2" xfId="25338"/>
    <cellStyle name="Separador de milhares 7 4 2 2 3 4" xfId="24450"/>
    <cellStyle name="Separador de milhares 7 4 2 3" xfId="22568"/>
    <cellStyle name="Separador de milhares 7 4 2 3 2" xfId="23124"/>
    <cellStyle name="Separador de milhares 7 4 2 3 2 2" xfId="24011"/>
    <cellStyle name="Separador de milhares 7 4 2 3 2 2 2" xfId="25787"/>
    <cellStyle name="Separador de milhares 7 4 2 3 2 3" xfId="24899"/>
    <cellStyle name="Separador de milhares 7 4 2 3 3" xfId="23508"/>
    <cellStyle name="Separador de milhares 7 4 2 3 3 2" xfId="25284"/>
    <cellStyle name="Separador de milhares 7 4 2 3 4" xfId="24396"/>
    <cellStyle name="Separador de milhares 7 4 2 4" xfId="2457"/>
    <cellStyle name="Separador de milhares 7 4 3" xfId="2516"/>
    <cellStyle name="Separador de milhares 7 4 3 2" xfId="22600"/>
    <cellStyle name="Separador de milhares 7 4 3 2 2" xfId="23156"/>
    <cellStyle name="Separador de milhares 7 4 3 2 2 2" xfId="24043"/>
    <cellStyle name="Separador de milhares 7 4 3 2 2 2 2" xfId="25819"/>
    <cellStyle name="Separador de milhares 7 4 3 2 2 3" xfId="24931"/>
    <cellStyle name="Separador de milhares 7 4 3 2 3" xfId="23540"/>
    <cellStyle name="Separador de milhares 7 4 3 2 3 2" xfId="25316"/>
    <cellStyle name="Separador de milhares 7 4 3 2 4" xfId="24428"/>
    <cellStyle name="Separador de milhares 7 4 4" xfId="2517"/>
    <cellStyle name="Separador de milhares 7 4 4 2" xfId="22601"/>
    <cellStyle name="Separador de milhares 7 4 4 2 2" xfId="23157"/>
    <cellStyle name="Separador de milhares 7 4 4 2 2 2" xfId="24044"/>
    <cellStyle name="Separador de milhares 7 4 4 2 2 2 2" xfId="25820"/>
    <cellStyle name="Separador de milhares 7 4 4 2 2 3" xfId="24932"/>
    <cellStyle name="Separador de milhares 7 4 4 2 3" xfId="23541"/>
    <cellStyle name="Separador de milhares 7 4 4 2 3 2" xfId="25317"/>
    <cellStyle name="Separador de milhares 7 4 4 2 4" xfId="24429"/>
    <cellStyle name="Separador de milhares 7 4 5" xfId="2518"/>
    <cellStyle name="Separador de milhares 7 4 5 2" xfId="22602"/>
    <cellStyle name="Separador de milhares 7 4 5 2 2" xfId="23158"/>
    <cellStyle name="Separador de milhares 7 4 5 2 2 2" xfId="24045"/>
    <cellStyle name="Separador de milhares 7 4 5 2 2 2 2" xfId="25821"/>
    <cellStyle name="Separador de milhares 7 4 5 2 2 3" xfId="24933"/>
    <cellStyle name="Separador de milhares 7 4 5 2 3" xfId="23542"/>
    <cellStyle name="Separador de milhares 7 4 5 2 3 2" xfId="25318"/>
    <cellStyle name="Separador de milhares 7 4 5 2 4" xfId="24430"/>
    <cellStyle name="Separador de milhares 7 4 6" xfId="2519"/>
    <cellStyle name="Separador de milhares 7 4 6 2" xfId="22603"/>
    <cellStyle name="Separador de milhares 7 4 6 2 2" xfId="23159"/>
    <cellStyle name="Separador de milhares 7 4 6 2 2 2" xfId="24046"/>
    <cellStyle name="Separador de milhares 7 4 6 2 2 2 2" xfId="25822"/>
    <cellStyle name="Separador de milhares 7 4 6 2 2 3" xfId="24934"/>
    <cellStyle name="Separador de milhares 7 4 6 2 3" xfId="23543"/>
    <cellStyle name="Separador de milhares 7 4 6 2 3 2" xfId="25319"/>
    <cellStyle name="Separador de milhares 7 4 6 2 4" xfId="24431"/>
    <cellStyle name="Separador de milhares 7 4 7" xfId="2520"/>
    <cellStyle name="Separador de milhares 7 4 7 2" xfId="22604"/>
    <cellStyle name="Separador de milhares 7 4 7 2 2" xfId="23160"/>
    <cellStyle name="Separador de milhares 7 4 7 2 2 2" xfId="24047"/>
    <cellStyle name="Separador de milhares 7 4 7 2 2 2 2" xfId="25823"/>
    <cellStyle name="Separador de milhares 7 4 7 2 2 3" xfId="24935"/>
    <cellStyle name="Separador de milhares 7 4 7 2 3" xfId="23544"/>
    <cellStyle name="Separador de milhares 7 4 7 2 3 2" xfId="25320"/>
    <cellStyle name="Separador de milhares 7 4 7 2 4" xfId="24432"/>
    <cellStyle name="Separador de milhares 7 4 8" xfId="2521"/>
    <cellStyle name="Separador de milhares 7 4 8 2" xfId="22605"/>
    <cellStyle name="Separador de milhares 7 4 8 2 2" xfId="23161"/>
    <cellStyle name="Separador de milhares 7 4 8 2 2 2" xfId="24048"/>
    <cellStyle name="Separador de milhares 7 4 8 2 2 2 2" xfId="25824"/>
    <cellStyle name="Separador de milhares 7 4 8 2 2 3" xfId="24936"/>
    <cellStyle name="Separador de milhares 7 4 8 2 3" xfId="23545"/>
    <cellStyle name="Separador de milhares 7 4 8 2 3 2" xfId="25321"/>
    <cellStyle name="Separador de milhares 7 4 8 2 4" xfId="24433"/>
    <cellStyle name="Separador de milhares 7 4 9" xfId="22325"/>
    <cellStyle name="Separador de milhares 7 4 9 2" xfId="22364"/>
    <cellStyle name="Separador de milhares 7 4 9 2 2" xfId="22667"/>
    <cellStyle name="Separador de milhares 7 4 9 2 2 2" xfId="23223"/>
    <cellStyle name="Separador de milhares 7 4 9 2 2 2 2" xfId="24110"/>
    <cellStyle name="Separador de milhares 7 4 9 2 2 2 2 2" xfId="25886"/>
    <cellStyle name="Separador de milhares 7 4 9 2 2 2 3" xfId="24998"/>
    <cellStyle name="Separador de milhares 7 4 9 2 2 3" xfId="23607"/>
    <cellStyle name="Separador de milhares 7 4 9 2 2 3 2" xfId="25383"/>
    <cellStyle name="Separador de milhares 7 4 9 2 2 4" xfId="24495"/>
    <cellStyle name="Separador de milhares 7 4 9 3" xfId="22402"/>
    <cellStyle name="Separador de milhares 7 4 9 3 2" xfId="22676"/>
    <cellStyle name="Separador de milhares 7 4 9 3 2 2" xfId="23232"/>
    <cellStyle name="Separador de milhares 7 4 9 3 2 2 2" xfId="24119"/>
    <cellStyle name="Separador de milhares 7 4 9 3 2 2 2 2" xfId="25895"/>
    <cellStyle name="Separador de milhares 7 4 9 3 2 2 3" xfId="25007"/>
    <cellStyle name="Separador de milhares 7 4 9 3 2 3" xfId="23616"/>
    <cellStyle name="Separador de milhares 7 4 9 3 2 3 2" xfId="25392"/>
    <cellStyle name="Separador de milhares 7 4 9 3 2 4" xfId="24504"/>
    <cellStyle name="Separador de milhares 7 4 9 4" xfId="22654"/>
    <cellStyle name="Separador de milhares 7 4 9 4 2" xfId="23210"/>
    <cellStyle name="Separador de milhares 7 4 9 4 2 2" xfId="24097"/>
    <cellStyle name="Separador de milhares 7 4 9 4 2 2 2" xfId="25873"/>
    <cellStyle name="Separador de milhares 7 4 9 4 2 3" xfId="24985"/>
    <cellStyle name="Separador de milhares 7 4 9 4 3" xfId="23594"/>
    <cellStyle name="Separador de milhares 7 4 9 4 3 2" xfId="25370"/>
    <cellStyle name="Separador de milhares 7 4 9 4 4" xfId="24482"/>
    <cellStyle name="Separador de milhares 7 5" xfId="1965"/>
    <cellStyle name="Separador de milhares 7 5 2" xfId="22586"/>
    <cellStyle name="Separador de milhares 7 5 2 2" xfId="23142"/>
    <cellStyle name="Separador de milhares 7 5 2 2 2" xfId="24029"/>
    <cellStyle name="Separador de milhares 7 5 2 2 2 2" xfId="25805"/>
    <cellStyle name="Separador de milhares 7 5 2 2 3" xfId="24917"/>
    <cellStyle name="Separador de milhares 7 5 2 3" xfId="23526"/>
    <cellStyle name="Separador de milhares 7 5 2 3 2" xfId="25302"/>
    <cellStyle name="Separador de milhares 7 5 2 4" xfId="24414"/>
    <cellStyle name="Separador de milhares 7 5 3" xfId="2478"/>
    <cellStyle name="Separador de milhares 8" xfId="1966"/>
    <cellStyle name="Separador de milhares 8 2" xfId="1967"/>
    <cellStyle name="Separador de milhares 8 2 2" xfId="1968"/>
    <cellStyle name="Separador de milhares 8 2 2 2" xfId="1969"/>
    <cellStyle name="Separador de milhares 8 2 2 2 10" xfId="26023"/>
    <cellStyle name="Separador de milhares 8 2 2 2 11" xfId="2285"/>
    <cellStyle name="Separador de milhares 8 2 2 2 12" xfId="26428"/>
    <cellStyle name="Separador de milhares 8 2 2 2 2" xfId="2632"/>
    <cellStyle name="Separador de milhares 8 2 2 2 2 2" xfId="22636"/>
    <cellStyle name="Separador de milhares 8 2 2 2 2 2 2" xfId="23192"/>
    <cellStyle name="Separador de milhares 8 2 2 2 2 2 2 2" xfId="24079"/>
    <cellStyle name="Separador de milhares 8 2 2 2 2 2 2 2 2" xfId="25855"/>
    <cellStyle name="Separador de milhares 8 2 2 2 2 2 2 3" xfId="24967"/>
    <cellStyle name="Separador de milhares 8 2 2 2 2 2 3" xfId="23576"/>
    <cellStyle name="Separador de milhares 8 2 2 2 2 2 3 2" xfId="25352"/>
    <cellStyle name="Separador de milhares 8 2 2 2 2 2 4" xfId="24464"/>
    <cellStyle name="Separador de milhares 8 2 2 2 2 3" xfId="22990"/>
    <cellStyle name="Separador de milhares 8 2 2 2 2 3 2" xfId="23877"/>
    <cellStyle name="Separador de milhares 8 2 2 2 2 3 2 2" xfId="25653"/>
    <cellStyle name="Separador de milhares 8 2 2 2 2 3 3" xfId="24765"/>
    <cellStyle name="Separador de milhares 8 2 2 2 2 4" xfId="23374"/>
    <cellStyle name="Separador de milhares 8 2 2 2 2 4 2" xfId="25150"/>
    <cellStyle name="Separador de milhares 8 2 2 2 2 5" xfId="24262"/>
    <cellStyle name="Separador de milhares 8 2 2 2 3" xfId="2611"/>
    <cellStyle name="Separador de milhares 8 2 2 2 3 2" xfId="22632"/>
    <cellStyle name="Separador de milhares 8 2 2 2 3 2 2" xfId="23188"/>
    <cellStyle name="Separador de milhares 8 2 2 2 3 2 2 2" xfId="24075"/>
    <cellStyle name="Separador de milhares 8 2 2 2 3 2 2 2 2" xfId="25851"/>
    <cellStyle name="Separador de milhares 8 2 2 2 3 2 2 3" xfId="24963"/>
    <cellStyle name="Separador de milhares 8 2 2 2 3 2 3" xfId="23572"/>
    <cellStyle name="Separador de milhares 8 2 2 2 3 2 3 2" xfId="25348"/>
    <cellStyle name="Separador de milhares 8 2 2 2 3 2 4" xfId="24460"/>
    <cellStyle name="Separador de milhares 8 2 2 2 4" xfId="22555"/>
    <cellStyle name="Separador de milhares 8 2 2 2 4 2" xfId="23111"/>
    <cellStyle name="Separador de milhares 8 2 2 2 4 2 2" xfId="23998"/>
    <cellStyle name="Separador de milhares 8 2 2 2 4 2 2 2" xfId="25774"/>
    <cellStyle name="Separador de milhares 8 2 2 2 4 2 3" xfId="24886"/>
    <cellStyle name="Separador de milhares 8 2 2 2 4 3" xfId="23495"/>
    <cellStyle name="Separador de milhares 8 2 2 2 4 3 2" xfId="25271"/>
    <cellStyle name="Separador de milhares 8 2 2 2 4 4" xfId="24383"/>
    <cellStyle name="Separador de milhares 8 2 2 2 5" xfId="22852"/>
    <cellStyle name="Separador de milhares 8 2 2 2 5 2" xfId="23739"/>
    <cellStyle name="Separador de milhares 8 2 2 2 5 2 2" xfId="25515"/>
    <cellStyle name="Separador de milhares 8 2 2 2 5 3" xfId="24627"/>
    <cellStyle name="Separador de milhares 8 2 2 2 6" xfId="22971"/>
    <cellStyle name="Separador de milhares 8 2 2 2 6 2" xfId="23858"/>
    <cellStyle name="Separador de milhares 8 2 2 2 6 2 2" xfId="25634"/>
    <cellStyle name="Separador de milhares 8 2 2 2 6 3" xfId="24746"/>
    <cellStyle name="Separador de milhares 8 2 2 2 7" xfId="23355"/>
    <cellStyle name="Separador de milhares 8 2 2 2 7 2" xfId="25131"/>
    <cellStyle name="Separador de milhares 8 2 2 2 8" xfId="24243"/>
    <cellStyle name="Separador de milhares 8 2 2 2 9" xfId="2428"/>
    <cellStyle name="Separador de milhares 8 2 2 3" xfId="1970"/>
    <cellStyle name="Separador de milhares 8 2 2 3 2" xfId="22615"/>
    <cellStyle name="Separador de milhares 8 2 2 3 2 2" xfId="23171"/>
    <cellStyle name="Separador de milhares 8 2 2 3 2 2 2" xfId="24058"/>
    <cellStyle name="Separador de milhares 8 2 2 3 2 2 2 2" xfId="25834"/>
    <cellStyle name="Separador de milhares 8 2 2 3 2 2 3" xfId="24946"/>
    <cellStyle name="Separador de milhares 8 2 2 3 2 3" xfId="23555"/>
    <cellStyle name="Separador de milhares 8 2 2 3 2 3 2" xfId="25331"/>
    <cellStyle name="Separador de milhares 8 2 2 3 2 4" xfId="24443"/>
    <cellStyle name="Separador de milhares 8 2 2 3 3" xfId="26178"/>
    <cellStyle name="Separador de milhares 8 2 2 3 4" xfId="2566"/>
    <cellStyle name="Separador de milhares 8 2 2 3 5" xfId="26548"/>
    <cellStyle name="Separador de milhares 8 2 2 4" xfId="22447"/>
    <cellStyle name="Separador de milhares 8 2 2 4 2" xfId="23003"/>
    <cellStyle name="Separador de milhares 8 2 2 4 2 2" xfId="23890"/>
    <cellStyle name="Separador de milhares 8 2 2 4 2 2 2" xfId="25666"/>
    <cellStyle name="Separador de milhares 8 2 2 4 2 3" xfId="24778"/>
    <cellStyle name="Separador de milhares 8 2 2 4 3" xfId="23387"/>
    <cellStyle name="Separador de milhares 8 2 2 4 3 2" xfId="25163"/>
    <cellStyle name="Separador de milhares 8 2 2 4 4" xfId="24275"/>
    <cellStyle name="Separador de milhares 8 2 2 5" xfId="2319"/>
    <cellStyle name="Separador de milhares 8 2 2 6" xfId="2173"/>
    <cellStyle name="Separador de milhares 8 2 3" xfId="1971"/>
    <cellStyle name="Separador de milhares 8 2 3 2" xfId="22587"/>
    <cellStyle name="Separador de milhares 8 2 3 2 2" xfId="23143"/>
    <cellStyle name="Separador de milhares 8 2 3 2 2 2" xfId="24030"/>
    <cellStyle name="Separador de milhares 8 2 3 2 2 2 2" xfId="25806"/>
    <cellStyle name="Separador de milhares 8 2 3 2 2 3" xfId="24918"/>
    <cellStyle name="Separador de milhares 8 2 3 2 3" xfId="23527"/>
    <cellStyle name="Separador de milhares 8 2 3 2 3 2" xfId="25303"/>
    <cellStyle name="Separador de milhares 8 2 3 2 4" xfId="24415"/>
    <cellStyle name="Separador de milhares 8 2 3 3" xfId="2479"/>
    <cellStyle name="Separador de milhares 8 3" xfId="1972"/>
    <cellStyle name="Separador de milhares 8 3 2" xfId="1973"/>
    <cellStyle name="Separador de milhares 8 3 2 10" xfId="26022"/>
    <cellStyle name="Separador de milhares 8 3 2 11" xfId="2284"/>
    <cellStyle name="Separador de milhares 8 3 2 12" xfId="26427"/>
    <cellStyle name="Separador de milhares 8 3 2 2" xfId="2631"/>
    <cellStyle name="Separador de milhares 8 3 2 2 2" xfId="22635"/>
    <cellStyle name="Separador de milhares 8 3 2 2 2 2" xfId="23191"/>
    <cellStyle name="Separador de milhares 8 3 2 2 2 2 2" xfId="24078"/>
    <cellStyle name="Separador de milhares 8 3 2 2 2 2 2 2" xfId="25854"/>
    <cellStyle name="Separador de milhares 8 3 2 2 2 2 3" xfId="24966"/>
    <cellStyle name="Separador de milhares 8 3 2 2 2 3" xfId="23575"/>
    <cellStyle name="Separador de milhares 8 3 2 2 2 3 2" xfId="25351"/>
    <cellStyle name="Separador de milhares 8 3 2 2 2 4" xfId="24463"/>
    <cellStyle name="Separador de milhares 8 3 2 2 3" xfId="22989"/>
    <cellStyle name="Separador de milhares 8 3 2 2 3 2" xfId="23876"/>
    <cellStyle name="Separador de milhares 8 3 2 2 3 2 2" xfId="25652"/>
    <cellStyle name="Separador de milhares 8 3 2 2 3 3" xfId="24764"/>
    <cellStyle name="Separador de milhares 8 3 2 2 4" xfId="23373"/>
    <cellStyle name="Separador de milhares 8 3 2 2 4 2" xfId="25149"/>
    <cellStyle name="Separador de milhares 8 3 2 2 5" xfId="24261"/>
    <cellStyle name="Separador de milhares 8 3 2 3" xfId="2608"/>
    <cellStyle name="Separador de milhares 8 3 2 3 2" xfId="22629"/>
    <cellStyle name="Separador de milhares 8 3 2 3 2 2" xfId="23185"/>
    <cellStyle name="Separador de milhares 8 3 2 3 2 2 2" xfId="24072"/>
    <cellStyle name="Separador de milhares 8 3 2 3 2 2 2 2" xfId="25848"/>
    <cellStyle name="Separador de milhares 8 3 2 3 2 2 3" xfId="24960"/>
    <cellStyle name="Separador de milhares 8 3 2 3 2 3" xfId="23569"/>
    <cellStyle name="Separador de milhares 8 3 2 3 2 3 2" xfId="25345"/>
    <cellStyle name="Separador de milhares 8 3 2 3 2 4" xfId="24457"/>
    <cellStyle name="Separador de milhares 8 3 2 4" xfId="22554"/>
    <cellStyle name="Separador de milhares 8 3 2 4 2" xfId="23110"/>
    <cellStyle name="Separador de milhares 8 3 2 4 2 2" xfId="23997"/>
    <cellStyle name="Separador de milhares 8 3 2 4 2 2 2" xfId="25773"/>
    <cellStyle name="Separador de milhares 8 3 2 4 2 3" xfId="24885"/>
    <cellStyle name="Separador de milhares 8 3 2 4 3" xfId="23494"/>
    <cellStyle name="Separador de milhares 8 3 2 4 3 2" xfId="25270"/>
    <cellStyle name="Separador de milhares 8 3 2 4 4" xfId="24382"/>
    <cellStyle name="Separador de milhares 8 3 2 5" xfId="22851"/>
    <cellStyle name="Separador de milhares 8 3 2 5 2" xfId="23738"/>
    <cellStyle name="Separador de milhares 8 3 2 5 2 2" xfId="25514"/>
    <cellStyle name="Separador de milhares 8 3 2 5 3" xfId="24626"/>
    <cellStyle name="Separador de milhares 8 3 2 6" xfId="22970"/>
    <cellStyle name="Separador de milhares 8 3 2 6 2" xfId="23857"/>
    <cellStyle name="Separador de milhares 8 3 2 6 2 2" xfId="25633"/>
    <cellStyle name="Separador de milhares 8 3 2 6 3" xfId="24745"/>
    <cellStyle name="Separador de milhares 8 3 2 7" xfId="23354"/>
    <cellStyle name="Separador de milhares 8 3 2 7 2" xfId="25130"/>
    <cellStyle name="Separador de milhares 8 3 2 8" xfId="24242"/>
    <cellStyle name="Separador de milhares 8 3 2 9" xfId="2427"/>
    <cellStyle name="Separador de milhares 8 3 3" xfId="1974"/>
    <cellStyle name="Separador de milhares 8 3 3 2" xfId="22612"/>
    <cellStyle name="Separador de milhares 8 3 3 2 2" xfId="23168"/>
    <cellStyle name="Separador de milhares 8 3 3 2 2 2" xfId="24055"/>
    <cellStyle name="Separador de milhares 8 3 3 2 2 2 2" xfId="25831"/>
    <cellStyle name="Separador de milhares 8 3 3 2 2 3" xfId="24943"/>
    <cellStyle name="Separador de milhares 8 3 3 2 3" xfId="23552"/>
    <cellStyle name="Separador de milhares 8 3 3 2 3 2" xfId="25328"/>
    <cellStyle name="Separador de milhares 8 3 3 2 4" xfId="24440"/>
    <cellStyle name="Separador de milhares 8 3 3 3" xfId="2563"/>
    <cellStyle name="Separador de milhares 8 4" xfId="1975"/>
    <cellStyle name="Separador de milhares 8 4 2" xfId="1976"/>
    <cellStyle name="Separador de milhares 8 4 2 2" xfId="22575"/>
    <cellStyle name="Separador de milhares 8 4 2 2 2" xfId="23131"/>
    <cellStyle name="Separador de milhares 8 4 2 2 2 2" xfId="24018"/>
    <cellStyle name="Separador de milhares 8 4 2 2 2 2 2" xfId="25794"/>
    <cellStyle name="Separador de milhares 8 4 2 2 2 3" xfId="24906"/>
    <cellStyle name="Separador de milhares 8 4 2 2 3" xfId="23515"/>
    <cellStyle name="Separador de milhares 8 4 2 2 3 2" xfId="25291"/>
    <cellStyle name="Separador de milhares 8 4 2 2 4" xfId="24403"/>
    <cellStyle name="Separador de milhares 8 4 2 2 5" xfId="26180"/>
    <cellStyle name="Separador de milhares 8 4 2 2 6" xfId="26550"/>
    <cellStyle name="Separador de milhares 8 4 2 3" xfId="22982"/>
    <cellStyle name="Separador de milhares 8 4 2 3 2" xfId="23869"/>
    <cellStyle name="Separador de milhares 8 4 2 3 2 2" xfId="25645"/>
    <cellStyle name="Separador de milhares 8 4 2 3 3" xfId="24757"/>
    <cellStyle name="Separador de milhares 8 4 2 3 4" xfId="26666"/>
    <cellStyle name="Separador de milhares 8 4 2 4" xfId="23366"/>
    <cellStyle name="Separador de milhares 8 4 2 4 2" xfId="25142"/>
    <cellStyle name="Separador de milhares 8 4 2 5" xfId="24254"/>
    <cellStyle name="Separador de milhares 8 4 2 6" xfId="26028"/>
    <cellStyle name="Separador de milhares 8 4 2 7" xfId="2464"/>
    <cellStyle name="Separador de milhares 8 4 2 8" xfId="26433"/>
    <cellStyle name="Separador de milhares 8 4 3" xfId="2314"/>
    <cellStyle name="Separador de milhares 8 4 3 2" xfId="26179"/>
    <cellStyle name="Separador de milhares 8 4 3 3" xfId="26549"/>
    <cellStyle name="Separador de milhares 8 4 4" xfId="2169"/>
    <cellStyle name="Separador de milhares 8 4 4 2" xfId="26663"/>
    <cellStyle name="Separador de milhares 8 4 5" xfId="26319"/>
    <cellStyle name="Separador de milhares 8 5" xfId="1977"/>
    <cellStyle name="Separador de milhares 8 5 2" xfId="22446"/>
    <cellStyle name="Separador de milhares 8 5 2 2" xfId="23002"/>
    <cellStyle name="Separador de milhares 8 5 2 2 2" xfId="23889"/>
    <cellStyle name="Separador de milhares 8 5 2 2 2 2" xfId="25665"/>
    <cellStyle name="Separador de milhares 8 5 2 2 3" xfId="24777"/>
    <cellStyle name="Separador de milhares 8 5 2 3" xfId="23386"/>
    <cellStyle name="Separador de milhares 8 5 2 3 2" xfId="25162"/>
    <cellStyle name="Separador de milhares 8 5 2 4" xfId="24274"/>
    <cellStyle name="Separador de milhares 8 5 2 5" xfId="26181"/>
    <cellStyle name="Separador de milhares 8 5 2 6" xfId="26551"/>
    <cellStyle name="Separador de milhares 8 5 3" xfId="2318"/>
    <cellStyle name="Separador de milhares 8 5 4" xfId="2172"/>
    <cellStyle name="Separador de milhares 8 6" xfId="1978"/>
    <cellStyle name="Separador de milhares 8 6 2" xfId="22569"/>
    <cellStyle name="Separador de milhares 8 6 2 2" xfId="23125"/>
    <cellStyle name="Separador de milhares 8 6 2 2 2" xfId="24012"/>
    <cellStyle name="Separador de milhares 8 6 2 2 2 2" xfId="25788"/>
    <cellStyle name="Separador de milhares 8 6 2 2 3" xfId="24900"/>
    <cellStyle name="Separador de milhares 8 6 2 3" xfId="23509"/>
    <cellStyle name="Separador de milhares 8 6 2 3 2" xfId="25285"/>
    <cellStyle name="Separador de milhares 8 6 2 4" xfId="24397"/>
    <cellStyle name="Separador de milhares 8 6 3" xfId="2458"/>
    <cellStyle name="Separador de milhares 9" xfId="1979"/>
    <cellStyle name="Separador de milhares 9 2" xfId="1980"/>
    <cellStyle name="Separador de milhares 9 2 2" xfId="1981"/>
    <cellStyle name="Separador de milhares 9 2 2 10" xfId="26422"/>
    <cellStyle name="Separador de milhares 9 2 2 2" xfId="22557"/>
    <cellStyle name="Separador de milhares 9 2 2 2 2" xfId="23113"/>
    <cellStyle name="Separador de milhares 9 2 2 2 2 2" xfId="24000"/>
    <cellStyle name="Separador de milhares 9 2 2 2 2 2 2" xfId="25776"/>
    <cellStyle name="Separador de milhares 9 2 2 2 2 3" xfId="24888"/>
    <cellStyle name="Separador de milhares 9 2 2 2 3" xfId="23497"/>
    <cellStyle name="Separador de milhares 9 2 2 2 3 2" xfId="25273"/>
    <cellStyle name="Separador de milhares 9 2 2 2 4" xfId="24385"/>
    <cellStyle name="Separador de milhares 9 2 2 2 5" xfId="26182"/>
    <cellStyle name="Separador de milhares 9 2 2 2 6" xfId="26552"/>
    <cellStyle name="Separador de milhares 9 2 2 3" xfId="22854"/>
    <cellStyle name="Separador de milhares 9 2 2 3 2" xfId="23741"/>
    <cellStyle name="Separador de milhares 9 2 2 3 2 2" xfId="25517"/>
    <cellStyle name="Separador de milhares 9 2 2 3 3" xfId="24629"/>
    <cellStyle name="Separador de milhares 9 2 2 4" xfId="22973"/>
    <cellStyle name="Separador de milhares 9 2 2 4 2" xfId="23860"/>
    <cellStyle name="Separador de milhares 9 2 2 4 2 2" xfId="25636"/>
    <cellStyle name="Separador de milhares 9 2 2 4 3" xfId="24748"/>
    <cellStyle name="Separador de milhares 9 2 2 5" xfId="23357"/>
    <cellStyle name="Separador de milhares 9 2 2 5 2" xfId="25133"/>
    <cellStyle name="Separador de milhares 9 2 2 6" xfId="24245"/>
    <cellStyle name="Separador de milhares 9 2 2 7" xfId="2430"/>
    <cellStyle name="Separador de milhares 9 2 2 8" xfId="26017"/>
    <cellStyle name="Separador de milhares 9 2 2 9" xfId="2287"/>
    <cellStyle name="Separador de milhares 9 3" xfId="1982"/>
    <cellStyle name="Separador de milhares 9 3 10" xfId="26423"/>
    <cellStyle name="Separador de milhares 9 3 2" xfId="22556"/>
    <cellStyle name="Separador de milhares 9 3 2 2" xfId="23112"/>
    <cellStyle name="Separador de milhares 9 3 2 2 2" xfId="23999"/>
    <cellStyle name="Separador de milhares 9 3 2 2 2 2" xfId="25775"/>
    <cellStyle name="Separador de milhares 9 3 2 2 3" xfId="24887"/>
    <cellStyle name="Separador de milhares 9 3 2 3" xfId="23496"/>
    <cellStyle name="Separador de milhares 9 3 2 3 2" xfId="25272"/>
    <cellStyle name="Separador de milhares 9 3 2 4" xfId="24384"/>
    <cellStyle name="Separador de milhares 9 3 2 5" xfId="26183"/>
    <cellStyle name="Separador de milhares 9 3 2 6" xfId="26553"/>
    <cellStyle name="Separador de milhares 9 3 3" xfId="22853"/>
    <cellStyle name="Separador de milhares 9 3 3 2" xfId="23740"/>
    <cellStyle name="Separador de milhares 9 3 3 2 2" xfId="25516"/>
    <cellStyle name="Separador de milhares 9 3 3 3" xfId="24628"/>
    <cellStyle name="Separador de milhares 9 3 4" xfId="22972"/>
    <cellStyle name="Separador de milhares 9 3 4 2" xfId="23859"/>
    <cellStyle name="Separador de milhares 9 3 4 2 2" xfId="25635"/>
    <cellStyle name="Separador de milhares 9 3 4 3" xfId="24747"/>
    <cellStyle name="Separador de milhares 9 3 5" xfId="23356"/>
    <cellStyle name="Separador de milhares 9 3 5 2" xfId="25132"/>
    <cellStyle name="Separador de milhares 9 3 6" xfId="24244"/>
    <cellStyle name="Separador de milhares 9 3 7" xfId="2429"/>
    <cellStyle name="Separador de milhares 9 3 8" xfId="26018"/>
    <cellStyle name="Separador de milhares 9 3 9" xfId="2286"/>
    <cellStyle name="Separador de milhares_planilha orçamentária PORTO BELO 2 - COMPLETA" xfId="58"/>
    <cellStyle name="Sepavador de milhares [0]_Pasta2" xfId="32210"/>
    <cellStyle name="Standard_RP100_01 (metr.)" xfId="32211"/>
    <cellStyle name="TableStyleLight1" xfId="1983"/>
    <cellStyle name="Texto de Aviso" xfId="15" builtinId="11" customBuiltin="1"/>
    <cellStyle name="Texto de Aviso 2" xfId="1984"/>
    <cellStyle name="Texto de Aviso 2 2" xfId="1985"/>
    <cellStyle name="Texto de Aviso 2 3" xfId="1986"/>
    <cellStyle name="Texto de Aviso 2 4" xfId="1987"/>
    <cellStyle name="Texto de Aviso 3" xfId="1988"/>
    <cellStyle name="Texto de Aviso 4" xfId="2303"/>
    <cellStyle name="Texto Explicativo" xfId="17" builtinId="53" customBuiltin="1"/>
    <cellStyle name="Texto Explicativo 2" xfId="1989"/>
    <cellStyle name="Texto Explicativo 2 2" xfId="1990"/>
    <cellStyle name="Texto Explicativo 2 3" xfId="1991"/>
    <cellStyle name="Texto Explicativo 2 4" xfId="1992"/>
    <cellStyle name="Texto Explicativo 3" xfId="1993"/>
    <cellStyle name="Título" xfId="3" builtinId="15" customBuiltin="1"/>
    <cellStyle name="Título 1" xfId="4" builtinId="16" customBuiltin="1"/>
    <cellStyle name="Título 1 1" xfId="1994"/>
    <cellStyle name="Título 1 1 1" xfId="1995"/>
    <cellStyle name="Título 1 1 10" xfId="1996"/>
    <cellStyle name="Título 1 1 11" xfId="1997"/>
    <cellStyle name="Título 1 1 12" xfId="1998"/>
    <cellStyle name="Título 1 1 13" xfId="1999"/>
    <cellStyle name="Título 1 1 14" xfId="2000"/>
    <cellStyle name="Título 1 1 15" xfId="2001"/>
    <cellStyle name="Título 1 1 2" xfId="2002"/>
    <cellStyle name="Título 1 1 3" xfId="2003"/>
    <cellStyle name="Título 1 1 4" xfId="2004"/>
    <cellStyle name="Título 1 1 5" xfId="2005"/>
    <cellStyle name="Título 1 1 6" xfId="2006"/>
    <cellStyle name="Título 1 1 7" xfId="2007"/>
    <cellStyle name="Título 1 1 8" xfId="2008"/>
    <cellStyle name="Título 1 1 9" xfId="2009"/>
    <cellStyle name="Título 1 2" xfId="2010"/>
    <cellStyle name="Título 2" xfId="5" builtinId="17" customBuiltin="1"/>
    <cellStyle name="Título 2 2" xfId="2011"/>
    <cellStyle name="Título 3" xfId="6" builtinId="18" customBuiltin="1"/>
    <cellStyle name="Título 3 2" xfId="2012"/>
    <cellStyle name="Título 3 2 2" xfId="26564"/>
    <cellStyle name="Título 3 2 2 2" xfId="26672"/>
    <cellStyle name="Título 3 2 3" xfId="26228"/>
    <cellStyle name="Título 4" xfId="7" builtinId="19" customBuiltin="1"/>
    <cellStyle name="Título 4 2" xfId="2013"/>
    <cellStyle name="Título 5" xfId="2014"/>
    <cellStyle name="Título 5 2" xfId="2015"/>
    <cellStyle name="Título 5 3" xfId="2016"/>
    <cellStyle name="Título 5 4" xfId="2017"/>
    <cellStyle name="Título 6" xfId="2018"/>
    <cellStyle name="Titulo1" xfId="32212"/>
    <cellStyle name="Titulo2" xfId="32213"/>
    <cellStyle name="Total" xfId="18" builtinId="25" customBuiltin="1"/>
    <cellStyle name="Total 2" xfId="2019"/>
    <cellStyle name="Total 2 2" xfId="2020"/>
    <cellStyle name="Total 2 2 2" xfId="2612"/>
    <cellStyle name="Total 2 2 2 10" xfId="5248"/>
    <cellStyle name="Total 2 2 2 10 2" xfId="10388"/>
    <cellStyle name="Total 2 2 2 10 3" xfId="16132"/>
    <cellStyle name="Total 2 2 2 10 4" xfId="12846"/>
    <cellStyle name="Total 2 2 2 11" xfId="5141"/>
    <cellStyle name="Total 2 2 2 11 2" xfId="10380"/>
    <cellStyle name="Total 2 2 2 11 3" xfId="16069"/>
    <cellStyle name="Total 2 2 2 11 4" xfId="12780"/>
    <cellStyle name="Total 2 2 2 12" xfId="4859"/>
    <cellStyle name="Total 2 2 2 12 2" xfId="15836"/>
    <cellStyle name="Total 2 2 2 12 3" xfId="13147"/>
    <cellStyle name="Total 2 2 2 13" xfId="8775"/>
    <cellStyle name="Total 2 2 2 14" xfId="14141"/>
    <cellStyle name="Total 2 2 2 2" xfId="2701"/>
    <cellStyle name="Total 2 2 2 2 10" xfId="7477"/>
    <cellStyle name="Total 2 2 2 2 10 2" xfId="11531"/>
    <cellStyle name="Total 2 2 2 2 10 3" xfId="17836"/>
    <cellStyle name="Total 2 2 2 2 10 4" xfId="20995"/>
    <cellStyle name="Total 2 2 2 2 11" xfId="4894"/>
    <cellStyle name="Total 2 2 2 2 11 2" xfId="15868"/>
    <cellStyle name="Total 2 2 2 2 11 3" xfId="12817"/>
    <cellStyle name="Total 2 2 2 2 12" xfId="8856"/>
    <cellStyle name="Total 2 2 2 2 13" xfId="14271"/>
    <cellStyle name="Total 2 2 2 2 14" xfId="18180"/>
    <cellStyle name="Total 2 2 2 2 2" xfId="2643"/>
    <cellStyle name="Total 2 2 2 2 2 10" xfId="4917"/>
    <cellStyle name="Total 2 2 2 2 2 10 2" xfId="15887"/>
    <cellStyle name="Total 2 2 2 2 2 10 3" xfId="13102"/>
    <cellStyle name="Total 2 2 2 2 2 11" xfId="8800"/>
    <cellStyle name="Total 2 2 2 2 2 12" xfId="14222"/>
    <cellStyle name="Total 2 2 2 2 2 2" xfId="3135"/>
    <cellStyle name="Total 2 2 2 2 2 2 10" xfId="9265"/>
    <cellStyle name="Total 2 2 2 2 2 2 11" xfId="14590"/>
    <cellStyle name="Total 2 2 2 2 2 2 12" xfId="17902"/>
    <cellStyle name="Total 2 2 2 2 2 2 2" xfId="3522"/>
    <cellStyle name="Total 2 2 2 2 2 2 2 2" xfId="7285"/>
    <cellStyle name="Total 2 2 2 2 2 2 2 2 2" xfId="11390"/>
    <cellStyle name="Total 2 2 2 2 2 2 2 2 3" xfId="17683"/>
    <cellStyle name="Total 2 2 2 2 2 2 2 2 4" xfId="20803"/>
    <cellStyle name="Total 2 2 2 2 2 2 2 3" xfId="5576"/>
    <cellStyle name="Total 2 2 2 2 2 2 2 3 2" xfId="16392"/>
    <cellStyle name="Total 2 2 2 2 2 2 2 3 3" xfId="19094"/>
    <cellStyle name="Total 2 2 2 2 2 2 2 4" xfId="9614"/>
    <cellStyle name="Total 2 2 2 2 2 2 2 5" xfId="14870"/>
    <cellStyle name="Total 2 2 2 2 2 2 2 6" xfId="14543"/>
    <cellStyle name="Total 2 2 2 2 2 2 3" xfId="3905"/>
    <cellStyle name="Total 2 2 2 2 2 2 3 2" xfId="7112"/>
    <cellStyle name="Total 2 2 2 2 2 2 3 2 2" xfId="11246"/>
    <cellStyle name="Total 2 2 2 2 2 2 3 2 3" xfId="17532"/>
    <cellStyle name="Total 2 2 2 2 2 2 3 2 4" xfId="20630"/>
    <cellStyle name="Total 2 2 2 2 2 2 3 3" xfId="5403"/>
    <cellStyle name="Total 2 2 2 2 2 2 3 3 2" xfId="16242"/>
    <cellStyle name="Total 2 2 2 2 2 2 3 3 3" xfId="18921"/>
    <cellStyle name="Total 2 2 2 2 2 2 3 4" xfId="9828"/>
    <cellStyle name="Total 2 2 2 2 2 2 3 5" xfId="15146"/>
    <cellStyle name="Total 2 2 2 2 2 2 3 6" xfId="14083"/>
    <cellStyle name="Total 2 2 2 2 2 2 4" xfId="4288"/>
    <cellStyle name="Total 2 2 2 2 2 2 4 2" xfId="8193"/>
    <cellStyle name="Total 2 2 2 2 2 2 4 2 2" xfId="12161"/>
    <cellStyle name="Total 2 2 2 2 2 2 4 2 3" xfId="18385"/>
    <cellStyle name="Total 2 2 2 2 2 2 4 2 4" xfId="21711"/>
    <cellStyle name="Total 2 2 2 2 2 2 4 3" xfId="6485"/>
    <cellStyle name="Total 2 2 2 2 2 2 4 3 2" xfId="17094"/>
    <cellStyle name="Total 2 2 2 2 2 2 4 3 3" xfId="20003"/>
    <cellStyle name="Total 2 2 2 2 2 2 4 4" xfId="10006"/>
    <cellStyle name="Total 2 2 2 2 2 2 4 5" xfId="15421"/>
    <cellStyle name="Total 2 2 2 2 2 2 4 6" xfId="13717"/>
    <cellStyle name="Total 2 2 2 2 2 2 5" xfId="4670"/>
    <cellStyle name="Total 2 2 2 2 2 2 5 2" xfId="8425"/>
    <cellStyle name="Total 2 2 2 2 2 2 5 2 2" xfId="12393"/>
    <cellStyle name="Total 2 2 2 2 2 2 5 2 3" xfId="18556"/>
    <cellStyle name="Total 2 2 2 2 2 2 5 2 4" xfId="21943"/>
    <cellStyle name="Total 2 2 2 2 2 2 5 3" xfId="6717"/>
    <cellStyle name="Total 2 2 2 2 2 2 5 3 2" xfId="17265"/>
    <cellStyle name="Total 2 2 2 2 2 2 5 3 3" xfId="20235"/>
    <cellStyle name="Total 2 2 2 2 2 2 5 4" xfId="10183"/>
    <cellStyle name="Total 2 2 2 2 2 2 5 5" xfId="15695"/>
    <cellStyle name="Total 2 2 2 2 2 2 5 6" xfId="13335"/>
    <cellStyle name="Total 2 2 2 2 2 2 6" xfId="6949"/>
    <cellStyle name="Total 2 2 2 2 2 2 6 2" xfId="8657"/>
    <cellStyle name="Total 2 2 2 2 2 2 6 2 2" xfId="12625"/>
    <cellStyle name="Total 2 2 2 2 2 2 6 2 3" xfId="18727"/>
    <cellStyle name="Total 2 2 2 2 2 2 6 2 4" xfId="22175"/>
    <cellStyle name="Total 2 2 2 2 2 2 6 3" xfId="11083"/>
    <cellStyle name="Total 2 2 2 2 2 2 6 4" xfId="17435"/>
    <cellStyle name="Total 2 2 2 2 2 2 6 5" xfId="20467"/>
    <cellStyle name="Total 2 2 2 2 2 2 7" xfId="5937"/>
    <cellStyle name="Total 2 2 2 2 2 2 7 2" xfId="10678"/>
    <cellStyle name="Total 2 2 2 2 2 2 7 3" xfId="16673"/>
    <cellStyle name="Total 2 2 2 2 2 2 7 4" xfId="19455"/>
    <cellStyle name="Total 2 2 2 2 2 2 8" xfId="7645"/>
    <cellStyle name="Total 2 2 2 2 2 2 8 2" xfId="11666"/>
    <cellStyle name="Total 2 2 2 2 2 2 8 3" xfId="17965"/>
    <cellStyle name="Total 2 2 2 2 2 2 8 4" xfId="21163"/>
    <cellStyle name="Total 2 2 2 2 2 2 9" xfId="5033"/>
    <cellStyle name="Total 2 2 2 2 2 2 9 2" xfId="15988"/>
    <cellStyle name="Total 2 2 2 2 2 2 9 3" xfId="12986"/>
    <cellStyle name="Total 2 2 2 2 2 3" xfId="3071"/>
    <cellStyle name="Total 2 2 2 2 2 3 2" xfId="3458"/>
    <cellStyle name="Total 2 2 2 2 2 3 2 2" xfId="7865"/>
    <cellStyle name="Total 2 2 2 2 2 3 2 2 2" xfId="18123"/>
    <cellStyle name="Total 2 2 2 2 2 3 2 2 3" xfId="21383"/>
    <cellStyle name="Total 2 2 2 2 2 3 2 3" xfId="9563"/>
    <cellStyle name="Total 2 2 2 2 2 3 2 4" xfId="14819"/>
    <cellStyle name="Total 2 2 2 2 2 3 2 5" xfId="17524"/>
    <cellStyle name="Total 2 2 2 2 2 3 3" xfId="3841"/>
    <cellStyle name="Total 2 2 2 2 2 3 3 2" xfId="15095"/>
    <cellStyle name="Total 2 2 2 2 2 3 3 3" xfId="14184"/>
    <cellStyle name="Total 2 2 2 2 2 3 4" xfId="4224"/>
    <cellStyle name="Total 2 2 2 2 2 3 4 2" xfId="15370"/>
    <cellStyle name="Total 2 2 2 2 2 3 4 3" xfId="13781"/>
    <cellStyle name="Total 2 2 2 2 2 3 5" xfId="4606"/>
    <cellStyle name="Total 2 2 2 2 2 3 5 2" xfId="15644"/>
    <cellStyle name="Total 2 2 2 2 2 3 5 3" xfId="13399"/>
    <cellStyle name="Total 2 2 2 2 2 3 6" xfId="6157"/>
    <cellStyle name="Total 2 2 2 2 2 3 6 2" xfId="16831"/>
    <cellStyle name="Total 2 2 2 2 2 3 6 3" xfId="19675"/>
    <cellStyle name="Total 2 2 2 2 2 3 7" xfId="9211"/>
    <cellStyle name="Total 2 2 2 2 2 3 8" xfId="14539"/>
    <cellStyle name="Total 2 2 2 2 2 3 9" xfId="14730"/>
    <cellStyle name="Total 2 2 2 2 2 4" xfId="2843"/>
    <cellStyle name="Total 2 2 2 2 2 4 2" xfId="7805"/>
    <cellStyle name="Total 2 2 2 2 2 4 2 2" xfId="11819"/>
    <cellStyle name="Total 2 2 2 2 2 4 2 3" xfId="18070"/>
    <cellStyle name="Total 2 2 2 2 2 4 2 4" xfId="21323"/>
    <cellStyle name="Total 2 2 2 2 2 4 3" xfId="6097"/>
    <cellStyle name="Total 2 2 2 2 2 4 3 2" xfId="16778"/>
    <cellStyle name="Total 2 2 2 2 2 4 3 3" xfId="19615"/>
    <cellStyle name="Total 2 2 2 2 2 4 4" xfId="8996"/>
    <cellStyle name="Total 2 2 2 2 2 4 5" xfId="14383"/>
    <cellStyle name="Total 2 2 2 2 2 4 6" xfId="16741"/>
    <cellStyle name="Total 2 2 2 2 2 5" xfId="6375"/>
    <cellStyle name="Total 2 2 2 2 2 5 2" xfId="8083"/>
    <cellStyle name="Total 2 2 2 2 2 5 2 2" xfId="12051"/>
    <cellStyle name="Total 2 2 2 2 2 5 2 3" xfId="18289"/>
    <cellStyle name="Total 2 2 2 2 2 5 2 4" xfId="21601"/>
    <cellStyle name="Total 2 2 2 2 2 5 3" xfId="10893"/>
    <cellStyle name="Total 2 2 2 2 2 5 4" xfId="16998"/>
    <cellStyle name="Total 2 2 2 2 2 5 5" xfId="19893"/>
    <cellStyle name="Total 2 2 2 2 2 6" xfId="6607"/>
    <cellStyle name="Total 2 2 2 2 2 6 2" xfId="8315"/>
    <cellStyle name="Total 2 2 2 2 2 6 2 2" xfId="12283"/>
    <cellStyle name="Total 2 2 2 2 2 6 2 3" xfId="18460"/>
    <cellStyle name="Total 2 2 2 2 2 6 2 4" xfId="21833"/>
    <cellStyle name="Total 2 2 2 2 2 6 3" xfId="10933"/>
    <cellStyle name="Total 2 2 2 2 2 6 4" xfId="17169"/>
    <cellStyle name="Total 2 2 2 2 2 6 5" xfId="20125"/>
    <cellStyle name="Total 2 2 2 2 2 7" xfId="6839"/>
    <cellStyle name="Total 2 2 2 2 2 7 2" xfId="8547"/>
    <cellStyle name="Total 2 2 2 2 2 7 2 2" xfId="12515"/>
    <cellStyle name="Total 2 2 2 2 2 7 2 3" xfId="18631"/>
    <cellStyle name="Total 2 2 2 2 2 7 2 4" xfId="22065"/>
    <cellStyle name="Total 2 2 2 2 2 7 3" xfId="10973"/>
    <cellStyle name="Total 2 2 2 2 2 7 4" xfId="17339"/>
    <cellStyle name="Total 2 2 2 2 2 7 5" xfId="20357"/>
    <cellStyle name="Total 2 2 2 2 2 8" xfId="5803"/>
    <cellStyle name="Total 2 2 2 2 2 8 2" xfId="10568"/>
    <cellStyle name="Total 2 2 2 2 2 8 3" xfId="16568"/>
    <cellStyle name="Total 2 2 2 2 2 8 4" xfId="19321"/>
    <cellStyle name="Total 2 2 2 2 2 9" xfId="7511"/>
    <cellStyle name="Total 2 2 2 2 2 9 2" xfId="11554"/>
    <cellStyle name="Total 2 2 2 2 2 9 3" xfId="17860"/>
    <cellStyle name="Total 2 2 2 2 2 9 4" xfId="21029"/>
    <cellStyle name="Total 2 2 2 2 3" xfId="3191"/>
    <cellStyle name="Total 2 2 2 2 3 10" xfId="9321"/>
    <cellStyle name="Total 2 2 2 2 3 11" xfId="14636"/>
    <cellStyle name="Total 2 2 2 2 3 12" xfId="16713"/>
    <cellStyle name="Total 2 2 2 2 3 2" xfId="3578"/>
    <cellStyle name="Total 2 2 2 2 3 2 2" xfId="7269"/>
    <cellStyle name="Total 2 2 2 2 3 2 2 2" xfId="11374"/>
    <cellStyle name="Total 2 2 2 2 3 2 2 3" xfId="17668"/>
    <cellStyle name="Total 2 2 2 2 3 2 2 4" xfId="20787"/>
    <cellStyle name="Total 2 2 2 2 3 2 3" xfId="5560"/>
    <cellStyle name="Total 2 2 2 2 3 2 3 2" xfId="16377"/>
    <cellStyle name="Total 2 2 2 2 3 2 3 3" xfId="19078"/>
    <cellStyle name="Total 2 2 2 2 3 2 4" xfId="9670"/>
    <cellStyle name="Total 2 2 2 2 3 2 5" xfId="14916"/>
    <cellStyle name="Total 2 2 2 2 3 2 6" xfId="17747"/>
    <cellStyle name="Total 2 2 2 2 3 3" xfId="3961"/>
    <cellStyle name="Total 2 2 2 2 3 3 2" xfId="7196"/>
    <cellStyle name="Total 2 2 2 2 3 3 2 2" xfId="11322"/>
    <cellStyle name="Total 2 2 2 2 3 3 2 3" xfId="17602"/>
    <cellStyle name="Total 2 2 2 2 3 3 2 4" xfId="20714"/>
    <cellStyle name="Total 2 2 2 2 3 3 3" xfId="5487"/>
    <cellStyle name="Total 2 2 2 2 3 3 3 2" xfId="16311"/>
    <cellStyle name="Total 2 2 2 2 3 3 3 3" xfId="19005"/>
    <cellStyle name="Total 2 2 2 2 3 3 4" xfId="9884"/>
    <cellStyle name="Total 2 2 2 2 3 3 5" xfId="15192"/>
    <cellStyle name="Total 2 2 2 2 3 3 6" xfId="14030"/>
    <cellStyle name="Total 2 2 2 2 3 4" xfId="4344"/>
    <cellStyle name="Total 2 2 2 2 3 4 2" xfId="8149"/>
    <cellStyle name="Total 2 2 2 2 3 4 2 2" xfId="12117"/>
    <cellStyle name="Total 2 2 2 2 3 4 2 3" xfId="18350"/>
    <cellStyle name="Total 2 2 2 2 3 4 2 4" xfId="21667"/>
    <cellStyle name="Total 2 2 2 2 3 4 3" xfId="6441"/>
    <cellStyle name="Total 2 2 2 2 3 4 3 2" xfId="17059"/>
    <cellStyle name="Total 2 2 2 2 3 4 3 3" xfId="19959"/>
    <cellStyle name="Total 2 2 2 2 3 4 4" xfId="10062"/>
    <cellStyle name="Total 2 2 2 2 3 4 5" xfId="15467"/>
    <cellStyle name="Total 2 2 2 2 3 4 6" xfId="13661"/>
    <cellStyle name="Total 2 2 2 2 3 5" xfId="4726"/>
    <cellStyle name="Total 2 2 2 2 3 5 2" xfId="8381"/>
    <cellStyle name="Total 2 2 2 2 3 5 2 2" xfId="12349"/>
    <cellStyle name="Total 2 2 2 2 3 5 2 3" xfId="18521"/>
    <cellStyle name="Total 2 2 2 2 3 5 2 4" xfId="21899"/>
    <cellStyle name="Total 2 2 2 2 3 5 3" xfId="6673"/>
    <cellStyle name="Total 2 2 2 2 3 5 3 2" xfId="17230"/>
    <cellStyle name="Total 2 2 2 2 3 5 3 3" xfId="20191"/>
    <cellStyle name="Total 2 2 2 2 3 5 4" xfId="10239"/>
    <cellStyle name="Total 2 2 2 2 3 5 5" xfId="15741"/>
    <cellStyle name="Total 2 2 2 2 3 5 6" xfId="13279"/>
    <cellStyle name="Total 2 2 2 2 3 6" xfId="6905"/>
    <cellStyle name="Total 2 2 2 2 3 6 2" xfId="8613"/>
    <cellStyle name="Total 2 2 2 2 3 6 2 2" xfId="12581"/>
    <cellStyle name="Total 2 2 2 2 3 6 2 3" xfId="18692"/>
    <cellStyle name="Total 2 2 2 2 3 6 2 4" xfId="22131"/>
    <cellStyle name="Total 2 2 2 2 3 6 3" xfId="11039"/>
    <cellStyle name="Total 2 2 2 2 3 6 4" xfId="17400"/>
    <cellStyle name="Total 2 2 2 2 3 6 5" xfId="20423"/>
    <cellStyle name="Total 2 2 2 2 3 7" xfId="5893"/>
    <cellStyle name="Total 2 2 2 2 3 7 2" xfId="10634"/>
    <cellStyle name="Total 2 2 2 2 3 7 3" xfId="16638"/>
    <cellStyle name="Total 2 2 2 2 3 7 4" xfId="19411"/>
    <cellStyle name="Total 2 2 2 2 3 8" xfId="7601"/>
    <cellStyle name="Total 2 2 2 2 3 8 2" xfId="11622"/>
    <cellStyle name="Total 2 2 2 2 3 8 3" xfId="17930"/>
    <cellStyle name="Total 2 2 2 2 3 8 4" xfId="21119"/>
    <cellStyle name="Total 2 2 2 2 3 9" xfId="4988"/>
    <cellStyle name="Total 2 2 2 2 3 9 2" xfId="15953"/>
    <cellStyle name="Total 2 2 2 2 3 9 3" xfId="13031"/>
    <cellStyle name="Total 2 2 2 2 4" xfId="3041"/>
    <cellStyle name="Total 2 2 2 2 4 2" xfId="3428"/>
    <cellStyle name="Total 2 2 2 2 4 2 2" xfId="7779"/>
    <cellStyle name="Total 2 2 2 2 4 2 2 2" xfId="18049"/>
    <cellStyle name="Total 2 2 2 2 4 2 2 3" xfId="21297"/>
    <cellStyle name="Total 2 2 2 2 4 2 3" xfId="9540"/>
    <cellStyle name="Total 2 2 2 2 4 2 4" xfId="14795"/>
    <cellStyle name="Total 2 2 2 2 4 2 5" xfId="15934"/>
    <cellStyle name="Total 2 2 2 2 4 3" xfId="3811"/>
    <cellStyle name="Total 2 2 2 2 4 3 2" xfId="15071"/>
    <cellStyle name="Total 2 2 2 2 4 3 3" xfId="15027"/>
    <cellStyle name="Total 2 2 2 2 4 4" xfId="4194"/>
    <cellStyle name="Total 2 2 2 2 4 4 2" xfId="15346"/>
    <cellStyle name="Total 2 2 2 2 4 4 3" xfId="13811"/>
    <cellStyle name="Total 2 2 2 2 4 5" xfId="4576"/>
    <cellStyle name="Total 2 2 2 2 4 5 2" xfId="15620"/>
    <cellStyle name="Total 2 2 2 2 4 5 3" xfId="13429"/>
    <cellStyle name="Total 2 2 2 2 4 6" xfId="6071"/>
    <cellStyle name="Total 2 2 2 2 4 6 2" xfId="16757"/>
    <cellStyle name="Total 2 2 2 2 4 6 3" xfId="19589"/>
    <cellStyle name="Total 2 2 2 2 4 7" xfId="9181"/>
    <cellStyle name="Total 2 2 2 2 4 8" xfId="14515"/>
    <cellStyle name="Total 2 2 2 2 4 9" xfId="16890"/>
    <cellStyle name="Total 2 2 2 2 5" xfId="5286"/>
    <cellStyle name="Total 2 2 2 2 5 2" xfId="5081"/>
    <cellStyle name="Total 2 2 2 2 5 2 2" xfId="10332"/>
    <cellStyle name="Total 2 2 2 2 5 2 3" xfId="16019"/>
    <cellStyle name="Total 2 2 2 2 5 2 4" xfId="12954"/>
    <cellStyle name="Total 2 2 2 2 5 3" xfId="10411"/>
    <cellStyle name="Total 2 2 2 2 5 4" xfId="16164"/>
    <cellStyle name="Total 2 2 2 2 5 5" xfId="18804"/>
    <cellStyle name="Total 2 2 2 2 6" xfId="5453"/>
    <cellStyle name="Total 2 2 2 2 6 2" xfId="7162"/>
    <cellStyle name="Total 2 2 2 2 6 2 2" xfId="11292"/>
    <cellStyle name="Total 2 2 2 2 6 2 3" xfId="17575"/>
    <cellStyle name="Total 2 2 2 2 6 2 4" xfId="20680"/>
    <cellStyle name="Total 2 2 2 2 6 3" xfId="10466"/>
    <cellStyle name="Total 2 2 2 2 6 4" xfId="16285"/>
    <cellStyle name="Total 2 2 2 2 6 5" xfId="18971"/>
    <cellStyle name="Total 2 2 2 2 7" xfId="5418"/>
    <cellStyle name="Total 2 2 2 2 7 2" xfId="7127"/>
    <cellStyle name="Total 2 2 2 2 7 2 2" xfId="11261"/>
    <cellStyle name="Total 2 2 2 2 7 2 3" xfId="17547"/>
    <cellStyle name="Total 2 2 2 2 7 2 4" xfId="20645"/>
    <cellStyle name="Total 2 2 2 2 7 3" xfId="10435"/>
    <cellStyle name="Total 2 2 2 2 7 4" xfId="16257"/>
    <cellStyle name="Total 2 2 2 2 7 5" xfId="18936"/>
    <cellStyle name="Total 2 2 2 2 8" xfId="5458"/>
    <cellStyle name="Total 2 2 2 2 8 2" xfId="7167"/>
    <cellStyle name="Total 2 2 2 2 8 2 2" xfId="11297"/>
    <cellStyle name="Total 2 2 2 2 8 2 3" xfId="17579"/>
    <cellStyle name="Total 2 2 2 2 8 2 4" xfId="20685"/>
    <cellStyle name="Total 2 2 2 2 8 3" xfId="10468"/>
    <cellStyle name="Total 2 2 2 2 8 4" xfId="16289"/>
    <cellStyle name="Total 2 2 2 2 8 5" xfId="18976"/>
    <cellStyle name="Total 2 2 2 2 9" xfId="5768"/>
    <cellStyle name="Total 2 2 2 2 9 2" xfId="10544"/>
    <cellStyle name="Total 2 2 2 2 9 3" xfId="16545"/>
    <cellStyle name="Total 2 2 2 2 9 4" xfId="19286"/>
    <cellStyle name="Total 2 2 2 3" xfId="2680"/>
    <cellStyle name="Total 2 2 2 3 10" xfId="7525"/>
    <cellStyle name="Total 2 2 2 3 10 2" xfId="11565"/>
    <cellStyle name="Total 2 2 2 3 10 3" xfId="17872"/>
    <cellStyle name="Total 2 2 2 3 10 4" xfId="21043"/>
    <cellStyle name="Total 2 2 2 3 11" xfId="4928"/>
    <cellStyle name="Total 2 2 2 3 11 2" xfId="15898"/>
    <cellStyle name="Total 2 2 2 3 11 3" xfId="13091"/>
    <cellStyle name="Total 2 2 2 3 12" xfId="8836"/>
    <cellStyle name="Total 2 2 2 3 13" xfId="14253"/>
    <cellStyle name="Total 2 2 2 3 14" xfId="15495"/>
    <cellStyle name="Total 2 2 2 3 2" xfId="2738"/>
    <cellStyle name="Total 2 2 2 3 2 10" xfId="4950"/>
    <cellStyle name="Total 2 2 2 3 2 10 2" xfId="15920"/>
    <cellStyle name="Total 2 2 2 3 2 10 3" xfId="13069"/>
    <cellStyle name="Total 2 2 2 3 2 11" xfId="8893"/>
    <cellStyle name="Total 2 2 2 3 2 12" xfId="14297"/>
    <cellStyle name="Total 2 2 2 3 2 2" xfId="3228"/>
    <cellStyle name="Total 2 2 2 3 2 2 10" xfId="9358"/>
    <cellStyle name="Total 2 2 2 3 2 2 11" xfId="14662"/>
    <cellStyle name="Total 2 2 2 3 2 2 12" xfId="16254"/>
    <cellStyle name="Total 2 2 2 3 2 2 2" xfId="3615"/>
    <cellStyle name="Total 2 2 2 3 2 2 2 2" xfId="7976"/>
    <cellStyle name="Total 2 2 2 3 2 2 2 2 2" xfId="11952"/>
    <cellStyle name="Total 2 2 2 3 2 2 2 2 3" xfId="18202"/>
    <cellStyle name="Total 2 2 2 3 2 2 2 2 4" xfId="21494"/>
    <cellStyle name="Total 2 2 2 3 2 2 2 3" xfId="6268"/>
    <cellStyle name="Total 2 2 2 3 2 2 2 3 2" xfId="16910"/>
    <cellStyle name="Total 2 2 2 3 2 2 2 3 3" xfId="19786"/>
    <cellStyle name="Total 2 2 2 3 2 2 2 4" xfId="9707"/>
    <cellStyle name="Total 2 2 2 3 2 2 2 5" xfId="14942"/>
    <cellStyle name="Total 2 2 2 3 2 2 2 6" xfId="17142"/>
    <cellStyle name="Total 2 2 2 3 2 2 3" xfId="3998"/>
    <cellStyle name="Total 2 2 2 3 2 2 3 2" xfId="7090"/>
    <cellStyle name="Total 2 2 2 3 2 2 3 2 2" xfId="11224"/>
    <cellStyle name="Total 2 2 2 3 2 2 3 2 3" xfId="17519"/>
    <cellStyle name="Total 2 2 2 3 2 2 3 2 4" xfId="20608"/>
    <cellStyle name="Total 2 2 2 3 2 2 3 3" xfId="5381"/>
    <cellStyle name="Total 2 2 2 3 2 2 3 3 2" xfId="16229"/>
    <cellStyle name="Total 2 2 2 3 2 2 3 3 3" xfId="18899"/>
    <cellStyle name="Total 2 2 2 3 2 2 3 4" xfId="9917"/>
    <cellStyle name="Total 2 2 2 3 2 2 3 5" xfId="15218"/>
    <cellStyle name="Total 2 2 2 3 2 2 3 6" xfId="13993"/>
    <cellStyle name="Total 2 2 2 3 2 2 4" xfId="4381"/>
    <cellStyle name="Total 2 2 2 3 2 2 4 2" xfId="8283"/>
    <cellStyle name="Total 2 2 2 3 2 2 4 2 2" xfId="12251"/>
    <cellStyle name="Total 2 2 2 3 2 2 4 2 3" xfId="18435"/>
    <cellStyle name="Total 2 2 2 3 2 2 4 2 4" xfId="21801"/>
    <cellStyle name="Total 2 2 2 3 2 2 4 3" xfId="6575"/>
    <cellStyle name="Total 2 2 2 3 2 2 4 3 2" xfId="17144"/>
    <cellStyle name="Total 2 2 2 3 2 2 4 3 3" xfId="20093"/>
    <cellStyle name="Total 2 2 2 3 2 2 4 4" xfId="10095"/>
    <cellStyle name="Total 2 2 2 3 2 2 4 5" xfId="15493"/>
    <cellStyle name="Total 2 2 2 3 2 2 4 6" xfId="13624"/>
    <cellStyle name="Total 2 2 2 3 2 2 5" xfId="4763"/>
    <cellStyle name="Total 2 2 2 3 2 2 5 2" xfId="8515"/>
    <cellStyle name="Total 2 2 2 3 2 2 5 2 2" xfId="12483"/>
    <cellStyle name="Total 2 2 2 3 2 2 5 2 3" xfId="18606"/>
    <cellStyle name="Total 2 2 2 3 2 2 5 2 4" xfId="22033"/>
    <cellStyle name="Total 2 2 2 3 2 2 5 3" xfId="6807"/>
    <cellStyle name="Total 2 2 2 3 2 2 5 3 2" xfId="17314"/>
    <cellStyle name="Total 2 2 2 3 2 2 5 3 3" xfId="20325"/>
    <cellStyle name="Total 2 2 2 3 2 2 5 4" xfId="10272"/>
    <cellStyle name="Total 2 2 2 3 2 2 5 5" xfId="15766"/>
    <cellStyle name="Total 2 2 2 3 2 2 5 6" xfId="13242"/>
    <cellStyle name="Total 2 2 2 3 2 2 6" xfId="7039"/>
    <cellStyle name="Total 2 2 2 3 2 2 6 2" xfId="8747"/>
    <cellStyle name="Total 2 2 2 3 2 2 6 2 2" xfId="12715"/>
    <cellStyle name="Total 2 2 2 3 2 2 6 2 3" xfId="18778"/>
    <cellStyle name="Total 2 2 2 3 2 2 6 2 4" xfId="22265"/>
    <cellStyle name="Total 2 2 2 3 2 2 6 3" xfId="11173"/>
    <cellStyle name="Total 2 2 2 3 2 2 6 4" xfId="17485"/>
    <cellStyle name="Total 2 2 2 3 2 2 6 5" xfId="20557"/>
    <cellStyle name="Total 2 2 2 3 2 2 7" xfId="6027"/>
    <cellStyle name="Total 2 2 2 3 2 2 7 2" xfId="10768"/>
    <cellStyle name="Total 2 2 2 3 2 2 7 3" xfId="16724"/>
    <cellStyle name="Total 2 2 2 3 2 2 7 4" xfId="19545"/>
    <cellStyle name="Total 2 2 2 3 2 2 8" xfId="7735"/>
    <cellStyle name="Total 2 2 2 3 2 2 8 2" xfId="11756"/>
    <cellStyle name="Total 2 2 2 3 2 2 8 3" xfId="18016"/>
    <cellStyle name="Total 2 2 2 3 2 2 8 4" xfId="21253"/>
    <cellStyle name="Total 2 2 2 3 2 2 9" xfId="5221"/>
    <cellStyle name="Total 2 2 2 3 2 2 9 2" xfId="16112"/>
    <cellStyle name="Total 2 2 2 3 2 2 9 3" xfId="12873"/>
    <cellStyle name="Total 2 2 2 3 2 3" xfId="3285"/>
    <cellStyle name="Total 2 2 2 3 2 3 2" xfId="3672"/>
    <cellStyle name="Total 2 2 2 3 2 3 2 2" xfId="7250"/>
    <cellStyle name="Total 2 2 2 3 2 3 2 2 2" xfId="17651"/>
    <cellStyle name="Total 2 2 2 3 2 3 2 2 3" xfId="20768"/>
    <cellStyle name="Total 2 2 2 3 2 3 2 3" xfId="9753"/>
    <cellStyle name="Total 2 2 2 3 2 3 2 4" xfId="14984"/>
    <cellStyle name="Total 2 2 2 3 2 3 2 5" xfId="17989"/>
    <cellStyle name="Total 2 2 2 3 2 3 3" xfId="4055"/>
    <cellStyle name="Total 2 2 2 3 2 3 3 2" xfId="15259"/>
    <cellStyle name="Total 2 2 2 3 2 3 3 3" xfId="13936"/>
    <cellStyle name="Total 2 2 2 3 2 3 4" xfId="4438"/>
    <cellStyle name="Total 2 2 2 3 2 3 4 2" xfId="15535"/>
    <cellStyle name="Total 2 2 2 3 2 3 4 3" xfId="13567"/>
    <cellStyle name="Total 2 2 2 3 2 3 5" xfId="4820"/>
    <cellStyle name="Total 2 2 2 3 2 3 5 2" xfId="15807"/>
    <cellStyle name="Total 2 2 2 3 2 3 5 3" xfId="13186"/>
    <cellStyle name="Total 2 2 2 3 2 3 6" xfId="5541"/>
    <cellStyle name="Total 2 2 2 3 2 3 6 2" xfId="16360"/>
    <cellStyle name="Total 2 2 2 3 2 3 6 3" xfId="19059"/>
    <cellStyle name="Total 2 2 2 3 2 3 7" xfId="9415"/>
    <cellStyle name="Total 2 2 2 3 2 3 8" xfId="14704"/>
    <cellStyle name="Total 2 2 2 3 2 3 9" xfId="16464"/>
    <cellStyle name="Total 2 2 2 3 2 4" xfId="2903"/>
    <cellStyle name="Total 2 2 2 3 2 4 2" xfId="7197"/>
    <cellStyle name="Total 2 2 2 3 2 4 2 2" xfId="11323"/>
    <cellStyle name="Total 2 2 2 3 2 4 2 3" xfId="17603"/>
    <cellStyle name="Total 2 2 2 3 2 4 2 4" xfId="20715"/>
    <cellStyle name="Total 2 2 2 3 2 4 3" xfId="5488"/>
    <cellStyle name="Total 2 2 2 3 2 4 3 2" xfId="16312"/>
    <cellStyle name="Total 2 2 2 3 2 4 3 3" xfId="19006"/>
    <cellStyle name="Total 2 2 2 3 2 4 4" xfId="9055"/>
    <cellStyle name="Total 2 2 2 3 2 4 5" xfId="14430"/>
    <cellStyle name="Total 2 2 2 3 2 4 6" xfId="15377"/>
    <cellStyle name="Total 2 2 2 3 2 5" xfId="6408"/>
    <cellStyle name="Total 2 2 2 3 2 5 2" xfId="8116"/>
    <cellStyle name="Total 2 2 2 3 2 5 2 2" xfId="12084"/>
    <cellStyle name="Total 2 2 2 3 2 5 2 3" xfId="18322"/>
    <cellStyle name="Total 2 2 2 3 2 5 2 4" xfId="21634"/>
    <cellStyle name="Total 2 2 2 3 2 5 3" xfId="10926"/>
    <cellStyle name="Total 2 2 2 3 2 5 4" xfId="17031"/>
    <cellStyle name="Total 2 2 2 3 2 5 5" xfId="19926"/>
    <cellStyle name="Total 2 2 2 3 2 6" xfId="6640"/>
    <cellStyle name="Total 2 2 2 3 2 6 2" xfId="8348"/>
    <cellStyle name="Total 2 2 2 3 2 6 2 2" xfId="12316"/>
    <cellStyle name="Total 2 2 2 3 2 6 2 3" xfId="18493"/>
    <cellStyle name="Total 2 2 2 3 2 6 2 4" xfId="21866"/>
    <cellStyle name="Total 2 2 2 3 2 6 3" xfId="10966"/>
    <cellStyle name="Total 2 2 2 3 2 6 4" xfId="17202"/>
    <cellStyle name="Total 2 2 2 3 2 6 5" xfId="20158"/>
    <cellStyle name="Total 2 2 2 3 2 7" xfId="6872"/>
    <cellStyle name="Total 2 2 2 3 2 7 2" xfId="8580"/>
    <cellStyle name="Total 2 2 2 3 2 7 2 2" xfId="12548"/>
    <cellStyle name="Total 2 2 2 3 2 7 2 3" xfId="18664"/>
    <cellStyle name="Total 2 2 2 3 2 7 2 4" xfId="22098"/>
    <cellStyle name="Total 2 2 2 3 2 7 3" xfId="11006"/>
    <cellStyle name="Total 2 2 2 3 2 7 4" xfId="17372"/>
    <cellStyle name="Total 2 2 2 3 2 7 5" xfId="20390"/>
    <cellStyle name="Total 2 2 2 3 2 8" xfId="5856"/>
    <cellStyle name="Total 2 2 2 3 2 8 2" xfId="10601"/>
    <cellStyle name="Total 2 2 2 3 2 8 3" xfId="16609"/>
    <cellStyle name="Total 2 2 2 3 2 8 4" xfId="19374"/>
    <cellStyle name="Total 2 2 2 3 2 9" xfId="7564"/>
    <cellStyle name="Total 2 2 2 3 2 9 2" xfId="11589"/>
    <cellStyle name="Total 2 2 2 3 2 9 3" xfId="17901"/>
    <cellStyle name="Total 2 2 2 3 2 9 4" xfId="21082"/>
    <cellStyle name="Total 2 2 2 3 3" xfId="3171"/>
    <cellStyle name="Total 2 2 2 3 3 10" xfId="9301"/>
    <cellStyle name="Total 2 2 2 3 3 11" xfId="14620"/>
    <cellStyle name="Total 2 2 2 3 3 12" xfId="15297"/>
    <cellStyle name="Total 2 2 2 3 3 2" xfId="3558"/>
    <cellStyle name="Total 2 2 2 3 3 2 2" xfId="7273"/>
    <cellStyle name="Total 2 2 2 3 3 2 2 2" xfId="11378"/>
    <cellStyle name="Total 2 2 2 3 3 2 2 3" xfId="17672"/>
    <cellStyle name="Total 2 2 2 3 3 2 2 4" xfId="20791"/>
    <cellStyle name="Total 2 2 2 3 3 2 3" xfId="5564"/>
    <cellStyle name="Total 2 2 2 3 3 2 3 2" xfId="16381"/>
    <cellStyle name="Total 2 2 2 3 3 2 3 3" xfId="19082"/>
    <cellStyle name="Total 2 2 2 3 3 2 4" xfId="9650"/>
    <cellStyle name="Total 2 2 2 3 3 2 5" xfId="14900"/>
    <cellStyle name="Total 2 2 2 3 3 2 6" xfId="15630"/>
    <cellStyle name="Total 2 2 2 3 3 3" xfId="3941"/>
    <cellStyle name="Total 2 2 2 3 3 3 2" xfId="5166"/>
    <cellStyle name="Total 2 2 2 3 3 3 2 2" xfId="10387"/>
    <cellStyle name="Total 2 2 2 3 3 3 2 3" xfId="16082"/>
    <cellStyle name="Total 2 2 2 3 3 3 2 4" xfId="12916"/>
    <cellStyle name="Total 2 2 2 3 3 3 3" xfId="5337"/>
    <cellStyle name="Total 2 2 2 3 3 3 3 2" xfId="16205"/>
    <cellStyle name="Total 2 2 2 3 3 3 3 3" xfId="18855"/>
    <cellStyle name="Total 2 2 2 3 3 3 4" xfId="9864"/>
    <cellStyle name="Total 2 2 2 3 3 3 5" xfId="15176"/>
    <cellStyle name="Total 2 2 2 3 3 3 6" xfId="14050"/>
    <cellStyle name="Total 2 2 2 3 3 4" xfId="4324"/>
    <cellStyle name="Total 2 2 2 3 3 4 2" xfId="8169"/>
    <cellStyle name="Total 2 2 2 3 3 4 2 2" xfId="12137"/>
    <cellStyle name="Total 2 2 2 3 3 4 2 3" xfId="18366"/>
    <cellStyle name="Total 2 2 2 3 3 4 2 4" xfId="21687"/>
    <cellStyle name="Total 2 2 2 3 3 4 3" xfId="6461"/>
    <cellStyle name="Total 2 2 2 3 3 4 3 2" xfId="17075"/>
    <cellStyle name="Total 2 2 2 3 3 4 3 3" xfId="19979"/>
    <cellStyle name="Total 2 2 2 3 3 4 4" xfId="10042"/>
    <cellStyle name="Total 2 2 2 3 3 4 5" xfId="15451"/>
    <cellStyle name="Total 2 2 2 3 3 4 6" xfId="13681"/>
    <cellStyle name="Total 2 2 2 3 3 5" xfId="4706"/>
    <cellStyle name="Total 2 2 2 3 3 5 2" xfId="8401"/>
    <cellStyle name="Total 2 2 2 3 3 5 2 2" xfId="12369"/>
    <cellStyle name="Total 2 2 2 3 3 5 2 3" xfId="18537"/>
    <cellStyle name="Total 2 2 2 3 3 5 2 4" xfId="21919"/>
    <cellStyle name="Total 2 2 2 3 3 5 3" xfId="6693"/>
    <cellStyle name="Total 2 2 2 3 3 5 3 2" xfId="17246"/>
    <cellStyle name="Total 2 2 2 3 3 5 3 3" xfId="20211"/>
    <cellStyle name="Total 2 2 2 3 3 5 4" xfId="10219"/>
    <cellStyle name="Total 2 2 2 3 3 5 5" xfId="15725"/>
    <cellStyle name="Total 2 2 2 3 3 5 6" xfId="13299"/>
    <cellStyle name="Total 2 2 2 3 3 6" xfId="6925"/>
    <cellStyle name="Total 2 2 2 3 3 6 2" xfId="8633"/>
    <cellStyle name="Total 2 2 2 3 3 6 2 2" xfId="12601"/>
    <cellStyle name="Total 2 2 2 3 3 6 2 3" xfId="18708"/>
    <cellStyle name="Total 2 2 2 3 3 6 2 4" xfId="22151"/>
    <cellStyle name="Total 2 2 2 3 3 6 3" xfId="11059"/>
    <cellStyle name="Total 2 2 2 3 3 6 4" xfId="17416"/>
    <cellStyle name="Total 2 2 2 3 3 6 5" xfId="20443"/>
    <cellStyle name="Total 2 2 2 3 3 7" xfId="5913"/>
    <cellStyle name="Total 2 2 2 3 3 7 2" xfId="10654"/>
    <cellStyle name="Total 2 2 2 3 3 7 3" xfId="16654"/>
    <cellStyle name="Total 2 2 2 3 3 7 4" xfId="19431"/>
    <cellStyle name="Total 2 2 2 3 3 8" xfId="7621"/>
    <cellStyle name="Total 2 2 2 3 3 8 2" xfId="11642"/>
    <cellStyle name="Total 2 2 2 3 3 8 3" xfId="17946"/>
    <cellStyle name="Total 2 2 2 3 3 8 4" xfId="21139"/>
    <cellStyle name="Total 2 2 2 3 3 9" xfId="5009"/>
    <cellStyle name="Total 2 2 2 3 3 9 2" xfId="15969"/>
    <cellStyle name="Total 2 2 2 3 3 9 3" xfId="13010"/>
    <cellStyle name="Total 2 2 2 3 4" xfId="3051"/>
    <cellStyle name="Total 2 2 2 3 4 2" xfId="3438"/>
    <cellStyle name="Total 2 2 2 3 4 2 2" xfId="7801"/>
    <cellStyle name="Total 2 2 2 3 4 2 2 2" xfId="18067"/>
    <cellStyle name="Total 2 2 2 3 4 2 2 3" xfId="21319"/>
    <cellStyle name="Total 2 2 2 3 4 2 3" xfId="9548"/>
    <cellStyle name="Total 2 2 2 3 4 2 4" xfId="14803"/>
    <cellStyle name="Total 2 2 2 3 4 2 5" xfId="15430"/>
    <cellStyle name="Total 2 2 2 3 4 3" xfId="3821"/>
    <cellStyle name="Total 2 2 2 3 4 3 2" xfId="15079"/>
    <cellStyle name="Total 2 2 2 3 4 3 3" xfId="16068"/>
    <cellStyle name="Total 2 2 2 3 4 4" xfId="4204"/>
    <cellStyle name="Total 2 2 2 3 4 4 2" xfId="15354"/>
    <cellStyle name="Total 2 2 2 3 4 4 3" xfId="13801"/>
    <cellStyle name="Total 2 2 2 3 4 5" xfId="4586"/>
    <cellStyle name="Total 2 2 2 3 4 5 2" xfId="15628"/>
    <cellStyle name="Total 2 2 2 3 4 5 3" xfId="13419"/>
    <cellStyle name="Total 2 2 2 3 4 6" xfId="6093"/>
    <cellStyle name="Total 2 2 2 3 4 6 2" xfId="16775"/>
    <cellStyle name="Total 2 2 2 3 4 6 3" xfId="19611"/>
    <cellStyle name="Total 2 2 2 3 4 7" xfId="9191"/>
    <cellStyle name="Total 2 2 2 3 4 8" xfId="14523"/>
    <cellStyle name="Total 2 2 2 3 4 9" xfId="16857"/>
    <cellStyle name="Total 2 2 2 3 5" xfId="2880"/>
    <cellStyle name="Total 2 2 2 3 5 2" xfId="7184"/>
    <cellStyle name="Total 2 2 2 3 5 2 2" xfId="11313"/>
    <cellStyle name="Total 2 2 2 3 5 2 3" xfId="17594"/>
    <cellStyle name="Total 2 2 2 3 5 2 4" xfId="20702"/>
    <cellStyle name="Total 2 2 2 3 5 3" xfId="5475"/>
    <cellStyle name="Total 2 2 2 3 5 3 2" xfId="16304"/>
    <cellStyle name="Total 2 2 2 3 5 3 3" xfId="18993"/>
    <cellStyle name="Total 2 2 2 3 5 4" xfId="9032"/>
    <cellStyle name="Total 2 2 2 3 5 5" xfId="14414"/>
    <cellStyle name="Total 2 2 2 3 5 6" xfId="14272"/>
    <cellStyle name="Total 2 2 2 3 6" xfId="6386"/>
    <cellStyle name="Total 2 2 2 3 6 2" xfId="8094"/>
    <cellStyle name="Total 2 2 2 3 6 2 2" xfId="12062"/>
    <cellStyle name="Total 2 2 2 3 6 2 3" xfId="18300"/>
    <cellStyle name="Total 2 2 2 3 6 2 4" xfId="21612"/>
    <cellStyle name="Total 2 2 2 3 6 3" xfId="10904"/>
    <cellStyle name="Total 2 2 2 3 6 4" xfId="17009"/>
    <cellStyle name="Total 2 2 2 3 6 5" xfId="19904"/>
    <cellStyle name="Total 2 2 2 3 7" xfId="6618"/>
    <cellStyle name="Total 2 2 2 3 7 2" xfId="8326"/>
    <cellStyle name="Total 2 2 2 3 7 2 2" xfId="12294"/>
    <cellStyle name="Total 2 2 2 3 7 2 3" xfId="18471"/>
    <cellStyle name="Total 2 2 2 3 7 2 4" xfId="21844"/>
    <cellStyle name="Total 2 2 2 3 7 3" xfId="10944"/>
    <cellStyle name="Total 2 2 2 3 7 4" xfId="17180"/>
    <cellStyle name="Total 2 2 2 3 7 5" xfId="20136"/>
    <cellStyle name="Total 2 2 2 3 8" xfId="6850"/>
    <cellStyle name="Total 2 2 2 3 8 2" xfId="8558"/>
    <cellStyle name="Total 2 2 2 3 8 2 2" xfId="12526"/>
    <cellStyle name="Total 2 2 2 3 8 2 3" xfId="18642"/>
    <cellStyle name="Total 2 2 2 3 8 2 4" xfId="22076"/>
    <cellStyle name="Total 2 2 2 3 8 3" xfId="10984"/>
    <cellStyle name="Total 2 2 2 3 8 4" xfId="17350"/>
    <cellStyle name="Total 2 2 2 3 8 5" xfId="20368"/>
    <cellStyle name="Total 2 2 2 3 9" xfId="5817"/>
    <cellStyle name="Total 2 2 2 3 9 2" xfId="10579"/>
    <cellStyle name="Total 2 2 2 3 9 3" xfId="16580"/>
    <cellStyle name="Total 2 2 2 3 9 4" xfId="19335"/>
    <cellStyle name="Total 2 2 2 4" xfId="2820"/>
    <cellStyle name="Total 2 2 2 4 10" xfId="8973"/>
    <cellStyle name="Total 2 2 2 4 11" xfId="14363"/>
    <cellStyle name="Total 2 2 2 4 12" xfId="18572"/>
    <cellStyle name="Total 2 2 2 4 2" xfId="2771"/>
    <cellStyle name="Total 2 2 2 4 2 2" xfId="7356"/>
    <cellStyle name="Total 2 2 2 4 2 2 2" xfId="11442"/>
    <cellStyle name="Total 2 2 2 4 2 2 3" xfId="17743"/>
    <cellStyle name="Total 2 2 2 4 2 2 4" xfId="20874"/>
    <cellStyle name="Total 2 2 2 4 2 3" xfId="5647"/>
    <cellStyle name="Total 2 2 2 4 2 3 2" xfId="16452"/>
    <cellStyle name="Total 2 2 2 4 2 3 3" xfId="19165"/>
    <cellStyle name="Total 2 2 2 4 2 4" xfId="8926"/>
    <cellStyle name="Total 2 2 2 4 2 5" xfId="14321"/>
    <cellStyle name="Total 2 2 2 4 2 6" xfId="17913"/>
    <cellStyle name="Total 2 2 2 4 3" xfId="2806"/>
    <cellStyle name="Total 2 2 2 4 3 2" xfId="7391"/>
    <cellStyle name="Total 2 2 2 4 3 2 2" xfId="11475"/>
    <cellStyle name="Total 2 2 2 4 3 2 3" xfId="17770"/>
    <cellStyle name="Total 2 2 2 4 3 2 4" xfId="20909"/>
    <cellStyle name="Total 2 2 2 4 3 3" xfId="5682"/>
    <cellStyle name="Total 2 2 2 4 3 3 2" xfId="16479"/>
    <cellStyle name="Total 2 2 2 4 3 3 3" xfId="19200"/>
    <cellStyle name="Total 2 2 2 4 3 4" xfId="8961"/>
    <cellStyle name="Total 2 2 2 4 3 5" xfId="14350"/>
    <cellStyle name="Total 2 2 2 4 3 6" xfId="15420"/>
    <cellStyle name="Total 2 2 2 4 4" xfId="2782"/>
    <cellStyle name="Total 2 2 2 4 4 2" xfId="8147"/>
    <cellStyle name="Total 2 2 2 4 4 2 2" xfId="12115"/>
    <cellStyle name="Total 2 2 2 4 4 2 3" xfId="18349"/>
    <cellStyle name="Total 2 2 2 4 4 2 4" xfId="21665"/>
    <cellStyle name="Total 2 2 2 4 4 3" xfId="6439"/>
    <cellStyle name="Total 2 2 2 4 4 3 2" xfId="17058"/>
    <cellStyle name="Total 2 2 2 4 4 3 3" xfId="19957"/>
    <cellStyle name="Total 2 2 2 4 4 4" xfId="8937"/>
    <cellStyle name="Total 2 2 2 4 4 5" xfId="14330"/>
    <cellStyle name="Total 2 2 2 4 4 6" xfId="17615"/>
    <cellStyle name="Total 2 2 2 4 5" xfId="2789"/>
    <cellStyle name="Total 2 2 2 4 5 2" xfId="8379"/>
    <cellStyle name="Total 2 2 2 4 5 2 2" xfId="12347"/>
    <cellStyle name="Total 2 2 2 4 5 2 3" xfId="18520"/>
    <cellStyle name="Total 2 2 2 4 5 2 4" xfId="21897"/>
    <cellStyle name="Total 2 2 2 4 5 3" xfId="6671"/>
    <cellStyle name="Total 2 2 2 4 5 3 2" xfId="17229"/>
    <cellStyle name="Total 2 2 2 4 5 3 3" xfId="20189"/>
    <cellStyle name="Total 2 2 2 4 5 4" xfId="8944"/>
    <cellStyle name="Total 2 2 2 4 5 5" xfId="14336"/>
    <cellStyle name="Total 2 2 2 4 5 6" xfId="14382"/>
    <cellStyle name="Total 2 2 2 4 6" xfId="6903"/>
    <cellStyle name="Total 2 2 2 4 6 2" xfId="8611"/>
    <cellStyle name="Total 2 2 2 4 6 2 2" xfId="12579"/>
    <cellStyle name="Total 2 2 2 4 6 2 3" xfId="18691"/>
    <cellStyle name="Total 2 2 2 4 6 2 4" xfId="22129"/>
    <cellStyle name="Total 2 2 2 4 6 3" xfId="11037"/>
    <cellStyle name="Total 2 2 2 4 6 4" xfId="17399"/>
    <cellStyle name="Total 2 2 2 4 6 5" xfId="20421"/>
    <cellStyle name="Total 2 2 2 4 7" xfId="5891"/>
    <cellStyle name="Total 2 2 2 4 7 2" xfId="10632"/>
    <cellStyle name="Total 2 2 2 4 7 3" xfId="16637"/>
    <cellStyle name="Total 2 2 2 4 7 4" xfId="19409"/>
    <cellStyle name="Total 2 2 2 4 8" xfId="7599"/>
    <cellStyle name="Total 2 2 2 4 8 2" xfId="11620"/>
    <cellStyle name="Total 2 2 2 4 8 3" xfId="17929"/>
    <cellStyle name="Total 2 2 2 4 8 4" xfId="21117"/>
    <cellStyle name="Total 2 2 2 4 9" xfId="4984"/>
    <cellStyle name="Total 2 2 2 4 9 2" xfId="15950"/>
    <cellStyle name="Total 2 2 2 4 9 3" xfId="13035"/>
    <cellStyle name="Total 2 2 2 5" xfId="3104"/>
    <cellStyle name="Total 2 2 2 5 2" xfId="3491"/>
    <cellStyle name="Total 2 2 2 5 2 2" xfId="7419"/>
    <cellStyle name="Total 2 2 2 5 2 2 2" xfId="17790"/>
    <cellStyle name="Total 2 2 2 5 2 2 3" xfId="20937"/>
    <cellStyle name="Total 2 2 2 5 2 3" xfId="9584"/>
    <cellStyle name="Total 2 2 2 5 2 4" xfId="14846"/>
    <cellStyle name="Total 2 2 2 5 2 5" xfId="16092"/>
    <cellStyle name="Total 2 2 2 5 3" xfId="3874"/>
    <cellStyle name="Total 2 2 2 5 3 2" xfId="15122"/>
    <cellStyle name="Total 2 2 2 5 3 3" xfId="14164"/>
    <cellStyle name="Total 2 2 2 5 4" xfId="4257"/>
    <cellStyle name="Total 2 2 2 5 4 2" xfId="15397"/>
    <cellStyle name="Total 2 2 2 5 4 3" xfId="13748"/>
    <cellStyle name="Total 2 2 2 5 5" xfId="4639"/>
    <cellStyle name="Total 2 2 2 5 5 2" xfId="15671"/>
    <cellStyle name="Total 2 2 2 5 5 3" xfId="13366"/>
    <cellStyle name="Total 2 2 2 5 6" xfId="5710"/>
    <cellStyle name="Total 2 2 2 5 6 2" xfId="16499"/>
    <cellStyle name="Total 2 2 2 5 6 3" xfId="19228"/>
    <cellStyle name="Total 2 2 2 5 7" xfId="9235"/>
    <cellStyle name="Total 2 2 2 5 8" xfId="14566"/>
    <cellStyle name="Total 2 2 2 5 9" xfId="17245"/>
    <cellStyle name="Total 2 2 2 6" xfId="3080"/>
    <cellStyle name="Total 2 2 2 6 2" xfId="3467"/>
    <cellStyle name="Total 2 2 2 6 2 2" xfId="7892"/>
    <cellStyle name="Total 2 2 2 6 2 2 2" xfId="18147"/>
    <cellStyle name="Total 2 2 2 6 2 2 3" xfId="21410"/>
    <cellStyle name="Total 2 2 2 6 2 3" xfId="9569"/>
    <cellStyle name="Total 2 2 2 6 2 4" xfId="14824"/>
    <cellStyle name="Total 2 2 2 6 2 5" xfId="16593"/>
    <cellStyle name="Total 2 2 2 6 3" xfId="3850"/>
    <cellStyle name="Total 2 2 2 6 3 2" xfId="15100"/>
    <cellStyle name="Total 2 2 2 6 3 3" xfId="14204"/>
    <cellStyle name="Total 2 2 2 6 4" xfId="4233"/>
    <cellStyle name="Total 2 2 2 6 4 2" xfId="15375"/>
    <cellStyle name="Total 2 2 2 6 4 3" xfId="13772"/>
    <cellStyle name="Total 2 2 2 6 5" xfId="4615"/>
    <cellStyle name="Total 2 2 2 6 5 2" xfId="15649"/>
    <cellStyle name="Total 2 2 2 6 5 3" xfId="13390"/>
    <cellStyle name="Total 2 2 2 6 6" xfId="6184"/>
    <cellStyle name="Total 2 2 2 6 6 2" xfId="16855"/>
    <cellStyle name="Total 2 2 2 6 6 3" xfId="19702"/>
    <cellStyle name="Total 2 2 2 6 7" xfId="9220"/>
    <cellStyle name="Total 2 2 2 6 8" xfId="14544"/>
    <cellStyle name="Total 2 2 2 6 9" xfId="14337"/>
    <cellStyle name="Total 2 2 2 7" xfId="6330"/>
    <cellStyle name="Total 2 2 2 7 2" xfId="8038"/>
    <cellStyle name="Total 2 2 2 7 2 2" xfId="12010"/>
    <cellStyle name="Total 2 2 2 7 2 3" xfId="18251"/>
    <cellStyle name="Total 2 2 2 7 2 4" xfId="21556"/>
    <cellStyle name="Total 2 2 2 7 3" xfId="10867"/>
    <cellStyle name="Total 2 2 2 7 4" xfId="16960"/>
    <cellStyle name="Total 2 2 2 7 5" xfId="19848"/>
    <cellStyle name="Total 2 2 2 8" xfId="6344"/>
    <cellStyle name="Total 2 2 2 8 2" xfId="8052"/>
    <cellStyle name="Total 2 2 2 8 2 2" xfId="12023"/>
    <cellStyle name="Total 2 2 2 8 2 3" xfId="18263"/>
    <cellStyle name="Total 2 2 2 8 2 4" xfId="21570"/>
    <cellStyle name="Total 2 2 2 8 3" xfId="10879"/>
    <cellStyle name="Total 2 2 2 8 4" xfId="16972"/>
    <cellStyle name="Total 2 2 2 8 5" xfId="19862"/>
    <cellStyle name="Total 2 2 2 9" xfId="6188"/>
    <cellStyle name="Total 2 2 2 9 2" xfId="7896"/>
    <cellStyle name="Total 2 2 2 9 2 2" xfId="11883"/>
    <cellStyle name="Total 2 2 2 9 2 3" xfId="18151"/>
    <cellStyle name="Total 2 2 2 9 2 4" xfId="21414"/>
    <cellStyle name="Total 2 2 2 9 3" xfId="10840"/>
    <cellStyle name="Total 2 2 2 9 4" xfId="16859"/>
    <cellStyle name="Total 2 2 2 9 5" xfId="19706"/>
    <cellStyle name="Total 2 2 3" xfId="2699"/>
    <cellStyle name="Total 2 2 3 10" xfId="5764"/>
    <cellStyle name="Total 2 2 3 10 2" xfId="10541"/>
    <cellStyle name="Total 2 2 3 10 3" xfId="16542"/>
    <cellStyle name="Total 2 2 3 10 4" xfId="19282"/>
    <cellStyle name="Total 2 2 3 11" xfId="7473"/>
    <cellStyle name="Total 2 2 3 11 2" xfId="11528"/>
    <cellStyle name="Total 2 2 3 11 3" xfId="17833"/>
    <cellStyle name="Total 2 2 3 11 4" xfId="20991"/>
    <cellStyle name="Total 2 2 3 12" xfId="4891"/>
    <cellStyle name="Total 2 2 3 12 2" xfId="15866"/>
    <cellStyle name="Total 2 2 3 12 3" xfId="14157"/>
    <cellStyle name="Total 2 2 3 13" xfId="8854"/>
    <cellStyle name="Total 2 2 3 14" xfId="14270"/>
    <cellStyle name="Total 2 2 3 15" xfId="15023"/>
    <cellStyle name="Total 2 2 3 2" xfId="2756"/>
    <cellStyle name="Total 2 2 3 2 10" xfId="4940"/>
    <cellStyle name="Total 2 2 3 2 10 2" xfId="15910"/>
    <cellStyle name="Total 2 2 3 2 10 3" xfId="13079"/>
    <cellStyle name="Total 2 2 3 2 11" xfId="8911"/>
    <cellStyle name="Total 2 2 3 2 12" xfId="14313"/>
    <cellStyle name="Total 2 2 3 2 2" xfId="3246"/>
    <cellStyle name="Total 2 2 3 2 2 10" xfId="9376"/>
    <cellStyle name="Total 2 2 3 2 2 11" xfId="14678"/>
    <cellStyle name="Total 2 2 3 2 2 12" xfId="17910"/>
    <cellStyle name="Total 2 2 3 2 2 2" xfId="3633"/>
    <cellStyle name="Total 2 2 3 2 2 2 2" xfId="7994"/>
    <cellStyle name="Total 2 2 3 2 2 2 2 2" xfId="11970"/>
    <cellStyle name="Total 2 2 3 2 2 2 2 3" xfId="18217"/>
    <cellStyle name="Total 2 2 3 2 2 2 2 4" xfId="21512"/>
    <cellStyle name="Total 2 2 3 2 2 2 3" xfId="6286"/>
    <cellStyle name="Total 2 2 3 2 2 2 3 2" xfId="16926"/>
    <cellStyle name="Total 2 2 3 2 2 2 3 3" xfId="19804"/>
    <cellStyle name="Total 2 2 3 2 2 2 4" xfId="9725"/>
    <cellStyle name="Total 2 2 3 2 2 2 5" xfId="14958"/>
    <cellStyle name="Total 2 2 3 2 2 2 6" xfId="17120"/>
    <cellStyle name="Total 2 2 3 2 2 3" xfId="4016"/>
    <cellStyle name="Total 2 2 3 2 2 3 2" xfId="7071"/>
    <cellStyle name="Total 2 2 3 2 2 3 2 2" xfId="11205"/>
    <cellStyle name="Total 2 2 3 2 2 3 2 3" xfId="17508"/>
    <cellStyle name="Total 2 2 3 2 2 3 2 4" xfId="20589"/>
    <cellStyle name="Total 2 2 3 2 2 3 3" xfId="5362"/>
    <cellStyle name="Total 2 2 3 2 2 3 3 2" xfId="16218"/>
    <cellStyle name="Total 2 2 3 2 2 3 3 3" xfId="18880"/>
    <cellStyle name="Total 2 2 3 2 2 3 4" xfId="9935"/>
    <cellStyle name="Total 2 2 3 2 2 3 5" xfId="15233"/>
    <cellStyle name="Total 2 2 3 2 2 3 6" xfId="13975"/>
    <cellStyle name="Total 2 2 3 2 2 4" xfId="4399"/>
    <cellStyle name="Total 2 2 3 2 2 4 2" xfId="8301"/>
    <cellStyle name="Total 2 2 3 2 2 4 2 2" xfId="12269"/>
    <cellStyle name="Total 2 2 3 2 2 4 2 3" xfId="18451"/>
    <cellStyle name="Total 2 2 3 2 2 4 2 4" xfId="21819"/>
    <cellStyle name="Total 2 2 3 2 2 4 3" xfId="6593"/>
    <cellStyle name="Total 2 2 3 2 2 4 3 2" xfId="17160"/>
    <cellStyle name="Total 2 2 3 2 2 4 3 3" xfId="20111"/>
    <cellStyle name="Total 2 2 3 2 2 4 4" xfId="10113"/>
    <cellStyle name="Total 2 2 3 2 2 4 5" xfId="15509"/>
    <cellStyle name="Total 2 2 3 2 2 4 6" xfId="13606"/>
    <cellStyle name="Total 2 2 3 2 2 5" xfId="4781"/>
    <cellStyle name="Total 2 2 3 2 2 5 2" xfId="8533"/>
    <cellStyle name="Total 2 2 3 2 2 5 2 2" xfId="12501"/>
    <cellStyle name="Total 2 2 3 2 2 5 2 3" xfId="18622"/>
    <cellStyle name="Total 2 2 3 2 2 5 2 4" xfId="22051"/>
    <cellStyle name="Total 2 2 3 2 2 5 3" xfId="6825"/>
    <cellStyle name="Total 2 2 3 2 2 5 3 2" xfId="17330"/>
    <cellStyle name="Total 2 2 3 2 2 5 3 3" xfId="20343"/>
    <cellStyle name="Total 2 2 3 2 2 5 4" xfId="10290"/>
    <cellStyle name="Total 2 2 3 2 2 5 5" xfId="15781"/>
    <cellStyle name="Total 2 2 3 2 2 5 6" xfId="13224"/>
    <cellStyle name="Total 2 2 3 2 2 6" xfId="7057"/>
    <cellStyle name="Total 2 2 3 2 2 6 2" xfId="8765"/>
    <cellStyle name="Total 2 2 3 2 2 6 2 2" xfId="12733"/>
    <cellStyle name="Total 2 2 3 2 2 6 2 3" xfId="18794"/>
    <cellStyle name="Total 2 2 3 2 2 6 2 4" xfId="22283"/>
    <cellStyle name="Total 2 2 3 2 2 6 3" xfId="11191"/>
    <cellStyle name="Total 2 2 3 2 2 6 4" xfId="17501"/>
    <cellStyle name="Total 2 2 3 2 2 6 5" xfId="20575"/>
    <cellStyle name="Total 2 2 3 2 2 7" xfId="6045"/>
    <cellStyle name="Total 2 2 3 2 2 7 2" xfId="10786"/>
    <cellStyle name="Total 2 2 3 2 2 7 3" xfId="16740"/>
    <cellStyle name="Total 2 2 3 2 2 7 4" xfId="19563"/>
    <cellStyle name="Total 2 2 3 2 2 8" xfId="7753"/>
    <cellStyle name="Total 2 2 3 2 2 8 2" xfId="11774"/>
    <cellStyle name="Total 2 2 3 2 2 8 3" xfId="18032"/>
    <cellStyle name="Total 2 2 3 2 2 8 4" xfId="21271"/>
    <cellStyle name="Total 2 2 3 2 2 9" xfId="5239"/>
    <cellStyle name="Total 2 2 3 2 2 9 2" xfId="16128"/>
    <cellStyle name="Total 2 2 3 2 2 9 3" xfId="12855"/>
    <cellStyle name="Total 2 2 3 2 3" xfId="3303"/>
    <cellStyle name="Total 2 2 3 2 3 2" xfId="3690"/>
    <cellStyle name="Total 2 2 3 2 3 2 2" xfId="7248"/>
    <cellStyle name="Total 2 2 3 2 3 2 2 2" xfId="17649"/>
    <cellStyle name="Total 2 2 3 2 3 2 2 3" xfId="20766"/>
    <cellStyle name="Total 2 2 3 2 3 2 3" xfId="9765"/>
    <cellStyle name="Total 2 2 3 2 3 2 4" xfId="15000"/>
    <cellStyle name="Total 2 2 3 2 3 2 5" xfId="16547"/>
    <cellStyle name="Total 2 2 3 2 3 3" xfId="4073"/>
    <cellStyle name="Total 2 2 3 2 3 3 2" xfId="15275"/>
    <cellStyle name="Total 2 2 3 2 3 3 3" xfId="13918"/>
    <cellStyle name="Total 2 2 3 2 3 4" xfId="4456"/>
    <cellStyle name="Total 2 2 3 2 3 4 2" xfId="15550"/>
    <cellStyle name="Total 2 2 3 2 3 4 3" xfId="13549"/>
    <cellStyle name="Total 2 2 3 2 3 5" xfId="4838"/>
    <cellStyle name="Total 2 2 3 2 3 5 2" xfId="15822"/>
    <cellStyle name="Total 2 2 3 2 3 5 3" xfId="13168"/>
    <cellStyle name="Total 2 2 3 2 3 6" xfId="5539"/>
    <cellStyle name="Total 2 2 3 2 3 6 2" xfId="16358"/>
    <cellStyle name="Total 2 2 3 2 3 6 3" xfId="19057"/>
    <cellStyle name="Total 2 2 3 2 3 7" xfId="9433"/>
    <cellStyle name="Total 2 2 3 2 3 8" xfId="14720"/>
    <cellStyle name="Total 2 2 3 2 3 9" xfId="16471"/>
    <cellStyle name="Total 2 2 3 2 4" xfId="2921"/>
    <cellStyle name="Total 2 2 3 2 4 2" xfId="7085"/>
    <cellStyle name="Total 2 2 3 2 4 2 2" xfId="11219"/>
    <cellStyle name="Total 2 2 3 2 4 2 3" xfId="17516"/>
    <cellStyle name="Total 2 2 3 2 4 2 4" xfId="20603"/>
    <cellStyle name="Total 2 2 3 2 4 3" xfId="5376"/>
    <cellStyle name="Total 2 2 3 2 4 3 2" xfId="16226"/>
    <cellStyle name="Total 2 2 3 2 4 3 3" xfId="18894"/>
    <cellStyle name="Total 2 2 3 2 4 4" xfId="9073"/>
    <cellStyle name="Total 2 2 3 2 4 5" xfId="14445"/>
    <cellStyle name="Total 2 2 3 2 4 6" xfId="17934"/>
    <cellStyle name="Total 2 2 3 2 5" xfId="6398"/>
    <cellStyle name="Total 2 2 3 2 5 2" xfId="8106"/>
    <cellStyle name="Total 2 2 3 2 5 2 2" xfId="12074"/>
    <cellStyle name="Total 2 2 3 2 5 2 3" xfId="18312"/>
    <cellStyle name="Total 2 2 3 2 5 2 4" xfId="21624"/>
    <cellStyle name="Total 2 2 3 2 5 3" xfId="10916"/>
    <cellStyle name="Total 2 2 3 2 5 4" xfId="17021"/>
    <cellStyle name="Total 2 2 3 2 5 5" xfId="19916"/>
    <cellStyle name="Total 2 2 3 2 6" xfId="6630"/>
    <cellStyle name="Total 2 2 3 2 6 2" xfId="8338"/>
    <cellStyle name="Total 2 2 3 2 6 2 2" xfId="12306"/>
    <cellStyle name="Total 2 2 3 2 6 2 3" xfId="18483"/>
    <cellStyle name="Total 2 2 3 2 6 2 4" xfId="21856"/>
    <cellStyle name="Total 2 2 3 2 6 3" xfId="10956"/>
    <cellStyle name="Total 2 2 3 2 6 4" xfId="17192"/>
    <cellStyle name="Total 2 2 3 2 6 5" xfId="20148"/>
    <cellStyle name="Total 2 2 3 2 7" xfId="6862"/>
    <cellStyle name="Total 2 2 3 2 7 2" xfId="8570"/>
    <cellStyle name="Total 2 2 3 2 7 2 2" xfId="12538"/>
    <cellStyle name="Total 2 2 3 2 7 2 3" xfId="18654"/>
    <cellStyle name="Total 2 2 3 2 7 2 4" xfId="22088"/>
    <cellStyle name="Total 2 2 3 2 7 3" xfId="10996"/>
    <cellStyle name="Total 2 2 3 2 7 4" xfId="17362"/>
    <cellStyle name="Total 2 2 3 2 7 5" xfId="20380"/>
    <cellStyle name="Total 2 2 3 2 8" xfId="5835"/>
    <cellStyle name="Total 2 2 3 2 8 2" xfId="10591"/>
    <cellStyle name="Total 2 2 3 2 8 3" xfId="16595"/>
    <cellStyle name="Total 2 2 3 2 8 4" xfId="19353"/>
    <cellStyle name="Total 2 2 3 2 9" xfId="7543"/>
    <cellStyle name="Total 2 2 3 2 9 2" xfId="11577"/>
    <cellStyle name="Total 2 2 3 2 9 3" xfId="17887"/>
    <cellStyle name="Total 2 2 3 2 9 4" xfId="21061"/>
    <cellStyle name="Total 2 2 3 3" xfId="2652"/>
    <cellStyle name="Total 2 2 3 3 10" xfId="4916"/>
    <cellStyle name="Total 2 2 3 3 10 2" xfId="15886"/>
    <cellStyle name="Total 2 2 3 3 10 3" xfId="13103"/>
    <cellStyle name="Total 2 2 3 3 11" xfId="8809"/>
    <cellStyle name="Total 2 2 3 3 12" xfId="14229"/>
    <cellStyle name="Total 2 2 3 3 2" xfId="3144"/>
    <cellStyle name="Total 2 2 3 3 2 10" xfId="9274"/>
    <cellStyle name="Total 2 2 3 3 2 11" xfId="14597"/>
    <cellStyle name="Total 2 2 3 3 2 12" xfId="18017"/>
    <cellStyle name="Total 2 2 3 3 2 2" xfId="3531"/>
    <cellStyle name="Total 2 2 3 3 2 2 2" xfId="7351"/>
    <cellStyle name="Total 2 2 3 3 2 2 2 2" xfId="11437"/>
    <cellStyle name="Total 2 2 3 3 2 2 2 3" xfId="17739"/>
    <cellStyle name="Total 2 2 3 3 2 2 2 4" xfId="20869"/>
    <cellStyle name="Total 2 2 3 3 2 2 3" xfId="5642"/>
    <cellStyle name="Total 2 2 3 3 2 2 3 2" xfId="16448"/>
    <cellStyle name="Total 2 2 3 3 2 2 3 3" xfId="19160"/>
    <cellStyle name="Total 2 2 3 3 2 2 4" xfId="9623"/>
    <cellStyle name="Total 2 2 3 3 2 2 5" xfId="14877"/>
    <cellStyle name="Total 2 2 3 3 2 2 6" xfId="15554"/>
    <cellStyle name="Total 2 2 3 3 2 3" xfId="3914"/>
    <cellStyle name="Total 2 2 3 3 2 3 2" xfId="7185"/>
    <cellStyle name="Total 2 2 3 3 2 3 2 2" xfId="11314"/>
    <cellStyle name="Total 2 2 3 3 2 3 2 3" xfId="17595"/>
    <cellStyle name="Total 2 2 3 3 2 3 2 4" xfId="20703"/>
    <cellStyle name="Total 2 2 3 3 2 3 3" xfId="5476"/>
    <cellStyle name="Total 2 2 3 3 2 3 3 2" xfId="16305"/>
    <cellStyle name="Total 2 2 3 3 2 3 3 3" xfId="18994"/>
    <cellStyle name="Total 2 2 3 3 2 3 4" xfId="9837"/>
    <cellStyle name="Total 2 2 3 3 2 3 5" xfId="15153"/>
    <cellStyle name="Total 2 2 3 3 2 3 6" xfId="14077"/>
    <cellStyle name="Total 2 2 3 3 2 4" xfId="4297"/>
    <cellStyle name="Total 2 2 3 3 2 4 2" xfId="8134"/>
    <cellStyle name="Total 2 2 3 3 2 4 2 2" xfId="12102"/>
    <cellStyle name="Total 2 2 3 3 2 4 2 3" xfId="18338"/>
    <cellStyle name="Total 2 2 3 3 2 4 2 4" xfId="21652"/>
    <cellStyle name="Total 2 2 3 3 2 4 3" xfId="6426"/>
    <cellStyle name="Total 2 2 3 3 2 4 3 2" xfId="17047"/>
    <cellStyle name="Total 2 2 3 3 2 4 3 3" xfId="19944"/>
    <cellStyle name="Total 2 2 3 3 2 4 4" xfId="10015"/>
    <cellStyle name="Total 2 2 3 3 2 4 5" xfId="15428"/>
    <cellStyle name="Total 2 2 3 3 2 4 6" xfId="13708"/>
    <cellStyle name="Total 2 2 3 3 2 5" xfId="4679"/>
    <cellStyle name="Total 2 2 3 3 2 5 2" xfId="8366"/>
    <cellStyle name="Total 2 2 3 3 2 5 2 2" xfId="12334"/>
    <cellStyle name="Total 2 2 3 3 2 5 2 3" xfId="18509"/>
    <cellStyle name="Total 2 2 3 3 2 5 2 4" xfId="21884"/>
    <cellStyle name="Total 2 2 3 3 2 5 3" xfId="6658"/>
    <cellStyle name="Total 2 2 3 3 2 5 3 2" xfId="17218"/>
    <cellStyle name="Total 2 2 3 3 2 5 3 3" xfId="20176"/>
    <cellStyle name="Total 2 2 3 3 2 5 4" xfId="10192"/>
    <cellStyle name="Total 2 2 3 3 2 5 5" xfId="15702"/>
    <cellStyle name="Total 2 2 3 3 2 5 6" xfId="13326"/>
    <cellStyle name="Total 2 2 3 3 2 6" xfId="6890"/>
    <cellStyle name="Total 2 2 3 3 2 6 2" xfId="8598"/>
    <cellStyle name="Total 2 2 3 3 2 6 2 2" xfId="12566"/>
    <cellStyle name="Total 2 2 3 3 2 6 2 3" xfId="18680"/>
    <cellStyle name="Total 2 2 3 3 2 6 2 4" xfId="22116"/>
    <cellStyle name="Total 2 2 3 3 2 6 3" xfId="11024"/>
    <cellStyle name="Total 2 2 3 3 2 6 4" xfId="17388"/>
    <cellStyle name="Total 2 2 3 3 2 6 5" xfId="20408"/>
    <cellStyle name="Total 2 2 3 3 2 7" xfId="5878"/>
    <cellStyle name="Total 2 2 3 3 2 7 2" xfId="10619"/>
    <cellStyle name="Total 2 2 3 3 2 7 3" xfId="16626"/>
    <cellStyle name="Total 2 2 3 3 2 7 4" xfId="19396"/>
    <cellStyle name="Total 2 2 3 3 2 8" xfId="7586"/>
    <cellStyle name="Total 2 2 3 3 2 8 2" xfId="11607"/>
    <cellStyle name="Total 2 2 3 3 2 8 3" xfId="17918"/>
    <cellStyle name="Total 2 2 3 3 2 8 4" xfId="21104"/>
    <cellStyle name="Total 2 2 3 3 2 9" xfId="4968"/>
    <cellStyle name="Total 2 2 3 3 2 9 2" xfId="15936"/>
    <cellStyle name="Total 2 2 3 3 2 9 3" xfId="13051"/>
    <cellStyle name="Total 2 2 3 3 3" xfId="3256"/>
    <cellStyle name="Total 2 2 3 3 3 2" xfId="3643"/>
    <cellStyle name="Total 2 2 3 3 3 2 2" xfId="5134"/>
    <cellStyle name="Total 2 2 3 3 3 2 2 2" xfId="16063"/>
    <cellStyle name="Total 2 2 3 3 3 2 2 3" xfId="12787"/>
    <cellStyle name="Total 2 2 3 3 3 2 3" xfId="9734"/>
    <cellStyle name="Total 2 2 3 3 3 2 4" xfId="14962"/>
    <cellStyle name="Total 2 2 3 3 3 2 5" xfId="14295"/>
    <cellStyle name="Total 2 2 3 3 3 3" xfId="4026"/>
    <cellStyle name="Total 2 2 3 3 3 3 2" xfId="15237"/>
    <cellStyle name="Total 2 2 3 3 3 3 3" xfId="13965"/>
    <cellStyle name="Total 2 2 3 3 3 4" xfId="4409"/>
    <cellStyle name="Total 2 2 3 3 3 4 2" xfId="15513"/>
    <cellStyle name="Total 2 2 3 3 3 4 3" xfId="13596"/>
    <cellStyle name="Total 2 2 3 3 3 5" xfId="4791"/>
    <cellStyle name="Total 2 2 3 3 3 5 2" xfId="15785"/>
    <cellStyle name="Total 2 2 3 3 3 5 3" xfId="13214"/>
    <cellStyle name="Total 2 2 3 3 3 6" xfId="5268"/>
    <cellStyle name="Total 2 2 3 3 3 6 2" xfId="16149"/>
    <cellStyle name="Total 2 2 3 3 3 6 3" xfId="12755"/>
    <cellStyle name="Total 2 2 3 3 3 7" xfId="9386"/>
    <cellStyle name="Total 2 2 3 3 3 8" xfId="14682"/>
    <cellStyle name="Total 2 2 3 3 3 9" xfId="16937"/>
    <cellStyle name="Total 2 2 3 3 4" xfId="2852"/>
    <cellStyle name="Total 2 2 3 3 4 2" xfId="8033"/>
    <cellStyle name="Total 2 2 3 3 4 2 2" xfId="12006"/>
    <cellStyle name="Total 2 2 3 3 4 2 3" xfId="18246"/>
    <cellStyle name="Total 2 2 3 3 4 2 4" xfId="21551"/>
    <cellStyle name="Total 2 2 3 3 4 3" xfId="6325"/>
    <cellStyle name="Total 2 2 3 3 4 3 2" xfId="16955"/>
    <cellStyle name="Total 2 2 3 3 4 3 3" xfId="19843"/>
    <cellStyle name="Total 2 2 3 3 4 4" xfId="9005"/>
    <cellStyle name="Total 2 2 3 3 4 5" xfId="14390"/>
    <cellStyle name="Total 2 2 3 3 4 6" xfId="16217"/>
    <cellStyle name="Total 2 2 3 3 5" xfId="6374"/>
    <cellStyle name="Total 2 2 3 3 5 2" xfId="8082"/>
    <cellStyle name="Total 2 2 3 3 5 2 2" xfId="12050"/>
    <cellStyle name="Total 2 2 3 3 5 2 3" xfId="18288"/>
    <cellStyle name="Total 2 2 3 3 5 2 4" xfId="21600"/>
    <cellStyle name="Total 2 2 3 3 5 3" xfId="10892"/>
    <cellStyle name="Total 2 2 3 3 5 4" xfId="16997"/>
    <cellStyle name="Total 2 2 3 3 5 5" xfId="19892"/>
    <cellStyle name="Total 2 2 3 3 6" xfId="6606"/>
    <cellStyle name="Total 2 2 3 3 6 2" xfId="8314"/>
    <cellStyle name="Total 2 2 3 3 6 2 2" xfId="12282"/>
    <cellStyle name="Total 2 2 3 3 6 2 3" xfId="18459"/>
    <cellStyle name="Total 2 2 3 3 6 2 4" xfId="21832"/>
    <cellStyle name="Total 2 2 3 3 6 3" xfId="10932"/>
    <cellStyle name="Total 2 2 3 3 6 4" xfId="17168"/>
    <cellStyle name="Total 2 2 3 3 6 5" xfId="20124"/>
    <cellStyle name="Total 2 2 3 3 7" xfId="6838"/>
    <cellStyle name="Total 2 2 3 3 7 2" xfId="8546"/>
    <cellStyle name="Total 2 2 3 3 7 2 2" xfId="12514"/>
    <cellStyle name="Total 2 2 3 3 7 2 3" xfId="18630"/>
    <cellStyle name="Total 2 2 3 3 7 2 4" xfId="22064"/>
    <cellStyle name="Total 2 2 3 3 7 3" xfId="10972"/>
    <cellStyle name="Total 2 2 3 3 7 4" xfId="17338"/>
    <cellStyle name="Total 2 2 3 3 7 5" xfId="20356"/>
    <cellStyle name="Total 2 2 3 3 8" xfId="5800"/>
    <cellStyle name="Total 2 2 3 3 8 2" xfId="10567"/>
    <cellStyle name="Total 2 2 3 3 8 3" xfId="16566"/>
    <cellStyle name="Total 2 2 3 3 8 4" xfId="19318"/>
    <cellStyle name="Total 2 2 3 3 9" xfId="7508"/>
    <cellStyle name="Total 2 2 3 3 9 2" xfId="11553"/>
    <cellStyle name="Total 2 2 3 3 9 3" xfId="17858"/>
    <cellStyle name="Total 2 2 3 3 9 4" xfId="21026"/>
    <cellStyle name="Total 2 2 3 4" xfId="3189"/>
    <cellStyle name="Total 2 2 3 4 10" xfId="9319"/>
    <cellStyle name="Total 2 2 3 4 11" xfId="14635"/>
    <cellStyle name="Total 2 2 3 4 12" xfId="16101"/>
    <cellStyle name="Total 2 2 3 4 2" xfId="3576"/>
    <cellStyle name="Total 2 2 3 4 2 2" xfId="7358"/>
    <cellStyle name="Total 2 2 3 4 2 2 2" xfId="11444"/>
    <cellStyle name="Total 2 2 3 4 2 2 3" xfId="17744"/>
    <cellStyle name="Total 2 2 3 4 2 2 4" xfId="20876"/>
    <cellStyle name="Total 2 2 3 4 2 3" xfId="5649"/>
    <cellStyle name="Total 2 2 3 4 2 3 2" xfId="16453"/>
    <cellStyle name="Total 2 2 3 4 2 3 3" xfId="19167"/>
    <cellStyle name="Total 2 2 3 4 2 4" xfId="9668"/>
    <cellStyle name="Total 2 2 3 4 2 5" xfId="14915"/>
    <cellStyle name="Total 2 2 3 4 2 6" xfId="15174"/>
    <cellStyle name="Total 2 2 3 4 3" xfId="3959"/>
    <cellStyle name="Total 2 2 3 4 3 2" xfId="8066"/>
    <cellStyle name="Total 2 2 3 4 3 2 2" xfId="12036"/>
    <cellStyle name="Total 2 2 3 4 3 2 3" xfId="18273"/>
    <cellStyle name="Total 2 2 3 4 3 2 4" xfId="21584"/>
    <cellStyle name="Total 2 2 3 4 3 3" xfId="6358"/>
    <cellStyle name="Total 2 2 3 4 3 3 2" xfId="16982"/>
    <cellStyle name="Total 2 2 3 4 3 3 3" xfId="19876"/>
    <cellStyle name="Total 2 2 3 4 3 4" xfId="9882"/>
    <cellStyle name="Total 2 2 3 4 3 5" xfId="15191"/>
    <cellStyle name="Total 2 2 3 4 3 6" xfId="14032"/>
    <cellStyle name="Total 2 2 3 4 4" xfId="4342"/>
    <cellStyle name="Total 2 2 3 4 4 2" xfId="8151"/>
    <cellStyle name="Total 2 2 3 4 4 2 2" xfId="12119"/>
    <cellStyle name="Total 2 2 3 4 4 2 3" xfId="18351"/>
    <cellStyle name="Total 2 2 3 4 4 2 4" xfId="21669"/>
    <cellStyle name="Total 2 2 3 4 4 3" xfId="6443"/>
    <cellStyle name="Total 2 2 3 4 4 3 2" xfId="17060"/>
    <cellStyle name="Total 2 2 3 4 4 3 3" xfId="19961"/>
    <cellStyle name="Total 2 2 3 4 4 4" xfId="10060"/>
    <cellStyle name="Total 2 2 3 4 4 5" xfId="15466"/>
    <cellStyle name="Total 2 2 3 4 4 6" xfId="13663"/>
    <cellStyle name="Total 2 2 3 4 5" xfId="4724"/>
    <cellStyle name="Total 2 2 3 4 5 2" xfId="8383"/>
    <cellStyle name="Total 2 2 3 4 5 2 2" xfId="12351"/>
    <cellStyle name="Total 2 2 3 4 5 2 3" xfId="18522"/>
    <cellStyle name="Total 2 2 3 4 5 2 4" xfId="21901"/>
    <cellStyle name="Total 2 2 3 4 5 3" xfId="6675"/>
    <cellStyle name="Total 2 2 3 4 5 3 2" xfId="17231"/>
    <cellStyle name="Total 2 2 3 4 5 3 3" xfId="20193"/>
    <cellStyle name="Total 2 2 3 4 5 4" xfId="10237"/>
    <cellStyle name="Total 2 2 3 4 5 5" xfId="15740"/>
    <cellStyle name="Total 2 2 3 4 5 6" xfId="13281"/>
    <cellStyle name="Total 2 2 3 4 6" xfId="6907"/>
    <cellStyle name="Total 2 2 3 4 6 2" xfId="8615"/>
    <cellStyle name="Total 2 2 3 4 6 2 2" xfId="12583"/>
    <cellStyle name="Total 2 2 3 4 6 2 3" xfId="18693"/>
    <cellStyle name="Total 2 2 3 4 6 2 4" xfId="22133"/>
    <cellStyle name="Total 2 2 3 4 6 3" xfId="11041"/>
    <cellStyle name="Total 2 2 3 4 6 4" xfId="17401"/>
    <cellStyle name="Total 2 2 3 4 6 5" xfId="20425"/>
    <cellStyle name="Total 2 2 3 4 7" xfId="5895"/>
    <cellStyle name="Total 2 2 3 4 7 2" xfId="10636"/>
    <cellStyle name="Total 2 2 3 4 7 3" xfId="16639"/>
    <cellStyle name="Total 2 2 3 4 7 4" xfId="19413"/>
    <cellStyle name="Total 2 2 3 4 8" xfId="7603"/>
    <cellStyle name="Total 2 2 3 4 8 2" xfId="11624"/>
    <cellStyle name="Total 2 2 3 4 8 3" xfId="17931"/>
    <cellStyle name="Total 2 2 3 4 8 4" xfId="21121"/>
    <cellStyle name="Total 2 2 3 4 9" xfId="4990"/>
    <cellStyle name="Total 2 2 3 4 9 2" xfId="15954"/>
    <cellStyle name="Total 2 2 3 4 9 3" xfId="13029"/>
    <cellStyle name="Total 2 2 3 5" xfId="3019"/>
    <cellStyle name="Total 2 2 3 5 2" xfId="3406"/>
    <cellStyle name="Total 2 2 3 5 2 2" xfId="7874"/>
    <cellStyle name="Total 2 2 3 5 2 2 2" xfId="18131"/>
    <cellStyle name="Total 2 2 3 5 2 2 3" xfId="21392"/>
    <cellStyle name="Total 2 2 3 5 2 3" xfId="9525"/>
    <cellStyle name="Total 2 2 3 5 2 4" xfId="14777"/>
    <cellStyle name="Total 2 2 3 5 2 5" xfId="17457"/>
    <cellStyle name="Total 2 2 3 5 3" xfId="3789"/>
    <cellStyle name="Total 2 2 3 5 3 2" xfId="15053"/>
    <cellStyle name="Total 2 2 3 5 3 3" xfId="18453"/>
    <cellStyle name="Total 2 2 3 5 4" xfId="4172"/>
    <cellStyle name="Total 2 2 3 5 4 2" xfId="15328"/>
    <cellStyle name="Total 2 2 3 5 4 3" xfId="13833"/>
    <cellStyle name="Total 2 2 3 5 5" xfId="4554"/>
    <cellStyle name="Total 2 2 3 5 5 2" xfId="15602"/>
    <cellStyle name="Total 2 2 3 5 5 3" xfId="13451"/>
    <cellStyle name="Total 2 2 3 5 6" xfId="6166"/>
    <cellStyle name="Total 2 2 3 5 6 2" xfId="16839"/>
    <cellStyle name="Total 2 2 3 5 6 3" xfId="19684"/>
    <cellStyle name="Total 2 2 3 5 7" xfId="9162"/>
    <cellStyle name="Total 2 2 3 5 8" xfId="14497"/>
    <cellStyle name="Total 2 2 3 5 9" xfId="15506"/>
    <cellStyle name="Total 2 2 3 6" xfId="6355"/>
    <cellStyle name="Total 2 2 3 6 2" xfId="8063"/>
    <cellStyle name="Total 2 2 3 6 2 2" xfId="12033"/>
    <cellStyle name="Total 2 2 3 6 2 3" xfId="18270"/>
    <cellStyle name="Total 2 2 3 6 2 4" xfId="21581"/>
    <cellStyle name="Total 2 2 3 6 3" xfId="10886"/>
    <cellStyle name="Total 2 2 3 6 4" xfId="16979"/>
    <cellStyle name="Total 2 2 3 6 5" xfId="19873"/>
    <cellStyle name="Total 2 2 3 7" xfId="6110"/>
    <cellStyle name="Total 2 2 3 7 2" xfId="7818"/>
    <cellStyle name="Total 2 2 3 7 2 2" xfId="11828"/>
    <cellStyle name="Total 2 2 3 7 2 3" xfId="18083"/>
    <cellStyle name="Total 2 2 3 7 2 4" xfId="21336"/>
    <cellStyle name="Total 2 2 3 7 3" xfId="10809"/>
    <cellStyle name="Total 2 2 3 7 4" xfId="16791"/>
    <cellStyle name="Total 2 2 3 7 5" xfId="19628"/>
    <cellStyle name="Total 2 2 3 8" xfId="5416"/>
    <cellStyle name="Total 2 2 3 8 2" xfId="7125"/>
    <cellStyle name="Total 2 2 3 8 2 2" xfId="11259"/>
    <cellStyle name="Total 2 2 3 8 2 3" xfId="17545"/>
    <cellStyle name="Total 2 2 3 8 2 4" xfId="20643"/>
    <cellStyle name="Total 2 2 3 8 3" xfId="10433"/>
    <cellStyle name="Total 2 2 3 8 4" xfId="16255"/>
    <cellStyle name="Total 2 2 3 8 5" xfId="18934"/>
    <cellStyle name="Total 2 2 3 9" xfId="6342"/>
    <cellStyle name="Total 2 2 3 9 2" xfId="8050"/>
    <cellStyle name="Total 2 2 3 9 2 2" xfId="12021"/>
    <cellStyle name="Total 2 2 3 9 2 3" xfId="18261"/>
    <cellStyle name="Total 2 2 3 9 2 4" xfId="21568"/>
    <cellStyle name="Total 2 2 3 9 3" xfId="10877"/>
    <cellStyle name="Total 2 2 3 9 4" xfId="16970"/>
    <cellStyle name="Total 2 2 3 9 5" xfId="19860"/>
    <cellStyle name="Total 2 2 4" xfId="3093"/>
    <cellStyle name="Total 2 2 4 2" xfId="3480"/>
    <cellStyle name="Total 2 2 4 2 2" xfId="8040"/>
    <cellStyle name="Total 2 2 4 2 2 2" xfId="18253"/>
    <cellStyle name="Total 2 2 4 2 2 3" xfId="21558"/>
    <cellStyle name="Total 2 2 4 2 3" xfId="9575"/>
    <cellStyle name="Total 2 2 4 2 4" xfId="14836"/>
    <cellStyle name="Total 2 2 4 2 5" xfId="15779"/>
    <cellStyle name="Total 2 2 4 3" xfId="3863"/>
    <cellStyle name="Total 2 2 4 3 2" xfId="15112"/>
    <cellStyle name="Total 2 2 4 3 3" xfId="14199"/>
    <cellStyle name="Total 2 2 4 4" xfId="4246"/>
    <cellStyle name="Total 2 2 4 4 2" xfId="15387"/>
    <cellStyle name="Total 2 2 4 4 3" xfId="13759"/>
    <cellStyle name="Total 2 2 4 5" xfId="4628"/>
    <cellStyle name="Total 2 2 4 5 2" xfId="15661"/>
    <cellStyle name="Total 2 2 4 5 3" xfId="13377"/>
    <cellStyle name="Total 2 2 4 6" xfId="6332"/>
    <cellStyle name="Total 2 2 4 6 2" xfId="16962"/>
    <cellStyle name="Total 2 2 4 6 3" xfId="19850"/>
    <cellStyle name="Total 2 2 4 7" xfId="9226"/>
    <cellStyle name="Total 2 2 4 8" xfId="14556"/>
    <cellStyle name="Total 2 2 4 9" xfId="16581"/>
    <cellStyle name="Total 2 2 5" xfId="3092"/>
    <cellStyle name="Total 2 2 5 2" xfId="3479"/>
    <cellStyle name="Total 2 2 5 2 2" xfId="5092"/>
    <cellStyle name="Total 2 2 5 2 2 2" xfId="16028"/>
    <cellStyle name="Total 2 2 5 2 2 3" xfId="12805"/>
    <cellStyle name="Total 2 2 5 2 3" xfId="9574"/>
    <cellStyle name="Total 2 2 5 2 4" xfId="14835"/>
    <cellStyle name="Total 2 2 5 2 5" xfId="18620"/>
    <cellStyle name="Total 2 2 5 3" xfId="3862"/>
    <cellStyle name="Total 2 2 5 3 2" xfId="15111"/>
    <cellStyle name="Total 2 2 5 3 3" xfId="14200"/>
    <cellStyle name="Total 2 2 5 4" xfId="4245"/>
    <cellStyle name="Total 2 2 5 4 2" xfId="15386"/>
    <cellStyle name="Total 2 2 5 4 3" xfId="13760"/>
    <cellStyle name="Total 2 2 5 5" xfId="4627"/>
    <cellStyle name="Total 2 2 5 5 2" xfId="15660"/>
    <cellStyle name="Total 2 2 5 5 3" xfId="13378"/>
    <cellStyle name="Total 2 2 5 6" xfId="5325"/>
    <cellStyle name="Total 2 2 5 6 2" xfId="16196"/>
    <cellStyle name="Total 2 2 5 6 3" xfId="18843"/>
    <cellStyle name="Total 2 2 5 7" xfId="9225"/>
    <cellStyle name="Total 2 2 5 8" xfId="14555"/>
    <cellStyle name="Total 2 2 5 9" xfId="14415"/>
    <cellStyle name="Total 2 2 6" xfId="5419"/>
    <cellStyle name="Total 2 2 6 2" xfId="7128"/>
    <cellStyle name="Total 2 2 6 2 2" xfId="11262"/>
    <cellStyle name="Total 2 2 6 2 3" xfId="17548"/>
    <cellStyle name="Total 2 2 6 2 4" xfId="20646"/>
    <cellStyle name="Total 2 2 6 3" xfId="10436"/>
    <cellStyle name="Total 2 2 6 4" xfId="16258"/>
    <cellStyle name="Total 2 2 6 5" xfId="18937"/>
    <cellStyle name="Total 2 2 7" xfId="22397"/>
    <cellStyle name="Total 2 2 8" xfId="2161"/>
    <cellStyle name="Total 2 3" xfId="2021"/>
    <cellStyle name="Total 2 4" xfId="2022"/>
    <cellStyle name="Total 3" xfId="2023"/>
    <cellStyle name="Total 3 2" xfId="2618"/>
    <cellStyle name="Total 3 2 10" xfId="5259"/>
    <cellStyle name="Total 3 2 10 2" xfId="10399"/>
    <cellStyle name="Total 3 2 10 3" xfId="16141"/>
    <cellStyle name="Total 3 2 10 4" xfId="12835"/>
    <cellStyle name="Total 3 2 11" xfId="5043"/>
    <cellStyle name="Total 3 2 11 2" xfId="10305"/>
    <cellStyle name="Total 3 2 11 3" xfId="15997"/>
    <cellStyle name="Total 3 2 11 4" xfId="14105"/>
    <cellStyle name="Total 3 2 12" xfId="4855"/>
    <cellStyle name="Total 3 2 12 2" xfId="15832"/>
    <cellStyle name="Total 3 2 12 3" xfId="13151"/>
    <cellStyle name="Total 3 2 13" xfId="8781"/>
    <cellStyle name="Total 3 2 14" xfId="14146"/>
    <cellStyle name="Total 3 2 2" xfId="2707"/>
    <cellStyle name="Total 3 2 2 10" xfId="7483"/>
    <cellStyle name="Total 3 2 2 10 2" xfId="11537"/>
    <cellStyle name="Total 3 2 2 10 3" xfId="17841"/>
    <cellStyle name="Total 3 2 2 10 4" xfId="21001"/>
    <cellStyle name="Total 3 2 2 11" xfId="4900"/>
    <cellStyle name="Total 3 2 2 11 2" xfId="15873"/>
    <cellStyle name="Total 3 2 2 11 3" xfId="14109"/>
    <cellStyle name="Total 3 2 2 12" xfId="8862"/>
    <cellStyle name="Total 3 2 2 13" xfId="14276"/>
    <cellStyle name="Total 3 2 2 14" xfId="14417"/>
    <cellStyle name="Total 3 2 2 2" xfId="2638"/>
    <cellStyle name="Total 3 2 2 2 10" xfId="4877"/>
    <cellStyle name="Total 3 2 2 2 10 2" xfId="15852"/>
    <cellStyle name="Total 3 2 2 2 10 3" xfId="13129"/>
    <cellStyle name="Total 3 2 2 2 11" xfId="8795"/>
    <cellStyle name="Total 3 2 2 2 12" xfId="14217"/>
    <cellStyle name="Total 3 2 2 2 2" xfId="3130"/>
    <cellStyle name="Total 3 2 2 2 2 10" xfId="9260"/>
    <cellStyle name="Total 3 2 2 2 2 11" xfId="14585"/>
    <cellStyle name="Total 3 2 2 2 2 12" xfId="15013"/>
    <cellStyle name="Total 3 2 2 2 2 2" xfId="3517"/>
    <cellStyle name="Total 3 2 2 2 2 2 2" xfId="7288"/>
    <cellStyle name="Total 3 2 2 2 2 2 2 2" xfId="11393"/>
    <cellStyle name="Total 3 2 2 2 2 2 2 3" xfId="17686"/>
    <cellStyle name="Total 3 2 2 2 2 2 2 4" xfId="20806"/>
    <cellStyle name="Total 3 2 2 2 2 2 3" xfId="5579"/>
    <cellStyle name="Total 3 2 2 2 2 2 3 2" xfId="16395"/>
    <cellStyle name="Total 3 2 2 2 2 2 3 3" xfId="19097"/>
    <cellStyle name="Total 3 2 2 2 2 2 4" xfId="9609"/>
    <cellStyle name="Total 3 2 2 2 2 2 5" xfId="14865"/>
    <cellStyle name="Total 3 2 2 2 2 2 6" xfId="15648"/>
    <cellStyle name="Total 3 2 2 2 2 3" xfId="3900"/>
    <cellStyle name="Total 3 2 2 2 2 3 2" xfId="7109"/>
    <cellStyle name="Total 3 2 2 2 2 3 2 2" xfId="11243"/>
    <cellStyle name="Total 3 2 2 2 2 3 2 3" xfId="17529"/>
    <cellStyle name="Total 3 2 2 2 2 3 2 4" xfId="20627"/>
    <cellStyle name="Total 3 2 2 2 2 3 3" xfId="5400"/>
    <cellStyle name="Total 3 2 2 2 2 3 3 2" xfId="16239"/>
    <cellStyle name="Total 3 2 2 2 2 3 3 3" xfId="18918"/>
    <cellStyle name="Total 3 2 2 2 2 3 4" xfId="9823"/>
    <cellStyle name="Total 3 2 2 2 2 3 5" xfId="15141"/>
    <cellStyle name="Total 3 2 2 2 2 3 6" xfId="14088"/>
    <cellStyle name="Total 3 2 2 2 2 4" xfId="4283"/>
    <cellStyle name="Total 3 2 2 2 2 4 2" xfId="8198"/>
    <cellStyle name="Total 3 2 2 2 2 4 2 2" xfId="12166"/>
    <cellStyle name="Total 3 2 2 2 2 4 2 3" xfId="18390"/>
    <cellStyle name="Total 3 2 2 2 2 4 2 4" xfId="21716"/>
    <cellStyle name="Total 3 2 2 2 2 4 3" xfId="6490"/>
    <cellStyle name="Total 3 2 2 2 2 4 3 2" xfId="17099"/>
    <cellStyle name="Total 3 2 2 2 2 4 3 3" xfId="20008"/>
    <cellStyle name="Total 3 2 2 2 2 4 4" xfId="10001"/>
    <cellStyle name="Total 3 2 2 2 2 4 5" xfId="15416"/>
    <cellStyle name="Total 3 2 2 2 2 4 6" xfId="13722"/>
    <cellStyle name="Total 3 2 2 2 2 5" xfId="4665"/>
    <cellStyle name="Total 3 2 2 2 2 5 2" xfId="8430"/>
    <cellStyle name="Total 3 2 2 2 2 5 2 2" xfId="12398"/>
    <cellStyle name="Total 3 2 2 2 2 5 2 3" xfId="18561"/>
    <cellStyle name="Total 3 2 2 2 2 5 2 4" xfId="21948"/>
    <cellStyle name="Total 3 2 2 2 2 5 3" xfId="6722"/>
    <cellStyle name="Total 3 2 2 2 2 5 3 2" xfId="17270"/>
    <cellStyle name="Total 3 2 2 2 2 5 3 3" xfId="20240"/>
    <cellStyle name="Total 3 2 2 2 2 5 4" xfId="10178"/>
    <cellStyle name="Total 3 2 2 2 2 5 5" xfId="15690"/>
    <cellStyle name="Total 3 2 2 2 2 5 6" xfId="13340"/>
    <cellStyle name="Total 3 2 2 2 2 6" xfId="6954"/>
    <cellStyle name="Total 3 2 2 2 2 6 2" xfId="8662"/>
    <cellStyle name="Total 3 2 2 2 2 6 2 2" xfId="12630"/>
    <cellStyle name="Total 3 2 2 2 2 6 2 3" xfId="18732"/>
    <cellStyle name="Total 3 2 2 2 2 6 2 4" xfId="22180"/>
    <cellStyle name="Total 3 2 2 2 2 6 3" xfId="11088"/>
    <cellStyle name="Total 3 2 2 2 2 6 4" xfId="17440"/>
    <cellStyle name="Total 3 2 2 2 2 6 5" xfId="20472"/>
    <cellStyle name="Total 3 2 2 2 2 7" xfId="5942"/>
    <cellStyle name="Total 3 2 2 2 2 7 2" xfId="10683"/>
    <cellStyle name="Total 3 2 2 2 2 7 3" xfId="16678"/>
    <cellStyle name="Total 3 2 2 2 2 7 4" xfId="19460"/>
    <cellStyle name="Total 3 2 2 2 2 8" xfId="7650"/>
    <cellStyle name="Total 3 2 2 2 2 8 2" xfId="11671"/>
    <cellStyle name="Total 3 2 2 2 2 8 3" xfId="17970"/>
    <cellStyle name="Total 3 2 2 2 2 8 4" xfId="21168"/>
    <cellStyle name="Total 3 2 2 2 2 9" xfId="5038"/>
    <cellStyle name="Total 3 2 2 2 2 9 2" xfId="15993"/>
    <cellStyle name="Total 3 2 2 2 2 9 3" xfId="12981"/>
    <cellStyle name="Total 3 2 2 2 3" xfId="3074"/>
    <cellStyle name="Total 3 2 2 2 3 2" xfId="3461"/>
    <cellStyle name="Total 3 2 2 2 3 2 2" xfId="7239"/>
    <cellStyle name="Total 3 2 2 2 3 2 2 2" xfId="17642"/>
    <cellStyle name="Total 3 2 2 2 3 2 2 3" xfId="20757"/>
    <cellStyle name="Total 3 2 2 2 3 2 3" xfId="9564"/>
    <cellStyle name="Total 3 2 2 2 3 2 4" xfId="14822"/>
    <cellStyle name="Total 3 2 2 2 3 2 5" xfId="17800"/>
    <cellStyle name="Total 3 2 2 2 3 3" xfId="3844"/>
    <cellStyle name="Total 3 2 2 2 3 3 2" xfId="15098"/>
    <cellStyle name="Total 3 2 2 2 3 3 3" xfId="14181"/>
    <cellStyle name="Total 3 2 2 2 3 4" xfId="4227"/>
    <cellStyle name="Total 3 2 2 2 3 4 2" xfId="15373"/>
    <cellStyle name="Total 3 2 2 2 3 4 3" xfId="13778"/>
    <cellStyle name="Total 3 2 2 2 3 5" xfId="4609"/>
    <cellStyle name="Total 3 2 2 2 3 5 2" xfId="15647"/>
    <cellStyle name="Total 3 2 2 2 3 5 3" xfId="13396"/>
    <cellStyle name="Total 3 2 2 2 3 6" xfId="5530"/>
    <cellStyle name="Total 3 2 2 2 3 6 2" xfId="16351"/>
    <cellStyle name="Total 3 2 2 2 3 6 3" xfId="19048"/>
    <cellStyle name="Total 3 2 2 2 3 7" xfId="9214"/>
    <cellStyle name="Total 3 2 2 2 3 8" xfId="14542"/>
    <cellStyle name="Total 3 2 2 2 3 9" xfId="17976"/>
    <cellStyle name="Total 3 2 2 2 4" xfId="2838"/>
    <cellStyle name="Total 3 2 2 2 4 2" xfId="7880"/>
    <cellStyle name="Total 3 2 2 2 4 2 2" xfId="11871"/>
    <cellStyle name="Total 3 2 2 2 4 2 3" xfId="18136"/>
    <cellStyle name="Total 3 2 2 2 4 2 4" xfId="21398"/>
    <cellStyle name="Total 3 2 2 2 4 3" xfId="6172"/>
    <cellStyle name="Total 3 2 2 2 4 3 2" xfId="16844"/>
    <cellStyle name="Total 3 2 2 2 4 3 3" xfId="19690"/>
    <cellStyle name="Total 3 2 2 2 4 4" xfId="8991"/>
    <cellStyle name="Total 3 2 2 2 4 5" xfId="14378"/>
    <cellStyle name="Total 3 2 2 2 4 6" xfId="15276"/>
    <cellStyle name="Total 3 2 2 2 5" xfId="6206"/>
    <cellStyle name="Total 3 2 2 2 5 2" xfId="7914"/>
    <cellStyle name="Total 3 2 2 2 5 2 2" xfId="11892"/>
    <cellStyle name="Total 3 2 2 2 5 2 3" xfId="18166"/>
    <cellStyle name="Total 3 2 2 2 5 2 4" xfId="21432"/>
    <cellStyle name="Total 3 2 2 2 5 3" xfId="10846"/>
    <cellStyle name="Total 3 2 2 2 5 4" xfId="16874"/>
    <cellStyle name="Total 3 2 2 2 5 5" xfId="19724"/>
    <cellStyle name="Total 3 2 2 2 6" xfId="6189"/>
    <cellStyle name="Total 3 2 2 2 6 2" xfId="7897"/>
    <cellStyle name="Total 3 2 2 2 6 2 2" xfId="11884"/>
    <cellStyle name="Total 3 2 2 2 6 2 3" xfId="18152"/>
    <cellStyle name="Total 3 2 2 2 6 2 4" xfId="21415"/>
    <cellStyle name="Total 3 2 2 2 6 3" xfId="10841"/>
    <cellStyle name="Total 3 2 2 2 6 4" xfId="16860"/>
    <cellStyle name="Total 3 2 2 2 6 5" xfId="19707"/>
    <cellStyle name="Total 3 2 2 2 7" xfId="5514"/>
    <cellStyle name="Total 3 2 2 2 7 2" xfId="7223"/>
    <cellStyle name="Total 3 2 2 2 7 2 2" xfId="11348"/>
    <cellStyle name="Total 3 2 2 2 7 2 3" xfId="17626"/>
    <cellStyle name="Total 3 2 2 2 7 2 4" xfId="20741"/>
    <cellStyle name="Total 3 2 2 2 7 3" xfId="10488"/>
    <cellStyle name="Total 3 2 2 2 7 4" xfId="16335"/>
    <cellStyle name="Total 3 2 2 2 7 5" xfId="19032"/>
    <cellStyle name="Total 3 2 2 2 8" xfId="5745"/>
    <cellStyle name="Total 3 2 2 2 8 2" xfId="10527"/>
    <cellStyle name="Total 3 2 2 2 8 3" xfId="16526"/>
    <cellStyle name="Total 3 2 2 2 8 4" xfId="19263"/>
    <cellStyle name="Total 3 2 2 2 9" xfId="7454"/>
    <cellStyle name="Total 3 2 2 2 9 2" xfId="11514"/>
    <cellStyle name="Total 3 2 2 2 9 3" xfId="17817"/>
    <cellStyle name="Total 3 2 2 2 9 4" xfId="20972"/>
    <cellStyle name="Total 3 2 2 3" xfId="3197"/>
    <cellStyle name="Total 3 2 2 3 10" xfId="9327"/>
    <cellStyle name="Total 3 2 2 3 11" xfId="14641"/>
    <cellStyle name="Total 3 2 2 3 12" xfId="17133"/>
    <cellStyle name="Total 3 2 2 3 2" xfId="3584"/>
    <cellStyle name="Total 3 2 2 3 2 2" xfId="7257"/>
    <cellStyle name="Total 3 2 2 3 2 2 2" xfId="11362"/>
    <cellStyle name="Total 3 2 2 3 2 2 3" xfId="17657"/>
    <cellStyle name="Total 3 2 2 3 2 2 4" xfId="20775"/>
    <cellStyle name="Total 3 2 2 3 2 3" xfId="5548"/>
    <cellStyle name="Total 3 2 2 3 2 3 2" xfId="16366"/>
    <cellStyle name="Total 3 2 2 3 2 3 3" xfId="19066"/>
    <cellStyle name="Total 3 2 2 3 2 4" xfId="9676"/>
    <cellStyle name="Total 3 2 2 3 2 5" xfId="14921"/>
    <cellStyle name="Total 3 2 2 3 2 6" xfId="18746"/>
    <cellStyle name="Total 3 2 2 3 3" xfId="3967"/>
    <cellStyle name="Total 3 2 2 3 3 2" xfId="8075"/>
    <cellStyle name="Total 3 2 2 3 3 2 2" xfId="12045"/>
    <cellStyle name="Total 3 2 2 3 3 2 3" xfId="18281"/>
    <cellStyle name="Total 3 2 2 3 3 2 4" xfId="21593"/>
    <cellStyle name="Total 3 2 2 3 3 3" xfId="6367"/>
    <cellStyle name="Total 3 2 2 3 3 3 2" xfId="16990"/>
    <cellStyle name="Total 3 2 2 3 3 3 3" xfId="19885"/>
    <cellStyle name="Total 3 2 2 3 3 4" xfId="9887"/>
    <cellStyle name="Total 3 2 2 3 3 5" xfId="15197"/>
    <cellStyle name="Total 3 2 2 3 3 6" xfId="14024"/>
    <cellStyle name="Total 3 2 2 3 4" xfId="4350"/>
    <cellStyle name="Total 3 2 2 3 4 2" xfId="8125"/>
    <cellStyle name="Total 3 2 2 3 4 2 2" xfId="12093"/>
    <cellStyle name="Total 3 2 2 3 4 2 3" xfId="18329"/>
    <cellStyle name="Total 3 2 2 3 4 2 4" xfId="21643"/>
    <cellStyle name="Total 3 2 2 3 4 3" xfId="6417"/>
    <cellStyle name="Total 3 2 2 3 4 3 2" xfId="17038"/>
    <cellStyle name="Total 3 2 2 3 4 3 3" xfId="19935"/>
    <cellStyle name="Total 3 2 2 3 4 4" xfId="10065"/>
    <cellStyle name="Total 3 2 2 3 4 5" xfId="15472"/>
    <cellStyle name="Total 3 2 2 3 4 6" xfId="13655"/>
    <cellStyle name="Total 3 2 2 3 5" xfId="4732"/>
    <cellStyle name="Total 3 2 2 3 5 2" xfId="8357"/>
    <cellStyle name="Total 3 2 2 3 5 2 2" xfId="12325"/>
    <cellStyle name="Total 3 2 2 3 5 2 3" xfId="18500"/>
    <cellStyle name="Total 3 2 2 3 5 2 4" xfId="21875"/>
    <cellStyle name="Total 3 2 2 3 5 3" xfId="6649"/>
    <cellStyle name="Total 3 2 2 3 5 3 2" xfId="17209"/>
    <cellStyle name="Total 3 2 2 3 5 3 3" xfId="20167"/>
    <cellStyle name="Total 3 2 2 3 5 4" xfId="10242"/>
    <cellStyle name="Total 3 2 2 3 5 5" xfId="15745"/>
    <cellStyle name="Total 3 2 2 3 5 6" xfId="13273"/>
    <cellStyle name="Total 3 2 2 3 6" xfId="6881"/>
    <cellStyle name="Total 3 2 2 3 6 2" xfId="8589"/>
    <cellStyle name="Total 3 2 2 3 6 2 2" xfId="12557"/>
    <cellStyle name="Total 3 2 2 3 6 2 3" xfId="18671"/>
    <cellStyle name="Total 3 2 2 3 6 2 4" xfId="22107"/>
    <cellStyle name="Total 3 2 2 3 6 3" xfId="11015"/>
    <cellStyle name="Total 3 2 2 3 6 4" xfId="17379"/>
    <cellStyle name="Total 3 2 2 3 6 5" xfId="20399"/>
    <cellStyle name="Total 3 2 2 3 7" xfId="5869"/>
    <cellStyle name="Total 3 2 2 3 7 2" xfId="10610"/>
    <cellStyle name="Total 3 2 2 3 7 3" xfId="16617"/>
    <cellStyle name="Total 3 2 2 3 7 4" xfId="19387"/>
    <cellStyle name="Total 3 2 2 3 8" xfId="7577"/>
    <cellStyle name="Total 3 2 2 3 8 2" xfId="11598"/>
    <cellStyle name="Total 3 2 2 3 8 3" xfId="17909"/>
    <cellStyle name="Total 3 2 2 3 8 4" xfId="21095"/>
    <cellStyle name="Total 3 2 2 3 9" xfId="4959"/>
    <cellStyle name="Total 3 2 2 3 9 2" xfId="15927"/>
    <cellStyle name="Total 3 2 2 3 9 3" xfId="13060"/>
    <cellStyle name="Total 3 2 2 4" xfId="3021"/>
    <cellStyle name="Total 3 2 2 4 2" xfId="3408"/>
    <cellStyle name="Total 3 2 2 4 2 2" xfId="7845"/>
    <cellStyle name="Total 3 2 2 4 2 2 2" xfId="18104"/>
    <cellStyle name="Total 3 2 2 4 2 2 3" xfId="21363"/>
    <cellStyle name="Total 3 2 2 4 2 3" xfId="9526"/>
    <cellStyle name="Total 3 2 2 4 2 4" xfId="14779"/>
    <cellStyle name="Total 3 2 2 4 2 5" xfId="18579"/>
    <cellStyle name="Total 3 2 2 4 3" xfId="3791"/>
    <cellStyle name="Total 3 2 2 4 3 2" xfId="15055"/>
    <cellStyle name="Total 3 2 2 4 3 3" xfId="16216"/>
    <cellStyle name="Total 3 2 2 4 4" xfId="4174"/>
    <cellStyle name="Total 3 2 2 4 4 2" xfId="15330"/>
    <cellStyle name="Total 3 2 2 4 4 3" xfId="13831"/>
    <cellStyle name="Total 3 2 2 4 5" xfId="4556"/>
    <cellStyle name="Total 3 2 2 4 5 2" xfId="15604"/>
    <cellStyle name="Total 3 2 2 4 5 3" xfId="13449"/>
    <cellStyle name="Total 3 2 2 4 6" xfId="6137"/>
    <cellStyle name="Total 3 2 2 4 6 2" xfId="16812"/>
    <cellStyle name="Total 3 2 2 4 6 3" xfId="19655"/>
    <cellStyle name="Total 3 2 2 4 7" xfId="9163"/>
    <cellStyle name="Total 3 2 2 4 8" xfId="14499"/>
    <cellStyle name="Total 3 2 2 4 9" xfId="15952"/>
    <cellStyle name="Total 3 2 2 5" xfId="6331"/>
    <cellStyle name="Total 3 2 2 5 2" xfId="8039"/>
    <cellStyle name="Total 3 2 2 5 2 2" xfId="12011"/>
    <cellStyle name="Total 3 2 2 5 2 3" xfId="18252"/>
    <cellStyle name="Total 3 2 2 5 2 4" xfId="21557"/>
    <cellStyle name="Total 3 2 2 5 3" xfId="10868"/>
    <cellStyle name="Total 3 2 2 5 4" xfId="16961"/>
    <cellStyle name="Total 3 2 2 5 5" xfId="19849"/>
    <cellStyle name="Total 3 2 2 6" xfId="6203"/>
    <cellStyle name="Total 3 2 2 6 2" xfId="7911"/>
    <cellStyle name="Total 3 2 2 6 2 2" xfId="11890"/>
    <cellStyle name="Total 3 2 2 6 2 3" xfId="18165"/>
    <cellStyle name="Total 3 2 2 6 2 4" xfId="21429"/>
    <cellStyle name="Total 3 2 2 6 3" xfId="10845"/>
    <cellStyle name="Total 3 2 2 6 4" xfId="16873"/>
    <cellStyle name="Total 3 2 2 6 5" xfId="19721"/>
    <cellStyle name="Total 3 2 2 7" xfId="6058"/>
    <cellStyle name="Total 3 2 2 7 2" xfId="7766"/>
    <cellStyle name="Total 3 2 2 7 2 2" xfId="11787"/>
    <cellStyle name="Total 3 2 2 7 2 3" xfId="18040"/>
    <cellStyle name="Total 3 2 2 7 2 4" xfId="21284"/>
    <cellStyle name="Total 3 2 2 7 3" xfId="10797"/>
    <cellStyle name="Total 3 2 2 7 4" xfId="16748"/>
    <cellStyle name="Total 3 2 2 7 5" xfId="19576"/>
    <cellStyle name="Total 3 2 2 8" xfId="5428"/>
    <cellStyle name="Total 3 2 2 8 2" xfId="7137"/>
    <cellStyle name="Total 3 2 2 8 2 2" xfId="11271"/>
    <cellStyle name="Total 3 2 2 8 2 3" xfId="17555"/>
    <cellStyle name="Total 3 2 2 8 2 4" xfId="20655"/>
    <cellStyle name="Total 3 2 2 8 3" xfId="10445"/>
    <cellStyle name="Total 3 2 2 8 4" xfId="16265"/>
    <cellStyle name="Total 3 2 2 8 5" xfId="18946"/>
    <cellStyle name="Total 3 2 2 9" xfId="5774"/>
    <cellStyle name="Total 3 2 2 9 2" xfId="10550"/>
    <cellStyle name="Total 3 2 2 9 3" xfId="16549"/>
    <cellStyle name="Total 3 2 2 9 4" xfId="19292"/>
    <cellStyle name="Total 3 2 3" xfId="2675"/>
    <cellStyle name="Total 3 2 3 10" xfId="7521"/>
    <cellStyle name="Total 3 2 3 10 2" xfId="11562"/>
    <cellStyle name="Total 3 2 3 10 3" xfId="17868"/>
    <cellStyle name="Total 3 2 3 10 4" xfId="21039"/>
    <cellStyle name="Total 3 2 3 11" xfId="4925"/>
    <cellStyle name="Total 3 2 3 11 2" xfId="15895"/>
    <cellStyle name="Total 3 2 3 11 3" xfId="13094"/>
    <cellStyle name="Total 3 2 3 12" xfId="8832"/>
    <cellStyle name="Total 3 2 3 13" xfId="14248"/>
    <cellStyle name="Total 3 2 3 14" xfId="17316"/>
    <cellStyle name="Total 3 2 3 2" xfId="2734"/>
    <cellStyle name="Total 3 2 3 2 10" xfId="4947"/>
    <cellStyle name="Total 3 2 3 2 10 2" xfId="15917"/>
    <cellStyle name="Total 3 2 3 2 10 3" xfId="13072"/>
    <cellStyle name="Total 3 2 3 2 11" xfId="8889"/>
    <cellStyle name="Total 3 2 3 2 12" xfId="14293"/>
    <cellStyle name="Total 3 2 3 2 2" xfId="3224"/>
    <cellStyle name="Total 3 2 3 2 2 10" xfId="9354"/>
    <cellStyle name="Total 3 2 3 2 2 11" xfId="14658"/>
    <cellStyle name="Total 3 2 3 2 2 12" xfId="14464"/>
    <cellStyle name="Total 3 2 3 2 2 2" xfId="3611"/>
    <cellStyle name="Total 3 2 3 2 2 2 2" xfId="7972"/>
    <cellStyle name="Total 3 2 3 2 2 2 2 2" xfId="11948"/>
    <cellStyle name="Total 3 2 3 2 2 2 2 3" xfId="18198"/>
    <cellStyle name="Total 3 2 3 2 2 2 2 4" xfId="21490"/>
    <cellStyle name="Total 3 2 3 2 2 2 3" xfId="6264"/>
    <cellStyle name="Total 3 2 3 2 2 2 3 2" xfId="16906"/>
    <cellStyle name="Total 3 2 3 2 2 2 3 3" xfId="19782"/>
    <cellStyle name="Total 3 2 3 2 2 2 4" xfId="9703"/>
    <cellStyle name="Total 3 2 3 2 2 2 5" xfId="14938"/>
    <cellStyle name="Total 3 2 3 2 2 2 6" xfId="17483"/>
    <cellStyle name="Total 3 2 3 2 2 3" xfId="3994"/>
    <cellStyle name="Total 3 2 3 2 2 3 2" xfId="7811"/>
    <cellStyle name="Total 3 2 3 2 2 3 2 2" xfId="11823"/>
    <cellStyle name="Total 3 2 3 2 2 3 2 3" xfId="18076"/>
    <cellStyle name="Total 3 2 3 2 2 3 2 4" xfId="21329"/>
    <cellStyle name="Total 3 2 3 2 2 3 3" xfId="6103"/>
    <cellStyle name="Total 3 2 3 2 2 3 3 2" xfId="16784"/>
    <cellStyle name="Total 3 2 3 2 2 3 3 3" xfId="19621"/>
    <cellStyle name="Total 3 2 3 2 2 3 4" xfId="9913"/>
    <cellStyle name="Total 3 2 3 2 2 3 5" xfId="15214"/>
    <cellStyle name="Total 3 2 3 2 2 3 6" xfId="13997"/>
    <cellStyle name="Total 3 2 3 2 2 4" xfId="4377"/>
    <cellStyle name="Total 3 2 3 2 2 4 2" xfId="8279"/>
    <cellStyle name="Total 3 2 3 2 2 4 2 2" xfId="12247"/>
    <cellStyle name="Total 3 2 3 2 2 4 2 3" xfId="18431"/>
    <cellStyle name="Total 3 2 3 2 2 4 2 4" xfId="21797"/>
    <cellStyle name="Total 3 2 3 2 2 4 3" xfId="6571"/>
    <cellStyle name="Total 3 2 3 2 2 4 3 2" xfId="17140"/>
    <cellStyle name="Total 3 2 3 2 2 4 3 3" xfId="20089"/>
    <cellStyle name="Total 3 2 3 2 2 4 4" xfId="10091"/>
    <cellStyle name="Total 3 2 3 2 2 4 5" xfId="15489"/>
    <cellStyle name="Total 3 2 3 2 2 4 6" xfId="13628"/>
    <cellStyle name="Total 3 2 3 2 2 5" xfId="4759"/>
    <cellStyle name="Total 3 2 3 2 2 5 2" xfId="8511"/>
    <cellStyle name="Total 3 2 3 2 2 5 2 2" xfId="12479"/>
    <cellStyle name="Total 3 2 3 2 2 5 2 3" xfId="18602"/>
    <cellStyle name="Total 3 2 3 2 2 5 2 4" xfId="22029"/>
    <cellStyle name="Total 3 2 3 2 2 5 3" xfId="6803"/>
    <cellStyle name="Total 3 2 3 2 2 5 3 2" xfId="17310"/>
    <cellStyle name="Total 3 2 3 2 2 5 3 3" xfId="20321"/>
    <cellStyle name="Total 3 2 3 2 2 5 4" xfId="10268"/>
    <cellStyle name="Total 3 2 3 2 2 5 5" xfId="15762"/>
    <cellStyle name="Total 3 2 3 2 2 5 6" xfId="13246"/>
    <cellStyle name="Total 3 2 3 2 2 6" xfId="7035"/>
    <cellStyle name="Total 3 2 3 2 2 6 2" xfId="8743"/>
    <cellStyle name="Total 3 2 3 2 2 6 2 2" xfId="12711"/>
    <cellStyle name="Total 3 2 3 2 2 6 2 3" xfId="18774"/>
    <cellStyle name="Total 3 2 3 2 2 6 2 4" xfId="22261"/>
    <cellStyle name="Total 3 2 3 2 2 6 3" xfId="11169"/>
    <cellStyle name="Total 3 2 3 2 2 6 4" xfId="17481"/>
    <cellStyle name="Total 3 2 3 2 2 6 5" xfId="20553"/>
    <cellStyle name="Total 3 2 3 2 2 7" xfId="6023"/>
    <cellStyle name="Total 3 2 3 2 2 7 2" xfId="10764"/>
    <cellStyle name="Total 3 2 3 2 2 7 3" xfId="16720"/>
    <cellStyle name="Total 3 2 3 2 2 7 4" xfId="19541"/>
    <cellStyle name="Total 3 2 3 2 2 8" xfId="7731"/>
    <cellStyle name="Total 3 2 3 2 2 8 2" xfId="11752"/>
    <cellStyle name="Total 3 2 3 2 2 8 3" xfId="18012"/>
    <cellStyle name="Total 3 2 3 2 2 8 4" xfId="21249"/>
    <cellStyle name="Total 3 2 3 2 2 9" xfId="5217"/>
    <cellStyle name="Total 3 2 3 2 2 9 2" xfId="16108"/>
    <cellStyle name="Total 3 2 3 2 2 9 3" xfId="12758"/>
    <cellStyle name="Total 3 2 3 2 3" xfId="3281"/>
    <cellStyle name="Total 3 2 3 2 3 2" xfId="3668"/>
    <cellStyle name="Total 3 2 3 2 3 2 2" xfId="7397"/>
    <cellStyle name="Total 3 2 3 2 3 2 2 2" xfId="17775"/>
    <cellStyle name="Total 3 2 3 2 3 2 2 3" xfId="20915"/>
    <cellStyle name="Total 3 2 3 2 3 2 3" xfId="9750"/>
    <cellStyle name="Total 3 2 3 2 3 2 4" xfId="14980"/>
    <cellStyle name="Total 3 2 3 2 3 2 5" xfId="18190"/>
    <cellStyle name="Total 3 2 3 2 3 3" xfId="4051"/>
    <cellStyle name="Total 3 2 3 2 3 3 2" xfId="15255"/>
    <cellStyle name="Total 3 2 3 2 3 3 3" xfId="13940"/>
    <cellStyle name="Total 3 2 3 2 3 4" xfId="4434"/>
    <cellStyle name="Total 3 2 3 2 3 4 2" xfId="15531"/>
    <cellStyle name="Total 3 2 3 2 3 4 3" xfId="13571"/>
    <cellStyle name="Total 3 2 3 2 3 5" xfId="4816"/>
    <cellStyle name="Total 3 2 3 2 3 5 2" xfId="15803"/>
    <cellStyle name="Total 3 2 3 2 3 5 3" xfId="13190"/>
    <cellStyle name="Total 3 2 3 2 3 6" xfId="5688"/>
    <cellStyle name="Total 3 2 3 2 3 6 2" xfId="16484"/>
    <cellStyle name="Total 3 2 3 2 3 6 3" xfId="19206"/>
    <cellStyle name="Total 3 2 3 2 3 7" xfId="9411"/>
    <cellStyle name="Total 3 2 3 2 3 8" xfId="14700"/>
    <cellStyle name="Total 3 2 3 2 3 9" xfId="15417"/>
    <cellStyle name="Total 3 2 3 2 4" xfId="2899"/>
    <cellStyle name="Total 3 2 3 2 4 2" xfId="7438"/>
    <cellStyle name="Total 3 2 3 2 4 2 2" xfId="11499"/>
    <cellStyle name="Total 3 2 3 2 4 2 3" xfId="17803"/>
    <cellStyle name="Total 3 2 3 2 4 2 4" xfId="20956"/>
    <cellStyle name="Total 3 2 3 2 4 3" xfId="5729"/>
    <cellStyle name="Total 3 2 3 2 4 3 2" xfId="16512"/>
    <cellStyle name="Total 3 2 3 2 4 3 3" xfId="19247"/>
    <cellStyle name="Total 3 2 3 2 4 4" xfId="9051"/>
    <cellStyle name="Total 3 2 3 2 4 5" xfId="14426"/>
    <cellStyle name="Total 3 2 3 2 4 6" xfId="15030"/>
    <cellStyle name="Total 3 2 3 2 5" xfId="6405"/>
    <cellStyle name="Total 3 2 3 2 5 2" xfId="8113"/>
    <cellStyle name="Total 3 2 3 2 5 2 2" xfId="12081"/>
    <cellStyle name="Total 3 2 3 2 5 2 3" xfId="18319"/>
    <cellStyle name="Total 3 2 3 2 5 2 4" xfId="21631"/>
    <cellStyle name="Total 3 2 3 2 5 3" xfId="10923"/>
    <cellStyle name="Total 3 2 3 2 5 4" xfId="17028"/>
    <cellStyle name="Total 3 2 3 2 5 5" xfId="19923"/>
    <cellStyle name="Total 3 2 3 2 6" xfId="6637"/>
    <cellStyle name="Total 3 2 3 2 6 2" xfId="8345"/>
    <cellStyle name="Total 3 2 3 2 6 2 2" xfId="12313"/>
    <cellStyle name="Total 3 2 3 2 6 2 3" xfId="18490"/>
    <cellStyle name="Total 3 2 3 2 6 2 4" xfId="21863"/>
    <cellStyle name="Total 3 2 3 2 6 3" xfId="10963"/>
    <cellStyle name="Total 3 2 3 2 6 4" xfId="17199"/>
    <cellStyle name="Total 3 2 3 2 6 5" xfId="20155"/>
    <cellStyle name="Total 3 2 3 2 7" xfId="6869"/>
    <cellStyle name="Total 3 2 3 2 7 2" xfId="8577"/>
    <cellStyle name="Total 3 2 3 2 7 2 2" xfId="12545"/>
    <cellStyle name="Total 3 2 3 2 7 2 3" xfId="18661"/>
    <cellStyle name="Total 3 2 3 2 7 2 4" xfId="22095"/>
    <cellStyle name="Total 3 2 3 2 7 3" xfId="11003"/>
    <cellStyle name="Total 3 2 3 2 7 4" xfId="17369"/>
    <cellStyle name="Total 3 2 3 2 7 5" xfId="20387"/>
    <cellStyle name="Total 3 2 3 2 8" xfId="5852"/>
    <cellStyle name="Total 3 2 3 2 8 2" xfId="10598"/>
    <cellStyle name="Total 3 2 3 2 8 3" xfId="16605"/>
    <cellStyle name="Total 3 2 3 2 8 4" xfId="19370"/>
    <cellStyle name="Total 3 2 3 2 9" xfId="7560"/>
    <cellStyle name="Total 3 2 3 2 9 2" xfId="11586"/>
    <cellStyle name="Total 3 2 3 2 9 3" xfId="17897"/>
    <cellStyle name="Total 3 2 3 2 9 4" xfId="21078"/>
    <cellStyle name="Total 3 2 3 3" xfId="3167"/>
    <cellStyle name="Total 3 2 3 3 10" xfId="9297"/>
    <cellStyle name="Total 3 2 3 3 11" xfId="14616"/>
    <cellStyle name="Total 3 2 3 3 12" xfId="18583"/>
    <cellStyle name="Total 3 2 3 3 2" xfId="3554"/>
    <cellStyle name="Total 3 2 3 3 2 2" xfId="7275"/>
    <cellStyle name="Total 3 2 3 3 2 2 2" xfId="11380"/>
    <cellStyle name="Total 3 2 3 3 2 2 3" xfId="17674"/>
    <cellStyle name="Total 3 2 3 3 2 2 4" xfId="20793"/>
    <cellStyle name="Total 3 2 3 3 2 3" xfId="5566"/>
    <cellStyle name="Total 3 2 3 3 2 3 2" xfId="16383"/>
    <cellStyle name="Total 3 2 3 3 2 3 3" xfId="19084"/>
    <cellStyle name="Total 3 2 3 3 2 4" xfId="9646"/>
    <cellStyle name="Total 3 2 3 3 2 5" xfId="14896"/>
    <cellStyle name="Total 3 2 3 3 2 6" xfId="14365"/>
    <cellStyle name="Total 3 2 3 3 3" xfId="3937"/>
    <cellStyle name="Total 3 2 3 3 3 2" xfId="7116"/>
    <cellStyle name="Total 3 2 3 3 3 2 2" xfId="11250"/>
    <cellStyle name="Total 3 2 3 3 3 2 3" xfId="17536"/>
    <cellStyle name="Total 3 2 3 3 3 2 4" xfId="20634"/>
    <cellStyle name="Total 3 2 3 3 3 3" xfId="5407"/>
    <cellStyle name="Total 3 2 3 3 3 3 2" xfId="16246"/>
    <cellStyle name="Total 3 2 3 3 3 3 3" xfId="18925"/>
    <cellStyle name="Total 3 2 3 3 3 4" xfId="9860"/>
    <cellStyle name="Total 3 2 3 3 3 5" xfId="15172"/>
    <cellStyle name="Total 3 2 3 3 3 6" xfId="14054"/>
    <cellStyle name="Total 3 2 3 3 4" xfId="4320"/>
    <cellStyle name="Total 3 2 3 3 4 2" xfId="8173"/>
    <cellStyle name="Total 3 2 3 3 4 2 2" xfId="12141"/>
    <cellStyle name="Total 3 2 3 3 4 2 3" xfId="18370"/>
    <cellStyle name="Total 3 2 3 3 4 2 4" xfId="21691"/>
    <cellStyle name="Total 3 2 3 3 4 3" xfId="6465"/>
    <cellStyle name="Total 3 2 3 3 4 3 2" xfId="17079"/>
    <cellStyle name="Total 3 2 3 3 4 3 3" xfId="19983"/>
    <cellStyle name="Total 3 2 3 3 4 4" xfId="10038"/>
    <cellStyle name="Total 3 2 3 3 4 5" xfId="15447"/>
    <cellStyle name="Total 3 2 3 3 4 6" xfId="13685"/>
    <cellStyle name="Total 3 2 3 3 5" xfId="4702"/>
    <cellStyle name="Total 3 2 3 3 5 2" xfId="8405"/>
    <cellStyle name="Total 3 2 3 3 5 2 2" xfId="12373"/>
    <cellStyle name="Total 3 2 3 3 5 2 3" xfId="18541"/>
    <cellStyle name="Total 3 2 3 3 5 2 4" xfId="21923"/>
    <cellStyle name="Total 3 2 3 3 5 3" xfId="6697"/>
    <cellStyle name="Total 3 2 3 3 5 3 2" xfId="17250"/>
    <cellStyle name="Total 3 2 3 3 5 3 3" xfId="20215"/>
    <cellStyle name="Total 3 2 3 3 5 4" xfId="10215"/>
    <cellStyle name="Total 3 2 3 3 5 5" xfId="15721"/>
    <cellStyle name="Total 3 2 3 3 5 6" xfId="13303"/>
    <cellStyle name="Total 3 2 3 3 6" xfId="6929"/>
    <cellStyle name="Total 3 2 3 3 6 2" xfId="8637"/>
    <cellStyle name="Total 3 2 3 3 6 2 2" xfId="12605"/>
    <cellStyle name="Total 3 2 3 3 6 2 3" xfId="18712"/>
    <cellStyle name="Total 3 2 3 3 6 2 4" xfId="22155"/>
    <cellStyle name="Total 3 2 3 3 6 3" xfId="11063"/>
    <cellStyle name="Total 3 2 3 3 6 4" xfId="17420"/>
    <cellStyle name="Total 3 2 3 3 6 5" xfId="20447"/>
    <cellStyle name="Total 3 2 3 3 7" xfId="5917"/>
    <cellStyle name="Total 3 2 3 3 7 2" xfId="10658"/>
    <cellStyle name="Total 3 2 3 3 7 3" xfId="16658"/>
    <cellStyle name="Total 3 2 3 3 7 4" xfId="19435"/>
    <cellStyle name="Total 3 2 3 3 8" xfId="7625"/>
    <cellStyle name="Total 3 2 3 3 8 2" xfId="11646"/>
    <cellStyle name="Total 3 2 3 3 8 3" xfId="17950"/>
    <cellStyle name="Total 3 2 3 3 8 4" xfId="21143"/>
    <cellStyle name="Total 3 2 3 3 9" xfId="5013"/>
    <cellStyle name="Total 3 2 3 3 9 2" xfId="15973"/>
    <cellStyle name="Total 3 2 3 3 9 3" xfId="13006"/>
    <cellStyle name="Total 3 2 3 4" xfId="3055"/>
    <cellStyle name="Total 3 2 3 4 2" xfId="3442"/>
    <cellStyle name="Total 3 2 3 4 2 2" xfId="7826"/>
    <cellStyle name="Total 3 2 3 4 2 2 2" xfId="18090"/>
    <cellStyle name="Total 3 2 3 4 2 2 3" xfId="21344"/>
    <cellStyle name="Total 3 2 3 4 2 3" xfId="9551"/>
    <cellStyle name="Total 3 2 3 4 2 4" xfId="14807"/>
    <cellStyle name="Total 3 2 3 4 2 5" xfId="16369"/>
    <cellStyle name="Total 3 2 3 4 3" xfId="3825"/>
    <cellStyle name="Total 3 2 3 4 3 2" xfId="15083"/>
    <cellStyle name="Total 3 2 3 4 3 3" xfId="12825"/>
    <cellStyle name="Total 3 2 3 4 4" xfId="4208"/>
    <cellStyle name="Total 3 2 3 4 4 2" xfId="15358"/>
    <cellStyle name="Total 3 2 3 4 4 3" xfId="13797"/>
    <cellStyle name="Total 3 2 3 4 5" xfId="4590"/>
    <cellStyle name="Total 3 2 3 4 5 2" xfId="15632"/>
    <cellStyle name="Total 3 2 3 4 5 3" xfId="13415"/>
    <cellStyle name="Total 3 2 3 4 6" xfId="6118"/>
    <cellStyle name="Total 3 2 3 4 6 2" xfId="16798"/>
    <cellStyle name="Total 3 2 3 4 6 3" xfId="19636"/>
    <cellStyle name="Total 3 2 3 4 7" xfId="9195"/>
    <cellStyle name="Total 3 2 3 4 8" xfId="14527"/>
    <cellStyle name="Total 3 2 3 4 9" xfId="15113"/>
    <cellStyle name="Total 3 2 3 5" xfId="2875"/>
    <cellStyle name="Total 3 2 3 5 2" xfId="8070"/>
    <cellStyle name="Total 3 2 3 5 2 2" xfId="12040"/>
    <cellStyle name="Total 3 2 3 5 2 3" xfId="18276"/>
    <cellStyle name="Total 3 2 3 5 2 4" xfId="21588"/>
    <cellStyle name="Total 3 2 3 5 3" xfId="6362"/>
    <cellStyle name="Total 3 2 3 5 3 2" xfId="16985"/>
    <cellStyle name="Total 3 2 3 5 3 3" xfId="19880"/>
    <cellStyle name="Total 3 2 3 5 4" xfId="9028"/>
    <cellStyle name="Total 3 2 3 5 5" xfId="14409"/>
    <cellStyle name="Total 3 2 3 5 6" xfId="14750"/>
    <cellStyle name="Total 3 2 3 6" xfId="6383"/>
    <cellStyle name="Total 3 2 3 6 2" xfId="8091"/>
    <cellStyle name="Total 3 2 3 6 2 2" xfId="12059"/>
    <cellStyle name="Total 3 2 3 6 2 3" xfId="18297"/>
    <cellStyle name="Total 3 2 3 6 2 4" xfId="21609"/>
    <cellStyle name="Total 3 2 3 6 3" xfId="10901"/>
    <cellStyle name="Total 3 2 3 6 4" xfId="17006"/>
    <cellStyle name="Total 3 2 3 6 5" xfId="19901"/>
    <cellStyle name="Total 3 2 3 7" xfId="6615"/>
    <cellStyle name="Total 3 2 3 7 2" xfId="8323"/>
    <cellStyle name="Total 3 2 3 7 2 2" xfId="12291"/>
    <cellStyle name="Total 3 2 3 7 2 3" xfId="18468"/>
    <cellStyle name="Total 3 2 3 7 2 4" xfId="21841"/>
    <cellStyle name="Total 3 2 3 7 3" xfId="10941"/>
    <cellStyle name="Total 3 2 3 7 4" xfId="17177"/>
    <cellStyle name="Total 3 2 3 7 5" xfId="20133"/>
    <cellStyle name="Total 3 2 3 8" xfId="6847"/>
    <cellStyle name="Total 3 2 3 8 2" xfId="8555"/>
    <cellStyle name="Total 3 2 3 8 2 2" xfId="12523"/>
    <cellStyle name="Total 3 2 3 8 2 3" xfId="18639"/>
    <cellStyle name="Total 3 2 3 8 2 4" xfId="22073"/>
    <cellStyle name="Total 3 2 3 8 3" xfId="10981"/>
    <cellStyle name="Total 3 2 3 8 4" xfId="17347"/>
    <cellStyle name="Total 3 2 3 8 5" xfId="20365"/>
    <cellStyle name="Total 3 2 3 9" xfId="5813"/>
    <cellStyle name="Total 3 2 3 9 2" xfId="10576"/>
    <cellStyle name="Total 3 2 3 9 3" xfId="16576"/>
    <cellStyle name="Total 3 2 3 9 4" xfId="19331"/>
    <cellStyle name="Total 3 2 4" xfId="2825"/>
    <cellStyle name="Total 3 2 4 10" xfId="8978"/>
    <cellStyle name="Total 3 2 4 11" xfId="14367"/>
    <cellStyle name="Total 3 2 4 12" xfId="16235"/>
    <cellStyle name="Total 3 2 4 2" xfId="2777"/>
    <cellStyle name="Total 3 2 4 2 2" xfId="7377"/>
    <cellStyle name="Total 3 2 4 2 2 2" xfId="11463"/>
    <cellStyle name="Total 3 2 4 2 2 3" xfId="17758"/>
    <cellStyle name="Total 3 2 4 2 2 4" xfId="20895"/>
    <cellStyle name="Total 3 2 4 2 3" xfId="5668"/>
    <cellStyle name="Total 3 2 4 2 3 2" xfId="16467"/>
    <cellStyle name="Total 3 2 4 2 3 3" xfId="19186"/>
    <cellStyle name="Total 3 2 4 2 4" xfId="8932"/>
    <cellStyle name="Total 3 2 4 2 5" xfId="14326"/>
    <cellStyle name="Total 3 2 4 2 6" xfId="15565"/>
    <cellStyle name="Total 3 2 4 3" xfId="2797"/>
    <cellStyle name="Total 3 2 4 3 2" xfId="7106"/>
    <cellStyle name="Total 3 2 4 3 2 2" xfId="11240"/>
    <cellStyle name="Total 3 2 4 3 2 3" xfId="17528"/>
    <cellStyle name="Total 3 2 4 3 2 4" xfId="20624"/>
    <cellStyle name="Total 3 2 4 3 3" xfId="5397"/>
    <cellStyle name="Total 3 2 4 3 3 2" xfId="16238"/>
    <cellStyle name="Total 3 2 4 3 3 3" xfId="18915"/>
    <cellStyle name="Total 3 2 4 3 4" xfId="8952"/>
    <cellStyle name="Total 3 2 4 3 5" xfId="14343"/>
    <cellStyle name="Total 3 2 4 3 6" xfId="17966"/>
    <cellStyle name="Total 3 2 4 4" xfId="2814"/>
    <cellStyle name="Total 3 2 4 4 2" xfId="8205"/>
    <cellStyle name="Total 3 2 4 4 2 2" xfId="12173"/>
    <cellStyle name="Total 3 2 4 4 2 3" xfId="18395"/>
    <cellStyle name="Total 3 2 4 4 2 4" xfId="21723"/>
    <cellStyle name="Total 3 2 4 4 3" xfId="6497"/>
    <cellStyle name="Total 3 2 4 4 3 2" xfId="17104"/>
    <cellStyle name="Total 3 2 4 4 3 3" xfId="20015"/>
    <cellStyle name="Total 3 2 4 4 4" xfId="8969"/>
    <cellStyle name="Total 3 2 4 4 5" xfId="14357"/>
    <cellStyle name="Total 3 2 4 4 6" xfId="16074"/>
    <cellStyle name="Total 3 2 4 5" xfId="2787"/>
    <cellStyle name="Total 3 2 4 5 2" xfId="8437"/>
    <cellStyle name="Total 3 2 4 5 2 2" xfId="12405"/>
    <cellStyle name="Total 3 2 4 5 2 3" xfId="18566"/>
    <cellStyle name="Total 3 2 4 5 2 4" xfId="21955"/>
    <cellStyle name="Total 3 2 4 5 3" xfId="6729"/>
    <cellStyle name="Total 3 2 4 5 3 2" xfId="17275"/>
    <cellStyle name="Total 3 2 4 5 3 3" xfId="20247"/>
    <cellStyle name="Total 3 2 4 5 4" xfId="8942"/>
    <cellStyle name="Total 3 2 4 5 5" xfId="14334"/>
    <cellStyle name="Total 3 2 4 5 6" xfId="14460"/>
    <cellStyle name="Total 3 2 4 6" xfId="6961"/>
    <cellStyle name="Total 3 2 4 6 2" xfId="8669"/>
    <cellStyle name="Total 3 2 4 6 2 2" xfId="12637"/>
    <cellStyle name="Total 3 2 4 6 2 3" xfId="18737"/>
    <cellStyle name="Total 3 2 4 6 2 4" xfId="22187"/>
    <cellStyle name="Total 3 2 4 6 3" xfId="11095"/>
    <cellStyle name="Total 3 2 4 6 4" xfId="17445"/>
    <cellStyle name="Total 3 2 4 6 5" xfId="20479"/>
    <cellStyle name="Total 3 2 4 7" xfId="5949"/>
    <cellStyle name="Total 3 2 4 7 2" xfId="10690"/>
    <cellStyle name="Total 3 2 4 7 3" xfId="16683"/>
    <cellStyle name="Total 3 2 4 7 4" xfId="19467"/>
    <cellStyle name="Total 3 2 4 8" xfId="7657"/>
    <cellStyle name="Total 3 2 4 8 2" xfId="11678"/>
    <cellStyle name="Total 3 2 4 8 3" xfId="17975"/>
    <cellStyle name="Total 3 2 4 8 4" xfId="21175"/>
    <cellStyle name="Total 3 2 4 9" xfId="5050"/>
    <cellStyle name="Total 3 2 4 9 2" xfId="16002"/>
    <cellStyle name="Total 3 2 4 9 3" xfId="12971"/>
    <cellStyle name="Total 3 2 5" xfId="3110"/>
    <cellStyle name="Total 3 2 5 2" xfId="3497"/>
    <cellStyle name="Total 3 2 5 2 2" xfId="7415"/>
    <cellStyle name="Total 3 2 5 2 2 2" xfId="17786"/>
    <cellStyle name="Total 3 2 5 2 2 3" xfId="20933"/>
    <cellStyle name="Total 3 2 5 2 3" xfId="9590"/>
    <cellStyle name="Total 3 2 5 2 4" xfId="14850"/>
    <cellStyle name="Total 3 2 5 2 5" xfId="18587"/>
    <cellStyle name="Total 3 2 5 3" xfId="3880"/>
    <cellStyle name="Total 3 2 5 3 2" xfId="15126"/>
    <cellStyle name="Total 3 2 5 3 3" xfId="14140"/>
    <cellStyle name="Total 3 2 5 4" xfId="4263"/>
    <cellStyle name="Total 3 2 5 4 2" xfId="15401"/>
    <cellStyle name="Total 3 2 5 4 3" xfId="13742"/>
    <cellStyle name="Total 3 2 5 5" xfId="4645"/>
    <cellStyle name="Total 3 2 5 5 2" xfId="15675"/>
    <cellStyle name="Total 3 2 5 5 3" xfId="13360"/>
    <cellStyle name="Total 3 2 5 6" xfId="5706"/>
    <cellStyle name="Total 3 2 5 6 2" xfId="16495"/>
    <cellStyle name="Total 3 2 5 6 3" xfId="19224"/>
    <cellStyle name="Total 3 2 5 7" xfId="9241"/>
    <cellStyle name="Total 3 2 5 8" xfId="14570"/>
    <cellStyle name="Total 3 2 5 9" xfId="16783"/>
    <cellStyle name="Total 3 2 6" xfId="3003"/>
    <cellStyle name="Total 3 2 6 2" xfId="3390"/>
    <cellStyle name="Total 3 2 6 2 2" xfId="7900"/>
    <cellStyle name="Total 3 2 6 2 2 2" xfId="18154"/>
    <cellStyle name="Total 3 2 6 2 2 3" xfId="21418"/>
    <cellStyle name="Total 3 2 6 2 3" xfId="9514"/>
    <cellStyle name="Total 3 2 6 2 4" xfId="14767"/>
    <cellStyle name="Total 3 2 6 2 5" xfId="18524"/>
    <cellStyle name="Total 3 2 6 3" xfId="3773"/>
    <cellStyle name="Total 3 2 6 3 2" xfId="15043"/>
    <cellStyle name="Total 3 2 6 3 3" xfId="14447"/>
    <cellStyle name="Total 3 2 6 4" xfId="4156"/>
    <cellStyle name="Total 3 2 6 4 2" xfId="15318"/>
    <cellStyle name="Total 3 2 6 4 3" xfId="14250"/>
    <cellStyle name="Total 3 2 6 5" xfId="4538"/>
    <cellStyle name="Total 3 2 6 5 2" xfId="15592"/>
    <cellStyle name="Total 3 2 6 5 3" xfId="13467"/>
    <cellStyle name="Total 3 2 6 6" xfId="6192"/>
    <cellStyle name="Total 3 2 6 6 2" xfId="16862"/>
    <cellStyle name="Total 3 2 6 6 3" xfId="19710"/>
    <cellStyle name="Total 3 2 6 7" xfId="9150"/>
    <cellStyle name="Total 3 2 6 8" xfId="14487"/>
    <cellStyle name="Total 3 2 6 9" xfId="16592"/>
    <cellStyle name="Total 3 2 7" xfId="5434"/>
    <cellStyle name="Total 3 2 7 2" xfId="7143"/>
    <cellStyle name="Total 3 2 7 2 2" xfId="11276"/>
    <cellStyle name="Total 3 2 7 2 3" xfId="17558"/>
    <cellStyle name="Total 3 2 7 2 4" xfId="20661"/>
    <cellStyle name="Total 3 2 7 3" xfId="10450"/>
    <cellStyle name="Total 3 2 7 4" xfId="16268"/>
    <cellStyle name="Total 3 2 7 5" xfId="18952"/>
    <cellStyle name="Total 3 2 8" xfId="5713"/>
    <cellStyle name="Total 3 2 8 2" xfId="7422"/>
    <cellStyle name="Total 3 2 8 2 2" xfId="11485"/>
    <cellStyle name="Total 3 2 8 2 3" xfId="17792"/>
    <cellStyle name="Total 3 2 8 2 4" xfId="20940"/>
    <cellStyle name="Total 3 2 8 3" xfId="10510"/>
    <cellStyle name="Total 3 2 8 4" xfId="16501"/>
    <cellStyle name="Total 3 2 8 5" xfId="19231"/>
    <cellStyle name="Total 3 2 9" xfId="5494"/>
    <cellStyle name="Total 3 2 9 2" xfId="7203"/>
    <cellStyle name="Total 3 2 9 2 2" xfId="11329"/>
    <cellStyle name="Total 3 2 9 2 3" xfId="17609"/>
    <cellStyle name="Total 3 2 9 2 4" xfId="20721"/>
    <cellStyle name="Total 3 2 9 3" xfId="10477"/>
    <cellStyle name="Total 3 2 9 4" xfId="16318"/>
    <cellStyle name="Total 3 2 9 5" xfId="19012"/>
    <cellStyle name="Total 3 3" xfId="2693"/>
    <cellStyle name="Total 3 3 10" xfId="5740"/>
    <cellStyle name="Total 3 3 10 2" xfId="10522"/>
    <cellStyle name="Total 3 3 10 3" xfId="16521"/>
    <cellStyle name="Total 3 3 10 4" xfId="19258"/>
    <cellStyle name="Total 3 3 11" xfId="7449"/>
    <cellStyle name="Total 3 3 11 2" xfId="11509"/>
    <cellStyle name="Total 3 3 11 3" xfId="17812"/>
    <cellStyle name="Total 3 3 11 4" xfId="20967"/>
    <cellStyle name="Total 3 3 12" xfId="4872"/>
    <cellStyle name="Total 3 3 12 2" xfId="15847"/>
    <cellStyle name="Total 3 3 12 3" xfId="13134"/>
    <cellStyle name="Total 3 3 13" xfId="8848"/>
    <cellStyle name="Total 3 3 14" xfId="14264"/>
    <cellStyle name="Total 3 3 15" xfId="15572"/>
    <cellStyle name="Total 3 3 2" xfId="2750"/>
    <cellStyle name="Total 3 3 2 10" xfId="4936"/>
    <cellStyle name="Total 3 3 2 10 2" xfId="15906"/>
    <cellStyle name="Total 3 3 2 10 3" xfId="13083"/>
    <cellStyle name="Total 3 3 2 11" xfId="8905"/>
    <cellStyle name="Total 3 3 2 12" xfId="14307"/>
    <cellStyle name="Total 3 3 2 2" xfId="3240"/>
    <cellStyle name="Total 3 3 2 2 10" xfId="9370"/>
    <cellStyle name="Total 3 3 2 2 11" xfId="14672"/>
    <cellStyle name="Total 3 3 2 2 12" xfId="15471"/>
    <cellStyle name="Total 3 3 2 2 2" xfId="3627"/>
    <cellStyle name="Total 3 3 2 2 2 2" xfId="7988"/>
    <cellStyle name="Total 3 3 2 2 2 2 2" xfId="11964"/>
    <cellStyle name="Total 3 3 2 2 2 2 3" xfId="18211"/>
    <cellStyle name="Total 3 3 2 2 2 2 4" xfId="21506"/>
    <cellStyle name="Total 3 3 2 2 2 3" xfId="6280"/>
    <cellStyle name="Total 3 3 2 2 2 3 2" xfId="16920"/>
    <cellStyle name="Total 3 3 2 2 2 3 3" xfId="19798"/>
    <cellStyle name="Total 3 3 2 2 2 4" xfId="9719"/>
    <cellStyle name="Total 3 3 2 2 2 5" xfId="14952"/>
    <cellStyle name="Total 3 3 2 2 2 6" xfId="16699"/>
    <cellStyle name="Total 3 3 2 2 3" xfId="4010"/>
    <cellStyle name="Total 3 3 2 2 3 2" xfId="7326"/>
    <cellStyle name="Total 3 3 2 2 3 2 2" xfId="11416"/>
    <cellStyle name="Total 3 3 2 2 3 2 3" xfId="17716"/>
    <cellStyle name="Total 3 3 2 2 3 2 4" xfId="20844"/>
    <cellStyle name="Total 3 3 2 2 3 3" xfId="5617"/>
    <cellStyle name="Total 3 3 2 2 3 3 2" xfId="16425"/>
    <cellStyle name="Total 3 3 2 2 3 3 3" xfId="19135"/>
    <cellStyle name="Total 3 3 2 2 3 4" xfId="9929"/>
    <cellStyle name="Total 3 3 2 2 3 5" xfId="15227"/>
    <cellStyle name="Total 3 3 2 2 3 6" xfId="13981"/>
    <cellStyle name="Total 3 3 2 2 4" xfId="4393"/>
    <cellStyle name="Total 3 3 2 2 4 2" xfId="8295"/>
    <cellStyle name="Total 3 3 2 2 4 2 2" xfId="12263"/>
    <cellStyle name="Total 3 3 2 2 4 2 3" xfId="18445"/>
    <cellStyle name="Total 3 3 2 2 4 2 4" xfId="21813"/>
    <cellStyle name="Total 3 3 2 2 4 3" xfId="6587"/>
    <cellStyle name="Total 3 3 2 2 4 3 2" xfId="17154"/>
    <cellStyle name="Total 3 3 2 2 4 3 3" xfId="20105"/>
    <cellStyle name="Total 3 3 2 2 4 4" xfId="10107"/>
    <cellStyle name="Total 3 3 2 2 4 5" xfId="15503"/>
    <cellStyle name="Total 3 3 2 2 4 6" xfId="13612"/>
    <cellStyle name="Total 3 3 2 2 5" xfId="4775"/>
    <cellStyle name="Total 3 3 2 2 5 2" xfId="8527"/>
    <cellStyle name="Total 3 3 2 2 5 2 2" xfId="12495"/>
    <cellStyle name="Total 3 3 2 2 5 2 3" xfId="18616"/>
    <cellStyle name="Total 3 3 2 2 5 2 4" xfId="22045"/>
    <cellStyle name="Total 3 3 2 2 5 3" xfId="6819"/>
    <cellStyle name="Total 3 3 2 2 5 3 2" xfId="17324"/>
    <cellStyle name="Total 3 3 2 2 5 3 3" xfId="20337"/>
    <cellStyle name="Total 3 3 2 2 5 4" xfId="10284"/>
    <cellStyle name="Total 3 3 2 2 5 5" xfId="15775"/>
    <cellStyle name="Total 3 3 2 2 5 6" xfId="13230"/>
    <cellStyle name="Total 3 3 2 2 6" xfId="7051"/>
    <cellStyle name="Total 3 3 2 2 6 2" xfId="8759"/>
    <cellStyle name="Total 3 3 2 2 6 2 2" xfId="12727"/>
    <cellStyle name="Total 3 3 2 2 6 2 3" xfId="18788"/>
    <cellStyle name="Total 3 3 2 2 6 2 4" xfId="22277"/>
    <cellStyle name="Total 3 3 2 2 6 3" xfId="11185"/>
    <cellStyle name="Total 3 3 2 2 6 4" xfId="17495"/>
    <cellStyle name="Total 3 3 2 2 6 5" xfId="20569"/>
    <cellStyle name="Total 3 3 2 2 7" xfId="6039"/>
    <cellStyle name="Total 3 3 2 2 7 2" xfId="10780"/>
    <cellStyle name="Total 3 3 2 2 7 3" xfId="16734"/>
    <cellStyle name="Total 3 3 2 2 7 4" xfId="19557"/>
    <cellStyle name="Total 3 3 2 2 8" xfId="7747"/>
    <cellStyle name="Total 3 3 2 2 8 2" xfId="11768"/>
    <cellStyle name="Total 3 3 2 2 8 3" xfId="18026"/>
    <cellStyle name="Total 3 3 2 2 8 4" xfId="21265"/>
    <cellStyle name="Total 3 3 2 2 9" xfId="5233"/>
    <cellStyle name="Total 3 3 2 2 9 2" xfId="16122"/>
    <cellStyle name="Total 3 3 2 2 9 3" xfId="12861"/>
    <cellStyle name="Total 3 3 2 3" xfId="3297"/>
    <cellStyle name="Total 3 3 2 3 2" xfId="3684"/>
    <cellStyle name="Total 3 3 2 3 2 2" xfId="7309"/>
    <cellStyle name="Total 3 3 2 3 2 2 2" xfId="17702"/>
    <cellStyle name="Total 3 3 2 3 2 2 3" xfId="20827"/>
    <cellStyle name="Total 3 3 2 3 2 3" xfId="9761"/>
    <cellStyle name="Total 3 3 2 3 2 4" xfId="14994"/>
    <cellStyle name="Total 3 3 2 3 2 5" xfId="15019"/>
    <cellStyle name="Total 3 3 2 3 3" xfId="4067"/>
    <cellStyle name="Total 3 3 2 3 3 2" xfId="15269"/>
    <cellStyle name="Total 3 3 2 3 3 3" xfId="13924"/>
    <cellStyle name="Total 3 3 2 3 4" xfId="4450"/>
    <cellStyle name="Total 3 3 2 3 4 2" xfId="15544"/>
    <cellStyle name="Total 3 3 2 3 4 3" xfId="13555"/>
    <cellStyle name="Total 3 3 2 3 5" xfId="4832"/>
    <cellStyle name="Total 3 3 2 3 5 2" xfId="15816"/>
    <cellStyle name="Total 3 3 2 3 5 3" xfId="13174"/>
    <cellStyle name="Total 3 3 2 3 6" xfId="5600"/>
    <cellStyle name="Total 3 3 2 3 6 2" xfId="16411"/>
    <cellStyle name="Total 3 3 2 3 6 3" xfId="19118"/>
    <cellStyle name="Total 3 3 2 3 7" xfId="9427"/>
    <cellStyle name="Total 3 3 2 3 8" xfId="14714"/>
    <cellStyle name="Total 3 3 2 3 9" xfId="17108"/>
    <cellStyle name="Total 3 3 2 4" xfId="2915"/>
    <cellStyle name="Total 3 3 2 4 2" xfId="5067"/>
    <cellStyle name="Total 3 3 2 4 2 2" xfId="10319"/>
    <cellStyle name="Total 3 3 2 4 2 3" xfId="16010"/>
    <cellStyle name="Total 3 3 2 4 2 4" xfId="12810"/>
    <cellStyle name="Total 3 3 2 4 3" xfId="5348"/>
    <cellStyle name="Total 3 3 2 4 3 2" xfId="16213"/>
    <cellStyle name="Total 3 3 2 4 3 3" xfId="18866"/>
    <cellStyle name="Total 3 3 2 4 4" xfId="9067"/>
    <cellStyle name="Total 3 3 2 4 5" xfId="14439"/>
    <cellStyle name="Total 3 3 2 4 6" xfId="15347"/>
    <cellStyle name="Total 3 3 2 5" xfId="6394"/>
    <cellStyle name="Total 3 3 2 5 2" xfId="8102"/>
    <cellStyle name="Total 3 3 2 5 2 2" xfId="12070"/>
    <cellStyle name="Total 3 3 2 5 2 3" xfId="18308"/>
    <cellStyle name="Total 3 3 2 5 2 4" xfId="21620"/>
    <cellStyle name="Total 3 3 2 5 3" xfId="10912"/>
    <cellStyle name="Total 3 3 2 5 4" xfId="17017"/>
    <cellStyle name="Total 3 3 2 5 5" xfId="19912"/>
    <cellStyle name="Total 3 3 2 6" xfId="6626"/>
    <cellStyle name="Total 3 3 2 6 2" xfId="8334"/>
    <cellStyle name="Total 3 3 2 6 2 2" xfId="12302"/>
    <cellStyle name="Total 3 3 2 6 2 3" xfId="18479"/>
    <cellStyle name="Total 3 3 2 6 2 4" xfId="21852"/>
    <cellStyle name="Total 3 3 2 6 3" xfId="10952"/>
    <cellStyle name="Total 3 3 2 6 4" xfId="17188"/>
    <cellStyle name="Total 3 3 2 6 5" xfId="20144"/>
    <cellStyle name="Total 3 3 2 7" xfId="6858"/>
    <cellStyle name="Total 3 3 2 7 2" xfId="8566"/>
    <cellStyle name="Total 3 3 2 7 2 2" xfId="12534"/>
    <cellStyle name="Total 3 3 2 7 2 3" xfId="18650"/>
    <cellStyle name="Total 3 3 2 7 2 4" xfId="22084"/>
    <cellStyle name="Total 3 3 2 7 3" xfId="10992"/>
    <cellStyle name="Total 3 3 2 7 4" xfId="17358"/>
    <cellStyle name="Total 3 3 2 7 5" xfId="20376"/>
    <cellStyle name="Total 3 3 2 8" xfId="5829"/>
    <cellStyle name="Total 3 3 2 8 2" xfId="10587"/>
    <cellStyle name="Total 3 3 2 8 3" xfId="16589"/>
    <cellStyle name="Total 3 3 2 8 4" xfId="19347"/>
    <cellStyle name="Total 3 3 2 9" xfId="7537"/>
    <cellStyle name="Total 3 3 2 9 2" xfId="11573"/>
    <cellStyle name="Total 3 3 2 9 3" xfId="17881"/>
    <cellStyle name="Total 3 3 2 9 4" xfId="21055"/>
    <cellStyle name="Total 3 3 3" xfId="2658"/>
    <cellStyle name="Total 3 3 3 10" xfId="4913"/>
    <cellStyle name="Total 3 3 3 10 2" xfId="15883"/>
    <cellStyle name="Total 3 3 3 10 3" xfId="13106"/>
    <cellStyle name="Total 3 3 3 11" xfId="8815"/>
    <cellStyle name="Total 3 3 3 12" xfId="14235"/>
    <cellStyle name="Total 3 3 3 2" xfId="3150"/>
    <cellStyle name="Total 3 3 3 2 10" xfId="9280"/>
    <cellStyle name="Total 3 3 3 2 11" xfId="14603"/>
    <cellStyle name="Total 3 3 3 2 12" xfId="15767"/>
    <cellStyle name="Total 3 3 3 2 2" xfId="3537"/>
    <cellStyle name="Total 3 3 3 2 2 2" xfId="7284"/>
    <cellStyle name="Total 3 3 3 2 2 2 2" xfId="11389"/>
    <cellStyle name="Total 3 3 3 2 2 2 3" xfId="17682"/>
    <cellStyle name="Total 3 3 3 2 2 2 4" xfId="20802"/>
    <cellStyle name="Total 3 3 3 2 2 3" xfId="5575"/>
    <cellStyle name="Total 3 3 3 2 2 3 2" xfId="16391"/>
    <cellStyle name="Total 3 3 3 2 2 3 3" xfId="19093"/>
    <cellStyle name="Total 3 3 3 2 2 4" xfId="9629"/>
    <cellStyle name="Total 3 3 3 2 2 5" xfId="14883"/>
    <cellStyle name="Total 3 3 3 2 2 6" xfId="16004"/>
    <cellStyle name="Total 3 3 3 2 3" xfId="3920"/>
    <cellStyle name="Total 3 3 3 2 3 2" xfId="7113"/>
    <cellStyle name="Total 3 3 3 2 3 2 2" xfId="11247"/>
    <cellStyle name="Total 3 3 3 2 3 2 3" xfId="17533"/>
    <cellStyle name="Total 3 3 3 2 3 2 4" xfId="20631"/>
    <cellStyle name="Total 3 3 3 2 3 3" xfId="5404"/>
    <cellStyle name="Total 3 3 3 2 3 3 2" xfId="16243"/>
    <cellStyle name="Total 3 3 3 2 3 3 3" xfId="18922"/>
    <cellStyle name="Total 3 3 3 2 3 4" xfId="9843"/>
    <cellStyle name="Total 3 3 3 2 3 5" xfId="15159"/>
    <cellStyle name="Total 3 3 3 2 3 6" xfId="14071"/>
    <cellStyle name="Total 3 3 3 2 4" xfId="4303"/>
    <cellStyle name="Total 3 3 3 2 4 2" xfId="8190"/>
    <cellStyle name="Total 3 3 3 2 4 2 2" xfId="12158"/>
    <cellStyle name="Total 3 3 3 2 4 2 3" xfId="18383"/>
    <cellStyle name="Total 3 3 3 2 4 2 4" xfId="21708"/>
    <cellStyle name="Total 3 3 3 2 4 3" xfId="6482"/>
    <cellStyle name="Total 3 3 3 2 4 3 2" xfId="17092"/>
    <cellStyle name="Total 3 3 3 2 4 3 3" xfId="20000"/>
    <cellStyle name="Total 3 3 3 2 4 4" xfId="10021"/>
    <cellStyle name="Total 3 3 3 2 4 5" xfId="15434"/>
    <cellStyle name="Total 3 3 3 2 4 6" xfId="13702"/>
    <cellStyle name="Total 3 3 3 2 5" xfId="4685"/>
    <cellStyle name="Total 3 3 3 2 5 2" xfId="8422"/>
    <cellStyle name="Total 3 3 3 2 5 2 2" xfId="12390"/>
    <cellStyle name="Total 3 3 3 2 5 2 3" xfId="18554"/>
    <cellStyle name="Total 3 3 3 2 5 2 4" xfId="21940"/>
    <cellStyle name="Total 3 3 3 2 5 3" xfId="6714"/>
    <cellStyle name="Total 3 3 3 2 5 3 2" xfId="17263"/>
    <cellStyle name="Total 3 3 3 2 5 3 3" xfId="20232"/>
    <cellStyle name="Total 3 3 3 2 5 4" xfId="10198"/>
    <cellStyle name="Total 3 3 3 2 5 5" xfId="15708"/>
    <cellStyle name="Total 3 3 3 2 5 6" xfId="13320"/>
    <cellStyle name="Total 3 3 3 2 6" xfId="6946"/>
    <cellStyle name="Total 3 3 3 2 6 2" xfId="8654"/>
    <cellStyle name="Total 3 3 3 2 6 2 2" xfId="12622"/>
    <cellStyle name="Total 3 3 3 2 6 2 3" xfId="18725"/>
    <cellStyle name="Total 3 3 3 2 6 2 4" xfId="22172"/>
    <cellStyle name="Total 3 3 3 2 6 3" xfId="11080"/>
    <cellStyle name="Total 3 3 3 2 6 4" xfId="17433"/>
    <cellStyle name="Total 3 3 3 2 6 5" xfId="20464"/>
    <cellStyle name="Total 3 3 3 2 7" xfId="5934"/>
    <cellStyle name="Total 3 3 3 2 7 2" xfId="10675"/>
    <cellStyle name="Total 3 3 3 2 7 3" xfId="16671"/>
    <cellStyle name="Total 3 3 3 2 7 4" xfId="19452"/>
    <cellStyle name="Total 3 3 3 2 8" xfId="7642"/>
    <cellStyle name="Total 3 3 3 2 8 2" xfId="11663"/>
    <cellStyle name="Total 3 3 3 2 8 3" xfId="17963"/>
    <cellStyle name="Total 3 3 3 2 8 4" xfId="21160"/>
    <cellStyle name="Total 3 3 3 2 9" xfId="5030"/>
    <cellStyle name="Total 3 3 3 2 9 2" xfId="15986"/>
    <cellStyle name="Total 3 3 3 2 9 3" xfId="12989"/>
    <cellStyle name="Total 3 3 3 3" xfId="3070"/>
    <cellStyle name="Total 3 3 3 3 2" xfId="3457"/>
    <cellStyle name="Total 3 3 3 3 2 2" xfId="7904"/>
    <cellStyle name="Total 3 3 3 3 2 2 2" xfId="18158"/>
    <cellStyle name="Total 3 3 3 3 2 2 3" xfId="21422"/>
    <cellStyle name="Total 3 3 3 3 2 3" xfId="9562"/>
    <cellStyle name="Total 3 3 3 3 2 4" xfId="14818"/>
    <cellStyle name="Total 3 3 3 3 2 5" xfId="16234"/>
    <cellStyle name="Total 3 3 3 3 3" xfId="3840"/>
    <cellStyle name="Total 3 3 3 3 3 2" xfId="15094"/>
    <cellStyle name="Total 3 3 3 3 3 3" xfId="14185"/>
    <cellStyle name="Total 3 3 3 3 4" xfId="4223"/>
    <cellStyle name="Total 3 3 3 3 4 2" xfId="15369"/>
    <cellStyle name="Total 3 3 3 3 4 3" xfId="13782"/>
    <cellStyle name="Total 3 3 3 3 5" xfId="4605"/>
    <cellStyle name="Total 3 3 3 3 5 2" xfId="15643"/>
    <cellStyle name="Total 3 3 3 3 5 3" xfId="13400"/>
    <cellStyle name="Total 3 3 3 3 6" xfId="6196"/>
    <cellStyle name="Total 3 3 3 3 6 2" xfId="16866"/>
    <cellStyle name="Total 3 3 3 3 6 3" xfId="19714"/>
    <cellStyle name="Total 3 3 3 3 7" xfId="9210"/>
    <cellStyle name="Total 3 3 3 3 8" xfId="14538"/>
    <cellStyle name="Total 3 3 3 3 9" xfId="17791"/>
    <cellStyle name="Total 3 3 3 4" xfId="2858"/>
    <cellStyle name="Total 3 3 3 4 2" xfId="8057"/>
    <cellStyle name="Total 3 3 3 4 2 2" xfId="12027"/>
    <cellStyle name="Total 3 3 3 4 2 3" xfId="18266"/>
    <cellStyle name="Total 3 3 3 4 2 4" xfId="21575"/>
    <cellStyle name="Total 3 3 3 4 3" xfId="6349"/>
    <cellStyle name="Total 3 3 3 4 3 2" xfId="16975"/>
    <cellStyle name="Total 3 3 3 4 3 3" xfId="19867"/>
    <cellStyle name="Total 3 3 3 4 4" xfId="9011"/>
    <cellStyle name="Total 3 3 3 4 5" xfId="14396"/>
    <cellStyle name="Total 3 3 3 4 6" xfId="14679"/>
    <cellStyle name="Total 3 3 3 5" xfId="6371"/>
    <cellStyle name="Total 3 3 3 5 2" xfId="8079"/>
    <cellStyle name="Total 3 3 3 5 2 2" xfId="12047"/>
    <cellStyle name="Total 3 3 3 5 2 3" xfId="18285"/>
    <cellStyle name="Total 3 3 3 5 2 4" xfId="21597"/>
    <cellStyle name="Total 3 3 3 5 3" xfId="10889"/>
    <cellStyle name="Total 3 3 3 5 4" xfId="16994"/>
    <cellStyle name="Total 3 3 3 5 5" xfId="19889"/>
    <cellStyle name="Total 3 3 3 6" xfId="6603"/>
    <cellStyle name="Total 3 3 3 6 2" xfId="8311"/>
    <cellStyle name="Total 3 3 3 6 2 2" xfId="12279"/>
    <cellStyle name="Total 3 3 3 6 2 3" xfId="18456"/>
    <cellStyle name="Total 3 3 3 6 2 4" xfId="21829"/>
    <cellStyle name="Total 3 3 3 6 3" xfId="10929"/>
    <cellStyle name="Total 3 3 3 6 4" xfId="17165"/>
    <cellStyle name="Total 3 3 3 6 5" xfId="20121"/>
    <cellStyle name="Total 3 3 3 7" xfId="6835"/>
    <cellStyle name="Total 3 3 3 7 2" xfId="8543"/>
    <cellStyle name="Total 3 3 3 7 2 2" xfId="12511"/>
    <cellStyle name="Total 3 3 3 7 2 3" xfId="18627"/>
    <cellStyle name="Total 3 3 3 7 2 4" xfId="22061"/>
    <cellStyle name="Total 3 3 3 7 3" xfId="10969"/>
    <cellStyle name="Total 3 3 3 7 4" xfId="17335"/>
    <cellStyle name="Total 3 3 3 7 5" xfId="20353"/>
    <cellStyle name="Total 3 3 3 8" xfId="5796"/>
    <cellStyle name="Total 3 3 3 8 2" xfId="10564"/>
    <cellStyle name="Total 3 3 3 8 3" xfId="16563"/>
    <cellStyle name="Total 3 3 3 8 4" xfId="19314"/>
    <cellStyle name="Total 3 3 3 9" xfId="7504"/>
    <cellStyle name="Total 3 3 3 9 2" xfId="11550"/>
    <cellStyle name="Total 3 3 3 9 3" xfId="17855"/>
    <cellStyle name="Total 3 3 3 9 4" xfId="21022"/>
    <cellStyle name="Total 3 3 4" xfId="3183"/>
    <cellStyle name="Total 3 3 4 10" xfId="9313"/>
    <cellStyle name="Total 3 3 4 11" xfId="14629"/>
    <cellStyle name="Total 3 3 4 12" xfId="16560"/>
    <cellStyle name="Total 3 3 4 2" xfId="3570"/>
    <cellStyle name="Total 3 3 4 2 2" xfId="7434"/>
    <cellStyle name="Total 3 3 4 2 2 2" xfId="11495"/>
    <cellStyle name="Total 3 3 4 2 2 3" xfId="17799"/>
    <cellStyle name="Total 3 3 4 2 2 4" xfId="20952"/>
    <cellStyle name="Total 3 3 4 2 3" xfId="5725"/>
    <cellStyle name="Total 3 3 4 2 3 2" xfId="16508"/>
    <cellStyle name="Total 3 3 4 2 3 3" xfId="19243"/>
    <cellStyle name="Total 3 3 4 2 4" xfId="9662"/>
    <cellStyle name="Total 3 3 4 2 5" xfId="14909"/>
    <cellStyle name="Total 3 3 4 2 6" xfId="15723"/>
    <cellStyle name="Total 3 3 4 3" xfId="3953"/>
    <cellStyle name="Total 3 3 4 3 2" xfId="8007"/>
    <cellStyle name="Total 3 3 4 3 2 2" xfId="11983"/>
    <cellStyle name="Total 3 3 4 3 2 3" xfId="18224"/>
    <cellStyle name="Total 3 3 4 3 2 4" xfId="21525"/>
    <cellStyle name="Total 3 3 4 3 3" xfId="6299"/>
    <cellStyle name="Total 3 3 4 3 3 2" xfId="16933"/>
    <cellStyle name="Total 3 3 4 3 3 3" xfId="19817"/>
    <cellStyle name="Total 3 3 4 3 4" xfId="9876"/>
    <cellStyle name="Total 3 3 4 3 5" xfId="15185"/>
    <cellStyle name="Total 3 3 4 3 6" xfId="14038"/>
    <cellStyle name="Total 3 3 4 4" xfId="4336"/>
    <cellStyle name="Total 3 3 4 4 2" xfId="8157"/>
    <cellStyle name="Total 3 3 4 4 2 2" xfId="12125"/>
    <cellStyle name="Total 3 3 4 4 2 3" xfId="18357"/>
    <cellStyle name="Total 3 3 4 4 2 4" xfId="21675"/>
    <cellStyle name="Total 3 3 4 4 3" xfId="6449"/>
    <cellStyle name="Total 3 3 4 4 3 2" xfId="17066"/>
    <cellStyle name="Total 3 3 4 4 3 3" xfId="19967"/>
    <cellStyle name="Total 3 3 4 4 4" xfId="10054"/>
    <cellStyle name="Total 3 3 4 4 5" xfId="15460"/>
    <cellStyle name="Total 3 3 4 4 6" xfId="13669"/>
    <cellStyle name="Total 3 3 4 5" xfId="4718"/>
    <cellStyle name="Total 3 3 4 5 2" xfId="8389"/>
    <cellStyle name="Total 3 3 4 5 2 2" xfId="12357"/>
    <cellStyle name="Total 3 3 4 5 2 3" xfId="18528"/>
    <cellStyle name="Total 3 3 4 5 2 4" xfId="21907"/>
    <cellStyle name="Total 3 3 4 5 3" xfId="6681"/>
    <cellStyle name="Total 3 3 4 5 3 2" xfId="17237"/>
    <cellStyle name="Total 3 3 4 5 3 3" xfId="20199"/>
    <cellStyle name="Total 3 3 4 5 4" xfId="10231"/>
    <cellStyle name="Total 3 3 4 5 5" xfId="15734"/>
    <cellStyle name="Total 3 3 4 5 6" xfId="13287"/>
    <cellStyle name="Total 3 3 4 6" xfId="6913"/>
    <cellStyle name="Total 3 3 4 6 2" xfId="8621"/>
    <cellStyle name="Total 3 3 4 6 2 2" xfId="12589"/>
    <cellStyle name="Total 3 3 4 6 2 3" xfId="18699"/>
    <cellStyle name="Total 3 3 4 6 2 4" xfId="22139"/>
    <cellStyle name="Total 3 3 4 6 3" xfId="11047"/>
    <cellStyle name="Total 3 3 4 6 4" xfId="17407"/>
    <cellStyle name="Total 3 3 4 6 5" xfId="20431"/>
    <cellStyle name="Total 3 3 4 7" xfId="5901"/>
    <cellStyle name="Total 3 3 4 7 2" xfId="10642"/>
    <cellStyle name="Total 3 3 4 7 3" xfId="16645"/>
    <cellStyle name="Total 3 3 4 7 4" xfId="19419"/>
    <cellStyle name="Total 3 3 4 8" xfId="7609"/>
    <cellStyle name="Total 3 3 4 8 2" xfId="11630"/>
    <cellStyle name="Total 3 3 4 8 3" xfId="17937"/>
    <cellStyle name="Total 3 3 4 8 4" xfId="21127"/>
    <cellStyle name="Total 3 3 4 9" xfId="4996"/>
    <cellStyle name="Total 3 3 4 9 2" xfId="15960"/>
    <cellStyle name="Total 3 3 4 9 3" xfId="13023"/>
    <cellStyle name="Total 3 3 5" xfId="2998"/>
    <cellStyle name="Total 3 3 5 2" xfId="3385"/>
    <cellStyle name="Total 3 3 5 2 2" xfId="7234"/>
    <cellStyle name="Total 3 3 5 2 2 2" xfId="17637"/>
    <cellStyle name="Total 3 3 5 2 2 3" xfId="20752"/>
    <cellStyle name="Total 3 3 5 2 3" xfId="9511"/>
    <cellStyle name="Total 3 3 5 2 4" xfId="14762"/>
    <cellStyle name="Total 3 3 5 2 5" xfId="17933"/>
    <cellStyle name="Total 3 3 5 3" xfId="3768"/>
    <cellStyle name="Total 3 3 5 3 2" xfId="15038"/>
    <cellStyle name="Total 3 3 5 3 3" xfId="17761"/>
    <cellStyle name="Total 3 3 5 4" xfId="4151"/>
    <cellStyle name="Total 3 3 5 4 2" xfId="15313"/>
    <cellStyle name="Total 3 3 5 4 3" xfId="13849"/>
    <cellStyle name="Total 3 3 5 5" xfId="4533"/>
    <cellStyle name="Total 3 3 5 5 2" xfId="15587"/>
    <cellStyle name="Total 3 3 5 5 3" xfId="13472"/>
    <cellStyle name="Total 3 3 5 6" xfId="5525"/>
    <cellStyle name="Total 3 3 5 6 2" xfId="16346"/>
    <cellStyle name="Total 3 3 5 6 3" xfId="19043"/>
    <cellStyle name="Total 3 3 5 7" xfId="9146"/>
    <cellStyle name="Total 3 3 5 8" xfId="14482"/>
    <cellStyle name="Total 3 3 5 9" xfId="14735"/>
    <cellStyle name="Total 3 3 6" xfId="6154"/>
    <cellStyle name="Total 3 3 6 2" xfId="7862"/>
    <cellStyle name="Total 3 3 6 2 2" xfId="11860"/>
    <cellStyle name="Total 3 3 6 2 3" xfId="18120"/>
    <cellStyle name="Total 3 3 6 2 4" xfId="21380"/>
    <cellStyle name="Total 3 3 6 3" xfId="10826"/>
    <cellStyle name="Total 3 3 6 4" xfId="16828"/>
    <cellStyle name="Total 3 3 6 5" xfId="19672"/>
    <cellStyle name="Total 3 3 7" xfId="5445"/>
    <cellStyle name="Total 3 3 7 2" xfId="7154"/>
    <cellStyle name="Total 3 3 7 2 2" xfId="11285"/>
    <cellStyle name="Total 3 3 7 2 3" xfId="17568"/>
    <cellStyle name="Total 3 3 7 2 4" xfId="20672"/>
    <cellStyle name="Total 3 3 7 3" xfId="10459"/>
    <cellStyle name="Total 3 3 7 4" xfId="16278"/>
    <cellStyle name="Total 3 3 7 5" xfId="18963"/>
    <cellStyle name="Total 3 3 8" xfId="6109"/>
    <cellStyle name="Total 3 3 8 2" xfId="7817"/>
    <cellStyle name="Total 3 3 8 2 2" xfId="11827"/>
    <cellStyle name="Total 3 3 8 2 3" xfId="18082"/>
    <cellStyle name="Total 3 3 8 2 4" xfId="21335"/>
    <cellStyle name="Total 3 3 8 3" xfId="10808"/>
    <cellStyle name="Total 3 3 8 4" xfId="16790"/>
    <cellStyle name="Total 3 3 8 5" xfId="19627"/>
    <cellStyle name="Total 3 3 9" xfId="5507"/>
    <cellStyle name="Total 3 3 9 2" xfId="7216"/>
    <cellStyle name="Total 3 3 9 2 2" xfId="11342"/>
    <cellStyle name="Total 3 3 9 2 3" xfId="17619"/>
    <cellStyle name="Total 3 3 9 2 4" xfId="20734"/>
    <cellStyle name="Total 3 3 9 3" xfId="10482"/>
    <cellStyle name="Total 3 3 9 4" xfId="16328"/>
    <cellStyle name="Total 3 3 9 5" xfId="19025"/>
    <cellStyle name="Total 3 4" xfId="3012"/>
    <cellStyle name="Total 3 4 2" xfId="3399"/>
    <cellStyle name="Total 3 4 2 2" xfId="7161"/>
    <cellStyle name="Total 3 4 2 2 2" xfId="17574"/>
    <cellStyle name="Total 3 4 2 2 3" xfId="20679"/>
    <cellStyle name="Total 3 4 2 3" xfId="9519"/>
    <cellStyle name="Total 3 4 2 4" xfId="14773"/>
    <cellStyle name="Total 3 4 2 5" xfId="17670"/>
    <cellStyle name="Total 3 4 3" xfId="3782"/>
    <cellStyle name="Total 3 4 3 2" xfId="15049"/>
    <cellStyle name="Total 3 4 3 3" xfId="16742"/>
    <cellStyle name="Total 3 4 4" xfId="4165"/>
    <cellStyle name="Total 3 4 4 2" xfId="15324"/>
    <cellStyle name="Total 3 4 4 3" xfId="13840"/>
    <cellStyle name="Total 3 4 5" xfId="4547"/>
    <cellStyle name="Total 3 4 5 2" xfId="15598"/>
    <cellStyle name="Total 3 4 5 3" xfId="13458"/>
    <cellStyle name="Total 3 4 6" xfId="5452"/>
    <cellStyle name="Total 3 4 6 2" xfId="16284"/>
    <cellStyle name="Total 3 4 6 3" xfId="18970"/>
    <cellStyle name="Total 3 4 7" xfId="9155"/>
    <cellStyle name="Total 3 4 8" xfId="14493"/>
    <cellStyle name="Total 3 4 9" xfId="18791"/>
    <cellStyle name="Total 3 5" xfId="3126"/>
    <cellStyle name="Total 3 5 2" xfId="3513"/>
    <cellStyle name="Total 3 5 2 2" xfId="7147"/>
    <cellStyle name="Total 3 5 2 2 2" xfId="17562"/>
    <cellStyle name="Total 3 5 2 2 3" xfId="20665"/>
    <cellStyle name="Total 3 5 2 3" xfId="9605"/>
    <cellStyle name="Total 3 5 2 4" xfId="14862"/>
    <cellStyle name="Total 3 5 2 5" xfId="14268"/>
    <cellStyle name="Total 3 5 3" xfId="3896"/>
    <cellStyle name="Total 3 5 3 2" xfId="15138"/>
    <cellStyle name="Total 3 5 3 3" xfId="14169"/>
    <cellStyle name="Total 3 5 4" xfId="4279"/>
    <cellStyle name="Total 3 5 4 2" xfId="15413"/>
    <cellStyle name="Total 3 5 4 3" xfId="13726"/>
    <cellStyle name="Total 3 5 5" xfId="4661"/>
    <cellStyle name="Total 3 5 5 2" xfId="15687"/>
    <cellStyle name="Total 3 5 5 3" xfId="13344"/>
    <cellStyle name="Total 3 5 6" xfId="5438"/>
    <cellStyle name="Total 3 5 6 2" xfId="16272"/>
    <cellStyle name="Total 3 5 6 3" xfId="18956"/>
    <cellStyle name="Total 3 5 7" xfId="9256"/>
    <cellStyle name="Total 3 5 8" xfId="14582"/>
    <cellStyle name="Total 3 5 9" xfId="18405"/>
    <cellStyle name="Total 3 6" xfId="6354"/>
    <cellStyle name="Total 3 6 2" xfId="8062"/>
    <cellStyle name="Total 3 6 2 2" xfId="12032"/>
    <cellStyle name="Total 3 6 2 3" xfId="18269"/>
    <cellStyle name="Total 3 6 2 4" xfId="21580"/>
    <cellStyle name="Total 3 6 3" xfId="10885"/>
    <cellStyle name="Total 3 6 4" xfId="16978"/>
    <cellStyle name="Total 3 6 5" xfId="19872"/>
    <cellStyle name="Total 3 7" xfId="22388"/>
    <cellStyle name="Total 3 8" xfId="2073"/>
    <cellStyle name="Verificar Célula" xfId="2024"/>
    <cellStyle name="Vírgula 10" xfId="22864"/>
    <cellStyle name="Vírgula 10 10" xfId="32214"/>
    <cellStyle name="Vírgula 10 10 2" xfId="32215"/>
    <cellStyle name="Vírgula 10 10 3" xfId="32216"/>
    <cellStyle name="Vírgula 10 10 4" xfId="32217"/>
    <cellStyle name="Vírgula 10 11" xfId="32218"/>
    <cellStyle name="Vírgula 10 11 2" xfId="32219"/>
    <cellStyle name="Vírgula 10 11 3" xfId="32220"/>
    <cellStyle name="Vírgula 10 11 4" xfId="32221"/>
    <cellStyle name="Vírgula 10 12" xfId="32222"/>
    <cellStyle name="Vírgula 10 12 2" xfId="32223"/>
    <cellStyle name="Vírgula 10 12 3" xfId="32224"/>
    <cellStyle name="Vírgula 10 13" xfId="32225"/>
    <cellStyle name="Vírgula 10 13 2" xfId="32226"/>
    <cellStyle name="Vírgula 10 14" xfId="32227"/>
    <cellStyle name="Vírgula 10 15" xfId="32228"/>
    <cellStyle name="Vírgula 10 2" xfId="23751"/>
    <cellStyle name="Vírgula 10 2 10" xfId="32229"/>
    <cellStyle name="Vírgula 10 2 10 2" xfId="32230"/>
    <cellStyle name="Vírgula 10 2 10 3" xfId="32231"/>
    <cellStyle name="Vírgula 10 2 10 4" xfId="32232"/>
    <cellStyle name="Vírgula 10 2 11" xfId="32233"/>
    <cellStyle name="Vírgula 10 2 11 2" xfId="32234"/>
    <cellStyle name="Vírgula 10 2 11 3" xfId="32235"/>
    <cellStyle name="Vírgula 10 2 12" xfId="32236"/>
    <cellStyle name="Vírgula 10 2 12 2" xfId="32237"/>
    <cellStyle name="Vírgula 10 2 13" xfId="32238"/>
    <cellStyle name="Vírgula 10 2 14" xfId="32239"/>
    <cellStyle name="Vírgula 10 2 2" xfId="25527"/>
    <cellStyle name="Vírgula 10 2 2 2" xfId="32240"/>
    <cellStyle name="Vírgula 10 2 2 2 2" xfId="32241"/>
    <cellStyle name="Vírgula 10 2 2 2 2 2" xfId="32242"/>
    <cellStyle name="Vírgula 10 2 2 2 2 2 2" xfId="32243"/>
    <cellStyle name="Vírgula 10 2 2 2 2 2 3" xfId="32244"/>
    <cellStyle name="Vírgula 10 2 2 2 2 2 4" xfId="32245"/>
    <cellStyle name="Vírgula 10 2 2 2 2 3" xfId="32246"/>
    <cellStyle name="Vírgula 10 2 2 2 2 4" xfId="32247"/>
    <cellStyle name="Vírgula 10 2 2 2 2 5" xfId="32248"/>
    <cellStyle name="Vírgula 10 2 2 2 3" xfId="32249"/>
    <cellStyle name="Vírgula 10 2 2 2 3 2" xfId="32250"/>
    <cellStyle name="Vírgula 10 2 2 2 3 3" xfId="32251"/>
    <cellStyle name="Vírgula 10 2 2 2 3 4" xfId="32252"/>
    <cellStyle name="Vírgula 10 2 2 2 4" xfId="32253"/>
    <cellStyle name="Vírgula 10 2 2 2 5" xfId="32254"/>
    <cellStyle name="Vírgula 10 2 2 2 6" xfId="32255"/>
    <cellStyle name="Vírgula 10 2 2 3" xfId="32256"/>
    <cellStyle name="Vírgula 10 2 2 3 2" xfId="32257"/>
    <cellStyle name="Vírgula 10 2 2 3 2 2" xfId="32258"/>
    <cellStyle name="Vírgula 10 2 2 3 2 3" xfId="32259"/>
    <cellStyle name="Vírgula 10 2 2 3 2 4" xfId="32260"/>
    <cellStyle name="Vírgula 10 2 2 3 3" xfId="32261"/>
    <cellStyle name="Vírgula 10 2 2 3 4" xfId="32262"/>
    <cellStyle name="Vírgula 10 2 2 3 5" xfId="32263"/>
    <cellStyle name="Vírgula 10 2 2 4" xfId="32264"/>
    <cellStyle name="Vírgula 10 2 2 4 2" xfId="32265"/>
    <cellStyle name="Vírgula 10 2 2 4 3" xfId="32266"/>
    <cellStyle name="Vírgula 10 2 2 4 4" xfId="32267"/>
    <cellStyle name="Vírgula 10 2 2 5" xfId="32268"/>
    <cellStyle name="Vírgula 10 2 2 5 2" xfId="32269"/>
    <cellStyle name="Vírgula 10 2 2 5 3" xfId="32270"/>
    <cellStyle name="Vírgula 10 2 2 5 4" xfId="32271"/>
    <cellStyle name="Vírgula 10 2 2 6" xfId="32272"/>
    <cellStyle name="Vírgula 10 2 2 6 2" xfId="32273"/>
    <cellStyle name="Vírgula 10 2 2 6 3" xfId="32274"/>
    <cellStyle name="Vírgula 10 2 2 7" xfId="32275"/>
    <cellStyle name="Vírgula 10 2 2 8" xfId="32276"/>
    <cellStyle name="Vírgula 10 2 2 9" xfId="32277"/>
    <cellStyle name="Vírgula 10 2 3" xfId="32278"/>
    <cellStyle name="Vírgula 10 2 3 2" xfId="32279"/>
    <cellStyle name="Vírgula 10 2 3 2 2" xfId="32280"/>
    <cellStyle name="Vírgula 10 2 3 2 2 2" xfId="32281"/>
    <cellStyle name="Vírgula 10 2 3 2 2 2 2" xfId="32282"/>
    <cellStyle name="Vírgula 10 2 3 2 2 2 3" xfId="32283"/>
    <cellStyle name="Vírgula 10 2 3 2 2 2 4" xfId="32284"/>
    <cellStyle name="Vírgula 10 2 3 2 2 3" xfId="32285"/>
    <cellStyle name="Vírgula 10 2 3 2 2 4" xfId="32286"/>
    <cellStyle name="Vírgula 10 2 3 2 2 5" xfId="32287"/>
    <cellStyle name="Vírgula 10 2 3 2 3" xfId="32288"/>
    <cellStyle name="Vírgula 10 2 3 2 3 2" xfId="32289"/>
    <cellStyle name="Vírgula 10 2 3 2 3 3" xfId="32290"/>
    <cellStyle name="Vírgula 10 2 3 2 3 4" xfId="32291"/>
    <cellStyle name="Vírgula 10 2 3 2 4" xfId="32292"/>
    <cellStyle name="Vírgula 10 2 3 2 5" xfId="32293"/>
    <cellStyle name="Vírgula 10 2 3 2 6" xfId="32294"/>
    <cellStyle name="Vírgula 10 2 3 3" xfId="32295"/>
    <cellStyle name="Vírgula 10 2 3 3 2" xfId="32296"/>
    <cellStyle name="Vírgula 10 2 3 3 2 2" xfId="32297"/>
    <cellStyle name="Vírgula 10 2 3 3 2 3" xfId="32298"/>
    <cellStyle name="Vírgula 10 2 3 3 2 4" xfId="32299"/>
    <cellStyle name="Vírgula 10 2 3 3 3" xfId="32300"/>
    <cellStyle name="Vírgula 10 2 3 3 4" xfId="32301"/>
    <cellStyle name="Vírgula 10 2 3 3 5" xfId="32302"/>
    <cellStyle name="Vírgula 10 2 3 4" xfId="32303"/>
    <cellStyle name="Vírgula 10 2 3 4 2" xfId="32304"/>
    <cellStyle name="Vírgula 10 2 3 4 3" xfId="32305"/>
    <cellStyle name="Vírgula 10 2 3 4 4" xfId="32306"/>
    <cellStyle name="Vírgula 10 2 3 5" xfId="32307"/>
    <cellStyle name="Vírgula 10 2 3 5 2" xfId="32308"/>
    <cellStyle name="Vírgula 10 2 3 5 3" xfId="32309"/>
    <cellStyle name="Vírgula 10 2 3 5 4" xfId="32310"/>
    <cellStyle name="Vírgula 10 2 3 6" xfId="32311"/>
    <cellStyle name="Vírgula 10 2 3 6 2" xfId="32312"/>
    <cellStyle name="Vírgula 10 2 3 6 3" xfId="32313"/>
    <cellStyle name="Vírgula 10 2 3 7" xfId="32314"/>
    <cellStyle name="Vírgula 10 2 3 8" xfId="32315"/>
    <cellStyle name="Vírgula 10 2 3 9" xfId="32316"/>
    <cellStyle name="Vírgula 10 2 4" xfId="32317"/>
    <cellStyle name="Vírgula 10 2 4 2" xfId="32318"/>
    <cellStyle name="Vírgula 10 2 4 2 2" xfId="32319"/>
    <cellStyle name="Vírgula 10 2 4 2 2 2" xfId="32320"/>
    <cellStyle name="Vírgula 10 2 4 2 2 3" xfId="32321"/>
    <cellStyle name="Vírgula 10 2 4 2 2 4" xfId="32322"/>
    <cellStyle name="Vírgula 10 2 4 2 3" xfId="32323"/>
    <cellStyle name="Vírgula 10 2 4 2 4" xfId="32324"/>
    <cellStyle name="Vírgula 10 2 4 2 5" xfId="32325"/>
    <cellStyle name="Vírgula 10 2 4 3" xfId="32326"/>
    <cellStyle name="Vírgula 10 2 4 3 2" xfId="32327"/>
    <cellStyle name="Vírgula 10 2 4 3 3" xfId="32328"/>
    <cellStyle name="Vírgula 10 2 4 3 4" xfId="32329"/>
    <cellStyle name="Vírgula 10 2 4 4" xfId="32330"/>
    <cellStyle name="Vírgula 10 2 4 5" xfId="32331"/>
    <cellStyle name="Vírgula 10 2 4 6" xfId="32332"/>
    <cellStyle name="Vírgula 10 2 5" xfId="32333"/>
    <cellStyle name="Vírgula 10 2 5 2" xfId="32334"/>
    <cellStyle name="Vírgula 10 2 5 2 2" xfId="32335"/>
    <cellStyle name="Vírgula 10 2 5 2 2 2" xfId="32336"/>
    <cellStyle name="Vírgula 10 2 5 2 2 3" xfId="32337"/>
    <cellStyle name="Vírgula 10 2 5 2 2 4" xfId="32338"/>
    <cellStyle name="Vírgula 10 2 5 2 3" xfId="32339"/>
    <cellStyle name="Vírgula 10 2 5 2 4" xfId="32340"/>
    <cellStyle name="Vírgula 10 2 5 2 5" xfId="32341"/>
    <cellStyle name="Vírgula 10 2 5 3" xfId="32342"/>
    <cellStyle name="Vírgula 10 2 5 3 2" xfId="32343"/>
    <cellStyle name="Vírgula 10 2 5 3 3" xfId="32344"/>
    <cellStyle name="Vírgula 10 2 5 3 4" xfId="32345"/>
    <cellStyle name="Vírgula 10 2 5 4" xfId="32346"/>
    <cellStyle name="Vírgula 10 2 5 5" xfId="32347"/>
    <cellStyle name="Vírgula 10 2 5 6" xfId="32348"/>
    <cellStyle name="Vírgula 10 2 6" xfId="32349"/>
    <cellStyle name="Vírgula 10 2 6 2" xfId="32350"/>
    <cellStyle name="Vírgula 10 2 6 2 2" xfId="32351"/>
    <cellStyle name="Vírgula 10 2 6 2 2 2" xfId="32352"/>
    <cellStyle name="Vírgula 10 2 6 2 2 3" xfId="32353"/>
    <cellStyle name="Vírgula 10 2 6 2 2 4" xfId="32354"/>
    <cellStyle name="Vírgula 10 2 6 2 3" xfId="32355"/>
    <cellStyle name="Vírgula 10 2 6 2 4" xfId="32356"/>
    <cellStyle name="Vírgula 10 2 6 2 5" xfId="32357"/>
    <cellStyle name="Vírgula 10 2 6 3" xfId="32358"/>
    <cellStyle name="Vírgula 10 2 6 3 2" xfId="32359"/>
    <cellStyle name="Vírgula 10 2 6 3 3" xfId="32360"/>
    <cellStyle name="Vírgula 10 2 6 3 4" xfId="32361"/>
    <cellStyle name="Vírgula 10 2 6 4" xfId="32362"/>
    <cellStyle name="Vírgula 10 2 6 5" xfId="32363"/>
    <cellStyle name="Vírgula 10 2 6 6" xfId="32364"/>
    <cellStyle name="Vírgula 10 2 7" xfId="32365"/>
    <cellStyle name="Vírgula 10 2 7 2" xfId="32366"/>
    <cellStyle name="Vírgula 10 2 7 2 2" xfId="32367"/>
    <cellStyle name="Vírgula 10 2 7 2 3" xfId="32368"/>
    <cellStyle name="Vírgula 10 2 7 2 4" xfId="32369"/>
    <cellStyle name="Vírgula 10 2 7 3" xfId="32370"/>
    <cellStyle name="Vírgula 10 2 7 4" xfId="32371"/>
    <cellStyle name="Vírgula 10 2 7 5" xfId="32372"/>
    <cellStyle name="Vírgula 10 2 8" xfId="32373"/>
    <cellStyle name="Vírgula 10 2 8 2" xfId="32374"/>
    <cellStyle name="Vírgula 10 2 8 3" xfId="32375"/>
    <cellStyle name="Vírgula 10 2 8 4" xfId="32376"/>
    <cellStyle name="Vírgula 10 2 9" xfId="32377"/>
    <cellStyle name="Vírgula 10 2 9 2" xfId="32378"/>
    <cellStyle name="Vírgula 10 2 9 3" xfId="32379"/>
    <cellStyle name="Vírgula 10 2 9 4" xfId="32380"/>
    <cellStyle name="Vírgula 10 3" xfId="24639"/>
    <cellStyle name="Vírgula 10 3 2" xfId="32381"/>
    <cellStyle name="Vírgula 10 3 2 2" xfId="32382"/>
    <cellStyle name="Vírgula 10 3 2 2 2" xfId="32383"/>
    <cellStyle name="Vírgula 10 3 2 2 2 2" xfId="32384"/>
    <cellStyle name="Vírgula 10 3 2 2 2 3" xfId="32385"/>
    <cellStyle name="Vírgula 10 3 2 2 2 4" xfId="32386"/>
    <cellStyle name="Vírgula 10 3 2 2 3" xfId="32387"/>
    <cellStyle name="Vírgula 10 3 2 2 4" xfId="32388"/>
    <cellStyle name="Vírgula 10 3 2 2 5" xfId="32389"/>
    <cellStyle name="Vírgula 10 3 2 3" xfId="32390"/>
    <cellStyle name="Vírgula 10 3 2 3 2" xfId="32391"/>
    <cellStyle name="Vírgula 10 3 2 3 3" xfId="32392"/>
    <cellStyle name="Vírgula 10 3 2 3 4" xfId="32393"/>
    <cellStyle name="Vírgula 10 3 2 4" xfId="32394"/>
    <cellStyle name="Vírgula 10 3 2 5" xfId="32395"/>
    <cellStyle name="Vírgula 10 3 2 6" xfId="32396"/>
    <cellStyle name="Vírgula 10 3 3" xfId="32397"/>
    <cellStyle name="Vírgula 10 3 3 2" xfId="32398"/>
    <cellStyle name="Vírgula 10 3 3 2 2" xfId="32399"/>
    <cellStyle name="Vírgula 10 3 3 2 3" xfId="32400"/>
    <cellStyle name="Vírgula 10 3 3 2 4" xfId="32401"/>
    <cellStyle name="Vírgula 10 3 3 3" xfId="32402"/>
    <cellStyle name="Vírgula 10 3 3 4" xfId="32403"/>
    <cellStyle name="Vírgula 10 3 3 5" xfId="32404"/>
    <cellStyle name="Vírgula 10 3 4" xfId="32405"/>
    <cellStyle name="Vírgula 10 3 4 2" xfId="32406"/>
    <cellStyle name="Vírgula 10 3 4 3" xfId="32407"/>
    <cellStyle name="Vírgula 10 3 4 4" xfId="32408"/>
    <cellStyle name="Vírgula 10 3 5" xfId="32409"/>
    <cellStyle name="Vírgula 10 3 5 2" xfId="32410"/>
    <cellStyle name="Vírgula 10 3 5 3" xfId="32411"/>
    <cellStyle name="Vírgula 10 3 5 4" xfId="32412"/>
    <cellStyle name="Vírgula 10 3 6" xfId="32413"/>
    <cellStyle name="Vírgula 10 3 6 2" xfId="32414"/>
    <cellStyle name="Vírgula 10 3 6 3" xfId="32415"/>
    <cellStyle name="Vírgula 10 3 7" xfId="32416"/>
    <cellStyle name="Vírgula 10 3 8" xfId="32417"/>
    <cellStyle name="Vírgula 10 3 9" xfId="32418"/>
    <cellStyle name="Vírgula 10 4" xfId="26659"/>
    <cellStyle name="Vírgula 10 4 2" xfId="32419"/>
    <cellStyle name="Vírgula 10 4 2 2" xfId="32420"/>
    <cellStyle name="Vírgula 10 4 2 2 2" xfId="32421"/>
    <cellStyle name="Vírgula 10 4 2 2 2 2" xfId="32422"/>
    <cellStyle name="Vírgula 10 4 2 2 2 3" xfId="32423"/>
    <cellStyle name="Vírgula 10 4 2 2 2 4" xfId="32424"/>
    <cellStyle name="Vírgula 10 4 2 2 3" xfId="32425"/>
    <cellStyle name="Vírgula 10 4 2 2 4" xfId="32426"/>
    <cellStyle name="Vírgula 10 4 2 2 5" xfId="32427"/>
    <cellStyle name="Vírgula 10 4 2 3" xfId="32428"/>
    <cellStyle name="Vírgula 10 4 2 3 2" xfId="32429"/>
    <cellStyle name="Vírgula 10 4 2 3 3" xfId="32430"/>
    <cellStyle name="Vírgula 10 4 2 3 4" xfId="32431"/>
    <cellStyle name="Vírgula 10 4 2 4" xfId="32432"/>
    <cellStyle name="Vírgula 10 4 2 5" xfId="32433"/>
    <cellStyle name="Vírgula 10 4 2 6" xfId="32434"/>
    <cellStyle name="Vírgula 10 4 3" xfId="32435"/>
    <cellStyle name="Vírgula 10 4 3 2" xfId="32436"/>
    <cellStyle name="Vírgula 10 4 3 2 2" xfId="32437"/>
    <cellStyle name="Vírgula 10 4 3 2 3" xfId="32438"/>
    <cellStyle name="Vírgula 10 4 3 2 4" xfId="32439"/>
    <cellStyle name="Vírgula 10 4 3 3" xfId="32440"/>
    <cellStyle name="Vírgula 10 4 3 4" xfId="32441"/>
    <cellStyle name="Vírgula 10 4 3 5" xfId="32442"/>
    <cellStyle name="Vírgula 10 4 4" xfId="32443"/>
    <cellStyle name="Vírgula 10 4 4 2" xfId="32444"/>
    <cellStyle name="Vírgula 10 4 4 3" xfId="32445"/>
    <cellStyle name="Vírgula 10 4 4 4" xfId="32446"/>
    <cellStyle name="Vírgula 10 4 5" xfId="32447"/>
    <cellStyle name="Vírgula 10 4 5 2" xfId="32448"/>
    <cellStyle name="Vírgula 10 4 5 3" xfId="32449"/>
    <cellStyle name="Vírgula 10 4 5 4" xfId="32450"/>
    <cellStyle name="Vírgula 10 4 6" xfId="32451"/>
    <cellStyle name="Vírgula 10 4 6 2" xfId="32452"/>
    <cellStyle name="Vírgula 10 4 6 3" xfId="32453"/>
    <cellStyle name="Vírgula 10 4 7" xfId="32454"/>
    <cellStyle name="Vírgula 10 4 8" xfId="32455"/>
    <cellStyle name="Vírgula 10 4 9" xfId="32456"/>
    <cellStyle name="Vírgula 10 5" xfId="32457"/>
    <cellStyle name="Vírgula 10 5 2" xfId="32458"/>
    <cellStyle name="Vírgula 10 5 2 2" xfId="32459"/>
    <cellStyle name="Vírgula 10 5 2 2 2" xfId="32460"/>
    <cellStyle name="Vírgula 10 5 2 2 3" xfId="32461"/>
    <cellStyle name="Vírgula 10 5 2 2 4" xfId="32462"/>
    <cellStyle name="Vírgula 10 5 2 3" xfId="32463"/>
    <cellStyle name="Vírgula 10 5 2 4" xfId="32464"/>
    <cellStyle name="Vírgula 10 5 2 5" xfId="32465"/>
    <cellStyle name="Vírgula 10 5 3" xfId="32466"/>
    <cellStyle name="Vírgula 10 5 3 2" xfId="32467"/>
    <cellStyle name="Vírgula 10 5 3 3" xfId="32468"/>
    <cellStyle name="Vírgula 10 5 3 4" xfId="32469"/>
    <cellStyle name="Vírgula 10 5 4" xfId="32470"/>
    <cellStyle name="Vírgula 10 5 5" xfId="32471"/>
    <cellStyle name="Vírgula 10 5 6" xfId="32472"/>
    <cellStyle name="Vírgula 10 6" xfId="32473"/>
    <cellStyle name="Vírgula 10 6 2" xfId="32474"/>
    <cellStyle name="Vírgula 10 6 2 2" xfId="32475"/>
    <cellStyle name="Vírgula 10 6 2 2 2" xfId="32476"/>
    <cellStyle name="Vírgula 10 6 2 2 3" xfId="32477"/>
    <cellStyle name="Vírgula 10 6 2 2 4" xfId="32478"/>
    <cellStyle name="Vírgula 10 6 2 3" xfId="32479"/>
    <cellStyle name="Vírgula 10 6 2 4" xfId="32480"/>
    <cellStyle name="Vírgula 10 6 2 5" xfId="32481"/>
    <cellStyle name="Vírgula 10 6 3" xfId="32482"/>
    <cellStyle name="Vírgula 10 6 3 2" xfId="32483"/>
    <cellStyle name="Vírgula 10 6 3 3" xfId="32484"/>
    <cellStyle name="Vírgula 10 6 3 4" xfId="32485"/>
    <cellStyle name="Vírgula 10 6 4" xfId="32486"/>
    <cellStyle name="Vírgula 10 6 5" xfId="32487"/>
    <cellStyle name="Vírgula 10 6 6" xfId="32488"/>
    <cellStyle name="Vírgula 10 7" xfId="32489"/>
    <cellStyle name="Vírgula 10 7 2" xfId="32490"/>
    <cellStyle name="Vírgula 10 7 2 2" xfId="32491"/>
    <cellStyle name="Vírgula 10 7 2 2 2" xfId="32492"/>
    <cellStyle name="Vírgula 10 7 2 2 3" xfId="32493"/>
    <cellStyle name="Vírgula 10 7 2 2 4" xfId="32494"/>
    <cellStyle name="Vírgula 10 7 2 3" xfId="32495"/>
    <cellStyle name="Vírgula 10 7 2 4" xfId="32496"/>
    <cellStyle name="Vírgula 10 7 2 5" xfId="32497"/>
    <cellStyle name="Vírgula 10 7 3" xfId="32498"/>
    <cellStyle name="Vírgula 10 7 3 2" xfId="32499"/>
    <cellStyle name="Vírgula 10 7 3 3" xfId="32500"/>
    <cellStyle name="Vírgula 10 7 3 4" xfId="32501"/>
    <cellStyle name="Vírgula 10 7 4" xfId="32502"/>
    <cellStyle name="Vírgula 10 7 5" xfId="32503"/>
    <cellStyle name="Vírgula 10 7 6" xfId="32504"/>
    <cellStyle name="Vírgula 10 8" xfId="32505"/>
    <cellStyle name="Vírgula 10 8 2" xfId="32506"/>
    <cellStyle name="Vírgula 10 8 2 2" xfId="32507"/>
    <cellStyle name="Vírgula 10 8 2 3" xfId="32508"/>
    <cellStyle name="Vírgula 10 8 2 4" xfId="32509"/>
    <cellStyle name="Vírgula 10 8 3" xfId="32510"/>
    <cellStyle name="Vírgula 10 8 4" xfId="32511"/>
    <cellStyle name="Vírgula 10 8 5" xfId="32512"/>
    <cellStyle name="Vírgula 10 9" xfId="32513"/>
    <cellStyle name="Vírgula 10 9 2" xfId="32514"/>
    <cellStyle name="Vírgula 10 9 3" xfId="32515"/>
    <cellStyle name="Vírgula 10 9 4" xfId="32516"/>
    <cellStyle name="Vírgula 11" xfId="23248"/>
    <cellStyle name="Vírgula 11 2" xfId="25024"/>
    <cellStyle name="Vírgula 11 2 2" xfId="32517"/>
    <cellStyle name="Vírgula 11 3" xfId="32518"/>
    <cellStyle name="Vírgula 11 4" xfId="32519"/>
    <cellStyle name="Vírgula 12" xfId="24136"/>
    <cellStyle name="Vírgula 12 10" xfId="32520"/>
    <cellStyle name="Vírgula 12 10 2" xfId="32521"/>
    <cellStyle name="Vírgula 12 10 3" xfId="32522"/>
    <cellStyle name="Vírgula 12 10 4" xfId="32523"/>
    <cellStyle name="Vírgula 12 11" xfId="32524"/>
    <cellStyle name="Vírgula 12 11 2" xfId="32525"/>
    <cellStyle name="Vírgula 12 11 3" xfId="32526"/>
    <cellStyle name="Vírgula 12 12" xfId="32527"/>
    <cellStyle name="Vírgula 12 12 2" xfId="32528"/>
    <cellStyle name="Vírgula 12 13" xfId="32529"/>
    <cellStyle name="Vírgula 12 14" xfId="32530"/>
    <cellStyle name="Vírgula 12 2" xfId="32531"/>
    <cellStyle name="Vírgula 12 2 2" xfId="32532"/>
    <cellStyle name="Vírgula 12 2 2 2" xfId="32533"/>
    <cellStyle name="Vírgula 12 2 2 2 2" xfId="32534"/>
    <cellStyle name="Vírgula 12 2 2 2 2 2" xfId="32535"/>
    <cellStyle name="Vírgula 12 2 2 2 2 3" xfId="32536"/>
    <cellStyle name="Vírgula 12 2 2 2 2 4" xfId="32537"/>
    <cellStyle name="Vírgula 12 2 2 2 3" xfId="32538"/>
    <cellStyle name="Vírgula 12 2 2 2 4" xfId="32539"/>
    <cellStyle name="Vírgula 12 2 2 2 5" xfId="32540"/>
    <cellStyle name="Vírgula 12 2 2 3" xfId="32541"/>
    <cellStyle name="Vírgula 12 2 2 3 2" xfId="32542"/>
    <cellStyle name="Vírgula 12 2 2 3 3" xfId="32543"/>
    <cellStyle name="Vírgula 12 2 2 3 4" xfId="32544"/>
    <cellStyle name="Vírgula 12 2 2 4" xfId="32545"/>
    <cellStyle name="Vírgula 12 2 2 5" xfId="32546"/>
    <cellStyle name="Vírgula 12 2 2 6" xfId="32547"/>
    <cellStyle name="Vírgula 12 2 3" xfId="32548"/>
    <cellStyle name="Vírgula 12 2 3 2" xfId="32549"/>
    <cellStyle name="Vírgula 12 2 3 2 2" xfId="32550"/>
    <cellStyle name="Vírgula 12 2 3 2 3" xfId="32551"/>
    <cellStyle name="Vírgula 12 2 3 2 4" xfId="32552"/>
    <cellStyle name="Vírgula 12 2 3 3" xfId="32553"/>
    <cellStyle name="Vírgula 12 2 3 4" xfId="32554"/>
    <cellStyle name="Vírgula 12 2 3 5" xfId="32555"/>
    <cellStyle name="Vírgula 12 2 4" xfId="32556"/>
    <cellStyle name="Vírgula 12 2 4 2" xfId="32557"/>
    <cellStyle name="Vírgula 12 2 4 3" xfId="32558"/>
    <cellStyle name="Vírgula 12 2 4 4" xfId="32559"/>
    <cellStyle name="Vírgula 12 2 5" xfId="32560"/>
    <cellStyle name="Vírgula 12 2 5 2" xfId="32561"/>
    <cellStyle name="Vírgula 12 2 5 3" xfId="32562"/>
    <cellStyle name="Vírgula 12 2 5 4" xfId="32563"/>
    <cellStyle name="Vírgula 12 2 6" xfId="32564"/>
    <cellStyle name="Vírgula 12 2 6 2" xfId="32565"/>
    <cellStyle name="Vírgula 12 2 6 3" xfId="32566"/>
    <cellStyle name="Vírgula 12 2 7" xfId="32567"/>
    <cellStyle name="Vírgula 12 2 8" xfId="32568"/>
    <cellStyle name="Vírgula 12 2 9" xfId="32569"/>
    <cellStyle name="Vírgula 12 3" xfId="32570"/>
    <cellStyle name="Vírgula 12 3 2" xfId="32571"/>
    <cellStyle name="Vírgula 12 3 2 2" xfId="32572"/>
    <cellStyle name="Vírgula 12 3 2 2 2" xfId="32573"/>
    <cellStyle name="Vírgula 12 3 2 2 2 2" xfId="32574"/>
    <cellStyle name="Vírgula 12 3 2 2 2 3" xfId="32575"/>
    <cellStyle name="Vírgula 12 3 2 2 2 4" xfId="32576"/>
    <cellStyle name="Vírgula 12 3 2 2 3" xfId="32577"/>
    <cellStyle name="Vírgula 12 3 2 2 4" xfId="32578"/>
    <cellStyle name="Vírgula 12 3 2 2 5" xfId="32579"/>
    <cellStyle name="Vírgula 12 3 2 3" xfId="32580"/>
    <cellStyle name="Vírgula 12 3 2 3 2" xfId="32581"/>
    <cellStyle name="Vírgula 12 3 2 3 3" xfId="32582"/>
    <cellStyle name="Vírgula 12 3 2 3 4" xfId="32583"/>
    <cellStyle name="Vírgula 12 3 2 4" xfId="32584"/>
    <cellStyle name="Vírgula 12 3 2 5" xfId="32585"/>
    <cellStyle name="Vírgula 12 3 2 6" xfId="32586"/>
    <cellStyle name="Vírgula 12 3 3" xfId="32587"/>
    <cellStyle name="Vírgula 12 3 3 2" xfId="32588"/>
    <cellStyle name="Vírgula 12 3 3 2 2" xfId="32589"/>
    <cellStyle name="Vírgula 12 3 3 2 3" xfId="32590"/>
    <cellStyle name="Vírgula 12 3 3 2 4" xfId="32591"/>
    <cellStyle name="Vírgula 12 3 3 3" xfId="32592"/>
    <cellStyle name="Vírgula 12 3 3 4" xfId="32593"/>
    <cellStyle name="Vírgula 12 3 3 5" xfId="32594"/>
    <cellStyle name="Vírgula 12 3 4" xfId="32595"/>
    <cellStyle name="Vírgula 12 3 4 2" xfId="32596"/>
    <cellStyle name="Vírgula 12 3 4 3" xfId="32597"/>
    <cellStyle name="Vírgula 12 3 4 4" xfId="32598"/>
    <cellStyle name="Vírgula 12 3 5" xfId="32599"/>
    <cellStyle name="Vírgula 12 3 5 2" xfId="32600"/>
    <cellStyle name="Vírgula 12 3 5 3" xfId="32601"/>
    <cellStyle name="Vírgula 12 3 5 4" xfId="32602"/>
    <cellStyle name="Vírgula 12 3 6" xfId="32603"/>
    <cellStyle name="Vírgula 12 3 6 2" xfId="32604"/>
    <cellStyle name="Vírgula 12 3 6 3" xfId="32605"/>
    <cellStyle name="Vírgula 12 3 7" xfId="32606"/>
    <cellStyle name="Vírgula 12 3 8" xfId="32607"/>
    <cellStyle name="Vírgula 12 3 9" xfId="32608"/>
    <cellStyle name="Vírgula 12 4" xfId="32609"/>
    <cellStyle name="Vírgula 12 4 2" xfId="32610"/>
    <cellStyle name="Vírgula 12 4 2 2" xfId="32611"/>
    <cellStyle name="Vírgula 12 4 2 2 2" xfId="32612"/>
    <cellStyle name="Vírgula 12 4 2 2 3" xfId="32613"/>
    <cellStyle name="Vírgula 12 4 2 2 4" xfId="32614"/>
    <cellStyle name="Vírgula 12 4 2 3" xfId="32615"/>
    <cellStyle name="Vírgula 12 4 2 4" xfId="32616"/>
    <cellStyle name="Vírgula 12 4 2 5" xfId="32617"/>
    <cellStyle name="Vírgula 12 4 3" xfId="32618"/>
    <cellStyle name="Vírgula 12 4 3 2" xfId="32619"/>
    <cellStyle name="Vírgula 12 4 3 3" xfId="32620"/>
    <cellStyle name="Vírgula 12 4 3 4" xfId="32621"/>
    <cellStyle name="Vírgula 12 4 4" xfId="32622"/>
    <cellStyle name="Vírgula 12 4 5" xfId="32623"/>
    <cellStyle name="Vírgula 12 4 6" xfId="32624"/>
    <cellStyle name="Vírgula 12 5" xfId="32625"/>
    <cellStyle name="Vírgula 12 5 2" xfId="32626"/>
    <cellStyle name="Vírgula 12 5 2 2" xfId="32627"/>
    <cellStyle name="Vírgula 12 5 2 2 2" xfId="32628"/>
    <cellStyle name="Vírgula 12 5 2 2 3" xfId="32629"/>
    <cellStyle name="Vírgula 12 5 2 2 4" xfId="32630"/>
    <cellStyle name="Vírgula 12 5 2 3" xfId="32631"/>
    <cellStyle name="Vírgula 12 5 2 4" xfId="32632"/>
    <cellStyle name="Vírgula 12 5 2 5" xfId="32633"/>
    <cellStyle name="Vírgula 12 5 3" xfId="32634"/>
    <cellStyle name="Vírgula 12 5 3 2" xfId="32635"/>
    <cellStyle name="Vírgula 12 5 3 3" xfId="32636"/>
    <cellStyle name="Vírgula 12 5 3 4" xfId="32637"/>
    <cellStyle name="Vírgula 12 5 4" xfId="32638"/>
    <cellStyle name="Vírgula 12 5 5" xfId="32639"/>
    <cellStyle name="Vírgula 12 5 6" xfId="32640"/>
    <cellStyle name="Vírgula 12 6" xfId="32641"/>
    <cellStyle name="Vírgula 12 6 2" xfId="32642"/>
    <cellStyle name="Vírgula 12 6 2 2" xfId="32643"/>
    <cellStyle name="Vírgula 12 6 2 2 2" xfId="32644"/>
    <cellStyle name="Vírgula 12 6 2 2 3" xfId="32645"/>
    <cellStyle name="Vírgula 12 6 2 2 4" xfId="32646"/>
    <cellStyle name="Vírgula 12 6 2 3" xfId="32647"/>
    <cellStyle name="Vírgula 12 6 2 4" xfId="32648"/>
    <cellStyle name="Vírgula 12 6 2 5" xfId="32649"/>
    <cellStyle name="Vírgula 12 6 3" xfId="32650"/>
    <cellStyle name="Vírgula 12 6 3 2" xfId="32651"/>
    <cellStyle name="Vírgula 12 6 3 3" xfId="32652"/>
    <cellStyle name="Vírgula 12 6 3 4" xfId="32653"/>
    <cellStyle name="Vírgula 12 6 4" xfId="32654"/>
    <cellStyle name="Vírgula 12 6 5" xfId="32655"/>
    <cellStyle name="Vírgula 12 6 6" xfId="32656"/>
    <cellStyle name="Vírgula 12 7" xfId="32657"/>
    <cellStyle name="Vírgula 12 7 2" xfId="32658"/>
    <cellStyle name="Vírgula 12 7 2 2" xfId="32659"/>
    <cellStyle name="Vírgula 12 7 2 3" xfId="32660"/>
    <cellStyle name="Vírgula 12 7 2 4" xfId="32661"/>
    <cellStyle name="Vírgula 12 7 3" xfId="32662"/>
    <cellStyle name="Vírgula 12 7 4" xfId="32663"/>
    <cellStyle name="Vírgula 12 7 5" xfId="32664"/>
    <cellStyle name="Vírgula 12 8" xfId="32665"/>
    <cellStyle name="Vírgula 12 8 2" xfId="32666"/>
    <cellStyle name="Vírgula 12 8 3" xfId="32667"/>
    <cellStyle name="Vírgula 12 8 4" xfId="32668"/>
    <cellStyle name="Vírgula 12 9" xfId="32669"/>
    <cellStyle name="Vírgula 12 9 2" xfId="32670"/>
    <cellStyle name="Vírgula 12 9 3" xfId="32671"/>
    <cellStyle name="Vírgula 12 9 4" xfId="32672"/>
    <cellStyle name="Vírgula 13" xfId="2308"/>
    <cellStyle name="Vírgula 13 2" xfId="26675"/>
    <cellStyle name="Vírgula 14" xfId="25912"/>
    <cellStyle name="Vírgula 14 2" xfId="32673"/>
    <cellStyle name="Vírgula 14 3" xfId="33837"/>
    <cellStyle name="Vírgula 15" xfId="2162"/>
    <cellStyle name="Vírgula 16" xfId="26205"/>
    <cellStyle name="Vírgula 17" xfId="26674"/>
    <cellStyle name="Vírgula 2" xfId="59"/>
    <cellStyle name="Vírgula 2 2" xfId="2025"/>
    <cellStyle name="Vírgula 2 2 2" xfId="2026"/>
    <cellStyle name="Vírgula 2 2 2 10" xfId="26424"/>
    <cellStyle name="Vírgula 2 2 2 2" xfId="22560"/>
    <cellStyle name="Vírgula 2 2 2 2 2" xfId="23116"/>
    <cellStyle name="Vírgula 2 2 2 2 2 2" xfId="24003"/>
    <cellStyle name="Vírgula 2 2 2 2 2 2 2" xfId="25779"/>
    <cellStyle name="Vírgula 2 2 2 2 2 3" xfId="24891"/>
    <cellStyle name="Vírgula 2 2 2 2 3" xfId="23500"/>
    <cellStyle name="Vírgula 2 2 2 2 3 2" xfId="25276"/>
    <cellStyle name="Vírgula 2 2 2 2 4" xfId="24388"/>
    <cellStyle name="Vírgula 2 2 2 2 5" xfId="26185"/>
    <cellStyle name="Vírgula 2 2 2 2 6" xfId="26555"/>
    <cellStyle name="Vírgula 2 2 2 3" xfId="22857"/>
    <cellStyle name="Vírgula 2 2 2 3 2" xfId="23744"/>
    <cellStyle name="Vírgula 2 2 2 3 2 2" xfId="25520"/>
    <cellStyle name="Vírgula 2 2 2 3 3" xfId="24632"/>
    <cellStyle name="Vírgula 2 2 2 4" xfId="22976"/>
    <cellStyle name="Vírgula 2 2 2 4 2" xfId="23863"/>
    <cellStyle name="Vírgula 2 2 2 4 2 2" xfId="25639"/>
    <cellStyle name="Vírgula 2 2 2 4 3" xfId="24751"/>
    <cellStyle name="Vírgula 2 2 2 5" xfId="23360"/>
    <cellStyle name="Vírgula 2 2 2 5 2" xfId="25136"/>
    <cellStyle name="Vírgula 2 2 2 6" xfId="24248"/>
    <cellStyle name="Vírgula 2 2 2 7" xfId="2433"/>
    <cellStyle name="Vírgula 2 2 2 8" xfId="26019"/>
    <cellStyle name="Vírgula 2 2 2 9" xfId="2290"/>
    <cellStyle name="Vírgula 2 2 3" xfId="32674"/>
    <cellStyle name="Vírgula 2 2 4" xfId="32675"/>
    <cellStyle name="Vírgula 2 2 4 2" xfId="32676"/>
    <cellStyle name="Vírgula 2 2 4 3" xfId="32677"/>
    <cellStyle name="Vírgula 2 2 4 4" xfId="32678"/>
    <cellStyle name="Vírgula 2 3" xfId="2027"/>
    <cellStyle name="Vírgula 2 3 10" xfId="2289"/>
    <cellStyle name="Vírgula 2 3 11" xfId="26425"/>
    <cellStyle name="Vírgula 2 3 2" xfId="2028"/>
    <cellStyle name="Vírgula 2 3 2 2" xfId="22571"/>
    <cellStyle name="Vírgula 2 3 2 2 2" xfId="23127"/>
    <cellStyle name="Vírgula 2 3 2 2 2 2" xfId="24014"/>
    <cellStyle name="Vírgula 2 3 2 2 2 2 2" xfId="25790"/>
    <cellStyle name="Vírgula 2 3 2 2 2 3" xfId="24902"/>
    <cellStyle name="Vírgula 2 3 2 2 3" xfId="23511"/>
    <cellStyle name="Vírgula 2 3 2 2 3 2" xfId="25287"/>
    <cellStyle name="Vírgula 2 3 2 2 4" xfId="24399"/>
    <cellStyle name="Vírgula 2 3 2 3" xfId="26186"/>
    <cellStyle name="Vírgula 2 3 2 4" xfId="2460"/>
    <cellStyle name="Vírgula 2 3 2 5" xfId="26556"/>
    <cellStyle name="Vírgula 2 3 3" xfId="22559"/>
    <cellStyle name="Vírgula 2 3 3 2" xfId="23115"/>
    <cellStyle name="Vírgula 2 3 3 2 2" xfId="24002"/>
    <cellStyle name="Vírgula 2 3 3 2 2 2" xfId="25778"/>
    <cellStyle name="Vírgula 2 3 3 2 3" xfId="24890"/>
    <cellStyle name="Vírgula 2 3 3 3" xfId="23499"/>
    <cellStyle name="Vírgula 2 3 3 3 2" xfId="25275"/>
    <cellStyle name="Vírgula 2 3 3 4" xfId="24387"/>
    <cellStyle name="Vírgula 2 3 4" xfId="22856"/>
    <cellStyle name="Vírgula 2 3 4 2" xfId="23743"/>
    <cellStyle name="Vírgula 2 3 4 2 2" xfId="25519"/>
    <cellStyle name="Vírgula 2 3 4 3" xfId="24631"/>
    <cellStyle name="Vírgula 2 3 5" xfId="22975"/>
    <cellStyle name="Vírgula 2 3 5 2" xfId="23862"/>
    <cellStyle name="Vírgula 2 3 5 2 2" xfId="25638"/>
    <cellStyle name="Vírgula 2 3 5 3" xfId="24750"/>
    <cellStyle name="Vírgula 2 3 6" xfId="23359"/>
    <cellStyle name="Vírgula 2 3 6 2" xfId="25135"/>
    <cellStyle name="Vírgula 2 3 7" xfId="24247"/>
    <cellStyle name="Vírgula 2 3 8" xfId="2432"/>
    <cellStyle name="Vírgula 2 3 9" xfId="26020"/>
    <cellStyle name="Vírgula 2 4" xfId="2029"/>
    <cellStyle name="Vírgula 2 4 2" xfId="2030"/>
    <cellStyle name="Vírgula 2 4 2 2" xfId="2584"/>
    <cellStyle name="Vírgula 2 4 2 2 2" xfId="22436"/>
    <cellStyle name="Vírgula 2 4 2 2 2 2" xfId="22710"/>
    <cellStyle name="Vírgula 2 4 2 2 2 2 2" xfId="23243"/>
    <cellStyle name="Vírgula 2 4 2 2 2 2 2 2" xfId="24130"/>
    <cellStyle name="Vírgula 2 4 2 2 2 2 2 2 2" xfId="25906"/>
    <cellStyle name="Vírgula 2 4 2 2 2 2 2 3" xfId="25018"/>
    <cellStyle name="Vírgula 2 4 2 2 2 2 3" xfId="23627"/>
    <cellStyle name="Vírgula 2 4 2 2 2 2 3 2" xfId="25403"/>
    <cellStyle name="Vírgula 2 4 2 2 2 2 4" xfId="24515"/>
    <cellStyle name="Vírgula 2 4 2 2 3" xfId="22623"/>
    <cellStyle name="Vírgula 2 4 2 2 3 2" xfId="23179"/>
    <cellStyle name="Vírgula 2 4 2 2 3 2 2" xfId="24066"/>
    <cellStyle name="Vírgula 2 4 2 2 3 2 2 2" xfId="25842"/>
    <cellStyle name="Vírgula 2 4 2 2 3 2 3" xfId="24954"/>
    <cellStyle name="Vírgula 2 4 2 2 3 3" xfId="23563"/>
    <cellStyle name="Vírgula 2 4 2 2 3 3 2" xfId="25339"/>
    <cellStyle name="Vírgula 2 4 2 2 3 4" xfId="24451"/>
    <cellStyle name="Vírgula 2 4 2 3" xfId="22592"/>
    <cellStyle name="Vírgula 2 4 2 3 2" xfId="23148"/>
    <cellStyle name="Vírgula 2 4 2 3 2 2" xfId="24035"/>
    <cellStyle name="Vírgula 2 4 2 3 2 2 2" xfId="25811"/>
    <cellStyle name="Vírgula 2 4 2 3 2 3" xfId="24923"/>
    <cellStyle name="Vírgula 2 4 2 3 3" xfId="23532"/>
    <cellStyle name="Vírgula 2 4 2 3 3 2" xfId="25308"/>
    <cellStyle name="Vírgula 2 4 2 3 4" xfId="24420"/>
    <cellStyle name="Vírgula 2 4 2 4" xfId="2484"/>
    <cellStyle name="Vírgula 2 4 3" xfId="22307"/>
    <cellStyle name="Vírgula 2 4 3 2" xfId="22323"/>
    <cellStyle name="Vírgula 2 4 3 2 2" xfId="22652"/>
    <cellStyle name="Vírgula 2 4 3 2 2 2" xfId="23208"/>
    <cellStyle name="Vírgula 2 4 3 2 2 2 2" xfId="24095"/>
    <cellStyle name="Vírgula 2 4 3 2 2 2 2 2" xfId="25871"/>
    <cellStyle name="Vírgula 2 4 3 2 2 2 3" xfId="24983"/>
    <cellStyle name="Vírgula 2 4 3 2 2 3" xfId="23592"/>
    <cellStyle name="Vírgula 2 4 3 2 2 3 2" xfId="25368"/>
    <cellStyle name="Vírgula 2 4 3 2 2 4" xfId="24480"/>
    <cellStyle name="Vírgula 2 4 3 3" xfId="22345"/>
    <cellStyle name="Vírgula 2 4 3 3 2" xfId="22383"/>
    <cellStyle name="Vírgula 2 4 3 3 2 2" xfId="22674"/>
    <cellStyle name="Vírgula 2 4 3 3 2 2 2" xfId="23230"/>
    <cellStyle name="Vírgula 2 4 3 3 2 2 2 2" xfId="24117"/>
    <cellStyle name="Vírgula 2 4 3 3 2 2 2 2 2" xfId="25893"/>
    <cellStyle name="Vírgula 2 4 3 3 2 2 2 3" xfId="25005"/>
    <cellStyle name="Vírgula 2 4 3 3 2 2 3" xfId="23614"/>
    <cellStyle name="Vírgula 2 4 3 3 2 2 3 2" xfId="25390"/>
    <cellStyle name="Vírgula 2 4 3 3 2 2 4" xfId="24502"/>
    <cellStyle name="Vírgula 2 4 3 3 3" xfId="22422"/>
    <cellStyle name="Vírgula 2 4 3 3 3 2" xfId="22696"/>
    <cellStyle name="Vírgula 2 4 3 3 3 2 2" xfId="23238"/>
    <cellStyle name="Vírgula 2 4 3 3 3 2 2 2" xfId="24125"/>
    <cellStyle name="Vírgula 2 4 3 3 3 2 2 2 2" xfId="25901"/>
    <cellStyle name="Vírgula 2 4 3 3 3 2 2 3" xfId="25013"/>
    <cellStyle name="Vírgula 2 4 3 3 3 2 3" xfId="23622"/>
    <cellStyle name="Vírgula 2 4 3 3 3 2 3 2" xfId="25398"/>
    <cellStyle name="Vírgula 2 4 3 3 3 2 4" xfId="24510"/>
    <cellStyle name="Vírgula 2 4 3 3 4" xfId="22660"/>
    <cellStyle name="Vírgula 2 4 3 3 4 2" xfId="23216"/>
    <cellStyle name="Vírgula 2 4 3 3 4 2 2" xfId="24103"/>
    <cellStyle name="Vírgula 2 4 3 3 4 2 2 2" xfId="25879"/>
    <cellStyle name="Vírgula 2 4 3 3 4 2 3" xfId="24991"/>
    <cellStyle name="Vírgula 2 4 3 3 4 3" xfId="23600"/>
    <cellStyle name="Vírgula 2 4 3 3 4 3 2" xfId="25376"/>
    <cellStyle name="Vírgula 2 4 3 3 4 4" xfId="24488"/>
    <cellStyle name="Vírgula 2 4 3 4" xfId="22361"/>
    <cellStyle name="Vírgula 2 4 3 4 2" xfId="22666"/>
    <cellStyle name="Vírgula 2 4 3 4 2 2" xfId="23222"/>
    <cellStyle name="Vírgula 2 4 3 4 2 2 2" xfId="24109"/>
    <cellStyle name="Vírgula 2 4 3 4 2 2 2 2" xfId="25885"/>
    <cellStyle name="Vírgula 2 4 3 4 2 2 3" xfId="24997"/>
    <cellStyle name="Vírgula 2 4 3 4 2 3" xfId="23606"/>
    <cellStyle name="Vírgula 2 4 3 4 2 3 2" xfId="25382"/>
    <cellStyle name="Vírgula 2 4 3 4 2 4" xfId="24494"/>
    <cellStyle name="Vírgula 2 4 3 5" xfId="22646"/>
    <cellStyle name="Vírgula 2 4 3 5 2" xfId="23202"/>
    <cellStyle name="Vírgula 2 4 3 5 2 2" xfId="24089"/>
    <cellStyle name="Vírgula 2 4 3 5 2 2 2" xfId="25865"/>
    <cellStyle name="Vírgula 2 4 3 5 2 3" xfId="24977"/>
    <cellStyle name="Vírgula 2 4 3 5 3" xfId="23586"/>
    <cellStyle name="Vírgula 2 4 3 5 3 2" xfId="25362"/>
    <cellStyle name="Vírgula 2 4 3 5 4" xfId="24474"/>
    <cellStyle name="Vírgula 2 4 4" xfId="22563"/>
    <cellStyle name="Vírgula 2 4 4 2" xfId="23119"/>
    <cellStyle name="Vírgula 2 4 4 2 2" xfId="24006"/>
    <cellStyle name="Vírgula 2 4 4 2 2 2" xfId="25782"/>
    <cellStyle name="Vírgula 2 4 4 2 3" xfId="24894"/>
    <cellStyle name="Vírgula 2 4 4 3" xfId="23503"/>
    <cellStyle name="Vírgula 2 4 4 3 2" xfId="25279"/>
    <cellStyle name="Vírgula 2 4 4 4" xfId="24391"/>
    <cellStyle name="Vírgula 2 4 5" xfId="2436"/>
    <cellStyle name="Vírgula 2 4 6" xfId="26047"/>
    <cellStyle name="Vírgula 2 4 7" xfId="2293"/>
    <cellStyle name="Vírgula 2 5" xfId="32679"/>
    <cellStyle name="Vírgula 2 6" xfId="32680"/>
    <cellStyle name="Vírgula 2 6 2" xfId="32681"/>
    <cellStyle name="Vírgula 2 6 3" xfId="32682"/>
    <cellStyle name="Vírgula 2 6 4" xfId="32683"/>
    <cellStyle name="Vírgula 3" xfId="60"/>
    <cellStyle name="Vírgula 3 2" xfId="2031"/>
    <cellStyle name="Vírgula 3 2 2" xfId="2032"/>
    <cellStyle name="Vírgula 3 2 2 10" xfId="26025"/>
    <cellStyle name="Vírgula 3 2 2 11" xfId="2291"/>
    <cellStyle name="Vírgula 3 2 2 12" xfId="26430"/>
    <cellStyle name="Vírgula 3 2 2 2" xfId="2634"/>
    <cellStyle name="Vírgula 3 2 2 2 2" xfId="22638"/>
    <cellStyle name="Vírgula 3 2 2 2 2 2" xfId="23194"/>
    <cellStyle name="Vírgula 3 2 2 2 2 2 2" xfId="24081"/>
    <cellStyle name="Vírgula 3 2 2 2 2 2 2 2" xfId="25857"/>
    <cellStyle name="Vírgula 3 2 2 2 2 2 3" xfId="24969"/>
    <cellStyle name="Vírgula 3 2 2 2 2 3" xfId="23578"/>
    <cellStyle name="Vírgula 3 2 2 2 2 3 2" xfId="25354"/>
    <cellStyle name="Vírgula 3 2 2 2 2 4" xfId="24466"/>
    <cellStyle name="Vírgula 3 2 2 2 3" xfId="22992"/>
    <cellStyle name="Vírgula 3 2 2 2 3 2" xfId="23879"/>
    <cellStyle name="Vírgula 3 2 2 2 3 2 2" xfId="25655"/>
    <cellStyle name="Vírgula 3 2 2 2 3 3" xfId="24767"/>
    <cellStyle name="Vírgula 3 2 2 2 4" xfId="23376"/>
    <cellStyle name="Vírgula 3 2 2 2 4 2" xfId="25152"/>
    <cellStyle name="Vírgula 3 2 2 2 5" xfId="24264"/>
    <cellStyle name="Vírgula 3 2 2 3" xfId="2609"/>
    <cellStyle name="Vírgula 3 2 2 3 2" xfId="22630"/>
    <cellStyle name="Vírgula 3 2 2 3 2 2" xfId="23186"/>
    <cellStyle name="Vírgula 3 2 2 3 2 2 2" xfId="24073"/>
    <cellStyle name="Vírgula 3 2 2 3 2 2 2 2" xfId="25849"/>
    <cellStyle name="Vírgula 3 2 2 3 2 2 3" xfId="24961"/>
    <cellStyle name="Vírgula 3 2 2 3 2 3" xfId="23570"/>
    <cellStyle name="Vírgula 3 2 2 3 2 3 2" xfId="25346"/>
    <cellStyle name="Vírgula 3 2 2 3 2 4" xfId="24458"/>
    <cellStyle name="Vírgula 3 2 2 4" xfId="22561"/>
    <cellStyle name="Vírgula 3 2 2 4 2" xfId="23117"/>
    <cellStyle name="Vírgula 3 2 2 4 2 2" xfId="24004"/>
    <cellStyle name="Vírgula 3 2 2 4 2 2 2" xfId="25780"/>
    <cellStyle name="Vírgula 3 2 2 4 2 3" xfId="24892"/>
    <cellStyle name="Vírgula 3 2 2 4 3" xfId="23501"/>
    <cellStyle name="Vírgula 3 2 2 4 3 2" xfId="25277"/>
    <cellStyle name="Vírgula 3 2 2 4 4" xfId="24389"/>
    <cellStyle name="Vírgula 3 2 2 5" xfId="22858"/>
    <cellStyle name="Vírgula 3 2 2 5 2" xfId="23745"/>
    <cellStyle name="Vírgula 3 2 2 5 2 2" xfId="25521"/>
    <cellStyle name="Vírgula 3 2 2 5 3" xfId="24633"/>
    <cellStyle name="Vírgula 3 2 2 6" xfId="22977"/>
    <cellStyle name="Vírgula 3 2 2 6 2" xfId="23864"/>
    <cellStyle name="Vírgula 3 2 2 6 2 2" xfId="25640"/>
    <cellStyle name="Vírgula 3 2 2 6 3" xfId="24752"/>
    <cellStyle name="Vírgula 3 2 2 7" xfId="23361"/>
    <cellStyle name="Vírgula 3 2 2 7 2" xfId="25137"/>
    <cellStyle name="Vírgula 3 2 2 8" xfId="24249"/>
    <cellStyle name="Vírgula 3 2 2 9" xfId="2434"/>
    <cellStyle name="Vírgula 3 2 3" xfId="2033"/>
    <cellStyle name="Vírgula 3 2 3 2" xfId="22613"/>
    <cellStyle name="Vírgula 3 2 3 2 2" xfId="23169"/>
    <cellStyle name="Vírgula 3 2 3 2 2 2" xfId="24056"/>
    <cellStyle name="Vírgula 3 2 3 2 2 2 2" xfId="25832"/>
    <cellStyle name="Vírgula 3 2 3 2 2 3" xfId="24944"/>
    <cellStyle name="Vírgula 3 2 3 2 3" xfId="23553"/>
    <cellStyle name="Vírgula 3 2 3 2 3 2" xfId="25329"/>
    <cellStyle name="Vírgula 3 2 3 2 4" xfId="24441"/>
    <cellStyle name="Vírgula 3 2 3 3" xfId="2564"/>
    <cellStyle name="Vírgula 3 2 4" xfId="32684"/>
    <cellStyle name="Vírgula 3 3" xfId="2034"/>
    <cellStyle name="Vírgula 3 3 2" xfId="2035"/>
    <cellStyle name="Vírgula 3 3 2 2" xfId="22566"/>
    <cellStyle name="Vírgula 3 3 2 2 2" xfId="23122"/>
    <cellStyle name="Vírgula 3 3 2 2 2 2" xfId="24009"/>
    <cellStyle name="Vírgula 3 3 2 2 2 2 2" xfId="25785"/>
    <cellStyle name="Vírgula 3 3 2 2 2 3" xfId="24897"/>
    <cellStyle name="Vírgula 3 3 2 2 3" xfId="23506"/>
    <cellStyle name="Vírgula 3 3 2 2 3 2" xfId="25282"/>
    <cellStyle name="Vírgula 3 3 2 2 4" xfId="24394"/>
    <cellStyle name="Vírgula 3 3 2 3" xfId="2439"/>
    <cellStyle name="Vírgula 3 3 2 4" xfId="2296"/>
    <cellStyle name="Vírgula 3 3 3" xfId="22449"/>
    <cellStyle name="Vírgula 3 3 3 2" xfId="23005"/>
    <cellStyle name="Vírgula 3 3 3 2 2" xfId="23892"/>
    <cellStyle name="Vírgula 3 3 3 2 2 2" xfId="25668"/>
    <cellStyle name="Vírgula 3 3 3 2 3" xfId="24780"/>
    <cellStyle name="Vírgula 3 3 3 3" xfId="23389"/>
    <cellStyle name="Vírgula 3 3 3 3 2" xfId="25165"/>
    <cellStyle name="Vírgula 3 3 3 4" xfId="24277"/>
    <cellStyle name="Vírgula 3 3 4" xfId="2321"/>
    <cellStyle name="Vírgula 3 3 5" xfId="2175"/>
    <cellStyle name="Vírgula 3 4" xfId="2036"/>
    <cellStyle name="Vírgula 3 4 2" xfId="22579"/>
    <cellStyle name="Vírgula 3 4 2 2" xfId="23135"/>
    <cellStyle name="Vírgula 3 4 2 2 2" xfId="24022"/>
    <cellStyle name="Vírgula 3 4 2 2 2 2" xfId="25798"/>
    <cellStyle name="Vírgula 3 4 2 2 3" xfId="24910"/>
    <cellStyle name="Vírgula 3 4 2 3" xfId="23519"/>
    <cellStyle name="Vírgula 3 4 2 3 2" xfId="25295"/>
    <cellStyle name="Vírgula 3 4 2 4" xfId="24407"/>
    <cellStyle name="Vírgula 3 4 3" xfId="2468"/>
    <cellStyle name="Vírgula 3 5" xfId="2682"/>
    <cellStyle name="Vírgula 3 5 2" xfId="22639"/>
    <cellStyle name="Vírgula 3 5 2 2" xfId="23195"/>
    <cellStyle name="Vírgula 3 5 2 2 2" xfId="24082"/>
    <cellStyle name="Vírgula 3 5 2 2 2 2" xfId="25858"/>
    <cellStyle name="Vírgula 3 5 2 2 3" xfId="24970"/>
    <cellStyle name="Vírgula 3 5 2 3" xfId="23579"/>
    <cellStyle name="Vírgula 3 5 2 3 2" xfId="25355"/>
    <cellStyle name="Vírgula 3 5 2 4" xfId="24467"/>
    <cellStyle name="Vírgula 3 6" xfId="32685"/>
    <cellStyle name="Vírgula 4" xfId="2037"/>
    <cellStyle name="Vírgula 4 10" xfId="26321"/>
    <cellStyle name="Vírgula 4 2" xfId="22445"/>
    <cellStyle name="Vírgula 4 2 2" xfId="23001"/>
    <cellStyle name="Vírgula 4 2 2 2" xfId="23888"/>
    <cellStyle name="Vírgula 4 2 2 2 2" xfId="25664"/>
    <cellStyle name="Vírgula 4 2 2 3" xfId="24776"/>
    <cellStyle name="Vírgula 4 2 3" xfId="23385"/>
    <cellStyle name="Vírgula 4 2 3 2" xfId="25161"/>
    <cellStyle name="Vírgula 4 2 4" xfId="24273"/>
    <cellStyle name="Vírgula 4 2 5" xfId="26188"/>
    <cellStyle name="Vírgula 4 2 6" xfId="26558"/>
    <cellStyle name="Vírgula 4 3" xfId="22749"/>
    <cellStyle name="Vírgula 4 3 2" xfId="23636"/>
    <cellStyle name="Vírgula 4 3 2 2" xfId="25412"/>
    <cellStyle name="Vírgula 4 3 3" xfId="24524"/>
    <cellStyle name="Vírgula 4 3 4" xfId="26187"/>
    <cellStyle name="Vírgula 4 3 5" xfId="26557"/>
    <cellStyle name="Vírgula 4 4" xfId="22868"/>
    <cellStyle name="Vírgula 4 4 2" xfId="23755"/>
    <cellStyle name="Vírgula 4 4 2 2" xfId="25531"/>
    <cellStyle name="Vírgula 4 4 3" xfId="24643"/>
    <cellStyle name="Vírgula 4 4 4" xfId="26665"/>
    <cellStyle name="Vírgula 4 5" xfId="23252"/>
    <cellStyle name="Vírgula 4 5 2" xfId="25028"/>
    <cellStyle name="Vírgula 4 6" xfId="24140"/>
    <cellStyle name="Vírgula 4 7" xfId="2316"/>
    <cellStyle name="Vírgula 4 8" xfId="25916"/>
    <cellStyle name="Vírgula 4 9" xfId="2171"/>
    <cellStyle name="Vírgula 5" xfId="2038"/>
    <cellStyle name="Vírgula 5 2" xfId="2039"/>
    <cellStyle name="Vírgula 5 2 2" xfId="2525"/>
    <cellStyle name="Vírgula 5 2 2 2" xfId="22608"/>
    <cellStyle name="Vírgula 5 2 2 2 2" xfId="23164"/>
    <cellStyle name="Vírgula 5 2 2 2 2 2" xfId="24051"/>
    <cellStyle name="Vírgula 5 2 2 2 2 2 2" xfId="25827"/>
    <cellStyle name="Vírgula 5 2 2 2 2 3" xfId="24939"/>
    <cellStyle name="Vírgula 5 2 2 2 3" xfId="23548"/>
    <cellStyle name="Vírgula 5 2 2 2 3 2" xfId="25324"/>
    <cellStyle name="Vírgula 5 2 2 2 4" xfId="24436"/>
    <cellStyle name="Vírgula 5 2 2 3" xfId="26190"/>
    <cellStyle name="Vírgula 5 2 2 4" xfId="26560"/>
    <cellStyle name="Vírgula 5 2 3" xfId="22576"/>
    <cellStyle name="Vírgula 5 2 3 2" xfId="23132"/>
    <cellStyle name="Vírgula 5 2 3 2 2" xfId="24019"/>
    <cellStyle name="Vírgula 5 2 3 2 2 2" xfId="25795"/>
    <cellStyle name="Vírgula 5 2 3 2 3" xfId="24907"/>
    <cellStyle name="Vírgula 5 2 3 3" xfId="23516"/>
    <cellStyle name="Vírgula 5 2 3 3 2" xfId="25292"/>
    <cellStyle name="Vírgula 5 2 3 4" xfId="24404"/>
    <cellStyle name="Vírgula 5 2 4" xfId="22983"/>
    <cellStyle name="Vírgula 5 2 4 2" xfId="23870"/>
    <cellStyle name="Vírgula 5 2 4 2 2" xfId="25646"/>
    <cellStyle name="Vírgula 5 2 4 3" xfId="24758"/>
    <cellStyle name="Vírgula 5 2 5" xfId="23367"/>
    <cellStyle name="Vírgula 5 2 5 2" xfId="25143"/>
    <cellStyle name="Vírgula 5 2 6" xfId="24255"/>
    <cellStyle name="Vírgula 5 2 7" xfId="2465"/>
    <cellStyle name="Vírgula 5 3" xfId="2040"/>
    <cellStyle name="Vírgula 5 3 2" xfId="22609"/>
    <cellStyle name="Vírgula 5 3 2 2" xfId="23165"/>
    <cellStyle name="Vírgula 5 3 2 2 2" xfId="24052"/>
    <cellStyle name="Vírgula 5 3 2 2 2 2" xfId="25828"/>
    <cellStyle name="Vírgula 5 3 2 2 3" xfId="24940"/>
    <cellStyle name="Vírgula 5 3 2 3" xfId="23549"/>
    <cellStyle name="Vírgula 5 3 2 3 2" xfId="25325"/>
    <cellStyle name="Vírgula 5 3 2 4" xfId="24437"/>
    <cellStyle name="Vírgula 5 3 2 5" xfId="26667"/>
    <cellStyle name="Vírgula 5 3 3" xfId="22986"/>
    <cellStyle name="Vírgula 5 3 3 2" xfId="23873"/>
    <cellStyle name="Vírgula 5 3 3 2 2" xfId="25649"/>
    <cellStyle name="Vírgula 5 3 3 3" xfId="24761"/>
    <cellStyle name="Vírgula 5 3 4" xfId="23370"/>
    <cellStyle name="Vírgula 5 3 4 2" xfId="25146"/>
    <cellStyle name="Vírgula 5 3 5" xfId="24258"/>
    <cellStyle name="Vírgula 5 3 6" xfId="26029"/>
    <cellStyle name="Vírgula 5 3 7" xfId="2526"/>
    <cellStyle name="Vírgula 5 3 8" xfId="26434"/>
    <cellStyle name="Vírgula 5 4" xfId="2315"/>
    <cellStyle name="Vírgula 5 4 2" xfId="26189"/>
    <cellStyle name="Vírgula 5 4 3" xfId="26559"/>
    <cellStyle name="Vírgula 5 5" xfId="2170"/>
    <cellStyle name="Vírgula 5 5 2" xfId="26664"/>
    <cellStyle name="Vírgula 5 6" xfId="26320"/>
    <cellStyle name="Vírgula 6" xfId="2041"/>
    <cellStyle name="Vírgula 6 2" xfId="2042"/>
    <cellStyle name="Vírgula 6 2 2" xfId="22450"/>
    <cellStyle name="Vírgula 6 2 2 2" xfId="23006"/>
    <cellStyle name="Vírgula 6 2 2 2 2" xfId="23893"/>
    <cellStyle name="Vírgula 6 2 2 2 2 2" xfId="25669"/>
    <cellStyle name="Vírgula 6 2 2 2 3" xfId="24781"/>
    <cellStyle name="Vírgula 6 2 2 3" xfId="23390"/>
    <cellStyle name="Vírgula 6 2 2 3 2" xfId="25166"/>
    <cellStyle name="Vírgula 6 2 2 4" xfId="24278"/>
    <cellStyle name="Vírgula 6 2 2 5" xfId="26191"/>
    <cellStyle name="Vírgula 6 2 2 6" xfId="26561"/>
    <cellStyle name="Vírgula 6 2 3" xfId="2322"/>
    <cellStyle name="Vírgula 6 2 4" xfId="2176"/>
    <cellStyle name="Vírgula 6 3" xfId="2043"/>
    <cellStyle name="Vírgula 6 3 2" xfId="2524"/>
    <cellStyle name="Vírgula 6 3 2 2" xfId="22607"/>
    <cellStyle name="Vírgula 6 3 2 2 2" xfId="23163"/>
    <cellStyle name="Vírgula 6 3 2 2 2 2" xfId="24050"/>
    <cellStyle name="Vírgula 6 3 2 2 2 2 2" xfId="25826"/>
    <cellStyle name="Vírgula 6 3 2 2 2 3" xfId="24938"/>
    <cellStyle name="Vírgula 6 3 2 2 3" xfId="23547"/>
    <cellStyle name="Vírgula 6 3 2 2 3 2" xfId="25323"/>
    <cellStyle name="Vírgula 6 3 2 2 4" xfId="24435"/>
    <cellStyle name="Vírgula 6 3 2 3" xfId="26192"/>
    <cellStyle name="Vírgula 6 3 2 4" xfId="26562"/>
    <cellStyle name="Vírgula 6 3 3" xfId="22577"/>
    <cellStyle name="Vírgula 6 3 3 2" xfId="23133"/>
    <cellStyle name="Vírgula 6 3 3 2 2" xfId="24020"/>
    <cellStyle name="Vírgula 6 3 3 2 2 2" xfId="25796"/>
    <cellStyle name="Vírgula 6 3 3 2 3" xfId="24908"/>
    <cellStyle name="Vírgula 6 3 3 3" xfId="23517"/>
    <cellStyle name="Vírgula 6 3 3 3 2" xfId="25293"/>
    <cellStyle name="Vírgula 6 3 3 4" xfId="24405"/>
    <cellStyle name="Vírgula 6 3 4" xfId="22984"/>
    <cellStyle name="Vírgula 6 3 4 2" xfId="23871"/>
    <cellStyle name="Vírgula 6 3 4 2 2" xfId="25647"/>
    <cellStyle name="Vírgula 6 3 4 3" xfId="24759"/>
    <cellStyle name="Vírgula 6 3 5" xfId="23368"/>
    <cellStyle name="Vírgula 6 3 5 2" xfId="25144"/>
    <cellStyle name="Vírgula 6 3 6" xfId="24256"/>
    <cellStyle name="Vírgula 6 3 7" xfId="2466"/>
    <cellStyle name="Vírgula 6 4" xfId="2044"/>
    <cellStyle name="Vírgula 6 4 2" xfId="22610"/>
    <cellStyle name="Vírgula 6 4 2 2" xfId="23166"/>
    <cellStyle name="Vírgula 6 4 2 2 2" xfId="24053"/>
    <cellStyle name="Vírgula 6 4 2 2 2 2" xfId="25829"/>
    <cellStyle name="Vírgula 6 4 2 2 3" xfId="24941"/>
    <cellStyle name="Vírgula 6 4 2 3" xfId="23550"/>
    <cellStyle name="Vírgula 6 4 2 3 2" xfId="25326"/>
    <cellStyle name="Vírgula 6 4 2 4" xfId="24438"/>
    <cellStyle name="Vírgula 6 4 3" xfId="22987"/>
    <cellStyle name="Vírgula 6 4 3 2" xfId="23874"/>
    <cellStyle name="Vírgula 6 4 3 2 2" xfId="25650"/>
    <cellStyle name="Vírgula 6 4 3 3" xfId="24762"/>
    <cellStyle name="Vírgula 6 4 4" xfId="23371"/>
    <cellStyle name="Vírgula 6 4 4 2" xfId="25147"/>
    <cellStyle name="Vírgula 6 4 5" xfId="24259"/>
    <cellStyle name="Vírgula 6 4 6" xfId="26030"/>
    <cellStyle name="Vírgula 6 4 7" xfId="2527"/>
    <cellStyle name="Vírgula 6 4 8" xfId="26435"/>
    <cellStyle name="Vírgula 6 5" xfId="2317"/>
    <cellStyle name="Vírgula 6 6" xfId="32686"/>
    <cellStyle name="Vírgula 7" xfId="2045"/>
    <cellStyle name="Vírgula 7 10" xfId="32687"/>
    <cellStyle name="Vírgula 7 10 2" xfId="32688"/>
    <cellStyle name="Vírgula 7 10 2 2" xfId="32689"/>
    <cellStyle name="Vírgula 7 10 2 3" xfId="32690"/>
    <cellStyle name="Vírgula 7 10 2 4" xfId="32691"/>
    <cellStyle name="Vírgula 7 10 3" xfId="32692"/>
    <cellStyle name="Vírgula 7 10 4" xfId="32693"/>
    <cellStyle name="Vírgula 7 10 5" xfId="32694"/>
    <cellStyle name="Vírgula 7 11" xfId="32695"/>
    <cellStyle name="Vírgula 7 11 2" xfId="32696"/>
    <cellStyle name="Vírgula 7 11 3" xfId="32697"/>
    <cellStyle name="Vírgula 7 11 4" xfId="32698"/>
    <cellStyle name="Vírgula 7 12" xfId="32699"/>
    <cellStyle name="Vírgula 7 12 2" xfId="32700"/>
    <cellStyle name="Vírgula 7 12 3" xfId="32701"/>
    <cellStyle name="Vírgula 7 12 4" xfId="32702"/>
    <cellStyle name="Vírgula 7 13" xfId="32703"/>
    <cellStyle name="Vírgula 7 13 2" xfId="32704"/>
    <cellStyle name="Vírgula 7 13 3" xfId="32705"/>
    <cellStyle name="Vírgula 7 13 4" xfId="32706"/>
    <cellStyle name="Vírgula 7 14" xfId="32707"/>
    <cellStyle name="Vírgula 7 14 2" xfId="32708"/>
    <cellStyle name="Vírgula 7 14 3" xfId="32709"/>
    <cellStyle name="Vírgula 7 15" xfId="32710"/>
    <cellStyle name="Vírgula 7 15 2" xfId="32711"/>
    <cellStyle name="Vírgula 7 16" xfId="32712"/>
    <cellStyle name="Vírgula 7 17" xfId="32713"/>
    <cellStyle name="Vírgula 7 2" xfId="2046"/>
    <cellStyle name="Vírgula 7 2 10" xfId="32714"/>
    <cellStyle name="Vírgula 7 2 10 2" xfId="32715"/>
    <cellStyle name="Vírgula 7 2 10 3" xfId="32716"/>
    <cellStyle name="Vírgula 7 2 10 4" xfId="32717"/>
    <cellStyle name="Vírgula 7 2 11" xfId="32718"/>
    <cellStyle name="Vírgula 7 2 11 2" xfId="32719"/>
    <cellStyle name="Vírgula 7 2 11 3" xfId="32720"/>
    <cellStyle name="Vírgula 7 2 12" xfId="32721"/>
    <cellStyle name="Vírgula 7 2 12 2" xfId="32722"/>
    <cellStyle name="Vírgula 7 2 13" xfId="32723"/>
    <cellStyle name="Vírgula 7 2 14" xfId="32724"/>
    <cellStyle name="Vírgula 7 2 2" xfId="22565"/>
    <cellStyle name="Vírgula 7 2 2 2" xfId="23121"/>
    <cellStyle name="Vírgula 7 2 2 2 2" xfId="24008"/>
    <cellStyle name="Vírgula 7 2 2 2 2 2" xfId="25784"/>
    <cellStyle name="Vírgula 7 2 2 2 2 2 2" xfId="32725"/>
    <cellStyle name="Vírgula 7 2 2 2 2 2 3" xfId="32726"/>
    <cellStyle name="Vírgula 7 2 2 2 2 2 4" xfId="32727"/>
    <cellStyle name="Vírgula 7 2 2 2 2 3" xfId="32728"/>
    <cellStyle name="Vírgula 7 2 2 2 2 4" xfId="32729"/>
    <cellStyle name="Vírgula 7 2 2 2 2 5" xfId="32730"/>
    <cellStyle name="Vírgula 7 2 2 2 3" xfId="24896"/>
    <cellStyle name="Vírgula 7 2 2 2 3 2" xfId="32731"/>
    <cellStyle name="Vírgula 7 2 2 2 3 3" xfId="32732"/>
    <cellStyle name="Vírgula 7 2 2 2 3 4" xfId="32733"/>
    <cellStyle name="Vírgula 7 2 2 2 4" xfId="32734"/>
    <cellStyle name="Vírgula 7 2 2 2 5" xfId="32735"/>
    <cellStyle name="Vírgula 7 2 2 2 6" xfId="32736"/>
    <cellStyle name="Vírgula 7 2 2 3" xfId="23505"/>
    <cellStyle name="Vírgula 7 2 2 3 2" xfId="25281"/>
    <cellStyle name="Vírgula 7 2 2 3 2 2" xfId="32737"/>
    <cellStyle name="Vírgula 7 2 2 3 2 3" xfId="32738"/>
    <cellStyle name="Vírgula 7 2 2 3 2 4" xfId="32739"/>
    <cellStyle name="Vírgula 7 2 2 3 3" xfId="32740"/>
    <cellStyle name="Vírgula 7 2 2 3 4" xfId="32741"/>
    <cellStyle name="Vírgula 7 2 2 3 5" xfId="32742"/>
    <cellStyle name="Vírgula 7 2 2 4" xfId="24393"/>
    <cellStyle name="Vírgula 7 2 2 4 2" xfId="32743"/>
    <cellStyle name="Vírgula 7 2 2 4 3" xfId="32744"/>
    <cellStyle name="Vírgula 7 2 2 4 4" xfId="32745"/>
    <cellStyle name="Vírgula 7 2 2 5" xfId="32746"/>
    <cellStyle name="Vírgula 7 2 2 5 2" xfId="32747"/>
    <cellStyle name="Vírgula 7 2 2 5 3" xfId="32748"/>
    <cellStyle name="Vírgula 7 2 2 5 4" xfId="32749"/>
    <cellStyle name="Vírgula 7 2 2 6" xfId="32750"/>
    <cellStyle name="Vírgula 7 2 2 6 2" xfId="32751"/>
    <cellStyle name="Vírgula 7 2 2 6 3" xfId="32752"/>
    <cellStyle name="Vírgula 7 2 2 7" xfId="32753"/>
    <cellStyle name="Vírgula 7 2 2 8" xfId="32754"/>
    <cellStyle name="Vírgula 7 2 2 9" xfId="32755"/>
    <cellStyle name="Vírgula 7 2 3" xfId="2438"/>
    <cellStyle name="Vírgula 7 2 3 2" xfId="32756"/>
    <cellStyle name="Vírgula 7 2 3 2 2" xfId="32757"/>
    <cellStyle name="Vírgula 7 2 3 2 2 2" xfId="32758"/>
    <cellStyle name="Vírgula 7 2 3 2 2 2 2" xfId="32759"/>
    <cellStyle name="Vírgula 7 2 3 2 2 2 3" xfId="32760"/>
    <cellStyle name="Vírgula 7 2 3 2 2 2 4" xfId="32761"/>
    <cellStyle name="Vírgula 7 2 3 2 2 3" xfId="32762"/>
    <cellStyle name="Vírgula 7 2 3 2 2 4" xfId="32763"/>
    <cellStyle name="Vírgula 7 2 3 2 2 5" xfId="32764"/>
    <cellStyle name="Vírgula 7 2 3 2 3" xfId="32765"/>
    <cellStyle name="Vírgula 7 2 3 2 3 2" xfId="32766"/>
    <cellStyle name="Vírgula 7 2 3 2 3 3" xfId="32767"/>
    <cellStyle name="Vírgula 7 2 3 2 3 4" xfId="32768"/>
    <cellStyle name="Vírgula 7 2 3 2 4" xfId="32769"/>
    <cellStyle name="Vírgula 7 2 3 2 5" xfId="32770"/>
    <cellStyle name="Vírgula 7 2 3 2 6" xfId="32771"/>
    <cellStyle name="Vírgula 7 2 3 3" xfId="32772"/>
    <cellStyle name="Vírgula 7 2 3 3 2" xfId="32773"/>
    <cellStyle name="Vírgula 7 2 3 3 2 2" xfId="32774"/>
    <cellStyle name="Vírgula 7 2 3 3 2 3" xfId="32775"/>
    <cellStyle name="Vírgula 7 2 3 3 2 4" xfId="32776"/>
    <cellStyle name="Vírgula 7 2 3 3 3" xfId="32777"/>
    <cellStyle name="Vírgula 7 2 3 3 4" xfId="32778"/>
    <cellStyle name="Vírgula 7 2 3 3 5" xfId="32779"/>
    <cellStyle name="Vírgula 7 2 3 4" xfId="32780"/>
    <cellStyle name="Vírgula 7 2 3 4 2" xfId="32781"/>
    <cellStyle name="Vírgula 7 2 3 4 3" xfId="32782"/>
    <cellStyle name="Vírgula 7 2 3 4 4" xfId="32783"/>
    <cellStyle name="Vírgula 7 2 3 5" xfId="32784"/>
    <cellStyle name="Vírgula 7 2 3 5 2" xfId="32785"/>
    <cellStyle name="Vírgula 7 2 3 5 3" xfId="32786"/>
    <cellStyle name="Vírgula 7 2 3 5 4" xfId="32787"/>
    <cellStyle name="Vírgula 7 2 3 6" xfId="32788"/>
    <cellStyle name="Vírgula 7 2 3 6 2" xfId="32789"/>
    <cellStyle name="Vírgula 7 2 3 6 3" xfId="32790"/>
    <cellStyle name="Vírgula 7 2 3 7" xfId="32791"/>
    <cellStyle name="Vírgula 7 2 3 8" xfId="32792"/>
    <cellStyle name="Vírgula 7 2 3 9" xfId="32793"/>
    <cellStyle name="Vírgula 7 2 4" xfId="26193"/>
    <cellStyle name="Vírgula 7 2 4 2" xfId="32794"/>
    <cellStyle name="Vírgula 7 2 4 2 2" xfId="32795"/>
    <cellStyle name="Vírgula 7 2 4 2 2 2" xfId="32796"/>
    <cellStyle name="Vírgula 7 2 4 2 2 3" xfId="32797"/>
    <cellStyle name="Vírgula 7 2 4 2 2 4" xfId="32798"/>
    <cellStyle name="Vírgula 7 2 4 2 3" xfId="32799"/>
    <cellStyle name="Vírgula 7 2 4 2 4" xfId="32800"/>
    <cellStyle name="Vírgula 7 2 4 2 5" xfId="32801"/>
    <cellStyle name="Vírgula 7 2 4 3" xfId="32802"/>
    <cellStyle name="Vírgula 7 2 4 3 2" xfId="32803"/>
    <cellStyle name="Vírgula 7 2 4 3 3" xfId="32804"/>
    <cellStyle name="Vírgula 7 2 4 3 4" xfId="32805"/>
    <cellStyle name="Vírgula 7 2 4 4" xfId="32806"/>
    <cellStyle name="Vírgula 7 2 4 5" xfId="32807"/>
    <cellStyle name="Vírgula 7 2 4 6" xfId="32808"/>
    <cellStyle name="Vírgula 7 2 5" xfId="2295"/>
    <cellStyle name="Vírgula 7 2 5 2" xfId="32809"/>
    <cellStyle name="Vírgula 7 2 5 2 2" xfId="32810"/>
    <cellStyle name="Vírgula 7 2 5 2 2 2" xfId="32811"/>
    <cellStyle name="Vírgula 7 2 5 2 2 3" xfId="32812"/>
    <cellStyle name="Vírgula 7 2 5 2 2 4" xfId="32813"/>
    <cellStyle name="Vírgula 7 2 5 2 3" xfId="32814"/>
    <cellStyle name="Vírgula 7 2 5 2 4" xfId="32815"/>
    <cellStyle name="Vírgula 7 2 5 2 5" xfId="32816"/>
    <cellStyle name="Vírgula 7 2 5 3" xfId="32817"/>
    <cellStyle name="Vírgula 7 2 5 3 2" xfId="32818"/>
    <cellStyle name="Vírgula 7 2 5 3 3" xfId="32819"/>
    <cellStyle name="Vírgula 7 2 5 3 4" xfId="32820"/>
    <cellStyle name="Vírgula 7 2 5 4" xfId="32821"/>
    <cellStyle name="Vírgula 7 2 5 5" xfId="32822"/>
    <cellStyle name="Vírgula 7 2 5 6" xfId="32823"/>
    <cellStyle name="Vírgula 7 2 6" xfId="26563"/>
    <cellStyle name="Vírgula 7 2 6 2" xfId="32824"/>
    <cellStyle name="Vírgula 7 2 6 2 2" xfId="32825"/>
    <cellStyle name="Vírgula 7 2 6 2 2 2" xfId="32826"/>
    <cellStyle name="Vírgula 7 2 6 2 2 3" xfId="32827"/>
    <cellStyle name="Vírgula 7 2 6 2 2 4" xfId="32828"/>
    <cellStyle name="Vírgula 7 2 6 2 3" xfId="32829"/>
    <cellStyle name="Vírgula 7 2 6 2 4" xfId="32830"/>
    <cellStyle name="Vírgula 7 2 6 2 5" xfId="32831"/>
    <cellStyle name="Vírgula 7 2 6 3" xfId="32832"/>
    <cellStyle name="Vírgula 7 2 6 3 2" xfId="32833"/>
    <cellStyle name="Vírgula 7 2 6 3 3" xfId="32834"/>
    <cellStyle name="Vírgula 7 2 6 3 4" xfId="32835"/>
    <cellStyle name="Vírgula 7 2 6 4" xfId="32836"/>
    <cellStyle name="Vírgula 7 2 6 5" xfId="32837"/>
    <cellStyle name="Vírgula 7 2 6 6" xfId="32838"/>
    <cellStyle name="Vírgula 7 2 7" xfId="32839"/>
    <cellStyle name="Vírgula 7 2 7 2" xfId="32840"/>
    <cellStyle name="Vírgula 7 2 7 2 2" xfId="32841"/>
    <cellStyle name="Vírgula 7 2 7 2 3" xfId="32842"/>
    <cellStyle name="Vírgula 7 2 7 2 4" xfId="32843"/>
    <cellStyle name="Vírgula 7 2 7 3" xfId="32844"/>
    <cellStyle name="Vírgula 7 2 7 4" xfId="32845"/>
    <cellStyle name="Vírgula 7 2 7 5" xfId="32846"/>
    <cellStyle name="Vírgula 7 2 8" xfId="32847"/>
    <cellStyle name="Vírgula 7 2 8 2" xfId="32848"/>
    <cellStyle name="Vírgula 7 2 8 3" xfId="32849"/>
    <cellStyle name="Vírgula 7 2 8 4" xfId="32850"/>
    <cellStyle name="Vírgula 7 2 9" xfId="32851"/>
    <cellStyle name="Vírgula 7 2 9 2" xfId="32852"/>
    <cellStyle name="Vírgula 7 2 9 3" xfId="32853"/>
    <cellStyle name="Vírgula 7 2 9 4" xfId="32854"/>
    <cellStyle name="Vírgula 7 3" xfId="2047"/>
    <cellStyle name="Vírgula 7 3 10" xfId="32855"/>
    <cellStyle name="Vírgula 7 3 10 2" xfId="32856"/>
    <cellStyle name="Vírgula 7 3 10 3" xfId="32857"/>
    <cellStyle name="Vírgula 7 3 10 4" xfId="32858"/>
    <cellStyle name="Vírgula 7 3 11" xfId="32859"/>
    <cellStyle name="Vírgula 7 3 11 2" xfId="32860"/>
    <cellStyle name="Vírgula 7 3 11 3" xfId="32861"/>
    <cellStyle name="Vírgula 7 3 12" xfId="32862"/>
    <cellStyle name="Vírgula 7 3 12 2" xfId="32863"/>
    <cellStyle name="Vírgula 7 3 13" xfId="32864"/>
    <cellStyle name="Vírgula 7 3 14" xfId="32865"/>
    <cellStyle name="Vírgula 7 3 2" xfId="22572"/>
    <cellStyle name="Vírgula 7 3 2 2" xfId="23128"/>
    <cellStyle name="Vírgula 7 3 2 2 2" xfId="24015"/>
    <cellStyle name="Vírgula 7 3 2 2 2 2" xfId="25791"/>
    <cellStyle name="Vírgula 7 3 2 2 2 2 2" xfId="32866"/>
    <cellStyle name="Vírgula 7 3 2 2 2 2 3" xfId="32867"/>
    <cellStyle name="Vírgula 7 3 2 2 2 2 4" xfId="32868"/>
    <cellStyle name="Vírgula 7 3 2 2 2 3" xfId="32869"/>
    <cellStyle name="Vírgula 7 3 2 2 2 4" xfId="32870"/>
    <cellStyle name="Vírgula 7 3 2 2 2 5" xfId="32871"/>
    <cellStyle name="Vírgula 7 3 2 2 3" xfId="24903"/>
    <cellStyle name="Vírgula 7 3 2 2 3 2" xfId="32872"/>
    <cellStyle name="Vírgula 7 3 2 2 3 3" xfId="32873"/>
    <cellStyle name="Vírgula 7 3 2 2 3 4" xfId="32874"/>
    <cellStyle name="Vírgula 7 3 2 2 4" xfId="32875"/>
    <cellStyle name="Vírgula 7 3 2 2 5" xfId="32876"/>
    <cellStyle name="Vírgula 7 3 2 2 6" xfId="32877"/>
    <cellStyle name="Vírgula 7 3 2 3" xfId="23512"/>
    <cellStyle name="Vírgula 7 3 2 3 2" xfId="25288"/>
    <cellStyle name="Vírgula 7 3 2 3 2 2" xfId="32878"/>
    <cellStyle name="Vírgula 7 3 2 3 2 3" xfId="32879"/>
    <cellStyle name="Vírgula 7 3 2 3 2 4" xfId="32880"/>
    <cellStyle name="Vírgula 7 3 2 3 3" xfId="32881"/>
    <cellStyle name="Vírgula 7 3 2 3 4" xfId="32882"/>
    <cellStyle name="Vírgula 7 3 2 3 5" xfId="32883"/>
    <cellStyle name="Vírgula 7 3 2 4" xfId="24400"/>
    <cellStyle name="Vírgula 7 3 2 4 2" xfId="32884"/>
    <cellStyle name="Vírgula 7 3 2 4 3" xfId="32885"/>
    <cellStyle name="Vírgula 7 3 2 4 4" xfId="32886"/>
    <cellStyle name="Vírgula 7 3 2 5" xfId="32887"/>
    <cellStyle name="Vírgula 7 3 2 5 2" xfId="32888"/>
    <cellStyle name="Vírgula 7 3 2 5 3" xfId="32889"/>
    <cellStyle name="Vírgula 7 3 2 5 4" xfId="32890"/>
    <cellStyle name="Vírgula 7 3 2 6" xfId="32891"/>
    <cellStyle name="Vírgula 7 3 2 6 2" xfId="32892"/>
    <cellStyle name="Vírgula 7 3 2 6 3" xfId="32893"/>
    <cellStyle name="Vírgula 7 3 2 7" xfId="32894"/>
    <cellStyle name="Vírgula 7 3 2 8" xfId="32895"/>
    <cellStyle name="Vírgula 7 3 2 9" xfId="32896"/>
    <cellStyle name="Vírgula 7 3 3" xfId="22979"/>
    <cellStyle name="Vírgula 7 3 3 2" xfId="23866"/>
    <cellStyle name="Vírgula 7 3 3 2 2" xfId="25642"/>
    <cellStyle name="Vírgula 7 3 3 2 2 2" xfId="32897"/>
    <cellStyle name="Vírgula 7 3 3 2 2 2 2" xfId="32898"/>
    <cellStyle name="Vírgula 7 3 3 2 2 2 3" xfId="32899"/>
    <cellStyle name="Vírgula 7 3 3 2 2 2 4" xfId="32900"/>
    <cellStyle name="Vírgula 7 3 3 2 2 3" xfId="32901"/>
    <cellStyle name="Vírgula 7 3 3 2 2 4" xfId="32902"/>
    <cellStyle name="Vírgula 7 3 3 2 2 5" xfId="32903"/>
    <cellStyle name="Vírgula 7 3 3 2 3" xfId="32904"/>
    <cellStyle name="Vírgula 7 3 3 2 3 2" xfId="32905"/>
    <cellStyle name="Vírgula 7 3 3 2 3 3" xfId="32906"/>
    <cellStyle name="Vírgula 7 3 3 2 3 4" xfId="32907"/>
    <cellStyle name="Vírgula 7 3 3 2 4" xfId="32908"/>
    <cellStyle name="Vírgula 7 3 3 2 5" xfId="32909"/>
    <cellStyle name="Vírgula 7 3 3 2 6" xfId="32910"/>
    <cellStyle name="Vírgula 7 3 3 3" xfId="24754"/>
    <cellStyle name="Vírgula 7 3 3 3 2" xfId="32911"/>
    <cellStyle name="Vírgula 7 3 3 3 2 2" xfId="32912"/>
    <cellStyle name="Vírgula 7 3 3 3 2 3" xfId="32913"/>
    <cellStyle name="Vírgula 7 3 3 3 2 4" xfId="32914"/>
    <cellStyle name="Vírgula 7 3 3 3 3" xfId="32915"/>
    <cellStyle name="Vírgula 7 3 3 3 4" xfId="32916"/>
    <cellStyle name="Vírgula 7 3 3 3 5" xfId="32917"/>
    <cellStyle name="Vírgula 7 3 3 4" xfId="32918"/>
    <cellStyle name="Vírgula 7 3 3 4 2" xfId="32919"/>
    <cellStyle name="Vírgula 7 3 3 4 3" xfId="32920"/>
    <cellStyle name="Vírgula 7 3 3 4 4" xfId="32921"/>
    <cellStyle name="Vírgula 7 3 3 5" xfId="32922"/>
    <cellStyle name="Vírgula 7 3 3 5 2" xfId="32923"/>
    <cellStyle name="Vírgula 7 3 3 5 3" xfId="32924"/>
    <cellStyle name="Vírgula 7 3 3 5 4" xfId="32925"/>
    <cellStyle name="Vírgula 7 3 3 6" xfId="32926"/>
    <cellStyle name="Vírgula 7 3 3 6 2" xfId="32927"/>
    <cellStyle name="Vírgula 7 3 3 6 3" xfId="32928"/>
    <cellStyle name="Vírgula 7 3 3 7" xfId="32929"/>
    <cellStyle name="Vírgula 7 3 3 8" xfId="32930"/>
    <cellStyle name="Vírgula 7 3 3 9" xfId="32931"/>
    <cellStyle name="Vírgula 7 3 4" xfId="23363"/>
    <cellStyle name="Vírgula 7 3 4 2" xfId="25139"/>
    <cellStyle name="Vírgula 7 3 4 2 2" xfId="32932"/>
    <cellStyle name="Vírgula 7 3 4 2 2 2" xfId="32933"/>
    <cellStyle name="Vírgula 7 3 4 2 2 3" xfId="32934"/>
    <cellStyle name="Vírgula 7 3 4 2 2 4" xfId="32935"/>
    <cellStyle name="Vírgula 7 3 4 2 3" xfId="32936"/>
    <cellStyle name="Vírgula 7 3 4 2 4" xfId="32937"/>
    <cellStyle name="Vírgula 7 3 4 2 5" xfId="32938"/>
    <cellStyle name="Vírgula 7 3 4 3" xfId="32939"/>
    <cellStyle name="Vírgula 7 3 4 3 2" xfId="32940"/>
    <cellStyle name="Vírgula 7 3 4 3 3" xfId="32941"/>
    <cellStyle name="Vírgula 7 3 4 3 4" xfId="32942"/>
    <cellStyle name="Vírgula 7 3 4 4" xfId="32943"/>
    <cellStyle name="Vírgula 7 3 4 5" xfId="32944"/>
    <cellStyle name="Vírgula 7 3 4 6" xfId="32945"/>
    <cellStyle name="Vírgula 7 3 5" xfId="24251"/>
    <cellStyle name="Vírgula 7 3 5 2" xfId="32946"/>
    <cellStyle name="Vírgula 7 3 5 2 2" xfId="32947"/>
    <cellStyle name="Vírgula 7 3 5 2 2 2" xfId="32948"/>
    <cellStyle name="Vírgula 7 3 5 2 2 3" xfId="32949"/>
    <cellStyle name="Vírgula 7 3 5 2 2 4" xfId="32950"/>
    <cellStyle name="Vírgula 7 3 5 2 3" xfId="32951"/>
    <cellStyle name="Vírgula 7 3 5 2 4" xfId="32952"/>
    <cellStyle name="Vírgula 7 3 5 2 5" xfId="32953"/>
    <cellStyle name="Vírgula 7 3 5 3" xfId="32954"/>
    <cellStyle name="Vírgula 7 3 5 3 2" xfId="32955"/>
    <cellStyle name="Vírgula 7 3 5 3 3" xfId="32956"/>
    <cellStyle name="Vírgula 7 3 5 3 4" xfId="32957"/>
    <cellStyle name="Vírgula 7 3 5 4" xfId="32958"/>
    <cellStyle name="Vírgula 7 3 5 5" xfId="32959"/>
    <cellStyle name="Vírgula 7 3 5 6" xfId="32960"/>
    <cellStyle name="Vírgula 7 3 6" xfId="2461"/>
    <cellStyle name="Vírgula 7 3 6 2" xfId="32961"/>
    <cellStyle name="Vírgula 7 3 6 2 2" xfId="32962"/>
    <cellStyle name="Vírgula 7 3 6 2 2 2" xfId="32963"/>
    <cellStyle name="Vírgula 7 3 6 2 2 3" xfId="32964"/>
    <cellStyle name="Vírgula 7 3 6 2 2 4" xfId="32965"/>
    <cellStyle name="Vírgula 7 3 6 2 3" xfId="32966"/>
    <cellStyle name="Vírgula 7 3 6 2 4" xfId="32967"/>
    <cellStyle name="Vírgula 7 3 6 2 5" xfId="32968"/>
    <cellStyle name="Vírgula 7 3 6 3" xfId="32969"/>
    <cellStyle name="Vírgula 7 3 6 3 2" xfId="32970"/>
    <cellStyle name="Vírgula 7 3 6 3 3" xfId="32971"/>
    <cellStyle name="Vírgula 7 3 6 3 4" xfId="32972"/>
    <cellStyle name="Vírgula 7 3 6 4" xfId="32973"/>
    <cellStyle name="Vírgula 7 3 6 5" xfId="32974"/>
    <cellStyle name="Vírgula 7 3 6 6" xfId="32975"/>
    <cellStyle name="Vírgula 7 3 7" xfId="26670"/>
    <cellStyle name="Vírgula 7 3 7 2" xfId="32976"/>
    <cellStyle name="Vírgula 7 3 7 2 2" xfId="32977"/>
    <cellStyle name="Vírgula 7 3 7 2 3" xfId="32978"/>
    <cellStyle name="Vírgula 7 3 7 2 4" xfId="32979"/>
    <cellStyle name="Vírgula 7 3 7 3" xfId="32980"/>
    <cellStyle name="Vírgula 7 3 7 4" xfId="32981"/>
    <cellStyle name="Vírgula 7 3 7 5" xfId="32982"/>
    <cellStyle name="Vírgula 7 3 8" xfId="32983"/>
    <cellStyle name="Vírgula 7 3 8 2" xfId="32984"/>
    <cellStyle name="Vírgula 7 3 8 3" xfId="32985"/>
    <cellStyle name="Vírgula 7 3 8 4" xfId="32986"/>
    <cellStyle name="Vírgula 7 3 9" xfId="32987"/>
    <cellStyle name="Vírgula 7 3 9 2" xfId="32988"/>
    <cellStyle name="Vírgula 7 3 9 3" xfId="32989"/>
    <cellStyle name="Vírgula 7 3 9 4" xfId="32990"/>
    <cellStyle name="Vírgula 7 4" xfId="22448"/>
    <cellStyle name="Vírgula 7 4 10" xfId="32991"/>
    <cellStyle name="Vírgula 7 4 10 2" xfId="32992"/>
    <cellStyle name="Vírgula 7 4 10 3" xfId="32993"/>
    <cellStyle name="Vírgula 7 4 11" xfId="32994"/>
    <cellStyle name="Vírgula 7 4 12" xfId="32995"/>
    <cellStyle name="Vírgula 7 4 13" xfId="32996"/>
    <cellStyle name="Vírgula 7 4 2" xfId="23004"/>
    <cellStyle name="Vírgula 7 4 2 10" xfId="32997"/>
    <cellStyle name="Vírgula 7 4 2 11" xfId="32998"/>
    <cellStyle name="Vírgula 7 4 2 2" xfId="23891"/>
    <cellStyle name="Vírgula 7 4 2 2 10" xfId="32999"/>
    <cellStyle name="Vírgula 7 4 2 2 2" xfId="25667"/>
    <cellStyle name="Vírgula 7 4 2 2 2 2" xfId="33000"/>
    <cellStyle name="Vírgula 7 4 2 2 2 2 2" xfId="33001"/>
    <cellStyle name="Vírgula 7 4 2 2 2 2 2 2" xfId="33002"/>
    <cellStyle name="Vírgula 7 4 2 2 2 2 2 3" xfId="33003"/>
    <cellStyle name="Vírgula 7 4 2 2 2 2 2 4" xfId="33004"/>
    <cellStyle name="Vírgula 7 4 2 2 2 2 3" xfId="33005"/>
    <cellStyle name="Vírgula 7 4 2 2 2 2 4" xfId="33006"/>
    <cellStyle name="Vírgula 7 4 2 2 2 2 5" xfId="33007"/>
    <cellStyle name="Vírgula 7 4 2 2 2 3" xfId="33008"/>
    <cellStyle name="Vírgula 7 4 2 2 2 3 2" xfId="33009"/>
    <cellStyle name="Vírgula 7 4 2 2 2 3 3" xfId="33010"/>
    <cellStyle name="Vírgula 7 4 2 2 2 3 4" xfId="33011"/>
    <cellStyle name="Vírgula 7 4 2 2 2 4" xfId="33012"/>
    <cellStyle name="Vírgula 7 4 2 2 2 5" xfId="33013"/>
    <cellStyle name="Vírgula 7 4 2 2 2 6" xfId="33014"/>
    <cellStyle name="Vírgula 7 4 2 2 3" xfId="33015"/>
    <cellStyle name="Vírgula 7 4 2 2 3 2" xfId="33016"/>
    <cellStyle name="Vírgula 7 4 2 2 3 2 2" xfId="33017"/>
    <cellStyle name="Vírgula 7 4 2 2 3 2 2 2" xfId="33018"/>
    <cellStyle name="Vírgula 7 4 2 2 3 2 2 3" xfId="33019"/>
    <cellStyle name="Vírgula 7 4 2 2 3 2 2 4" xfId="33020"/>
    <cellStyle name="Vírgula 7 4 2 2 3 2 3" xfId="33021"/>
    <cellStyle name="Vírgula 7 4 2 2 3 2 4" xfId="33022"/>
    <cellStyle name="Vírgula 7 4 2 2 3 2 5" xfId="33023"/>
    <cellStyle name="Vírgula 7 4 2 2 3 3" xfId="33024"/>
    <cellStyle name="Vírgula 7 4 2 2 3 3 2" xfId="33025"/>
    <cellStyle name="Vírgula 7 4 2 2 3 3 3" xfId="33026"/>
    <cellStyle name="Vírgula 7 4 2 2 3 3 4" xfId="33027"/>
    <cellStyle name="Vírgula 7 4 2 2 3 4" xfId="33028"/>
    <cellStyle name="Vírgula 7 4 2 2 3 5" xfId="33029"/>
    <cellStyle name="Vírgula 7 4 2 2 3 6" xfId="33030"/>
    <cellStyle name="Vírgula 7 4 2 2 4" xfId="33031"/>
    <cellStyle name="Vírgula 7 4 2 2 4 2" xfId="33032"/>
    <cellStyle name="Vírgula 7 4 2 2 4 2 2" xfId="33033"/>
    <cellStyle name="Vírgula 7 4 2 2 4 2 3" xfId="33034"/>
    <cellStyle name="Vírgula 7 4 2 2 4 2 4" xfId="33035"/>
    <cellStyle name="Vírgula 7 4 2 2 4 3" xfId="33036"/>
    <cellStyle name="Vírgula 7 4 2 2 4 4" xfId="33037"/>
    <cellStyle name="Vírgula 7 4 2 2 4 5" xfId="33038"/>
    <cellStyle name="Vírgula 7 4 2 2 5" xfId="33039"/>
    <cellStyle name="Vírgula 7 4 2 2 5 2" xfId="33040"/>
    <cellStyle name="Vírgula 7 4 2 2 5 3" xfId="33041"/>
    <cellStyle name="Vírgula 7 4 2 2 5 4" xfId="33042"/>
    <cellStyle name="Vírgula 7 4 2 2 6" xfId="33043"/>
    <cellStyle name="Vírgula 7 4 2 2 6 2" xfId="33044"/>
    <cellStyle name="Vírgula 7 4 2 2 6 3" xfId="33045"/>
    <cellStyle name="Vírgula 7 4 2 2 6 4" xfId="33046"/>
    <cellStyle name="Vírgula 7 4 2 2 7" xfId="33047"/>
    <cellStyle name="Vírgula 7 4 2 2 7 2" xfId="33048"/>
    <cellStyle name="Vírgula 7 4 2 2 7 3" xfId="33049"/>
    <cellStyle name="Vírgula 7 4 2 2 8" xfId="33050"/>
    <cellStyle name="Vírgula 7 4 2 2 9" xfId="33051"/>
    <cellStyle name="Vírgula 7 4 2 3" xfId="24779"/>
    <cellStyle name="Vírgula 7 4 2 3 2" xfId="33052"/>
    <cellStyle name="Vírgula 7 4 2 3 2 2" xfId="33053"/>
    <cellStyle name="Vírgula 7 4 2 3 2 2 2" xfId="33054"/>
    <cellStyle name="Vírgula 7 4 2 3 2 2 3" xfId="33055"/>
    <cellStyle name="Vírgula 7 4 2 3 2 2 4" xfId="33056"/>
    <cellStyle name="Vírgula 7 4 2 3 2 3" xfId="33057"/>
    <cellStyle name="Vírgula 7 4 2 3 2 4" xfId="33058"/>
    <cellStyle name="Vírgula 7 4 2 3 2 5" xfId="33059"/>
    <cellStyle name="Vírgula 7 4 2 3 3" xfId="33060"/>
    <cellStyle name="Vírgula 7 4 2 3 3 2" xfId="33061"/>
    <cellStyle name="Vírgula 7 4 2 3 3 3" xfId="33062"/>
    <cellStyle name="Vírgula 7 4 2 3 3 4" xfId="33063"/>
    <cellStyle name="Vírgula 7 4 2 3 4" xfId="33064"/>
    <cellStyle name="Vírgula 7 4 2 3 5" xfId="33065"/>
    <cellStyle name="Vírgula 7 4 2 3 6" xfId="33066"/>
    <cellStyle name="Vírgula 7 4 2 4" xfId="33067"/>
    <cellStyle name="Vírgula 7 4 2 4 2" xfId="33068"/>
    <cellStyle name="Vírgula 7 4 2 4 2 2" xfId="33069"/>
    <cellStyle name="Vírgula 7 4 2 4 2 2 2" xfId="33070"/>
    <cellStyle name="Vírgula 7 4 2 4 2 2 3" xfId="33071"/>
    <cellStyle name="Vírgula 7 4 2 4 2 2 4" xfId="33072"/>
    <cellStyle name="Vírgula 7 4 2 4 2 3" xfId="33073"/>
    <cellStyle name="Vírgula 7 4 2 4 2 4" xfId="33074"/>
    <cellStyle name="Vírgula 7 4 2 4 2 5" xfId="33075"/>
    <cellStyle name="Vírgula 7 4 2 4 3" xfId="33076"/>
    <cellStyle name="Vírgula 7 4 2 4 3 2" xfId="33077"/>
    <cellStyle name="Vírgula 7 4 2 4 3 3" xfId="33078"/>
    <cellStyle name="Vírgula 7 4 2 4 3 4" xfId="33079"/>
    <cellStyle name="Vírgula 7 4 2 4 4" xfId="33080"/>
    <cellStyle name="Vírgula 7 4 2 4 5" xfId="33081"/>
    <cellStyle name="Vírgula 7 4 2 4 6" xfId="33082"/>
    <cellStyle name="Vírgula 7 4 2 5" xfId="33083"/>
    <cellStyle name="Vírgula 7 4 2 5 2" xfId="33084"/>
    <cellStyle name="Vírgula 7 4 2 5 2 2" xfId="33085"/>
    <cellStyle name="Vírgula 7 4 2 5 2 3" xfId="33086"/>
    <cellStyle name="Vírgula 7 4 2 5 2 4" xfId="33087"/>
    <cellStyle name="Vírgula 7 4 2 5 3" xfId="33088"/>
    <cellStyle name="Vírgula 7 4 2 5 4" xfId="33089"/>
    <cellStyle name="Vírgula 7 4 2 5 5" xfId="33090"/>
    <cellStyle name="Vírgula 7 4 2 6" xfId="33091"/>
    <cellStyle name="Vírgula 7 4 2 6 2" xfId="33092"/>
    <cellStyle name="Vírgula 7 4 2 6 3" xfId="33093"/>
    <cellStyle name="Vírgula 7 4 2 6 4" xfId="33094"/>
    <cellStyle name="Vírgula 7 4 2 7" xfId="33095"/>
    <cellStyle name="Vírgula 7 4 2 7 2" xfId="33096"/>
    <cellStyle name="Vírgula 7 4 2 7 3" xfId="33097"/>
    <cellStyle name="Vírgula 7 4 2 7 4" xfId="33098"/>
    <cellStyle name="Vírgula 7 4 2 8" xfId="33099"/>
    <cellStyle name="Vírgula 7 4 2 8 2" xfId="33100"/>
    <cellStyle name="Vírgula 7 4 2 8 3" xfId="33101"/>
    <cellStyle name="Vírgula 7 4 2 9" xfId="33102"/>
    <cellStyle name="Vírgula 7 4 3" xfId="23388"/>
    <cellStyle name="Vírgula 7 4 3 2" xfId="25164"/>
    <cellStyle name="Vírgula 7 4 3 2 2" xfId="33103"/>
    <cellStyle name="Vírgula 7 4 3 2 2 2" xfId="33104"/>
    <cellStyle name="Vírgula 7 4 3 2 2 2 2" xfId="33105"/>
    <cellStyle name="Vírgula 7 4 3 2 2 2 3" xfId="33106"/>
    <cellStyle name="Vírgula 7 4 3 2 2 2 4" xfId="33107"/>
    <cellStyle name="Vírgula 7 4 3 2 2 3" xfId="33108"/>
    <cellStyle name="Vírgula 7 4 3 2 2 4" xfId="33109"/>
    <cellStyle name="Vírgula 7 4 3 2 2 5" xfId="33110"/>
    <cellStyle name="Vírgula 7 4 3 2 3" xfId="33111"/>
    <cellStyle name="Vírgula 7 4 3 2 3 2" xfId="33112"/>
    <cellStyle name="Vírgula 7 4 3 2 3 3" xfId="33113"/>
    <cellStyle name="Vírgula 7 4 3 2 3 4" xfId="33114"/>
    <cellStyle name="Vírgula 7 4 3 2 4" xfId="33115"/>
    <cellStyle name="Vírgula 7 4 3 2 5" xfId="33116"/>
    <cellStyle name="Vírgula 7 4 3 2 6" xfId="33117"/>
    <cellStyle name="Vírgula 7 4 3 3" xfId="33118"/>
    <cellStyle name="Vírgula 7 4 3 3 2" xfId="33119"/>
    <cellStyle name="Vírgula 7 4 3 3 2 2" xfId="33120"/>
    <cellStyle name="Vírgula 7 4 3 3 2 3" xfId="33121"/>
    <cellStyle name="Vírgula 7 4 3 3 2 4" xfId="33122"/>
    <cellStyle name="Vírgula 7 4 3 3 3" xfId="33123"/>
    <cellStyle name="Vírgula 7 4 3 3 4" xfId="33124"/>
    <cellStyle name="Vírgula 7 4 3 3 5" xfId="33125"/>
    <cellStyle name="Vírgula 7 4 3 4" xfId="33126"/>
    <cellStyle name="Vírgula 7 4 3 4 2" xfId="33127"/>
    <cellStyle name="Vírgula 7 4 3 4 3" xfId="33128"/>
    <cellStyle name="Vírgula 7 4 3 4 4" xfId="33129"/>
    <cellStyle name="Vírgula 7 4 3 5" xfId="33130"/>
    <cellStyle name="Vírgula 7 4 3 5 2" xfId="33131"/>
    <cellStyle name="Vírgula 7 4 3 5 3" xfId="33132"/>
    <cellStyle name="Vírgula 7 4 3 5 4" xfId="33133"/>
    <cellStyle name="Vírgula 7 4 3 6" xfId="33134"/>
    <cellStyle name="Vírgula 7 4 3 6 2" xfId="33135"/>
    <cellStyle name="Vírgula 7 4 3 6 3" xfId="33136"/>
    <cellStyle name="Vírgula 7 4 3 7" xfId="33137"/>
    <cellStyle name="Vírgula 7 4 3 8" xfId="33138"/>
    <cellStyle name="Vírgula 7 4 3 9" xfId="33139"/>
    <cellStyle name="Vírgula 7 4 4" xfId="24276"/>
    <cellStyle name="Vírgula 7 4 4 2" xfId="33140"/>
    <cellStyle name="Vírgula 7 4 4 2 2" xfId="33141"/>
    <cellStyle name="Vírgula 7 4 4 2 2 2" xfId="33142"/>
    <cellStyle name="Vírgula 7 4 4 2 2 3" xfId="33143"/>
    <cellStyle name="Vírgula 7 4 4 2 2 4" xfId="33144"/>
    <cellStyle name="Vírgula 7 4 4 2 3" xfId="33145"/>
    <cellStyle name="Vírgula 7 4 4 2 4" xfId="33146"/>
    <cellStyle name="Vírgula 7 4 4 2 5" xfId="33147"/>
    <cellStyle name="Vírgula 7 4 4 3" xfId="33148"/>
    <cellStyle name="Vírgula 7 4 4 3 2" xfId="33149"/>
    <cellStyle name="Vírgula 7 4 4 3 3" xfId="33150"/>
    <cellStyle name="Vírgula 7 4 4 3 4" xfId="33151"/>
    <cellStyle name="Vírgula 7 4 4 4" xfId="33152"/>
    <cellStyle name="Vírgula 7 4 4 5" xfId="33153"/>
    <cellStyle name="Vírgula 7 4 4 6" xfId="33154"/>
    <cellStyle name="Vírgula 7 4 5" xfId="33155"/>
    <cellStyle name="Vírgula 7 4 5 2" xfId="33156"/>
    <cellStyle name="Vírgula 7 4 5 2 2" xfId="33157"/>
    <cellStyle name="Vírgula 7 4 5 2 2 2" xfId="33158"/>
    <cellStyle name="Vírgula 7 4 5 2 2 3" xfId="33159"/>
    <cellStyle name="Vírgula 7 4 5 2 2 4" xfId="33160"/>
    <cellStyle name="Vírgula 7 4 5 2 3" xfId="33161"/>
    <cellStyle name="Vírgula 7 4 5 2 4" xfId="33162"/>
    <cellStyle name="Vírgula 7 4 5 2 5" xfId="33163"/>
    <cellStyle name="Vírgula 7 4 5 3" xfId="33164"/>
    <cellStyle name="Vírgula 7 4 5 3 2" xfId="33165"/>
    <cellStyle name="Vírgula 7 4 5 3 3" xfId="33166"/>
    <cellStyle name="Vírgula 7 4 5 3 4" xfId="33167"/>
    <cellStyle name="Vírgula 7 4 5 4" xfId="33168"/>
    <cellStyle name="Vírgula 7 4 5 5" xfId="33169"/>
    <cellStyle name="Vírgula 7 4 5 6" xfId="33170"/>
    <cellStyle name="Vírgula 7 4 6" xfId="33171"/>
    <cellStyle name="Vírgula 7 4 6 2" xfId="33172"/>
    <cellStyle name="Vírgula 7 4 6 2 2" xfId="33173"/>
    <cellStyle name="Vírgula 7 4 6 2 2 2" xfId="33174"/>
    <cellStyle name="Vírgula 7 4 6 2 2 3" xfId="33175"/>
    <cellStyle name="Vírgula 7 4 6 2 2 4" xfId="33176"/>
    <cellStyle name="Vírgula 7 4 6 2 3" xfId="33177"/>
    <cellStyle name="Vírgula 7 4 6 2 4" xfId="33178"/>
    <cellStyle name="Vírgula 7 4 6 2 5" xfId="33179"/>
    <cellStyle name="Vírgula 7 4 6 3" xfId="33180"/>
    <cellStyle name="Vírgula 7 4 6 3 2" xfId="33181"/>
    <cellStyle name="Vírgula 7 4 6 3 3" xfId="33182"/>
    <cellStyle name="Vírgula 7 4 6 3 4" xfId="33183"/>
    <cellStyle name="Vírgula 7 4 6 4" xfId="33184"/>
    <cellStyle name="Vírgula 7 4 6 5" xfId="33185"/>
    <cellStyle name="Vírgula 7 4 6 6" xfId="33186"/>
    <cellStyle name="Vírgula 7 4 7" xfId="33187"/>
    <cellStyle name="Vírgula 7 4 7 2" xfId="33188"/>
    <cellStyle name="Vírgula 7 4 7 2 2" xfId="33189"/>
    <cellStyle name="Vírgula 7 4 7 2 3" xfId="33190"/>
    <cellStyle name="Vírgula 7 4 7 2 4" xfId="33191"/>
    <cellStyle name="Vírgula 7 4 7 3" xfId="33192"/>
    <cellStyle name="Vírgula 7 4 7 4" xfId="33193"/>
    <cellStyle name="Vírgula 7 4 7 5" xfId="33194"/>
    <cellStyle name="Vírgula 7 4 8" xfId="33195"/>
    <cellStyle name="Vírgula 7 4 8 2" xfId="33196"/>
    <cellStyle name="Vírgula 7 4 8 3" xfId="33197"/>
    <cellStyle name="Vírgula 7 4 8 4" xfId="33198"/>
    <cellStyle name="Vírgula 7 4 9" xfId="33199"/>
    <cellStyle name="Vírgula 7 4 9 2" xfId="33200"/>
    <cellStyle name="Vírgula 7 4 9 3" xfId="33201"/>
    <cellStyle name="Vírgula 7 4 9 4" xfId="33202"/>
    <cellStyle name="Vírgula 7 5" xfId="2320"/>
    <cellStyle name="Vírgula 7 5 10" xfId="33203"/>
    <cellStyle name="Vírgula 7 5 11" xfId="33204"/>
    <cellStyle name="Vírgula 7 5 2" xfId="33205"/>
    <cellStyle name="Vírgula 7 5 2 2" xfId="33206"/>
    <cellStyle name="Vírgula 7 5 2 2 2" xfId="33207"/>
    <cellStyle name="Vírgula 7 5 2 2 2 2" xfId="33208"/>
    <cellStyle name="Vírgula 7 5 2 2 2 2 2" xfId="33209"/>
    <cellStyle name="Vírgula 7 5 2 2 2 2 3" xfId="33210"/>
    <cellStyle name="Vírgula 7 5 2 2 2 2 4" xfId="33211"/>
    <cellStyle name="Vírgula 7 5 2 2 2 3" xfId="33212"/>
    <cellStyle name="Vírgula 7 5 2 2 2 4" xfId="33213"/>
    <cellStyle name="Vírgula 7 5 2 2 2 5" xfId="33214"/>
    <cellStyle name="Vírgula 7 5 2 2 3" xfId="33215"/>
    <cellStyle name="Vírgula 7 5 2 2 3 2" xfId="33216"/>
    <cellStyle name="Vírgula 7 5 2 2 3 3" xfId="33217"/>
    <cellStyle name="Vírgula 7 5 2 2 3 4" xfId="33218"/>
    <cellStyle name="Vírgula 7 5 2 2 4" xfId="33219"/>
    <cellStyle name="Vírgula 7 5 2 2 5" xfId="33220"/>
    <cellStyle name="Vírgula 7 5 2 2 6" xfId="33221"/>
    <cellStyle name="Vírgula 7 5 2 3" xfId="33222"/>
    <cellStyle name="Vírgula 7 5 2 3 2" xfId="33223"/>
    <cellStyle name="Vírgula 7 5 2 3 2 2" xfId="33224"/>
    <cellStyle name="Vírgula 7 5 2 3 2 3" xfId="33225"/>
    <cellStyle name="Vírgula 7 5 2 3 2 4" xfId="33226"/>
    <cellStyle name="Vírgula 7 5 2 3 3" xfId="33227"/>
    <cellStyle name="Vírgula 7 5 2 3 4" xfId="33228"/>
    <cellStyle name="Vírgula 7 5 2 3 5" xfId="33229"/>
    <cellStyle name="Vírgula 7 5 2 4" xfId="33230"/>
    <cellStyle name="Vírgula 7 5 2 4 2" xfId="33231"/>
    <cellStyle name="Vírgula 7 5 2 4 3" xfId="33232"/>
    <cellStyle name="Vírgula 7 5 2 4 4" xfId="33233"/>
    <cellStyle name="Vírgula 7 5 2 5" xfId="33234"/>
    <cellStyle name="Vírgula 7 5 2 5 2" xfId="33235"/>
    <cellStyle name="Vírgula 7 5 2 5 3" xfId="33236"/>
    <cellStyle name="Vírgula 7 5 2 5 4" xfId="33237"/>
    <cellStyle name="Vírgula 7 5 2 6" xfId="33238"/>
    <cellStyle name="Vírgula 7 5 2 6 2" xfId="33239"/>
    <cellStyle name="Vírgula 7 5 2 6 3" xfId="33240"/>
    <cellStyle name="Vírgula 7 5 2 7" xfId="33241"/>
    <cellStyle name="Vírgula 7 5 2 8" xfId="33242"/>
    <cellStyle name="Vírgula 7 5 2 9" xfId="33243"/>
    <cellStyle name="Vírgula 7 5 3" xfId="33244"/>
    <cellStyle name="Vírgula 7 5 3 2" xfId="33245"/>
    <cellStyle name="Vírgula 7 5 3 2 2" xfId="33246"/>
    <cellStyle name="Vírgula 7 5 3 2 2 2" xfId="33247"/>
    <cellStyle name="Vírgula 7 5 3 2 2 3" xfId="33248"/>
    <cellStyle name="Vírgula 7 5 3 2 2 4" xfId="33249"/>
    <cellStyle name="Vírgula 7 5 3 2 3" xfId="33250"/>
    <cellStyle name="Vírgula 7 5 3 2 4" xfId="33251"/>
    <cellStyle name="Vírgula 7 5 3 2 5" xfId="33252"/>
    <cellStyle name="Vírgula 7 5 3 3" xfId="33253"/>
    <cellStyle name="Vírgula 7 5 3 3 2" xfId="33254"/>
    <cellStyle name="Vírgula 7 5 3 3 3" xfId="33255"/>
    <cellStyle name="Vírgula 7 5 3 3 4" xfId="33256"/>
    <cellStyle name="Vírgula 7 5 3 4" xfId="33257"/>
    <cellStyle name="Vírgula 7 5 3 5" xfId="33258"/>
    <cellStyle name="Vírgula 7 5 3 6" xfId="33259"/>
    <cellStyle name="Vírgula 7 5 4" xfId="33260"/>
    <cellStyle name="Vírgula 7 5 4 2" xfId="33261"/>
    <cellStyle name="Vírgula 7 5 4 2 2" xfId="33262"/>
    <cellStyle name="Vírgula 7 5 4 2 2 2" xfId="33263"/>
    <cellStyle name="Vírgula 7 5 4 2 2 3" xfId="33264"/>
    <cellStyle name="Vírgula 7 5 4 2 2 4" xfId="33265"/>
    <cellStyle name="Vírgula 7 5 4 2 3" xfId="33266"/>
    <cellStyle name="Vírgula 7 5 4 2 4" xfId="33267"/>
    <cellStyle name="Vírgula 7 5 4 2 5" xfId="33268"/>
    <cellStyle name="Vírgula 7 5 4 3" xfId="33269"/>
    <cellStyle name="Vírgula 7 5 4 3 2" xfId="33270"/>
    <cellStyle name="Vírgula 7 5 4 3 3" xfId="33271"/>
    <cellStyle name="Vírgula 7 5 4 3 4" xfId="33272"/>
    <cellStyle name="Vírgula 7 5 4 4" xfId="33273"/>
    <cellStyle name="Vírgula 7 5 4 5" xfId="33274"/>
    <cellStyle name="Vírgula 7 5 4 6" xfId="33275"/>
    <cellStyle name="Vírgula 7 5 5" xfId="33276"/>
    <cellStyle name="Vírgula 7 5 5 2" xfId="33277"/>
    <cellStyle name="Vírgula 7 5 5 2 2" xfId="33278"/>
    <cellStyle name="Vírgula 7 5 5 2 3" xfId="33279"/>
    <cellStyle name="Vírgula 7 5 5 2 4" xfId="33280"/>
    <cellStyle name="Vírgula 7 5 5 3" xfId="33281"/>
    <cellStyle name="Vírgula 7 5 5 4" xfId="33282"/>
    <cellStyle name="Vírgula 7 5 5 5" xfId="33283"/>
    <cellStyle name="Vírgula 7 5 6" xfId="33284"/>
    <cellStyle name="Vírgula 7 5 6 2" xfId="33285"/>
    <cellStyle name="Vírgula 7 5 6 3" xfId="33286"/>
    <cellStyle name="Vírgula 7 5 6 4" xfId="33287"/>
    <cellStyle name="Vírgula 7 5 7" xfId="33288"/>
    <cellStyle name="Vírgula 7 5 7 2" xfId="33289"/>
    <cellStyle name="Vírgula 7 5 7 3" xfId="33290"/>
    <cellStyle name="Vírgula 7 5 7 4" xfId="33291"/>
    <cellStyle name="Vírgula 7 5 8" xfId="33292"/>
    <cellStyle name="Vírgula 7 5 8 2" xfId="33293"/>
    <cellStyle name="Vírgula 7 5 8 3" xfId="33294"/>
    <cellStyle name="Vírgula 7 5 9" xfId="33295"/>
    <cellStyle name="Vírgula 7 6" xfId="26049"/>
    <cellStyle name="Vírgula 7 6 2" xfId="33296"/>
    <cellStyle name="Vírgula 7 6 2 2" xfId="33297"/>
    <cellStyle name="Vírgula 7 6 2 2 2" xfId="33298"/>
    <cellStyle name="Vírgula 7 6 2 2 2 2" xfId="33299"/>
    <cellStyle name="Vírgula 7 6 2 2 2 3" xfId="33300"/>
    <cellStyle name="Vírgula 7 6 2 2 2 4" xfId="33301"/>
    <cellStyle name="Vírgula 7 6 2 2 3" xfId="33302"/>
    <cellStyle name="Vírgula 7 6 2 2 4" xfId="33303"/>
    <cellStyle name="Vírgula 7 6 2 2 5" xfId="33304"/>
    <cellStyle name="Vírgula 7 6 2 3" xfId="33305"/>
    <cellStyle name="Vírgula 7 6 2 3 2" xfId="33306"/>
    <cellStyle name="Vírgula 7 6 2 3 3" xfId="33307"/>
    <cellStyle name="Vírgula 7 6 2 3 4" xfId="33308"/>
    <cellStyle name="Vírgula 7 6 2 4" xfId="33309"/>
    <cellStyle name="Vírgula 7 6 2 5" xfId="33310"/>
    <cellStyle name="Vírgula 7 6 2 6" xfId="33311"/>
    <cellStyle name="Vírgula 7 6 3" xfId="33312"/>
    <cellStyle name="Vírgula 7 6 3 2" xfId="33313"/>
    <cellStyle name="Vírgula 7 6 3 2 2" xfId="33314"/>
    <cellStyle name="Vírgula 7 6 3 2 3" xfId="33315"/>
    <cellStyle name="Vírgula 7 6 3 2 4" xfId="33316"/>
    <cellStyle name="Vírgula 7 6 3 3" xfId="33317"/>
    <cellStyle name="Vírgula 7 6 3 4" xfId="33318"/>
    <cellStyle name="Vírgula 7 6 3 5" xfId="33319"/>
    <cellStyle name="Vírgula 7 6 4" xfId="33320"/>
    <cellStyle name="Vírgula 7 6 4 2" xfId="33321"/>
    <cellStyle name="Vírgula 7 6 4 3" xfId="33322"/>
    <cellStyle name="Vírgula 7 6 4 4" xfId="33323"/>
    <cellStyle name="Vírgula 7 6 5" xfId="33324"/>
    <cellStyle name="Vírgula 7 6 5 2" xfId="33325"/>
    <cellStyle name="Vírgula 7 6 5 3" xfId="33326"/>
    <cellStyle name="Vírgula 7 6 5 4" xfId="33327"/>
    <cellStyle name="Vírgula 7 6 6" xfId="33328"/>
    <cellStyle name="Vírgula 7 6 6 2" xfId="33329"/>
    <cellStyle name="Vírgula 7 6 6 3" xfId="33330"/>
    <cellStyle name="Vírgula 7 6 7" xfId="33331"/>
    <cellStyle name="Vírgula 7 6 8" xfId="33332"/>
    <cellStyle name="Vírgula 7 6 9" xfId="33333"/>
    <cellStyle name="Vírgula 7 7" xfId="2174"/>
    <cellStyle name="Vírgula 7 7 2" xfId="33334"/>
    <cellStyle name="Vírgula 7 7 2 2" xfId="33335"/>
    <cellStyle name="Vírgula 7 7 2 2 2" xfId="33336"/>
    <cellStyle name="Vírgula 7 7 2 2 3" xfId="33337"/>
    <cellStyle name="Vírgula 7 7 2 2 4" xfId="33338"/>
    <cellStyle name="Vírgula 7 7 2 3" xfId="33339"/>
    <cellStyle name="Vírgula 7 7 2 4" xfId="33340"/>
    <cellStyle name="Vírgula 7 7 2 5" xfId="33341"/>
    <cellStyle name="Vírgula 7 7 3" xfId="33342"/>
    <cellStyle name="Vírgula 7 7 3 2" xfId="33343"/>
    <cellStyle name="Vírgula 7 7 3 3" xfId="33344"/>
    <cellStyle name="Vírgula 7 7 3 4" xfId="33345"/>
    <cellStyle name="Vírgula 7 7 4" xfId="33346"/>
    <cellStyle name="Vírgula 7 7 5" xfId="33347"/>
    <cellStyle name="Vírgula 7 7 6" xfId="33348"/>
    <cellStyle name="Vírgula 7 8" xfId="26439"/>
    <cellStyle name="Vírgula 7 8 2" xfId="33349"/>
    <cellStyle name="Vírgula 7 8 2 2" xfId="33350"/>
    <cellStyle name="Vírgula 7 8 2 2 2" xfId="33351"/>
    <cellStyle name="Vírgula 7 8 2 2 3" xfId="33352"/>
    <cellStyle name="Vírgula 7 8 2 2 4" xfId="33353"/>
    <cellStyle name="Vírgula 7 8 2 3" xfId="33354"/>
    <cellStyle name="Vírgula 7 8 2 4" xfId="33355"/>
    <cellStyle name="Vírgula 7 8 2 5" xfId="33356"/>
    <cellStyle name="Vírgula 7 8 3" xfId="33357"/>
    <cellStyle name="Vírgula 7 8 3 2" xfId="33358"/>
    <cellStyle name="Vírgula 7 8 3 3" xfId="33359"/>
    <cellStyle name="Vírgula 7 8 3 4" xfId="33360"/>
    <cellStyle name="Vírgula 7 8 4" xfId="33361"/>
    <cellStyle name="Vírgula 7 8 5" xfId="33362"/>
    <cellStyle name="Vírgula 7 8 6" xfId="33363"/>
    <cellStyle name="Vírgula 7 9" xfId="33364"/>
    <cellStyle name="Vírgula 7 9 2" xfId="33365"/>
    <cellStyle name="Vírgula 7 9 2 2" xfId="33366"/>
    <cellStyle name="Vírgula 7 9 2 2 2" xfId="33367"/>
    <cellStyle name="Vírgula 7 9 2 2 3" xfId="33368"/>
    <cellStyle name="Vírgula 7 9 2 2 4" xfId="33369"/>
    <cellStyle name="Vírgula 7 9 2 3" xfId="33370"/>
    <cellStyle name="Vírgula 7 9 2 4" xfId="33371"/>
    <cellStyle name="Vírgula 7 9 2 5" xfId="33372"/>
    <cellStyle name="Vírgula 7 9 3" xfId="33373"/>
    <cellStyle name="Vírgula 7 9 3 2" xfId="33374"/>
    <cellStyle name="Vírgula 7 9 3 3" xfId="33375"/>
    <cellStyle name="Vírgula 7 9 3 4" xfId="33376"/>
    <cellStyle name="Vírgula 7 9 4" xfId="33377"/>
    <cellStyle name="Vírgula 7 9 5" xfId="33378"/>
    <cellStyle name="Vírgula 7 9 6" xfId="33379"/>
    <cellStyle name="Vírgula 8" xfId="22441"/>
    <cellStyle name="Vírgula 8 10" xfId="33380"/>
    <cellStyle name="Vírgula 8 10 2" xfId="33381"/>
    <cellStyle name="Vírgula 8 10 3" xfId="33382"/>
    <cellStyle name="Vírgula 8 10 4" xfId="33383"/>
    <cellStyle name="Vírgula 8 11" xfId="33384"/>
    <cellStyle name="Vírgula 8 11 2" xfId="33385"/>
    <cellStyle name="Vírgula 8 11 3" xfId="33386"/>
    <cellStyle name="Vírgula 8 11 4" xfId="33387"/>
    <cellStyle name="Vírgula 8 12" xfId="33388"/>
    <cellStyle name="Vírgula 8 12 2" xfId="33389"/>
    <cellStyle name="Vírgula 8 12 3" xfId="33390"/>
    <cellStyle name="Vírgula 8 12 4" xfId="33391"/>
    <cellStyle name="Vírgula 8 13" xfId="33392"/>
    <cellStyle name="Vírgula 8 13 2" xfId="33393"/>
    <cellStyle name="Vírgula 8 13 3" xfId="33394"/>
    <cellStyle name="Vírgula 8 14" xfId="33395"/>
    <cellStyle name="Vírgula 8 14 2" xfId="33396"/>
    <cellStyle name="Vírgula 8 15" xfId="33397"/>
    <cellStyle name="Vírgula 8 16" xfId="33398"/>
    <cellStyle name="Vírgula 8 2" xfId="22997"/>
    <cellStyle name="Vírgula 8 2 10" xfId="33399"/>
    <cellStyle name="Vírgula 8 2 10 2" xfId="33400"/>
    <cellStyle name="Vírgula 8 2 10 3" xfId="33401"/>
    <cellStyle name="Vírgula 8 2 10 4" xfId="33402"/>
    <cellStyle name="Vírgula 8 2 11" xfId="33403"/>
    <cellStyle name="Vírgula 8 2 11 2" xfId="33404"/>
    <cellStyle name="Vírgula 8 2 11 3" xfId="33405"/>
    <cellStyle name="Vírgula 8 2 12" xfId="33406"/>
    <cellStyle name="Vírgula 8 2 12 2" xfId="33407"/>
    <cellStyle name="Vírgula 8 2 13" xfId="33408"/>
    <cellStyle name="Vírgula 8 2 14" xfId="33409"/>
    <cellStyle name="Vírgula 8 2 2" xfId="23884"/>
    <cellStyle name="Vírgula 8 2 2 2" xfId="25660"/>
    <cellStyle name="Vírgula 8 2 2 2 2" xfId="33410"/>
    <cellStyle name="Vírgula 8 2 2 2 2 2" xfId="33411"/>
    <cellStyle name="Vírgula 8 2 2 2 2 2 2" xfId="33412"/>
    <cellStyle name="Vírgula 8 2 2 2 2 2 3" xfId="33413"/>
    <cellStyle name="Vírgula 8 2 2 2 2 2 4" xfId="33414"/>
    <cellStyle name="Vírgula 8 2 2 2 2 3" xfId="33415"/>
    <cellStyle name="Vírgula 8 2 2 2 2 4" xfId="33416"/>
    <cellStyle name="Vírgula 8 2 2 2 2 5" xfId="33417"/>
    <cellStyle name="Vírgula 8 2 2 2 3" xfId="33418"/>
    <cellStyle name="Vírgula 8 2 2 2 3 2" xfId="33419"/>
    <cellStyle name="Vírgula 8 2 2 2 3 3" xfId="33420"/>
    <cellStyle name="Vírgula 8 2 2 2 3 4" xfId="33421"/>
    <cellStyle name="Vírgula 8 2 2 2 4" xfId="33422"/>
    <cellStyle name="Vírgula 8 2 2 2 5" xfId="33423"/>
    <cellStyle name="Vírgula 8 2 2 2 6" xfId="33424"/>
    <cellStyle name="Vírgula 8 2 2 3" xfId="33425"/>
    <cellStyle name="Vírgula 8 2 2 3 2" xfId="33426"/>
    <cellStyle name="Vírgula 8 2 2 3 2 2" xfId="33427"/>
    <cellStyle name="Vírgula 8 2 2 3 2 3" xfId="33428"/>
    <cellStyle name="Vírgula 8 2 2 3 2 4" xfId="33429"/>
    <cellStyle name="Vírgula 8 2 2 3 3" xfId="33430"/>
    <cellStyle name="Vírgula 8 2 2 3 4" xfId="33431"/>
    <cellStyle name="Vírgula 8 2 2 3 5" xfId="33432"/>
    <cellStyle name="Vírgula 8 2 2 4" xfId="33433"/>
    <cellStyle name="Vírgula 8 2 2 4 2" xfId="33434"/>
    <cellStyle name="Vírgula 8 2 2 4 3" xfId="33435"/>
    <cellStyle name="Vírgula 8 2 2 4 4" xfId="33436"/>
    <cellStyle name="Vírgula 8 2 2 5" xfId="33437"/>
    <cellStyle name="Vírgula 8 2 2 5 2" xfId="33438"/>
    <cellStyle name="Vírgula 8 2 2 5 3" xfId="33439"/>
    <cellStyle name="Vírgula 8 2 2 5 4" xfId="33440"/>
    <cellStyle name="Vírgula 8 2 2 6" xfId="33441"/>
    <cellStyle name="Vírgula 8 2 2 6 2" xfId="33442"/>
    <cellStyle name="Vírgula 8 2 2 6 3" xfId="33443"/>
    <cellStyle name="Vírgula 8 2 2 7" xfId="33444"/>
    <cellStyle name="Vírgula 8 2 2 8" xfId="33445"/>
    <cellStyle name="Vírgula 8 2 2 9" xfId="33446"/>
    <cellStyle name="Vírgula 8 2 3" xfId="24772"/>
    <cellStyle name="Vírgula 8 2 3 2" xfId="33447"/>
    <cellStyle name="Vírgula 8 2 3 2 2" xfId="33448"/>
    <cellStyle name="Vírgula 8 2 3 2 2 2" xfId="33449"/>
    <cellStyle name="Vírgula 8 2 3 2 2 2 2" xfId="33450"/>
    <cellStyle name="Vírgula 8 2 3 2 2 2 3" xfId="33451"/>
    <cellStyle name="Vírgula 8 2 3 2 2 2 4" xfId="33452"/>
    <cellStyle name="Vírgula 8 2 3 2 2 3" xfId="33453"/>
    <cellStyle name="Vírgula 8 2 3 2 2 4" xfId="33454"/>
    <cellStyle name="Vírgula 8 2 3 2 2 5" xfId="33455"/>
    <cellStyle name="Vírgula 8 2 3 2 3" xfId="33456"/>
    <cellStyle name="Vírgula 8 2 3 2 3 2" xfId="33457"/>
    <cellStyle name="Vírgula 8 2 3 2 3 3" xfId="33458"/>
    <cellStyle name="Vírgula 8 2 3 2 3 4" xfId="33459"/>
    <cellStyle name="Vírgula 8 2 3 2 4" xfId="33460"/>
    <cellStyle name="Vírgula 8 2 3 2 5" xfId="33461"/>
    <cellStyle name="Vírgula 8 2 3 2 6" xfId="33462"/>
    <cellStyle name="Vírgula 8 2 3 3" xfId="33463"/>
    <cellStyle name="Vírgula 8 2 3 3 2" xfId="33464"/>
    <cellStyle name="Vírgula 8 2 3 3 2 2" xfId="33465"/>
    <cellStyle name="Vírgula 8 2 3 3 2 3" xfId="33466"/>
    <cellStyle name="Vírgula 8 2 3 3 2 4" xfId="33467"/>
    <cellStyle name="Vírgula 8 2 3 3 3" xfId="33468"/>
    <cellStyle name="Vírgula 8 2 3 3 4" xfId="33469"/>
    <cellStyle name="Vírgula 8 2 3 3 5" xfId="33470"/>
    <cellStyle name="Vírgula 8 2 3 4" xfId="33471"/>
    <cellStyle name="Vírgula 8 2 3 4 2" xfId="33472"/>
    <cellStyle name="Vírgula 8 2 3 4 3" xfId="33473"/>
    <cellStyle name="Vírgula 8 2 3 4 4" xfId="33474"/>
    <cellStyle name="Vírgula 8 2 3 5" xfId="33475"/>
    <cellStyle name="Vírgula 8 2 3 5 2" xfId="33476"/>
    <cellStyle name="Vírgula 8 2 3 5 3" xfId="33477"/>
    <cellStyle name="Vírgula 8 2 3 5 4" xfId="33478"/>
    <cellStyle name="Vírgula 8 2 3 6" xfId="33479"/>
    <cellStyle name="Vírgula 8 2 3 6 2" xfId="33480"/>
    <cellStyle name="Vírgula 8 2 3 6 3" xfId="33481"/>
    <cellStyle name="Vírgula 8 2 3 7" xfId="33482"/>
    <cellStyle name="Vírgula 8 2 3 8" xfId="33483"/>
    <cellStyle name="Vírgula 8 2 3 9" xfId="33484"/>
    <cellStyle name="Vírgula 8 2 4" xfId="33485"/>
    <cellStyle name="Vírgula 8 2 4 2" xfId="33486"/>
    <cellStyle name="Vírgula 8 2 4 2 2" xfId="33487"/>
    <cellStyle name="Vírgula 8 2 4 2 2 2" xfId="33488"/>
    <cellStyle name="Vírgula 8 2 4 2 2 3" xfId="33489"/>
    <cellStyle name="Vírgula 8 2 4 2 2 4" xfId="33490"/>
    <cellStyle name="Vírgula 8 2 4 2 3" xfId="33491"/>
    <cellStyle name="Vírgula 8 2 4 2 4" xfId="33492"/>
    <cellStyle name="Vírgula 8 2 4 2 5" xfId="33493"/>
    <cellStyle name="Vírgula 8 2 4 3" xfId="33494"/>
    <cellStyle name="Vírgula 8 2 4 3 2" xfId="33495"/>
    <cellStyle name="Vírgula 8 2 4 3 3" xfId="33496"/>
    <cellStyle name="Vírgula 8 2 4 3 4" xfId="33497"/>
    <cellStyle name="Vírgula 8 2 4 4" xfId="33498"/>
    <cellStyle name="Vírgula 8 2 4 5" xfId="33499"/>
    <cellStyle name="Vírgula 8 2 4 6" xfId="33500"/>
    <cellStyle name="Vírgula 8 2 5" xfId="33501"/>
    <cellStyle name="Vírgula 8 2 5 2" xfId="33502"/>
    <cellStyle name="Vírgula 8 2 5 2 2" xfId="33503"/>
    <cellStyle name="Vírgula 8 2 5 2 2 2" xfId="33504"/>
    <cellStyle name="Vírgula 8 2 5 2 2 3" xfId="33505"/>
    <cellStyle name="Vírgula 8 2 5 2 2 4" xfId="33506"/>
    <cellStyle name="Vírgula 8 2 5 2 3" xfId="33507"/>
    <cellStyle name="Vírgula 8 2 5 2 4" xfId="33508"/>
    <cellStyle name="Vírgula 8 2 5 2 5" xfId="33509"/>
    <cellStyle name="Vírgula 8 2 5 3" xfId="33510"/>
    <cellStyle name="Vírgula 8 2 5 3 2" xfId="33511"/>
    <cellStyle name="Vírgula 8 2 5 3 3" xfId="33512"/>
    <cellStyle name="Vírgula 8 2 5 3 4" xfId="33513"/>
    <cellStyle name="Vírgula 8 2 5 4" xfId="33514"/>
    <cellStyle name="Vírgula 8 2 5 5" xfId="33515"/>
    <cellStyle name="Vírgula 8 2 5 6" xfId="33516"/>
    <cellStyle name="Vírgula 8 2 6" xfId="33517"/>
    <cellStyle name="Vírgula 8 2 6 2" xfId="33518"/>
    <cellStyle name="Vírgula 8 2 6 2 2" xfId="33519"/>
    <cellStyle name="Vírgula 8 2 6 2 2 2" xfId="33520"/>
    <cellStyle name="Vírgula 8 2 6 2 2 3" xfId="33521"/>
    <cellStyle name="Vírgula 8 2 6 2 2 4" xfId="33522"/>
    <cellStyle name="Vírgula 8 2 6 2 3" xfId="33523"/>
    <cellStyle name="Vírgula 8 2 6 2 4" xfId="33524"/>
    <cellStyle name="Vírgula 8 2 6 2 5" xfId="33525"/>
    <cellStyle name="Vírgula 8 2 6 3" xfId="33526"/>
    <cellStyle name="Vírgula 8 2 6 3 2" xfId="33527"/>
    <cellStyle name="Vírgula 8 2 6 3 3" xfId="33528"/>
    <cellStyle name="Vírgula 8 2 6 3 4" xfId="33529"/>
    <cellStyle name="Vírgula 8 2 6 4" xfId="33530"/>
    <cellStyle name="Vírgula 8 2 6 5" xfId="33531"/>
    <cellStyle name="Vírgula 8 2 6 6" xfId="33532"/>
    <cellStyle name="Vírgula 8 2 7" xfId="33533"/>
    <cellStyle name="Vírgula 8 2 7 2" xfId="33534"/>
    <cellStyle name="Vírgula 8 2 7 2 2" xfId="33535"/>
    <cellStyle name="Vírgula 8 2 7 2 3" xfId="33536"/>
    <cellStyle name="Vírgula 8 2 7 2 4" xfId="33537"/>
    <cellStyle name="Vírgula 8 2 7 3" xfId="33538"/>
    <cellStyle name="Vírgula 8 2 7 4" xfId="33539"/>
    <cellStyle name="Vírgula 8 2 7 5" xfId="33540"/>
    <cellStyle name="Vírgula 8 2 8" xfId="33541"/>
    <cellStyle name="Vírgula 8 2 8 2" xfId="33542"/>
    <cellStyle name="Vírgula 8 2 8 3" xfId="33543"/>
    <cellStyle name="Vírgula 8 2 8 4" xfId="33544"/>
    <cellStyle name="Vírgula 8 2 9" xfId="33545"/>
    <cellStyle name="Vírgula 8 2 9 2" xfId="33546"/>
    <cellStyle name="Vírgula 8 2 9 3" xfId="33547"/>
    <cellStyle name="Vírgula 8 2 9 4" xfId="33548"/>
    <cellStyle name="Vírgula 8 3" xfId="23381"/>
    <cellStyle name="Vírgula 8 3 10" xfId="33549"/>
    <cellStyle name="Vírgula 8 3 10 2" xfId="33550"/>
    <cellStyle name="Vírgula 8 3 10 3" xfId="33551"/>
    <cellStyle name="Vírgula 8 3 10 4" xfId="33552"/>
    <cellStyle name="Vírgula 8 3 11" xfId="33553"/>
    <cellStyle name="Vírgula 8 3 11 2" xfId="33554"/>
    <cellStyle name="Vírgula 8 3 11 3" xfId="33555"/>
    <cellStyle name="Vírgula 8 3 12" xfId="33556"/>
    <cellStyle name="Vírgula 8 3 12 2" xfId="33557"/>
    <cellStyle name="Vírgula 8 3 13" xfId="33558"/>
    <cellStyle name="Vírgula 8 3 14" xfId="33559"/>
    <cellStyle name="Vírgula 8 3 2" xfId="25157"/>
    <cellStyle name="Vírgula 8 3 2 2" xfId="33560"/>
    <cellStyle name="Vírgula 8 3 2 2 2" xfId="33561"/>
    <cellStyle name="Vírgula 8 3 2 2 2 2" xfId="33562"/>
    <cellStyle name="Vírgula 8 3 2 2 2 2 2" xfId="33563"/>
    <cellStyle name="Vírgula 8 3 2 2 2 2 3" xfId="33564"/>
    <cellStyle name="Vírgula 8 3 2 2 2 2 4" xfId="33565"/>
    <cellStyle name="Vírgula 8 3 2 2 2 3" xfId="33566"/>
    <cellStyle name="Vírgula 8 3 2 2 2 4" xfId="33567"/>
    <cellStyle name="Vírgula 8 3 2 2 2 5" xfId="33568"/>
    <cellStyle name="Vírgula 8 3 2 2 3" xfId="33569"/>
    <cellStyle name="Vírgula 8 3 2 2 3 2" xfId="33570"/>
    <cellStyle name="Vírgula 8 3 2 2 3 3" xfId="33571"/>
    <cellStyle name="Vírgula 8 3 2 2 3 4" xfId="33572"/>
    <cellStyle name="Vírgula 8 3 2 2 4" xfId="33573"/>
    <cellStyle name="Vírgula 8 3 2 2 5" xfId="33574"/>
    <cellStyle name="Vírgula 8 3 2 2 6" xfId="33575"/>
    <cellStyle name="Vírgula 8 3 2 3" xfId="33576"/>
    <cellStyle name="Vírgula 8 3 2 3 2" xfId="33577"/>
    <cellStyle name="Vírgula 8 3 2 3 2 2" xfId="33578"/>
    <cellStyle name="Vírgula 8 3 2 3 2 3" xfId="33579"/>
    <cellStyle name="Vírgula 8 3 2 3 2 4" xfId="33580"/>
    <cellStyle name="Vírgula 8 3 2 3 3" xfId="33581"/>
    <cellStyle name="Vírgula 8 3 2 3 4" xfId="33582"/>
    <cellStyle name="Vírgula 8 3 2 3 5" xfId="33583"/>
    <cellStyle name="Vírgula 8 3 2 4" xfId="33584"/>
    <cellStyle name="Vírgula 8 3 2 4 2" xfId="33585"/>
    <cellStyle name="Vírgula 8 3 2 4 3" xfId="33586"/>
    <cellStyle name="Vírgula 8 3 2 4 4" xfId="33587"/>
    <cellStyle name="Vírgula 8 3 2 5" xfId="33588"/>
    <cellStyle name="Vírgula 8 3 2 5 2" xfId="33589"/>
    <cellStyle name="Vírgula 8 3 2 5 3" xfId="33590"/>
    <cellStyle name="Vírgula 8 3 2 5 4" xfId="33591"/>
    <cellStyle name="Vírgula 8 3 2 6" xfId="33592"/>
    <cellStyle name="Vírgula 8 3 2 6 2" xfId="33593"/>
    <cellStyle name="Vírgula 8 3 2 6 3" xfId="33594"/>
    <cellStyle name="Vírgula 8 3 2 7" xfId="33595"/>
    <cellStyle name="Vírgula 8 3 2 8" xfId="33596"/>
    <cellStyle name="Vírgula 8 3 2 9" xfId="33597"/>
    <cellStyle name="Vírgula 8 3 3" xfId="33598"/>
    <cellStyle name="Vírgula 8 3 3 2" xfId="33599"/>
    <cellStyle name="Vírgula 8 3 3 2 2" xfId="33600"/>
    <cellStyle name="Vírgula 8 3 3 2 2 2" xfId="33601"/>
    <cellStyle name="Vírgula 8 3 3 2 2 2 2" xfId="33602"/>
    <cellStyle name="Vírgula 8 3 3 2 2 2 3" xfId="33603"/>
    <cellStyle name="Vírgula 8 3 3 2 2 2 4" xfId="33604"/>
    <cellStyle name="Vírgula 8 3 3 2 2 3" xfId="33605"/>
    <cellStyle name="Vírgula 8 3 3 2 2 4" xfId="33606"/>
    <cellStyle name="Vírgula 8 3 3 2 2 5" xfId="33607"/>
    <cellStyle name="Vírgula 8 3 3 2 3" xfId="33608"/>
    <cellStyle name="Vírgula 8 3 3 2 3 2" xfId="33609"/>
    <cellStyle name="Vírgula 8 3 3 2 3 3" xfId="33610"/>
    <cellStyle name="Vírgula 8 3 3 2 3 4" xfId="33611"/>
    <cellStyle name="Vírgula 8 3 3 2 4" xfId="33612"/>
    <cellStyle name="Vírgula 8 3 3 2 5" xfId="33613"/>
    <cellStyle name="Vírgula 8 3 3 2 6" xfId="33614"/>
    <cellStyle name="Vírgula 8 3 3 3" xfId="33615"/>
    <cellStyle name="Vírgula 8 3 3 3 2" xfId="33616"/>
    <cellStyle name="Vírgula 8 3 3 3 2 2" xfId="33617"/>
    <cellStyle name="Vírgula 8 3 3 3 2 3" xfId="33618"/>
    <cellStyle name="Vírgula 8 3 3 3 2 4" xfId="33619"/>
    <cellStyle name="Vírgula 8 3 3 3 3" xfId="33620"/>
    <cellStyle name="Vírgula 8 3 3 3 4" xfId="33621"/>
    <cellStyle name="Vírgula 8 3 3 3 5" xfId="33622"/>
    <cellStyle name="Vírgula 8 3 3 4" xfId="33623"/>
    <cellStyle name="Vírgula 8 3 3 4 2" xfId="33624"/>
    <cellStyle name="Vírgula 8 3 3 4 3" xfId="33625"/>
    <cellStyle name="Vírgula 8 3 3 4 4" xfId="33626"/>
    <cellStyle name="Vírgula 8 3 3 5" xfId="33627"/>
    <cellStyle name="Vírgula 8 3 3 5 2" xfId="33628"/>
    <cellStyle name="Vírgula 8 3 3 5 3" xfId="33629"/>
    <cellStyle name="Vírgula 8 3 3 5 4" xfId="33630"/>
    <cellStyle name="Vírgula 8 3 3 6" xfId="33631"/>
    <cellStyle name="Vírgula 8 3 3 6 2" xfId="33632"/>
    <cellStyle name="Vírgula 8 3 3 6 3" xfId="33633"/>
    <cellStyle name="Vírgula 8 3 3 7" xfId="33634"/>
    <cellStyle name="Vírgula 8 3 3 8" xfId="33635"/>
    <cellStyle name="Vírgula 8 3 3 9" xfId="33636"/>
    <cellStyle name="Vírgula 8 3 4" xfId="33637"/>
    <cellStyle name="Vírgula 8 3 4 2" xfId="33638"/>
    <cellStyle name="Vírgula 8 3 4 2 2" xfId="33639"/>
    <cellStyle name="Vírgula 8 3 4 2 2 2" xfId="33640"/>
    <cellStyle name="Vírgula 8 3 4 2 2 3" xfId="33641"/>
    <cellStyle name="Vírgula 8 3 4 2 2 4" xfId="33642"/>
    <cellStyle name="Vírgula 8 3 4 2 3" xfId="33643"/>
    <cellStyle name="Vírgula 8 3 4 2 4" xfId="33644"/>
    <cellStyle name="Vírgula 8 3 4 2 5" xfId="33645"/>
    <cellStyle name="Vírgula 8 3 4 3" xfId="33646"/>
    <cellStyle name="Vírgula 8 3 4 3 2" xfId="33647"/>
    <cellStyle name="Vírgula 8 3 4 3 3" xfId="33648"/>
    <cellStyle name="Vírgula 8 3 4 3 4" xfId="33649"/>
    <cellStyle name="Vírgula 8 3 4 4" xfId="33650"/>
    <cellStyle name="Vírgula 8 3 4 5" xfId="33651"/>
    <cellStyle name="Vírgula 8 3 4 6" xfId="33652"/>
    <cellStyle name="Vírgula 8 3 5" xfId="33653"/>
    <cellStyle name="Vírgula 8 3 5 2" xfId="33654"/>
    <cellStyle name="Vírgula 8 3 5 2 2" xfId="33655"/>
    <cellStyle name="Vírgula 8 3 5 2 2 2" xfId="33656"/>
    <cellStyle name="Vírgula 8 3 5 2 2 3" xfId="33657"/>
    <cellStyle name="Vírgula 8 3 5 2 2 4" xfId="33658"/>
    <cellStyle name="Vírgula 8 3 5 2 3" xfId="33659"/>
    <cellStyle name="Vírgula 8 3 5 2 4" xfId="33660"/>
    <cellStyle name="Vírgula 8 3 5 2 5" xfId="33661"/>
    <cellStyle name="Vírgula 8 3 5 3" xfId="33662"/>
    <cellStyle name="Vírgula 8 3 5 3 2" xfId="33663"/>
    <cellStyle name="Vírgula 8 3 5 3 3" xfId="33664"/>
    <cellStyle name="Vírgula 8 3 5 3 4" xfId="33665"/>
    <cellStyle name="Vírgula 8 3 5 4" xfId="33666"/>
    <cellStyle name="Vírgula 8 3 5 5" xfId="33667"/>
    <cellStyle name="Vírgula 8 3 5 6" xfId="33668"/>
    <cellStyle name="Vírgula 8 3 6" xfId="33669"/>
    <cellStyle name="Vírgula 8 3 6 2" xfId="33670"/>
    <cellStyle name="Vírgula 8 3 6 2 2" xfId="33671"/>
    <cellStyle name="Vírgula 8 3 6 2 2 2" xfId="33672"/>
    <cellStyle name="Vírgula 8 3 6 2 2 3" xfId="33673"/>
    <cellStyle name="Vírgula 8 3 6 2 2 4" xfId="33674"/>
    <cellStyle name="Vírgula 8 3 6 2 3" xfId="33675"/>
    <cellStyle name="Vírgula 8 3 6 2 4" xfId="33676"/>
    <cellStyle name="Vírgula 8 3 6 2 5" xfId="33677"/>
    <cellStyle name="Vírgula 8 3 6 3" xfId="33678"/>
    <cellStyle name="Vírgula 8 3 6 3 2" xfId="33679"/>
    <cellStyle name="Vírgula 8 3 6 3 3" xfId="33680"/>
    <cellStyle name="Vírgula 8 3 6 3 4" xfId="33681"/>
    <cellStyle name="Vírgula 8 3 6 4" xfId="33682"/>
    <cellStyle name="Vírgula 8 3 6 5" xfId="33683"/>
    <cellStyle name="Vírgula 8 3 6 6" xfId="33684"/>
    <cellStyle name="Vírgula 8 3 7" xfId="33685"/>
    <cellStyle name="Vírgula 8 3 7 2" xfId="33686"/>
    <cellStyle name="Vírgula 8 3 7 2 2" xfId="33687"/>
    <cellStyle name="Vírgula 8 3 7 2 3" xfId="33688"/>
    <cellStyle name="Vírgula 8 3 7 2 4" xfId="33689"/>
    <cellStyle name="Vírgula 8 3 7 3" xfId="33690"/>
    <cellStyle name="Vírgula 8 3 7 4" xfId="33691"/>
    <cellStyle name="Vírgula 8 3 7 5" xfId="33692"/>
    <cellStyle name="Vírgula 8 3 8" xfId="33693"/>
    <cellStyle name="Vírgula 8 3 8 2" xfId="33694"/>
    <cellStyle name="Vírgula 8 3 8 3" xfId="33695"/>
    <cellStyle name="Vírgula 8 3 8 4" xfId="33696"/>
    <cellStyle name="Vírgula 8 3 9" xfId="33697"/>
    <cellStyle name="Vírgula 8 3 9 2" xfId="33698"/>
    <cellStyle name="Vírgula 8 3 9 3" xfId="33699"/>
    <cellStyle name="Vírgula 8 3 9 4" xfId="33700"/>
    <cellStyle name="Vírgula 8 4" xfId="24269"/>
    <cellStyle name="Vírgula 8 4 2" xfId="33701"/>
    <cellStyle name="Vírgula 8 4 2 2" xfId="33702"/>
    <cellStyle name="Vírgula 8 4 2 2 2" xfId="33703"/>
    <cellStyle name="Vírgula 8 4 2 2 2 2" xfId="33704"/>
    <cellStyle name="Vírgula 8 4 2 2 2 3" xfId="33705"/>
    <cellStyle name="Vírgula 8 4 2 2 2 4" xfId="33706"/>
    <cellStyle name="Vírgula 8 4 2 2 3" xfId="33707"/>
    <cellStyle name="Vírgula 8 4 2 2 4" xfId="33708"/>
    <cellStyle name="Vírgula 8 4 2 2 5" xfId="33709"/>
    <cellStyle name="Vírgula 8 4 2 3" xfId="33710"/>
    <cellStyle name="Vírgula 8 4 2 3 2" xfId="33711"/>
    <cellStyle name="Vírgula 8 4 2 3 3" xfId="33712"/>
    <cellStyle name="Vírgula 8 4 2 3 4" xfId="33713"/>
    <cellStyle name="Vírgula 8 4 2 4" xfId="33714"/>
    <cellStyle name="Vírgula 8 4 2 5" xfId="33715"/>
    <cellStyle name="Vírgula 8 4 2 6" xfId="33716"/>
    <cellStyle name="Vírgula 8 4 3" xfId="33717"/>
    <cellStyle name="Vírgula 8 4 3 2" xfId="33718"/>
    <cellStyle name="Vírgula 8 4 3 2 2" xfId="33719"/>
    <cellStyle name="Vírgula 8 4 3 2 3" xfId="33720"/>
    <cellStyle name="Vírgula 8 4 3 2 4" xfId="33721"/>
    <cellStyle name="Vírgula 8 4 3 3" xfId="33722"/>
    <cellStyle name="Vírgula 8 4 3 4" xfId="33723"/>
    <cellStyle name="Vírgula 8 4 3 5" xfId="33724"/>
    <cellStyle name="Vírgula 8 4 4" xfId="33725"/>
    <cellStyle name="Vírgula 8 4 4 2" xfId="33726"/>
    <cellStyle name="Vírgula 8 4 4 3" xfId="33727"/>
    <cellStyle name="Vírgula 8 4 4 4" xfId="33728"/>
    <cellStyle name="Vírgula 8 4 5" xfId="33729"/>
    <cellStyle name="Vírgula 8 4 5 2" xfId="33730"/>
    <cellStyle name="Vírgula 8 4 5 3" xfId="33731"/>
    <cellStyle name="Vírgula 8 4 5 4" xfId="33732"/>
    <cellStyle name="Vírgula 8 4 6" xfId="33733"/>
    <cellStyle name="Vírgula 8 4 6 2" xfId="33734"/>
    <cellStyle name="Vírgula 8 4 6 3" xfId="33735"/>
    <cellStyle name="Vírgula 8 4 7" xfId="33736"/>
    <cellStyle name="Vírgula 8 4 8" xfId="33737"/>
    <cellStyle name="Vírgula 8 4 9" xfId="33738"/>
    <cellStyle name="Vírgula 8 5" xfId="26184"/>
    <cellStyle name="Vírgula 8 5 2" xfId="33739"/>
    <cellStyle name="Vírgula 8 5 2 2" xfId="33740"/>
    <cellStyle name="Vírgula 8 5 2 2 2" xfId="33741"/>
    <cellStyle name="Vírgula 8 5 2 2 2 2" xfId="33742"/>
    <cellStyle name="Vírgula 8 5 2 2 2 3" xfId="33743"/>
    <cellStyle name="Vírgula 8 5 2 2 2 4" xfId="33744"/>
    <cellStyle name="Vírgula 8 5 2 2 3" xfId="33745"/>
    <cellStyle name="Vírgula 8 5 2 2 4" xfId="33746"/>
    <cellStyle name="Vírgula 8 5 2 2 5" xfId="33747"/>
    <cellStyle name="Vírgula 8 5 2 3" xfId="33748"/>
    <cellStyle name="Vírgula 8 5 2 3 2" xfId="33749"/>
    <cellStyle name="Vírgula 8 5 2 3 3" xfId="33750"/>
    <cellStyle name="Vírgula 8 5 2 3 4" xfId="33751"/>
    <cellStyle name="Vírgula 8 5 2 4" xfId="33752"/>
    <cellStyle name="Vírgula 8 5 2 5" xfId="33753"/>
    <cellStyle name="Vírgula 8 5 2 6" xfId="33754"/>
    <cellStyle name="Vírgula 8 5 3" xfId="33755"/>
    <cellStyle name="Vírgula 8 5 3 2" xfId="33756"/>
    <cellStyle name="Vírgula 8 5 3 2 2" xfId="33757"/>
    <cellStyle name="Vírgula 8 5 3 2 3" xfId="33758"/>
    <cellStyle name="Vírgula 8 5 3 2 4" xfId="33759"/>
    <cellStyle name="Vírgula 8 5 3 3" xfId="33760"/>
    <cellStyle name="Vírgula 8 5 3 4" xfId="33761"/>
    <cellStyle name="Vírgula 8 5 3 5" xfId="33762"/>
    <cellStyle name="Vírgula 8 5 4" xfId="33763"/>
    <cellStyle name="Vírgula 8 5 4 2" xfId="33764"/>
    <cellStyle name="Vírgula 8 5 4 3" xfId="33765"/>
    <cellStyle name="Vírgula 8 5 4 4" xfId="33766"/>
    <cellStyle name="Vírgula 8 5 5" xfId="33767"/>
    <cellStyle name="Vírgula 8 5 5 2" xfId="33768"/>
    <cellStyle name="Vírgula 8 5 5 3" xfId="33769"/>
    <cellStyle name="Vírgula 8 5 5 4" xfId="33770"/>
    <cellStyle name="Vírgula 8 5 6" xfId="33771"/>
    <cellStyle name="Vírgula 8 5 6 2" xfId="33772"/>
    <cellStyle name="Vírgula 8 5 6 3" xfId="33773"/>
    <cellStyle name="Vírgula 8 5 7" xfId="33774"/>
    <cellStyle name="Vírgula 8 5 8" xfId="33775"/>
    <cellStyle name="Vírgula 8 5 9" xfId="33776"/>
    <cellStyle name="Vírgula 8 6" xfId="26554"/>
    <cellStyle name="Vírgula 8 6 2" xfId="33777"/>
    <cellStyle name="Vírgula 8 6 2 2" xfId="33778"/>
    <cellStyle name="Vírgula 8 6 2 2 2" xfId="33779"/>
    <cellStyle name="Vírgula 8 6 2 2 3" xfId="33780"/>
    <cellStyle name="Vírgula 8 6 2 2 4" xfId="33781"/>
    <cellStyle name="Vírgula 8 6 2 3" xfId="33782"/>
    <cellStyle name="Vírgula 8 6 2 4" xfId="33783"/>
    <cellStyle name="Vírgula 8 6 2 5" xfId="33784"/>
    <cellStyle name="Vírgula 8 6 3" xfId="33785"/>
    <cellStyle name="Vírgula 8 6 3 2" xfId="33786"/>
    <cellStyle name="Vírgula 8 6 3 3" xfId="33787"/>
    <cellStyle name="Vírgula 8 6 3 4" xfId="33788"/>
    <cellStyle name="Vírgula 8 6 4" xfId="33789"/>
    <cellStyle name="Vírgula 8 6 5" xfId="33790"/>
    <cellStyle name="Vírgula 8 6 6" xfId="33791"/>
    <cellStyle name="Vírgula 8 7" xfId="33792"/>
    <cellStyle name="Vírgula 8 7 2" xfId="33793"/>
    <cellStyle name="Vírgula 8 7 2 2" xfId="33794"/>
    <cellStyle name="Vírgula 8 7 2 2 2" xfId="33795"/>
    <cellStyle name="Vírgula 8 7 2 2 3" xfId="33796"/>
    <cellStyle name="Vírgula 8 7 2 2 4" xfId="33797"/>
    <cellStyle name="Vírgula 8 7 2 3" xfId="33798"/>
    <cellStyle name="Vírgula 8 7 2 4" xfId="33799"/>
    <cellStyle name="Vírgula 8 7 2 5" xfId="33800"/>
    <cellStyle name="Vírgula 8 7 3" xfId="33801"/>
    <cellStyle name="Vírgula 8 7 3 2" xfId="33802"/>
    <cellStyle name="Vírgula 8 7 3 3" xfId="33803"/>
    <cellStyle name="Vírgula 8 7 3 4" xfId="33804"/>
    <cellStyle name="Vírgula 8 7 4" xfId="33805"/>
    <cellStyle name="Vírgula 8 7 5" xfId="33806"/>
    <cellStyle name="Vírgula 8 7 6" xfId="33807"/>
    <cellStyle name="Vírgula 8 8" xfId="33808"/>
    <cellStyle name="Vírgula 8 8 2" xfId="33809"/>
    <cellStyle name="Vírgula 8 8 2 2" xfId="33810"/>
    <cellStyle name="Vírgula 8 8 2 2 2" xfId="33811"/>
    <cellStyle name="Vírgula 8 8 2 2 3" xfId="33812"/>
    <cellStyle name="Vírgula 8 8 2 2 4" xfId="33813"/>
    <cellStyle name="Vírgula 8 8 2 3" xfId="33814"/>
    <cellStyle name="Vírgula 8 8 2 4" xfId="33815"/>
    <cellStyle name="Vírgula 8 8 2 5" xfId="33816"/>
    <cellStyle name="Vírgula 8 8 3" xfId="33817"/>
    <cellStyle name="Vírgula 8 8 3 2" xfId="33818"/>
    <cellStyle name="Vírgula 8 8 3 3" xfId="33819"/>
    <cellStyle name="Vírgula 8 8 3 4" xfId="33820"/>
    <cellStyle name="Vírgula 8 8 4" xfId="33821"/>
    <cellStyle name="Vírgula 8 8 5" xfId="33822"/>
    <cellStyle name="Vírgula 8 8 6" xfId="33823"/>
    <cellStyle name="Vírgula 8 9" xfId="33824"/>
    <cellStyle name="Vírgula 8 9 2" xfId="33825"/>
    <cellStyle name="Vírgula 8 9 2 2" xfId="33826"/>
    <cellStyle name="Vírgula 8 9 2 3" xfId="33827"/>
    <cellStyle name="Vírgula 8 9 2 4" xfId="33828"/>
    <cellStyle name="Vírgula 8 9 3" xfId="33829"/>
    <cellStyle name="Vírgula 8 9 4" xfId="33830"/>
    <cellStyle name="Vírgula 8 9 5" xfId="33831"/>
    <cellStyle name="Vírgula 9" xfId="22745"/>
    <cellStyle name="Vírgula 9 2" xfId="23632"/>
    <cellStyle name="Vírgula 9 2 2" xfId="25408"/>
    <cellStyle name="Vírgula 9 3" xfId="24520"/>
    <cellStyle name="Vírgula 9 4" xfId="26313"/>
    <cellStyle name="Warning Text" xfId="2048"/>
  </cellStyles>
  <dxfs count="0"/>
  <tableStyles count="0" defaultTableStyle="TableStyleMedium9" defaultPivotStyle="PivotStyleLight16"/>
  <colors>
    <mruColors>
      <color rgb="FF00FF00"/>
      <color rgb="FFFFFF99"/>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0</xdr:row>
      <xdr:rowOff>142876</xdr:rowOff>
    </xdr:from>
    <xdr:to>
      <xdr:col>2</xdr:col>
      <xdr:colOff>262103</xdr:colOff>
      <xdr:row>1</xdr:row>
      <xdr:rowOff>361951</xdr:rowOff>
    </xdr:to>
    <xdr:pic>
      <xdr:nvPicPr>
        <xdr:cNvPr id="2" name="Imagem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42900" y="142876"/>
          <a:ext cx="585953"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461122</xdr:colOff>
      <xdr:row>0</xdr:row>
      <xdr:rowOff>65554</xdr:rowOff>
    </xdr:from>
    <xdr:to>
      <xdr:col>1</xdr:col>
      <xdr:colOff>522822</xdr:colOff>
      <xdr:row>2</xdr:row>
      <xdr:rowOff>412750</xdr:rowOff>
    </xdr:to>
    <xdr:pic>
      <xdr:nvPicPr>
        <xdr:cNvPr id="3"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61122" y="65554"/>
          <a:ext cx="903075" cy="8869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57149</xdr:colOff>
      <xdr:row>32</xdr:row>
      <xdr:rowOff>66675</xdr:rowOff>
    </xdr:from>
    <xdr:to>
      <xdr:col>6</xdr:col>
      <xdr:colOff>310064</xdr:colOff>
      <xdr:row>34</xdr:row>
      <xdr:rowOff>104775</xdr:rowOff>
    </xdr:to>
    <xdr:pic>
      <xdr:nvPicPr>
        <xdr:cNvPr id="5" name="Imagem 1">
          <a:extLst>
            <a:ext uri="{FF2B5EF4-FFF2-40B4-BE49-F238E27FC236}">
              <a16:creationId xmlns:a16="http://schemas.microsoft.com/office/drawing/2014/main" xmlns="" id="{90D500BE-D935-44C2-837B-CCE3359C0FB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590924" y="7781925"/>
          <a:ext cx="259606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228600</xdr:colOff>
      <xdr:row>4</xdr:row>
      <xdr:rowOff>142875</xdr:rowOff>
    </xdr:from>
    <xdr:to>
      <xdr:col>2</xdr:col>
      <xdr:colOff>752475</xdr:colOff>
      <xdr:row>7</xdr:row>
      <xdr:rowOff>9525</xdr:rowOff>
    </xdr:to>
    <xdr:sp macro="" textlink="">
      <xdr:nvSpPr>
        <xdr:cNvPr id="6" name="Object 353" hidden="1">
          <a:extLst>
            <a:ext uri="{63B3BB69-23CF-44E3-9099-C40C66FF867C}">
              <a14:compatExt xmlns:a14="http://schemas.microsoft.com/office/drawing/2010/main" xmlns="" spid="_x0000_s30049"/>
            </a:ext>
            <a:ext uri="{FF2B5EF4-FFF2-40B4-BE49-F238E27FC236}">
              <a16:creationId xmlns:a16="http://schemas.microsoft.com/office/drawing/2014/main" xmlns="" id="{B8980652-2834-4E2D-8EFE-7EC9E23379DE}"/>
            </a:ext>
          </a:extLst>
        </xdr:cNvPr>
        <xdr:cNvSpPr/>
      </xdr:nvSpPr>
      <xdr:spPr bwMode="auto">
        <a:xfrm>
          <a:off x="0" y="0"/>
          <a:ext cx="0" cy="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228600</xdr:colOff>
      <xdr:row>4</xdr:row>
      <xdr:rowOff>142875</xdr:rowOff>
    </xdr:from>
    <xdr:to>
      <xdr:col>2</xdr:col>
      <xdr:colOff>752475</xdr:colOff>
      <xdr:row>7</xdr:row>
      <xdr:rowOff>9525</xdr:rowOff>
    </xdr:to>
    <xdr:pic>
      <xdr:nvPicPr>
        <xdr:cNvPr id="30049" name="Imagem 353">
          <a:extLst>
            <a:ext uri="{FF2B5EF4-FFF2-40B4-BE49-F238E27FC236}">
              <a16:creationId xmlns:a16="http://schemas.microsoft.com/office/drawing/2014/main" xmlns="" id="{058297A1-3648-41DB-8F4D-A6B1270D5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8600" y="828675"/>
          <a:ext cx="2143125"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779199</xdr:colOff>
      <xdr:row>52</xdr:row>
      <xdr:rowOff>0</xdr:rowOff>
    </xdr:to>
    <xdr:sp macro="" textlink="">
      <xdr:nvSpPr>
        <xdr:cNvPr id="2" name="Shape 2">
          <a:extLst>
            <a:ext uri="{FF2B5EF4-FFF2-40B4-BE49-F238E27FC236}">
              <a16:creationId xmlns:a16="http://schemas.microsoft.com/office/drawing/2014/main" xmlns="" id="{00000000-0008-0000-1000-000002000000}"/>
            </a:ext>
          </a:extLst>
        </xdr:cNvPr>
        <xdr:cNvSpPr/>
      </xdr:nvSpPr>
      <xdr:spPr>
        <a:xfrm>
          <a:off x="0" y="8134350"/>
          <a:ext cx="6922824" cy="0"/>
        </a:xfrm>
        <a:custGeom>
          <a:avLst/>
          <a:gdLst/>
          <a:ahLst/>
          <a:cxnLst/>
          <a:rect l="0" t="0" r="0" b="0"/>
          <a:pathLst>
            <a:path w="6642100">
              <a:moveTo>
                <a:pt x="6642100" y="0"/>
              </a:moveTo>
              <a:lnTo>
                <a:pt x="0" y="0"/>
              </a:lnTo>
            </a:path>
          </a:pathLst>
        </a:custGeom>
        <a:ln w="3175">
          <a:solidFill>
            <a:srgbClr val="000000"/>
          </a:solidFill>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79131</xdr:colOff>
      <xdr:row>0</xdr:row>
      <xdr:rowOff>54953</xdr:rowOff>
    </xdr:from>
    <xdr:to>
      <xdr:col>0</xdr:col>
      <xdr:colOff>410308</xdr:colOff>
      <xdr:row>2</xdr:row>
      <xdr:rowOff>9525</xdr:rowOff>
    </xdr:to>
    <xdr:pic>
      <xdr:nvPicPr>
        <xdr:cNvPr id="2" name="Imagem 1">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131" y="54953"/>
          <a:ext cx="331177" cy="3355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280148</xdr:colOff>
      <xdr:row>0</xdr:row>
      <xdr:rowOff>246529</xdr:rowOff>
    </xdr:from>
    <xdr:to>
      <xdr:col>1</xdr:col>
      <xdr:colOff>392207</xdr:colOff>
      <xdr:row>2</xdr:row>
      <xdr:rowOff>108929</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0148" y="246529"/>
          <a:ext cx="952500" cy="10838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201707</xdr:colOff>
      <xdr:row>0</xdr:row>
      <xdr:rowOff>212913</xdr:rowOff>
    </xdr:from>
    <xdr:to>
      <xdr:col>1</xdr:col>
      <xdr:colOff>841823</xdr:colOff>
      <xdr:row>2</xdr:row>
      <xdr:rowOff>168089</xdr:rowOff>
    </xdr:to>
    <xdr:pic>
      <xdr:nvPicPr>
        <xdr:cNvPr id="2" name="Imagem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18883" y="212913"/>
          <a:ext cx="640116" cy="7283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333189</xdr:colOff>
      <xdr:row>0</xdr:row>
      <xdr:rowOff>178548</xdr:rowOff>
    </xdr:from>
    <xdr:to>
      <xdr:col>1</xdr:col>
      <xdr:colOff>469901</xdr:colOff>
      <xdr:row>2</xdr:row>
      <xdr:rowOff>102343</xdr:rowOff>
    </xdr:to>
    <xdr:pic>
      <xdr:nvPicPr>
        <xdr:cNvPr id="2" name="Imagem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33189" y="178548"/>
          <a:ext cx="733612" cy="8254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302337</xdr:colOff>
      <xdr:row>6</xdr:row>
      <xdr:rowOff>54419</xdr:rowOff>
    </xdr:from>
    <xdr:to>
      <xdr:col>4</xdr:col>
      <xdr:colOff>482605</xdr:colOff>
      <xdr:row>11</xdr:row>
      <xdr:rowOff>74915</xdr:rowOff>
    </xdr:to>
    <xdr:pic>
      <xdr:nvPicPr>
        <xdr:cNvPr id="2" name="Imagem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srcRect l="10177" t="35288" r="63871" b="18219"/>
        <a:stretch/>
      </xdr:blipFill>
      <xdr:spPr>
        <a:xfrm>
          <a:off x="1569162" y="1587944"/>
          <a:ext cx="1399468" cy="120159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5</xdr:col>
      <xdr:colOff>561961</xdr:colOff>
      <xdr:row>6</xdr:row>
      <xdr:rowOff>73061</xdr:rowOff>
    </xdr:from>
    <xdr:to>
      <xdr:col>10</xdr:col>
      <xdr:colOff>464549</xdr:colOff>
      <xdr:row>10</xdr:row>
      <xdr:rowOff>110232</xdr:rowOff>
    </xdr:to>
    <xdr:pic>
      <xdr:nvPicPr>
        <xdr:cNvPr id="3" name="Imagem 2">
          <a:extLst>
            <a:ext uri="{FF2B5EF4-FFF2-40B4-BE49-F238E27FC236}">
              <a16:creationId xmlns:a16="http://schemas.microsoft.com/office/drawing/2014/main" xmlns="" id="{00000000-0008-0000-0500-000003000000}"/>
            </a:ext>
          </a:extLst>
        </xdr:cNvPr>
        <xdr:cNvPicPr>
          <a:picLocks noChangeAspect="1"/>
        </xdr:cNvPicPr>
      </xdr:nvPicPr>
      <xdr:blipFill rotWithShape="1">
        <a:blip xmlns:r="http://schemas.openxmlformats.org/officeDocument/2006/relationships" r:embed="rId1" cstate="print"/>
        <a:srcRect l="34060" t="39636" r="15656" b="28254"/>
        <a:stretch/>
      </xdr:blipFill>
      <xdr:spPr>
        <a:xfrm>
          <a:off x="3657586" y="1606586"/>
          <a:ext cx="2950588" cy="10563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12</xdr:col>
      <xdr:colOff>23131</xdr:colOff>
      <xdr:row>6</xdr:row>
      <xdr:rowOff>50586</xdr:rowOff>
    </xdr:from>
    <xdr:to>
      <xdr:col>17</xdr:col>
      <xdr:colOff>64321</xdr:colOff>
      <xdr:row>12</xdr:row>
      <xdr:rowOff>97586</xdr:rowOff>
    </xdr:to>
    <xdr:pic>
      <xdr:nvPicPr>
        <xdr:cNvPr id="4" name="Imagem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2" cstate="print"/>
        <a:srcRect l="25795" t="40689" r="26941" b="21809"/>
        <a:stretch/>
      </xdr:blipFill>
      <xdr:spPr>
        <a:xfrm>
          <a:off x="7385956" y="1584111"/>
          <a:ext cx="3174915" cy="13900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609600</xdr:colOff>
      <xdr:row>0</xdr:row>
      <xdr:rowOff>57150</xdr:rowOff>
    </xdr:from>
    <xdr:to>
      <xdr:col>2</xdr:col>
      <xdr:colOff>257175</xdr:colOff>
      <xdr:row>2</xdr:row>
      <xdr:rowOff>238125</xdr:rowOff>
    </xdr:to>
    <xdr:pic>
      <xdr:nvPicPr>
        <xdr:cNvPr id="5" name="Picture 132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9600" y="57150"/>
          <a:ext cx="914400" cy="7429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209552</xdr:colOff>
      <xdr:row>5</xdr:row>
      <xdr:rowOff>36873</xdr:rowOff>
    </xdr:from>
    <xdr:to>
      <xdr:col>8</xdr:col>
      <xdr:colOff>42863</xdr:colOff>
      <xdr:row>10</xdr:row>
      <xdr:rowOff>76200</xdr:rowOff>
    </xdr:to>
    <xdr:pic>
      <xdr:nvPicPr>
        <xdr:cNvPr id="2" name="Imagem 1">
          <a:extLst>
            <a:ext uri="{FF2B5EF4-FFF2-40B4-BE49-F238E27FC236}">
              <a16:creationId xmlns:a16="http://schemas.microsoft.com/office/drawing/2014/main" xmlns="" id="{00000000-0008-0000-0600-000002000000}"/>
            </a:ext>
          </a:extLst>
        </xdr:cNvPr>
        <xdr:cNvPicPr>
          <a:picLocks noChangeAspect="1"/>
        </xdr:cNvPicPr>
      </xdr:nvPicPr>
      <xdr:blipFill rotWithShape="1">
        <a:blip xmlns:r="http://schemas.openxmlformats.org/officeDocument/2006/relationships" r:embed="rId1" cstate="print"/>
        <a:srcRect l="24967" t="45580" r="23563" b="29807"/>
        <a:stretch/>
      </xdr:blipFill>
      <xdr:spPr>
        <a:xfrm>
          <a:off x="819152" y="1417998"/>
          <a:ext cx="4088605" cy="8489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622300</xdr:colOff>
      <xdr:row>6</xdr:row>
      <xdr:rowOff>12074</xdr:rowOff>
    </xdr:from>
    <xdr:to>
      <xdr:col>15</xdr:col>
      <xdr:colOff>130968</xdr:colOff>
      <xdr:row>10</xdr:row>
      <xdr:rowOff>2540</xdr:rowOff>
    </xdr:to>
    <xdr:pic>
      <xdr:nvPicPr>
        <xdr:cNvPr id="3" name="Imagem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2" cstate="print"/>
        <a:srcRect l="11568" t="73707" r="24149" b="4936"/>
        <a:stretch/>
      </xdr:blipFill>
      <xdr:spPr>
        <a:xfrm>
          <a:off x="6223000" y="1555124"/>
          <a:ext cx="3432969" cy="6381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47625</xdr:colOff>
      <xdr:row>0</xdr:row>
      <xdr:rowOff>133350</xdr:rowOff>
    </xdr:from>
    <xdr:to>
      <xdr:col>2</xdr:col>
      <xdr:colOff>47625</xdr:colOff>
      <xdr:row>2</xdr:row>
      <xdr:rowOff>371475</xdr:rowOff>
    </xdr:to>
    <xdr:pic>
      <xdr:nvPicPr>
        <xdr:cNvPr id="4" name="Picture 1436">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7225" y="133350"/>
          <a:ext cx="704850" cy="800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519575</xdr:colOff>
      <xdr:row>4</xdr:row>
      <xdr:rowOff>85028</xdr:rowOff>
    </xdr:from>
    <xdr:to>
      <xdr:col>8</xdr:col>
      <xdr:colOff>234641</xdr:colOff>
      <xdr:row>10</xdr:row>
      <xdr:rowOff>27879</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rotWithShape="1">
        <a:blip xmlns:r="http://schemas.openxmlformats.org/officeDocument/2006/relationships" r:embed="rId1" cstate="print"/>
        <a:srcRect l="11568" t="27737" r="13386" b="28637"/>
        <a:stretch/>
      </xdr:blipFill>
      <xdr:spPr>
        <a:xfrm>
          <a:off x="1738775" y="1294703"/>
          <a:ext cx="3839391" cy="9144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159526</xdr:colOff>
      <xdr:row>3</xdr:row>
      <xdr:rowOff>118327</xdr:rowOff>
    </xdr:from>
    <xdr:to>
      <xdr:col>14</xdr:col>
      <xdr:colOff>346850</xdr:colOff>
      <xdr:row>10</xdr:row>
      <xdr:rowOff>131680</xdr:rowOff>
    </xdr:to>
    <xdr:pic>
      <xdr:nvPicPr>
        <xdr:cNvPr id="3" name="Imagem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2" cstate="print"/>
        <a:srcRect l="25113" t="41021" r="53289" b="44003"/>
        <a:stretch/>
      </xdr:blipFill>
      <xdr:spPr>
        <a:xfrm>
          <a:off x="6265051" y="1089877"/>
          <a:ext cx="3235324" cy="12230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419102</xdr:colOff>
      <xdr:row>249</xdr:row>
      <xdr:rowOff>9525</xdr:rowOff>
    </xdr:from>
    <xdr:to>
      <xdr:col>12</xdr:col>
      <xdr:colOff>189106</xdr:colOff>
      <xdr:row>260</xdr:row>
      <xdr:rowOff>36405</xdr:rowOff>
    </xdr:to>
    <xdr:pic>
      <xdr:nvPicPr>
        <xdr:cNvPr id="4" name="Imagem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3" cstate="print"/>
        <a:srcRect l="25795" t="40689" r="26941" b="21809"/>
        <a:stretch/>
      </xdr:blipFill>
      <xdr:spPr>
        <a:xfrm>
          <a:off x="3933827" y="27165300"/>
          <a:ext cx="4189604" cy="1808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209550</xdr:colOff>
      <xdr:row>0</xdr:row>
      <xdr:rowOff>76200</xdr:rowOff>
    </xdr:from>
    <xdr:to>
      <xdr:col>3</xdr:col>
      <xdr:colOff>266700</xdr:colOff>
      <xdr:row>3</xdr:row>
      <xdr:rowOff>114300</xdr:rowOff>
    </xdr:to>
    <xdr:pic>
      <xdr:nvPicPr>
        <xdr:cNvPr id="5" name="Picture 1333">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8750" y="76200"/>
          <a:ext cx="1133475" cy="1009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253998</xdr:colOff>
      <xdr:row>0</xdr:row>
      <xdr:rowOff>317501</xdr:rowOff>
    </xdr:from>
    <xdr:to>
      <xdr:col>9</xdr:col>
      <xdr:colOff>895756</xdr:colOff>
      <xdr:row>2</xdr:row>
      <xdr:rowOff>95251</xdr:rowOff>
    </xdr:to>
    <xdr:pic>
      <xdr:nvPicPr>
        <xdr:cNvPr id="2" name="Imagem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69498" y="317501"/>
          <a:ext cx="641758" cy="730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224118</xdr:colOff>
      <xdr:row>0</xdr:row>
      <xdr:rowOff>392207</xdr:rowOff>
    </xdr:from>
    <xdr:to>
      <xdr:col>9</xdr:col>
      <xdr:colOff>773206</xdr:colOff>
      <xdr:row>2</xdr:row>
      <xdr:rowOff>64509</xdr:rowOff>
    </xdr:to>
    <xdr:pic>
      <xdr:nvPicPr>
        <xdr:cNvPr id="2" name="Imagem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95647" y="392207"/>
          <a:ext cx="549088" cy="6248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fabiano\Downloads\10039\ca_arqs\eletrica\e0104500.do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JUSTI&#199;A%20FEDERAL\Predio%20Sede%20%20Vitoria%20ES%20-%202009\Justi&#231;a%20Federal%201&#170;%20Instancia\PLANILHA%20OR&#199;AMENTARIA\Or&#231;amento\JFES_Planilha_Orc_Rev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PLANILHA%20M&#218;LTIPLA%202.5%20luiz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ER&#202;NCIA%20DE%20OR&#199;AMENTO\ORGANIZAR\2-%20VESTIARIO%20CASAR&#195;O%2011-08-2015%20-%20C&#243;p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ER&#202;NCIA%20DE%20OR&#199;AMENTO\08-REFORMA%20E%20AMPLIA&#199;&#195;O%20DO%20COMPLEXO%20ESTA&#199;&#195;O%20FERROVI&#193;RIA\PLANILHA%20REFORMA%20E%20AMPLIA&#199;&#195;O%20DO%20COMPLEXO%20ESTA&#199;&#195;O%20FERROVI&#193;RIA_RE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fabiano\Downloads\10039\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C&#243;pia%20de%20PLANILHA%20M&#218;LTIPLA%202.5%20luiza%20gfsg%20sdgdsgf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mob-22\c$\SEMOB%20GERAL\SEMOB%202007\FRANCIELLEN\CAMPO%20DE%20FUTEBol%20SOCIET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arcia\Receita%20Federal%20-%20RJ\Preg&#227;o%203-2013%20-%20Ag.%20Modelo%20B%20Pirai%20e%20Resende\EDITAL%201-2013-%20ADAPTACAO%20PROJETO%20BASICO%20-%20AGENCIA%20MODELO\ANEXO%20V%20-%20PLANILHA%20DE%20OR&#199;AMENTO%20E%20CRONOGRA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Marcia\Receita%20Federal%20-%20RJ\Preg&#227;o%203-2013%20-%20Ag.%20Modelo%20B%20Pirai%20e%20Resende\EDITAL%201-2013-%20ADAPTACAO%20PROJETO%20BASICO%20-%20AGENCIA%20MODELO\ANEXO%20V%20-%20PLANILHA%20DE%20OR&#199;AMENTO%20E%20CRONOGRAM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OPES"/>
      <sheetName val="MEM DE CALCULO IOPES"/>
      <sheetName val="ALVENARIA-ANEXOIV"/>
      <sheetName val="SAPATAS-ANEXOI"/>
      <sheetName val="CINTAS E VIGAS-ANEXOII"/>
      <sheetName val="PILARES E PILARETES-ANEXOIII"/>
      <sheetName val="TETO E PISO-ANEXOV"/>
      <sheetName val="ESQUADRIAS-ANEXOVI"/>
      <sheetName val="Plan1"/>
    </sheetNames>
    <sheetDataSet>
      <sheetData sheetId="0" refreshError="1"/>
      <sheetData sheetId="1" refreshError="1"/>
      <sheetData sheetId="2">
        <row r="3">
          <cell r="D3" t="str">
            <v>SERVIÇO: VESTIÁRIO E ALAMBRADO DO CAMPO CASARÃO</v>
          </cell>
        </row>
      </sheetData>
      <sheetData sheetId="3">
        <row r="4">
          <cell r="C4" t="str">
            <v>SERVIÇO: VESTIÁRIO E ALAMBRADO DO CAMPO CASARÃO</v>
          </cell>
        </row>
      </sheetData>
      <sheetData sheetId="4">
        <row r="4">
          <cell r="D4" t="str">
            <v>SERVIÇO: VESTIÁRIO E ALAMBRADO DO CAMPO CASARÃO</v>
          </cell>
        </row>
      </sheetData>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DEAL_CP_038-2016"/>
      <sheetName val="RESUMO"/>
      <sheetName val="GLOBAL"/>
      <sheetName val="MEM-LEVANT"/>
      <sheetName val="CRONOGRAMA"/>
      <sheetName val="ABC"/>
      <sheetName val="SINAPI-SERVIÇOS"/>
      <sheetName val="LABOR-SERVIÇOS"/>
      <sheetName val="ARQ-COMP"/>
      <sheetName val="ADM-COMP"/>
      <sheetName val="ABC2"/>
      <sheetName val="LABOR-INSUMOS"/>
      <sheetName val="SINAPI-INSUMOS"/>
      <sheetName val="ORSE"/>
      <sheetName val="SAPATAS-ANEXOI"/>
      <sheetName val="CINTAS E VIGAS-ANEXOII"/>
      <sheetName val="PILARES E PILARETES-ANEXOIII"/>
      <sheetName val="CURVA ABC"/>
      <sheetName val="BDI-COMP "/>
      <sheetName val="LS-COMP"/>
      <sheetName val="DER-ES JAN-18"/>
      <sheetName val="CLI-COMP"/>
      <sheetName val="EST-COMP"/>
      <sheetName val="GAS-COMP"/>
      <sheetName val="IMPER-COMP"/>
      <sheetName val="HID-COMP"/>
      <sheetName val="IMPL-COMP"/>
      <sheetName val="INC-COMP"/>
      <sheetName val="SCE-COMP"/>
      <sheetName val="SEG-COMP"/>
      <sheetName val="SPDA-COMP"/>
      <sheetName val="QUADRO RESUMO"/>
      <sheetName val="SCORIO"/>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4">
          <cell r="J24">
            <v>0.35</v>
          </cell>
        </row>
        <row r="25">
          <cell r="J25">
            <v>0.35</v>
          </cell>
        </row>
        <row r="26">
          <cell r="J26">
            <v>0.35</v>
          </cell>
        </row>
        <row r="27">
          <cell r="J27">
            <v>0.35</v>
          </cell>
        </row>
        <row r="28">
          <cell r="J28">
            <v>0.35</v>
          </cell>
        </row>
        <row r="29">
          <cell r="J29">
            <v>0.35</v>
          </cell>
        </row>
        <row r="30">
          <cell r="J30">
            <v>0.35</v>
          </cell>
        </row>
        <row r="31">
          <cell r="J31">
            <v>0.35</v>
          </cell>
        </row>
        <row r="32">
          <cell r="J32">
            <v>0.35</v>
          </cell>
        </row>
        <row r="33">
          <cell r="J33">
            <v>0.35</v>
          </cell>
        </row>
        <row r="34">
          <cell r="J34">
            <v>0.35</v>
          </cell>
        </row>
        <row r="35">
          <cell r="J35">
            <v>0.35</v>
          </cell>
        </row>
        <row r="36">
          <cell r="J36">
            <v>0.35</v>
          </cell>
        </row>
        <row r="37">
          <cell r="J37">
            <v>0.35</v>
          </cell>
        </row>
        <row r="38">
          <cell r="J38">
            <v>0.35</v>
          </cell>
        </row>
        <row r="39">
          <cell r="J39">
            <v>0.35</v>
          </cell>
        </row>
        <row r="40">
          <cell r="J40">
            <v>0.35</v>
          </cell>
        </row>
        <row r="41">
          <cell r="J41">
            <v>0.35</v>
          </cell>
        </row>
        <row r="42">
          <cell r="J42">
            <v>0.35</v>
          </cell>
        </row>
        <row r="43">
          <cell r="J43">
            <v>0.35</v>
          </cell>
        </row>
        <row r="44">
          <cell r="J44">
            <v>0.35</v>
          </cell>
        </row>
        <row r="45">
          <cell r="J45">
            <v>0.35</v>
          </cell>
        </row>
        <row r="46">
          <cell r="J46">
            <v>0.35</v>
          </cell>
        </row>
        <row r="47">
          <cell r="J47">
            <v>0.35</v>
          </cell>
        </row>
        <row r="48">
          <cell r="J48">
            <v>0.35</v>
          </cell>
        </row>
        <row r="49">
          <cell r="J49">
            <v>0.35</v>
          </cell>
        </row>
        <row r="50">
          <cell r="J50">
            <v>0.35</v>
          </cell>
        </row>
        <row r="51">
          <cell r="J51">
            <v>0.35</v>
          </cell>
        </row>
        <row r="52">
          <cell r="J52">
            <v>0.35</v>
          </cell>
        </row>
        <row r="53">
          <cell r="J53">
            <v>0.35</v>
          </cell>
        </row>
        <row r="54">
          <cell r="J54">
            <v>0.35</v>
          </cell>
        </row>
        <row r="55">
          <cell r="J55">
            <v>0.35</v>
          </cell>
        </row>
        <row r="56">
          <cell r="J56">
            <v>0.35</v>
          </cell>
        </row>
        <row r="57">
          <cell r="J57">
            <v>0.35</v>
          </cell>
        </row>
        <row r="58">
          <cell r="J58">
            <v>0.35</v>
          </cell>
        </row>
        <row r="59">
          <cell r="J59">
            <v>0.35</v>
          </cell>
        </row>
        <row r="60">
          <cell r="J60">
            <v>0.35</v>
          </cell>
        </row>
        <row r="61">
          <cell r="J61">
            <v>0.35</v>
          </cell>
        </row>
        <row r="62">
          <cell r="J62">
            <v>0.35</v>
          </cell>
        </row>
        <row r="63">
          <cell r="J63">
            <v>0.35</v>
          </cell>
        </row>
        <row r="64">
          <cell r="J64">
            <v>0.35</v>
          </cell>
        </row>
        <row r="65">
          <cell r="J65">
            <v>0.35</v>
          </cell>
        </row>
        <row r="66">
          <cell r="J66">
            <v>0.35</v>
          </cell>
        </row>
        <row r="67">
          <cell r="J67">
            <v>0.35</v>
          </cell>
        </row>
        <row r="68">
          <cell r="J68">
            <v>0.35</v>
          </cell>
        </row>
        <row r="69">
          <cell r="J69">
            <v>0.35</v>
          </cell>
        </row>
        <row r="70">
          <cell r="J70">
            <v>0.35</v>
          </cell>
        </row>
        <row r="71">
          <cell r="J71">
            <v>0.35</v>
          </cell>
        </row>
        <row r="72">
          <cell r="J72">
            <v>0.35</v>
          </cell>
        </row>
        <row r="73">
          <cell r="J73">
            <v>0.35</v>
          </cell>
        </row>
        <row r="74">
          <cell r="J74">
            <v>0.35</v>
          </cell>
        </row>
        <row r="75">
          <cell r="J75">
            <v>0.35</v>
          </cell>
        </row>
        <row r="76">
          <cell r="J76">
            <v>0.35</v>
          </cell>
        </row>
        <row r="77">
          <cell r="J77">
            <v>0.35</v>
          </cell>
        </row>
        <row r="78">
          <cell r="J78">
            <v>0.35</v>
          </cell>
        </row>
        <row r="79">
          <cell r="J79">
            <v>0.35</v>
          </cell>
        </row>
        <row r="80">
          <cell r="J80">
            <v>0.35</v>
          </cell>
        </row>
        <row r="81">
          <cell r="J81">
            <v>0</v>
          </cell>
        </row>
        <row r="84">
          <cell r="J84">
            <v>0</v>
          </cell>
        </row>
        <row r="85">
          <cell r="J85">
            <v>0</v>
          </cell>
        </row>
        <row r="86">
          <cell r="J86">
            <v>0.35</v>
          </cell>
        </row>
        <row r="87">
          <cell r="J87">
            <v>0.35</v>
          </cell>
        </row>
        <row r="88">
          <cell r="J88">
            <v>0.35</v>
          </cell>
        </row>
        <row r="89">
          <cell r="J89">
            <v>0.35</v>
          </cell>
        </row>
        <row r="90">
          <cell r="J90">
            <v>0</v>
          </cell>
        </row>
        <row r="91">
          <cell r="J91">
            <v>0</v>
          </cell>
        </row>
        <row r="92">
          <cell r="J92">
            <v>0</v>
          </cell>
        </row>
        <row r="93">
          <cell r="J93">
            <v>0</v>
          </cell>
        </row>
        <row r="94">
          <cell r="J9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1ª Med. "/>
      <sheetName val="2ª Med."/>
    </sheetNames>
    <sheetDataSet>
      <sheetData sheetId="0">
        <row r="2">
          <cell r="A2">
            <v>1</v>
          </cell>
          <cell r="B2" t="str">
            <v xml:space="preserve">SERVIÇOS PRELIMINARES </v>
          </cell>
          <cell r="C2" t="str">
            <v/>
          </cell>
          <cell r="D2" t="str">
            <v/>
          </cell>
        </row>
        <row r="3">
          <cell r="A3">
            <v>102</v>
          </cell>
          <cell r="B3" t="str">
            <v xml:space="preserve">DEMOLIÇÕES E RETIRADAS </v>
          </cell>
          <cell r="C3" t="str">
            <v/>
          </cell>
          <cell r="D3" t="str">
            <v/>
          </cell>
        </row>
        <row r="4">
          <cell r="A4">
            <v>10201</v>
          </cell>
          <cell r="B4" t="str">
            <v xml:space="preserve">Demolição de piso cimentado inclusive lastro de concreto </v>
          </cell>
          <cell r="C4" t="str">
            <v xml:space="preserve">m2 </v>
          </cell>
          <cell r="D4">
            <v>9.9499999999999993</v>
          </cell>
        </row>
        <row r="5">
          <cell r="A5">
            <v>10202</v>
          </cell>
          <cell r="B5" t="str">
            <v xml:space="preserve">Demolição de piso revestido com cerâmica </v>
          </cell>
          <cell r="C5" t="str">
            <v xml:space="preserve">m2 </v>
          </cell>
          <cell r="D5">
            <v>5.35</v>
          </cell>
        </row>
        <row r="6">
          <cell r="A6">
            <v>10203</v>
          </cell>
          <cell r="B6" t="str">
            <v xml:space="preserve">Demolição de piso revestido com cerâmica inclusive lastro de concreto </v>
          </cell>
          <cell r="C6" t="str">
            <v xml:space="preserve">m2 </v>
          </cell>
          <cell r="D6">
            <v>10.71</v>
          </cell>
        </row>
        <row r="7">
          <cell r="A7">
            <v>10204</v>
          </cell>
          <cell r="B7" t="str">
            <v xml:space="preserve">Demolição de piso revestido com tacos de madeira </v>
          </cell>
          <cell r="C7" t="str">
            <v xml:space="preserve">m2 </v>
          </cell>
          <cell r="D7">
            <v>7.65</v>
          </cell>
        </row>
        <row r="8">
          <cell r="A8">
            <v>10205</v>
          </cell>
          <cell r="B8" t="str">
            <v xml:space="preserve">Demolição de piso de tábuas </v>
          </cell>
          <cell r="C8" t="str">
            <v xml:space="preserve">m2 </v>
          </cell>
          <cell r="D8">
            <v>6.9</v>
          </cell>
        </row>
        <row r="9">
          <cell r="A9">
            <v>10206</v>
          </cell>
          <cell r="B9" t="str">
            <v xml:space="preserve">Demolição de revestimento com azulejos </v>
          </cell>
          <cell r="C9" t="str">
            <v xml:space="preserve">m2 </v>
          </cell>
          <cell r="D9">
            <v>19.14</v>
          </cell>
        </row>
        <row r="10">
          <cell r="A10">
            <v>10207</v>
          </cell>
          <cell r="B10" t="str">
            <v xml:space="preserve">Demolição de revestimento com lambris de madeira </v>
          </cell>
          <cell r="C10" t="str">
            <v xml:space="preserve">m2 </v>
          </cell>
          <cell r="D10">
            <v>19.14</v>
          </cell>
        </row>
        <row r="11">
          <cell r="A11">
            <v>10208</v>
          </cell>
          <cell r="B11" t="str">
            <v xml:space="preserve">Retirada de revestimento antigo em reboco </v>
          </cell>
          <cell r="C11" t="str">
            <v xml:space="preserve">m2 </v>
          </cell>
          <cell r="D11">
            <v>3.83</v>
          </cell>
        </row>
        <row r="12">
          <cell r="A12">
            <v>10209</v>
          </cell>
          <cell r="B12" t="str">
            <v xml:space="preserve">Demolição de alvenaria </v>
          </cell>
          <cell r="C12" t="str">
            <v xml:space="preserve">m3 </v>
          </cell>
          <cell r="D12">
            <v>22.96</v>
          </cell>
        </row>
        <row r="13">
          <cell r="A13">
            <v>10210</v>
          </cell>
          <cell r="B13" t="str">
            <v xml:space="preserve">Demolição manual de concreto simples (EMOP 05.001.001) </v>
          </cell>
          <cell r="C13" t="str">
            <v xml:space="preserve">m3 </v>
          </cell>
          <cell r="D13">
            <v>107.81</v>
          </cell>
        </row>
        <row r="14">
          <cell r="A14">
            <v>10211</v>
          </cell>
          <cell r="B14" t="str">
            <v xml:space="preserve">Demolição de concreto armado, com utilização de rompedor pneumático </v>
          </cell>
          <cell r="C14" t="str">
            <v xml:space="preserve">m3 </v>
          </cell>
          <cell r="D14">
            <v>462.6</v>
          </cell>
        </row>
        <row r="15">
          <cell r="A15">
            <v>10212</v>
          </cell>
          <cell r="B15" t="str">
            <v xml:space="preserve">Retirada manual de pavimento em paralelepípedos, incluindo empilhamento para reaproveitamento </v>
          </cell>
          <cell r="C15" t="str">
            <v xml:space="preserve">m2 </v>
          </cell>
          <cell r="D15">
            <v>4.5999999999999996</v>
          </cell>
        </row>
        <row r="16">
          <cell r="A16">
            <v>10213</v>
          </cell>
          <cell r="B16" t="str">
            <v xml:space="preserve">Retirada manual de blocos pré-moldados de concreto (Blokret), inclusive empilhamento para reaproveitamento </v>
          </cell>
          <cell r="C16" t="str">
            <v xml:space="preserve">m2 </v>
          </cell>
          <cell r="D16">
            <v>5.35</v>
          </cell>
        </row>
        <row r="17">
          <cell r="A17">
            <v>10214</v>
          </cell>
          <cell r="B17" t="str">
            <v xml:space="preserve">Retirada de portas e janelas de madeira, inclusive batentes </v>
          </cell>
          <cell r="C17" t="str">
            <v xml:space="preserve">m2 </v>
          </cell>
          <cell r="D17">
            <v>6.12</v>
          </cell>
        </row>
        <row r="18">
          <cell r="A18">
            <v>10215</v>
          </cell>
          <cell r="B18" t="str">
            <v xml:space="preserve">Retirada de esquadrias metálicas </v>
          </cell>
          <cell r="C18" t="str">
            <v xml:space="preserve">m2 </v>
          </cell>
          <cell r="D18">
            <v>3.83</v>
          </cell>
        </row>
        <row r="19">
          <cell r="A19">
            <v>10216</v>
          </cell>
          <cell r="B19" t="str">
            <v xml:space="preserve">Retirada de meio-fio de concreto </v>
          </cell>
          <cell r="C19" t="str">
            <v xml:space="preserve">m </v>
          </cell>
          <cell r="D19">
            <v>3.83</v>
          </cell>
        </row>
        <row r="20">
          <cell r="A20">
            <v>10217</v>
          </cell>
          <cell r="B20" t="str">
            <v xml:space="preserve">Remoção de pintura antiga a cal </v>
          </cell>
          <cell r="C20" t="str">
            <v xml:space="preserve">m2 </v>
          </cell>
          <cell r="D20">
            <v>1.34</v>
          </cell>
        </row>
        <row r="21">
          <cell r="A21">
            <v>10218</v>
          </cell>
          <cell r="B21" t="str">
            <v xml:space="preserve">Remoção de pintura antiga a óleo ou esmalte </v>
          </cell>
          <cell r="C21" t="str">
            <v xml:space="preserve">m2 </v>
          </cell>
          <cell r="D21">
            <v>5.15</v>
          </cell>
        </row>
        <row r="22">
          <cell r="A22">
            <v>10219</v>
          </cell>
          <cell r="B22" t="str">
            <v xml:space="preserve">Demolição manual de concreto armado (EMOP 05.001.033) </v>
          </cell>
          <cell r="C22" t="str">
            <v xml:space="preserve">m3 </v>
          </cell>
          <cell r="D22">
            <v>126.87</v>
          </cell>
        </row>
        <row r="23">
          <cell r="A23">
            <v>10220</v>
          </cell>
          <cell r="B23" t="str">
            <v xml:space="preserve">Demolição de piso cimentado, exclusive lastro de concreto </v>
          </cell>
          <cell r="C23" t="str">
            <v xml:space="preserve">m2 </v>
          </cell>
          <cell r="D23">
            <v>4.71</v>
          </cell>
        </row>
        <row r="24">
          <cell r="A24">
            <v>10221</v>
          </cell>
          <cell r="B24" t="str">
            <v xml:space="preserve">Retirada de bandeira de porta </v>
          </cell>
          <cell r="C24" t="str">
            <v xml:space="preserve">und </v>
          </cell>
          <cell r="D24">
            <v>11.7</v>
          </cell>
        </row>
        <row r="25">
          <cell r="A25">
            <v>10222</v>
          </cell>
          <cell r="B25" t="str">
            <v xml:space="preserve">Demolição de elementos vazados cerâmicos ou de concreto </v>
          </cell>
          <cell r="C25" t="str">
            <v xml:space="preserve">m2 </v>
          </cell>
          <cell r="D25">
            <v>8.4700000000000006</v>
          </cell>
        </row>
        <row r="26">
          <cell r="A26">
            <v>10223</v>
          </cell>
          <cell r="B26" t="str">
            <v xml:space="preserve">Retirada de aparelhos sanitários </v>
          </cell>
          <cell r="C26" t="str">
            <v xml:space="preserve">und </v>
          </cell>
          <cell r="D26">
            <v>8.77</v>
          </cell>
        </row>
        <row r="27">
          <cell r="A27">
            <v>10224</v>
          </cell>
          <cell r="B27" t="str">
            <v xml:space="preserve">Retirada de grades, gradis, alambrados, cercas e portões </v>
          </cell>
          <cell r="C27" t="str">
            <v xml:space="preserve">m2 </v>
          </cell>
          <cell r="D27">
            <v>6.73</v>
          </cell>
        </row>
        <row r="28">
          <cell r="A28">
            <v>10225</v>
          </cell>
          <cell r="B28" t="str">
            <v xml:space="preserve">Retirada de bancada de pia </v>
          </cell>
          <cell r="C28" t="str">
            <v xml:space="preserve">m2 </v>
          </cell>
          <cell r="D28">
            <v>9.5500000000000007</v>
          </cell>
        </row>
        <row r="29">
          <cell r="A29">
            <v>10226</v>
          </cell>
          <cell r="B29" t="str">
            <v xml:space="preserve">Retirada de tanque de cimento </v>
          </cell>
          <cell r="C29" t="str">
            <v xml:space="preserve">und </v>
          </cell>
          <cell r="D29">
            <v>9.5500000000000007</v>
          </cell>
        </row>
        <row r="30">
          <cell r="A30">
            <v>10227</v>
          </cell>
          <cell r="B30" t="str">
            <v xml:space="preserve">Retirada de caixa d'água de fibrocimento, inclusive tubulação de ligação </v>
          </cell>
          <cell r="C30" t="str">
            <v xml:space="preserve">und </v>
          </cell>
          <cell r="D30">
            <v>17.54</v>
          </cell>
        </row>
        <row r="31">
          <cell r="A31">
            <v>10228</v>
          </cell>
          <cell r="B31" t="str">
            <v xml:space="preserve">Demolição de forro de madeira, sem reaproveitamento </v>
          </cell>
          <cell r="C31" t="str">
            <v xml:space="preserve">m2 </v>
          </cell>
          <cell r="D31">
            <v>2.61</v>
          </cell>
        </row>
        <row r="32">
          <cell r="A32">
            <v>10229</v>
          </cell>
          <cell r="B32" t="str">
            <v xml:space="preserve">Retirada de poste de aço de 4 a 6 m </v>
          </cell>
          <cell r="C32" t="str">
            <v xml:space="preserve">und </v>
          </cell>
          <cell r="D32">
            <v>15.64</v>
          </cell>
        </row>
        <row r="33">
          <cell r="A33">
            <v>10230</v>
          </cell>
          <cell r="B33" t="str">
            <v xml:space="preserve">Retirada de pintura antiga a base de PVA </v>
          </cell>
          <cell r="C33" t="str">
            <v xml:space="preserve">m2 </v>
          </cell>
          <cell r="D33">
            <v>2.4300000000000002</v>
          </cell>
        </row>
        <row r="34">
          <cell r="A34">
            <v>10234</v>
          </cell>
          <cell r="B34" t="str">
            <v xml:space="preserve">Demolição de laje pré-moldada de concreto </v>
          </cell>
          <cell r="C34" t="str">
            <v xml:space="preserve">m2 </v>
          </cell>
          <cell r="D34">
            <v>9.9499999999999993</v>
          </cell>
        </row>
        <row r="35">
          <cell r="A35">
            <v>10238</v>
          </cell>
          <cell r="B35" t="str">
            <v xml:space="preserve">Apicoamento de superfície com revestimento em argamassa </v>
          </cell>
          <cell r="C35" t="str">
            <v xml:space="preserve">m2 </v>
          </cell>
          <cell r="D35">
            <v>3.83</v>
          </cell>
        </row>
        <row r="36">
          <cell r="A36">
            <v>10239</v>
          </cell>
          <cell r="B36" t="str">
            <v xml:space="preserve">Retirada de divisórias com reaproveitamento </v>
          </cell>
          <cell r="C36" t="str">
            <v xml:space="preserve">m2 </v>
          </cell>
          <cell r="D36">
            <v>14.94</v>
          </cell>
        </row>
        <row r="37">
          <cell r="A37">
            <v>10240</v>
          </cell>
          <cell r="B37" t="str">
            <v xml:space="preserve">Retirada de pontos elétricos ( luminárias, interruptores e tomadas) </v>
          </cell>
          <cell r="C37" t="str">
            <v xml:space="preserve">und </v>
          </cell>
          <cell r="D37">
            <v>4.6500000000000004</v>
          </cell>
        </row>
        <row r="38">
          <cell r="A38">
            <v>10242</v>
          </cell>
          <cell r="B38" t="str">
            <v xml:space="preserve">Retirada de vidros quebrados </v>
          </cell>
          <cell r="C38" t="str">
            <v xml:space="preserve">m2 </v>
          </cell>
          <cell r="D38">
            <v>1.34</v>
          </cell>
        </row>
        <row r="39">
          <cell r="A39">
            <v>10244</v>
          </cell>
          <cell r="B39" t="str">
            <v xml:space="preserve">Retirada de rodapé em argamassa de cimento e areia </v>
          </cell>
          <cell r="C39" t="str">
            <v xml:space="preserve">m </v>
          </cell>
          <cell r="D39">
            <v>5.52</v>
          </cell>
        </row>
        <row r="40">
          <cell r="A40">
            <v>10246</v>
          </cell>
          <cell r="B40" t="str">
            <v xml:space="preserve">Lixamento de parede com pintura antiga PVA para recebimento de nova camada de tinta </v>
          </cell>
          <cell r="C40" t="str">
            <v xml:space="preserve">m2 </v>
          </cell>
          <cell r="D40">
            <v>1.42</v>
          </cell>
        </row>
        <row r="41">
          <cell r="A41">
            <v>10253</v>
          </cell>
          <cell r="B41" t="str">
            <v xml:space="preserve">Remoção de engradamento de madeira de cobertura para reaproveitamento </v>
          </cell>
          <cell r="C41" t="str">
            <v xml:space="preserve">m2 </v>
          </cell>
          <cell r="D41">
            <v>11.29</v>
          </cell>
        </row>
        <row r="42">
          <cell r="A42">
            <v>10254</v>
          </cell>
          <cell r="B42" t="str">
            <v xml:space="preserve">Remoção de telhas cerâmicas, tipo francesa, inclusive cumeeira </v>
          </cell>
          <cell r="C42" t="str">
            <v xml:space="preserve">m2 </v>
          </cell>
          <cell r="D42">
            <v>3.72</v>
          </cell>
        </row>
        <row r="43">
          <cell r="A43">
            <v>10255</v>
          </cell>
          <cell r="B43" t="str">
            <v xml:space="preserve">Remoção de telhas cerâmicas tipo colonial, inclusive cumeeiras </v>
          </cell>
          <cell r="C43" t="str">
            <v xml:space="preserve">m2 </v>
          </cell>
          <cell r="D43">
            <v>9.2200000000000006</v>
          </cell>
        </row>
        <row r="44">
          <cell r="A44">
            <v>10256</v>
          </cell>
          <cell r="B44" t="str">
            <v xml:space="preserve">Remoção de telha ondulada de fibrocimento, inclusive cumeeira </v>
          </cell>
          <cell r="C44" t="str">
            <v xml:space="preserve">m2 </v>
          </cell>
          <cell r="D44">
            <v>2.93</v>
          </cell>
        </row>
        <row r="45">
          <cell r="A45">
            <v>10259</v>
          </cell>
          <cell r="B45" t="str">
            <v xml:space="preserve">Retirada de rodapé de madeira ou cerâmica </v>
          </cell>
          <cell r="C45" t="str">
            <v xml:space="preserve">m </v>
          </cell>
          <cell r="D45">
            <v>0.88</v>
          </cell>
        </row>
        <row r="46">
          <cell r="A46">
            <v>10264</v>
          </cell>
          <cell r="B46" t="str">
            <v xml:space="preserve">Demolição de piso granilite </v>
          </cell>
          <cell r="C46" t="str">
            <v xml:space="preserve">m2 </v>
          </cell>
          <cell r="D46">
            <v>10.61</v>
          </cell>
        </row>
        <row r="47">
          <cell r="A47">
            <v>10269</v>
          </cell>
          <cell r="B47" t="str">
            <v xml:space="preserve">Demolição mecânica de edificações existentes </v>
          </cell>
          <cell r="C47" t="str">
            <v xml:space="preserve">h </v>
          </cell>
          <cell r="D47">
            <v>133.44</v>
          </cell>
        </row>
        <row r="48">
          <cell r="A48">
            <v>10271</v>
          </cell>
          <cell r="B48" t="str">
            <v xml:space="preserve">Retirada de caixas/quadros elétricos </v>
          </cell>
          <cell r="C48" t="str">
            <v xml:space="preserve">und </v>
          </cell>
          <cell r="D48">
            <v>6.04</v>
          </cell>
        </row>
        <row r="49">
          <cell r="A49">
            <v>10279</v>
          </cell>
          <cell r="B49" t="str">
            <v xml:space="preserve">Retirada de quadro de giz (1.29 x 3.95m) </v>
          </cell>
          <cell r="C49" t="str">
            <v xml:space="preserve">und </v>
          </cell>
          <cell r="D49">
            <v>8.9</v>
          </cell>
        </row>
        <row r="50">
          <cell r="A50">
            <v>10280</v>
          </cell>
          <cell r="B50" t="str">
            <v xml:space="preserve">Remoção de cobertura em telha metálica, exclusive estrutura </v>
          </cell>
          <cell r="C50" t="str">
            <v xml:space="preserve">m2 </v>
          </cell>
          <cell r="D50">
            <v>3.35</v>
          </cell>
        </row>
        <row r="51">
          <cell r="A51">
            <v>10286</v>
          </cell>
          <cell r="B51" t="str">
            <v xml:space="preserve">Demolição de divisória de granito </v>
          </cell>
          <cell r="C51" t="str">
            <v xml:space="preserve">m2 </v>
          </cell>
          <cell r="D51">
            <v>5.66</v>
          </cell>
        </row>
        <row r="52">
          <cell r="A52">
            <v>10292</v>
          </cell>
          <cell r="B52" t="str">
            <v xml:space="preserve">Retirada de alizar de madeira </v>
          </cell>
          <cell r="C52" t="str">
            <v xml:space="preserve">m </v>
          </cell>
          <cell r="D52">
            <v>0.23</v>
          </cell>
        </row>
        <row r="53">
          <cell r="A53">
            <v>10293</v>
          </cell>
          <cell r="B53" t="str">
            <v xml:space="preserve">Retirada de caixa de ar refrigerado, em concreto </v>
          </cell>
          <cell r="C53" t="str">
            <v xml:space="preserve">und </v>
          </cell>
          <cell r="D53">
            <v>9.9700000000000006</v>
          </cell>
        </row>
        <row r="54">
          <cell r="A54">
            <v>103</v>
          </cell>
          <cell r="B54" t="str">
            <v xml:space="preserve">DEMOLIÇÕES E RETIRADAS </v>
          </cell>
          <cell r="C54" t="str">
            <v/>
          </cell>
          <cell r="D54" t="str">
            <v/>
          </cell>
        </row>
        <row r="55">
          <cell r="A55">
            <v>10315</v>
          </cell>
          <cell r="B55" t="str">
            <v xml:space="preserve">Retirada de cobertura em telhas Canalete 49 </v>
          </cell>
          <cell r="C55" t="str">
            <v xml:space="preserve">m2 </v>
          </cell>
          <cell r="D55">
            <v>4.4000000000000004</v>
          </cell>
        </row>
        <row r="56">
          <cell r="A56">
            <v>10317</v>
          </cell>
          <cell r="B56" t="str">
            <v xml:space="preserve">Demolição de alvenaria, com reaproveitamento </v>
          </cell>
          <cell r="C56" t="str">
            <v xml:space="preserve">m2 </v>
          </cell>
          <cell r="D56">
            <v>45.94</v>
          </cell>
        </row>
        <row r="57">
          <cell r="A57">
            <v>10318</v>
          </cell>
          <cell r="B57" t="str">
            <v xml:space="preserve">Remoção de forro em eucatex, sem aproveitamento do material </v>
          </cell>
          <cell r="C57" t="str">
            <v xml:space="preserve">m2 </v>
          </cell>
          <cell r="D57">
            <v>5.44</v>
          </cell>
        </row>
        <row r="58">
          <cell r="A58">
            <v>10319</v>
          </cell>
          <cell r="B58" t="str">
            <v xml:space="preserve">Remoção de pintura antiga a base de óleo ou esmalte sobre esquadrias </v>
          </cell>
          <cell r="C58" t="str">
            <v xml:space="preserve">m2 </v>
          </cell>
          <cell r="D58">
            <v>7.5</v>
          </cell>
        </row>
        <row r="59">
          <cell r="A59">
            <v>10320</v>
          </cell>
          <cell r="B59" t="str">
            <v xml:space="preserve">Remoção de revestimento de pisos com forração têxtil </v>
          </cell>
          <cell r="C59" t="str">
            <v xml:space="preserve">m2 </v>
          </cell>
          <cell r="D59">
            <v>0.77</v>
          </cell>
        </row>
        <row r="60">
          <cell r="A60">
            <v>10322</v>
          </cell>
          <cell r="B60" t="str">
            <v xml:space="preserve">Retirada de divisória em madeirit, com uma face </v>
          </cell>
          <cell r="C60" t="str">
            <v xml:space="preserve">m2 </v>
          </cell>
          <cell r="D60">
            <v>8.69</v>
          </cell>
        </row>
        <row r="61">
          <cell r="A61">
            <v>10323</v>
          </cell>
          <cell r="B61" t="str">
            <v xml:space="preserve">Retirada de torneiras e registros </v>
          </cell>
          <cell r="C61" t="str">
            <v xml:space="preserve">und </v>
          </cell>
          <cell r="D61">
            <v>4.6500000000000004</v>
          </cell>
        </row>
        <row r="62">
          <cell r="A62">
            <v>10324</v>
          </cell>
          <cell r="B62" t="str">
            <v xml:space="preserve">Retirada de cobertura em telha canalete 90 </v>
          </cell>
          <cell r="C62" t="str">
            <v xml:space="preserve">m2 </v>
          </cell>
          <cell r="D62">
            <v>3.38</v>
          </cell>
        </row>
        <row r="63">
          <cell r="A63">
            <v>10325</v>
          </cell>
          <cell r="B63" t="str">
            <v xml:space="preserve">Demolição de estrutura de madeira para telhado </v>
          </cell>
          <cell r="C63" t="str">
            <v xml:space="preserve">m2 </v>
          </cell>
          <cell r="D63">
            <v>11.29</v>
          </cell>
        </row>
        <row r="64">
          <cell r="A64">
            <v>10326</v>
          </cell>
          <cell r="B64" t="str">
            <v xml:space="preserve">Retirada de estrutura em madeira do telhado </v>
          </cell>
          <cell r="C64" t="str">
            <v xml:space="preserve">m2 </v>
          </cell>
          <cell r="D64">
            <v>11.29</v>
          </cell>
        </row>
        <row r="65">
          <cell r="A65">
            <v>10327</v>
          </cell>
          <cell r="B65" t="str">
            <v xml:space="preserve">Retirada de marco de madeira </v>
          </cell>
          <cell r="C65" t="str">
            <v xml:space="preserve">m </v>
          </cell>
          <cell r="D65">
            <v>0.96</v>
          </cell>
        </row>
        <row r="66">
          <cell r="A66">
            <v>10328</v>
          </cell>
          <cell r="B66" t="str">
            <v xml:space="preserve">Demolição de quadro de giz na parede, inclusive requadro </v>
          </cell>
          <cell r="C66" t="str">
            <v xml:space="preserve">m2 </v>
          </cell>
          <cell r="D66">
            <v>8.1</v>
          </cell>
        </row>
        <row r="67">
          <cell r="A67">
            <v>10329</v>
          </cell>
          <cell r="B67" t="str">
            <v xml:space="preserve">Retirada de disjuntor </v>
          </cell>
          <cell r="C67" t="str">
            <v xml:space="preserve">und </v>
          </cell>
          <cell r="D67">
            <v>8.67</v>
          </cell>
        </row>
        <row r="68">
          <cell r="A68">
            <v>10330</v>
          </cell>
          <cell r="B68" t="str">
            <v xml:space="preserve">Preparo de superfície de alvenaria em "tijolinho", para recebimento de revestimento em argamassa, com remoção de pintura antiga e aplicação de escova de aço </v>
          </cell>
          <cell r="C68" t="str">
            <v xml:space="preserve">m2 </v>
          </cell>
          <cell r="D68">
            <v>5.0599999999999996</v>
          </cell>
        </row>
        <row r="69">
          <cell r="A69">
            <v>10331</v>
          </cell>
          <cell r="B69" t="str">
            <v xml:space="preserve">Demolição de piso, soleira, peitoris e escadas em mármore ou granito, exclusive regularização </v>
          </cell>
          <cell r="C69" t="str">
            <v xml:space="preserve">m2 </v>
          </cell>
          <cell r="D69">
            <v>4.0999999999999996</v>
          </cell>
        </row>
        <row r="70">
          <cell r="A70">
            <v>10332</v>
          </cell>
          <cell r="B70" t="str">
            <v xml:space="preserve">Retirada de roda parede em madeira </v>
          </cell>
          <cell r="C70" t="str">
            <v xml:space="preserve">m </v>
          </cell>
          <cell r="D70">
            <v>1.42</v>
          </cell>
        </row>
        <row r="71">
          <cell r="A71">
            <v>10333</v>
          </cell>
          <cell r="B71" t="str">
            <v xml:space="preserve">Retirada de piso de borracha </v>
          </cell>
          <cell r="C71" t="str">
            <v xml:space="preserve">m2 </v>
          </cell>
          <cell r="D71">
            <v>3.21</v>
          </cell>
        </row>
        <row r="72">
          <cell r="A72">
            <v>10334</v>
          </cell>
          <cell r="B72" t="str">
            <v xml:space="preserve">Demolição de edificação existente (hora de máquina - pá carregadeira) </v>
          </cell>
          <cell r="C72" t="str">
            <v xml:space="preserve">h </v>
          </cell>
          <cell r="D72">
            <v>133.44</v>
          </cell>
        </row>
        <row r="73">
          <cell r="A73">
            <v>104</v>
          </cell>
          <cell r="B73" t="str">
            <v xml:space="preserve">LIMPEZA DO TERRENO </v>
          </cell>
          <cell r="C73" t="str">
            <v/>
          </cell>
          <cell r="D73" t="str">
            <v/>
          </cell>
        </row>
        <row r="74">
          <cell r="A74">
            <v>10401</v>
          </cell>
          <cell r="B74" t="str">
            <v xml:space="preserve">Corte de capoeira fina, a foice (manual) </v>
          </cell>
          <cell r="C74" t="str">
            <v xml:space="preserve">m2 </v>
          </cell>
          <cell r="D74">
            <v>0.52</v>
          </cell>
        </row>
        <row r="75">
          <cell r="A75">
            <v>10402</v>
          </cell>
          <cell r="B75" t="str">
            <v xml:space="preserve">Raspagem e limpeza do terreno (manual) </v>
          </cell>
          <cell r="C75" t="str">
            <v xml:space="preserve">m2 </v>
          </cell>
          <cell r="D75">
            <v>1.69</v>
          </cell>
        </row>
        <row r="76">
          <cell r="A76">
            <v>10403</v>
          </cell>
          <cell r="B76" t="str">
            <v xml:space="preserve">Corte e destocamento de árvores com diâmetro de até 15cm </v>
          </cell>
          <cell r="C76" t="str">
            <v xml:space="preserve">und </v>
          </cell>
          <cell r="D76">
            <v>20.21</v>
          </cell>
        </row>
        <row r="77">
          <cell r="A77">
            <v>10404</v>
          </cell>
          <cell r="B77" t="str">
            <v xml:space="preserve">Corte e destocamento de árvores com diâmetro superior a 30 cm </v>
          </cell>
          <cell r="C77" t="str">
            <v xml:space="preserve">und </v>
          </cell>
          <cell r="D77">
            <v>50.27</v>
          </cell>
        </row>
        <row r="78">
          <cell r="A78">
            <v>105</v>
          </cell>
          <cell r="B78" t="str">
            <v xml:space="preserve">LOCAÇÃO </v>
          </cell>
          <cell r="C78" t="str">
            <v/>
          </cell>
          <cell r="D78" t="str">
            <v/>
          </cell>
        </row>
        <row r="79">
          <cell r="A79">
            <v>10501</v>
          </cell>
          <cell r="B79" t="str">
            <v xml:space="preserve">Locação de obra com gabarito de madeira </v>
          </cell>
          <cell r="C79" t="str">
            <v xml:space="preserve">m2 </v>
          </cell>
          <cell r="D79">
            <v>6.07</v>
          </cell>
        </row>
        <row r="80">
          <cell r="A80">
            <v>10512</v>
          </cell>
          <cell r="B80" t="str">
            <v xml:space="preserve">Equipe topográfica para serviços simples de locação e nivelamento (incluindo equipamento, transporte e profissionais nivel médio) </v>
          </cell>
          <cell r="C80" t="str">
            <v xml:space="preserve">mês </v>
          </cell>
          <cell r="D80">
            <v>8597.81</v>
          </cell>
        </row>
        <row r="81">
          <cell r="A81">
            <v>106</v>
          </cell>
          <cell r="B81" t="str">
            <v xml:space="preserve">ARGAMASSAS </v>
          </cell>
          <cell r="C81" t="str">
            <v/>
          </cell>
          <cell r="D81" t="str">
            <v/>
          </cell>
        </row>
        <row r="82">
          <cell r="A82">
            <v>10601</v>
          </cell>
          <cell r="B82" t="str">
            <v xml:space="preserve">Preparo de argamassa de cimento e areia sem peneirar no traço 1:3, incl. fornecimento </v>
          </cell>
          <cell r="C82" t="str">
            <v xml:space="preserve">m3 </v>
          </cell>
          <cell r="D82">
            <v>345.82</v>
          </cell>
        </row>
        <row r="83">
          <cell r="A83">
            <v>10602</v>
          </cell>
          <cell r="B83" t="str">
            <v xml:space="preserve">Preparo de argamassa de cimento e areia sem peneirar no traço 1:4, incl. fornecimento </v>
          </cell>
          <cell r="C83" t="str">
            <v xml:space="preserve">m3 </v>
          </cell>
          <cell r="D83">
            <v>294.70999999999998</v>
          </cell>
        </row>
        <row r="84">
          <cell r="A84">
            <v>10603</v>
          </cell>
          <cell r="B84" t="str">
            <v xml:space="preserve">Preparo de argamassa de cimento e areia sem peneirar no traço 1:2, com aditivo impermeabilizante, incl. fornecimento </v>
          </cell>
          <cell r="C84" t="str">
            <v xml:space="preserve">m3 </v>
          </cell>
          <cell r="D84">
            <v>469.72</v>
          </cell>
        </row>
        <row r="85">
          <cell r="A85">
            <v>10604</v>
          </cell>
          <cell r="B85" t="str">
            <v xml:space="preserve">Preparo de argamassa de cimento e areia sem peneirar no traço 1:3, com aditivo impermeabilizante, incl. fornecimento </v>
          </cell>
          <cell r="C85" t="str">
            <v xml:space="preserve">m3 </v>
          </cell>
          <cell r="D85">
            <v>412.12</v>
          </cell>
        </row>
        <row r="86">
          <cell r="A86">
            <v>10605</v>
          </cell>
          <cell r="B86" t="str">
            <v xml:space="preserve">Preparo de argamassa mista de cimento, saibro e areia sem peneirar no traço 1:1:5,5, incl. fornecimento </v>
          </cell>
          <cell r="C86" t="str">
            <v xml:space="preserve">m3 </v>
          </cell>
          <cell r="D86">
            <v>212.48</v>
          </cell>
        </row>
        <row r="87">
          <cell r="A87">
            <v>10606</v>
          </cell>
          <cell r="B87" t="str">
            <v xml:space="preserve">Preparo de argamassa mista de cimento, cal hidratada e areia sem peneirar no traço 1:2:8, incl. fornecimento </v>
          </cell>
          <cell r="C87" t="str">
            <v xml:space="preserve">m3 </v>
          </cell>
          <cell r="D87">
            <v>317.58</v>
          </cell>
        </row>
        <row r="88">
          <cell r="A88">
            <v>10607</v>
          </cell>
          <cell r="B88" t="str">
            <v xml:space="preserve">Preparo de argamassa mista de cimento, cal hidratada e areia sem peneirar no traço 1:0,5:8, incl. fornecimento </v>
          </cell>
          <cell r="C88" t="str">
            <v xml:space="preserve">m3 </v>
          </cell>
          <cell r="D88">
            <v>234.39</v>
          </cell>
        </row>
        <row r="89">
          <cell r="A89">
            <v>10608</v>
          </cell>
          <cell r="B89" t="str">
            <v xml:space="preserve">Preparo de argamassa mista de cimento, cal hidratada e areia sem peneirar no traço 1:0,5:6, incl. fornecimento </v>
          </cell>
          <cell r="C89" t="str">
            <v xml:space="preserve">m3 </v>
          </cell>
          <cell r="D89">
            <v>263.70999999999998</v>
          </cell>
        </row>
        <row r="90">
          <cell r="A90">
            <v>2</v>
          </cell>
          <cell r="B90" t="str">
            <v xml:space="preserve">INSTALAÇÃO DO CANTEIRO DE OBRAS </v>
          </cell>
          <cell r="C90" t="str">
            <v/>
          </cell>
          <cell r="D90" t="str">
            <v/>
          </cell>
        </row>
        <row r="91">
          <cell r="A91">
            <v>203</v>
          </cell>
          <cell r="B91" t="str">
            <v xml:space="preserve">TAPUMES, BARRACÕES E COBERTURAS </v>
          </cell>
          <cell r="C91" t="str">
            <v/>
          </cell>
          <cell r="D91" t="str">
            <v/>
          </cell>
        </row>
        <row r="92">
          <cell r="A92">
            <v>20301</v>
          </cell>
          <cell r="B92" t="str">
            <v xml:space="preserve">Tapume de tábua de madeira 2.5x30.0 cm com matajuntas de ripa 5x1 cm, dispondo de abertura e portão, com 2.20 m de altura </v>
          </cell>
          <cell r="C92" t="str">
            <v xml:space="preserve">m </v>
          </cell>
          <cell r="D92">
            <v>179.01</v>
          </cell>
        </row>
        <row r="93">
          <cell r="A93">
            <v>20302</v>
          </cell>
          <cell r="B93" t="str">
            <v xml:space="preserve">Tapume de chapa de compensado resinado esp. 6 mm, 2.20 x 1.10 m dispondo de abertura e portão, com 2.20 m de altura </v>
          </cell>
          <cell r="C93" t="str">
            <v xml:space="preserve">m </v>
          </cell>
          <cell r="D93">
            <v>103.69</v>
          </cell>
        </row>
        <row r="94">
          <cell r="A94">
            <v>20305</v>
          </cell>
          <cell r="B94" t="str">
            <v xml:space="preserve">Placa de obra nas dimensões de 2.0 x 4.0 m, PADRÃO IOPES </v>
          </cell>
          <cell r="C94" t="str">
            <v xml:space="preserve">m2 </v>
          </cell>
          <cell r="D94">
            <v>159.51</v>
          </cell>
        </row>
        <row r="95">
          <cell r="A95">
            <v>20307</v>
          </cell>
          <cell r="B95" t="str">
            <v xml:space="preserve">Tapume de chapa de compensado resinado esp. 6 mm, 2.20 x 1.10 m dispondo de abertura e portão, com 2.20 m de altura , inclusive pintura </v>
          </cell>
          <cell r="C95" t="str">
            <v xml:space="preserve">m </v>
          </cell>
          <cell r="D95">
            <v>128.86000000000001</v>
          </cell>
        </row>
        <row r="96">
          <cell r="A96">
            <v>20339</v>
          </cell>
          <cell r="B96" t="str">
            <v xml:space="preserve">Locação de andaime metálico para trabalho em fachada de edifíco (aluguel de 1 m² por 1 mês) inclusive frete, montagem e desmontagem </v>
          </cell>
          <cell r="C96" t="str">
            <v xml:space="preserve">und </v>
          </cell>
          <cell r="D96">
            <v>6.62</v>
          </cell>
        </row>
        <row r="97">
          <cell r="A97">
            <v>20346</v>
          </cell>
          <cell r="B97" t="str">
            <v xml:space="preserve">Locação de andaime metálico para fachada - tipo torre (aluguel mensal) </v>
          </cell>
          <cell r="C97" t="str">
            <v xml:space="preserve">m </v>
          </cell>
          <cell r="D97">
            <v>10.69</v>
          </cell>
        </row>
        <row r="98">
          <cell r="A98">
            <v>20347</v>
          </cell>
          <cell r="B98" t="str">
            <v xml:space="preserve">Construção e demolição de andaime externo de madeira para execução de alvenaria em prédios com até 4 pavimentos, madeira reaproveitada 6 vezez por m2 de alvenaria total </v>
          </cell>
          <cell r="C98" t="str">
            <v xml:space="preserve">m2 </v>
          </cell>
          <cell r="D98">
            <v>25.97</v>
          </cell>
        </row>
        <row r="99">
          <cell r="A99">
            <v>207</v>
          </cell>
          <cell r="B99" t="str">
            <v xml:space="preserve">INSTALAÇÃO DO CANTEIRO DE OBRAS (UTILIZAÇÃO 1 VEZ), PROJETO PADRÃO LABOR - NR.18 </v>
          </cell>
          <cell r="C99" t="str">
            <v/>
          </cell>
          <cell r="D99" t="str">
            <v/>
          </cell>
        </row>
        <row r="100">
          <cell r="A100">
            <v>20701</v>
          </cell>
          <cell r="B100" t="str">
            <v xml:space="preserve">Barracão para escritório com sanitário área de 14.50 m2, de chapa de compens. 12mm e pontalete 8x8cm, piso cimentado e cobertura de telha de fibroc. 6mm, incl. ponto de luz e cx. de inspeção, conf. projeto (1 utilização) </v>
          </cell>
          <cell r="C100" t="str">
            <v xml:space="preserve">m2 </v>
          </cell>
          <cell r="D100">
            <v>392.27</v>
          </cell>
        </row>
        <row r="101">
          <cell r="A101">
            <v>20702</v>
          </cell>
          <cell r="B101" t="str">
            <v xml:space="preserve">Barracão para almoxarifado área de 10.90m2, de chapa de compensado de 12mm e pontalete 8x8cm, piso cimentado e cobertura de telhas de fibrocimento de 6mm, incl. ponto de luz, conf. projeto (1 utilização) </v>
          </cell>
          <cell r="C101" t="str">
            <v xml:space="preserve">m2 </v>
          </cell>
          <cell r="D101">
            <v>288.72000000000003</v>
          </cell>
        </row>
        <row r="102">
          <cell r="A102">
            <v>20703</v>
          </cell>
          <cell r="B102" t="str">
            <v xml:space="preserve">Barracão para depósito de cimento área de 10.90m2, de chapa de compensado 12mm e pontaletes 8x8cm, piso cimentado e cobertura de telhas de fibrocimento de 6mm, inclusive ponto de luz, conf. projeto (1 utilização) </v>
          </cell>
          <cell r="C102" t="str">
            <v xml:space="preserve">m2 </v>
          </cell>
          <cell r="D102">
            <v>256.33</v>
          </cell>
        </row>
        <row r="103">
          <cell r="A103">
            <v>20704</v>
          </cell>
          <cell r="B103" t="str">
            <v xml:space="preserve">Refeitório com paredes de chapa de compens. 12mm e pontaletes 8x8cm, piso ciment. e cob. de telhas fibroc. 6mm, incl. ponto de luz e cx. de inspeção (cons. 1.21 m2/func./turno), conf. projeto (1 utilização) </v>
          </cell>
          <cell r="C103" t="str">
            <v xml:space="preserve">m2 </v>
          </cell>
          <cell r="D103">
            <v>242.37</v>
          </cell>
        </row>
        <row r="104">
          <cell r="A104">
            <v>20705</v>
          </cell>
          <cell r="B104" t="str">
            <v xml:space="preserve">Unidade de sanitário e vestiário p/ até 20 func. área de 18.15m2, paredes de chapa compens. 12mm e pontalete 8x8cm, piso cimentado, cobert. telha fibroc. 6mm, incl. instalação de luz e cx. de inspeção, conf. projeto (1 utilização) </v>
          </cell>
          <cell r="C104" t="str">
            <v xml:space="preserve">und </v>
          </cell>
          <cell r="D104">
            <v>7579.33</v>
          </cell>
        </row>
        <row r="105">
          <cell r="A105">
            <v>20706</v>
          </cell>
          <cell r="B105" t="str">
            <v xml:space="preserve">Unidade de sanitário e vestiário de 20 a 40 func. área 25.40m2, paredes de chapa compens. 12mm e pontalete 8x8cm, piso cimentado, cobert. telha fibroc. 6mm, incl. inst. de luz e cx. de inspeção, conf. projeto (1 utilização) </v>
          </cell>
          <cell r="C105" t="str">
            <v xml:space="preserve">und </v>
          </cell>
          <cell r="D105">
            <v>11261.27</v>
          </cell>
        </row>
        <row r="106">
          <cell r="A106">
            <v>20707</v>
          </cell>
          <cell r="B106" t="str">
            <v xml:space="preserve">Unidade de sanitário e vestiário de 40 a 60 func. área 33.90m2, paredes de chapa compens. 12mm e pontalete 8x8cm, piso cimentado, cobert. telha fibroc. 6mm, incl. inst. de luz e cx. de inspeção, conf. projeto (1 utilização) </v>
          </cell>
          <cell r="C106" t="str">
            <v xml:space="preserve">und </v>
          </cell>
          <cell r="D106">
            <v>14098.05</v>
          </cell>
        </row>
        <row r="107">
          <cell r="A107">
            <v>20708</v>
          </cell>
          <cell r="B107" t="str">
            <v xml:space="preserve">Galpão para serraria e carpintaria área 12.00m2, em peça de madeira 8x8cm e contraventamento de 5x7cm, cobertura de telha de fibroc. de 6mm, inclusive ponto e cabo de alimentação da máquina, conf. projeto (1 utilização) </v>
          </cell>
          <cell r="C107" t="str">
            <v xml:space="preserve">m2 </v>
          </cell>
          <cell r="D107">
            <v>117.72</v>
          </cell>
        </row>
        <row r="108">
          <cell r="A108">
            <v>20709</v>
          </cell>
          <cell r="B108" t="str">
            <v xml:space="preserve">Galpão para corte e armação com área de 6.00m2, em peças de madeira 8x8cm e contraventamento de 5x7cm, cobertura de telhas de fibroc. de 6mm, inclusive ponto e cabo de alimentação da máquina, conf. projeto (1 utilização) </v>
          </cell>
          <cell r="C108" t="str">
            <v xml:space="preserve">m2 </v>
          </cell>
          <cell r="D108">
            <v>151.91999999999999</v>
          </cell>
        </row>
        <row r="109">
          <cell r="A109">
            <v>20710</v>
          </cell>
          <cell r="B109" t="str">
            <v xml:space="preserve">Reservatório de fibra de vidro de 500L, incl. suporte em madeira de 7x12cm e 5x7cm, elevado de 4m, conf. projeto (1 utilização) </v>
          </cell>
          <cell r="C109" t="str">
            <v xml:space="preserve">und </v>
          </cell>
          <cell r="D109">
            <v>789.66</v>
          </cell>
        </row>
        <row r="110">
          <cell r="A110">
            <v>20711</v>
          </cell>
          <cell r="B110" t="str">
            <v xml:space="preserve">Reservatório de fibra de vidro de 1000 L, incl. suporte em madeira de 7x12cm e 8x7cm, elevado de 4m, conf. projeto (1 utilização) </v>
          </cell>
          <cell r="C110" t="str">
            <v xml:space="preserve">und </v>
          </cell>
          <cell r="D110">
            <v>966.46</v>
          </cell>
        </row>
        <row r="111">
          <cell r="A111">
            <v>20712</v>
          </cell>
          <cell r="B111" t="str">
            <v xml:space="preserve">Rede de água com padrão de entrada d'água diâm. 3/4", conf. espec. CESAN, incl. tubos e conexões para alimentação, distribuição, extravasor e limpeza, cons. o padrão a 25m, conf. projeto (1 utilização) </v>
          </cell>
          <cell r="C111" t="str">
            <v xml:space="preserve">m </v>
          </cell>
          <cell r="D111">
            <v>22.77</v>
          </cell>
        </row>
        <row r="112">
          <cell r="A112">
            <v>20713</v>
          </cell>
          <cell r="B112" t="str">
            <v xml:space="preserve">Rede de luz, incl. padrão entrada de energia trifás., cabo de ligação até barracões, quadro de distrib., disj. e chave de força (quando necessário), cons. 20m entre padrão entrada e QDG, conf. projeto (1 utilização) </v>
          </cell>
          <cell r="C112" t="str">
            <v xml:space="preserve">m </v>
          </cell>
          <cell r="D112">
            <v>286.49</v>
          </cell>
        </row>
        <row r="113">
          <cell r="A113">
            <v>20714</v>
          </cell>
          <cell r="B113" t="str">
            <v xml:space="preserve">Rede de esgoto, contendo fossa e filtro, inclusive tubos e conexões de ligação entre caixas, considerando distância de 25m, conforme projeto (1 utilização) </v>
          </cell>
          <cell r="C113" t="str">
            <v xml:space="preserve">m </v>
          </cell>
          <cell r="D113">
            <v>170.87</v>
          </cell>
        </row>
        <row r="114">
          <cell r="A114">
            <v>208</v>
          </cell>
          <cell r="B114" t="str">
            <v xml:space="preserve">INSTALAÇÃO DO CANTEIRO DE OBRAS (UTILIZAÇÃO 2 VEZES), PROJETO PADRÃO LABOR - NR.18 </v>
          </cell>
          <cell r="C114" t="str">
            <v/>
          </cell>
          <cell r="D114" t="str">
            <v/>
          </cell>
        </row>
        <row r="115">
          <cell r="A115">
            <v>20801</v>
          </cell>
          <cell r="B115" t="str">
            <v xml:space="preserve">Barracão para escritório com sanitário área 14.50m2, de chapa de compens. 12mm e pontalete 8x8cm, piso cimentado e cobertura de telha de fibroc. 6mm, incl. ponto de luz e cx. de inspeção, conf. projeto (2 utilizações) </v>
          </cell>
          <cell r="C115" t="str">
            <v xml:space="preserve">m2 </v>
          </cell>
          <cell r="D115">
            <v>290.27</v>
          </cell>
        </row>
        <row r="116">
          <cell r="A116">
            <v>20802</v>
          </cell>
          <cell r="B116" t="str">
            <v xml:space="preserve">Barracão para almoxarifado área de 10.90m2, de chapa de compensado 12mm e pontaletes 8x8cm, piso cimentado e cobertura de telha de fibrocimento de 6mm, inclusive ponto de luz, conf. projeto (2 utilizações) </v>
          </cell>
          <cell r="C116" t="str">
            <v xml:space="preserve">m2 </v>
          </cell>
          <cell r="D116">
            <v>215.37</v>
          </cell>
        </row>
        <row r="117">
          <cell r="A117">
            <v>20803</v>
          </cell>
          <cell r="B117" t="str">
            <v xml:space="preserve">Barracão para depósito de cimento área de 10.90m2, de chapa de compensado 12mm e pontaletes 8x8cm, piso cimentado e cobertura de telhas de fibrocimento de 6mm, inclusive ponto de luz, conf. projeto (2 utilizações) </v>
          </cell>
          <cell r="C117" t="str">
            <v xml:space="preserve">m2 </v>
          </cell>
          <cell r="D117">
            <v>191.19</v>
          </cell>
        </row>
        <row r="118">
          <cell r="A118">
            <v>20804</v>
          </cell>
          <cell r="B118" t="str">
            <v xml:space="preserve">Refeitório com paredes de chapa de compens. 12mm e pontaletes 8x8cm, piso ciment. e cobert. de telhas fibroc. 6mm, incl. ponto de luz e cx. de inspeção (cons. 1.21m2/func./turno), conf. projeto (2 utilização) </v>
          </cell>
          <cell r="C118" t="str">
            <v xml:space="preserve">m2 </v>
          </cell>
          <cell r="D118">
            <v>190.96</v>
          </cell>
        </row>
        <row r="119">
          <cell r="A119">
            <v>20805</v>
          </cell>
          <cell r="B119" t="str">
            <v xml:space="preserve">Unidade de sanitário e vestiário para até 20 func. área 18.15m2, paredes de chapa compens. 12mm e pontalete 8x8cm, piso cimentado, cobert. telha fibroc. 6mm, incl. inst. de luz e cx. de inspeção, conf. projeto (2 utilizações) </v>
          </cell>
          <cell r="C119" t="str">
            <v xml:space="preserve">und </v>
          </cell>
          <cell r="D119">
            <v>5801.05</v>
          </cell>
        </row>
        <row r="120">
          <cell r="A120">
            <v>20806</v>
          </cell>
          <cell r="B120" t="str">
            <v xml:space="preserve">Unidade de sanitário e vestiário de 20 a 40 func. área 25.40m2, paredes de chapa compens. 12mm e pontalete 8x8cm, piso cimentado, cobert. telha fibroc. 6mm, incl. inst. de luz e cx. de inspeção, conf. projeto (2 utilizações) </v>
          </cell>
          <cell r="C120" t="str">
            <v xml:space="preserve">und </v>
          </cell>
          <cell r="D120">
            <v>8663.82</v>
          </cell>
        </row>
        <row r="121">
          <cell r="A121">
            <v>20807</v>
          </cell>
          <cell r="B121" t="str">
            <v xml:space="preserve">Unidade de sanitário e vestiário de 40 a 60 func. área 33.90m2, paredes de chapa compens. 12mm e pontalete 8x8cm, piso cimentado, cobert. telha fibroc. 6mm, incl. inst. de luz e cx. de inspeção, conf. projeto (2 utilizações) </v>
          </cell>
          <cell r="C121" t="str">
            <v xml:space="preserve">und </v>
          </cell>
          <cell r="D121">
            <v>10838.78</v>
          </cell>
        </row>
        <row r="122">
          <cell r="A122">
            <v>20808</v>
          </cell>
          <cell r="B122" t="str">
            <v xml:space="preserve">Galpão para serraria e carpintaria área 12.00m2, em peças de madeira 8x8cm e contraventamento de 5x7cm, cobertura de telhas de fibroc. de 6mm, inclusive ponto e cabo de alimentação da máquina, conf. projeto (2 utilizações) </v>
          </cell>
          <cell r="C122" t="str">
            <v xml:space="preserve">m2 </v>
          </cell>
          <cell r="D122">
            <v>77.81</v>
          </cell>
        </row>
        <row r="123">
          <cell r="A123">
            <v>20809</v>
          </cell>
          <cell r="B123" t="str">
            <v xml:space="preserve">Galpão para corte e armação com área de 6.00m2, de peças de madeira 8x8cm e contraventamento de 5x7cm, cobertura de telhas de fibroc. de 6mm, inclusive ponto e cabo de alimentação da máquina, conf. projeto (2 utilizações) </v>
          </cell>
          <cell r="C123" t="str">
            <v xml:space="preserve">m2 </v>
          </cell>
          <cell r="D123">
            <v>102.82</v>
          </cell>
        </row>
        <row r="124">
          <cell r="A124">
            <v>20810</v>
          </cell>
          <cell r="B124" t="str">
            <v xml:space="preserve">Reservatório de fibra de vidro de 500 L, incl. suporte em madeira de 7x12cm e 5x7cm, elevado de 4m, conforme projeto (2 utilizações) </v>
          </cell>
          <cell r="C124" t="str">
            <v xml:space="preserve">und </v>
          </cell>
          <cell r="D124">
            <v>486.02</v>
          </cell>
        </row>
        <row r="125">
          <cell r="A125">
            <v>20811</v>
          </cell>
          <cell r="B125" t="str">
            <v xml:space="preserve">Reservatório de fibra de vidro de 1000 L, inclusive suporte em madeira de 7x12cm e 5x7cm, elevado de 4m, conforme projeto (2 utilizações) </v>
          </cell>
          <cell r="C125" t="str">
            <v xml:space="preserve">und </v>
          </cell>
          <cell r="D125">
            <v>582.91</v>
          </cell>
        </row>
        <row r="126">
          <cell r="A126">
            <v>20812</v>
          </cell>
          <cell r="B126" t="str">
            <v xml:space="preserve">Rede de água, com padrão de entrada d'água diâm. 3/4", conf. espec. CESAN, incl. tubos e conexões para alimentação, distribuição, extravasor e limpeza, cons. o padrão a 25m, conf. projeto (2 utilizações) </v>
          </cell>
          <cell r="C126" t="str">
            <v xml:space="preserve">m </v>
          </cell>
          <cell r="D126">
            <v>15.71</v>
          </cell>
        </row>
        <row r="127">
          <cell r="A127">
            <v>209</v>
          </cell>
          <cell r="B127" t="str">
            <v xml:space="preserve">INSTALAÇÃO DO CANTEIRO DE OBRAS (UTILIZAÇÃO 3 VEZES), PROJETO PADRÃO LABOR - NR.18 </v>
          </cell>
          <cell r="C127" t="str">
            <v/>
          </cell>
          <cell r="D127" t="str">
            <v/>
          </cell>
        </row>
        <row r="128">
          <cell r="A128">
            <v>20901</v>
          </cell>
          <cell r="B128" t="str">
            <v xml:space="preserve">Barracão para escritório com sanitário área de 14.50m2, de chapa de compens. 12mm e pontalete 8x8cm, piso cimentado e cobertura de telha de fibroc. 6mm, incl. ponto de luz e cx. de inspeção, conf. projeto (3 utilizações) </v>
          </cell>
          <cell r="C128" t="str">
            <v xml:space="preserve">m2 </v>
          </cell>
          <cell r="D128">
            <v>268.95</v>
          </cell>
        </row>
        <row r="129">
          <cell r="A129">
            <v>20902</v>
          </cell>
          <cell r="B129" t="str">
            <v xml:space="preserve">Barracão para almoxarifado área de 10.90m2, de chapa de compensado 12mm e pontaletes 8x8cm, piso cimentado e cobertura de telhas de fibrocimento de 6mm, incl. ponto de luz, conf. projeto (3 utilizações) </v>
          </cell>
          <cell r="C129" t="str">
            <v xml:space="preserve">m2 </v>
          </cell>
          <cell r="D129">
            <v>205.36</v>
          </cell>
        </row>
        <row r="130">
          <cell r="A130">
            <v>20903</v>
          </cell>
          <cell r="B130" t="str">
            <v xml:space="preserve">Barracão para depósito de cimento área de 10.90m2, de chapa de compensado 12mm e pontaletes 8x8cm, piso cimentado e cobertura de telhas de fibrocimento de 6mm, incl. ponto de luz, conf. projeto (3 utilizações) </v>
          </cell>
          <cell r="C130" t="str">
            <v xml:space="preserve">m2 </v>
          </cell>
          <cell r="D130">
            <v>183.05</v>
          </cell>
        </row>
        <row r="131">
          <cell r="A131">
            <v>20904</v>
          </cell>
          <cell r="B131" t="str">
            <v xml:space="preserve">Refeitório com paredes de chapa de compens. 12mm e pontaletes 8x8cm, piso ciment. e cobert.de telhas fibroc. 6mm, incl. ponto de luz e cx. de inspeção (cons. 1.21 m2/func/turno), conf. projeto (3 utilizações) </v>
          </cell>
          <cell r="C131" t="str">
            <v xml:space="preserve">m2 </v>
          </cell>
          <cell r="D131">
            <v>169.64</v>
          </cell>
        </row>
        <row r="132">
          <cell r="A132">
            <v>20905</v>
          </cell>
          <cell r="B132" t="str">
            <v xml:space="preserve">Unidade de sanitário e vestiário para até 20 func. área 18.15m2, paredes de chapa compens. 12mm e pontaletes 8x8cm, piso cimentado, cobert. telha fibroc. 6mm, incl. inst. de luz e cx.de inspeção, conf. projeto (3 utilizações) </v>
          </cell>
          <cell r="C132" t="str">
            <v xml:space="preserve">und </v>
          </cell>
          <cell r="D132">
            <v>5531.01</v>
          </cell>
        </row>
        <row r="133">
          <cell r="A133">
            <v>20906</v>
          </cell>
          <cell r="B133" t="str">
            <v xml:space="preserve">Unidade de sanitário e vestiário de 20 a 40 func. área 25.40m2, paredes de chapa compens. 12mm e pontaletes 8x8cm, piso cimentado, cobert. telha fibroc. 6mm, incl. inst. de luz e cx. de inspeção, conf. projeto (3 utilizações) </v>
          </cell>
          <cell r="C133" t="str">
            <v xml:space="preserve">und </v>
          </cell>
          <cell r="D133">
            <v>8235.1</v>
          </cell>
        </row>
        <row r="134">
          <cell r="A134">
            <v>20907</v>
          </cell>
          <cell r="B134" t="str">
            <v xml:space="preserve">Unidade de sanitário e vestiário de 40 a 60 func. área 33.90m2, paredes de chapa compens/. 12mm e pontaletes 8x8cm, piso cimentado, cobert. telha fibroc. 6mm, incl. inst. de luz e cx. de inspeção, conf. projeto (3 utilizações) </v>
          </cell>
          <cell r="C134" t="str">
            <v xml:space="preserve">und </v>
          </cell>
          <cell r="D134">
            <v>10274.25</v>
          </cell>
        </row>
        <row r="135">
          <cell r="A135">
            <v>20908</v>
          </cell>
          <cell r="B135" t="str">
            <v xml:space="preserve">Galpão para serraria e carpintaria área 12.00m2, de peças de madeira 8x8cm e contraventamento de 5x7cm, cobertura de telhas de fibroc. de 6mm, inclusive ponto e cabo de alimentação da máquina, conf. projeto (3 utilizações) </v>
          </cell>
          <cell r="C135" t="str">
            <v xml:space="preserve">m2 </v>
          </cell>
          <cell r="D135">
            <v>69.400000000000006</v>
          </cell>
        </row>
        <row r="136">
          <cell r="A136">
            <v>20909</v>
          </cell>
          <cell r="B136" t="str">
            <v xml:space="preserve">Galpão para corte e armação com área de 6.00m2, de peças de madeira 8x8cm e contraventamento de 5x7cm, cobertura de telha de fibroc. 6mm, inclusive ponto e cabo de alimentação da máquina, conf. projeto (3 utilizações) </v>
          </cell>
          <cell r="C136" t="str">
            <v xml:space="preserve">m2 </v>
          </cell>
          <cell r="D136">
            <v>91.92</v>
          </cell>
        </row>
        <row r="137">
          <cell r="A137">
            <v>20910</v>
          </cell>
          <cell r="B137" t="str">
            <v xml:space="preserve">Reservatório de fibra de vidro de 500 L, incl. suporte em madeira de 7x12cm e 5x7cm, elevado de 4m, conf. projeto (3 utilizações) </v>
          </cell>
          <cell r="C137" t="str">
            <v xml:space="preserve">und </v>
          </cell>
          <cell r="D137">
            <v>445.04</v>
          </cell>
        </row>
        <row r="138">
          <cell r="A138">
            <v>20911</v>
          </cell>
          <cell r="B138" t="str">
            <v xml:space="preserve">Reservatório de fibra de vidro de 1000 L, incl. suporte em madeira de 7x12cm e 5x7cm, elevado de 4m, conf. projeto (3 utilizações) </v>
          </cell>
          <cell r="C138" t="str">
            <v xml:space="preserve">und </v>
          </cell>
          <cell r="D138">
            <v>522.41999999999996</v>
          </cell>
        </row>
        <row r="139">
          <cell r="A139">
            <v>20912</v>
          </cell>
          <cell r="B139" t="str">
            <v xml:space="preserve">Rede de água, com padrão de entrada d'água diâm. 3/4", conf. espec. CESAN, incl. tubos e conexões para alimentação, distribuição, extravasor e limpeza, cons. o padrão a 25m, conf. projeto (3 utilizações) </v>
          </cell>
          <cell r="C139" t="str">
            <v xml:space="preserve">m </v>
          </cell>
          <cell r="D139">
            <v>13.35</v>
          </cell>
        </row>
        <row r="140">
          <cell r="A140">
            <v>20913</v>
          </cell>
          <cell r="B140" t="str">
            <v xml:space="preserve">Rede de luz, incl. padrão entrada de energia trifás., cabo de ligação até barracões, quadro de distrib., disj. e chave de força (quando necessário), cons. 20m entre padrão entrada e QDG, conf. projeto (3 utilizações) </v>
          </cell>
          <cell r="C140" t="str">
            <v xml:space="preserve">m </v>
          </cell>
          <cell r="D140">
            <v>158.66</v>
          </cell>
        </row>
        <row r="141">
          <cell r="A141">
            <v>3</v>
          </cell>
          <cell r="B141" t="str">
            <v xml:space="preserve">MOVIMENTO DE TERRA </v>
          </cell>
          <cell r="C141" t="str">
            <v/>
          </cell>
          <cell r="D141" t="str">
            <v/>
          </cell>
        </row>
        <row r="142">
          <cell r="A142">
            <v>301</v>
          </cell>
          <cell r="B142" t="str">
            <v xml:space="preserve">ESCAVAÇÕES </v>
          </cell>
          <cell r="C142" t="str">
            <v/>
          </cell>
          <cell r="D142" t="str">
            <v/>
          </cell>
        </row>
        <row r="143">
          <cell r="A143">
            <v>30101</v>
          </cell>
          <cell r="B143" t="str">
            <v xml:space="preserve">Escavação manual em material de 1a. categoria, até 1.50 m de profundidade </v>
          </cell>
          <cell r="C143" t="str">
            <v xml:space="preserve">m3 </v>
          </cell>
          <cell r="D143">
            <v>21.9</v>
          </cell>
        </row>
        <row r="144">
          <cell r="A144">
            <v>30102</v>
          </cell>
          <cell r="B144" t="str">
            <v xml:space="preserve">Escavação manual em material de 2a. categoria, até 1.50 m de profundidade </v>
          </cell>
          <cell r="C144" t="str">
            <v xml:space="preserve">m3 </v>
          </cell>
          <cell r="D144">
            <v>37.06</v>
          </cell>
        </row>
        <row r="145">
          <cell r="A145">
            <v>30103</v>
          </cell>
          <cell r="B145" t="str">
            <v xml:space="preserve">Escavação mecânica em material de 1a. categoria </v>
          </cell>
          <cell r="C145" t="str">
            <v xml:space="preserve">m3 </v>
          </cell>
          <cell r="D145">
            <v>9.25</v>
          </cell>
        </row>
        <row r="146">
          <cell r="A146">
            <v>30104</v>
          </cell>
          <cell r="B146" t="str">
            <v xml:space="preserve">Escavação mecânica em material de 2a. categoria </v>
          </cell>
          <cell r="C146" t="str">
            <v xml:space="preserve">m3 </v>
          </cell>
          <cell r="D146">
            <v>12.93</v>
          </cell>
        </row>
        <row r="147">
          <cell r="A147">
            <v>30111</v>
          </cell>
          <cell r="B147" t="str">
            <v xml:space="preserve">Escavação manual em rocha, com uso de explosivos e perfuração manual, até 2.00 m de profundidade, em área urbana </v>
          </cell>
          <cell r="C147" t="str">
            <v xml:space="preserve">m3 </v>
          </cell>
          <cell r="D147">
            <v>164.94</v>
          </cell>
        </row>
        <row r="148">
          <cell r="A148">
            <v>30116</v>
          </cell>
          <cell r="B148" t="str">
            <v xml:space="preserve">Escavação manual em rocha, com uso de explosivo e perfuração manual, até 2.00 m de profundidade, em área urbana, serviço terceirizado </v>
          </cell>
          <cell r="C148" t="str">
            <v xml:space="preserve">m3 </v>
          </cell>
          <cell r="D148">
            <v>102.4</v>
          </cell>
        </row>
        <row r="149">
          <cell r="A149">
            <v>30119</v>
          </cell>
          <cell r="B149" t="str">
            <v xml:space="preserve">Apiloamento do fundo de vala com maço de 30 a 60kg </v>
          </cell>
          <cell r="C149" t="str">
            <v xml:space="preserve">m2 </v>
          </cell>
          <cell r="D149">
            <v>11.46</v>
          </cell>
        </row>
        <row r="150">
          <cell r="A150">
            <v>302</v>
          </cell>
          <cell r="B150" t="str">
            <v xml:space="preserve">REATERRO E COMPACTAÇÃO </v>
          </cell>
          <cell r="C150" t="str">
            <v/>
          </cell>
          <cell r="D150" t="str">
            <v/>
          </cell>
        </row>
        <row r="151">
          <cell r="A151">
            <v>30201</v>
          </cell>
          <cell r="B151" t="str">
            <v xml:space="preserve">Reaterro apiloado de cavas de fundação, em camadas de 20 cm </v>
          </cell>
          <cell r="C151" t="str">
            <v xml:space="preserve">m3 </v>
          </cell>
          <cell r="D151">
            <v>23.58</v>
          </cell>
        </row>
        <row r="152">
          <cell r="A152">
            <v>30202</v>
          </cell>
          <cell r="B152" t="str">
            <v xml:space="preserve">Material para aterro (fornecimento) </v>
          </cell>
          <cell r="C152" t="str">
            <v xml:space="preserve">m3 </v>
          </cell>
          <cell r="D152">
            <v>69.180000000000007</v>
          </cell>
        </row>
        <row r="153">
          <cell r="A153">
            <v>30203</v>
          </cell>
          <cell r="B153" t="str">
            <v xml:space="preserve">Lastro de brita 3 e 4, apiloado manualmente </v>
          </cell>
          <cell r="C153" t="str">
            <v xml:space="preserve">m3 </v>
          </cell>
          <cell r="D153">
            <v>84.04</v>
          </cell>
        </row>
        <row r="154">
          <cell r="A154">
            <v>30204</v>
          </cell>
          <cell r="B154" t="str">
            <v xml:space="preserve">Lastro de areia </v>
          </cell>
          <cell r="C154" t="str">
            <v xml:space="preserve">m3 </v>
          </cell>
          <cell r="D154">
            <v>92.76</v>
          </cell>
        </row>
        <row r="155">
          <cell r="A155">
            <v>30206</v>
          </cell>
          <cell r="B155" t="str">
            <v xml:space="preserve">Aterro para regularização do terreno em areia, inclusive adensamento hidráulico e fornecimento do material (máximo de 100m3) </v>
          </cell>
          <cell r="C155" t="str">
            <v xml:space="preserve">m3 </v>
          </cell>
          <cell r="D155">
            <v>63.99</v>
          </cell>
        </row>
        <row r="156">
          <cell r="A156">
            <v>30208</v>
          </cell>
          <cell r="B156" t="str">
            <v xml:space="preserve">Aterro para regularização do terreno em argila, inclusive adensamento manual e fornecimento do material (máximo de 100m3) </v>
          </cell>
          <cell r="C156" t="str">
            <v xml:space="preserve">m3 </v>
          </cell>
          <cell r="D156">
            <v>61.94</v>
          </cell>
        </row>
        <row r="157">
          <cell r="A157">
            <v>30211</v>
          </cell>
          <cell r="B157" t="str">
            <v xml:space="preserve">Reaterro de valas, exclusive compactação </v>
          </cell>
          <cell r="C157" t="str">
            <v xml:space="preserve">m3 </v>
          </cell>
          <cell r="D157">
            <v>3.03</v>
          </cell>
        </row>
        <row r="158">
          <cell r="A158">
            <v>303</v>
          </cell>
          <cell r="B158" t="str">
            <v xml:space="preserve">TRANSPORTES </v>
          </cell>
          <cell r="C158" t="str">
            <v/>
          </cell>
          <cell r="D158" t="str">
            <v/>
          </cell>
        </row>
        <row r="159">
          <cell r="A159">
            <v>30304</v>
          </cell>
          <cell r="B159" t="str">
            <v xml:space="preserve">Índice de preço para remoção de entulho decorrente da execução de obras, incluindo aluguel da caçamba, carga, descarga e transporte </v>
          </cell>
          <cell r="C159" t="str">
            <v xml:space="preserve">m3 </v>
          </cell>
          <cell r="D159">
            <v>24.73</v>
          </cell>
        </row>
        <row r="160">
          <cell r="A160">
            <v>30305</v>
          </cell>
          <cell r="B160" t="str">
            <v xml:space="preserve">Transporte de material encosta acima, serviço inteiramente manual, a 10m de distância, considerados ao longo da encosta, inclusive carga e descarga (txdam) </v>
          </cell>
          <cell r="C160" t="str">
            <v xml:space="preserve">und </v>
          </cell>
          <cell r="D160">
            <v>14.36</v>
          </cell>
        </row>
        <row r="161">
          <cell r="A161">
            <v>30306</v>
          </cell>
          <cell r="B161" t="str">
            <v xml:space="preserve">Transporte de material encosta abaixo, serviço inteiramente manual, a 10m de distância, considerados ao longo da encosta, inclusive carga e descarga (txdam) </v>
          </cell>
          <cell r="C161" t="str">
            <v xml:space="preserve">und </v>
          </cell>
          <cell r="D161">
            <v>6.94</v>
          </cell>
        </row>
        <row r="162">
          <cell r="A162">
            <v>4</v>
          </cell>
          <cell r="B162" t="str">
            <v xml:space="preserve">ESTRUTURAS </v>
          </cell>
          <cell r="C162" t="str">
            <v/>
          </cell>
          <cell r="D162" t="str">
            <v/>
          </cell>
        </row>
        <row r="163">
          <cell r="A163">
            <v>402</v>
          </cell>
          <cell r="B163" t="str">
            <v xml:space="preserve">INFRA-ESTRUTURA (FUNDAÇÃO) </v>
          </cell>
          <cell r="C163" t="str">
            <v/>
          </cell>
          <cell r="D163" t="str">
            <v/>
          </cell>
        </row>
        <row r="164">
          <cell r="A164">
            <v>40202</v>
          </cell>
          <cell r="B164" t="str">
            <v xml:space="preserve">Fornecimento, preparo e aplicação de concreto ciclópico Fck=15MPa com 30% de pedra de mão </v>
          </cell>
          <cell r="C164" t="str">
            <v xml:space="preserve">m3 </v>
          </cell>
          <cell r="D164">
            <v>321.48</v>
          </cell>
        </row>
        <row r="165">
          <cell r="A165">
            <v>40206</v>
          </cell>
          <cell r="B165" t="str">
            <v xml:space="preserve">Forma de tábua de madeira de 2.5 x 30.0 cm para fundações, levando-se em conta a utilização 5 vezes (incluido o material, corte, montagem, escoramento e desfôrma) </v>
          </cell>
          <cell r="C165" t="str">
            <v xml:space="preserve">m2 </v>
          </cell>
          <cell r="D165">
            <v>40.68</v>
          </cell>
        </row>
        <row r="166">
          <cell r="A166">
            <v>40224</v>
          </cell>
          <cell r="B166" t="str">
            <v xml:space="preserve">Fornecimento, preparo e aplicação de concreto Fck = 30 MPa (com brita 1 e 2) - (5% de perdas já incluído no custo) </v>
          </cell>
          <cell r="C166" t="str">
            <v xml:space="preserve">m3 </v>
          </cell>
          <cell r="D166">
            <v>393.01</v>
          </cell>
        </row>
        <row r="167">
          <cell r="A167">
            <v>40226</v>
          </cell>
          <cell r="B167" t="str">
            <v xml:space="preserve">Fornecimento, preparo e aplicação de concreto ciclópico 15 MPa com 30% de adição de pedra de mão </v>
          </cell>
          <cell r="C167" t="str">
            <v xml:space="preserve">m3 </v>
          </cell>
          <cell r="D167">
            <v>285.73</v>
          </cell>
        </row>
        <row r="168">
          <cell r="A168">
            <v>40231</v>
          </cell>
          <cell r="B168" t="str">
            <v xml:space="preserve">Fornecimento, preparo e aplicação de concreto magro com consumo mínimo de cimento de 250 kg/m3 (brita 1 e 2) - (5% de perdas já incluído no custo) </v>
          </cell>
          <cell r="C168" t="str">
            <v xml:space="preserve">m3 </v>
          </cell>
          <cell r="D168">
            <v>323.05</v>
          </cell>
        </row>
        <row r="169">
          <cell r="A169">
            <v>40232</v>
          </cell>
          <cell r="B169" t="str">
            <v xml:space="preserve">Fornecimento, preparo e aplicação de concreto Fck=15 MPa (brita 1) - (5% de perdas já incluído no custo) </v>
          </cell>
          <cell r="C169" t="str">
            <v xml:space="preserve">m3 </v>
          </cell>
          <cell r="D169">
            <v>345.23</v>
          </cell>
        </row>
        <row r="170">
          <cell r="A170">
            <v>40233</v>
          </cell>
          <cell r="B170" t="str">
            <v xml:space="preserve">Fornecimento, preparo e aplicação de concreto Fck=15 MPa (brita 1 e 2) - (5% de perdas já incluído no custo) </v>
          </cell>
          <cell r="C170" t="str">
            <v xml:space="preserve">m3 </v>
          </cell>
          <cell r="D170">
            <v>340.76</v>
          </cell>
        </row>
        <row r="171">
          <cell r="A171">
            <v>40234</v>
          </cell>
          <cell r="B171" t="str">
            <v xml:space="preserve">Fornecimento, preparo e aplicação de concreto Fck=20 MPa (brita 1) - (5% de perdas já incluído no custo) </v>
          </cell>
          <cell r="C171" t="str">
            <v xml:space="preserve">m3 </v>
          </cell>
          <cell r="D171">
            <v>362.73</v>
          </cell>
        </row>
        <row r="172">
          <cell r="A172">
            <v>40235</v>
          </cell>
          <cell r="B172" t="str">
            <v xml:space="preserve">Fornecimento, preparo e aplicação de concreto Fck=20 MPa (brita 1 e 2) - (5% de perdas já incluído no custo) </v>
          </cell>
          <cell r="C172" t="str">
            <v xml:space="preserve">m3 </v>
          </cell>
          <cell r="D172">
            <v>358.13</v>
          </cell>
        </row>
        <row r="173">
          <cell r="A173">
            <v>40236</v>
          </cell>
          <cell r="B173" t="str">
            <v xml:space="preserve">Fornecimento, preparo e aplicação de concreto Fck=25 MPa (brita 1) - (5% de perdas já incluído no custo) </v>
          </cell>
          <cell r="C173" t="str">
            <v xml:space="preserve">m3 </v>
          </cell>
          <cell r="D173">
            <v>383.71</v>
          </cell>
        </row>
        <row r="174">
          <cell r="A174">
            <v>40237</v>
          </cell>
          <cell r="B174" t="str">
            <v xml:space="preserve">Fornecimento, preparo e aplicação de concreto Fck=25 MPa (brita 1 e 2) - (5% de perdas já incluído no custo) </v>
          </cell>
          <cell r="C174" t="str">
            <v xml:space="preserve">m3 </v>
          </cell>
          <cell r="D174">
            <v>377.2</v>
          </cell>
        </row>
        <row r="175">
          <cell r="A175">
            <v>40238</v>
          </cell>
          <cell r="B175" t="str">
            <v xml:space="preserve">Forma de chapa compensada resinada 12mm, levando-se em conta a utilização 3 vezes (incluido o material, corte, montagem, escoramento e desfôrma) </v>
          </cell>
          <cell r="C175" t="str">
            <v xml:space="preserve">m2 </v>
          </cell>
          <cell r="D175">
            <v>40.74</v>
          </cell>
        </row>
        <row r="176">
          <cell r="A176">
            <v>40239</v>
          </cell>
          <cell r="B176" t="str">
            <v xml:space="preserve">Fornecimento e aplicação de concreto USINADO Fck=20 MPa - considerando lançamento MANUAL para INFRA-ESTRUTURA (5% de perdas já incluído no custo) </v>
          </cell>
          <cell r="C176" t="str">
            <v xml:space="preserve">m3 </v>
          </cell>
          <cell r="D176">
            <v>365.11</v>
          </cell>
        </row>
        <row r="177">
          <cell r="A177">
            <v>40240</v>
          </cell>
          <cell r="B177" t="str">
            <v xml:space="preserve">Fornecimento e aplicação de concreto USINADO Fck=25 MPa - considerando lançamento MANUAL para INFRA-ESTRUTURA (5% de perdas já incluído no custo) </v>
          </cell>
          <cell r="C177" t="str">
            <v xml:space="preserve">m3 </v>
          </cell>
          <cell r="D177">
            <v>375.14</v>
          </cell>
        </row>
        <row r="178">
          <cell r="A178">
            <v>40241</v>
          </cell>
          <cell r="B178" t="str">
            <v xml:space="preserve">Forn. e aplicação de concr. USINADO Fck maior ou igual a 30 MPa p/galerias c/consumo mínimo de 424 kg de cimento por m3 de concr. e fator água/cimento 0.45-cons. lançamento MANUAL p/ INFRA-ESTR. (5% de perdas já incluído no custo) </v>
          </cell>
          <cell r="C178" t="str">
            <v xml:space="preserve">m3 </v>
          </cell>
          <cell r="D178">
            <v>426.94</v>
          </cell>
        </row>
        <row r="179">
          <cell r="A179">
            <v>40243</v>
          </cell>
          <cell r="B179" t="str">
            <v xml:space="preserve">Fornecimento, dobragem e colocação em forma, de armadura CA-50 A média, diâmetro de 6.3 a 10.0 mm </v>
          </cell>
          <cell r="C179" t="str">
            <v xml:space="preserve">kg </v>
          </cell>
          <cell r="D179">
            <v>7.55</v>
          </cell>
        </row>
        <row r="180">
          <cell r="A180">
            <v>40245</v>
          </cell>
          <cell r="B180" t="str">
            <v xml:space="preserve">Fornecimento, dobragem e colocação em fôrma, de armadura CA-50 A grossa diâmetro de 12.5 a 25.0 mm (1/2 a 1") </v>
          </cell>
          <cell r="C180" t="str">
            <v xml:space="preserve">kg </v>
          </cell>
          <cell r="D180">
            <v>6.86</v>
          </cell>
        </row>
        <row r="181">
          <cell r="A181">
            <v>40246</v>
          </cell>
          <cell r="B181" t="str">
            <v xml:space="preserve">Fornecimento, dobragem e colocação em fôrma, de armadura CA-60 B fina, diâmetro de 4.0 a 7.0mm </v>
          </cell>
          <cell r="C181" t="str">
            <v xml:space="preserve">kg </v>
          </cell>
          <cell r="D181">
            <v>7.18</v>
          </cell>
        </row>
        <row r="182">
          <cell r="A182">
            <v>40249</v>
          </cell>
          <cell r="B182" t="str">
            <v xml:space="preserve">Forma de tábua de madeira de 2.5x30.0cm, levando-se em conta utilização 1 vez (incluindo o material, corte, montagem, escoramento e desforma) </v>
          </cell>
          <cell r="C182" t="str">
            <v xml:space="preserve">m2 </v>
          </cell>
          <cell r="D182">
            <v>80.63</v>
          </cell>
        </row>
        <row r="183">
          <cell r="A183">
            <v>40250</v>
          </cell>
          <cell r="B183" t="str">
            <v xml:space="preserve">Forma de tábua de madeira de 2.5x30.0cm, levando-se em conta utilização 3 vezes (incluindo o material, corte, montagem, escoramento e desforma) </v>
          </cell>
          <cell r="C183" t="str">
            <v xml:space="preserve">m2 </v>
          </cell>
          <cell r="D183">
            <v>54.12</v>
          </cell>
        </row>
        <row r="184">
          <cell r="A184">
            <v>403</v>
          </cell>
          <cell r="B184" t="str">
            <v xml:space="preserve">SUPER-ESTRUTURA </v>
          </cell>
          <cell r="C184" t="str">
            <v/>
          </cell>
          <cell r="D184" t="str">
            <v/>
          </cell>
        </row>
        <row r="185">
          <cell r="A185">
            <v>40304</v>
          </cell>
          <cell r="B185" t="str">
            <v xml:space="preserve">Fôrma chapas de madeira compensada resinada, de 12 mm de espessura, levando-se em conta a utilização 3 vezes, reforçadas com sarrafos de madeira de 2.5 x 10.0 cm (incl. material, montagem, escoramento com pontalete 8x8cm e desf.) </v>
          </cell>
          <cell r="C185" t="str">
            <v xml:space="preserve">m2 </v>
          </cell>
          <cell r="D185">
            <v>76.97</v>
          </cell>
        </row>
        <row r="186">
          <cell r="A186">
            <v>40315</v>
          </cell>
          <cell r="B186" t="str">
            <v xml:space="preserve">Fornecimento, preparo e aplicação de concreto Fck = 30 MPa (com brita 1 e 2) - (5% de perdas já incluído no custo) </v>
          </cell>
          <cell r="C186" t="str">
            <v xml:space="preserve">m3 </v>
          </cell>
          <cell r="D186">
            <v>436.07</v>
          </cell>
        </row>
        <row r="187">
          <cell r="A187">
            <v>40319</v>
          </cell>
          <cell r="B187" t="str">
            <v xml:space="preserve">Fornecimento, preparo e aplicação de concreto Fck=15 MPa (brita 1) - (5% de perdas já incluído no custo) </v>
          </cell>
          <cell r="C187" t="str">
            <v xml:space="preserve">m3 </v>
          </cell>
          <cell r="D187">
            <v>388.29</v>
          </cell>
        </row>
        <row r="188">
          <cell r="A188">
            <v>40320</v>
          </cell>
          <cell r="B188" t="str">
            <v xml:space="preserve">Fornecimento, preparo e aplicação de concreto Fck=15 MPa (brita 1 e 2) - (5% de perdas já incluído no custo) </v>
          </cell>
          <cell r="C188" t="str">
            <v xml:space="preserve">m3 </v>
          </cell>
          <cell r="D188">
            <v>383.82</v>
          </cell>
        </row>
        <row r="189">
          <cell r="A189">
            <v>40321</v>
          </cell>
          <cell r="B189" t="str">
            <v xml:space="preserve">Fornecimento, preparo e aplicação de concreto Fck=20 MPa (brita 1) - (5% de perdas já incluído no custo) </v>
          </cell>
          <cell r="C189" t="str">
            <v xml:space="preserve">m3 </v>
          </cell>
          <cell r="D189">
            <v>405.79</v>
          </cell>
        </row>
        <row r="190">
          <cell r="A190">
            <v>40322</v>
          </cell>
          <cell r="B190" t="str">
            <v xml:space="preserve">Fornecimento, preparo e aplicação de concreto Fck=20 MPa (brita 1 e 2) - (5% de perdas já incluído no custo) </v>
          </cell>
          <cell r="C190" t="str">
            <v xml:space="preserve">m3 </v>
          </cell>
          <cell r="D190">
            <v>401.19</v>
          </cell>
        </row>
        <row r="191">
          <cell r="A191">
            <v>40323</v>
          </cell>
          <cell r="B191" t="str">
            <v xml:space="preserve">Fornecimento, preparo e aplicação de concreto Fck=25 MPa (brita 1) - (5% de perdas já incluído no custo) </v>
          </cell>
          <cell r="C191" t="str">
            <v xml:space="preserve">m3 </v>
          </cell>
          <cell r="D191">
            <v>426.76</v>
          </cell>
        </row>
        <row r="192">
          <cell r="A192">
            <v>40324</v>
          </cell>
          <cell r="B192" t="str">
            <v xml:space="preserve">Fornecimento, preparo e aplicação de concreto Fck=25 MPa (brita 1 e 2) - (5% de perdas já incluído no custo) </v>
          </cell>
          <cell r="C192" t="str">
            <v xml:space="preserve">m3 </v>
          </cell>
          <cell r="D192">
            <v>420.26</v>
          </cell>
        </row>
        <row r="193">
          <cell r="A193">
            <v>40328</v>
          </cell>
          <cell r="B193" t="str">
            <v xml:space="preserve">Fornecimento, dobragem e colocação em fôrma, de armadura CA-50 A média, diâmetro de 6.3 a 10.0 mm </v>
          </cell>
          <cell r="C193" t="str">
            <v xml:space="preserve">kg </v>
          </cell>
          <cell r="D193">
            <v>7.55</v>
          </cell>
        </row>
        <row r="194">
          <cell r="A194">
            <v>40329</v>
          </cell>
          <cell r="B194" t="str">
            <v xml:space="preserve">Fornecimento e aplicação de concreto USINADO Fck=20 MPa - considerando BOMBEAMENTO (5% de perdas já incluído no custo) (6% de taxa p/concr.bombeavel) </v>
          </cell>
          <cell r="C194" t="str">
            <v xml:space="preserve">m3 </v>
          </cell>
          <cell r="D194">
            <v>363.11</v>
          </cell>
        </row>
        <row r="195">
          <cell r="A195">
            <v>40330</v>
          </cell>
          <cell r="B195" t="str">
            <v xml:space="preserve">Fornecimento e aplicação de concreto USINADO Fck=25 MPa - considerando BOMBEAMENTO (5% de perdas já incluído no custo) (6% de taxa p/concr.bombeavel) </v>
          </cell>
          <cell r="C195" t="str">
            <v xml:space="preserve">m3 </v>
          </cell>
          <cell r="D195">
            <v>373.72</v>
          </cell>
        </row>
        <row r="196">
          <cell r="A196">
            <v>40332</v>
          </cell>
          <cell r="B196" t="str">
            <v xml:space="preserve">Fornecimento, dobragem e colocação em fôrma, de armadura CA-50 A grossa, diâmetro de 12.5 a 25.0mm </v>
          </cell>
          <cell r="C196" t="str">
            <v xml:space="preserve">kg </v>
          </cell>
          <cell r="D196">
            <v>6.86</v>
          </cell>
        </row>
        <row r="197">
          <cell r="A197">
            <v>40333</v>
          </cell>
          <cell r="B197" t="str">
            <v xml:space="preserve">Fornecimento, dobragem e colocação em forma, de armadura CA-60 B fina, diâmetro de 4.0 a 7.0mm </v>
          </cell>
          <cell r="C197" t="str">
            <v xml:space="preserve">kg </v>
          </cell>
          <cell r="D197">
            <v>7.18</v>
          </cell>
        </row>
        <row r="198">
          <cell r="A198">
            <v>40336</v>
          </cell>
          <cell r="B198" t="str">
            <v xml:space="preserve">Forma de tábua de madeira de 2.5 x 30.0cm, levando-se em conta utilização 2 vezes </v>
          </cell>
          <cell r="C198" t="str">
            <v xml:space="preserve">m2 </v>
          </cell>
          <cell r="D198">
            <v>94.64</v>
          </cell>
        </row>
        <row r="199">
          <cell r="A199">
            <v>40337</v>
          </cell>
          <cell r="B199" t="str">
            <v xml:space="preserve">Fôrma em chapa de madeira compensada plastificada 12mm para estrutura em geral, 5 reaproveitamentos, reforçada com sarrafos de madeira 2.5x10cm (incl material, corte, montagem, escoras em eucalipto e desforma) </v>
          </cell>
          <cell r="C199" t="str">
            <v xml:space="preserve">m2 </v>
          </cell>
          <cell r="D199">
            <v>55.18</v>
          </cell>
        </row>
        <row r="200">
          <cell r="A200">
            <v>40339</v>
          </cell>
          <cell r="B200" t="str">
            <v xml:space="preserve">Forma de chapas madeira compensada resinada, esp. 12mm, levando-se em conta a utilização 3 vezes, reforçadas com sarrafos de madeira de 2.5 x 10.0cm (incl material, corte, montagem, escoras em eucalipto e desforma) </v>
          </cell>
          <cell r="C200" t="str">
            <v xml:space="preserve">m2 </v>
          </cell>
          <cell r="D200">
            <v>63.53</v>
          </cell>
        </row>
        <row r="201">
          <cell r="A201">
            <v>404</v>
          </cell>
          <cell r="B201" t="str">
            <v xml:space="preserve">ESTRUTURAS DE CONCRETO APARENTE </v>
          </cell>
          <cell r="C201" t="str">
            <v/>
          </cell>
          <cell r="D201" t="str">
            <v/>
          </cell>
        </row>
        <row r="202">
          <cell r="A202">
            <v>40405</v>
          </cell>
          <cell r="B202" t="str">
            <v xml:space="preserve">Forma com chapa compensada plastificada esp. 12mm, utilização 5 vezes </v>
          </cell>
          <cell r="C202" t="str">
            <v xml:space="preserve">m2 </v>
          </cell>
          <cell r="D202">
            <v>64.650000000000006</v>
          </cell>
        </row>
        <row r="203">
          <cell r="A203">
            <v>406</v>
          </cell>
          <cell r="B203" t="str">
            <v xml:space="preserve">LAJES PRÉ-MOLDADAS </v>
          </cell>
          <cell r="C203" t="str">
            <v/>
          </cell>
          <cell r="D203" t="str">
            <v/>
          </cell>
        </row>
        <row r="204">
          <cell r="A204">
            <v>40601</v>
          </cell>
          <cell r="B204" t="str">
            <v xml:space="preserve">Laje pré-moldada para forro simples revestido, vão até 3.5m, capeamento 2cm, esp. 10cm, Fck = 150Kg/cm2 </v>
          </cell>
          <cell r="C204" t="str">
            <v xml:space="preserve">m2 </v>
          </cell>
          <cell r="D204">
            <v>62.11</v>
          </cell>
        </row>
        <row r="205">
          <cell r="A205">
            <v>40602</v>
          </cell>
          <cell r="B205" t="str">
            <v xml:space="preserve">Laje pré-moldada, sobrecarga 300 Kg/m2, vão de 3.5m a 4.3m, capeamento 4cm, esp. 12cm, Fck = 150 Kg/cm2 </v>
          </cell>
          <cell r="C205" t="str">
            <v xml:space="preserve">m2 </v>
          </cell>
          <cell r="D205">
            <v>74.87</v>
          </cell>
        </row>
        <row r="206">
          <cell r="A206">
            <v>40603</v>
          </cell>
          <cell r="B206" t="str">
            <v xml:space="preserve">Laje pré-moldada, sobrecarga 300 Kg/m2, vão de 5.0m a 5.7m, capeamento 4cm, esp. 16cm, Fck = 150 Kg/cm2 </v>
          </cell>
          <cell r="C206" t="str">
            <v xml:space="preserve">m2 </v>
          </cell>
          <cell r="D206">
            <v>98.21</v>
          </cell>
        </row>
        <row r="207">
          <cell r="A207">
            <v>40604</v>
          </cell>
          <cell r="B207" t="str">
            <v xml:space="preserve">Laje pré-moldada, sobrecarga 300 Kg/m2, vão de 5.7m a 6.8m, capeamento 4cm, esp. 20cm, Fck = 150 Kg/cm2 </v>
          </cell>
          <cell r="C207" t="str">
            <v xml:space="preserve">m2 </v>
          </cell>
          <cell r="D207">
            <v>113.95</v>
          </cell>
        </row>
        <row r="208">
          <cell r="A208">
            <v>408</v>
          </cell>
          <cell r="B208" t="str">
            <v xml:space="preserve">RECUPERAÇÃO DE ESTRUTURAS </v>
          </cell>
          <cell r="C208" t="str">
            <v/>
          </cell>
          <cell r="D208" t="str">
            <v/>
          </cell>
        </row>
        <row r="209">
          <cell r="A209">
            <v>40801</v>
          </cell>
          <cell r="B209" t="str">
            <v xml:space="preserve">Remoção cuidadosa do concreto afetado, através de escarificação </v>
          </cell>
          <cell r="C209" t="str">
            <v xml:space="preserve">m3 </v>
          </cell>
          <cell r="D209">
            <v>1141.9100000000001</v>
          </cell>
        </row>
        <row r="210">
          <cell r="A210">
            <v>40802</v>
          </cell>
          <cell r="B210" t="str">
            <v xml:space="preserve">Remoção cuidadosa do concreto afetado, através de escarificação (considerando esp. escarificada de 5cm) </v>
          </cell>
          <cell r="C210" t="str">
            <v xml:space="preserve">m2 </v>
          </cell>
          <cell r="D210">
            <v>57.09</v>
          </cell>
        </row>
        <row r="211">
          <cell r="A211">
            <v>40803</v>
          </cell>
          <cell r="B211" t="str">
            <v xml:space="preserve">Apicoamento de concreto </v>
          </cell>
          <cell r="C211" t="str">
            <v xml:space="preserve">m2 </v>
          </cell>
          <cell r="D211">
            <v>25.69</v>
          </cell>
        </row>
        <row r="212">
          <cell r="A212">
            <v>40806</v>
          </cell>
          <cell r="B212" t="str">
            <v xml:space="preserve">Limpeza de aço com lixamento e escovamento com escova de aço, até a completa remoção de partículas soltas, materiais indesejáveis e corrosão </v>
          </cell>
          <cell r="C212" t="str">
            <v xml:space="preserve">m2 </v>
          </cell>
          <cell r="D212">
            <v>10.11</v>
          </cell>
        </row>
        <row r="213">
          <cell r="A213">
            <v>40807</v>
          </cell>
          <cell r="B213" t="str">
            <v xml:space="preserve">Aplicação de Sika Top 108 Armatec ou equivalente, nas ferragens a serem recuperadas </v>
          </cell>
          <cell r="C213" t="str">
            <v xml:space="preserve">m2 </v>
          </cell>
          <cell r="D213">
            <v>45.56</v>
          </cell>
        </row>
        <row r="214">
          <cell r="A214">
            <v>40808</v>
          </cell>
          <cell r="B214" t="str">
            <v xml:space="preserve">Retirada de ferragem corroída </v>
          </cell>
          <cell r="C214" t="str">
            <v xml:space="preserve">kg </v>
          </cell>
          <cell r="D214">
            <v>2.04</v>
          </cell>
        </row>
        <row r="215">
          <cell r="A215">
            <v>40809</v>
          </cell>
          <cell r="B215" t="str">
            <v xml:space="preserve">Recomposição de concreto danificado, com utilização de argamassa Sika Grout ou equivalente (considerando esp. 5cm) </v>
          </cell>
          <cell r="C215" t="str">
            <v xml:space="preserve">m2 </v>
          </cell>
          <cell r="D215">
            <v>212.92</v>
          </cell>
        </row>
        <row r="216">
          <cell r="A216">
            <v>40810</v>
          </cell>
          <cell r="B216" t="str">
            <v xml:space="preserve">Recomposição de concreto danificado, com utilização de argamassa Sika Grout ou equivalente </v>
          </cell>
          <cell r="C216" t="str">
            <v xml:space="preserve">m3 </v>
          </cell>
          <cell r="D216">
            <v>3950.72</v>
          </cell>
        </row>
        <row r="217">
          <cell r="A217">
            <v>40813</v>
          </cell>
          <cell r="B217" t="str">
            <v xml:space="preserve">Impermeabilização de estrutura com Sika Top 107 ou equivalente </v>
          </cell>
          <cell r="C217" t="str">
            <v xml:space="preserve">m2 </v>
          </cell>
          <cell r="D217">
            <v>42.34</v>
          </cell>
        </row>
        <row r="218">
          <cell r="A218">
            <v>40814</v>
          </cell>
          <cell r="B218" t="str">
            <v xml:space="preserve">Revestimento externo com argamassa corretiva tipo Sika Top 121 ou equivalente, esp. 5mm </v>
          </cell>
          <cell r="C218" t="str">
            <v xml:space="preserve">m2 </v>
          </cell>
          <cell r="D218">
            <v>94.07</v>
          </cell>
        </row>
        <row r="219">
          <cell r="A219">
            <v>40816</v>
          </cell>
          <cell r="B219" t="str">
            <v xml:space="preserve">Aplicação de Oxiprimer ou equivalente, nas ferragens a serem recuperadas </v>
          </cell>
          <cell r="C219" t="str">
            <v xml:space="preserve">m2 </v>
          </cell>
          <cell r="D219">
            <v>14.3</v>
          </cell>
        </row>
        <row r="220">
          <cell r="A220">
            <v>40817</v>
          </cell>
          <cell r="B220" t="str">
            <v xml:space="preserve">Fornecimento e lançamento de concreto para grouteamento com adição de pedrisco (50% em peso), utilizando Sikagrout ou produto equivalente, exclusive forma </v>
          </cell>
          <cell r="C220" t="str">
            <v xml:space="preserve">m3 </v>
          </cell>
          <cell r="D220">
            <v>1734.87</v>
          </cell>
        </row>
        <row r="221">
          <cell r="A221">
            <v>409</v>
          </cell>
          <cell r="B221" t="str">
            <v xml:space="preserve">MURO DE ARRIMO (Conc. ciclópico 15MPa c/ 30% de pedra de mão, c/ forn., preparo e aplicação de concreto, forma de tábua pinho-reap.5 vezes, exclusive escav. e reaterro) seções tipicas nas seguintes dimensões: </v>
          </cell>
          <cell r="C221" t="str">
            <v/>
          </cell>
          <cell r="D221" t="str">
            <v/>
          </cell>
        </row>
        <row r="222">
          <cell r="A222">
            <v>40901</v>
          </cell>
          <cell r="B222" t="str">
            <v xml:space="preserve">b=0.40m; B=0.70m e H=1.00m </v>
          </cell>
          <cell r="C222" t="str">
            <v xml:space="preserve">m </v>
          </cell>
          <cell r="D222">
            <v>292.33999999999997</v>
          </cell>
        </row>
        <row r="223">
          <cell r="A223">
            <v>40902</v>
          </cell>
          <cell r="B223" t="str">
            <v xml:space="preserve">b=0.40m; B=0.90m e H=1,50m </v>
          </cell>
          <cell r="C223" t="str">
            <v xml:space="preserve">m </v>
          </cell>
          <cell r="D223">
            <v>481.23</v>
          </cell>
        </row>
        <row r="224">
          <cell r="A224">
            <v>40903</v>
          </cell>
          <cell r="B224" t="str">
            <v xml:space="preserve">b=0.40m; B=1.05m e H=2.00m </v>
          </cell>
          <cell r="C224" t="str">
            <v xml:space="preserve">m </v>
          </cell>
          <cell r="D224">
            <v>691.29</v>
          </cell>
        </row>
        <row r="225">
          <cell r="A225">
            <v>40904</v>
          </cell>
          <cell r="B225" t="str">
            <v xml:space="preserve">b=0.40m; B=1.23 e H=2.50m </v>
          </cell>
          <cell r="C225" t="str">
            <v xml:space="preserve">m </v>
          </cell>
          <cell r="D225">
            <v>922.82</v>
          </cell>
        </row>
        <row r="226">
          <cell r="A226">
            <v>5</v>
          </cell>
          <cell r="B226" t="str">
            <v xml:space="preserve">PAREDES E PAINÉIS </v>
          </cell>
          <cell r="C226" t="str">
            <v/>
          </cell>
          <cell r="D226" t="str">
            <v/>
          </cell>
        </row>
        <row r="227">
          <cell r="A227">
            <v>501</v>
          </cell>
          <cell r="B227" t="str">
            <v xml:space="preserve">ALVENARIA DE VEDAÇÃO </v>
          </cell>
          <cell r="C227" t="str">
            <v/>
          </cell>
          <cell r="D227" t="str">
            <v/>
          </cell>
        </row>
        <row r="228">
          <cell r="A228">
            <v>50101</v>
          </cell>
          <cell r="B228" t="str">
            <v xml:space="preserve">(**)Alvenaria de blocos cerâmicos 10 furos 10x20x20cm, assentados com argamassa de cimento, barro e areia no traço 1:1:5.5, espessura das juntas 12mm e esp. das paredes, sem revestimento, 10 cm </v>
          </cell>
          <cell r="C228" t="str">
            <v xml:space="preserve">m2 </v>
          </cell>
          <cell r="D228">
            <v>30.64</v>
          </cell>
        </row>
        <row r="229">
          <cell r="A229">
            <v>50102</v>
          </cell>
          <cell r="B229" t="str">
            <v xml:space="preserve">(**)Alvenaria de blocos cerâmicos 10 furos 10x20x20cm, assentados com argamassa de cimento, barro e areia no traço 1:1:5.5, espessura das juntas 12mm e esp. das paredes, sem revestimento, 20 cm </v>
          </cell>
          <cell r="C229" t="str">
            <v xml:space="preserve">m2 </v>
          </cell>
          <cell r="D229">
            <v>53.98</v>
          </cell>
        </row>
        <row r="230">
          <cell r="A230">
            <v>50103</v>
          </cell>
          <cell r="B230" t="str">
            <v xml:space="preserve">(**)Alvenaria de blocos de concreto 9x19x39cm, c/ resist. mínimo a compres. 2.5 MPa, assent. c/ arg. de cimento, barro e areia no traço 1:1:5.5 esp. das juntas 10mm e esp. das paredes, s/ rev. 9cm </v>
          </cell>
          <cell r="C230" t="str">
            <v xml:space="preserve">m2 </v>
          </cell>
          <cell r="D230">
            <v>27.6</v>
          </cell>
        </row>
        <row r="231">
          <cell r="A231">
            <v>50104</v>
          </cell>
          <cell r="B231" t="str">
            <v xml:space="preserve">(**)Alvenaria de blocos de concreto 14x19x39cm, c/ resist. mínima a compressão 2.5MPa, assent. c/ arg. de cimento, barro e areia no traço 1:1:5.5 esp. das juntas 10mm e esp. paredes, s/ rev.,14cm </v>
          </cell>
          <cell r="C231" t="str">
            <v xml:space="preserve">m2 </v>
          </cell>
          <cell r="D231">
            <v>36.950000000000003</v>
          </cell>
        </row>
        <row r="232">
          <cell r="A232">
            <v>50105</v>
          </cell>
          <cell r="B232" t="str">
            <v xml:space="preserve">(**)Alvenaria de blocos de concreto 19x19x39cm, c/ resist. mínima compressão 2.5MPa, assentados c/ arg. de cimento, barro e areia no traço 1:1:5.5 esp.das juntas 10mm e esp. paredes, s/ rev., 19cm </v>
          </cell>
          <cell r="C232" t="str">
            <v xml:space="preserve">m2 </v>
          </cell>
          <cell r="D232">
            <v>44.48</v>
          </cell>
        </row>
        <row r="233">
          <cell r="A233">
            <v>50106</v>
          </cell>
          <cell r="B233" t="str">
            <v xml:space="preserve">(**)Alvenaria de tijolos cerâmicos maciços aparentes 8x12x24cm, assentados c/ argam. de cimento, barro e areia no traço 1:1:5.5, juntas de 10mm e esp. parede 12 cm, incl. limp. e rebaix.das juntas </v>
          </cell>
          <cell r="C233" t="str">
            <v xml:space="preserve">m2 </v>
          </cell>
          <cell r="D233">
            <v>78.72</v>
          </cell>
        </row>
        <row r="234">
          <cell r="A234">
            <v>50107</v>
          </cell>
          <cell r="B234" t="str">
            <v xml:space="preserve">(**)Alvenaria c/ cobogós cerâmicos 07x18x18cm assentados com argamassa de cimento , barro e areia no traço 1:1:5.5, esp. das juntas de 12mm e esp. das paredes 07cm </v>
          </cell>
          <cell r="C234" t="str">
            <v xml:space="preserve">m2 </v>
          </cell>
          <cell r="D234">
            <v>55.28</v>
          </cell>
        </row>
        <row r="235">
          <cell r="A235">
            <v>50111</v>
          </cell>
          <cell r="B235" t="str">
            <v xml:space="preserve">Cobogó de concreto tipo cruzeta 10x30x30 cm, assentados com argamassa de cimento e areia no traço 1:4, espessura das juntas 10mm e espessura da parede 10 cm </v>
          </cell>
          <cell r="C235" t="str">
            <v xml:space="preserve">m2 </v>
          </cell>
          <cell r="D235">
            <v>60.97</v>
          </cell>
        </row>
        <row r="236">
          <cell r="A236">
            <v>50112</v>
          </cell>
          <cell r="B236" t="str">
            <v xml:space="preserve">Cobogó de concreto 40 x 40 x 10 cm , assentados com argamassa de cimento e areia no traço 1:3, espessura das juntas 15 mm </v>
          </cell>
          <cell r="C236" t="str">
            <v xml:space="preserve">m2 </v>
          </cell>
          <cell r="D236">
            <v>64.06</v>
          </cell>
        </row>
        <row r="237">
          <cell r="A237">
            <v>50113</v>
          </cell>
          <cell r="B237" t="str">
            <v xml:space="preserve">Cobogó de concreto tipo cruzeta 15x30x30 cm, assentados com argamassa de cimento e areia no traço 1:4, espessura das juntas 10mm e espessura da parede 15 cm </v>
          </cell>
          <cell r="C237" t="str">
            <v xml:space="preserve">m2 </v>
          </cell>
          <cell r="D237">
            <v>72.95</v>
          </cell>
        </row>
        <row r="238">
          <cell r="A238">
            <v>50114</v>
          </cell>
          <cell r="B238" t="str">
            <v xml:space="preserve">Cobogó de concreto tipo cruzeta 20x30x30 cm, assentados com argamassa de cimento e areia no traço 1:4, espessura das juntas 10mm e espessura da parede 20 cm </v>
          </cell>
          <cell r="C238" t="str">
            <v xml:space="preserve">m2 </v>
          </cell>
          <cell r="D238">
            <v>91.38</v>
          </cell>
        </row>
        <row r="239">
          <cell r="A239">
            <v>50115</v>
          </cell>
          <cell r="B239" t="str">
            <v xml:space="preserve">Alvenaria em bloco de pedra argamassada com cimento e areia no traço 1:3 </v>
          </cell>
          <cell r="C239" t="str">
            <v xml:space="preserve">m3 </v>
          </cell>
          <cell r="D239">
            <v>242.12</v>
          </cell>
        </row>
        <row r="240">
          <cell r="A240">
            <v>50122</v>
          </cell>
          <cell r="B240" t="str">
            <v xml:space="preserve">Cobogó de concreto tipo cruzeta de 20 x 20 x 10 cm, assentado com argamassa de cimento, cal hidratada e areia no traço1:0,5:5, espessura das juntas de 10mm e espessura de parede 10cm </v>
          </cell>
          <cell r="C240" t="str">
            <v xml:space="preserve">m2 </v>
          </cell>
          <cell r="D240">
            <v>55.54</v>
          </cell>
        </row>
        <row r="241">
          <cell r="A241">
            <v>50129</v>
          </cell>
          <cell r="B241" t="str">
            <v xml:space="preserve">(**)Alv. blocos cerâmicos 10 furos 10x20x20cm, assentados c/arg. cimento, barro e areia traço 1:1:5.5, esp. juntas 12mm e esp. das paredes, s/revest., 10cm (bloco comprado na praça de Vitória, posto obra) </v>
          </cell>
          <cell r="C241" t="str">
            <v xml:space="preserve">m2 </v>
          </cell>
          <cell r="D241">
            <v>30.64</v>
          </cell>
        </row>
        <row r="242">
          <cell r="A242">
            <v>50130</v>
          </cell>
          <cell r="B242" t="str">
            <v xml:space="preserve">(**)Alv. blocos cerâmicos 10 furos 10x20x20cm, assentados c/arg. cimento, barro e areia traço 1:1:5.5, esp. juntas 12mm e esp. das paredes s/revest., 10cm (bloco comprado na fábrica, posto obra) </v>
          </cell>
          <cell r="C242" t="str">
            <v xml:space="preserve">m2 </v>
          </cell>
          <cell r="D242">
            <v>27.12</v>
          </cell>
        </row>
        <row r="243">
          <cell r="A243">
            <v>50131</v>
          </cell>
          <cell r="B243" t="str">
            <v xml:space="preserve">(**)Alv. blocos cerâmicos 10 furos 10x20x20cm, assentados c/arg. cimento, barro e areia traço 1:1:5.5, esp. juntas 12mm e esp. das paredes, s/revest., 20cm (bloco comprado na praça de Vitória, posto obra) </v>
          </cell>
          <cell r="C243" t="str">
            <v xml:space="preserve">m2 </v>
          </cell>
          <cell r="D243">
            <v>53.98</v>
          </cell>
        </row>
        <row r="244">
          <cell r="A244">
            <v>50132</v>
          </cell>
          <cell r="B244" t="str">
            <v xml:space="preserve">(**)Alv. blocos cerâmicos 10 furos 10x20x20cm, assentados c/arg. cimento, barro e areia traço 1:1:5.5, esp. juntas 12mm e esp. das paredes, s/revest. 20cm (bloco comprado na fábrica, posto obra) </v>
          </cell>
          <cell r="C244" t="str">
            <v xml:space="preserve">m2 </v>
          </cell>
          <cell r="D244">
            <v>47.36</v>
          </cell>
        </row>
        <row r="245">
          <cell r="A245">
            <v>50141</v>
          </cell>
          <cell r="B245" t="str">
            <v xml:space="preserve">Cobogó de concreto 50 x 50 x 7 cm, assentado com argamassa de cimento e areia no traço 1:3, espessura das juntas 15cm </v>
          </cell>
          <cell r="C245" t="str">
            <v xml:space="preserve">m2 </v>
          </cell>
          <cell r="D245">
            <v>57.48</v>
          </cell>
        </row>
        <row r="246">
          <cell r="A246">
            <v>502</v>
          </cell>
          <cell r="B246" t="str">
            <v xml:space="preserve">PLACAS E PAINÉIS DIVISÓRIOS </v>
          </cell>
          <cell r="C246" t="str">
            <v/>
          </cell>
          <cell r="D246" t="str">
            <v/>
          </cell>
        </row>
        <row r="247">
          <cell r="A247">
            <v>50201</v>
          </cell>
          <cell r="B247" t="str">
            <v xml:space="preserve">Divisória de granilite com 3 cm de espessura, assentada com argamassa de cimento e areia no traço 1:3 </v>
          </cell>
          <cell r="C247" t="str">
            <v xml:space="preserve">m2 </v>
          </cell>
          <cell r="D247">
            <v>123.12</v>
          </cell>
        </row>
        <row r="248">
          <cell r="A248">
            <v>50202</v>
          </cell>
          <cell r="B248" t="str">
            <v xml:space="preserve">Fornecimento e instalação de divisórias novas com acabamento de chapa de fibra de madeira, sistema de montagem simplificado, espessura de 35mm e miolo em colméia no padrão painel/painel </v>
          </cell>
          <cell r="C248" t="str">
            <v xml:space="preserve">m2 </v>
          </cell>
          <cell r="D248">
            <v>64.900000000000006</v>
          </cell>
        </row>
        <row r="249">
          <cell r="A249">
            <v>50203</v>
          </cell>
          <cell r="B249" t="str">
            <v xml:space="preserve">Fornecimento e instalação de porta para divisória de 80 X 210 cm incluindo dobradiças e fechadura interna </v>
          </cell>
          <cell r="C249" t="str">
            <v xml:space="preserve">und </v>
          </cell>
          <cell r="D249">
            <v>228.61</v>
          </cell>
        </row>
        <row r="250">
          <cell r="A250">
            <v>50205</v>
          </cell>
          <cell r="B250" t="str">
            <v xml:space="preserve">Divisória de granito cinza andorinha com 3 cm de espessura, assentada com argamassa de cimento e areia no traço 1:3, na cor cinza </v>
          </cell>
          <cell r="C250" t="str">
            <v xml:space="preserve">m2 </v>
          </cell>
          <cell r="D250">
            <v>282.56</v>
          </cell>
        </row>
        <row r="251">
          <cell r="A251">
            <v>50206</v>
          </cell>
          <cell r="B251" t="str">
            <v xml:space="preserve">Divisória de granito cinza andorinha com 3 cm de espessura, fixada com cantoneira de ferro cromado </v>
          </cell>
          <cell r="C251" t="str">
            <v xml:space="preserve">m2 </v>
          </cell>
          <cell r="D251">
            <v>266.76</v>
          </cell>
        </row>
        <row r="252">
          <cell r="A252">
            <v>50208</v>
          </cell>
          <cell r="B252" t="str">
            <v xml:space="preserve">Assentamento de divisória de mármore ou granito com 3 cm de espessura, empregando argamassa de cimento e areia no traço 1:3, exclusive fornecimento da divisória </v>
          </cell>
          <cell r="C252" t="str">
            <v xml:space="preserve">m2 </v>
          </cell>
          <cell r="D252">
            <v>56.82</v>
          </cell>
        </row>
        <row r="253">
          <cell r="A253">
            <v>50209</v>
          </cell>
          <cell r="B253" t="str">
            <v xml:space="preserve">Divisória em madeirit esp. 6mm, duas faces, com estrutura de madeira paraju de 4x5cm, incl. pintura pva sobre massa </v>
          </cell>
          <cell r="C253" t="str">
            <v xml:space="preserve">m2 </v>
          </cell>
          <cell r="D253">
            <v>101.02</v>
          </cell>
        </row>
        <row r="254">
          <cell r="A254">
            <v>50210</v>
          </cell>
          <cell r="B254" t="str">
            <v xml:space="preserve">Divisória em concreto armado aparente com espessura de 5cm </v>
          </cell>
          <cell r="C254" t="str">
            <v xml:space="preserve">m2 </v>
          </cell>
          <cell r="D254">
            <v>76.22</v>
          </cell>
        </row>
        <row r="255">
          <cell r="A255">
            <v>50211</v>
          </cell>
          <cell r="B255" t="str">
            <v xml:space="preserve">Divisória de mármore branco com 3 cm de espessura, assentada com argamassa de cimento e areia no traço 1:3 </v>
          </cell>
          <cell r="C255" t="str">
            <v xml:space="preserve">m2 </v>
          </cell>
          <cell r="D255">
            <v>270.22000000000003</v>
          </cell>
        </row>
        <row r="256">
          <cell r="A256">
            <v>503</v>
          </cell>
          <cell r="B256" t="str">
            <v xml:space="preserve">VERGAS/CONTRAVERGA </v>
          </cell>
          <cell r="C256" t="str">
            <v/>
          </cell>
          <cell r="D256" t="str">
            <v/>
          </cell>
        </row>
        <row r="257">
          <cell r="A257">
            <v>50301</v>
          </cell>
          <cell r="B257" t="str">
            <v xml:space="preserve">Verga/contraverga reta de concreto armado 10 x 5 cm, Fck = 15 MPa, inclusive forma, armação e desforma </v>
          </cell>
          <cell r="C257" t="str">
            <v xml:space="preserve">m </v>
          </cell>
          <cell r="D257">
            <v>5.49</v>
          </cell>
        </row>
        <row r="258">
          <cell r="A258">
            <v>50303</v>
          </cell>
          <cell r="B258" t="str">
            <v xml:space="preserve">Verga/contraverga curva de concreto armado 10 x 5 cm, Fck = 15 MPa, inclusive forma, armação e desforma </v>
          </cell>
          <cell r="C258" t="str">
            <v xml:space="preserve">m </v>
          </cell>
          <cell r="D258">
            <v>41.51</v>
          </cell>
        </row>
        <row r="259">
          <cell r="A259">
            <v>505</v>
          </cell>
          <cell r="B259" t="str">
            <v xml:space="preserve">ALVENARIA ESTRUTURAL </v>
          </cell>
          <cell r="C259" t="str">
            <v/>
          </cell>
          <cell r="D259" t="str">
            <v/>
          </cell>
        </row>
        <row r="260">
          <cell r="A260">
            <v>50501</v>
          </cell>
          <cell r="B260" t="str">
            <v xml:space="preserve">Alvenaria de blocos de concreto estrut. (14x19x39cm) cheios, c/ resist. mín. compr. 15MPa, assentados c/ arg. de cimento e areia no traço 1:4, esp. juntas 10mm e esp. da parede s/ revest. 14cm </v>
          </cell>
          <cell r="C260" t="str">
            <v xml:space="preserve">m2 </v>
          </cell>
          <cell r="D260">
            <v>59.72</v>
          </cell>
        </row>
        <row r="261">
          <cell r="A261">
            <v>50502</v>
          </cell>
          <cell r="B261" t="str">
            <v xml:space="preserve">Alvenaria de blocos de concreto estrut. (19x19x39cm) cheios, c/ resist. mín. compr. 15MPa, assentados c/ arg. cimento e areia no traço 1:4, esp. juntas de 10mm e esp. da parede s/ revest. 14cm </v>
          </cell>
          <cell r="C261" t="str">
            <v xml:space="preserve">m2 </v>
          </cell>
          <cell r="D261">
            <v>121.08</v>
          </cell>
        </row>
        <row r="262">
          <cell r="A262">
            <v>50503</v>
          </cell>
          <cell r="B262" t="str">
            <v xml:space="preserve">Alvenaria de blocos de concreto estrut. (9x19x39cm) cheios, com resistência mín. compr. 15MPa, assentados c/ arg. de cimento e areia no traço 1:4, esp. juntas 10mm e esp. da parede s/ revest. 9cm </v>
          </cell>
          <cell r="C262" t="str">
            <v xml:space="preserve">m2 </v>
          </cell>
          <cell r="D262">
            <v>42.32</v>
          </cell>
        </row>
        <row r="263">
          <cell r="A263">
            <v>506</v>
          </cell>
          <cell r="B263" t="str">
            <v xml:space="preserve">ALVENARIA DE VEDAÇÃO EMPREGANDO ARGAMASSA DE CIMENTO, CAL E AREIA </v>
          </cell>
          <cell r="C263" t="str">
            <v/>
          </cell>
          <cell r="D263" t="str">
            <v/>
          </cell>
        </row>
        <row r="264">
          <cell r="A264">
            <v>50601</v>
          </cell>
          <cell r="B264" t="str">
            <v xml:space="preserve">Alvenaria de blocos de concreto 9x19x39cm, c/ resist. mínimo a compres. 2.5 MPa, assent. c/ arg. de cimento, cal hidratada CH1 e areia no traço 1:0.5:8 esp. das juntas 10mm e esp. das paredes, s/ rev. 9cm </v>
          </cell>
          <cell r="C264" t="str">
            <v xml:space="preserve">m2 </v>
          </cell>
          <cell r="D264">
            <v>27.76</v>
          </cell>
        </row>
        <row r="265">
          <cell r="A265">
            <v>50602</v>
          </cell>
          <cell r="B265" t="str">
            <v xml:space="preserve">Alvenaria de blocos de concreto 14x19x39cm, c/ resist. mínimo a compres. 2.5 MPa, assent. c/ arg. de cimento, cal hidratada CH1 e areia no traço 1:0.5:8 esp. das juntas 10mm e esp. das paredes, s/ rev. 14cm </v>
          </cell>
          <cell r="C265" t="str">
            <v xml:space="preserve">m2 </v>
          </cell>
          <cell r="D265">
            <v>37.25</v>
          </cell>
        </row>
        <row r="266">
          <cell r="A266">
            <v>50603</v>
          </cell>
          <cell r="B266" t="str">
            <v xml:space="preserve">Alvenaria de blocos de concreto 19x19x39cm, c/ resist. mínimo a compres. 2.5 MPa, assent. c/ arg. de cimento, cal hidratada CH1 e areia no traço 1:0.5:8 esp. das juntas 10mm e esp. das paredes, s/ rev. 19cm </v>
          </cell>
          <cell r="C266" t="str">
            <v xml:space="preserve">m2 </v>
          </cell>
          <cell r="D266">
            <v>44.88</v>
          </cell>
        </row>
        <row r="267">
          <cell r="A267">
            <v>50604</v>
          </cell>
          <cell r="B267" t="str">
            <v xml:space="preserve">Alvenaria de tijolos cerâmicos maciços aparentes 8x12x24cm, assentados c/ argam. de cimento, cal hidratada CH1 e areia no traço 1:0.5:8, juntas de 10mm e esp. parede 12 cm, incl. limp. e rebaix.das juntas </v>
          </cell>
          <cell r="C267" t="str">
            <v xml:space="preserve">m2 </v>
          </cell>
          <cell r="D267">
            <v>79.540000000000006</v>
          </cell>
        </row>
        <row r="268">
          <cell r="A268">
            <v>50605</v>
          </cell>
          <cell r="B268" t="str">
            <v xml:space="preserve">Alvenaria de blocos cerâmicos 10 furos 10x20x20cm, assentados c/argamassa de cimento, cal hidratada CH1 e areia traço 1:0,5:8, juntas 12mm e esp. das paredes s/revestimento, 10cm (bloco comprado na praça de Vitória, posto obra) </v>
          </cell>
          <cell r="C268" t="str">
            <v xml:space="preserve">m2 </v>
          </cell>
          <cell r="D268">
            <v>30.9</v>
          </cell>
        </row>
        <row r="269">
          <cell r="A269">
            <v>50606</v>
          </cell>
          <cell r="B269" t="str">
            <v xml:space="preserve">Alvenaria de blocos cerâmicos 10 furos 10x20x20cm, assentados c/argamassa de cimento, cal hidratada CH1 e areia traço 1:0,5:8, esp. das juntas 12mm e esp. das paredes s/revestimento, 10cm (bloco comprado na fábrica, posto obra) </v>
          </cell>
          <cell r="C269" t="str">
            <v xml:space="preserve">m2 </v>
          </cell>
          <cell r="D269">
            <v>27.38</v>
          </cell>
        </row>
        <row r="270">
          <cell r="A270">
            <v>50607</v>
          </cell>
          <cell r="B270" t="str">
            <v xml:space="preserve">Alvenaria de blocos cerâmicos 10 furos 10x20x20cm, assentados c/argamassa de cimento, cal hidratada CH1 e areia traço 1:0.5:8, juntas 12mm e espessura das paredes, s/ revestimento, 20cm(bloco comprado praça de Vitória, posto obra) </v>
          </cell>
          <cell r="C270" t="str">
            <v xml:space="preserve">m2 </v>
          </cell>
          <cell r="D270">
            <v>54.72</v>
          </cell>
        </row>
        <row r="271">
          <cell r="A271">
            <v>50608</v>
          </cell>
          <cell r="B271" t="str">
            <v xml:space="preserve">Alvenaria de blocos cerâmicos 10 furos 10x20x20cm, assentados c/argamassa de cimento, cal hidratada CH1 e areia traço 1:0,5:8, juntas 12mm e espessura das paredes, s/revestimento, 20cm (bloco comprado fábrica,posto obra) </v>
          </cell>
          <cell r="C271" t="str">
            <v xml:space="preserve">m2 </v>
          </cell>
          <cell r="D271">
            <v>48.1</v>
          </cell>
        </row>
        <row r="272">
          <cell r="A272">
            <v>6</v>
          </cell>
          <cell r="B272" t="str">
            <v xml:space="preserve">ESQUADRIAS DE MADEIRA </v>
          </cell>
          <cell r="C272" t="str">
            <v/>
          </cell>
          <cell r="D272" t="str">
            <v/>
          </cell>
        </row>
        <row r="273">
          <cell r="A273">
            <v>601</v>
          </cell>
          <cell r="B273" t="str">
            <v xml:space="preserve">MARCOS E ALIZARES </v>
          </cell>
          <cell r="C273" t="str">
            <v/>
          </cell>
          <cell r="D273" t="str">
            <v/>
          </cell>
        </row>
        <row r="274">
          <cell r="A274">
            <v>60101</v>
          </cell>
          <cell r="B274" t="str">
            <v xml:space="preserve">Marco de madeira de lei tipo Paraju ou equivalente com 15 x 3 cm de batente, nas dimensões de 0.60 x 2.10 m </v>
          </cell>
          <cell r="C274" t="str">
            <v xml:space="preserve">und </v>
          </cell>
          <cell r="D274">
            <v>126.6</v>
          </cell>
        </row>
        <row r="275">
          <cell r="A275">
            <v>60102</v>
          </cell>
          <cell r="B275" t="str">
            <v xml:space="preserve">Marco de madeira de lei tipo Paraju ou equivalente com 15 x 3 cm de batente, nas dimensões de 0.70 x 2.10 m </v>
          </cell>
          <cell r="C275" t="str">
            <v xml:space="preserve">und </v>
          </cell>
          <cell r="D275">
            <v>126.6</v>
          </cell>
        </row>
        <row r="276">
          <cell r="A276">
            <v>60103</v>
          </cell>
          <cell r="B276" t="str">
            <v xml:space="preserve">Marco de madeira de lei tipo Paraju ou equivalente com 15 x 3 cm de batente, nas dimensões de 0.80 x 2.10 m </v>
          </cell>
          <cell r="C276" t="str">
            <v xml:space="preserve">und </v>
          </cell>
          <cell r="D276">
            <v>126.6</v>
          </cell>
        </row>
        <row r="277">
          <cell r="A277">
            <v>60107</v>
          </cell>
          <cell r="B277" t="str">
            <v xml:space="preserve">Alizar de madeira de lei tipo Paraju ou equivalente de 5 x 1.5 cm </v>
          </cell>
          <cell r="C277" t="str">
            <v xml:space="preserve">m </v>
          </cell>
          <cell r="D277">
            <v>5.67</v>
          </cell>
        </row>
        <row r="278">
          <cell r="A278">
            <v>60110</v>
          </cell>
          <cell r="B278" t="str">
            <v xml:space="preserve">Marco em madeira de lei tipo Paraju ou equivalente com 15 x 3 cm de batente </v>
          </cell>
          <cell r="C278" t="str">
            <v xml:space="preserve">m </v>
          </cell>
          <cell r="D278">
            <v>27.11</v>
          </cell>
        </row>
        <row r="279">
          <cell r="A279">
            <v>60111</v>
          </cell>
          <cell r="B279" t="str">
            <v xml:space="preserve">Marco de madeira de lei tipo Paraju ou equivalente com 7 x 3 cm de batente </v>
          </cell>
          <cell r="C279" t="str">
            <v xml:space="preserve">m </v>
          </cell>
          <cell r="D279">
            <v>19.149999999999999</v>
          </cell>
        </row>
        <row r="280">
          <cell r="A280">
            <v>60112</v>
          </cell>
          <cell r="B280" t="str">
            <v xml:space="preserve">Caixilho em madeira de lei de 9 x 3 cm para janela </v>
          </cell>
          <cell r="C280" t="str">
            <v xml:space="preserve">m </v>
          </cell>
          <cell r="D280">
            <v>22.75</v>
          </cell>
        </row>
        <row r="281">
          <cell r="A281">
            <v>60113</v>
          </cell>
          <cell r="B281" t="str">
            <v xml:space="preserve">Alizar em madeira de lei paraju ou equivalente 7 x 1.5 cm </v>
          </cell>
          <cell r="C281" t="str">
            <v xml:space="preserve">m </v>
          </cell>
          <cell r="D281">
            <v>7.74</v>
          </cell>
        </row>
        <row r="282">
          <cell r="A282">
            <v>611</v>
          </cell>
          <cell r="B282" t="str">
            <v xml:space="preserve">FERRAGENS </v>
          </cell>
          <cell r="C282" t="str">
            <v/>
          </cell>
          <cell r="D282" t="str">
            <v/>
          </cell>
        </row>
        <row r="283">
          <cell r="A283">
            <v>61101</v>
          </cell>
          <cell r="B283" t="str">
            <v xml:space="preserve">Targeta fio redondo 3" para travamento de portas </v>
          </cell>
          <cell r="C283" t="str">
            <v xml:space="preserve">und </v>
          </cell>
          <cell r="D283">
            <v>4.43</v>
          </cell>
        </row>
        <row r="284">
          <cell r="A284">
            <v>61102</v>
          </cell>
          <cell r="B284" t="str">
            <v xml:space="preserve">Fechadura com maçaneta tipo alavanca e chave tipo yale </v>
          </cell>
          <cell r="C284" t="str">
            <v xml:space="preserve">und </v>
          </cell>
          <cell r="D284">
            <v>63.36</v>
          </cell>
        </row>
        <row r="285">
          <cell r="A285">
            <v>61103</v>
          </cell>
          <cell r="B285" t="str">
            <v xml:space="preserve">Fechadura com maçaneta tipo alavanca e chave comum para porta interna </v>
          </cell>
          <cell r="C285" t="str">
            <v xml:space="preserve">und </v>
          </cell>
          <cell r="D285">
            <v>108.08</v>
          </cell>
        </row>
        <row r="286">
          <cell r="A286">
            <v>61104</v>
          </cell>
          <cell r="B286" t="str">
            <v xml:space="preserve">Fechadura tipo livre/ocupado </v>
          </cell>
          <cell r="C286" t="str">
            <v xml:space="preserve">und </v>
          </cell>
          <cell r="D286">
            <v>39.74</v>
          </cell>
        </row>
        <row r="287">
          <cell r="A287">
            <v>61105</v>
          </cell>
          <cell r="B287" t="str">
            <v xml:space="preserve">Targeta fio redondo 2" </v>
          </cell>
          <cell r="C287" t="str">
            <v xml:space="preserve">und </v>
          </cell>
          <cell r="D287">
            <v>4.07</v>
          </cell>
        </row>
        <row r="288">
          <cell r="A288">
            <v>61106</v>
          </cell>
          <cell r="B288" t="str">
            <v xml:space="preserve">Fechadura com maçaneta tipo bola e chave tipo yale </v>
          </cell>
          <cell r="C288" t="str">
            <v xml:space="preserve">und </v>
          </cell>
          <cell r="D288">
            <v>87.1</v>
          </cell>
        </row>
        <row r="289">
          <cell r="A289">
            <v>61107</v>
          </cell>
          <cell r="B289" t="str">
            <v xml:space="preserve">Fechadura de sobrepor, tipo caixão, com chave comum </v>
          </cell>
          <cell r="C289" t="str">
            <v xml:space="preserve">und </v>
          </cell>
          <cell r="D289">
            <v>31.01</v>
          </cell>
        </row>
        <row r="290">
          <cell r="A290">
            <v>61108</v>
          </cell>
          <cell r="B290" t="str">
            <v xml:space="preserve">Fechadura com maçaneta tipo alavanca e chave tipo banheiro </v>
          </cell>
          <cell r="C290" t="str">
            <v xml:space="preserve">und </v>
          </cell>
          <cell r="D290">
            <v>58.2</v>
          </cell>
        </row>
        <row r="291">
          <cell r="A291">
            <v>61109</v>
          </cell>
          <cell r="B291" t="str">
            <v xml:space="preserve">Dobradiça de ferro zincado de 3 x 2 1/2", incl. parafusos </v>
          </cell>
          <cell r="C291" t="str">
            <v xml:space="preserve">und </v>
          </cell>
          <cell r="D291">
            <v>9.48</v>
          </cell>
        </row>
        <row r="292">
          <cell r="A292">
            <v>61111</v>
          </cell>
          <cell r="B292" t="str">
            <v xml:space="preserve">Dobradiça de ferro zincado de 3 x 3 1/2", incl. parafusos </v>
          </cell>
          <cell r="C292" t="str">
            <v xml:space="preserve">und </v>
          </cell>
          <cell r="D292">
            <v>9.52</v>
          </cell>
        </row>
        <row r="293">
          <cell r="A293">
            <v>61112</v>
          </cell>
          <cell r="B293" t="str">
            <v xml:space="preserve">Dobradiça de latão cromado de 3 x 2 1/2", incl. parafusos </v>
          </cell>
          <cell r="C293" t="str">
            <v xml:space="preserve">und </v>
          </cell>
          <cell r="D293">
            <v>23.39</v>
          </cell>
        </row>
        <row r="294">
          <cell r="A294">
            <v>61113</v>
          </cell>
          <cell r="B294" t="str">
            <v xml:space="preserve">Dobradiça de ferro zincado de 2 x 2", incl. parafusos </v>
          </cell>
          <cell r="C294" t="str">
            <v xml:space="preserve">und </v>
          </cell>
          <cell r="D294">
            <v>7.54</v>
          </cell>
        </row>
        <row r="295">
          <cell r="A295">
            <v>61114</v>
          </cell>
          <cell r="B295" t="str">
            <v xml:space="preserve">Fechadura de sobrepor de ferro, com chave, para porta de armário </v>
          </cell>
          <cell r="C295" t="str">
            <v xml:space="preserve">und </v>
          </cell>
          <cell r="D295">
            <v>29.27</v>
          </cell>
        </row>
        <row r="296">
          <cell r="A296">
            <v>61115</v>
          </cell>
          <cell r="B296" t="str">
            <v xml:space="preserve">Conjunto de punho para janela de correr </v>
          </cell>
          <cell r="C296" t="str">
            <v xml:space="preserve">und </v>
          </cell>
          <cell r="D296">
            <v>25.82</v>
          </cell>
        </row>
        <row r="297">
          <cell r="A297">
            <v>61116</v>
          </cell>
          <cell r="B297" t="str">
            <v xml:space="preserve">Conjunto de ferragens para janela de correr, constando de 4 rodízios de latão com rolamentos para trilhos e 3m de trilho de alumínio (fornecimento sem colocação) </v>
          </cell>
          <cell r="C297" t="str">
            <v xml:space="preserve">und </v>
          </cell>
          <cell r="D297">
            <v>27.3</v>
          </cell>
        </row>
        <row r="298">
          <cell r="A298">
            <v>61117</v>
          </cell>
          <cell r="B298" t="str">
            <v xml:space="preserve">Cremona com vara de ferro para janela de abrir </v>
          </cell>
          <cell r="C298" t="str">
            <v xml:space="preserve">und </v>
          </cell>
          <cell r="D298">
            <v>54.05</v>
          </cell>
        </row>
        <row r="299">
          <cell r="A299">
            <v>61118</v>
          </cell>
          <cell r="B299" t="str">
            <v xml:space="preserve">Cadeado de 50mm com porta cadeado </v>
          </cell>
          <cell r="C299" t="str">
            <v xml:space="preserve">und </v>
          </cell>
          <cell r="D299">
            <v>42.01</v>
          </cell>
        </row>
        <row r="300">
          <cell r="A300">
            <v>61119</v>
          </cell>
          <cell r="B300" t="str">
            <v xml:space="preserve">Braço articulado de ferro galvanizado para esquadria tipo maxim-ar </v>
          </cell>
          <cell r="C300" t="str">
            <v xml:space="preserve">und </v>
          </cell>
          <cell r="D300">
            <v>39.24</v>
          </cell>
        </row>
        <row r="301">
          <cell r="A301">
            <v>61120</v>
          </cell>
          <cell r="B301" t="str">
            <v xml:space="preserve">Batente para janela de correr </v>
          </cell>
          <cell r="C301" t="str">
            <v xml:space="preserve">und </v>
          </cell>
          <cell r="D301">
            <v>4.71</v>
          </cell>
        </row>
        <row r="302">
          <cell r="A302">
            <v>61122</v>
          </cell>
          <cell r="B302" t="str">
            <v xml:space="preserve">Parafuso em latão com rosca soberba de 2,8x22mm, para dobradiças </v>
          </cell>
          <cell r="C302" t="str">
            <v xml:space="preserve">und </v>
          </cell>
          <cell r="D302">
            <v>0.54</v>
          </cell>
        </row>
        <row r="303">
          <cell r="A303">
            <v>61123</v>
          </cell>
          <cell r="B303" t="str">
            <v xml:space="preserve">Prendedor de porta, cromado, fixação com parafuso, no piso ou rodapé </v>
          </cell>
          <cell r="C303" t="str">
            <v xml:space="preserve">und </v>
          </cell>
          <cell r="D303">
            <v>16.72</v>
          </cell>
        </row>
        <row r="304">
          <cell r="A304">
            <v>61124</v>
          </cell>
          <cell r="B304" t="str">
            <v xml:space="preserve">Fecho em barra chata de 1/4" x 1 1/4" com 20cm de comprimento, para portão de ferro </v>
          </cell>
          <cell r="C304" t="str">
            <v xml:space="preserve">und </v>
          </cell>
          <cell r="D304">
            <v>3.83</v>
          </cell>
        </row>
        <row r="305">
          <cell r="A305">
            <v>612</v>
          </cell>
          <cell r="B305" t="str">
            <v xml:space="preserve">Porta em madeira de lei tipo angelim pedra ou equiv.c/enchimento em madeira 1a.qualidade,esp. 30 mm p/ pintura, inclusive alizares, dobradiças e fechadura int. em latão cromado LaFonte ou equiv., exclusive marco, nas dim.: </v>
          </cell>
          <cell r="C305" t="str">
            <v/>
          </cell>
          <cell r="D305" t="str">
            <v/>
          </cell>
        </row>
        <row r="306">
          <cell r="A306">
            <v>61201</v>
          </cell>
          <cell r="B306" t="str">
            <v xml:space="preserve">0.60 x 2.10 m </v>
          </cell>
          <cell r="C306" t="str">
            <v xml:space="preserve">und </v>
          </cell>
          <cell r="D306">
            <v>358.62</v>
          </cell>
        </row>
        <row r="307">
          <cell r="A307">
            <v>61202</v>
          </cell>
          <cell r="B307" t="str">
            <v xml:space="preserve">0.70 x 2.10 m </v>
          </cell>
          <cell r="C307" t="str">
            <v xml:space="preserve">und </v>
          </cell>
          <cell r="D307">
            <v>368.82</v>
          </cell>
        </row>
        <row r="308">
          <cell r="A308">
            <v>61203</v>
          </cell>
          <cell r="B308" t="str">
            <v xml:space="preserve">0.80 x 2.10 m </v>
          </cell>
          <cell r="C308" t="str">
            <v xml:space="preserve">und </v>
          </cell>
          <cell r="D308">
            <v>380.53</v>
          </cell>
        </row>
        <row r="309">
          <cell r="A309">
            <v>61204</v>
          </cell>
          <cell r="B309" t="str">
            <v xml:space="preserve">0.90 x 2.10 m </v>
          </cell>
          <cell r="C309" t="str">
            <v xml:space="preserve">und </v>
          </cell>
          <cell r="D309">
            <v>407.51</v>
          </cell>
        </row>
        <row r="310">
          <cell r="A310">
            <v>613</v>
          </cell>
          <cell r="B310" t="str">
            <v xml:space="preserve">Porta em madeira de lei tipo angelim pedra ou equiv.c/enchimento em madeira 1a.qualidade esp. 30mm p/ pintura, inclusive alizares, dobradiças e fechadura externa em latão cromado LaFonte ou equiv., exclusive marco, nas dim.: </v>
          </cell>
          <cell r="C310" t="str">
            <v/>
          </cell>
          <cell r="D310" t="str">
            <v/>
          </cell>
        </row>
        <row r="311">
          <cell r="A311">
            <v>61301</v>
          </cell>
          <cell r="B311" t="str">
            <v xml:space="preserve">0.60 x 2.10 m </v>
          </cell>
          <cell r="C311" t="str">
            <v xml:space="preserve">und </v>
          </cell>
          <cell r="D311">
            <v>384.2</v>
          </cell>
        </row>
        <row r="312">
          <cell r="A312">
            <v>61302</v>
          </cell>
          <cell r="B312" t="str">
            <v xml:space="preserve">0.70 x 2.10 m </v>
          </cell>
          <cell r="C312" t="str">
            <v xml:space="preserve">und </v>
          </cell>
          <cell r="D312">
            <v>394.41</v>
          </cell>
        </row>
        <row r="313">
          <cell r="A313">
            <v>61303</v>
          </cell>
          <cell r="B313" t="str">
            <v xml:space="preserve">0.80 x 2.10 m </v>
          </cell>
          <cell r="C313" t="str">
            <v xml:space="preserve">und </v>
          </cell>
          <cell r="D313">
            <v>406.12</v>
          </cell>
        </row>
        <row r="314">
          <cell r="A314">
            <v>61304</v>
          </cell>
          <cell r="B314" t="str">
            <v xml:space="preserve">0.90 x 2.10 m </v>
          </cell>
          <cell r="C314" t="str">
            <v xml:space="preserve">und </v>
          </cell>
          <cell r="D314">
            <v>433.1</v>
          </cell>
        </row>
        <row r="315">
          <cell r="A315">
            <v>614</v>
          </cell>
          <cell r="B315" t="str">
            <v xml:space="preserve">Porta em madeira de lei tipo paraju, esp. 30mm c/ acab. liso p/ pintura, incl. fechadura tipo "livre/ocupado" em latão cromado Lafonte ou equiv. e ferragens p/ fixação em granito, excl. marco, nas dimensões: </v>
          </cell>
          <cell r="C315" t="str">
            <v/>
          </cell>
          <cell r="D315" t="str">
            <v/>
          </cell>
        </row>
        <row r="316">
          <cell r="A316">
            <v>61401</v>
          </cell>
          <cell r="B316" t="str">
            <v xml:space="preserve">0.60 x 1.80 m </v>
          </cell>
          <cell r="C316" t="str">
            <v xml:space="preserve">und </v>
          </cell>
          <cell r="D316">
            <v>247.56</v>
          </cell>
        </row>
        <row r="317">
          <cell r="A317">
            <v>61402</v>
          </cell>
          <cell r="B317" t="str">
            <v xml:space="preserve">0.80 x 1.80 m </v>
          </cell>
          <cell r="C317" t="str">
            <v xml:space="preserve">und </v>
          </cell>
          <cell r="D317">
            <v>268.17</v>
          </cell>
        </row>
        <row r="318">
          <cell r="A318">
            <v>61403</v>
          </cell>
          <cell r="B318" t="str">
            <v xml:space="preserve">0.60 x 1.60 m </v>
          </cell>
          <cell r="C318" t="str">
            <v xml:space="preserve">und </v>
          </cell>
          <cell r="D318">
            <v>244.24</v>
          </cell>
        </row>
        <row r="319">
          <cell r="A319">
            <v>61404</v>
          </cell>
          <cell r="B319" t="str">
            <v xml:space="preserve">0.80 x 1.60 m </v>
          </cell>
          <cell r="C319" t="str">
            <v xml:space="preserve">und </v>
          </cell>
          <cell r="D319">
            <v>268.17</v>
          </cell>
        </row>
        <row r="320">
          <cell r="A320">
            <v>616</v>
          </cell>
          <cell r="B320" t="str">
            <v xml:space="preserve">Porta almofadada em madeira de lei, esp. 30mm para pintura, incl. dobradiças, excl. marco, alizar e fechadura, nas dimensões: </v>
          </cell>
          <cell r="C320" t="str">
            <v/>
          </cell>
          <cell r="D320" t="str">
            <v/>
          </cell>
        </row>
        <row r="321">
          <cell r="A321">
            <v>61601</v>
          </cell>
          <cell r="B321" t="str">
            <v xml:space="preserve">0.60 x 2.10 m </v>
          </cell>
          <cell r="C321" t="str">
            <v xml:space="preserve">und </v>
          </cell>
          <cell r="D321">
            <v>322.75</v>
          </cell>
        </row>
        <row r="322">
          <cell r="A322">
            <v>61602</v>
          </cell>
          <cell r="B322" t="str">
            <v xml:space="preserve">0.70 x 2.10 m </v>
          </cell>
          <cell r="C322" t="str">
            <v xml:space="preserve">und </v>
          </cell>
          <cell r="D322">
            <v>345.02</v>
          </cell>
        </row>
        <row r="323">
          <cell r="A323">
            <v>61603</v>
          </cell>
          <cell r="B323" t="str">
            <v xml:space="preserve">0.80 x 2.10 m </v>
          </cell>
          <cell r="C323" t="str">
            <v xml:space="preserve">und </v>
          </cell>
          <cell r="D323">
            <v>380.22</v>
          </cell>
        </row>
        <row r="324">
          <cell r="A324">
            <v>61604</v>
          </cell>
          <cell r="B324" t="str">
            <v xml:space="preserve">0.90 x 2.10 m </v>
          </cell>
          <cell r="C324" t="str">
            <v xml:space="preserve">und </v>
          </cell>
          <cell r="D324">
            <v>441.45</v>
          </cell>
        </row>
        <row r="325">
          <cell r="A325">
            <v>617</v>
          </cell>
          <cell r="B325" t="str">
            <v xml:space="preserve">Porta em veneziana, em madeira de lei, esp. 30mm, incl. dobradiças, excl. alizar, marco e fechadura, nas dimensões: </v>
          </cell>
          <cell r="C325" t="str">
            <v/>
          </cell>
          <cell r="D325" t="str">
            <v/>
          </cell>
        </row>
        <row r="326">
          <cell r="A326">
            <v>61701</v>
          </cell>
          <cell r="B326" t="str">
            <v xml:space="preserve">0.60 x 2.10 m </v>
          </cell>
          <cell r="C326" t="str">
            <v xml:space="preserve">und </v>
          </cell>
          <cell r="D326">
            <v>337.24</v>
          </cell>
        </row>
        <row r="327">
          <cell r="A327">
            <v>61702</v>
          </cell>
          <cell r="B327" t="str">
            <v xml:space="preserve">0.70 x 2.10 m </v>
          </cell>
          <cell r="C327" t="str">
            <v xml:space="preserve">und </v>
          </cell>
          <cell r="D327">
            <v>356.7</v>
          </cell>
        </row>
        <row r="328">
          <cell r="A328">
            <v>61703</v>
          </cell>
          <cell r="B328" t="str">
            <v xml:space="preserve">0.80 x 2.10 m </v>
          </cell>
          <cell r="C328" t="str">
            <v xml:space="preserve">und </v>
          </cell>
          <cell r="D328">
            <v>377.18</v>
          </cell>
        </row>
        <row r="329">
          <cell r="A329">
            <v>618</v>
          </cell>
          <cell r="B329" t="str">
            <v xml:space="preserve">Fornecimento e instalação de folha de porta em madeira de lei com enchimento em madeira de 1ª qualidade, esp. 30mm, para pintura, incl. dobradiças, excl. alizar, marco e fechadura, nas dimensões: </v>
          </cell>
          <cell r="C329" t="str">
            <v/>
          </cell>
          <cell r="D329" t="str">
            <v/>
          </cell>
        </row>
        <row r="330">
          <cell r="A330">
            <v>61801</v>
          </cell>
          <cell r="B330" t="str">
            <v xml:space="preserve">0.60 x 2.10 m </v>
          </cell>
          <cell r="C330" t="str">
            <v xml:space="preserve">und </v>
          </cell>
          <cell r="D330">
            <v>167.9</v>
          </cell>
        </row>
        <row r="331">
          <cell r="A331">
            <v>61802</v>
          </cell>
          <cell r="B331" t="str">
            <v xml:space="preserve">0.70 x 2.10 m </v>
          </cell>
          <cell r="C331" t="str">
            <v xml:space="preserve">und </v>
          </cell>
          <cell r="D331">
            <v>176.64</v>
          </cell>
        </row>
        <row r="332">
          <cell r="A332">
            <v>61803</v>
          </cell>
          <cell r="B332" t="str">
            <v xml:space="preserve">0.80 x 2.10 m </v>
          </cell>
          <cell r="C332" t="str">
            <v xml:space="preserve">und </v>
          </cell>
          <cell r="D332">
            <v>186.91</v>
          </cell>
        </row>
        <row r="333">
          <cell r="A333">
            <v>61804</v>
          </cell>
          <cell r="B333" t="str">
            <v xml:space="preserve">0.90 x 2.10 m </v>
          </cell>
          <cell r="C333" t="str">
            <v xml:space="preserve">und </v>
          </cell>
          <cell r="D333">
            <v>213.89</v>
          </cell>
        </row>
        <row r="334">
          <cell r="A334">
            <v>619</v>
          </cell>
          <cell r="B334" t="str">
            <v xml:space="preserve">Porta em madeira de lei com enchimento em madeira de 1ª qualidade, esp. 30mm, para pintura, com visor de vidro, incl. dobradiças, excl. marco, fechadura e alizar, nas dimensões: </v>
          </cell>
          <cell r="C334" t="str">
            <v/>
          </cell>
          <cell r="D334" t="str">
            <v/>
          </cell>
        </row>
        <row r="335">
          <cell r="A335">
            <v>61901</v>
          </cell>
          <cell r="B335" t="str">
            <v xml:space="preserve">0.70 x 2.10 m </v>
          </cell>
          <cell r="C335" t="str">
            <v xml:space="preserve">und </v>
          </cell>
          <cell r="D335">
            <v>301.98</v>
          </cell>
        </row>
        <row r="336">
          <cell r="A336">
            <v>61902</v>
          </cell>
          <cell r="B336" t="str">
            <v xml:space="preserve">0.80 x 2.10 m </v>
          </cell>
          <cell r="C336" t="str">
            <v xml:space="preserve">und </v>
          </cell>
          <cell r="D336">
            <v>343.39</v>
          </cell>
        </row>
        <row r="337">
          <cell r="A337">
            <v>61903</v>
          </cell>
          <cell r="B337" t="str">
            <v xml:space="preserve">0.90 x 2.10 m </v>
          </cell>
          <cell r="C337" t="str">
            <v xml:space="preserve">und </v>
          </cell>
          <cell r="D337">
            <v>359.58</v>
          </cell>
        </row>
        <row r="338">
          <cell r="A338">
            <v>621</v>
          </cell>
          <cell r="B338" t="str">
            <v xml:space="preserve">ESQUADRIAS DE MADEIRA (M2) </v>
          </cell>
          <cell r="C338" t="str">
            <v/>
          </cell>
          <cell r="D338" t="str">
            <v/>
          </cell>
        </row>
        <row r="339">
          <cell r="A339">
            <v>62101</v>
          </cell>
          <cell r="B339" t="str">
            <v xml:space="preserve">Janela de correr, 4 folhas, sendo 2 fixas, em madeira de lei para vidro </v>
          </cell>
          <cell r="C339" t="str">
            <v xml:space="preserve">m2 </v>
          </cell>
          <cell r="D339">
            <v>234.55</v>
          </cell>
        </row>
        <row r="340">
          <cell r="A340">
            <v>62102</v>
          </cell>
          <cell r="B340" t="str">
            <v xml:space="preserve">Janela de correr, 4 folhas, sendo 2 fixas, em madeira de lei para vidro, com bandeira fixa superior em veneziana </v>
          </cell>
          <cell r="C340" t="str">
            <v xml:space="preserve">m2 </v>
          </cell>
          <cell r="D340">
            <v>234.55</v>
          </cell>
        </row>
        <row r="341">
          <cell r="A341">
            <v>62103</v>
          </cell>
          <cell r="B341" t="str">
            <v xml:space="preserve">Janela de abrir, 2 folhas, em madeira de lei, para vidro </v>
          </cell>
          <cell r="C341" t="str">
            <v xml:space="preserve">m2 </v>
          </cell>
          <cell r="D341">
            <v>261.76</v>
          </cell>
        </row>
        <row r="342">
          <cell r="A342">
            <v>62104</v>
          </cell>
          <cell r="B342" t="str">
            <v xml:space="preserve">Báscula em madeira de lei para vidro </v>
          </cell>
          <cell r="C342" t="str">
            <v xml:space="preserve">m2 </v>
          </cell>
          <cell r="D342">
            <v>314.94</v>
          </cell>
        </row>
        <row r="343">
          <cell r="A343">
            <v>62105</v>
          </cell>
          <cell r="B343" t="str">
            <v xml:space="preserve">Porta para guichê em compensado </v>
          </cell>
          <cell r="C343" t="str">
            <v xml:space="preserve">m2 </v>
          </cell>
          <cell r="D343">
            <v>65.819999999999993</v>
          </cell>
        </row>
        <row r="344">
          <cell r="A344">
            <v>62106</v>
          </cell>
          <cell r="B344" t="str">
            <v xml:space="preserve">Janela de abrir, 2 folhas, em madeira de lei, metade em veneziana e metade para vidro </v>
          </cell>
          <cell r="C344" t="str">
            <v xml:space="preserve">m2 </v>
          </cell>
          <cell r="D344">
            <v>273.92</v>
          </cell>
        </row>
        <row r="345">
          <cell r="A345">
            <v>622</v>
          </cell>
          <cell r="B345" t="str">
            <v xml:space="preserve">REVISÕES E REPAROS </v>
          </cell>
          <cell r="C345" t="str">
            <v/>
          </cell>
          <cell r="D345" t="str">
            <v/>
          </cell>
        </row>
        <row r="346">
          <cell r="A346">
            <v>62201</v>
          </cell>
          <cell r="B346" t="str">
            <v xml:space="preserve">Substituição de fechadura com maçaneta tipo alavanca e chave yale </v>
          </cell>
          <cell r="C346" t="str">
            <v xml:space="preserve">und </v>
          </cell>
          <cell r="D346">
            <v>52.07</v>
          </cell>
        </row>
        <row r="347">
          <cell r="A347">
            <v>62202</v>
          </cell>
          <cell r="B347" t="str">
            <v xml:space="preserve">Substituição de fechadura com maçaneta tipo alavanca e chave tipo comum </v>
          </cell>
          <cell r="C347" t="str">
            <v xml:space="preserve">und </v>
          </cell>
          <cell r="D347">
            <v>96.79</v>
          </cell>
        </row>
        <row r="348">
          <cell r="A348">
            <v>62203</v>
          </cell>
          <cell r="B348" t="str">
            <v xml:space="preserve">Substituição de fechadura com maçaneta tipo bola e chave tipo yale </v>
          </cell>
          <cell r="C348" t="str">
            <v xml:space="preserve">und </v>
          </cell>
          <cell r="D348">
            <v>75.81</v>
          </cell>
        </row>
        <row r="349">
          <cell r="A349">
            <v>62204</v>
          </cell>
          <cell r="B349" t="str">
            <v xml:space="preserve">Recolocação de folha de porta em madeira de 1 folha, excl. ferragens, marcos e alizares </v>
          </cell>
          <cell r="C349" t="str">
            <v xml:space="preserve">und </v>
          </cell>
          <cell r="D349">
            <v>32.03</v>
          </cell>
        </row>
        <row r="350">
          <cell r="A350">
            <v>62205</v>
          </cell>
          <cell r="B350" t="str">
            <v xml:space="preserve">Substituição de targeta tipo livre/ocupado </v>
          </cell>
          <cell r="C350" t="str">
            <v xml:space="preserve">und </v>
          </cell>
          <cell r="D350">
            <v>34.119999999999997</v>
          </cell>
        </row>
        <row r="351">
          <cell r="A351">
            <v>62206</v>
          </cell>
          <cell r="B351" t="str">
            <v xml:space="preserve">Substituição de targeta de fio redondo 2" </v>
          </cell>
          <cell r="C351" t="str">
            <v xml:space="preserve">und </v>
          </cell>
          <cell r="D351">
            <v>4.07</v>
          </cell>
        </row>
        <row r="352">
          <cell r="A352">
            <v>62207</v>
          </cell>
          <cell r="B352" t="str">
            <v xml:space="preserve">Substituição de dobradiça 3"x2 1/2" </v>
          </cell>
          <cell r="C352" t="str">
            <v xml:space="preserve">und </v>
          </cell>
          <cell r="D352">
            <v>20.63</v>
          </cell>
        </row>
        <row r="353">
          <cell r="A353">
            <v>62208</v>
          </cell>
          <cell r="B353" t="str">
            <v xml:space="preserve">Reparo na porta com plaina, incl. retirada e recolocação de folha de porta </v>
          </cell>
          <cell r="C353" t="str">
            <v xml:space="preserve">und </v>
          </cell>
          <cell r="D353">
            <v>29.17</v>
          </cell>
        </row>
        <row r="354">
          <cell r="A354">
            <v>62209</v>
          </cell>
          <cell r="B354" t="str">
            <v xml:space="preserve">Reparo em janelas de correr em madeira, considerando substituição de até 15% de madeira, incl. retirada e recolocação da janela </v>
          </cell>
          <cell r="C354" t="str">
            <v xml:space="preserve">m2 </v>
          </cell>
          <cell r="D354">
            <v>93.03</v>
          </cell>
        </row>
        <row r="355">
          <cell r="A355">
            <v>62210</v>
          </cell>
          <cell r="B355" t="str">
            <v xml:space="preserve">Substituição de trilho para janela de correr </v>
          </cell>
          <cell r="C355" t="str">
            <v xml:space="preserve">m </v>
          </cell>
          <cell r="D355">
            <v>6.55</v>
          </cell>
        </row>
        <row r="356">
          <cell r="A356">
            <v>62211</v>
          </cell>
          <cell r="B356" t="str">
            <v xml:space="preserve">Recolocação de alizar em madeira, excl. alizar </v>
          </cell>
          <cell r="C356" t="str">
            <v xml:space="preserve">m </v>
          </cell>
          <cell r="D356">
            <v>1.22</v>
          </cell>
        </row>
        <row r="357">
          <cell r="A357">
            <v>62212</v>
          </cell>
          <cell r="B357" t="str">
            <v xml:space="preserve">Recolocação de marco em madeira, excl. marco </v>
          </cell>
          <cell r="C357" t="str">
            <v xml:space="preserve">m </v>
          </cell>
          <cell r="D357">
            <v>6.11</v>
          </cell>
        </row>
        <row r="358">
          <cell r="A358">
            <v>623</v>
          </cell>
          <cell r="B358" t="str">
            <v xml:space="preserve">Porta em madeira de lei com enchimento em madeira de 1ª qualidade, esp. 30mm, para pintura, incl. alizares, dobradiças, fechadura tipo "livre/ocupado" em latão cromado La Fonte ou equiv., excl. marco, nas dimensões: </v>
          </cell>
          <cell r="C358" t="str">
            <v/>
          </cell>
          <cell r="D358" t="str">
            <v/>
          </cell>
        </row>
        <row r="359">
          <cell r="A359">
            <v>62301</v>
          </cell>
          <cell r="B359" t="str">
            <v xml:space="preserve">0.60 x 1.60 m </v>
          </cell>
          <cell r="C359" t="str">
            <v xml:space="preserve">und </v>
          </cell>
          <cell r="D359">
            <v>290.57</v>
          </cell>
        </row>
        <row r="360">
          <cell r="A360">
            <v>62302</v>
          </cell>
          <cell r="B360" t="str">
            <v xml:space="preserve">0.80 x 1.60 </v>
          </cell>
          <cell r="C360" t="str">
            <v xml:space="preserve">und </v>
          </cell>
          <cell r="D360">
            <v>314.51</v>
          </cell>
        </row>
        <row r="361">
          <cell r="A361">
            <v>625</v>
          </cell>
          <cell r="B361" t="str">
            <v xml:space="preserve">Porta em madeira de lei tipo angelim pedra ou equiv.,esp. 35 mm, maciça c/ friso p/ verniz, padrão SEDU, com visor, inclusive alizares, dobradiças e fechadura de bola ext. em latão cromado LaFonte ou equiv., excl. marco, dimensões </v>
          </cell>
          <cell r="C361" t="str">
            <v/>
          </cell>
          <cell r="D361" t="str">
            <v/>
          </cell>
        </row>
        <row r="362">
          <cell r="A362">
            <v>62501</v>
          </cell>
          <cell r="B362" t="str">
            <v xml:space="preserve">0.60 x 2.10 m </v>
          </cell>
          <cell r="C362" t="str">
            <v xml:space="preserve">und </v>
          </cell>
          <cell r="D362">
            <v>673.04</v>
          </cell>
        </row>
        <row r="363">
          <cell r="A363">
            <v>62502</v>
          </cell>
          <cell r="B363" t="str">
            <v xml:space="preserve">0.70 x 2.10 m </v>
          </cell>
          <cell r="C363" t="str">
            <v xml:space="preserve">und </v>
          </cell>
          <cell r="D363">
            <v>711.59</v>
          </cell>
        </row>
        <row r="364">
          <cell r="A364">
            <v>62503</v>
          </cell>
          <cell r="B364" t="str">
            <v xml:space="preserve">0.80 x 2.10 m </v>
          </cell>
          <cell r="C364" t="str">
            <v xml:space="preserve">und </v>
          </cell>
          <cell r="D364">
            <v>828.71</v>
          </cell>
        </row>
        <row r="365">
          <cell r="A365">
            <v>62504</v>
          </cell>
          <cell r="B365" t="str">
            <v xml:space="preserve">0.90 x 2.10 m </v>
          </cell>
          <cell r="C365" t="str">
            <v xml:space="preserve">und </v>
          </cell>
          <cell r="D365">
            <v>862.95</v>
          </cell>
        </row>
        <row r="366">
          <cell r="A366">
            <v>62505</v>
          </cell>
          <cell r="B366" t="str">
            <v xml:space="preserve">1.60 x 2.10 m (duas folhas) </v>
          </cell>
          <cell r="C366" t="str">
            <v xml:space="preserve">und </v>
          </cell>
          <cell r="D366">
            <v>1473.89</v>
          </cell>
        </row>
        <row r="367">
          <cell r="A367">
            <v>626</v>
          </cell>
          <cell r="B367" t="str">
            <v xml:space="preserve">Porta em madeira de lei tipo angelim pedra ou equiv, esp 35mm, maciça c/ frizo p/ verniz, padrão SEDU, sem visor, inclusive alizares, fechadura ext de bola, em latão cromado LaFonte/equiv, exclusive marco nas dimensões: </v>
          </cell>
          <cell r="C367" t="str">
            <v/>
          </cell>
          <cell r="D367" t="str">
            <v/>
          </cell>
        </row>
        <row r="368">
          <cell r="A368">
            <v>62601</v>
          </cell>
          <cell r="B368" t="str">
            <v xml:space="preserve">0.60 x 2.10m </v>
          </cell>
          <cell r="C368" t="str">
            <v xml:space="preserve">und </v>
          </cell>
          <cell r="D368">
            <v>656.2</v>
          </cell>
        </row>
        <row r="369">
          <cell r="A369">
            <v>62602</v>
          </cell>
          <cell r="B369" t="str">
            <v xml:space="preserve">0.70 x 2.10 m </v>
          </cell>
          <cell r="C369" t="str">
            <v xml:space="preserve">und </v>
          </cell>
          <cell r="D369">
            <v>703.3</v>
          </cell>
        </row>
        <row r="370">
          <cell r="A370">
            <v>62603</v>
          </cell>
          <cell r="B370" t="str">
            <v xml:space="preserve">0.80 x 2.10 m </v>
          </cell>
          <cell r="C370" t="str">
            <v xml:space="preserve">und </v>
          </cell>
          <cell r="D370">
            <v>744.26</v>
          </cell>
        </row>
        <row r="371">
          <cell r="A371">
            <v>62604</v>
          </cell>
          <cell r="B371" t="str">
            <v xml:space="preserve">0.90 x 2.10 m </v>
          </cell>
          <cell r="C371" t="str">
            <v xml:space="preserve">und </v>
          </cell>
          <cell r="D371">
            <v>796.89</v>
          </cell>
        </row>
        <row r="372">
          <cell r="A372">
            <v>7</v>
          </cell>
          <cell r="B372" t="str">
            <v xml:space="preserve">ESQUADRIAS METÁLICAS </v>
          </cell>
          <cell r="C372" t="str">
            <v/>
          </cell>
          <cell r="D372" t="str">
            <v/>
          </cell>
        </row>
        <row r="373">
          <cell r="A373">
            <v>710</v>
          </cell>
          <cell r="B373" t="str">
            <v xml:space="preserve">Porta de segurança de ferro, em barra chata 1"x3/16" e cantoneira 1 1/4"x3/16", com chumbadores e fechadura de segurança Aliança ou equivalente, conforme projeto, nas seguintes dimensões: </v>
          </cell>
          <cell r="C373" t="str">
            <v/>
          </cell>
          <cell r="D373" t="str">
            <v/>
          </cell>
        </row>
        <row r="374">
          <cell r="A374">
            <v>71001</v>
          </cell>
          <cell r="B374" t="str">
            <v xml:space="preserve">0.80 x 2.10 m </v>
          </cell>
          <cell r="C374" t="str">
            <v xml:space="preserve">und </v>
          </cell>
          <cell r="D374">
            <v>470.87</v>
          </cell>
        </row>
        <row r="375">
          <cell r="A375">
            <v>71002</v>
          </cell>
          <cell r="B375" t="str">
            <v xml:space="preserve">0.60 x 2.10 m </v>
          </cell>
          <cell r="C375" t="str">
            <v xml:space="preserve">und </v>
          </cell>
          <cell r="D375">
            <v>418</v>
          </cell>
        </row>
        <row r="376">
          <cell r="A376">
            <v>711</v>
          </cell>
          <cell r="B376" t="str">
            <v xml:space="preserve">GRADES E PORTÕES </v>
          </cell>
          <cell r="C376" t="str">
            <v/>
          </cell>
          <cell r="D376" t="str">
            <v/>
          </cell>
        </row>
        <row r="377">
          <cell r="A377">
            <v>71101</v>
          </cell>
          <cell r="B377" t="str">
            <v xml:space="preserve">Tela de proteção de arame galvanizado 1/2" fio 12, c/ quadro em tubo de ferro galvanizado 1 1/2" e cantoneira de ferro 1/2" x 1/2" x1/8", conforme detalhe em projeto </v>
          </cell>
          <cell r="C377" t="str">
            <v xml:space="preserve">m2 </v>
          </cell>
          <cell r="D377">
            <v>338.62</v>
          </cell>
        </row>
        <row r="378">
          <cell r="A378">
            <v>71103</v>
          </cell>
          <cell r="B378" t="str">
            <v xml:space="preserve">Grade de tela tipo mosquiteiro de arame galvanizado, inclusive, requadro em "L" </v>
          </cell>
          <cell r="C378" t="str">
            <v xml:space="preserve">m2 </v>
          </cell>
          <cell r="D378">
            <v>64.47</v>
          </cell>
        </row>
        <row r="379">
          <cell r="A379">
            <v>71104</v>
          </cell>
          <cell r="B379" t="str">
            <v xml:space="preserve">Portão de ferro de abrir em barra chata, inclusive chumbamento </v>
          </cell>
          <cell r="C379" t="str">
            <v xml:space="preserve">m2 </v>
          </cell>
          <cell r="D379">
            <v>266.74</v>
          </cell>
        </row>
        <row r="380">
          <cell r="A380">
            <v>71105</v>
          </cell>
          <cell r="B380" t="str">
            <v xml:space="preserve">Grade de ferro em barra chata, inclusive chumbamento </v>
          </cell>
          <cell r="C380" t="str">
            <v xml:space="preserve">m2 </v>
          </cell>
          <cell r="D380">
            <v>140.29</v>
          </cell>
        </row>
        <row r="381">
          <cell r="A381">
            <v>71106</v>
          </cell>
          <cell r="B381" t="str">
            <v xml:space="preserve">Portão de ferro de correr em barra chata, inclusive chumbamento </v>
          </cell>
          <cell r="C381" t="str">
            <v xml:space="preserve">m2 </v>
          </cell>
          <cell r="D381">
            <v>288.27999999999997</v>
          </cell>
        </row>
        <row r="382">
          <cell r="A382">
            <v>71107</v>
          </cell>
          <cell r="B382" t="str">
            <v xml:space="preserve">Portão de ferro de abrir em barra chata, chapa e tubo, inclusive chumbamento </v>
          </cell>
          <cell r="C382" t="str">
            <v xml:space="preserve">m2 </v>
          </cell>
          <cell r="D382">
            <v>407.95</v>
          </cell>
        </row>
        <row r="383">
          <cell r="A383">
            <v>716</v>
          </cell>
          <cell r="B383" t="str">
            <v xml:space="preserve">Portas de enrolar </v>
          </cell>
          <cell r="C383" t="str">
            <v/>
          </cell>
          <cell r="D383" t="str">
            <v/>
          </cell>
        </row>
        <row r="384">
          <cell r="A384">
            <v>71601</v>
          </cell>
          <cell r="B384" t="str">
            <v xml:space="preserve">Porta de enrolar </v>
          </cell>
          <cell r="C384" t="str">
            <v xml:space="preserve">m2 </v>
          </cell>
          <cell r="D384">
            <v>262.33999999999997</v>
          </cell>
        </row>
        <row r="385">
          <cell r="A385">
            <v>717</v>
          </cell>
          <cell r="B385" t="str">
            <v xml:space="preserve">ESQUADRIAS METÁLICAS (M2) </v>
          </cell>
          <cell r="C385" t="str">
            <v/>
          </cell>
          <cell r="D385" t="str">
            <v/>
          </cell>
        </row>
        <row r="386">
          <cell r="A386">
            <v>71701</v>
          </cell>
          <cell r="B386" t="str">
            <v xml:space="preserve">Janela de correr para vidro em alumínio anodizado cor natural, linha 25, completa, incl. puxador com tranca, caixilho e contramarco </v>
          </cell>
          <cell r="C386" t="str">
            <v xml:space="preserve">m2 </v>
          </cell>
          <cell r="D386">
            <v>233.15</v>
          </cell>
        </row>
        <row r="387">
          <cell r="A387">
            <v>71702</v>
          </cell>
          <cell r="B387" t="str">
            <v xml:space="preserve">Báscula para vidro em alumínio anodizado cor natural, linha 25, completa, com tranca, caixilho e contramarco </v>
          </cell>
          <cell r="C387" t="str">
            <v xml:space="preserve">m2 </v>
          </cell>
          <cell r="D387">
            <v>284.02</v>
          </cell>
        </row>
        <row r="388">
          <cell r="A388">
            <v>71703</v>
          </cell>
          <cell r="B388" t="str">
            <v xml:space="preserve">Janela tipo maxim-ar para vidro em alumínio anodizado natural, linha 25, completa, incl. puxador com tranca, caixilho e contramarco </v>
          </cell>
          <cell r="C388" t="str">
            <v xml:space="preserve">m2 </v>
          </cell>
          <cell r="D388">
            <v>190.34</v>
          </cell>
        </row>
        <row r="389">
          <cell r="A389">
            <v>71704</v>
          </cell>
          <cell r="B389" t="str">
            <v xml:space="preserve">Porta de abrir tipo veneziana em alumínio anodizado, linha 25, completa, incl. puxador com tranca, caixilho e contramarco </v>
          </cell>
          <cell r="C389" t="str">
            <v xml:space="preserve">m2 </v>
          </cell>
          <cell r="D389">
            <v>392.19</v>
          </cell>
        </row>
        <row r="390">
          <cell r="A390">
            <v>71706</v>
          </cell>
          <cell r="B390" t="str">
            <v xml:space="preserve">Guichê/gradil em perfil L 1" e perfil "T" 3/4" em ferro, inclusive pintura em esmalte sintético, marca de referência SUVINIL </v>
          </cell>
          <cell r="C390" t="str">
            <v xml:space="preserve">m2 </v>
          </cell>
          <cell r="D390">
            <v>107.55</v>
          </cell>
        </row>
        <row r="391">
          <cell r="A391">
            <v>718</v>
          </cell>
          <cell r="B391" t="str">
            <v xml:space="preserve">REVISÕES E REPAROS </v>
          </cell>
          <cell r="C391" t="str">
            <v/>
          </cell>
          <cell r="D391" t="str">
            <v/>
          </cell>
        </row>
        <row r="392">
          <cell r="A392">
            <v>71801</v>
          </cell>
          <cell r="B392" t="str">
            <v xml:space="preserve">Escovamento com escova de aço em esquadrias de ferro </v>
          </cell>
          <cell r="C392" t="str">
            <v xml:space="preserve">m2 </v>
          </cell>
          <cell r="D392">
            <v>10.11</v>
          </cell>
        </row>
        <row r="393">
          <cell r="A393">
            <v>71802</v>
          </cell>
          <cell r="B393" t="str">
            <v xml:space="preserve">Recolocação de esquadrias de ferro com caixilho, tipo basculante ou fixo, sem fornecimento </v>
          </cell>
          <cell r="C393" t="str">
            <v xml:space="preserve">m2 </v>
          </cell>
          <cell r="D393">
            <v>31.8</v>
          </cell>
        </row>
        <row r="394">
          <cell r="A394">
            <v>71803</v>
          </cell>
          <cell r="B394" t="str">
            <v xml:space="preserve">Recolocação de esquadrias de ferro com caixilho, tipo de correr ou maxim-ar, sem fornecimento </v>
          </cell>
          <cell r="C394" t="str">
            <v xml:space="preserve">m2 </v>
          </cell>
          <cell r="D394">
            <v>52.31</v>
          </cell>
        </row>
        <row r="395">
          <cell r="A395">
            <v>71804</v>
          </cell>
          <cell r="B395" t="str">
            <v xml:space="preserve">Recolocação de grades com sistemas de parafusos e buchas para fixação em paredes de alvenaria ou concreto </v>
          </cell>
          <cell r="C395" t="str">
            <v xml:space="preserve">m2 </v>
          </cell>
          <cell r="D395">
            <v>26.04</v>
          </cell>
        </row>
        <row r="396">
          <cell r="A396">
            <v>8</v>
          </cell>
          <cell r="B396" t="str">
            <v xml:space="preserve">VIDROS E ESPELHOS </v>
          </cell>
          <cell r="C396" t="str">
            <v/>
          </cell>
          <cell r="D396" t="str">
            <v/>
          </cell>
        </row>
        <row r="397">
          <cell r="A397">
            <v>801</v>
          </cell>
          <cell r="B397" t="str">
            <v xml:space="preserve">VIDROS PARA ESQUADRIAS </v>
          </cell>
          <cell r="C397" t="str">
            <v/>
          </cell>
          <cell r="D397" t="str">
            <v/>
          </cell>
        </row>
        <row r="398">
          <cell r="A398">
            <v>80101</v>
          </cell>
          <cell r="B398" t="str">
            <v xml:space="preserve">Vidro plano transparente liso, com 3 mm de espessura </v>
          </cell>
          <cell r="C398" t="str">
            <v xml:space="preserve">m2 </v>
          </cell>
          <cell r="D398">
            <v>60.42</v>
          </cell>
        </row>
        <row r="399">
          <cell r="A399">
            <v>80102</v>
          </cell>
          <cell r="B399" t="str">
            <v xml:space="preserve">Vidro plano transparente liso, com 4 mm de espessura </v>
          </cell>
          <cell r="C399" t="str">
            <v xml:space="preserve">m2 </v>
          </cell>
          <cell r="D399">
            <v>75.23</v>
          </cell>
        </row>
        <row r="400">
          <cell r="A400">
            <v>80103</v>
          </cell>
          <cell r="B400" t="str">
            <v xml:space="preserve">Vidro fantasia mini-boreal, com 4 mm de espessura </v>
          </cell>
          <cell r="C400" t="str">
            <v xml:space="preserve">m2 </v>
          </cell>
          <cell r="D400">
            <v>52.97</v>
          </cell>
        </row>
        <row r="401">
          <cell r="A401">
            <v>80106</v>
          </cell>
          <cell r="B401" t="str">
            <v xml:space="preserve">Substituição de massa para vidro em esquadrias </v>
          </cell>
          <cell r="C401" t="str">
            <v xml:space="preserve">m2 </v>
          </cell>
          <cell r="D401">
            <v>9.23</v>
          </cell>
        </row>
        <row r="402">
          <cell r="A402">
            <v>80107</v>
          </cell>
          <cell r="B402" t="str">
            <v xml:space="preserve">Vidro aramado esp. 6mm, colocado </v>
          </cell>
          <cell r="C402" t="str">
            <v xml:space="preserve">m2 </v>
          </cell>
          <cell r="D402">
            <v>172.74</v>
          </cell>
        </row>
        <row r="403">
          <cell r="A403">
            <v>802</v>
          </cell>
          <cell r="B403" t="str">
            <v xml:space="preserve">ESPELHOS </v>
          </cell>
          <cell r="C403" t="str">
            <v/>
          </cell>
          <cell r="D403" t="str">
            <v/>
          </cell>
        </row>
        <row r="404">
          <cell r="A404">
            <v>80201</v>
          </cell>
          <cell r="B404" t="str">
            <v xml:space="preserve">Espelho para banheiros espessura 4 mm, incluindo chapa compensada 10 mm, moldura de alumínio em perfil L 3/4", fixado com parafusos cromados </v>
          </cell>
          <cell r="C404" t="str">
            <v xml:space="preserve">m2 </v>
          </cell>
          <cell r="D404">
            <v>276.83999999999997</v>
          </cell>
        </row>
        <row r="405">
          <cell r="A405">
            <v>80202</v>
          </cell>
          <cell r="B405" t="str">
            <v xml:space="preserve">Espelho espessura 4 mm, incluindo chapa compensada 6mm, moldura de peça de madeira 7x2.5cm fixada com parafuso e bucha conforme detalhe em projeto </v>
          </cell>
          <cell r="C405" t="str">
            <v xml:space="preserve">m2 </v>
          </cell>
          <cell r="D405">
            <v>345.31</v>
          </cell>
        </row>
        <row r="406">
          <cell r="A406">
            <v>80203</v>
          </cell>
          <cell r="B406" t="str">
            <v xml:space="preserve">Espelho prata esp. 4 mm sobre caixa de compensado colado revestido com fórmica e fixado com parafuso cromado e bucha, dim. 1,80 x 0,40m, conforme detalhe em projeto </v>
          </cell>
          <cell r="C406" t="str">
            <v xml:space="preserve">m2 </v>
          </cell>
          <cell r="D406">
            <v>340.74</v>
          </cell>
        </row>
        <row r="407">
          <cell r="A407">
            <v>9</v>
          </cell>
          <cell r="B407" t="str">
            <v xml:space="preserve">COBERTURA </v>
          </cell>
          <cell r="C407" t="str">
            <v/>
          </cell>
          <cell r="D407" t="str">
            <v/>
          </cell>
        </row>
        <row r="408">
          <cell r="A408">
            <v>901</v>
          </cell>
          <cell r="B408" t="str">
            <v xml:space="preserve">ESTRUTURA PARA TELHADO </v>
          </cell>
          <cell r="C408" t="str">
            <v/>
          </cell>
          <cell r="D408" t="str">
            <v/>
          </cell>
        </row>
        <row r="409">
          <cell r="A409">
            <v>90101</v>
          </cell>
          <cell r="B409" t="str">
            <v xml:space="preserve">Estrutura de madeira de lei tipo Paraju ou equivalente para telhado de telha cerâmica tipo capa e canal, com pontaletes, terças, caibros e ripas, inclusive tratamento com cupinicida, exclusive telhas </v>
          </cell>
          <cell r="C409" t="str">
            <v xml:space="preserve">m2 </v>
          </cell>
          <cell r="D409">
            <v>81.290000000000006</v>
          </cell>
        </row>
        <row r="410">
          <cell r="A410">
            <v>90102</v>
          </cell>
          <cell r="B410" t="str">
            <v xml:space="preserve">Estrutura de madeira de lei tipo Paraju ou equivalente para telhado de telha ondulada de fribrocimento esp.6mm, com pontaletes e caibros, inclusive tratamento com cupinicida, exclusive telhas </v>
          </cell>
          <cell r="C410" t="str">
            <v xml:space="preserve">m2 </v>
          </cell>
          <cell r="D410">
            <v>40.04</v>
          </cell>
        </row>
        <row r="411">
          <cell r="A411">
            <v>90103</v>
          </cell>
          <cell r="B411" t="str">
            <v xml:space="preserve">Estrutura de madeira de lei tipo Paraju ou equivalente para cobertura de telha de fibrocimento canalete 49/90, inclusive tratamento com cupinicida, exclusive telhas </v>
          </cell>
          <cell r="C411" t="str">
            <v xml:space="preserve">m2 </v>
          </cell>
          <cell r="D411">
            <v>33.97</v>
          </cell>
        </row>
        <row r="412">
          <cell r="A412">
            <v>90104</v>
          </cell>
          <cell r="B412" t="str">
            <v xml:space="preserve">Estrutura de madeira de lei tipo Paraju ou equivalente para telhado de telhas cerâmicas tipo capa e canal c/ tesouras, pilares, vigas, terças, caibros e ripas, incl. trat. c/cupinicida, exclusive telhas </v>
          </cell>
          <cell r="C412" t="str">
            <v xml:space="preserve">m2 </v>
          </cell>
          <cell r="D412">
            <v>142.11000000000001</v>
          </cell>
        </row>
        <row r="413">
          <cell r="A413">
            <v>90105</v>
          </cell>
          <cell r="B413" t="str">
            <v xml:space="preserve">Estrutura de madeira de lei Paraju ou equivalente para telhado de telha cerâmica tipo francesa, com pontaletes, terças, caibros e ripas, inclusive tratamento com cupinicida, exclusive telhas </v>
          </cell>
          <cell r="C413" t="str">
            <v xml:space="preserve">m2 </v>
          </cell>
          <cell r="D413">
            <v>96.56</v>
          </cell>
        </row>
        <row r="414">
          <cell r="A414">
            <v>90113</v>
          </cell>
          <cell r="B414" t="str">
            <v xml:space="preserve">Tesoura completa em paraju para vãos de 4m, fornecimento e colocação </v>
          </cell>
          <cell r="C414" t="str">
            <v xml:space="preserve">und </v>
          </cell>
          <cell r="D414">
            <v>342.85</v>
          </cell>
        </row>
        <row r="415">
          <cell r="A415">
            <v>90114</v>
          </cell>
          <cell r="B415" t="str">
            <v xml:space="preserve">Tesoura completa em paraju para vãos de 5m, fornecimento e colocação </v>
          </cell>
          <cell r="C415" t="str">
            <v xml:space="preserve">und </v>
          </cell>
          <cell r="D415">
            <v>418.21</v>
          </cell>
        </row>
        <row r="416">
          <cell r="A416">
            <v>90115</v>
          </cell>
          <cell r="B416" t="str">
            <v xml:space="preserve">Tesoura completa em paraju para vãos de 6m, fornecimento e colocação </v>
          </cell>
          <cell r="C416" t="str">
            <v xml:space="preserve">und </v>
          </cell>
          <cell r="D416">
            <v>550.34</v>
          </cell>
        </row>
        <row r="417">
          <cell r="A417">
            <v>90116</v>
          </cell>
          <cell r="B417" t="str">
            <v xml:space="preserve">Tesoura completa em paraju para vãos de 7m, fornecimento e colocação </v>
          </cell>
          <cell r="C417" t="str">
            <v xml:space="preserve">und </v>
          </cell>
          <cell r="D417">
            <v>650.04999999999995</v>
          </cell>
        </row>
        <row r="418">
          <cell r="A418">
            <v>90117</v>
          </cell>
          <cell r="B418" t="str">
            <v xml:space="preserve">Tesoura completa em paraju para vãos de 8m, fornecimento e colocação </v>
          </cell>
          <cell r="C418" t="str">
            <v xml:space="preserve">und </v>
          </cell>
          <cell r="D418">
            <v>1131.32</v>
          </cell>
        </row>
        <row r="419">
          <cell r="A419">
            <v>90118</v>
          </cell>
          <cell r="B419" t="str">
            <v xml:space="preserve">Pontaletes de 8x8cm em paraju, verticais e horizontais para coberturas de telha cerâmica </v>
          </cell>
          <cell r="C419" t="str">
            <v xml:space="preserve">m2 </v>
          </cell>
          <cell r="D419">
            <v>21.29</v>
          </cell>
        </row>
        <row r="420">
          <cell r="A420">
            <v>90119</v>
          </cell>
          <cell r="B420" t="str">
            <v xml:space="preserve">Pontaletes de 8x8cm em paraju, verticais e horizontais para cobertura de telhas onduladas de polietileno ou fibrocimento </v>
          </cell>
          <cell r="C420" t="str">
            <v xml:space="preserve">m2 </v>
          </cell>
          <cell r="D420">
            <v>18.34</v>
          </cell>
        </row>
        <row r="421">
          <cell r="A421">
            <v>90120</v>
          </cell>
          <cell r="B421" t="str">
            <v xml:space="preserve">Estrutura de madeira de lei tipo Paraju ou equivalente para telhado de telha ecológica tipo Onduline ou equivalente, com ripões e caibros, incl. tratamento com cupinicida, exclusive telhas </v>
          </cell>
          <cell r="C421" t="str">
            <v xml:space="preserve">m2 </v>
          </cell>
          <cell r="D421">
            <v>54.26</v>
          </cell>
        </row>
        <row r="422">
          <cell r="A422">
            <v>902</v>
          </cell>
          <cell r="B422" t="str">
            <v xml:space="preserve">TELHADO </v>
          </cell>
          <cell r="C422" t="str">
            <v/>
          </cell>
          <cell r="D422" t="str">
            <v/>
          </cell>
        </row>
        <row r="423">
          <cell r="A423">
            <v>90202</v>
          </cell>
          <cell r="B423" t="str">
            <v xml:space="preserve">Cobertura nova de telhas onduladas de fibrocimento 6.0mm, inclusive cumeeiras e acessórios de fixação </v>
          </cell>
          <cell r="C423" t="str">
            <v xml:space="preserve">m2 </v>
          </cell>
          <cell r="D423">
            <v>28.43</v>
          </cell>
        </row>
        <row r="424">
          <cell r="A424">
            <v>90204</v>
          </cell>
          <cell r="B424" t="str">
            <v xml:space="preserve">Cobertura nova de telhas de fibrocimento tipo canalete 49, inclusive cumeeiras e acessórios de fixação </v>
          </cell>
          <cell r="C424" t="str">
            <v xml:space="preserve">m2 </v>
          </cell>
          <cell r="D424">
            <v>85.85</v>
          </cell>
        </row>
        <row r="425">
          <cell r="A425">
            <v>90205</v>
          </cell>
          <cell r="B425" t="str">
            <v xml:space="preserve">Cobertura nova de telhas cerâmicas tipo francesa, inclusive cumeeira </v>
          </cell>
          <cell r="C425" t="str">
            <v xml:space="preserve">m2 </v>
          </cell>
          <cell r="D425">
            <v>26.55</v>
          </cell>
        </row>
        <row r="426">
          <cell r="A426">
            <v>90206</v>
          </cell>
          <cell r="B426" t="str">
            <v xml:space="preserve">Cobertura nova de telhas de alumínio trapezoidal, H = 8 cm, esp. 0.5mm, inclusive acessórios de fixação </v>
          </cell>
          <cell r="C426" t="str">
            <v xml:space="preserve">m2 </v>
          </cell>
          <cell r="D426">
            <v>39.96</v>
          </cell>
        </row>
        <row r="427">
          <cell r="A427">
            <v>90207</v>
          </cell>
          <cell r="B427" t="str">
            <v xml:space="preserve">Cobertura nova de telhas de fibrocimento tipo canalete 90, inclusive cumeeira e acessórios de fixação </v>
          </cell>
          <cell r="C427" t="str">
            <v xml:space="preserve">m2 </v>
          </cell>
          <cell r="D427">
            <v>75.92</v>
          </cell>
        </row>
        <row r="428">
          <cell r="A428">
            <v>90211</v>
          </cell>
          <cell r="B428" t="str">
            <v xml:space="preserve">Cobertura nova de telhas cerâmicas tipo capa e canal inclusive cumeeira (telhas compradas na praça de Vitória, posto obra) (área de projeção horizontal; incl. 35%) </v>
          </cell>
          <cell r="C428" t="str">
            <v xml:space="preserve">m2 </v>
          </cell>
          <cell r="D428">
            <v>57.52</v>
          </cell>
        </row>
        <row r="429">
          <cell r="A429">
            <v>90212</v>
          </cell>
          <cell r="B429" t="str">
            <v xml:space="preserve">Cobertura nova de telhas cerâmicas tipo capa e canal inclusive cumeeiras (telhas compradas na fábrica, posto obra) </v>
          </cell>
          <cell r="C429" t="str">
            <v xml:space="preserve">m2 </v>
          </cell>
          <cell r="D429">
            <v>49.23</v>
          </cell>
        </row>
        <row r="430">
          <cell r="A430">
            <v>90215</v>
          </cell>
          <cell r="B430" t="str">
            <v xml:space="preserve">Cumeeira para cobertura em telha cerâmica tipo capa e canal </v>
          </cell>
          <cell r="C430" t="str">
            <v xml:space="preserve">m </v>
          </cell>
          <cell r="D430">
            <v>17.84</v>
          </cell>
        </row>
        <row r="431">
          <cell r="A431">
            <v>90216</v>
          </cell>
          <cell r="B431" t="str">
            <v xml:space="preserve">Cumeeira para cobertura em telhas onduladas de fibrocimento 6.0mm </v>
          </cell>
          <cell r="C431" t="str">
            <v xml:space="preserve">m </v>
          </cell>
          <cell r="D431">
            <v>35.9</v>
          </cell>
        </row>
        <row r="432">
          <cell r="A432">
            <v>90217</v>
          </cell>
          <cell r="B432" t="str">
            <v xml:space="preserve">Cobertura nova de telhas ecológicas tipo Onduline ou equivalente, inclusive cumeeira e acessórios de fixação </v>
          </cell>
          <cell r="C432" t="str">
            <v xml:space="preserve">m2 </v>
          </cell>
          <cell r="D432">
            <v>39.64</v>
          </cell>
        </row>
        <row r="433">
          <cell r="A433">
            <v>90219</v>
          </cell>
          <cell r="B433" t="str">
            <v xml:space="preserve">Cobertura em telha ondulada de alumínio, esp. 0.5mm, inclusive acessórios de fixação </v>
          </cell>
          <cell r="C433" t="str">
            <v xml:space="preserve">m2 </v>
          </cell>
          <cell r="D433">
            <v>39.19</v>
          </cell>
        </row>
        <row r="434">
          <cell r="A434">
            <v>903</v>
          </cell>
          <cell r="B434" t="str">
            <v xml:space="preserve">RUFOS E CALHAS </v>
          </cell>
          <cell r="C434" t="str">
            <v/>
          </cell>
          <cell r="D434" t="str">
            <v/>
          </cell>
        </row>
        <row r="435">
          <cell r="A435">
            <v>90301</v>
          </cell>
          <cell r="B435" t="str">
            <v xml:space="preserve">Rufo de concreto armado Fck=15 MPa, nas dimensões de 30x5 cm, moldado "in loco" </v>
          </cell>
          <cell r="C435" t="str">
            <v xml:space="preserve">m </v>
          </cell>
          <cell r="D435">
            <v>61.77</v>
          </cell>
        </row>
        <row r="436">
          <cell r="A436">
            <v>90302</v>
          </cell>
          <cell r="B436" t="str">
            <v xml:space="preserve">Rufo de chapa metálica nº 26 com largura de 30 cm </v>
          </cell>
          <cell r="C436" t="str">
            <v xml:space="preserve">m </v>
          </cell>
          <cell r="D436">
            <v>21.15</v>
          </cell>
        </row>
        <row r="437">
          <cell r="A437">
            <v>90305</v>
          </cell>
          <cell r="B437" t="str">
            <v xml:space="preserve">Calha de concreto armado Fck=15 MPa em "U" nas dimensões de 38 x 56 cm conforme detalhes em projeto </v>
          </cell>
          <cell r="C437" t="str">
            <v xml:space="preserve">m </v>
          </cell>
          <cell r="D437">
            <v>146</v>
          </cell>
        </row>
        <row r="438">
          <cell r="A438">
            <v>90310</v>
          </cell>
          <cell r="B438" t="str">
            <v xml:space="preserve">Calha em PVC com largura de 40 cm </v>
          </cell>
          <cell r="C438" t="str">
            <v xml:space="preserve">m </v>
          </cell>
          <cell r="D438">
            <v>30.12</v>
          </cell>
        </row>
        <row r="439">
          <cell r="A439">
            <v>90311</v>
          </cell>
          <cell r="B439" t="str">
            <v xml:space="preserve">Calha em PVC com largura de 60 cm </v>
          </cell>
          <cell r="C439" t="str">
            <v xml:space="preserve">m </v>
          </cell>
          <cell r="D439">
            <v>35.97</v>
          </cell>
        </row>
        <row r="440">
          <cell r="A440">
            <v>90312</v>
          </cell>
          <cell r="B440" t="str">
            <v xml:space="preserve">Calha em chapa galvanizada com largura de 40 cm </v>
          </cell>
          <cell r="C440" t="str">
            <v xml:space="preserve">m </v>
          </cell>
          <cell r="D440">
            <v>120.13</v>
          </cell>
        </row>
        <row r="441">
          <cell r="A441">
            <v>90314</v>
          </cell>
          <cell r="B441" t="str">
            <v xml:space="preserve">Rufo de chapa de alumínio esp. 0.5mm, largura de 30cm </v>
          </cell>
          <cell r="C441" t="str">
            <v xml:space="preserve">m </v>
          </cell>
          <cell r="D441">
            <v>54.87</v>
          </cell>
        </row>
        <row r="442">
          <cell r="A442">
            <v>905</v>
          </cell>
          <cell r="B442" t="str">
            <v xml:space="preserve">REVISÕES E REPAROS </v>
          </cell>
          <cell r="C442" t="str">
            <v/>
          </cell>
          <cell r="D442" t="str">
            <v/>
          </cell>
        </row>
        <row r="443">
          <cell r="A443">
            <v>90501</v>
          </cell>
          <cell r="B443" t="str">
            <v xml:space="preserve">Recolocação de engradamento de madeira para telhado com telha cerâmica, com pontaletes, terças, caibros e ripas, exclusive fornecimento </v>
          </cell>
          <cell r="C443" t="str">
            <v xml:space="preserve">m2 </v>
          </cell>
          <cell r="D443">
            <v>25.77</v>
          </cell>
        </row>
        <row r="444">
          <cell r="A444">
            <v>90502</v>
          </cell>
          <cell r="B444" t="str">
            <v xml:space="preserve">Recolocação de estrutura de madeira para telhado com telha ondulada de fibrocimento ou telha ecológica tipo onduline, com pontaletes e caibros, exclusive fornecimento </v>
          </cell>
          <cell r="C444" t="str">
            <v xml:space="preserve">m2 </v>
          </cell>
          <cell r="D444">
            <v>8.83</v>
          </cell>
        </row>
        <row r="445">
          <cell r="A445">
            <v>90503</v>
          </cell>
          <cell r="B445" t="str">
            <v xml:space="preserve">Descupinização de estrutura de madeira de cobertura </v>
          </cell>
          <cell r="C445" t="str">
            <v xml:space="preserve">m2 </v>
          </cell>
          <cell r="D445">
            <v>2.75</v>
          </cell>
        </row>
        <row r="446">
          <cell r="A446">
            <v>90506</v>
          </cell>
          <cell r="B446" t="str">
            <v xml:space="preserve">Recolocação de telha ondulada de fibrocimento 6mm, excl. cumeeira </v>
          </cell>
          <cell r="C446" t="str">
            <v xml:space="preserve">m2 </v>
          </cell>
          <cell r="D446">
            <v>7.23</v>
          </cell>
        </row>
        <row r="447">
          <cell r="A447">
            <v>90507</v>
          </cell>
          <cell r="B447" t="str">
            <v xml:space="preserve">Recolocação de telha de fibrocimento tipo canalete 49, excl. cumeeira </v>
          </cell>
          <cell r="C447" t="str">
            <v xml:space="preserve">m2 </v>
          </cell>
          <cell r="D447">
            <v>24.28</v>
          </cell>
        </row>
        <row r="448">
          <cell r="A448">
            <v>90508</v>
          </cell>
          <cell r="B448" t="str">
            <v xml:space="preserve">Recolocação de telha de fibrocimento tipo canalete 90, excl. cumeeira </v>
          </cell>
          <cell r="C448" t="str">
            <v xml:space="preserve">m2 </v>
          </cell>
          <cell r="D448">
            <v>15.53</v>
          </cell>
        </row>
        <row r="449">
          <cell r="A449">
            <v>90509</v>
          </cell>
          <cell r="B449" t="str">
            <v xml:space="preserve">Remoção, lavagem com escova de aço e recolocação de telhas cerâmicas </v>
          </cell>
          <cell r="C449" t="str">
            <v xml:space="preserve">m2 </v>
          </cell>
          <cell r="D449">
            <v>36.43</v>
          </cell>
        </row>
        <row r="450">
          <cell r="A450">
            <v>90511</v>
          </cell>
          <cell r="B450" t="str">
            <v xml:space="preserve">Tratamento em estrutura de madeira com cupinicida </v>
          </cell>
          <cell r="C450" t="str">
            <v xml:space="preserve">m2 </v>
          </cell>
          <cell r="D450">
            <v>20.72</v>
          </cell>
        </row>
        <row r="451">
          <cell r="A451">
            <v>90512</v>
          </cell>
          <cell r="B451" t="str">
            <v xml:space="preserve">Limpeza de calhas e coletores (serviço realizado por servente) </v>
          </cell>
          <cell r="C451" t="str">
            <v xml:space="preserve">m3 </v>
          </cell>
          <cell r="D451">
            <v>9.27</v>
          </cell>
        </row>
        <row r="452">
          <cell r="A452">
            <v>10</v>
          </cell>
          <cell r="B452" t="str">
            <v xml:space="preserve">IMPERMEABILIZAÇÃO </v>
          </cell>
          <cell r="C452" t="str">
            <v/>
          </cell>
          <cell r="D452" t="str">
            <v/>
          </cell>
        </row>
        <row r="453">
          <cell r="A453">
            <v>1001</v>
          </cell>
          <cell r="B453" t="str">
            <v xml:space="preserve">IMPERMEABILIZAÇÃO DE CAIXAS DE ÁGUA </v>
          </cell>
          <cell r="C453" t="str">
            <v/>
          </cell>
          <cell r="D453" t="str">
            <v/>
          </cell>
        </row>
        <row r="454">
          <cell r="A454">
            <v>100102</v>
          </cell>
          <cell r="B454" t="str">
            <v xml:space="preserve">Impermeabilização nas seguintes etapas: chapisco traço 1:2 c/ sika 1 ou equivalente, revest. duplo c/ argamassa de cimento e areia traço 1:3 c/ sika 1 ou equivalente, em 2x15 mm e acab. argamassa 1:1 </v>
          </cell>
          <cell r="C454" t="str">
            <v xml:space="preserve">m2 </v>
          </cell>
          <cell r="D454">
            <v>37.11</v>
          </cell>
        </row>
        <row r="455">
          <cell r="A455">
            <v>100105</v>
          </cell>
          <cell r="B455" t="str">
            <v xml:space="preserve">Índice de imperm.c/ manta asfáltica atendendo NBR 9952, asfalto polimérico, esp.4mm reforç.c/ filme int.em polietileno, regul.base c/ arg.1:4 esp.mín.15mm, proteção mec. arg. 1:4 esp.20mm e juntas dilat. </v>
          </cell>
          <cell r="C455" t="str">
            <v xml:space="preserve">m2 </v>
          </cell>
          <cell r="D455">
            <v>66.239999999999995</v>
          </cell>
        </row>
        <row r="456">
          <cell r="A456">
            <v>1002</v>
          </cell>
          <cell r="B456" t="str">
            <v xml:space="preserve">IMPERMEABILIZAÇÃO CALHAS, LAJES DESCOBERTAS, BALDRAMES, PAREDES E JARDINEIRAS </v>
          </cell>
          <cell r="C456" t="str">
            <v/>
          </cell>
          <cell r="D456" t="str">
            <v/>
          </cell>
        </row>
        <row r="457">
          <cell r="A457">
            <v>100202</v>
          </cell>
          <cell r="B457" t="str">
            <v xml:space="preserve">Impermeabilização com argamassa de igol 2 - marca de referência Sika </v>
          </cell>
          <cell r="C457" t="str">
            <v xml:space="preserve">m2 </v>
          </cell>
          <cell r="D457">
            <v>27.81</v>
          </cell>
        </row>
        <row r="458">
          <cell r="A458">
            <v>100203</v>
          </cell>
          <cell r="B458" t="str">
            <v xml:space="preserve">Pintura impermeabilizante com igolflex ou equivalente a 3 demãos </v>
          </cell>
          <cell r="C458" t="str">
            <v xml:space="preserve">m2 </v>
          </cell>
          <cell r="D458">
            <v>23.74</v>
          </cell>
        </row>
        <row r="459">
          <cell r="A459">
            <v>100204</v>
          </cell>
          <cell r="B459" t="str">
            <v xml:space="preserve">Impermeabilização, empregando argamassa de cimento e areia sem peneirar no traço 1:3 com aditivo impermeabilizado tipo sika 1 ou equivalente, espessura de 2 cm </v>
          </cell>
          <cell r="C459" t="str">
            <v xml:space="preserve">m2 </v>
          </cell>
          <cell r="D459">
            <v>20.34</v>
          </cell>
        </row>
        <row r="460">
          <cell r="A460">
            <v>100208</v>
          </cell>
          <cell r="B460" t="str">
            <v xml:space="preserve">Índice de imperm.c/ manta asfáltica atendendo NBR 9952, asfalto polimerizado esp.3mm, reforç.c/ filme int. polietileno, regul. base c/ arg.1:4 esp.mín.15mm, proteção mec. arg.1:4 esp.20mm e juntas dilat. </v>
          </cell>
          <cell r="C460" t="str">
            <v xml:space="preserve">m2 </v>
          </cell>
          <cell r="D460">
            <v>62.4</v>
          </cell>
        </row>
        <row r="461">
          <cell r="A461">
            <v>1003</v>
          </cell>
          <cell r="B461" t="str">
            <v xml:space="preserve">IMPERMEABILIZAÇÃO DE FOSSAS E FILTROS </v>
          </cell>
          <cell r="C461" t="str">
            <v/>
          </cell>
          <cell r="D461" t="str">
            <v/>
          </cell>
        </row>
        <row r="462">
          <cell r="A462">
            <v>100301</v>
          </cell>
          <cell r="B462" t="str">
            <v xml:space="preserve">Impermeabilização nas seguintes etapas: chapisco traço 1:2 c/ sika 1 prop. 1:10 ou equiv., revest. duplo c/ argamassa de cimento e areia traço 1:3 c/ sika 1 prop. 1:12 ou equivalente, esp. 2x15 mm e acab. argamassa 1:2 </v>
          </cell>
          <cell r="C462" t="str">
            <v xml:space="preserve">m2 </v>
          </cell>
          <cell r="D462">
            <v>44.83</v>
          </cell>
        </row>
        <row r="463">
          <cell r="A463">
            <v>11</v>
          </cell>
          <cell r="B463" t="str">
            <v xml:space="preserve">TETOS E FORROS </v>
          </cell>
          <cell r="C463" t="str">
            <v/>
          </cell>
          <cell r="D463" t="str">
            <v/>
          </cell>
        </row>
        <row r="464">
          <cell r="A464">
            <v>1101</v>
          </cell>
          <cell r="B464" t="str">
            <v xml:space="preserve">REVESTIMENTO COM ARGAMASSA </v>
          </cell>
          <cell r="C464" t="str">
            <v/>
          </cell>
          <cell r="D464" t="str">
            <v/>
          </cell>
        </row>
        <row r="465">
          <cell r="A465">
            <v>110101</v>
          </cell>
          <cell r="B465" t="str">
            <v xml:space="preserve">Chapisco com argamassa de cimento e areia média ou grossa lavada no traço 1:3, espessura 5 mm </v>
          </cell>
          <cell r="C465" t="str">
            <v xml:space="preserve">m2 </v>
          </cell>
          <cell r="D465">
            <v>6.04</v>
          </cell>
        </row>
        <row r="466">
          <cell r="A466">
            <v>110105</v>
          </cell>
          <cell r="B466" t="str">
            <v xml:space="preserve">Reboco tipo paulista com argamassa de cimento, cal hidratada e areia fina lavada no traço 1:1:6 espessura de 25 mm </v>
          </cell>
          <cell r="C466" t="str">
            <v xml:space="preserve">m2 </v>
          </cell>
          <cell r="D466">
            <v>28.77</v>
          </cell>
        </row>
        <row r="467">
          <cell r="A467">
            <v>1102</v>
          </cell>
          <cell r="B467" t="str">
            <v xml:space="preserve">REBAIXAMENTOS </v>
          </cell>
          <cell r="C467" t="str">
            <v/>
          </cell>
          <cell r="D467" t="str">
            <v/>
          </cell>
        </row>
        <row r="468">
          <cell r="A468">
            <v>110201</v>
          </cell>
          <cell r="B468" t="str">
            <v xml:space="preserve">Forro de gesso acabamento tipo liso </v>
          </cell>
          <cell r="C468" t="str">
            <v xml:space="preserve">m2 </v>
          </cell>
          <cell r="D468">
            <v>26.34</v>
          </cell>
        </row>
        <row r="469">
          <cell r="A469">
            <v>110203</v>
          </cell>
          <cell r="B469" t="str">
            <v xml:space="preserve">Forro de gesso acabamento tipo bisotado </v>
          </cell>
          <cell r="C469" t="str">
            <v xml:space="preserve">m2 </v>
          </cell>
          <cell r="D469">
            <v>29.06</v>
          </cell>
        </row>
        <row r="470">
          <cell r="A470">
            <v>110207</v>
          </cell>
          <cell r="B470" t="str">
            <v xml:space="preserve">Forro com placas de isopor de 2cm, cobertas com compensado 4mm, apoiado sobre ripas de paraju de 10x2cm fixadas na estrutura do telhado </v>
          </cell>
          <cell r="C470" t="str">
            <v xml:space="preserve">m2 </v>
          </cell>
          <cell r="D470">
            <v>45.21</v>
          </cell>
        </row>
        <row r="471">
          <cell r="A471">
            <v>110208</v>
          </cell>
          <cell r="B471" t="str">
            <v xml:space="preserve">Forro em compensado 4mm apoiadas sobre ripas de paraju de 10x2cm aparelhadas fixadas na estrutura do telhado </v>
          </cell>
          <cell r="C471" t="str">
            <v xml:space="preserve">m2 </v>
          </cell>
          <cell r="D471">
            <v>28.62</v>
          </cell>
        </row>
        <row r="472">
          <cell r="A472">
            <v>110210</v>
          </cell>
          <cell r="B472" t="str">
            <v xml:space="preserve">Forro PVC branco L = 20 cm, frisado, colocado </v>
          </cell>
          <cell r="C472" t="str">
            <v xml:space="preserve">m2 </v>
          </cell>
          <cell r="D472">
            <v>44.75</v>
          </cell>
        </row>
        <row r="473">
          <cell r="A473">
            <v>1103</v>
          </cell>
          <cell r="B473" t="str">
            <v xml:space="preserve">REVESTIMENTO EMPREGANDO ARGAMASSA DE CIMENTO, CAL E AREIA </v>
          </cell>
          <cell r="C473" t="str">
            <v/>
          </cell>
          <cell r="D473" t="str">
            <v/>
          </cell>
        </row>
        <row r="474">
          <cell r="A474">
            <v>110301</v>
          </cell>
          <cell r="B474" t="str">
            <v xml:space="preserve">Emboço de argamassa de cimento, cal hidratada CH1 e areia lavada traço 1:0.5:6, espessura 20 mm </v>
          </cell>
          <cell r="C474" t="str">
            <v xml:space="preserve">m2 </v>
          </cell>
          <cell r="D474">
            <v>16.420000000000002</v>
          </cell>
        </row>
        <row r="475">
          <cell r="A475">
            <v>110302</v>
          </cell>
          <cell r="B475" t="str">
            <v xml:space="preserve">Reboco tipo paulista de argamassa de cimento, cal hidratada CH1 e areia lavada traço 1:0.5:6, espessura 25 mm </v>
          </cell>
          <cell r="C475" t="str">
            <v xml:space="preserve">m2 </v>
          </cell>
          <cell r="D475">
            <v>27.61</v>
          </cell>
        </row>
        <row r="476">
          <cell r="A476">
            <v>1104</v>
          </cell>
          <cell r="B476" t="str">
            <v xml:space="preserve">REVISÕES E REPAROS </v>
          </cell>
          <cell r="C476" t="str">
            <v/>
          </cell>
          <cell r="D476" t="str">
            <v/>
          </cell>
        </row>
        <row r="477">
          <cell r="A477">
            <v>110401</v>
          </cell>
          <cell r="B477" t="str">
            <v xml:space="preserve">Recolocação de forro de madeira, com aproveitamento do material </v>
          </cell>
          <cell r="C477" t="str">
            <v xml:space="preserve">m2 </v>
          </cell>
          <cell r="D477">
            <v>22.95</v>
          </cell>
        </row>
        <row r="478">
          <cell r="A478">
            <v>12</v>
          </cell>
          <cell r="B478" t="str">
            <v xml:space="preserve">REVESTIMENTO DE PAREDES </v>
          </cell>
          <cell r="C478" t="str">
            <v/>
          </cell>
          <cell r="D478" t="str">
            <v/>
          </cell>
        </row>
        <row r="479">
          <cell r="A479">
            <v>1201</v>
          </cell>
          <cell r="B479" t="str">
            <v xml:space="preserve">REVESTIMENTO COM ARGAMASSA </v>
          </cell>
          <cell r="C479" t="str">
            <v/>
          </cell>
          <cell r="D479" t="str">
            <v/>
          </cell>
        </row>
        <row r="480">
          <cell r="A480">
            <v>120101</v>
          </cell>
          <cell r="B480" t="str">
            <v xml:space="preserve">Chapisco de argamassa de cimento e areia média ou grossa lavada, no traço 1:3, espessura 5 mm </v>
          </cell>
          <cell r="C480" t="str">
            <v xml:space="preserve">m2 </v>
          </cell>
          <cell r="D480">
            <v>3.33</v>
          </cell>
        </row>
        <row r="481">
          <cell r="A481">
            <v>1202</v>
          </cell>
          <cell r="B481" t="str">
            <v xml:space="preserve">ACABAMENTOS </v>
          </cell>
          <cell r="C481" t="str">
            <v/>
          </cell>
          <cell r="D481" t="str">
            <v/>
          </cell>
        </row>
        <row r="482">
          <cell r="A482">
            <v>120201</v>
          </cell>
          <cell r="B482" t="str">
            <v xml:space="preserve">Azulejo branco 15 x 15 cm, juntas a prumo, assentado com argamassa de cimento colante, inclusive rejuntamento com cimento branco, marcas de referência Eliane, Cecrisa ou Portobello </v>
          </cell>
          <cell r="C482" t="str">
            <v xml:space="preserve">m2 </v>
          </cell>
          <cell r="D482">
            <v>32.58</v>
          </cell>
        </row>
        <row r="483">
          <cell r="A483">
            <v>120202</v>
          </cell>
          <cell r="B483" t="str">
            <v xml:space="preserve">Rejuntamento para azulejos, usando cimento branco, para juntas de no máximo 3 mm de espessura </v>
          </cell>
          <cell r="C483" t="str">
            <v xml:space="preserve">m2 </v>
          </cell>
          <cell r="D483">
            <v>4.1900000000000004</v>
          </cell>
        </row>
        <row r="484">
          <cell r="A484">
            <v>120205</v>
          </cell>
          <cell r="B484" t="str">
            <v xml:space="preserve">Roda-parede de madeira de lei tipo Paraju ou equivalente de 10.0x2.5cm, fixado com parafuso e bucha plástica n.8 </v>
          </cell>
          <cell r="C484" t="str">
            <v xml:space="preserve">m </v>
          </cell>
          <cell r="D484">
            <v>22.96</v>
          </cell>
        </row>
        <row r="485">
          <cell r="A485">
            <v>120207</v>
          </cell>
          <cell r="B485" t="str">
            <v xml:space="preserve">Roda-parede de madeira de lei tipo Paraju ou equivalente, de 20 X 1.5cm fixado com parafuso e bucha plástica no.7 </v>
          </cell>
          <cell r="C485" t="str">
            <v xml:space="preserve">m </v>
          </cell>
          <cell r="D485">
            <v>28.21</v>
          </cell>
        </row>
        <row r="486">
          <cell r="A486">
            <v>120208</v>
          </cell>
          <cell r="B486" t="str">
            <v xml:space="preserve">Acabamento de alumínio com perfil de canto para arremate das paredes </v>
          </cell>
          <cell r="C486" t="str">
            <v xml:space="preserve">m </v>
          </cell>
          <cell r="D486">
            <v>8.9700000000000006</v>
          </cell>
        </row>
        <row r="487">
          <cell r="A487">
            <v>120220</v>
          </cell>
          <cell r="B487" t="str">
            <v xml:space="preserve">Cerâmica 10 x 10 cm, marcas de referência Eliane, Cecrisa ou Portobello, nas cores branco ou areia, com rejunte esp. 0.5 cm, empregando argamassa colante </v>
          </cell>
          <cell r="C487" t="str">
            <v xml:space="preserve">m2 </v>
          </cell>
          <cell r="D487">
            <v>50.33</v>
          </cell>
        </row>
        <row r="488">
          <cell r="A488">
            <v>120221</v>
          </cell>
          <cell r="B488" t="str">
            <v xml:space="preserve">Pastilha cerâmica 5 x 5 cm, assentada com argamassa de cimento colante e rejunte pré-fabricado, marcas de referência Eliane, Cecrisa ou Portobello </v>
          </cell>
          <cell r="C488" t="str">
            <v xml:space="preserve">m2 </v>
          </cell>
          <cell r="D488">
            <v>121.14</v>
          </cell>
        </row>
        <row r="489">
          <cell r="A489">
            <v>120224</v>
          </cell>
          <cell r="B489" t="str">
            <v xml:space="preserve">Assentamento de revestimento cerâmico com cimento colante, excl. rejuntamento e cerâmica </v>
          </cell>
          <cell r="C489" t="str">
            <v xml:space="preserve">m2 </v>
          </cell>
          <cell r="D489">
            <v>7.4</v>
          </cell>
        </row>
        <row r="490">
          <cell r="A490">
            <v>120227</v>
          </cell>
          <cell r="B490" t="str">
            <v xml:space="preserve">Roda parede em granito cinza andorinha 7x2cm, com acabamento abaulado nos dois lados </v>
          </cell>
          <cell r="C490" t="str">
            <v xml:space="preserve">m </v>
          </cell>
          <cell r="D490">
            <v>28.67</v>
          </cell>
        </row>
        <row r="491">
          <cell r="A491">
            <v>1203</v>
          </cell>
          <cell r="B491" t="str">
            <v xml:space="preserve">REVESTIMENTO EMPREGANDO ARGAMASSA DE CIMENTO, CAL E AREIA </v>
          </cell>
          <cell r="C491" t="str">
            <v/>
          </cell>
          <cell r="D491" t="str">
            <v/>
          </cell>
        </row>
        <row r="492">
          <cell r="A492">
            <v>120301</v>
          </cell>
          <cell r="B492" t="str">
            <v xml:space="preserve">Emboço de argamassa de cimento, cal hidratada e areia média ou grossa lavada no traço 1:0.5:6, espessura 20 mm </v>
          </cell>
          <cell r="C492" t="str">
            <v xml:space="preserve">m2 </v>
          </cell>
          <cell r="D492">
            <v>14.82</v>
          </cell>
        </row>
        <row r="493">
          <cell r="A493">
            <v>120302</v>
          </cell>
          <cell r="B493" t="str">
            <v xml:space="preserve">Reboco de argamassa de cimento, cal hidratada e areia média ou grossa lavada no traço 1:0.5:6, espessura 5mm </v>
          </cell>
          <cell r="C493" t="str">
            <v xml:space="preserve">m2 </v>
          </cell>
          <cell r="D493">
            <v>9.82</v>
          </cell>
        </row>
        <row r="494">
          <cell r="A494">
            <v>120303</v>
          </cell>
          <cell r="B494" t="str">
            <v xml:space="preserve">Reboco tipo paulista de argamassa de cimento, cal hidratada CH1e areia média ou grossa lavada no traço 1:0.5:6, espessura 25 mm </v>
          </cell>
          <cell r="C494" t="str">
            <v xml:space="preserve">m2 </v>
          </cell>
          <cell r="D494">
            <v>24.68</v>
          </cell>
        </row>
        <row r="495">
          <cell r="A495">
            <v>120304</v>
          </cell>
          <cell r="B495" t="str">
            <v xml:space="preserve">Reboco de argamassa de cimento, cal hidratada CH1 e areia média ou grossa lavada no traço 1:0.5:6, com impermeabilizante para revestimentos (caixas, fossas, filtros, cisternas, etc...) </v>
          </cell>
          <cell r="C495" t="str">
            <v xml:space="preserve">m2 </v>
          </cell>
          <cell r="D495">
            <v>27.15</v>
          </cell>
        </row>
        <row r="496">
          <cell r="A496">
            <v>13</v>
          </cell>
          <cell r="B496" t="str">
            <v xml:space="preserve">PISOS INTERNOS E EXTERNOS </v>
          </cell>
          <cell r="C496" t="str">
            <v/>
          </cell>
          <cell r="D496" t="str">
            <v/>
          </cell>
        </row>
        <row r="497">
          <cell r="A497">
            <v>1301</v>
          </cell>
          <cell r="B497" t="str">
            <v xml:space="preserve">LASTRO DE CONTRAPISO </v>
          </cell>
          <cell r="C497" t="str">
            <v/>
          </cell>
          <cell r="D497" t="str">
            <v/>
          </cell>
        </row>
        <row r="498">
          <cell r="A498">
            <v>130103</v>
          </cell>
          <cell r="B498" t="str">
            <v xml:space="preserve">Regularização de base p/ revestimento cerâmico, com argamassa de cimento e areia no traço 1:5, na espessura 3cm </v>
          </cell>
          <cell r="C498" t="str">
            <v xml:space="preserve">m2 </v>
          </cell>
          <cell r="D498">
            <v>11.9</v>
          </cell>
        </row>
        <row r="499">
          <cell r="A499">
            <v>130104</v>
          </cell>
          <cell r="B499" t="str">
            <v xml:space="preserve">Regularização de base p/ revestimento cerâmico, com argamassa de cimento e areia no traço 1:5, espessura 5cm </v>
          </cell>
          <cell r="C499" t="str">
            <v xml:space="preserve">m2 </v>
          </cell>
          <cell r="D499">
            <v>18.760000000000002</v>
          </cell>
        </row>
        <row r="500">
          <cell r="A500">
            <v>130109</v>
          </cell>
          <cell r="B500" t="str">
            <v xml:space="preserve">Lastro regularizado e impermeabilizado de concreto não estrutural, espessura de 8 cm </v>
          </cell>
          <cell r="C500" t="str">
            <v xml:space="preserve">m2 </v>
          </cell>
          <cell r="D500">
            <v>36.450000000000003</v>
          </cell>
        </row>
        <row r="501">
          <cell r="A501">
            <v>130110</v>
          </cell>
          <cell r="B501" t="str">
            <v xml:space="preserve">Lastro regularizado de concreto não estrutural, espessura de 8 cm </v>
          </cell>
          <cell r="C501" t="str">
            <v xml:space="preserve">m2 </v>
          </cell>
          <cell r="D501">
            <v>31.16</v>
          </cell>
        </row>
        <row r="502">
          <cell r="A502">
            <v>130111</v>
          </cell>
          <cell r="B502" t="str">
            <v xml:space="preserve">Lastro impermeabilizado de concreto não estrutural, espessura de 6 cm </v>
          </cell>
          <cell r="C502" t="str">
            <v xml:space="preserve">m2 </v>
          </cell>
          <cell r="D502">
            <v>27.58</v>
          </cell>
        </row>
        <row r="503">
          <cell r="A503">
            <v>130112</v>
          </cell>
          <cell r="B503" t="str">
            <v xml:space="preserve">Lastro de concreto não estrutural, espessura de 6 cm </v>
          </cell>
          <cell r="C503" t="str">
            <v xml:space="preserve">m2 </v>
          </cell>
          <cell r="D503">
            <v>23.6</v>
          </cell>
        </row>
        <row r="504">
          <cell r="A504">
            <v>1302</v>
          </cell>
          <cell r="B504" t="str">
            <v xml:space="preserve">ACABAMENTOS </v>
          </cell>
          <cell r="C504" t="str">
            <v/>
          </cell>
          <cell r="D504" t="str">
            <v/>
          </cell>
        </row>
        <row r="505">
          <cell r="A505">
            <v>130202</v>
          </cell>
          <cell r="B505" t="str">
            <v xml:space="preserve">Piso cimentado liso com 1.5 cm de espessura, de argamassa de cimento e areia no traço 1:3 e juntas plásticas em quadros de 1 m </v>
          </cell>
          <cell r="C505" t="str">
            <v xml:space="preserve">m2 </v>
          </cell>
          <cell r="D505">
            <v>22.75</v>
          </cell>
        </row>
        <row r="506">
          <cell r="A506">
            <v>130205</v>
          </cell>
          <cell r="B506" t="str">
            <v xml:space="preserve">Piso de tábuas corridas de Peroba de 15cm sobre caibros de 5x6cm espaçados de 50cm, fixados com argamassa de cimento e areia no traço 1:5 </v>
          </cell>
          <cell r="C506" t="str">
            <v xml:space="preserve">m2 </v>
          </cell>
          <cell r="D506">
            <v>107.7</v>
          </cell>
        </row>
        <row r="507">
          <cell r="A507">
            <v>130208</v>
          </cell>
          <cell r="B507" t="str">
            <v xml:space="preserve">Junta plástica 17 x 3 mm, para pisos corridos, inclusive fornecimento e colocação </v>
          </cell>
          <cell r="C507" t="str">
            <v xml:space="preserve">m </v>
          </cell>
          <cell r="D507">
            <v>3.76</v>
          </cell>
        </row>
        <row r="508">
          <cell r="A508">
            <v>130209</v>
          </cell>
          <cell r="B508" t="str">
            <v xml:space="preserve">Piso de cimentado camurçado executado com argamassa de cimento e areia no traço 1:3, esp. 3.0cm </v>
          </cell>
          <cell r="C508" t="str">
            <v xml:space="preserve">m2 </v>
          </cell>
          <cell r="D508">
            <v>38.44</v>
          </cell>
        </row>
        <row r="509">
          <cell r="A509">
            <v>130210</v>
          </cell>
          <cell r="B509" t="str">
            <v xml:space="preserve">Piso cimentado liso com 1.5 cm de espessura, em argamassa de cimento e areia no traço 1:3 e juntas plásticas em quadros de 1 m colorido com corante tipo Xadrez ou equivalente </v>
          </cell>
          <cell r="C509" t="str">
            <v xml:space="preserve">m2 </v>
          </cell>
          <cell r="D509">
            <v>26.62</v>
          </cell>
        </row>
        <row r="510">
          <cell r="A510">
            <v>130217</v>
          </cell>
          <cell r="B510" t="str">
            <v xml:space="preserve">Piso de argamassa de alta resistência tipo granilite ou equivalente de qualidade comprovada, espessura de 10mm, com juntas plástica em quadros de 1 m, na cor natural c/ acabamento anti-derrapante inclusive regularização </v>
          </cell>
          <cell r="C510" t="str">
            <v xml:space="preserve">m2 </v>
          </cell>
          <cell r="D510">
            <v>51.25</v>
          </cell>
        </row>
        <row r="511">
          <cell r="A511">
            <v>130218</v>
          </cell>
          <cell r="B511" t="str">
            <v xml:space="preserve">Piso de argamassa de alta resistência tipo granilite ou equivalente de qualidade comprovada, espessura de 10mm, com juntas plástica em quadros de 1 m, na cor natural com acabamento polido inclusive regularização </v>
          </cell>
          <cell r="C511" t="str">
            <v xml:space="preserve">m2 </v>
          </cell>
          <cell r="D511">
            <v>55.26</v>
          </cell>
        </row>
        <row r="512">
          <cell r="A512">
            <v>130219</v>
          </cell>
          <cell r="B512" t="str">
            <v xml:space="preserve">Piso cerâmico 31 x 31cm, PEI 5, Cargo Plus Gray, marcas de referência Eliane, Cecrisa ou Portobello, assentado com argamassa de cimento colante, inclusive rejuntamento </v>
          </cell>
          <cell r="C512" t="str">
            <v xml:space="preserve">m2 </v>
          </cell>
          <cell r="D512">
            <v>51.37</v>
          </cell>
        </row>
        <row r="513">
          <cell r="A513">
            <v>130223</v>
          </cell>
          <cell r="B513" t="str">
            <v xml:space="preserve">Assentamento de piso cerâmico, com utilização de cimento colante, excl. rejuntamento e cerâmica </v>
          </cell>
          <cell r="C513" t="str">
            <v xml:space="preserve">m2 </v>
          </cell>
          <cell r="D513">
            <v>6.72</v>
          </cell>
        </row>
        <row r="514">
          <cell r="A514">
            <v>130225</v>
          </cell>
          <cell r="B514" t="str">
            <v xml:space="preserve">Rejuntamento de piso cerâmico, usando cimento branco, para juntas de no máximo 3mm de espessura </v>
          </cell>
          <cell r="C514" t="str">
            <v xml:space="preserve">m2 </v>
          </cell>
          <cell r="D514">
            <v>4.1900000000000004</v>
          </cell>
        </row>
        <row r="515">
          <cell r="A515">
            <v>130226</v>
          </cell>
          <cell r="B515" t="str">
            <v xml:space="preserve">Rejuntamento empregando argamassa para rejunte, esp. 5mm </v>
          </cell>
          <cell r="C515" t="str">
            <v xml:space="preserve">m2 </v>
          </cell>
          <cell r="D515">
            <v>5.82</v>
          </cell>
        </row>
        <row r="516">
          <cell r="A516">
            <v>1303</v>
          </cell>
          <cell r="B516" t="str">
            <v xml:space="preserve">DEGRAUS, RODAPÉS, SOLEIRAS E PEITORIS </v>
          </cell>
          <cell r="C516" t="str">
            <v/>
          </cell>
          <cell r="D516" t="str">
            <v/>
          </cell>
        </row>
        <row r="517">
          <cell r="A517">
            <v>130301</v>
          </cell>
          <cell r="B517" t="str">
            <v xml:space="preserve">Rodapé de argamassa de cimento e areia no traço 1:3, altura de 7 cm e espessura de 2 cm </v>
          </cell>
          <cell r="C517" t="str">
            <v xml:space="preserve">m </v>
          </cell>
          <cell r="D517">
            <v>5.79</v>
          </cell>
        </row>
        <row r="518">
          <cell r="A518">
            <v>130302</v>
          </cell>
          <cell r="B518" t="str">
            <v xml:space="preserve">Rodapé de argamassa de alta resistência tipo granilite ou equivalente de qualidade comprovada, altura de 7 cm e espessura de 10 mm </v>
          </cell>
          <cell r="C518" t="str">
            <v xml:space="preserve">m </v>
          </cell>
          <cell r="D518">
            <v>21.22</v>
          </cell>
        </row>
        <row r="519">
          <cell r="A519">
            <v>130303</v>
          </cell>
          <cell r="B519" t="str">
            <v xml:space="preserve">Rodapé de cerâmica vitrificada, assentado com argamassa de cimento cola h = 7.0 cm, inclusive rejuntamento </v>
          </cell>
          <cell r="C519" t="str">
            <v xml:space="preserve">m </v>
          </cell>
          <cell r="D519">
            <v>7.23</v>
          </cell>
        </row>
        <row r="520">
          <cell r="A520">
            <v>130304</v>
          </cell>
          <cell r="B520" t="str">
            <v xml:space="preserve">Rodapé de madeira de lei 7.0 x 1.5 cm, fixado c/ parafuso e bucha plástica no. 7 </v>
          </cell>
          <cell r="C520" t="str">
            <v xml:space="preserve">m </v>
          </cell>
          <cell r="D520">
            <v>13.52</v>
          </cell>
        </row>
        <row r="521">
          <cell r="A521">
            <v>130306</v>
          </cell>
          <cell r="B521" t="str">
            <v xml:space="preserve">Soleira de mármore branco comum, esp. 2cm e largura de 15cm </v>
          </cell>
          <cell r="C521" t="str">
            <v xml:space="preserve">m </v>
          </cell>
          <cell r="D521">
            <v>28.51</v>
          </cell>
        </row>
        <row r="522">
          <cell r="A522">
            <v>130307</v>
          </cell>
          <cell r="B522" t="str">
            <v xml:space="preserve">Peitoril de mármore branco com largura 40 cm e esp. 3cm </v>
          </cell>
          <cell r="C522" t="str">
            <v xml:space="preserve">m </v>
          </cell>
          <cell r="D522">
            <v>77.08</v>
          </cell>
        </row>
        <row r="523">
          <cell r="A523">
            <v>130308</v>
          </cell>
          <cell r="B523" t="str">
            <v xml:space="preserve">Soleira de granito esp. 2 cm e largura de 15 cm </v>
          </cell>
          <cell r="C523" t="str">
            <v xml:space="preserve">m </v>
          </cell>
          <cell r="D523">
            <v>31.91</v>
          </cell>
        </row>
        <row r="524">
          <cell r="A524">
            <v>130311</v>
          </cell>
          <cell r="B524" t="str">
            <v xml:space="preserve">Soleira de granito cinza, espessura 3 cm e largura de 3 cm, conforme detalhe em projeto </v>
          </cell>
          <cell r="C524" t="str">
            <v xml:space="preserve">m </v>
          </cell>
          <cell r="D524">
            <v>9.52</v>
          </cell>
        </row>
        <row r="525">
          <cell r="A525">
            <v>130313</v>
          </cell>
          <cell r="B525" t="str">
            <v xml:space="preserve">Soleira de granilite, largura de 15 cm </v>
          </cell>
          <cell r="C525" t="str">
            <v xml:space="preserve">m </v>
          </cell>
          <cell r="D525">
            <v>35.07</v>
          </cell>
        </row>
        <row r="526">
          <cell r="A526">
            <v>130315</v>
          </cell>
          <cell r="B526" t="str">
            <v xml:space="preserve">Rodapé de mármore ou granito, assentado com argamassa de cimento, cal hidratada CH1 e areia no traço 1:0,5:8, incl. rejuntamento com cimento branco, h=7cm </v>
          </cell>
          <cell r="C526" t="str">
            <v xml:space="preserve">m </v>
          </cell>
          <cell r="D526">
            <v>24.54</v>
          </cell>
        </row>
        <row r="527">
          <cell r="A527">
            <v>130317</v>
          </cell>
          <cell r="B527" t="str">
            <v xml:space="preserve">Peitoril de granito cinza polido, 15 cm, esp. 3cm </v>
          </cell>
          <cell r="C527" t="str">
            <v xml:space="preserve">m </v>
          </cell>
          <cell r="D527">
            <v>47.68</v>
          </cell>
        </row>
        <row r="528">
          <cell r="A528">
            <v>130320</v>
          </cell>
          <cell r="B528" t="str">
            <v xml:space="preserve">Rodapé em cerâmica, h = 7cm, assentado com argamassa de cimento, cal e areia, incl. rejuntamento com cimento branco </v>
          </cell>
          <cell r="C528" t="str">
            <v xml:space="preserve">m </v>
          </cell>
          <cell r="D528">
            <v>14.16</v>
          </cell>
        </row>
        <row r="529">
          <cell r="A529">
            <v>1304</v>
          </cell>
          <cell r="B529" t="str">
            <v xml:space="preserve">REVISÕES E REPAROS </v>
          </cell>
          <cell r="C529" t="str">
            <v/>
          </cell>
          <cell r="D529" t="str">
            <v/>
          </cell>
        </row>
        <row r="530">
          <cell r="A530">
            <v>130403</v>
          </cell>
          <cell r="B530" t="str">
            <v xml:space="preserve">Recomposição de piso cimentado, com argamassa de cimento e areia no traço 1:3, com 2cm de espessura, incl. lastro </v>
          </cell>
          <cell r="C530" t="str">
            <v xml:space="preserve">m2 </v>
          </cell>
          <cell r="D530">
            <v>59.08</v>
          </cell>
        </row>
        <row r="531">
          <cell r="A531">
            <v>130404</v>
          </cell>
          <cell r="B531" t="str">
            <v xml:space="preserve">Raspagem, calafetação e enceramento de piso de tacos comuns, com uma demão de cera </v>
          </cell>
          <cell r="C531" t="str">
            <v xml:space="preserve">m2 </v>
          </cell>
          <cell r="D531">
            <v>6.2</v>
          </cell>
        </row>
        <row r="532">
          <cell r="A532">
            <v>14</v>
          </cell>
          <cell r="B532" t="str">
            <v xml:space="preserve">INSTALAÇÕES HIDRO-SANITÁRIAS </v>
          </cell>
          <cell r="C532" t="str">
            <v/>
          </cell>
          <cell r="D532" t="str">
            <v/>
          </cell>
        </row>
        <row r="533">
          <cell r="A533">
            <v>1401</v>
          </cell>
          <cell r="B533" t="str">
            <v xml:space="preserve">SUMIDOUROS, FOSSAS SÉPTICAS E FILTROS ANAERÓBIOS </v>
          </cell>
          <cell r="C533" t="str">
            <v/>
          </cell>
          <cell r="D533" t="str">
            <v/>
          </cell>
        </row>
        <row r="534">
          <cell r="A534">
            <v>140102</v>
          </cell>
          <cell r="B534" t="str">
            <v xml:space="preserve">Fossa séptica de anéis pré-moldados de concreto, diâmetro 1.20 m, altura útil de 1.70m, completa, incluindo tampa c/visita de 60cm, concreto p/fundo esp.10 cm, e tubo para ligação ao filtro </v>
          </cell>
          <cell r="C534" t="str">
            <v xml:space="preserve">und </v>
          </cell>
          <cell r="D534">
            <v>788.26</v>
          </cell>
        </row>
        <row r="535">
          <cell r="A535">
            <v>140103</v>
          </cell>
          <cell r="B535" t="str">
            <v xml:space="preserve">Filtro anaeróbio de anéis pré-moldados de concreto, diâmetro de 1.20m, altura útil de 1.80m, completo, incl. tampa c/visita de 60 cm, concreto p/fundo esp.10cm e tubulação de saída de esgoto </v>
          </cell>
          <cell r="C535" t="str">
            <v xml:space="preserve">und </v>
          </cell>
          <cell r="D535">
            <v>1142.81</v>
          </cell>
        </row>
        <row r="536">
          <cell r="A536">
            <v>140108</v>
          </cell>
          <cell r="B536" t="str">
            <v xml:space="preserve">Fossa séptica de anéis pré-moldados de concreto, diâmetro 2.00 m, Hútil 2.0m completa, incluindo tampa c/visita de 60cm, concreto p/ fundo esp.10 cm, tubo de limpeza e escavação, conf. detalhe em projeto </v>
          </cell>
          <cell r="C536" t="str">
            <v xml:space="preserve">und </v>
          </cell>
          <cell r="D536">
            <v>2815.76</v>
          </cell>
        </row>
        <row r="537">
          <cell r="A537">
            <v>140109</v>
          </cell>
          <cell r="B537" t="str">
            <v xml:space="preserve">Filtro anaeróbio de anéis pré-moldados de concreto, diâm. 2.0m, Hútil 2.0m, compl., incl. tampa c/visita 60cm, concreto p/ fundo esp. 10cm, escavação, brita 4 e tubulação de saída esgoto 150mm, conf. proj. </v>
          </cell>
          <cell r="C537" t="str">
            <v xml:space="preserve">und </v>
          </cell>
          <cell r="D537">
            <v>2541.7199999999998</v>
          </cell>
        </row>
        <row r="538">
          <cell r="A538">
            <v>1402</v>
          </cell>
          <cell r="B538" t="str">
            <v xml:space="preserve">ENTRADA DE ÁGUA </v>
          </cell>
          <cell r="C538" t="str">
            <v/>
          </cell>
          <cell r="D538" t="str">
            <v/>
          </cell>
        </row>
        <row r="539">
          <cell r="A539">
            <v>140201</v>
          </cell>
          <cell r="B539" t="str">
            <v xml:space="preserve">Padrão de entrada d' água com cavalete de PVC diâmetro 3/4", conforme especificações da CESAN, inclusive torneira de pressão cromada, exclusive abrigo </v>
          </cell>
          <cell r="C539" t="str">
            <v xml:space="preserve">und </v>
          </cell>
          <cell r="D539">
            <v>201.91</v>
          </cell>
        </row>
        <row r="540">
          <cell r="A540">
            <v>140204</v>
          </cell>
          <cell r="B540" t="str">
            <v xml:space="preserve">Abrigo para cavalete de alv. de blocos cerâmicos 10x20x20cm dim.interna 50x30x45cm, c/tampa concreto armado esp.5cm, revest. int. e externo em reboco e lastro concreto esp.10cm, conf.proj.(utilizando arg. cimento, cal e areia) </v>
          </cell>
          <cell r="C540" t="str">
            <v xml:space="preserve">und </v>
          </cell>
          <cell r="D540">
            <v>102.12</v>
          </cell>
        </row>
        <row r="541">
          <cell r="A541">
            <v>140205</v>
          </cell>
          <cell r="B541" t="str">
            <v xml:space="preserve">Abrigo p/ cavalete de alv. de blocos cerâmicos 10x20x20cm dim. int. 75x50x40cm, c/ tampa conc. arm. esp. 5cm, revest. int. e ext. em reboco c/ arg. de cimento, cal hidratada CH1 e areia traço 1:0,5:6 e lastro de brita, conf. det. </v>
          </cell>
          <cell r="C541" t="str">
            <v xml:space="preserve">und </v>
          </cell>
          <cell r="D541">
            <v>92.42</v>
          </cell>
        </row>
        <row r="542">
          <cell r="A542">
            <v>140206</v>
          </cell>
          <cell r="B542" t="str">
            <v xml:space="preserve">Padrão de entrada d'água com cavalete de PVC diâmetro 1", conforme especificações da CESAN, exclusive abrigo </v>
          </cell>
          <cell r="C542" t="str">
            <v xml:space="preserve">und </v>
          </cell>
          <cell r="D542">
            <v>117.25</v>
          </cell>
        </row>
        <row r="543">
          <cell r="A543">
            <v>1406</v>
          </cell>
          <cell r="B543" t="str">
            <v xml:space="preserve">PRUMADAS HIDRO-SANITÁRIAS </v>
          </cell>
          <cell r="C543" t="str">
            <v/>
          </cell>
          <cell r="D543" t="str">
            <v/>
          </cell>
        </row>
        <row r="544">
          <cell r="A544">
            <v>140601</v>
          </cell>
          <cell r="B544" t="str">
            <v xml:space="preserve">Barrilete, inclusive tubulação, conexões e registros da limpeza, extravasor e suspiro </v>
          </cell>
          <cell r="C544" t="str">
            <v xml:space="preserve">und </v>
          </cell>
          <cell r="D544">
            <v>1552.83</v>
          </cell>
        </row>
        <row r="545">
          <cell r="A545">
            <v>140602</v>
          </cell>
          <cell r="B545" t="str">
            <v xml:space="preserve">Prumada de água fria </v>
          </cell>
          <cell r="C545" t="str">
            <v xml:space="preserve">und </v>
          </cell>
          <cell r="D545">
            <v>385.75</v>
          </cell>
        </row>
        <row r="546">
          <cell r="A546">
            <v>140603</v>
          </cell>
          <cell r="B546" t="str">
            <v xml:space="preserve">Tubo de queda, inclusive ventilação, diam 100mm </v>
          </cell>
          <cell r="C546" t="str">
            <v xml:space="preserve">und </v>
          </cell>
          <cell r="D546">
            <v>299.08</v>
          </cell>
        </row>
        <row r="547">
          <cell r="A547">
            <v>140604</v>
          </cell>
          <cell r="B547" t="str">
            <v xml:space="preserve">Prumada de água pluvial </v>
          </cell>
          <cell r="C547" t="str">
            <v xml:space="preserve">und </v>
          </cell>
          <cell r="D547">
            <v>388.15</v>
          </cell>
        </row>
        <row r="548">
          <cell r="A548">
            <v>140605</v>
          </cell>
          <cell r="B548" t="str">
            <v xml:space="preserve">Prumada de incêndio </v>
          </cell>
          <cell r="C548" t="str">
            <v xml:space="preserve">und </v>
          </cell>
          <cell r="D548">
            <v>3714.42</v>
          </cell>
        </row>
        <row r="549">
          <cell r="A549">
            <v>140606</v>
          </cell>
          <cell r="B549" t="str">
            <v xml:space="preserve">Tubo de queda, inclusive ventilação, diam 75mm </v>
          </cell>
          <cell r="C549" t="str">
            <v xml:space="preserve">und </v>
          </cell>
          <cell r="D549">
            <v>235.99</v>
          </cell>
        </row>
        <row r="550">
          <cell r="A550">
            <v>1407</v>
          </cell>
          <cell r="B550" t="str">
            <v xml:space="preserve">PONTOS HIDRO-SANITÁRIOS </v>
          </cell>
          <cell r="C550" t="str">
            <v/>
          </cell>
          <cell r="D550" t="str">
            <v/>
          </cell>
        </row>
        <row r="551">
          <cell r="A551">
            <v>140701</v>
          </cell>
          <cell r="B551" t="str">
            <v xml:space="preserve">Ponto de água fria (lavatório, tanque, pia de cozinha, etc...) </v>
          </cell>
          <cell r="C551" t="str">
            <v xml:space="preserve">pt </v>
          </cell>
          <cell r="D551">
            <v>45.24</v>
          </cell>
        </row>
        <row r="552">
          <cell r="A552">
            <v>140702</v>
          </cell>
          <cell r="B552" t="str">
            <v xml:space="preserve">Ponto com registro de pressão (chuveiro, caixa de descarga, etc...) </v>
          </cell>
          <cell r="C552" t="str">
            <v xml:space="preserve">pt </v>
          </cell>
          <cell r="D552">
            <v>120.78</v>
          </cell>
        </row>
        <row r="553">
          <cell r="A553">
            <v>140703</v>
          </cell>
          <cell r="B553" t="str">
            <v xml:space="preserve">Ponto de torneira de jardim (para praças) </v>
          </cell>
          <cell r="C553" t="str">
            <v xml:space="preserve">pt </v>
          </cell>
          <cell r="D553">
            <v>176.59</v>
          </cell>
        </row>
        <row r="554">
          <cell r="A554">
            <v>140704</v>
          </cell>
          <cell r="B554" t="str">
            <v xml:space="preserve">Ponto de válvula de descarga, inclusive válvula (sem acabamento) </v>
          </cell>
          <cell r="C554" t="str">
            <v xml:space="preserve">pt </v>
          </cell>
          <cell r="D554">
            <v>212.07</v>
          </cell>
        </row>
        <row r="555">
          <cell r="A555">
            <v>140705</v>
          </cell>
          <cell r="B555" t="str">
            <v xml:space="preserve">Ponto para esgoto primário (vaso sanitário) </v>
          </cell>
          <cell r="C555" t="str">
            <v xml:space="preserve">pt </v>
          </cell>
          <cell r="D555">
            <v>56.32</v>
          </cell>
        </row>
        <row r="556">
          <cell r="A556">
            <v>140706</v>
          </cell>
          <cell r="B556" t="str">
            <v xml:space="preserve">Ponto para esgoto secundário (pia, lavatório, mictório, tanque, bidê, etc...) </v>
          </cell>
          <cell r="C556" t="str">
            <v xml:space="preserve">pt </v>
          </cell>
          <cell r="D556">
            <v>41.11</v>
          </cell>
        </row>
        <row r="557">
          <cell r="A557">
            <v>140707</v>
          </cell>
          <cell r="B557" t="str">
            <v xml:space="preserve">Ponto para caixa sifonada, inclusive caixa sifonada pvc 150x150x50mm com grelha em pvc </v>
          </cell>
          <cell r="C557" t="str">
            <v xml:space="preserve">pt </v>
          </cell>
          <cell r="D557">
            <v>73.23</v>
          </cell>
        </row>
        <row r="558">
          <cell r="A558">
            <v>140708</v>
          </cell>
          <cell r="B558" t="str">
            <v xml:space="preserve">Ponto para ralo sifonado, inclusive ralo sifonado 100 x 40 mm c/ grelha em pvc </v>
          </cell>
          <cell r="C558" t="str">
            <v xml:space="preserve">pt </v>
          </cell>
          <cell r="D558">
            <v>40.130000000000003</v>
          </cell>
        </row>
        <row r="559">
          <cell r="A559">
            <v>140709</v>
          </cell>
          <cell r="B559" t="str">
            <v xml:space="preserve">Ponto para ralo seco, inclusive ralo pvc 10 cm com grelha em pvc </v>
          </cell>
          <cell r="C559" t="str">
            <v xml:space="preserve">pt </v>
          </cell>
          <cell r="D559">
            <v>39.35</v>
          </cell>
        </row>
        <row r="560">
          <cell r="A560">
            <v>1409</v>
          </cell>
          <cell r="B560" t="str">
            <v xml:space="preserve">TUBULAÇÃO DE LIGAÇÃO DE CAIXAS </v>
          </cell>
          <cell r="C560" t="str">
            <v/>
          </cell>
          <cell r="D560" t="str">
            <v/>
          </cell>
        </row>
        <row r="561">
          <cell r="A561">
            <v>140901</v>
          </cell>
          <cell r="B561" t="str">
            <v xml:space="preserve">Tubos de concreto simples C1, diâmetro 200 mm, com rejuntamento de argamassa de cimento, cal hidratada e areia no traço 1:2:6, incluindo escavação e berço, conf. normas e especificações. </v>
          </cell>
          <cell r="C561" t="str">
            <v xml:space="preserve">m </v>
          </cell>
          <cell r="D561">
            <v>48.79</v>
          </cell>
        </row>
        <row r="562">
          <cell r="A562">
            <v>140902</v>
          </cell>
          <cell r="B562" t="str">
            <v xml:space="preserve">Tubos de concreto simples C1, diâmetro 300 mm, com rejuntamento de argamassa de cimento, cal hidratada e areia no traço 1:2:6, incluindo escavação e berço, conforme normas e especificações. </v>
          </cell>
          <cell r="C562" t="str">
            <v xml:space="preserve">m </v>
          </cell>
          <cell r="D562">
            <v>64.13</v>
          </cell>
        </row>
        <row r="563">
          <cell r="A563">
            <v>140903</v>
          </cell>
          <cell r="B563" t="str">
            <v xml:space="preserve">Tubo PVC rígido para esgoto no diâmetro de 100mm incluindo escavação e aterro com areia </v>
          </cell>
          <cell r="C563" t="str">
            <v xml:space="preserve">m </v>
          </cell>
          <cell r="D563">
            <v>26.98</v>
          </cell>
        </row>
        <row r="564">
          <cell r="A564">
            <v>140904</v>
          </cell>
          <cell r="B564" t="str">
            <v xml:space="preserve">Tubo PVC rígido para esgoto no diâmetro de 150mm incluindo escavação e aterro com areia </v>
          </cell>
          <cell r="C564" t="str">
            <v xml:space="preserve">m </v>
          </cell>
          <cell r="D564">
            <v>42.8</v>
          </cell>
        </row>
        <row r="565">
          <cell r="A565">
            <v>140905</v>
          </cell>
          <cell r="B565" t="str">
            <v xml:space="preserve">Tubo PVC rígido para esgoto no diâmetro de 200mm incluindo escavação e aterro com areia </v>
          </cell>
          <cell r="C565" t="str">
            <v xml:space="preserve">m </v>
          </cell>
          <cell r="D565">
            <v>65.930000000000007</v>
          </cell>
        </row>
        <row r="566">
          <cell r="A566">
            <v>140906</v>
          </cell>
          <cell r="B566" t="str">
            <v xml:space="preserve">Tubo PVC rígido para esgoto no diâmetro de 75 mm incluindo escavação e aterro com areia </v>
          </cell>
          <cell r="C566" t="str">
            <v xml:space="preserve">m </v>
          </cell>
          <cell r="D566">
            <v>23.8</v>
          </cell>
        </row>
        <row r="567">
          <cell r="A567">
            <v>1411</v>
          </cell>
          <cell r="B567" t="str">
            <v xml:space="preserve">CAIXAS EMPREGANDO ARGAMASSA DE CIMENTO, CAL E AREIA </v>
          </cell>
          <cell r="C567" t="str">
            <v/>
          </cell>
          <cell r="D567" t="str">
            <v/>
          </cell>
        </row>
        <row r="568">
          <cell r="A568">
            <v>141101</v>
          </cell>
          <cell r="B568" t="str">
            <v xml:space="preserve">Caixas de inspeção de alv. blocos concreto 9x19x39cm, dim, 60x60cm e Hmáx = 1m, com tampa de conc. esp. 5cm, lastro de conc. esp. 10cm, revest intern. c/ chapisco e reboco impermeabilizado, incl. escavação, reaterro e enchimento </v>
          </cell>
          <cell r="C568" t="str">
            <v xml:space="preserve">und </v>
          </cell>
          <cell r="D568">
            <v>248.24</v>
          </cell>
        </row>
        <row r="569">
          <cell r="A569">
            <v>141102</v>
          </cell>
          <cell r="B569" t="str">
            <v xml:space="preserve">Caixa de areia de alvenaria de blocos de concreto 9x19x39cm, dim. 60x60cm e Hmáx=1m, c/ tampa em concreto esp. 5cm, lastro concreto esp. 10cm, revestida intern. c/ chapisco e reboco impermeabilizante, incl. escavação e reaterro </v>
          </cell>
          <cell r="C569" t="str">
            <v xml:space="preserve">und </v>
          </cell>
          <cell r="D569">
            <v>244.02</v>
          </cell>
        </row>
        <row r="570">
          <cell r="A570">
            <v>141103</v>
          </cell>
          <cell r="B570" t="str">
            <v xml:space="preserve">Caixa sifonada especial de alv. bloco conc.9x19x39cm, dim 60x60cm e Hmáx=1m, c/ tampa em concreto esp.5cm, lastro conc.esp.10cm, revest. intern. c/chap. e reb. impermeab. escav, reaterro e curva curta c/ visita e plug em pvc 100mm </v>
          </cell>
          <cell r="C570" t="str">
            <v xml:space="preserve">und </v>
          </cell>
          <cell r="D570">
            <v>273.98</v>
          </cell>
        </row>
        <row r="571">
          <cell r="A571">
            <v>141104</v>
          </cell>
          <cell r="B571" t="str">
            <v xml:space="preserve">Caixa de gordura de alv. bloco concreto 9x19x39cm, dim.60x60cm e Hmáx=1m, com tampa em concreto esp.5cm, lastro concreto esp.10cm, revestida intern. c/ chapisco e reboco impermeab, escavação, reaterro e parede interna em concreto </v>
          </cell>
          <cell r="C571" t="str">
            <v xml:space="preserve">und </v>
          </cell>
          <cell r="D571">
            <v>271.07</v>
          </cell>
        </row>
        <row r="572">
          <cell r="A572">
            <v>141105</v>
          </cell>
          <cell r="B572" t="str">
            <v xml:space="preserve">Caixa retentora de matéria sólida de alv. bloco conc.9x19x39cm, dim 60x60cm e Hmáx=1m, c/ tampa conc. esp.5cm, lastro conc. esp.10cm, revest. internamente c/ chap, reb. impermeab., escavação, reaterro e parede int. em concreto </v>
          </cell>
          <cell r="C572" t="str">
            <v xml:space="preserve">und </v>
          </cell>
          <cell r="D572">
            <v>257.42</v>
          </cell>
        </row>
        <row r="573">
          <cell r="A573">
            <v>141106</v>
          </cell>
          <cell r="B573" t="str">
            <v xml:space="preserve">Caixas de inspeção de alv. blocos concreto 9x19x39cm, dim.100x60cm e Hmáx = 1m, com tampa de conc. esp. 5cm, lastro de conc. esp. 10cm, revest intern. c/ chapisco e reboco impermeabilizado, incl. escavação, reaterro e enchimento </v>
          </cell>
          <cell r="C573" t="str">
            <v xml:space="preserve">und </v>
          </cell>
          <cell r="D573">
            <v>361.83</v>
          </cell>
        </row>
        <row r="574">
          <cell r="A574">
            <v>141107</v>
          </cell>
          <cell r="B574" t="str">
            <v xml:space="preserve">Caixa de gordura simples de alv. bloco concr.9x19x39cm, dim.80x60cm e Hmáx=1m, com tampa em concr.esp.5cm, lastro concr.esp.10cm, revestida intern. c/ chapisco e reboco impermeab, escavação, reaterro e parede interna em concr. </v>
          </cell>
          <cell r="C574" t="str">
            <v xml:space="preserve">und </v>
          </cell>
          <cell r="D574">
            <v>359.45</v>
          </cell>
        </row>
        <row r="575">
          <cell r="A575">
            <v>141108</v>
          </cell>
          <cell r="B575" t="str">
            <v xml:space="preserve">Caixa de gordura especial de alv. bloco concr. 9x19x39cm, dim.60x60cm e Hmáx=1m, com tampa em concr.esp.5cm, lastro concr.esp.10cm, revestida intern. c/ chapisco e reboco impermeab, escavação, reaterro e parede interna em concr. </v>
          </cell>
          <cell r="C575" t="str">
            <v xml:space="preserve">und </v>
          </cell>
          <cell r="D575">
            <v>523.48</v>
          </cell>
        </row>
        <row r="576">
          <cell r="A576">
            <v>141109</v>
          </cell>
          <cell r="B576" t="str">
            <v xml:space="preserve">Grelha largura 20 cm de ferro redondo de 1/2" a cada 3 cm, contorno com barra de ferro de 3/4" x 1/8" e caixilho de cantoneira de 1" x 3/16" </v>
          </cell>
          <cell r="C576" t="str">
            <v xml:space="preserve">m </v>
          </cell>
          <cell r="D576">
            <v>92.66</v>
          </cell>
        </row>
        <row r="577">
          <cell r="A577">
            <v>141110</v>
          </cell>
          <cell r="B577" t="str">
            <v xml:space="preserve">Caixa de inspeção em alv. bloco concreto 9x19x39cm, dim. 60x60cm e Hmáx=1m, c/ tampa de ferro fundido 40x40cm, lastro de concreto esp.10cm, revest. interno c/ chapisco e reboco impermeabiliz, incl. escavação, reaterro e enchimento </v>
          </cell>
          <cell r="C577" t="str">
            <v xml:space="preserve">und </v>
          </cell>
          <cell r="D577">
            <v>350.44</v>
          </cell>
        </row>
        <row r="578">
          <cell r="A578">
            <v>141111</v>
          </cell>
          <cell r="B578" t="str">
            <v xml:space="preserve">Caixa de areia em alv. de bloco de concreto 9x19x39, dim. 60x60cm e Hmáx=1m, c/ tampa em ferro fundido, lastro de concreto esp. 10cm, revest. int. c/ chapisco e reboco impermeabilizado, incl. escavação e reaterro </v>
          </cell>
          <cell r="C578" t="str">
            <v xml:space="preserve">und </v>
          </cell>
          <cell r="D578">
            <v>346.23</v>
          </cell>
        </row>
        <row r="579">
          <cell r="A579">
            <v>141112</v>
          </cell>
          <cell r="B579" t="str">
            <v xml:space="preserve">Caixa sifonada especial em alv. bloco concr. 9x19x39cm, dim. 60x60cm e Hmáx=1m. c/ tampa em ferro fundido, lastro conc. esp.10cm, revest. int. c/ chap. e reboco imperm., incl. esc, reaterro e curva curta c/ visita e plug pvc 100mm </v>
          </cell>
          <cell r="C579" t="str">
            <v xml:space="preserve">und </v>
          </cell>
          <cell r="D579">
            <v>376.19</v>
          </cell>
        </row>
        <row r="580">
          <cell r="A580">
            <v>141113</v>
          </cell>
          <cell r="B580" t="str">
            <v xml:space="preserve">Caixa de gordura em alv. bloco 9x19x39cm, dim. 60x60cm e Hmáx=10, c/ tampa de ferro fundido, lastro concr. esp. 10cm, revest. intern. c/ chapisco e reboco impermeab., escavação, reaterro e parede int. em concreto </v>
          </cell>
          <cell r="C580" t="str">
            <v xml:space="preserve">und </v>
          </cell>
          <cell r="D580">
            <v>373.24</v>
          </cell>
        </row>
        <row r="581">
          <cell r="A581">
            <v>141114</v>
          </cell>
          <cell r="B581" t="str">
            <v xml:space="preserve">Caixa retentora de mat. sólida em alv. bloco conc.9x19x39cm, dim.60x60cm e Hmáx=1m, c/ tampa de ferro fund., lastro conc. esp.10cm, revest. int. c/ chap. e reb. impermeab., esc. reaterro e parede int. em concreto </v>
          </cell>
          <cell r="C581" t="str">
            <v xml:space="preserve">und </v>
          </cell>
          <cell r="D581">
            <v>359.6</v>
          </cell>
        </row>
        <row r="582">
          <cell r="A582">
            <v>1412</v>
          </cell>
          <cell r="B582" t="str">
            <v xml:space="preserve">REDE DE ÁGUA FRIA - TUBOS METÁLICOS </v>
          </cell>
          <cell r="C582" t="str">
            <v/>
          </cell>
          <cell r="D582" t="str">
            <v/>
          </cell>
        </row>
        <row r="583">
          <cell r="A583">
            <v>141210</v>
          </cell>
          <cell r="B583" t="str">
            <v xml:space="preserve">Tubo de aço galvanizado, inclusive conexões, diâm. 15mm (1/2") </v>
          </cell>
          <cell r="C583" t="str">
            <v xml:space="preserve">m </v>
          </cell>
          <cell r="D583">
            <v>30.11</v>
          </cell>
        </row>
        <row r="584">
          <cell r="A584">
            <v>141211</v>
          </cell>
          <cell r="B584" t="str">
            <v xml:space="preserve">Tubo de aço galvanizado, inclusive conexões, diâm. 20mm (3/4") </v>
          </cell>
          <cell r="C584" t="str">
            <v xml:space="preserve">m </v>
          </cell>
          <cell r="D584">
            <v>37.11</v>
          </cell>
        </row>
        <row r="585">
          <cell r="A585">
            <v>141212</v>
          </cell>
          <cell r="B585" t="str">
            <v xml:space="preserve">Tubo de aço galvanizado, inclusive conexões, diâm. 25mm (1") </v>
          </cell>
          <cell r="C585" t="str">
            <v xml:space="preserve">m </v>
          </cell>
          <cell r="D585">
            <v>47.8</v>
          </cell>
        </row>
        <row r="586">
          <cell r="A586">
            <v>141213</v>
          </cell>
          <cell r="B586" t="str">
            <v xml:space="preserve">Tubo de aço galvanizado, inclusive conexões, diâm. 32mm (11/4") </v>
          </cell>
          <cell r="C586" t="str">
            <v xml:space="preserve">m </v>
          </cell>
          <cell r="D586">
            <v>56.14</v>
          </cell>
        </row>
        <row r="587">
          <cell r="A587">
            <v>141214</v>
          </cell>
          <cell r="B587" t="str">
            <v xml:space="preserve">Tubo de aço galvanizado, inclusive conexões, diâm. 40mm (11/2") </v>
          </cell>
          <cell r="C587" t="str">
            <v xml:space="preserve">m </v>
          </cell>
          <cell r="D587">
            <v>69.540000000000006</v>
          </cell>
        </row>
        <row r="588">
          <cell r="A588">
            <v>141215</v>
          </cell>
          <cell r="B588" t="str">
            <v xml:space="preserve">Tubo de aço galvanizado, inclusive conexões, diâm. 50mm (2") </v>
          </cell>
          <cell r="C588" t="str">
            <v xml:space="preserve">m </v>
          </cell>
          <cell r="D588">
            <v>85.22</v>
          </cell>
        </row>
        <row r="589">
          <cell r="A589">
            <v>141216</v>
          </cell>
          <cell r="B589" t="str">
            <v xml:space="preserve">Tubo de aço galvanizado, inclusive conexões, diâm. 65mm (21/2") </v>
          </cell>
          <cell r="C589" t="str">
            <v xml:space="preserve">m </v>
          </cell>
          <cell r="D589">
            <v>111.22</v>
          </cell>
        </row>
        <row r="590">
          <cell r="A590">
            <v>141217</v>
          </cell>
          <cell r="B590" t="str">
            <v xml:space="preserve">Tubo de aço galvanizado, inclusive conexões, diâm. 80mm (3") </v>
          </cell>
          <cell r="C590" t="str">
            <v xml:space="preserve">m </v>
          </cell>
          <cell r="D590">
            <v>122.61</v>
          </cell>
        </row>
        <row r="591">
          <cell r="A591">
            <v>141218</v>
          </cell>
          <cell r="B591" t="str">
            <v xml:space="preserve">Tubo de aço galvanizado, inclusive conexões, diâm. 100mm(4") </v>
          </cell>
          <cell r="C591" t="str">
            <v xml:space="preserve">m </v>
          </cell>
          <cell r="D591">
            <v>163.6</v>
          </cell>
        </row>
        <row r="592">
          <cell r="A592">
            <v>1414</v>
          </cell>
          <cell r="B592" t="str">
            <v xml:space="preserve">REDE DE ÁGUA FRIA - TUBOS SOLDÁVEIS DE PVC </v>
          </cell>
          <cell r="C592" t="str">
            <v/>
          </cell>
          <cell r="D592" t="str">
            <v/>
          </cell>
        </row>
        <row r="593">
          <cell r="A593">
            <v>141409</v>
          </cell>
          <cell r="B593" t="str">
            <v xml:space="preserve">Tubo de PVC rígido soldável marrom, diâm. 20mm (1/2"), inclusive conexões </v>
          </cell>
          <cell r="C593" t="str">
            <v xml:space="preserve">m </v>
          </cell>
          <cell r="D593">
            <v>9.0500000000000007</v>
          </cell>
        </row>
        <row r="594">
          <cell r="A594">
            <v>141410</v>
          </cell>
          <cell r="B594" t="str">
            <v xml:space="preserve">Tubo de PVC rígido soldável marrom, diâm. 25mm (3/4"), inclusive conexões </v>
          </cell>
          <cell r="C594" t="str">
            <v xml:space="preserve">m </v>
          </cell>
          <cell r="D594">
            <v>11.21</v>
          </cell>
        </row>
        <row r="595">
          <cell r="A595">
            <v>141411</v>
          </cell>
          <cell r="B595" t="str">
            <v xml:space="preserve">Tubo de PVC rigido soldável marrom, diâm. 32mm (1"), inclusive conexões </v>
          </cell>
          <cell r="C595" t="str">
            <v xml:space="preserve">m </v>
          </cell>
          <cell r="D595">
            <v>15.65</v>
          </cell>
        </row>
        <row r="596">
          <cell r="A596">
            <v>141412</v>
          </cell>
          <cell r="B596" t="str">
            <v xml:space="preserve">Tubo de PVC rígido soldável marrom, diâm. 40mm (11/4"), inclusive conexões </v>
          </cell>
          <cell r="C596" t="str">
            <v xml:space="preserve">m </v>
          </cell>
          <cell r="D596">
            <v>19.07</v>
          </cell>
        </row>
        <row r="597">
          <cell r="A597">
            <v>141413</v>
          </cell>
          <cell r="B597" t="str">
            <v xml:space="preserve">Tubo de PVC rígido soldável marrom, diâm. 50mm (11/2"), inclusive conexões </v>
          </cell>
          <cell r="C597" t="str">
            <v xml:space="preserve">m </v>
          </cell>
          <cell r="D597">
            <v>23.32</v>
          </cell>
        </row>
        <row r="598">
          <cell r="A598">
            <v>141415</v>
          </cell>
          <cell r="B598" t="str">
            <v xml:space="preserve">Tubo de PVC rígido soldável marrom, diâm. 75mm (21/2"), inclusive conexões </v>
          </cell>
          <cell r="C598" t="str">
            <v xml:space="preserve">m </v>
          </cell>
          <cell r="D598">
            <v>44.17</v>
          </cell>
        </row>
        <row r="599">
          <cell r="A599">
            <v>141416</v>
          </cell>
          <cell r="B599" t="str">
            <v xml:space="preserve">Tubo de PVC rígido soldável marrom, diâm. 85mm (3"), inclusive conexões </v>
          </cell>
          <cell r="C599" t="str">
            <v xml:space="preserve">m </v>
          </cell>
          <cell r="D599">
            <v>51.16</v>
          </cell>
        </row>
        <row r="600">
          <cell r="A600">
            <v>1415</v>
          </cell>
          <cell r="B600" t="str">
            <v xml:space="preserve">REDE DE ÁGUA FRIA - CONEXÕES SOLDÁVEIS DE PVC </v>
          </cell>
          <cell r="C600" t="str">
            <v/>
          </cell>
          <cell r="D600" t="str">
            <v/>
          </cell>
        </row>
        <row r="601">
          <cell r="A601">
            <v>141529</v>
          </cell>
          <cell r="B601" t="str">
            <v xml:space="preserve">Adaptador de PVC soldável para registro, diâmetro 32mm x 1" </v>
          </cell>
          <cell r="C601" t="str">
            <v xml:space="preserve">und </v>
          </cell>
          <cell r="D601">
            <v>3.92</v>
          </cell>
        </row>
        <row r="602">
          <cell r="A602">
            <v>1416</v>
          </cell>
          <cell r="B602" t="str">
            <v xml:space="preserve">REDE DE ÁGUA FRIA - TUBOS ROSCÁVEIS DE PVC </v>
          </cell>
          <cell r="C602" t="str">
            <v/>
          </cell>
          <cell r="D602" t="str">
            <v/>
          </cell>
        </row>
        <row r="603">
          <cell r="A603">
            <v>141608</v>
          </cell>
          <cell r="B603" t="str">
            <v xml:space="preserve">Tubo de PVC rígido roscável, diâm. 1/2" (20mm), inclusive conexões </v>
          </cell>
          <cell r="C603" t="str">
            <v xml:space="preserve">m </v>
          </cell>
          <cell r="D603">
            <v>13.5</v>
          </cell>
        </row>
        <row r="604">
          <cell r="A604">
            <v>141609</v>
          </cell>
          <cell r="B604" t="str">
            <v xml:space="preserve">Tubo de PVC rígido roscável, diâm. 3/4" (25mm), inclusive conexões </v>
          </cell>
          <cell r="C604" t="str">
            <v xml:space="preserve">m </v>
          </cell>
          <cell r="D604">
            <v>16.5</v>
          </cell>
        </row>
        <row r="605">
          <cell r="A605">
            <v>141610</v>
          </cell>
          <cell r="B605" t="str">
            <v xml:space="preserve">Tubo de PVC rígido roscável, diâm. 1" (32mm), inclusive conexões </v>
          </cell>
          <cell r="C605" t="str">
            <v xml:space="preserve">m </v>
          </cell>
          <cell r="D605">
            <v>23.49</v>
          </cell>
        </row>
        <row r="606">
          <cell r="A606">
            <v>141611</v>
          </cell>
          <cell r="B606" t="str">
            <v xml:space="preserve">Tubo de PVC rígido roscável, diâm. 11/4" (40mm), inclusive conexões </v>
          </cell>
          <cell r="C606" t="str">
            <v xml:space="preserve">m </v>
          </cell>
          <cell r="D606">
            <v>28.54</v>
          </cell>
        </row>
        <row r="607">
          <cell r="A607">
            <v>141612</v>
          </cell>
          <cell r="B607" t="str">
            <v xml:space="preserve">Tubo de PVC rígido roscável, diâm. 11/2" (50mm), inclusive conexões </v>
          </cell>
          <cell r="C607" t="str">
            <v xml:space="preserve">m </v>
          </cell>
          <cell r="D607">
            <v>33.729999999999997</v>
          </cell>
        </row>
        <row r="608">
          <cell r="A608">
            <v>141613</v>
          </cell>
          <cell r="B608" t="str">
            <v xml:space="preserve">Tubo de PVC rígido roscável, diâm. 2" (60mm), inclusive conexões </v>
          </cell>
          <cell r="C608" t="str">
            <v xml:space="preserve">m </v>
          </cell>
          <cell r="D608">
            <v>44.52</v>
          </cell>
        </row>
        <row r="609">
          <cell r="A609">
            <v>141614</v>
          </cell>
          <cell r="B609" t="str">
            <v xml:space="preserve">Tubo de PVC rígido roscável, diâm. 21/2" (75mm), inclusive conexões </v>
          </cell>
          <cell r="C609" t="str">
            <v xml:space="preserve">m </v>
          </cell>
          <cell r="D609">
            <v>65.930000000000007</v>
          </cell>
        </row>
        <row r="610">
          <cell r="A610">
            <v>1419</v>
          </cell>
          <cell r="B610" t="str">
            <v xml:space="preserve">REDE DE ESGOTO - TUBOS DE PVC </v>
          </cell>
          <cell r="C610" t="str">
            <v/>
          </cell>
          <cell r="D610" t="str">
            <v/>
          </cell>
        </row>
        <row r="611">
          <cell r="A611">
            <v>141906</v>
          </cell>
          <cell r="B611" t="str">
            <v xml:space="preserve">Tubo de PVC rígido soldável branco, para esgoto, diâmetro 40mm (1 1/2"), inclusive conexões </v>
          </cell>
          <cell r="C611" t="str">
            <v xml:space="preserve">m </v>
          </cell>
          <cell r="D611">
            <v>15.71</v>
          </cell>
        </row>
        <row r="612">
          <cell r="A612">
            <v>141907</v>
          </cell>
          <cell r="B612" t="str">
            <v xml:space="preserve">Tubo de PVC rígido soldável branco, para esgoto, diâmetro 50mm (2"), inclusive conexões </v>
          </cell>
          <cell r="C612" t="str">
            <v xml:space="preserve">m </v>
          </cell>
          <cell r="D612">
            <v>20.76</v>
          </cell>
        </row>
        <row r="613">
          <cell r="A613">
            <v>141908</v>
          </cell>
          <cell r="B613" t="str">
            <v xml:space="preserve">Tubo de PVC rígido soldável branco, para esgoto, diâmetro 75mm (3"), inclusive conexões </v>
          </cell>
          <cell r="C613" t="str">
            <v xml:space="preserve">m </v>
          </cell>
          <cell r="D613">
            <v>29.16</v>
          </cell>
        </row>
        <row r="614">
          <cell r="A614">
            <v>141909</v>
          </cell>
          <cell r="B614" t="str">
            <v xml:space="preserve">Tubo de PVC rígido soldável branco, para esgoto, diâmetro 100mm (4"), inclusive conexões </v>
          </cell>
          <cell r="C614" t="str">
            <v xml:space="preserve">m </v>
          </cell>
          <cell r="D614">
            <v>34.15</v>
          </cell>
        </row>
        <row r="615">
          <cell r="A615">
            <v>141910</v>
          </cell>
          <cell r="B615" t="str">
            <v xml:space="preserve">Tubo de PVC rígido soldável branco, para esgoto, diâmetro 150mm (6"), inclusive conexões </v>
          </cell>
          <cell r="C615" t="str">
            <v xml:space="preserve">m </v>
          </cell>
          <cell r="D615">
            <v>48.6</v>
          </cell>
        </row>
        <row r="616">
          <cell r="A616">
            <v>1421</v>
          </cell>
          <cell r="B616" t="str">
            <v xml:space="preserve">CAIXAS DE PVC / EQUIPAMENTOS </v>
          </cell>
          <cell r="C616" t="str">
            <v/>
          </cell>
          <cell r="D616" t="str">
            <v/>
          </cell>
        </row>
        <row r="617">
          <cell r="A617">
            <v>142101</v>
          </cell>
          <cell r="B617" t="str">
            <v xml:space="preserve">Revisão com substituição de peças danificadas para caixa de descarga de sobrepor de plástico, inclusive regulagem </v>
          </cell>
          <cell r="C617" t="str">
            <v xml:space="preserve">und </v>
          </cell>
          <cell r="D617">
            <v>95.45</v>
          </cell>
        </row>
        <row r="618">
          <cell r="A618">
            <v>142102</v>
          </cell>
          <cell r="B618" t="str">
            <v xml:space="preserve">Revisão com substituição de peças danificadas de caixa de descarga de embutir, incluindo obturador, bóia, botão, tampa interna e tampa externa em PVC branco </v>
          </cell>
          <cell r="C618" t="str">
            <v xml:space="preserve">und </v>
          </cell>
          <cell r="D618">
            <v>189.27</v>
          </cell>
        </row>
        <row r="619">
          <cell r="A619">
            <v>142103</v>
          </cell>
          <cell r="B619" t="str">
            <v xml:space="preserve">Reparo para válvula de descarga, completo </v>
          </cell>
          <cell r="C619" t="str">
            <v xml:space="preserve">und </v>
          </cell>
          <cell r="D619">
            <v>55.54</v>
          </cell>
        </row>
        <row r="620">
          <cell r="A620">
            <v>142104</v>
          </cell>
          <cell r="B620" t="str">
            <v xml:space="preserve">Sifão em PVC para pia de cozinha ou lavatório 1x11/2" </v>
          </cell>
          <cell r="C620" t="str">
            <v xml:space="preserve">und </v>
          </cell>
          <cell r="D620">
            <v>11.85</v>
          </cell>
        </row>
        <row r="621">
          <cell r="A621">
            <v>142105</v>
          </cell>
          <cell r="B621" t="str">
            <v xml:space="preserve">Sifão cromado para pia de cozinha ou lavatório de 1x11/2" </v>
          </cell>
          <cell r="C621" t="str">
            <v xml:space="preserve">und </v>
          </cell>
          <cell r="D621">
            <v>85.09</v>
          </cell>
        </row>
        <row r="622">
          <cell r="A622">
            <v>142106</v>
          </cell>
          <cell r="B622" t="str">
            <v xml:space="preserve">Sifão em PVC para tanque 2" </v>
          </cell>
          <cell r="C622" t="str">
            <v xml:space="preserve">und </v>
          </cell>
          <cell r="D622">
            <v>14.08</v>
          </cell>
        </row>
        <row r="623">
          <cell r="A623">
            <v>142107</v>
          </cell>
          <cell r="B623" t="str">
            <v xml:space="preserve">Ralo sifonado em PVC 100x100mm, com grelha PVC </v>
          </cell>
          <cell r="C623" t="str">
            <v xml:space="preserve">und </v>
          </cell>
          <cell r="D623">
            <v>25.73</v>
          </cell>
        </row>
        <row r="624">
          <cell r="A624">
            <v>142109</v>
          </cell>
          <cell r="B624" t="str">
            <v xml:space="preserve">Ralo seco em PVC 100x100mm, com grelha em PVC </v>
          </cell>
          <cell r="C624" t="str">
            <v xml:space="preserve">und </v>
          </cell>
          <cell r="D624">
            <v>25.16</v>
          </cell>
        </row>
        <row r="625">
          <cell r="A625">
            <v>142111</v>
          </cell>
          <cell r="B625" t="str">
            <v xml:space="preserve">Caixa sifonada em PVC, diâm. 150mm, com grelha e porta grelha quadrados, em aço inox </v>
          </cell>
          <cell r="C625" t="str">
            <v xml:space="preserve">und </v>
          </cell>
          <cell r="D625">
            <v>53.09</v>
          </cell>
        </row>
        <row r="626">
          <cell r="A626">
            <v>142112</v>
          </cell>
          <cell r="B626" t="str">
            <v xml:space="preserve">Caixa seca em PVC, diâm. 100mm, com grelha e porta grelha quadrados, em aço inox </v>
          </cell>
          <cell r="C626" t="str">
            <v xml:space="preserve">und </v>
          </cell>
          <cell r="D626">
            <v>30.63</v>
          </cell>
        </row>
        <row r="627">
          <cell r="A627">
            <v>142113</v>
          </cell>
          <cell r="B627" t="str">
            <v xml:space="preserve">Caixa de inspeção em PVC, diâm. 150mm, com tampa cega </v>
          </cell>
          <cell r="C627" t="str">
            <v xml:space="preserve">und </v>
          </cell>
          <cell r="D627">
            <v>42.01</v>
          </cell>
        </row>
        <row r="628">
          <cell r="A628">
            <v>142114</v>
          </cell>
          <cell r="B628" t="str">
            <v xml:space="preserve">Tampa para caixa sifonada, em PVC, de 150x150mm </v>
          </cell>
          <cell r="C628" t="str">
            <v xml:space="preserve">und </v>
          </cell>
          <cell r="D628">
            <v>3.33</v>
          </cell>
        </row>
        <row r="629">
          <cell r="A629">
            <v>142115</v>
          </cell>
          <cell r="B629" t="str">
            <v xml:space="preserve">Tampa para caixa sifonada, em aço inox, de 150x150mm </v>
          </cell>
          <cell r="C629" t="str">
            <v xml:space="preserve">und </v>
          </cell>
          <cell r="D629">
            <v>24.77</v>
          </cell>
        </row>
        <row r="630">
          <cell r="A630">
            <v>142116</v>
          </cell>
          <cell r="B630" t="str">
            <v xml:space="preserve">Tampa para ralo, em PVC, de 100x100mm </v>
          </cell>
          <cell r="C630" t="str">
            <v xml:space="preserve">und </v>
          </cell>
          <cell r="D630">
            <v>2.15</v>
          </cell>
        </row>
        <row r="631">
          <cell r="A631">
            <v>142117</v>
          </cell>
          <cell r="B631" t="str">
            <v xml:space="preserve">Tampa para ralo, em aço inox, de 100x100mm </v>
          </cell>
          <cell r="C631" t="str">
            <v xml:space="preserve">und </v>
          </cell>
          <cell r="D631">
            <v>15.17</v>
          </cell>
        </row>
        <row r="632">
          <cell r="A632">
            <v>142118</v>
          </cell>
          <cell r="B632" t="str">
            <v xml:space="preserve">Engate flexível de PVC para lavatório </v>
          </cell>
          <cell r="C632" t="str">
            <v xml:space="preserve">und </v>
          </cell>
          <cell r="D632">
            <v>7.45</v>
          </cell>
        </row>
        <row r="633">
          <cell r="A633">
            <v>142119</v>
          </cell>
          <cell r="B633" t="str">
            <v xml:space="preserve">Torneira de bóia de PVC, diâm. 3/4" (20mm) </v>
          </cell>
          <cell r="C633" t="str">
            <v xml:space="preserve">und </v>
          </cell>
          <cell r="D633">
            <v>42.16</v>
          </cell>
        </row>
        <row r="634">
          <cell r="A634">
            <v>142120</v>
          </cell>
          <cell r="B634" t="str">
            <v xml:space="preserve">Torneira de bóia de PVC, diâm. 1" (25mm) </v>
          </cell>
          <cell r="C634" t="str">
            <v xml:space="preserve">und </v>
          </cell>
          <cell r="D634">
            <v>57.52</v>
          </cell>
        </row>
        <row r="635">
          <cell r="A635">
            <v>142121</v>
          </cell>
          <cell r="B635" t="str">
            <v xml:space="preserve">Torneira de bóia de PVC, diâm. 11/4" (32mm) </v>
          </cell>
          <cell r="C635" t="str">
            <v xml:space="preserve">und </v>
          </cell>
          <cell r="D635">
            <v>88.78</v>
          </cell>
        </row>
        <row r="636">
          <cell r="A636">
            <v>142122</v>
          </cell>
          <cell r="B636" t="str">
            <v xml:space="preserve">Automático de bóia </v>
          </cell>
          <cell r="C636" t="str">
            <v xml:space="preserve">und </v>
          </cell>
          <cell r="D636">
            <v>61.24</v>
          </cell>
        </row>
        <row r="637">
          <cell r="A637">
            <v>142123</v>
          </cell>
          <cell r="B637" t="str">
            <v xml:space="preserve">Adaptador de PVC com flanges livres para caixa d'água de 20mmx1/2" </v>
          </cell>
          <cell r="C637" t="str">
            <v xml:space="preserve">und </v>
          </cell>
          <cell r="D637">
            <v>7.8</v>
          </cell>
        </row>
        <row r="638">
          <cell r="A638">
            <v>142124</v>
          </cell>
          <cell r="B638" t="str">
            <v xml:space="preserve">Adaptador de PVC com flanges livres para caixa d'água de 25mmx3/4" </v>
          </cell>
          <cell r="C638" t="str">
            <v xml:space="preserve">und </v>
          </cell>
          <cell r="D638">
            <v>9.16</v>
          </cell>
        </row>
        <row r="639">
          <cell r="A639">
            <v>142125</v>
          </cell>
          <cell r="B639" t="str">
            <v xml:space="preserve">Adaptador de PVC com flanges livres para caixa d'água de 32mmx1" </v>
          </cell>
          <cell r="C639" t="str">
            <v xml:space="preserve">und </v>
          </cell>
          <cell r="D639">
            <v>12.34</v>
          </cell>
        </row>
        <row r="640">
          <cell r="A640">
            <v>1422</v>
          </cell>
          <cell r="B640" t="str">
            <v xml:space="preserve">ABERTURA E FECHAMENTO DE RASGOS (inclusive preparo e aplicação de argamassa) </v>
          </cell>
          <cell r="C640" t="str">
            <v/>
          </cell>
          <cell r="D640" t="str">
            <v/>
          </cell>
        </row>
        <row r="641">
          <cell r="A641">
            <v>142201</v>
          </cell>
          <cell r="B641" t="str">
            <v xml:space="preserve">Abertura e fechamento de rasgos em alvenaria, para passagem de tubulações, diâm. 1/2" a 1" </v>
          </cell>
          <cell r="C641" t="str">
            <v xml:space="preserve">m </v>
          </cell>
          <cell r="D641">
            <v>5.12</v>
          </cell>
        </row>
        <row r="642">
          <cell r="A642">
            <v>142202</v>
          </cell>
          <cell r="B642" t="str">
            <v xml:space="preserve">Abertura e fechamento de rasgos em alvenaria, para passagem de tubulações, diâm. 11/4" a 2" </v>
          </cell>
          <cell r="C642" t="str">
            <v xml:space="preserve">m </v>
          </cell>
          <cell r="D642">
            <v>7.67</v>
          </cell>
        </row>
        <row r="643">
          <cell r="A643">
            <v>142203</v>
          </cell>
          <cell r="B643" t="str">
            <v xml:space="preserve">Abertura e fechamento de rasgos em alvenaria, para passagem de tubulações, diâm. 21/2 a 4" </v>
          </cell>
          <cell r="C643" t="str">
            <v xml:space="preserve">m </v>
          </cell>
          <cell r="D643">
            <v>11.56</v>
          </cell>
        </row>
        <row r="644">
          <cell r="A644">
            <v>142204</v>
          </cell>
          <cell r="B644" t="str">
            <v xml:space="preserve">Abertura e fechamento de rasgos em concreto, para passagem de tubulações, diâm. 1/2" a 1" </v>
          </cell>
          <cell r="C644" t="str">
            <v xml:space="preserve">m </v>
          </cell>
          <cell r="D644">
            <v>9.84</v>
          </cell>
        </row>
        <row r="645">
          <cell r="A645">
            <v>142205</v>
          </cell>
          <cell r="B645" t="str">
            <v xml:space="preserve">Abertura e fechamento de rasgos em concreto, para passagem de tubulações, diâm. 11/4" a 2" </v>
          </cell>
          <cell r="C645" t="str">
            <v xml:space="preserve">m </v>
          </cell>
          <cell r="D645">
            <v>15.01</v>
          </cell>
        </row>
        <row r="646">
          <cell r="A646">
            <v>142206</v>
          </cell>
          <cell r="B646" t="str">
            <v xml:space="preserve">Abertura e fechamento de rasgos em concreto, para passagem de tubulações, diâm. 2 1/2"a 4" </v>
          </cell>
          <cell r="C646" t="str">
            <v xml:space="preserve">m </v>
          </cell>
          <cell r="D646">
            <v>21.79</v>
          </cell>
        </row>
        <row r="647">
          <cell r="A647">
            <v>1423</v>
          </cell>
          <cell r="B647" t="str">
            <v xml:space="preserve">REVISÕES E REPAROS </v>
          </cell>
          <cell r="C647" t="str">
            <v/>
          </cell>
          <cell r="D647" t="str">
            <v/>
          </cell>
        </row>
        <row r="648">
          <cell r="A648">
            <v>142301</v>
          </cell>
          <cell r="B648" t="str">
            <v xml:space="preserve">Revisões e reparos em torneiras e registros </v>
          </cell>
          <cell r="C648" t="str">
            <v xml:space="preserve">und </v>
          </cell>
          <cell r="D648">
            <v>9.2799999999999994</v>
          </cell>
        </row>
        <row r="649">
          <cell r="A649">
            <v>142302</v>
          </cell>
          <cell r="B649" t="str">
            <v xml:space="preserve">Revisões e reparos em caixas de descarga </v>
          </cell>
          <cell r="C649" t="str">
            <v xml:space="preserve">und </v>
          </cell>
          <cell r="D649">
            <v>13</v>
          </cell>
        </row>
        <row r="650">
          <cell r="A650">
            <v>142303</v>
          </cell>
          <cell r="B650" t="str">
            <v xml:space="preserve">Revisões e reparos em torneiras de bóia </v>
          </cell>
          <cell r="C650" t="str">
            <v xml:space="preserve">und </v>
          </cell>
          <cell r="D650">
            <v>9.2799999999999994</v>
          </cell>
        </row>
        <row r="651">
          <cell r="A651">
            <v>142304</v>
          </cell>
          <cell r="B651" t="str">
            <v xml:space="preserve">Fornecimento de durepox para reparos (250g) </v>
          </cell>
          <cell r="C651" t="str">
            <v xml:space="preserve">und </v>
          </cell>
          <cell r="D651">
            <v>9.92</v>
          </cell>
        </row>
        <row r="652">
          <cell r="A652">
            <v>15</v>
          </cell>
          <cell r="B652" t="str">
            <v xml:space="preserve">INSTALAÇÕES ELÉTRICAS </v>
          </cell>
          <cell r="C652" t="str">
            <v/>
          </cell>
          <cell r="D652" t="str">
            <v/>
          </cell>
        </row>
        <row r="653">
          <cell r="A653">
            <v>1501</v>
          </cell>
          <cell r="B653" t="str">
            <v xml:space="preserve">PADRÃO DE ENTRADA </v>
          </cell>
          <cell r="C653" t="str">
            <v/>
          </cell>
          <cell r="D653" t="str">
            <v/>
          </cell>
        </row>
        <row r="654">
          <cell r="A654">
            <v>150103</v>
          </cell>
          <cell r="B654" t="str">
            <v xml:space="preserve">Derivação do ramal de entrada subterrânea em baixa tensão, trifásico </v>
          </cell>
          <cell r="C654" t="str">
            <v xml:space="preserve">und </v>
          </cell>
          <cell r="D654">
            <v>491.05</v>
          </cell>
        </row>
        <row r="655">
          <cell r="A655">
            <v>150106</v>
          </cell>
          <cell r="B655" t="str">
            <v xml:space="preserve">Derivação do ramal de entrada subterrânea em baixa tensão, trifásico, inclusive medidor </v>
          </cell>
          <cell r="C655" t="str">
            <v xml:space="preserve">und </v>
          </cell>
          <cell r="D655">
            <v>1996.71</v>
          </cell>
        </row>
        <row r="656">
          <cell r="A656">
            <v>150112</v>
          </cell>
          <cell r="B656" t="str">
            <v xml:space="preserve">Padrão de entrada de energia monofásica </v>
          </cell>
          <cell r="C656" t="str">
            <v xml:space="preserve">und </v>
          </cell>
          <cell r="D656">
            <v>1198.73</v>
          </cell>
        </row>
        <row r="657">
          <cell r="A657">
            <v>150113</v>
          </cell>
          <cell r="B657" t="str">
            <v xml:space="preserve">Padrão de entrada de energia elétrica bifásica </v>
          </cell>
          <cell r="C657" t="str">
            <v xml:space="preserve">und </v>
          </cell>
          <cell r="D657">
            <v>1343.24</v>
          </cell>
        </row>
        <row r="658">
          <cell r="A658">
            <v>150115</v>
          </cell>
          <cell r="B658" t="str">
            <v xml:space="preserve">Derivação ramal entrada, incl. mureta rev.c/ chap. e reb. c/ arg. de cimento, cal e areia traço 1:0,5:6, c/ quadros de medição, de transformador de corrente, chave geral tripolar, disjuntores, eletrodutos e cabos conf. det. </v>
          </cell>
          <cell r="C658" t="str">
            <v xml:space="preserve">und </v>
          </cell>
          <cell r="D658">
            <v>6788.02</v>
          </cell>
        </row>
        <row r="659">
          <cell r="A659">
            <v>150116</v>
          </cell>
          <cell r="B659" t="str">
            <v xml:space="preserve">Abrigo p/ quadro de distribuição de luz de alv. bloco conc. e laje em conc. impermeabilizada, dim.1.90x0.90x2.30m, c/ porta mad. em veneziana, incl. rev. c/ arg. cimento, cal hidratada CH1 e areia traço 1:0.5:6 e pintura </v>
          </cell>
          <cell r="C659" t="str">
            <v xml:space="preserve">und </v>
          </cell>
          <cell r="D659">
            <v>2310.84</v>
          </cell>
        </row>
        <row r="660">
          <cell r="A660">
            <v>1503</v>
          </cell>
          <cell r="B660" t="str">
            <v xml:space="preserve">QUADRO DE DISTRIBUIÇÃO </v>
          </cell>
          <cell r="C660" t="str">
            <v/>
          </cell>
          <cell r="D660" t="str">
            <v/>
          </cell>
        </row>
        <row r="661">
          <cell r="A661">
            <v>150302</v>
          </cell>
          <cell r="B661" t="str">
            <v xml:space="preserve">Quadro de distribuição para 06 circuitos, inclusive disjuntores monopolar </v>
          </cell>
          <cell r="C661" t="str">
            <v xml:space="preserve">und </v>
          </cell>
          <cell r="D661">
            <v>105.02</v>
          </cell>
        </row>
        <row r="662">
          <cell r="A662">
            <v>150306</v>
          </cell>
          <cell r="B662" t="str">
            <v xml:space="preserve">Quadro de distribuição de energia, de embutir, com 12 divisões modulares com barramento </v>
          </cell>
          <cell r="C662" t="str">
            <v xml:space="preserve">und </v>
          </cell>
          <cell r="D662">
            <v>178.7</v>
          </cell>
        </row>
        <row r="663">
          <cell r="A663">
            <v>150307</v>
          </cell>
          <cell r="B663" t="str">
            <v xml:space="preserve">Quadro de distribuição de energia, de embutir, com 18 divisões modulares, com barramento </v>
          </cell>
          <cell r="C663" t="str">
            <v xml:space="preserve">und </v>
          </cell>
          <cell r="D663">
            <v>215.69</v>
          </cell>
        </row>
        <row r="664">
          <cell r="A664">
            <v>150308</v>
          </cell>
          <cell r="B664" t="str">
            <v xml:space="preserve">Quadro de distribuição de energia, de embutir, com 24 divisões modulares, com barramento </v>
          </cell>
          <cell r="C664" t="str">
            <v xml:space="preserve">und </v>
          </cell>
          <cell r="D664">
            <v>260.75</v>
          </cell>
        </row>
        <row r="665">
          <cell r="A665">
            <v>150309</v>
          </cell>
          <cell r="B665" t="str">
            <v xml:space="preserve">Quadro de distribuição de energia, de embutir, com 32 divisões modulares, com barramento </v>
          </cell>
          <cell r="C665" t="str">
            <v xml:space="preserve">und </v>
          </cell>
          <cell r="D665">
            <v>296.58999999999997</v>
          </cell>
        </row>
        <row r="666">
          <cell r="A666">
            <v>150310</v>
          </cell>
          <cell r="B666" t="str">
            <v xml:space="preserve">Caixa de distribuição 20x20x15 cm </v>
          </cell>
          <cell r="C666" t="str">
            <v xml:space="preserve">und </v>
          </cell>
          <cell r="D666">
            <v>39.07</v>
          </cell>
        </row>
        <row r="667">
          <cell r="A667">
            <v>150311</v>
          </cell>
          <cell r="B667" t="str">
            <v xml:space="preserve">Quadro de distribuição de energia, de embutir, com 12 divisões modulares, sem barramento </v>
          </cell>
          <cell r="C667" t="str">
            <v xml:space="preserve">und </v>
          </cell>
          <cell r="D667">
            <v>71.37</v>
          </cell>
        </row>
        <row r="668">
          <cell r="A668">
            <v>150312</v>
          </cell>
          <cell r="B668" t="str">
            <v xml:space="preserve">Quadro de distribuição de energia, de embutir, com 3 divisões modulares, sem barramento </v>
          </cell>
          <cell r="C668" t="str">
            <v xml:space="preserve">und </v>
          </cell>
          <cell r="D668">
            <v>48.22</v>
          </cell>
        </row>
        <row r="669">
          <cell r="A669">
            <v>150313</v>
          </cell>
          <cell r="B669" t="str">
            <v xml:space="preserve">Quadro de distribuição de energia, de embutir, com 6 divisões modulares, sem barramento </v>
          </cell>
          <cell r="C669" t="str">
            <v xml:space="preserve">und </v>
          </cell>
          <cell r="D669">
            <v>54.07</v>
          </cell>
        </row>
        <row r="670">
          <cell r="A670">
            <v>1505</v>
          </cell>
          <cell r="B670" t="str">
            <v xml:space="preserve">PONTOS ELÉTRICOS </v>
          </cell>
          <cell r="C670" t="str">
            <v/>
          </cell>
          <cell r="D670" t="str">
            <v/>
          </cell>
        </row>
        <row r="671">
          <cell r="A671">
            <v>150501</v>
          </cell>
          <cell r="B671" t="str">
            <v xml:space="preserve">Ponto padrão de luz no teto - considerando eletroduto PVC rígido de 3/4" inclusive conexões (4.5m), fio isolado PVC de 2.5mm2 (11.0m) e caixa estampada 4x4" (1 und) </v>
          </cell>
          <cell r="C671" t="str">
            <v xml:space="preserve">pt </v>
          </cell>
          <cell r="D671">
            <v>78.64</v>
          </cell>
        </row>
        <row r="672">
          <cell r="A672">
            <v>150502</v>
          </cell>
          <cell r="B672" t="str">
            <v xml:space="preserve">Ponto padrão de luz na parede - considerando eletroduto PVC rígido de 3/4" inclusive conexões (3.3m), fio isolado PVC de 2.5mm2 (8.0m) e caixa estampada 4x4" (1 und) </v>
          </cell>
          <cell r="C672" t="str">
            <v xml:space="preserve">pt </v>
          </cell>
          <cell r="D672">
            <v>59.97</v>
          </cell>
        </row>
        <row r="673">
          <cell r="A673">
            <v>150503</v>
          </cell>
          <cell r="B673" t="str">
            <v xml:space="preserve">Ponto padrão de tomada simples 2 polos universal 10A/250V na parede - considerando eletroduto PVC rígido de 3/4" inclusive conexões (5.0m), fio isolado PVC de 2.5mm2 (12.0m) e caixa estampada 4x2" (1 und) </v>
          </cell>
          <cell r="C673" t="str">
            <v xml:space="preserve">pt </v>
          </cell>
          <cell r="D673">
            <v>82.74</v>
          </cell>
        </row>
        <row r="674">
          <cell r="A674">
            <v>150504</v>
          </cell>
          <cell r="B674" t="str">
            <v xml:space="preserve">Ponto padrão de tomada 2 polos mais terra - considerando eletroduto PVC rígido de 3/4" inclusive conexões (5.0m), fio isolado PVC de 2.5mm2 (8.0m), de 4.0mm2 (6.45m) e caixa estampada 4x2" (1 und) </v>
          </cell>
          <cell r="C674" t="str">
            <v xml:space="preserve">pt </v>
          </cell>
          <cell r="D674">
            <v>94.36</v>
          </cell>
        </row>
        <row r="675">
          <cell r="A675">
            <v>150505</v>
          </cell>
          <cell r="B675" t="str">
            <v xml:space="preserve">Ponto padrão de tomada para chuveiro elétrico - considerando eletroduto PVC rígido de 3/4" inclusive conexões (9.0m), fio isolado PVC de 6.0mm2 (22.0m) e caixa estampada 4x2" (1 und) </v>
          </cell>
          <cell r="C675" t="str">
            <v xml:space="preserve">pt </v>
          </cell>
          <cell r="D675">
            <v>179.29</v>
          </cell>
        </row>
        <row r="676">
          <cell r="A676">
            <v>150506</v>
          </cell>
          <cell r="B676" t="str">
            <v xml:space="preserve">Ponto padrão de tomada para ar refrigerado - considerando eletroduto PVC rígido de 3/4" inclusive conexões (6.0m), fio isolado PVC de 4.0mm2 (17.0m) e caixa estampada 4x2" (1 und) </v>
          </cell>
          <cell r="C676" t="str">
            <v xml:space="preserve">pt </v>
          </cell>
          <cell r="D676">
            <v>117.27</v>
          </cell>
        </row>
        <row r="677">
          <cell r="A677">
            <v>150507</v>
          </cell>
          <cell r="B677" t="str">
            <v xml:space="preserve">Ponto padrão de ventilador no teto - considerando eletroduto PVC rígido de 3/4" inclusive conexões (4.5m), fio isolado PVC de 2.5mm2 (11.0m) e caixa estampada 4x4" (1 und) </v>
          </cell>
          <cell r="C677" t="str">
            <v xml:space="preserve">pt </v>
          </cell>
          <cell r="D677">
            <v>78.64</v>
          </cell>
        </row>
        <row r="678">
          <cell r="A678">
            <v>150508</v>
          </cell>
          <cell r="B678" t="str">
            <v xml:space="preserve">Ponto padrão de interruptor de 1 tecla simples - considerando eletroduto PVC rígido de 3/4" inclusive conexões (3.3m), fio isolado PVC de 2.5mm2 (8.6m) e caixa estampada 4x2" (1 und) </v>
          </cell>
          <cell r="C678" t="str">
            <v xml:space="preserve">pt </v>
          </cell>
          <cell r="D678">
            <v>58.78</v>
          </cell>
        </row>
        <row r="679">
          <cell r="A679">
            <v>150509</v>
          </cell>
          <cell r="B679" t="str">
            <v xml:space="preserve">Ponto padrão de interruptor de 2 teclas simples - considerando eletroduto PVC rígido de 3/4" inclusive conexões (3.3m), fio isolado PVC de 2.5mm2 (17.2m) e caixa estampada 4x2" (1 und) </v>
          </cell>
          <cell r="C679" t="str">
            <v xml:space="preserve">pt </v>
          </cell>
          <cell r="D679">
            <v>84.2</v>
          </cell>
        </row>
        <row r="680">
          <cell r="A680">
            <v>150510</v>
          </cell>
          <cell r="B680" t="str">
            <v xml:space="preserve">Ponto padrão de interruptor de 1 tecla paralelo - considerando eletroduto PVC rígido de 3/4" inclusive conexões (8.5m), fio isolado PVC de 2.5mm2 (28.8m) e caixa estampada 4x2" (1 und) </v>
          </cell>
          <cell r="C680" t="str">
            <v xml:space="preserve">pt </v>
          </cell>
          <cell r="D680">
            <v>160.99</v>
          </cell>
        </row>
        <row r="681">
          <cell r="A681">
            <v>150511</v>
          </cell>
          <cell r="B681" t="str">
            <v xml:space="preserve">Ponto padrão de interruptor de 1 tecla simples e 1 tomada dois polos universal 10A/250V - considerando eletroduto PVC rígido de 3/4" inclusive conexões (4.5m), fio isolado PVC de 2.5mm2 (19.4m) e caixa estampada 4x2" (1 und) </v>
          </cell>
          <cell r="C681" t="str">
            <v xml:space="preserve">pt </v>
          </cell>
          <cell r="D681">
            <v>100.36</v>
          </cell>
        </row>
        <row r="682">
          <cell r="A682">
            <v>150512</v>
          </cell>
          <cell r="B682" t="str">
            <v xml:space="preserve">Ponto padrão de interruptor de 2 teclas simples e 1 tomada dois polos universal 10A/250V - considerando eletroduto PVC rígido de 3/4" inclusive conexões (4.5m), fio isolado PVC de 2.5mm2 (22.9m) e caixa estampada 4x2" (1 und) </v>
          </cell>
          <cell r="C682" t="str">
            <v xml:space="preserve">pt </v>
          </cell>
          <cell r="D682">
            <v>110.71</v>
          </cell>
        </row>
        <row r="683">
          <cell r="A683">
            <v>150513</v>
          </cell>
          <cell r="B683" t="str">
            <v xml:space="preserve">Ponto padrão de campainha - considerando eletroduto PVC rígido de 3/4" inclusive conexões (5.0m), fio isolado PVC de 2.5mm2 (12.0m) e caixa estampada 4x2" (1 und) </v>
          </cell>
          <cell r="C683" t="str">
            <v xml:space="preserve">pt </v>
          </cell>
          <cell r="D683">
            <v>90.43</v>
          </cell>
        </row>
        <row r="684">
          <cell r="A684">
            <v>150514</v>
          </cell>
          <cell r="B684" t="str">
            <v xml:space="preserve">Ponto padrão de poste para quadra de esportes - considerando eletroduto PVC rígido de 3/4" inclusive conexões (8.8m), fio isolado PVC de 4.0mm2 (53.2m) e cabo de cobre nú de 4mm2 (20.1m) </v>
          </cell>
          <cell r="C684" t="str">
            <v xml:space="preserve">pt </v>
          </cell>
          <cell r="D684">
            <v>344.88</v>
          </cell>
        </row>
        <row r="685">
          <cell r="A685">
            <v>150515</v>
          </cell>
          <cell r="B685" t="str">
            <v xml:space="preserve">Ponto padrão de poste para iluminação externa - considerando eletroduto PVC rígido de 3/4" inclusive conexões (7.7m), fio isolado PVC de 2.5mm2 (25.2m) </v>
          </cell>
          <cell r="C685" t="str">
            <v xml:space="preserve">pt </v>
          </cell>
          <cell r="D685">
            <v>139.46</v>
          </cell>
        </row>
        <row r="686">
          <cell r="A686">
            <v>150516</v>
          </cell>
          <cell r="B686" t="str">
            <v xml:space="preserve">Ponto padrão de interruptor para ventilador - considerando eletroduto PVC rígido de 3/4" inclusive conexões (2.1m), fio isolado PVC de 2.5mm2 (6.4m) e caixa estampada 4x2" (1 und) </v>
          </cell>
          <cell r="C686" t="str">
            <v xml:space="preserve">pt </v>
          </cell>
          <cell r="D686">
            <v>42.46</v>
          </cell>
        </row>
        <row r="687">
          <cell r="A687">
            <v>150517</v>
          </cell>
          <cell r="B687" t="str">
            <v xml:space="preserve">Ponto padrão de interruptor de 3 teclas simples - considerando eletroduto PVC rígido de 3/4" inclusive conexões (4.5m), fio isolado PVC de 2.5mm2 (25.8m) e caixa estampada 4x2" (1 und) </v>
          </cell>
          <cell r="C687" t="str">
            <v xml:space="preserve">pt </v>
          </cell>
          <cell r="D687">
            <v>119.44</v>
          </cell>
        </row>
        <row r="688">
          <cell r="A688">
            <v>150518</v>
          </cell>
          <cell r="B688" t="str">
            <v xml:space="preserve">Ponto para instalação de bombas d'água trifásica de 1/2cv, inclusive automático de bóia e quadro de comando de bombas, exclusive bombas </v>
          </cell>
          <cell r="C688" t="str">
            <v xml:space="preserve">pt </v>
          </cell>
          <cell r="D688">
            <v>1700.4</v>
          </cell>
        </row>
        <row r="689">
          <cell r="A689">
            <v>150520</v>
          </cell>
          <cell r="B689" t="str">
            <v xml:space="preserve">Ponto de tomada simples para piso 10A/250V </v>
          </cell>
          <cell r="C689" t="str">
            <v xml:space="preserve">pt </v>
          </cell>
          <cell r="D689">
            <v>82.74</v>
          </cell>
        </row>
        <row r="690">
          <cell r="A690">
            <v>150521</v>
          </cell>
          <cell r="B690" t="str">
            <v xml:space="preserve">Ponto de antena de TV </v>
          </cell>
          <cell r="C690" t="str">
            <v xml:space="preserve">pt </v>
          </cell>
          <cell r="D690">
            <v>32.380000000000003</v>
          </cell>
        </row>
        <row r="691">
          <cell r="A691">
            <v>1506</v>
          </cell>
          <cell r="B691" t="str">
            <v xml:space="preserve">CAIXAS DE PASSAGEM </v>
          </cell>
          <cell r="C691" t="str">
            <v/>
          </cell>
          <cell r="D691" t="str">
            <v/>
          </cell>
        </row>
        <row r="692">
          <cell r="A692">
            <v>150609</v>
          </cell>
          <cell r="B692" t="str">
            <v xml:space="preserve">Caixa para medidor polifásico com local para disjuntor </v>
          </cell>
          <cell r="C692" t="str">
            <v xml:space="preserve">und </v>
          </cell>
          <cell r="D692">
            <v>131.05000000000001</v>
          </cell>
        </row>
        <row r="693">
          <cell r="A693">
            <v>150612</v>
          </cell>
          <cell r="B693" t="str">
            <v xml:space="preserve">Caixa de passagem 4" x 4", com tampa parafusada </v>
          </cell>
          <cell r="C693" t="str">
            <v xml:space="preserve">und </v>
          </cell>
          <cell r="D693">
            <v>18.829999999999998</v>
          </cell>
        </row>
        <row r="694">
          <cell r="A694">
            <v>150623</v>
          </cell>
          <cell r="B694" t="str">
            <v xml:space="preserve">Caixa estampada 4x2" </v>
          </cell>
          <cell r="C694" t="str">
            <v xml:space="preserve">und </v>
          </cell>
          <cell r="D694">
            <v>4.75</v>
          </cell>
        </row>
        <row r="695">
          <cell r="A695">
            <v>150624</v>
          </cell>
          <cell r="B695" t="str">
            <v xml:space="preserve">Caixa estampada chapa 18 octogonal de 4x4x2"com fundo móvel </v>
          </cell>
          <cell r="C695" t="str">
            <v xml:space="preserve">und </v>
          </cell>
          <cell r="D695">
            <v>5.93</v>
          </cell>
        </row>
        <row r="696">
          <cell r="A696">
            <v>150625</v>
          </cell>
          <cell r="B696" t="str">
            <v xml:space="preserve">Caixa estampada chapa 18 sextavada de 3 x 3 x11/2" com fundo móvel </v>
          </cell>
          <cell r="C696" t="str">
            <v xml:space="preserve">und </v>
          </cell>
          <cell r="D696">
            <v>4.93</v>
          </cell>
        </row>
        <row r="697">
          <cell r="A697">
            <v>150626</v>
          </cell>
          <cell r="B697" t="str">
            <v xml:space="preserve">Caixa para medidor monofásico com local para disjuntor </v>
          </cell>
          <cell r="C697" t="str">
            <v xml:space="preserve">und </v>
          </cell>
          <cell r="D697">
            <v>78.680000000000007</v>
          </cell>
        </row>
        <row r="698">
          <cell r="A698">
            <v>150627</v>
          </cell>
          <cell r="B698" t="str">
            <v xml:space="preserve">Caixa de derivação para padrão </v>
          </cell>
          <cell r="C698" t="str">
            <v xml:space="preserve">und </v>
          </cell>
          <cell r="D698">
            <v>100.53</v>
          </cell>
        </row>
        <row r="699">
          <cell r="A699">
            <v>1507</v>
          </cell>
          <cell r="B699" t="str">
            <v xml:space="preserve">ENVELOPAMENTO DE ELETRODUTOS </v>
          </cell>
          <cell r="C699" t="str">
            <v/>
          </cell>
          <cell r="D699" t="str">
            <v/>
          </cell>
        </row>
        <row r="700">
          <cell r="A700">
            <v>150701</v>
          </cell>
          <cell r="B700" t="str">
            <v xml:space="preserve">Envelopamento de concreto simples com consumo mínimo de cimento de 250kg/m3, inclusive escavação para profundidade mínima do eletroduto de 50 cm, de 25 x 25 cm, para 1 eletroduto </v>
          </cell>
          <cell r="C700" t="str">
            <v xml:space="preserve">m </v>
          </cell>
          <cell r="D700">
            <v>26.34</v>
          </cell>
        </row>
        <row r="701">
          <cell r="A701">
            <v>150702</v>
          </cell>
          <cell r="B701" t="str">
            <v xml:space="preserve">Envelopamento de concreto simples com consumo mínimo de cimento de 250kg/m3, inclusive escavação para profundidade mínima do eletroduto de 50 cm, de 25 x 30 cm, para 2 eletrodutos </v>
          </cell>
          <cell r="C701" t="str">
            <v xml:space="preserve">m </v>
          </cell>
          <cell r="D701">
            <v>31.63</v>
          </cell>
        </row>
        <row r="702">
          <cell r="A702">
            <v>1508</v>
          </cell>
          <cell r="B702" t="str">
            <v xml:space="preserve">INSTALAÇÕES APARENTES </v>
          </cell>
          <cell r="C702" t="str">
            <v/>
          </cell>
          <cell r="D702" t="str">
            <v/>
          </cell>
        </row>
        <row r="703">
          <cell r="A703">
            <v>150801</v>
          </cell>
          <cell r="B703" t="str">
            <v xml:space="preserve">Eletroduto aparente de PVC rígido roscável diâmetro 3/4" </v>
          </cell>
          <cell r="C703" t="str">
            <v xml:space="preserve">m </v>
          </cell>
          <cell r="D703">
            <v>9.66</v>
          </cell>
        </row>
        <row r="704">
          <cell r="A704">
            <v>150802</v>
          </cell>
          <cell r="B704" t="str">
            <v xml:space="preserve">Caixa de ligação de alumínio sílico, tipo CONDULETES, no formato B, diâmetro 3/4" </v>
          </cell>
          <cell r="C704" t="str">
            <v xml:space="preserve">und </v>
          </cell>
          <cell r="D704">
            <v>9.91</v>
          </cell>
        </row>
        <row r="705">
          <cell r="A705">
            <v>150803</v>
          </cell>
          <cell r="B705" t="str">
            <v xml:space="preserve">Caixa de ligação de alumínio sílico, tipo CONDULETES, no formato T, diâmetro 3/4" </v>
          </cell>
          <cell r="C705" t="str">
            <v xml:space="preserve">und </v>
          </cell>
          <cell r="D705">
            <v>12.47</v>
          </cell>
        </row>
        <row r="706">
          <cell r="A706">
            <v>150804</v>
          </cell>
          <cell r="B706" t="str">
            <v xml:space="preserve">Caixa de ligação de alumínio sílico, tipo CONDULETES, no formato LR, diâmetro 3/4" </v>
          </cell>
          <cell r="C706" t="str">
            <v xml:space="preserve">und </v>
          </cell>
          <cell r="D706">
            <v>11.49</v>
          </cell>
        </row>
        <row r="707">
          <cell r="A707">
            <v>150805</v>
          </cell>
          <cell r="B707" t="str">
            <v xml:space="preserve">Caixa de ligação de alumínio sílico, tipo CONDULETES, no formato X, diâmetro 3/4" </v>
          </cell>
          <cell r="C707" t="str">
            <v xml:space="preserve">und </v>
          </cell>
          <cell r="D707">
            <v>12.52</v>
          </cell>
        </row>
        <row r="708">
          <cell r="A708">
            <v>150806</v>
          </cell>
          <cell r="B708" t="str">
            <v xml:space="preserve">Eletroduto aparente de PVC rígido roscável diâmetro 1" </v>
          </cell>
          <cell r="C708" t="str">
            <v xml:space="preserve">m </v>
          </cell>
          <cell r="D708">
            <v>13.27</v>
          </cell>
        </row>
        <row r="709">
          <cell r="A709">
            <v>150807</v>
          </cell>
          <cell r="B709" t="str">
            <v xml:space="preserve">Canaleta sistema X da Pial ou equivalente, inclusive conexões </v>
          </cell>
          <cell r="C709" t="str">
            <v xml:space="preserve">m </v>
          </cell>
          <cell r="D709">
            <v>7.56</v>
          </cell>
        </row>
        <row r="710">
          <cell r="A710">
            <v>1509</v>
          </cell>
          <cell r="B710" t="str">
            <v xml:space="preserve">COMPOSIÇÕES INTERMEDIÁRIAS P/ ELETRICA </v>
          </cell>
          <cell r="C710" t="str">
            <v/>
          </cell>
          <cell r="D710" t="str">
            <v/>
          </cell>
        </row>
        <row r="711">
          <cell r="A711">
            <v>150906</v>
          </cell>
          <cell r="B711" t="str">
            <v xml:space="preserve">Arame galvanizado 12 BWG (0.048 kg/m) </v>
          </cell>
          <cell r="C711" t="str">
            <v xml:space="preserve">m </v>
          </cell>
          <cell r="D711">
            <v>0.86</v>
          </cell>
        </row>
        <row r="712">
          <cell r="A712">
            <v>150910</v>
          </cell>
          <cell r="B712" t="str">
            <v xml:space="preserve">Cabeçote de alumínio de 3/4" </v>
          </cell>
          <cell r="C712" t="str">
            <v xml:space="preserve">und </v>
          </cell>
          <cell r="D712">
            <v>7.14</v>
          </cell>
        </row>
        <row r="713">
          <cell r="A713">
            <v>150916</v>
          </cell>
          <cell r="B713" t="str">
            <v xml:space="preserve">Canaleta sistema X Pial ou equivalente, inclusive conecções, 20x10x2200 mm, cod. 30801 </v>
          </cell>
          <cell r="C713" t="str">
            <v xml:space="preserve">und </v>
          </cell>
          <cell r="D713">
            <v>15.32</v>
          </cell>
        </row>
        <row r="714">
          <cell r="A714">
            <v>150918</v>
          </cell>
          <cell r="B714" t="str">
            <v xml:space="preserve">Fita isolante em rolo de 19mm x 20 m, número 33 Scoth ou equivalente </v>
          </cell>
          <cell r="C714" t="str">
            <v xml:space="preserve">und </v>
          </cell>
          <cell r="D714">
            <v>24.76</v>
          </cell>
        </row>
        <row r="715">
          <cell r="A715">
            <v>150932</v>
          </cell>
          <cell r="B715" t="str">
            <v xml:space="preserve">Receptáculo (bocal) de louça para lâmpada incandescente </v>
          </cell>
          <cell r="C715" t="str">
            <v xml:space="preserve">und </v>
          </cell>
          <cell r="D715">
            <v>3.43</v>
          </cell>
        </row>
        <row r="716">
          <cell r="A716">
            <v>150933</v>
          </cell>
          <cell r="B716" t="str">
            <v xml:space="preserve">Lâmpada incandescente de 100 W </v>
          </cell>
          <cell r="C716" t="str">
            <v xml:space="preserve">und </v>
          </cell>
          <cell r="D716">
            <v>1.87</v>
          </cell>
        </row>
        <row r="717">
          <cell r="A717">
            <v>150934</v>
          </cell>
          <cell r="B717" t="str">
            <v xml:space="preserve">Lâmpada fluorescente 40 W </v>
          </cell>
          <cell r="C717" t="str">
            <v xml:space="preserve">und </v>
          </cell>
          <cell r="D717">
            <v>5.56</v>
          </cell>
        </row>
        <row r="718">
          <cell r="A718">
            <v>150937</v>
          </cell>
          <cell r="B718" t="str">
            <v xml:space="preserve">Arame de aço 14 BWG para guia </v>
          </cell>
          <cell r="C718" t="str">
            <v xml:space="preserve">m </v>
          </cell>
          <cell r="D718">
            <v>2.0699999999999998</v>
          </cell>
        </row>
        <row r="719">
          <cell r="A719">
            <v>150955</v>
          </cell>
          <cell r="B719" t="str">
            <v xml:space="preserve">Terminal para ligação de cabo a barra de 6.0 mm2 </v>
          </cell>
          <cell r="C719" t="str">
            <v xml:space="preserve">und </v>
          </cell>
          <cell r="D719">
            <v>6.4</v>
          </cell>
        </row>
        <row r="720">
          <cell r="A720">
            <v>150956</v>
          </cell>
          <cell r="B720" t="str">
            <v xml:space="preserve">Terminal para ligação de cabo a barra de 10,0 mm2 </v>
          </cell>
          <cell r="C720" t="str">
            <v xml:space="preserve">und </v>
          </cell>
          <cell r="D720">
            <v>9.0399999999999991</v>
          </cell>
        </row>
        <row r="721">
          <cell r="A721">
            <v>150957</v>
          </cell>
          <cell r="B721" t="str">
            <v xml:space="preserve">Terminal para ligação de cabo a barra de 16,0 mm2 </v>
          </cell>
          <cell r="C721" t="str">
            <v xml:space="preserve">und </v>
          </cell>
          <cell r="D721">
            <v>9.31</v>
          </cell>
        </row>
        <row r="722">
          <cell r="A722">
            <v>150958</v>
          </cell>
          <cell r="B722" t="str">
            <v xml:space="preserve">Terminal para ligação de cabo a barra de 25,0 mm2 </v>
          </cell>
          <cell r="C722" t="str">
            <v xml:space="preserve">und </v>
          </cell>
          <cell r="D722">
            <v>9.6999999999999993</v>
          </cell>
        </row>
        <row r="723">
          <cell r="A723">
            <v>150959</v>
          </cell>
          <cell r="B723" t="str">
            <v xml:space="preserve">Terminal para ligação de cabo a barra de 35,0 mm2 </v>
          </cell>
          <cell r="C723" t="str">
            <v xml:space="preserve">und </v>
          </cell>
          <cell r="D723">
            <v>10.79</v>
          </cell>
        </row>
        <row r="724">
          <cell r="A724">
            <v>150960</v>
          </cell>
          <cell r="B724" t="str">
            <v xml:space="preserve">Terminal para ligação de cabo a barra de 50,0 mm2 </v>
          </cell>
          <cell r="C724" t="str">
            <v xml:space="preserve">und </v>
          </cell>
          <cell r="D724">
            <v>14.8</v>
          </cell>
        </row>
        <row r="725">
          <cell r="A725">
            <v>150961</v>
          </cell>
          <cell r="B725" t="str">
            <v xml:space="preserve">Terminal para ligação de cabo a barra de 4,0mm2 </v>
          </cell>
          <cell r="C725" t="str">
            <v xml:space="preserve">und </v>
          </cell>
          <cell r="D725">
            <v>5.76</v>
          </cell>
        </row>
        <row r="726">
          <cell r="A726">
            <v>150962</v>
          </cell>
          <cell r="B726" t="str">
            <v xml:space="preserve">Conector split bolt para cabo 4.0 mm2 </v>
          </cell>
          <cell r="C726" t="str">
            <v xml:space="preserve">und </v>
          </cell>
          <cell r="D726">
            <v>6</v>
          </cell>
        </row>
        <row r="727">
          <cell r="A727">
            <v>150963</v>
          </cell>
          <cell r="B727" t="str">
            <v xml:space="preserve">Conector split bolt para cabo 35,0 mm2 </v>
          </cell>
          <cell r="C727" t="str">
            <v xml:space="preserve">und </v>
          </cell>
          <cell r="D727">
            <v>9.51</v>
          </cell>
        </row>
        <row r="728">
          <cell r="A728">
            <v>150964</v>
          </cell>
          <cell r="B728" t="str">
            <v xml:space="preserve">Lâmpada fluorescente de 20W </v>
          </cell>
          <cell r="C728" t="str">
            <v xml:space="preserve">und </v>
          </cell>
          <cell r="D728">
            <v>5.56</v>
          </cell>
        </row>
        <row r="729">
          <cell r="A729">
            <v>150965</v>
          </cell>
          <cell r="B729" t="str">
            <v xml:space="preserve">Lâmpada incandescente de 60W </v>
          </cell>
          <cell r="C729" t="str">
            <v xml:space="preserve">und </v>
          </cell>
          <cell r="D729">
            <v>2.38</v>
          </cell>
        </row>
        <row r="730">
          <cell r="A730">
            <v>150966</v>
          </cell>
          <cell r="B730" t="str">
            <v xml:space="preserve">Lâmpada mista de 250W </v>
          </cell>
          <cell r="C730" t="str">
            <v xml:space="preserve">und </v>
          </cell>
          <cell r="D730">
            <v>18.440000000000001</v>
          </cell>
        </row>
        <row r="731">
          <cell r="A731">
            <v>150967</v>
          </cell>
          <cell r="B731" t="str">
            <v xml:space="preserve">Soquete para lâmpada fluorescente </v>
          </cell>
          <cell r="C731" t="str">
            <v xml:space="preserve">und </v>
          </cell>
          <cell r="D731">
            <v>2.94</v>
          </cell>
        </row>
        <row r="732">
          <cell r="A732">
            <v>150968</v>
          </cell>
          <cell r="B732" t="str">
            <v xml:space="preserve">Lâmpada fluorescente de 110W </v>
          </cell>
          <cell r="C732" t="str">
            <v xml:space="preserve">und </v>
          </cell>
          <cell r="D732">
            <v>17.79</v>
          </cell>
        </row>
        <row r="733">
          <cell r="A733">
            <v>150969</v>
          </cell>
          <cell r="B733" t="str">
            <v xml:space="preserve">Lâmpada mista de 500W </v>
          </cell>
          <cell r="C733" t="str">
            <v xml:space="preserve">und </v>
          </cell>
          <cell r="D733">
            <v>45.44</v>
          </cell>
        </row>
        <row r="734">
          <cell r="A734">
            <v>150970</v>
          </cell>
          <cell r="B734" t="str">
            <v xml:space="preserve">Reator para lâmpada fluorescente 1x20W, partida rápida </v>
          </cell>
          <cell r="C734" t="str">
            <v xml:space="preserve">und </v>
          </cell>
          <cell r="D734">
            <v>20.13</v>
          </cell>
        </row>
        <row r="735">
          <cell r="A735">
            <v>150971</v>
          </cell>
          <cell r="B735" t="str">
            <v xml:space="preserve">Reator para lâmpada fluorescente 2x20W, partida rápida </v>
          </cell>
          <cell r="C735" t="str">
            <v xml:space="preserve">und </v>
          </cell>
          <cell r="D735">
            <v>30.82</v>
          </cell>
        </row>
        <row r="736">
          <cell r="A736">
            <v>150972</v>
          </cell>
          <cell r="B736" t="str">
            <v xml:space="preserve">Reator para lâmpada fluorescente 1x40W, partida rápida </v>
          </cell>
          <cell r="C736" t="str">
            <v xml:space="preserve">und </v>
          </cell>
          <cell r="D736">
            <v>21.44</v>
          </cell>
        </row>
        <row r="737">
          <cell r="A737">
            <v>150973</v>
          </cell>
          <cell r="B737" t="str">
            <v xml:space="preserve">Reator para lâmpada fluorescente 2x40W, partida rápida </v>
          </cell>
          <cell r="C737" t="str">
            <v xml:space="preserve">und </v>
          </cell>
          <cell r="D737">
            <v>32.130000000000003</v>
          </cell>
        </row>
        <row r="738">
          <cell r="A738">
            <v>150974</v>
          </cell>
          <cell r="B738" t="str">
            <v xml:space="preserve">Starter para lâmpada fluorescente de 20W ou 40W </v>
          </cell>
          <cell r="C738" t="str">
            <v xml:space="preserve">und </v>
          </cell>
          <cell r="D738">
            <v>2.5499999999999998</v>
          </cell>
        </row>
        <row r="739">
          <cell r="A739">
            <v>150976</v>
          </cell>
          <cell r="B739" t="str">
            <v xml:space="preserve">Suspensão para luminária fluorescente </v>
          </cell>
          <cell r="C739" t="str">
            <v xml:space="preserve">und </v>
          </cell>
          <cell r="D739">
            <v>189.12</v>
          </cell>
        </row>
        <row r="740">
          <cell r="A740">
            <v>150977</v>
          </cell>
          <cell r="B740" t="str">
            <v xml:space="preserve">Braço ornamental para fixação de luminária tipo CP-A4-020 </v>
          </cell>
          <cell r="C740" t="str">
            <v xml:space="preserve">und </v>
          </cell>
          <cell r="D740">
            <v>145.44999999999999</v>
          </cell>
        </row>
        <row r="741">
          <cell r="A741">
            <v>1510</v>
          </cell>
          <cell r="B741" t="str">
            <v xml:space="preserve">CAIXAS DE PASSAGEM EMPREGANDO ARGAMASSA DE CIMENTO, CAL E AREIA </v>
          </cell>
          <cell r="C741" t="str">
            <v/>
          </cell>
          <cell r="D741" t="str">
            <v/>
          </cell>
        </row>
        <row r="742">
          <cell r="A742">
            <v>151001</v>
          </cell>
          <cell r="B742" t="str">
            <v xml:space="preserve">Caixa de passagem de alvenaria de blocos cerâmicos 10 furos 10x20x20cm dimensões de 25x25x25cm, com revestimento interno em chapisco e reboco, tampa de concreto esp.5cm e lastro de brita 5 cm </v>
          </cell>
          <cell r="C742" t="str">
            <v xml:space="preserve">und </v>
          </cell>
          <cell r="D742">
            <v>55.55</v>
          </cell>
        </row>
        <row r="743">
          <cell r="A743">
            <v>151003</v>
          </cell>
          <cell r="B743" t="str">
            <v xml:space="preserve">Caixa de passagem de alvenaria de blocos cerâmicos 10 furos 10x20x20cm, dimensão de 30x30x30cm, com revestimento interno em chapisco e reboco, tampa de concreto esp. 5cm e lastro de brita 5cm </v>
          </cell>
          <cell r="C743" t="str">
            <v xml:space="preserve">und </v>
          </cell>
          <cell r="D743">
            <v>56.1</v>
          </cell>
        </row>
        <row r="744">
          <cell r="A744">
            <v>151004</v>
          </cell>
          <cell r="B744" t="str">
            <v xml:space="preserve">Caixa de passagem de alvenaria de blocos cerâmicos 10 furos 10x20x20cm, dimensão de 50x50x50cm, com revestimento interno em chapisco e reboco, tampa de concreto esp. 5cm e lastro de brita 5cm </v>
          </cell>
          <cell r="C744" t="str">
            <v xml:space="preserve">und </v>
          </cell>
          <cell r="D744">
            <v>127.23</v>
          </cell>
        </row>
        <row r="745">
          <cell r="A745">
            <v>151015</v>
          </cell>
          <cell r="B745" t="str">
            <v xml:space="preserve">Caixa de inspeção de alvenaria de blocos cerâmicos 10 furos 10x20x20cm dimensões de 30x30x60cm, com revestimento interno em chapisco e reboco, tampa de concreto esp.5cm e lastro de brita 5 cm </v>
          </cell>
          <cell r="C745" t="str">
            <v xml:space="preserve">und </v>
          </cell>
          <cell r="D745">
            <v>99.16</v>
          </cell>
        </row>
        <row r="746">
          <cell r="A746">
            <v>1511</v>
          </cell>
          <cell r="B746" t="str">
            <v xml:space="preserve">ELETRODUTOS E CONEXÕES </v>
          </cell>
          <cell r="C746" t="str">
            <v/>
          </cell>
          <cell r="D746" t="str">
            <v/>
          </cell>
        </row>
        <row r="747">
          <cell r="A747">
            <v>151125</v>
          </cell>
          <cell r="B747" t="str">
            <v xml:space="preserve">Eletroduto de PVC rígido roscável, diâm. 1/2" (20mm), inclusive conexões </v>
          </cell>
          <cell r="C747" t="str">
            <v xml:space="preserve">m </v>
          </cell>
          <cell r="D747">
            <v>7.26</v>
          </cell>
        </row>
        <row r="748">
          <cell r="A748">
            <v>151126</v>
          </cell>
          <cell r="B748" t="str">
            <v xml:space="preserve">Eletroduto de PVC rígido roscável, diâm. 3/4" (25mm), inclusive conexões </v>
          </cell>
          <cell r="C748" t="str">
            <v xml:space="preserve">m </v>
          </cell>
          <cell r="D748">
            <v>8.18</v>
          </cell>
        </row>
        <row r="749">
          <cell r="A749">
            <v>151127</v>
          </cell>
          <cell r="B749" t="str">
            <v xml:space="preserve">Eletroduto de PVC rígido roscável, diâm. 1" (32mm), inclusive conexões </v>
          </cell>
          <cell r="C749" t="str">
            <v xml:space="preserve">m </v>
          </cell>
          <cell r="D749">
            <v>11.99</v>
          </cell>
        </row>
        <row r="750">
          <cell r="A750">
            <v>151128</v>
          </cell>
          <cell r="B750" t="str">
            <v xml:space="preserve">Eletroduto de PVC rígido roscável, diâm. 1 1/4" (40mm), inclusive conexões </v>
          </cell>
          <cell r="C750" t="str">
            <v xml:space="preserve">m </v>
          </cell>
          <cell r="D750">
            <v>14.26</v>
          </cell>
        </row>
        <row r="751">
          <cell r="A751">
            <v>151129</v>
          </cell>
          <cell r="B751" t="str">
            <v xml:space="preserve">Eletroduto de PVC rígido roscável, diâm. 1 1/2" (50mm), inclusive conexões </v>
          </cell>
          <cell r="C751" t="str">
            <v xml:space="preserve">m </v>
          </cell>
          <cell r="D751">
            <v>17.190000000000001</v>
          </cell>
        </row>
        <row r="752">
          <cell r="A752">
            <v>151130</v>
          </cell>
          <cell r="B752" t="str">
            <v xml:space="preserve">Eletroduto de PVC rígido roscável, diâm. 2" (60mm), inclusive conexões </v>
          </cell>
          <cell r="C752" t="str">
            <v xml:space="preserve">m </v>
          </cell>
          <cell r="D752">
            <v>20.51</v>
          </cell>
        </row>
        <row r="753">
          <cell r="A753">
            <v>151131</v>
          </cell>
          <cell r="B753" t="str">
            <v xml:space="preserve">Eletroduto de PVC rígido roscável, diâm. 3" (85mm), inclusive conexões </v>
          </cell>
          <cell r="C753" t="str">
            <v xml:space="preserve">m </v>
          </cell>
          <cell r="D753">
            <v>38.799999999999997</v>
          </cell>
        </row>
        <row r="754">
          <cell r="A754">
            <v>151132</v>
          </cell>
          <cell r="B754" t="str">
            <v xml:space="preserve">Eletroduto flexível corrugado 3/4" , marca de referência TIGRE </v>
          </cell>
          <cell r="C754" t="str">
            <v xml:space="preserve">m </v>
          </cell>
          <cell r="D754">
            <v>4.6100000000000003</v>
          </cell>
        </row>
        <row r="755">
          <cell r="A755">
            <v>151133</v>
          </cell>
          <cell r="B755" t="str">
            <v xml:space="preserve">Eletroduto flexível corrugado 1", marca de referência TIGRE </v>
          </cell>
          <cell r="C755" t="str">
            <v xml:space="preserve">m </v>
          </cell>
          <cell r="D755">
            <v>5.29</v>
          </cell>
        </row>
        <row r="756">
          <cell r="A756">
            <v>1513</v>
          </cell>
          <cell r="B756" t="str">
            <v xml:space="preserve">CHAVES E DISJUNTORES </v>
          </cell>
          <cell r="C756" t="str">
            <v/>
          </cell>
          <cell r="D756" t="str">
            <v/>
          </cell>
        </row>
        <row r="757">
          <cell r="A757">
            <v>151301</v>
          </cell>
          <cell r="B757" t="str">
            <v xml:space="preserve">Disjuntor monopolar 15 A </v>
          </cell>
          <cell r="C757" t="str">
            <v xml:space="preserve">und </v>
          </cell>
          <cell r="D757">
            <v>12.74</v>
          </cell>
        </row>
        <row r="758">
          <cell r="A758">
            <v>151302</v>
          </cell>
          <cell r="B758" t="str">
            <v xml:space="preserve">Disjuntor monopolar 20 A </v>
          </cell>
          <cell r="C758" t="str">
            <v xml:space="preserve">und </v>
          </cell>
          <cell r="D758">
            <v>12.74</v>
          </cell>
        </row>
        <row r="759">
          <cell r="A759">
            <v>151303</v>
          </cell>
          <cell r="B759" t="str">
            <v xml:space="preserve">Disjuntor monopolar 25 A </v>
          </cell>
          <cell r="C759" t="str">
            <v xml:space="preserve">und </v>
          </cell>
          <cell r="D759">
            <v>12.74</v>
          </cell>
        </row>
        <row r="760">
          <cell r="A760">
            <v>151304</v>
          </cell>
          <cell r="B760" t="str">
            <v xml:space="preserve">Disjuntor monopolar 35 A </v>
          </cell>
          <cell r="C760" t="str">
            <v xml:space="preserve">und </v>
          </cell>
          <cell r="D760">
            <v>15.68</v>
          </cell>
        </row>
        <row r="761">
          <cell r="A761">
            <v>151305</v>
          </cell>
          <cell r="B761" t="str">
            <v xml:space="preserve">Disjuntor monopolar 40 A </v>
          </cell>
          <cell r="C761" t="str">
            <v xml:space="preserve">und </v>
          </cell>
          <cell r="D761">
            <v>15.68</v>
          </cell>
        </row>
        <row r="762">
          <cell r="A762">
            <v>151306</v>
          </cell>
          <cell r="B762" t="str">
            <v xml:space="preserve">Disjuntor bipolar 15 A </v>
          </cell>
          <cell r="C762" t="str">
            <v xml:space="preserve">und </v>
          </cell>
          <cell r="D762">
            <v>49.86</v>
          </cell>
        </row>
        <row r="763">
          <cell r="A763">
            <v>151307</v>
          </cell>
          <cell r="B763" t="str">
            <v xml:space="preserve">Disjuntor bipolar 20 A </v>
          </cell>
          <cell r="C763" t="str">
            <v xml:space="preserve">und </v>
          </cell>
          <cell r="D763">
            <v>49.86</v>
          </cell>
        </row>
        <row r="764">
          <cell r="A764">
            <v>151308</v>
          </cell>
          <cell r="B764" t="str">
            <v xml:space="preserve">Disjuntor bipolar 50 A </v>
          </cell>
          <cell r="C764" t="str">
            <v xml:space="preserve">und </v>
          </cell>
          <cell r="D764">
            <v>49.86</v>
          </cell>
        </row>
        <row r="765">
          <cell r="A765">
            <v>151309</v>
          </cell>
          <cell r="B765" t="str">
            <v xml:space="preserve">Disjuntor tripolar 15 A </v>
          </cell>
          <cell r="C765" t="str">
            <v xml:space="preserve">und </v>
          </cell>
          <cell r="D765">
            <v>65.28</v>
          </cell>
        </row>
        <row r="766">
          <cell r="A766">
            <v>151310</v>
          </cell>
          <cell r="B766" t="str">
            <v xml:space="preserve">Disjuntor tripolar 40 A </v>
          </cell>
          <cell r="C766" t="str">
            <v xml:space="preserve">und </v>
          </cell>
          <cell r="D766">
            <v>65.28</v>
          </cell>
        </row>
        <row r="767">
          <cell r="A767">
            <v>151311</v>
          </cell>
          <cell r="B767" t="str">
            <v xml:space="preserve">Disjuntor tripolar 50 A </v>
          </cell>
          <cell r="C767" t="str">
            <v xml:space="preserve">und </v>
          </cell>
          <cell r="D767">
            <v>65.28</v>
          </cell>
        </row>
        <row r="768">
          <cell r="A768">
            <v>151312</v>
          </cell>
          <cell r="B768" t="str">
            <v xml:space="preserve">Disjuntor tripolar 125 A </v>
          </cell>
          <cell r="C768" t="str">
            <v xml:space="preserve">und </v>
          </cell>
          <cell r="D768">
            <v>249.6</v>
          </cell>
        </row>
        <row r="769">
          <cell r="A769">
            <v>151313</v>
          </cell>
          <cell r="B769" t="str">
            <v xml:space="preserve">Disjuntor termomagnético tripolar 90 A </v>
          </cell>
          <cell r="C769" t="str">
            <v xml:space="preserve">und </v>
          </cell>
          <cell r="D769">
            <v>117.18</v>
          </cell>
        </row>
        <row r="770">
          <cell r="A770">
            <v>151314</v>
          </cell>
          <cell r="B770" t="str">
            <v xml:space="preserve">Disjuntor termomagnético tripolar 100 A </v>
          </cell>
          <cell r="C770" t="str">
            <v xml:space="preserve">und </v>
          </cell>
          <cell r="D770">
            <v>117.18</v>
          </cell>
        </row>
        <row r="771">
          <cell r="A771">
            <v>151315</v>
          </cell>
          <cell r="B771" t="str">
            <v xml:space="preserve">Chave blindada 600V / 160A, com terminais para cabo 70 mm2 </v>
          </cell>
          <cell r="C771" t="str">
            <v xml:space="preserve">und </v>
          </cell>
          <cell r="D771">
            <v>1163.1600000000001</v>
          </cell>
        </row>
        <row r="772">
          <cell r="A772">
            <v>151316</v>
          </cell>
          <cell r="B772" t="str">
            <v xml:space="preserve">Disjuntor tripolar de 70A </v>
          </cell>
          <cell r="C772" t="str">
            <v xml:space="preserve">und </v>
          </cell>
          <cell r="D772">
            <v>96.76</v>
          </cell>
        </row>
        <row r="773">
          <cell r="A773">
            <v>1514</v>
          </cell>
          <cell r="B773" t="str">
            <v xml:space="preserve">FIOS E CABOS </v>
          </cell>
          <cell r="C773" t="str">
            <v/>
          </cell>
          <cell r="D773" t="str">
            <v/>
          </cell>
        </row>
        <row r="774">
          <cell r="A774">
            <v>151401</v>
          </cell>
          <cell r="B774" t="str">
            <v xml:space="preserve">Fio de cobre termoplástico, com isolamento para 750V, seção de 1.5 mm2 </v>
          </cell>
          <cell r="C774" t="str">
            <v xml:space="preserve">m </v>
          </cell>
          <cell r="D774">
            <v>2.44</v>
          </cell>
        </row>
        <row r="775">
          <cell r="A775">
            <v>151402</v>
          </cell>
          <cell r="B775" t="str">
            <v xml:space="preserve">Fio de cobre termoplástico, com isolamento para 750V, seção de 2.5 mm2 </v>
          </cell>
          <cell r="C775" t="str">
            <v xml:space="preserve">m </v>
          </cell>
          <cell r="D775">
            <v>2.96</v>
          </cell>
        </row>
        <row r="776">
          <cell r="A776">
            <v>151403</v>
          </cell>
          <cell r="B776" t="str">
            <v xml:space="preserve">Fio ou cabo de cobre termoplástico, com isolamento para 750V, seção de 4.0 mm2 </v>
          </cell>
          <cell r="C776" t="str">
            <v xml:space="preserve">m </v>
          </cell>
          <cell r="D776">
            <v>3.64</v>
          </cell>
        </row>
        <row r="777">
          <cell r="A777">
            <v>151404</v>
          </cell>
          <cell r="B777" t="str">
            <v xml:space="preserve">Fio ou cabo de cobre termoplástico, com isolamento para 750V, seção de 6.0 mm2 </v>
          </cell>
          <cell r="C777" t="str">
            <v xml:space="preserve">m </v>
          </cell>
          <cell r="D777">
            <v>4.5199999999999996</v>
          </cell>
        </row>
        <row r="778">
          <cell r="A778">
            <v>151405</v>
          </cell>
          <cell r="B778" t="str">
            <v xml:space="preserve">Fio ou cabo de cobre termoplástico, com isolamento para 750V, seção de 10.0 mm2 </v>
          </cell>
          <cell r="C778" t="str">
            <v xml:space="preserve">m </v>
          </cell>
          <cell r="D778">
            <v>6.45</v>
          </cell>
        </row>
        <row r="779">
          <cell r="A779">
            <v>151406</v>
          </cell>
          <cell r="B779" t="str">
            <v xml:space="preserve">Fio ou cabo de cobre termoplástico, com isolamento para 750V, seção de 16.0 mm2 </v>
          </cell>
          <cell r="C779" t="str">
            <v xml:space="preserve">m </v>
          </cell>
          <cell r="D779">
            <v>9.0500000000000007</v>
          </cell>
        </row>
        <row r="780">
          <cell r="A780">
            <v>151407</v>
          </cell>
          <cell r="B780" t="str">
            <v xml:space="preserve">Cabo de cobre termoplástico, com isolamento para 750V, seção de 25.0 mm2 </v>
          </cell>
          <cell r="C780" t="str">
            <v xml:space="preserve">m </v>
          </cell>
          <cell r="D780">
            <v>12.45</v>
          </cell>
        </row>
        <row r="781">
          <cell r="A781">
            <v>151413</v>
          </cell>
          <cell r="B781" t="str">
            <v xml:space="preserve">Cabo de cobre nú, seção de 25.0 mm2 </v>
          </cell>
          <cell r="C781" t="str">
            <v xml:space="preserve">m </v>
          </cell>
          <cell r="D781">
            <v>11.44</v>
          </cell>
        </row>
        <row r="782">
          <cell r="A782">
            <v>151414</v>
          </cell>
          <cell r="B782" t="str">
            <v xml:space="preserve">Fio de cobre nú, seção de 10.0 mm2 </v>
          </cell>
          <cell r="C782" t="str">
            <v xml:space="preserve">m </v>
          </cell>
          <cell r="D782">
            <v>6.17</v>
          </cell>
        </row>
        <row r="783">
          <cell r="A783">
            <v>151417</v>
          </cell>
          <cell r="B783" t="str">
            <v xml:space="preserve">Cabo de cobre termoplástico, com isolamento para 1000V, seção de 2.5 mm2 </v>
          </cell>
          <cell r="C783" t="str">
            <v xml:space="preserve">m </v>
          </cell>
          <cell r="D783">
            <v>3.33</v>
          </cell>
        </row>
        <row r="784">
          <cell r="A784">
            <v>151418</v>
          </cell>
          <cell r="B784" t="str">
            <v xml:space="preserve">Cabo de cobre termoplástico, com isolamento para 1000V, seção de 4.0 mm2 </v>
          </cell>
          <cell r="C784" t="str">
            <v xml:space="preserve">m </v>
          </cell>
          <cell r="D784">
            <v>3.87</v>
          </cell>
        </row>
        <row r="785">
          <cell r="A785">
            <v>151419</v>
          </cell>
          <cell r="B785" t="str">
            <v xml:space="preserve">Fio ou cabo de cobre termoplástico, com isolamento para 1000V, seção de 6.0 mm2 </v>
          </cell>
          <cell r="C785" t="str">
            <v xml:space="preserve">m </v>
          </cell>
          <cell r="D785">
            <v>4.68</v>
          </cell>
        </row>
        <row r="786">
          <cell r="A786">
            <v>151420</v>
          </cell>
          <cell r="B786" t="str">
            <v xml:space="preserve">Fio ou cabo de cobre termoplástico, com isolamento para 1000V, seção de 10.0 mm2 </v>
          </cell>
          <cell r="C786" t="str">
            <v xml:space="preserve">m </v>
          </cell>
          <cell r="D786">
            <v>7.01</v>
          </cell>
        </row>
        <row r="787">
          <cell r="A787">
            <v>151421</v>
          </cell>
          <cell r="B787" t="str">
            <v xml:space="preserve">Fio ou cabo de cobre termoplástico, com isolamento para 1000V, se ção de 16.0 mm2 </v>
          </cell>
          <cell r="C787" t="str">
            <v xml:space="preserve">m </v>
          </cell>
          <cell r="D787">
            <v>9.41</v>
          </cell>
        </row>
        <row r="788">
          <cell r="A788">
            <v>151422</v>
          </cell>
          <cell r="B788" t="str">
            <v xml:space="preserve">Cabo de cobre termoplástico, com isolamento para 1000V, seção de 25.0 mm2 </v>
          </cell>
          <cell r="C788" t="str">
            <v xml:space="preserve">m </v>
          </cell>
          <cell r="D788">
            <v>13.58</v>
          </cell>
        </row>
        <row r="789">
          <cell r="A789">
            <v>151423</v>
          </cell>
          <cell r="B789" t="str">
            <v xml:space="preserve">Cabo de cobre termoplástico, com isolamento para 1000V, seção de 35.0 mm2 </v>
          </cell>
          <cell r="C789" t="str">
            <v xml:space="preserve">m </v>
          </cell>
          <cell r="D789">
            <v>17.66</v>
          </cell>
        </row>
        <row r="790">
          <cell r="A790">
            <v>151424</v>
          </cell>
          <cell r="B790" t="str">
            <v xml:space="preserve">Fio ou cabo paralelo de cobre, com isolamento para 750V, seção de 2 x 2.5 mm2 </v>
          </cell>
          <cell r="C790" t="str">
            <v xml:space="preserve">m </v>
          </cell>
          <cell r="D790">
            <v>4.54</v>
          </cell>
        </row>
        <row r="791">
          <cell r="A791">
            <v>1515</v>
          </cell>
          <cell r="B791" t="str">
            <v xml:space="preserve">SERVIÇOS DIVERSOS </v>
          </cell>
          <cell r="C791" t="str">
            <v/>
          </cell>
          <cell r="D791" t="str">
            <v/>
          </cell>
        </row>
        <row r="792">
          <cell r="A792">
            <v>151503</v>
          </cell>
          <cell r="B792" t="str">
            <v xml:space="preserve">Cabeçote de aluminio de 1 1/4" </v>
          </cell>
          <cell r="C792" t="str">
            <v xml:space="preserve">und </v>
          </cell>
          <cell r="D792">
            <v>8.7899999999999991</v>
          </cell>
        </row>
        <row r="793">
          <cell r="A793">
            <v>151504</v>
          </cell>
          <cell r="B793" t="str">
            <v xml:space="preserve">Cabeçote de aluminio de 1 1/2" </v>
          </cell>
          <cell r="C793" t="str">
            <v xml:space="preserve">und </v>
          </cell>
          <cell r="D793">
            <v>9.2799999999999994</v>
          </cell>
        </row>
        <row r="794">
          <cell r="A794">
            <v>151506</v>
          </cell>
          <cell r="B794" t="str">
            <v xml:space="preserve">Haste de terra tipo COPPERWELD - 5/8" x 2.40m </v>
          </cell>
          <cell r="C794" t="str">
            <v xml:space="preserve">und </v>
          </cell>
          <cell r="D794">
            <v>65.89</v>
          </cell>
        </row>
        <row r="795">
          <cell r="A795">
            <v>151507</v>
          </cell>
          <cell r="B795" t="str">
            <v xml:space="preserve">Sapatilha </v>
          </cell>
          <cell r="C795" t="str">
            <v xml:space="preserve">und </v>
          </cell>
          <cell r="D795">
            <v>6.36</v>
          </cell>
        </row>
        <row r="796">
          <cell r="A796">
            <v>151508</v>
          </cell>
          <cell r="B796" t="str">
            <v xml:space="preserve">Bucha e arruela de aluminio fundido diâmetro 20mm (3/4") </v>
          </cell>
          <cell r="C796" t="str">
            <v xml:space="preserve">und </v>
          </cell>
          <cell r="D796">
            <v>0.81</v>
          </cell>
        </row>
        <row r="797">
          <cell r="A797">
            <v>151509</v>
          </cell>
          <cell r="B797" t="str">
            <v xml:space="preserve">Bucha e arruela de aluminio fundido diâmetro 25mm (1") </v>
          </cell>
          <cell r="C797" t="str">
            <v xml:space="preserve">und </v>
          </cell>
          <cell r="D797">
            <v>1.18</v>
          </cell>
        </row>
        <row r="798">
          <cell r="A798">
            <v>151510</v>
          </cell>
          <cell r="B798" t="str">
            <v xml:space="preserve">Bucha e arruela de aluminio fundido diâmetro 40mm (1 1/2") </v>
          </cell>
          <cell r="C798" t="str">
            <v xml:space="preserve">und </v>
          </cell>
          <cell r="D798">
            <v>2.4300000000000002</v>
          </cell>
        </row>
        <row r="799">
          <cell r="A799">
            <v>151511</v>
          </cell>
          <cell r="B799" t="str">
            <v xml:space="preserve">Bucha e arruela de aluminio fundido diâmetro 80mm (3") </v>
          </cell>
          <cell r="C799" t="str">
            <v xml:space="preserve">und </v>
          </cell>
          <cell r="D799">
            <v>8.6</v>
          </cell>
        </row>
        <row r="800">
          <cell r="A800">
            <v>151512</v>
          </cell>
          <cell r="B800" t="str">
            <v xml:space="preserve">Automático de bóia </v>
          </cell>
          <cell r="C800" t="str">
            <v xml:space="preserve">und </v>
          </cell>
          <cell r="D800">
            <v>61.24</v>
          </cell>
        </row>
        <row r="801">
          <cell r="A801">
            <v>151513</v>
          </cell>
          <cell r="B801" t="str">
            <v xml:space="preserve">Parafuso de máquina de ferro galvanizado diâmetro 16mm </v>
          </cell>
          <cell r="C801" t="str">
            <v xml:space="preserve">und </v>
          </cell>
          <cell r="D801">
            <v>7.22</v>
          </cell>
        </row>
        <row r="802">
          <cell r="A802">
            <v>1516</v>
          </cell>
          <cell r="B802" t="str">
            <v xml:space="preserve">ABERTURA E FECHAMENTO DE RASGOS (inclusive preparo e aplicação de argamassa) </v>
          </cell>
          <cell r="C802" t="str">
            <v/>
          </cell>
          <cell r="D802" t="str">
            <v/>
          </cell>
        </row>
        <row r="803">
          <cell r="A803">
            <v>151601</v>
          </cell>
          <cell r="B803" t="str">
            <v xml:space="preserve">Abertura e fechamento de rasgos em alvenaria, para passagem de eletrodutos diâm. 1/2" a 1" </v>
          </cell>
          <cell r="C803" t="str">
            <v xml:space="preserve">m </v>
          </cell>
          <cell r="D803">
            <v>5.13</v>
          </cell>
        </row>
        <row r="804">
          <cell r="A804">
            <v>151602</v>
          </cell>
          <cell r="B804" t="str">
            <v xml:space="preserve">Abertura e fechamento de rasgos em alvenaria, para passagem de eletroduto diâm. 11/4"a 2" </v>
          </cell>
          <cell r="C804" t="str">
            <v xml:space="preserve">m </v>
          </cell>
          <cell r="D804">
            <v>7.67</v>
          </cell>
        </row>
        <row r="805">
          <cell r="A805">
            <v>151603</v>
          </cell>
          <cell r="B805" t="str">
            <v xml:space="preserve">Abertura e fechamento de rasgos em alvenaria, para passagem de eletroduto diâm. 21/2" a 4" </v>
          </cell>
          <cell r="C805" t="str">
            <v xml:space="preserve">m </v>
          </cell>
          <cell r="D805">
            <v>11.56</v>
          </cell>
        </row>
        <row r="806">
          <cell r="A806">
            <v>151604</v>
          </cell>
          <cell r="B806" t="str">
            <v xml:space="preserve">Abertura e fechamento de rasgos em concreto, para passagem de eletroduto diâm. 1/2" a 1" </v>
          </cell>
          <cell r="C806" t="str">
            <v xml:space="preserve">m </v>
          </cell>
          <cell r="D806">
            <v>9.86</v>
          </cell>
        </row>
        <row r="807">
          <cell r="A807">
            <v>151605</v>
          </cell>
          <cell r="B807" t="str">
            <v xml:space="preserve">Abertura e fechamento de rasgos em concreto, para passagem de eletroduto diâm. 11/4" a 2" </v>
          </cell>
          <cell r="C807" t="str">
            <v xml:space="preserve">m </v>
          </cell>
          <cell r="D807">
            <v>15.01</v>
          </cell>
        </row>
        <row r="808">
          <cell r="A808">
            <v>151606</v>
          </cell>
          <cell r="B808" t="str">
            <v xml:space="preserve">Abertura e fechamento de rasgos em concreto, para passagem de eletroduto diâm. 21/2" a 4" </v>
          </cell>
          <cell r="C808" t="str">
            <v xml:space="preserve">m </v>
          </cell>
          <cell r="D808">
            <v>21.79</v>
          </cell>
        </row>
        <row r="809">
          <cell r="A809">
            <v>16</v>
          </cell>
          <cell r="B809" t="str">
            <v xml:space="preserve">OUTRAS INSTALAÇÕES </v>
          </cell>
          <cell r="C809" t="str">
            <v/>
          </cell>
          <cell r="D809" t="str">
            <v/>
          </cell>
        </row>
        <row r="810">
          <cell r="A810">
            <v>1601</v>
          </cell>
          <cell r="B810" t="str">
            <v xml:space="preserve">INSTALAÇÃO DE TELEFONE </v>
          </cell>
          <cell r="C810" t="str">
            <v/>
          </cell>
          <cell r="D810" t="str">
            <v/>
          </cell>
        </row>
        <row r="811">
          <cell r="A811">
            <v>160101</v>
          </cell>
          <cell r="B811" t="str">
            <v xml:space="preserve">Ponto de telefone </v>
          </cell>
          <cell r="C811" t="str">
            <v xml:space="preserve">pt </v>
          </cell>
          <cell r="D811">
            <v>257.77</v>
          </cell>
        </row>
        <row r="812">
          <cell r="A812">
            <v>160104</v>
          </cell>
          <cell r="B812" t="str">
            <v xml:space="preserve">Quadro de distribuição padrão TELEBRAS, 200 x 200 x 120 mm </v>
          </cell>
          <cell r="C812" t="str">
            <v xml:space="preserve">und </v>
          </cell>
          <cell r="D812">
            <v>58.37</v>
          </cell>
        </row>
        <row r="813">
          <cell r="A813">
            <v>160106</v>
          </cell>
          <cell r="B813" t="str">
            <v xml:space="preserve">Aterramento com haste de terra 5/8"x2.40m, cabo de cobre nú 6mm2 em caixa de concreto de dimensões internas de 30x30x30cm </v>
          </cell>
          <cell r="C813" t="str">
            <v xml:space="preserve">und </v>
          </cell>
          <cell r="D813">
            <v>166.5</v>
          </cell>
        </row>
        <row r="814">
          <cell r="A814">
            <v>160111</v>
          </cell>
          <cell r="B814" t="str">
            <v xml:space="preserve">Caixa para telefone padrão TELEMAR, dim. 1070 x 520 x 500 mm, com tampa de ferro tipo R2, assentada com argamassa de cimento, cal e areia </v>
          </cell>
          <cell r="C814" t="str">
            <v xml:space="preserve">und </v>
          </cell>
          <cell r="D814">
            <v>535.46</v>
          </cell>
        </row>
        <row r="815">
          <cell r="A815">
            <v>160120</v>
          </cell>
          <cell r="B815" t="str">
            <v xml:space="preserve">Tomada para telefone com conector RJ 11 </v>
          </cell>
          <cell r="C815" t="str">
            <v xml:space="preserve">und </v>
          </cell>
          <cell r="D815">
            <v>17.59</v>
          </cell>
        </row>
        <row r="816">
          <cell r="A816">
            <v>1602</v>
          </cell>
          <cell r="B816" t="str">
            <v xml:space="preserve">INSTALAÇÃO DE GÁS </v>
          </cell>
          <cell r="C816" t="str">
            <v/>
          </cell>
          <cell r="D816" t="str">
            <v/>
          </cell>
        </row>
        <row r="817">
          <cell r="A817">
            <v>160205</v>
          </cell>
          <cell r="B817" t="str">
            <v xml:space="preserve">Instalação completa de gás encanado, com 4 cilindros cheios, válvulas, registros, tubulações, etc., para uma distância média de 11m </v>
          </cell>
          <cell r="C817" t="str">
            <v xml:space="preserve">und </v>
          </cell>
          <cell r="D817">
            <v>3072</v>
          </cell>
        </row>
        <row r="818">
          <cell r="A818">
            <v>160206</v>
          </cell>
          <cell r="B818" t="str">
            <v xml:space="preserve">Instalação completa de gás encanado com 2 cilindros cheios, válvulas, registros, tubulações em cobre, etc, para uma distância média de 11m </v>
          </cell>
          <cell r="C818" t="str">
            <v xml:space="preserve">und </v>
          </cell>
          <cell r="D818">
            <v>2048</v>
          </cell>
        </row>
        <row r="819">
          <cell r="A819">
            <v>1603</v>
          </cell>
          <cell r="B819" t="str">
            <v xml:space="preserve">INSTALAÇÃO DE PÁRA-RAIO </v>
          </cell>
          <cell r="C819" t="str">
            <v/>
          </cell>
          <cell r="D819" t="str">
            <v/>
          </cell>
        </row>
        <row r="820">
          <cell r="A820">
            <v>160303</v>
          </cell>
          <cell r="B820" t="str">
            <v xml:space="preserve">Aterramento com haste terra 5/8" x 2.40, cabo de cobre nu 6mm2, inclusive caixa de concreto 30 x 30 cm </v>
          </cell>
          <cell r="C820" t="str">
            <v xml:space="preserve">und </v>
          </cell>
          <cell r="D820">
            <v>166.5</v>
          </cell>
        </row>
        <row r="821">
          <cell r="A821">
            <v>160304</v>
          </cell>
          <cell r="B821" t="str">
            <v xml:space="preserve">Pára-raios tipo franklim incluindo base de fixação, conjunto de contraventagem c/abraçadeira p/3 estais em tubo e demais acessórios c/exceção do cabo de cobre de descida e suportes isoladores </v>
          </cell>
          <cell r="C821" t="str">
            <v xml:space="preserve">und </v>
          </cell>
          <cell r="D821">
            <v>436.97</v>
          </cell>
        </row>
        <row r="822">
          <cell r="A822">
            <v>160305</v>
          </cell>
          <cell r="B822" t="str">
            <v xml:space="preserve">Condutor de cobre nú, seção de 35mm2, inclusive suportes isoladores e acessórios de fixação, conforme projeto </v>
          </cell>
          <cell r="C822" t="str">
            <v xml:space="preserve">m </v>
          </cell>
          <cell r="D822">
            <v>37.22</v>
          </cell>
        </row>
        <row r="823">
          <cell r="A823">
            <v>1606</v>
          </cell>
          <cell r="B823" t="str">
            <v xml:space="preserve">INSTALAÇÃO DE INCÊNDIO </v>
          </cell>
          <cell r="C823" t="str">
            <v/>
          </cell>
          <cell r="D823" t="str">
            <v/>
          </cell>
        </row>
        <row r="824">
          <cell r="A824">
            <v>160602</v>
          </cell>
          <cell r="B824" t="str">
            <v xml:space="preserve">Hidrante de parede, com abrigo em chapa, 60x90x17cm, com suporte e mangueira de 63mm, adaptador rosca fêmea e engate rápido, esguicho tipo agulheta, registro globo angular 45º/ 63mm </v>
          </cell>
          <cell r="C824" t="str">
            <v xml:space="preserve">und </v>
          </cell>
          <cell r="D824">
            <v>973.22</v>
          </cell>
        </row>
        <row r="825">
          <cell r="A825">
            <v>160603</v>
          </cell>
          <cell r="B825" t="str">
            <v xml:space="preserve">Hidrante de recalque no passeio em caixa metálica de 40x60x40cm, incl. registro globo angular 90º de 63mm, adaptador p/ engate rápido e tampa c/ corrente </v>
          </cell>
          <cell r="C825" t="str">
            <v xml:space="preserve">und </v>
          </cell>
          <cell r="D825">
            <v>410.19</v>
          </cell>
        </row>
        <row r="826">
          <cell r="A826">
            <v>160604</v>
          </cell>
          <cell r="B826" t="str">
            <v xml:space="preserve">Extintor de incêndio de água pressurizada 10L, inclusive suporte para fixação e placa sinalizadora </v>
          </cell>
          <cell r="C826" t="str">
            <v xml:space="preserve">und </v>
          </cell>
          <cell r="D826">
            <v>121.42</v>
          </cell>
        </row>
        <row r="827">
          <cell r="A827">
            <v>160606</v>
          </cell>
          <cell r="B827" t="str">
            <v xml:space="preserve">Extintor de incêndio de gás carbônico CO2-6 Kg, inclusive suporte para fixação e placa sinalizadora </v>
          </cell>
          <cell r="C827" t="str">
            <v xml:space="preserve">und </v>
          </cell>
          <cell r="D827">
            <v>441.66</v>
          </cell>
        </row>
        <row r="828">
          <cell r="A828">
            <v>160607</v>
          </cell>
          <cell r="B828" t="str">
            <v xml:space="preserve">Extintor de incêndio de pó químico seco 4 Kg, inclusive suporte para fixação e placa sinalizadora </v>
          </cell>
          <cell r="C828" t="str">
            <v xml:space="preserve">und </v>
          </cell>
          <cell r="D828">
            <v>119.1</v>
          </cell>
        </row>
        <row r="829">
          <cell r="A829">
            <v>160608</v>
          </cell>
          <cell r="B829" t="str">
            <v xml:space="preserve">Ponto para seta indicativa de saída, incl. seta em acrílico, com fonte alimentadora própria que assegure um funcionamento mínimo de 1h, para quando ocorrer falta de energia elétrica na rede pública, conforme projeto </v>
          </cell>
          <cell r="C829" t="str">
            <v xml:space="preserve">und </v>
          </cell>
          <cell r="D829">
            <v>179.47</v>
          </cell>
        </row>
        <row r="830">
          <cell r="A830">
            <v>160609</v>
          </cell>
          <cell r="B830" t="str">
            <v xml:space="preserve">Ponto para alarme de incêndio tipo bi-tonal, inclusive alarme com botões de acionamento em caixa lacrada c/tampa de vidro, contendo descrição suscinta de uso (OBS: dividir o valor pela quant. pontos, preço é da central + pontos) </v>
          </cell>
          <cell r="C830" t="str">
            <v xml:space="preserve">und </v>
          </cell>
          <cell r="D830">
            <v>120.19</v>
          </cell>
        </row>
        <row r="831">
          <cell r="A831">
            <v>160612</v>
          </cell>
          <cell r="B831" t="str">
            <v xml:space="preserve">Seta indicativa de saída tipo adesivo </v>
          </cell>
          <cell r="C831" t="str">
            <v xml:space="preserve">und </v>
          </cell>
          <cell r="D831">
            <v>3.85</v>
          </cell>
        </row>
        <row r="832">
          <cell r="A832">
            <v>160613</v>
          </cell>
          <cell r="B832" t="str">
            <v xml:space="preserve">Ponto para iluminação de emergência completo, inclusive bloco autônomo de iluminação 2x9W com tomada universal </v>
          </cell>
          <cell r="C832" t="str">
            <v xml:space="preserve">und </v>
          </cell>
          <cell r="D832">
            <v>175.21</v>
          </cell>
        </row>
        <row r="833">
          <cell r="A833">
            <v>1607</v>
          </cell>
          <cell r="B833" t="str">
            <v xml:space="preserve">DEPÓSITO DE GÁS </v>
          </cell>
          <cell r="C833" t="str">
            <v/>
          </cell>
          <cell r="D833" t="str">
            <v/>
          </cell>
        </row>
        <row r="834">
          <cell r="A834">
            <v>160702</v>
          </cell>
          <cell r="B834" t="str">
            <v xml:space="preserve">Chapisco com argamassa de cimento e areia média ou grossa sem peneirar no traço 1:3, espessura 5 mm </v>
          </cell>
          <cell r="C834" t="str">
            <v xml:space="preserve">m2 </v>
          </cell>
          <cell r="D834">
            <v>3.33</v>
          </cell>
        </row>
        <row r="835">
          <cell r="A835">
            <v>160704</v>
          </cell>
          <cell r="B835" t="str">
            <v xml:space="preserve">Fornecimento, preparo e aplicação de concreto armado Fck=15 MPa, inclusive forma, armação e desforma para lajes maciças </v>
          </cell>
          <cell r="C835" t="str">
            <v xml:space="preserve">m3 </v>
          </cell>
          <cell r="D835">
            <v>1474.5</v>
          </cell>
        </row>
        <row r="836">
          <cell r="A836">
            <v>160707</v>
          </cell>
          <cell r="B836" t="str">
            <v xml:space="preserve">Pintura com tinta látex PVA Suvinil, Coral ou Metalatex, inclusive selador em paredes internas e forros a três demãos </v>
          </cell>
          <cell r="C836" t="str">
            <v xml:space="preserve">m2 </v>
          </cell>
          <cell r="D836">
            <v>11.81</v>
          </cell>
        </row>
        <row r="837">
          <cell r="A837">
            <v>160708</v>
          </cell>
          <cell r="B837" t="str">
            <v xml:space="preserve">Pintura com tinta acrílica Suvinil, Coral ou Metalatex, inclusive selador acrílico, em paredes externas a três demãos </v>
          </cell>
          <cell r="C837" t="str">
            <v xml:space="preserve">m2 </v>
          </cell>
          <cell r="D837">
            <v>12.57</v>
          </cell>
        </row>
        <row r="838">
          <cell r="A838">
            <v>160709</v>
          </cell>
          <cell r="B838" t="str">
            <v xml:space="preserve">Estrado de madeira de lei tipo Paraju ou equivalente conforme detalhe em projeto </v>
          </cell>
          <cell r="C838" t="str">
            <v xml:space="preserve">m2 </v>
          </cell>
          <cell r="D838">
            <v>235.71</v>
          </cell>
        </row>
        <row r="839">
          <cell r="A839">
            <v>160710</v>
          </cell>
          <cell r="B839" t="str">
            <v xml:space="preserve">Alvenaria de blocos de concreto 9x19x39 c/ resist. min comp. 2.5MPa, assentado c/ argamassa de cimento, cal hidratada CH1 e areia traço 1:0,5:8, esp.juntas 10mm e esp. paredes, sem revestimento, 9cm </v>
          </cell>
          <cell r="C839" t="str">
            <v xml:space="preserve">m2 </v>
          </cell>
          <cell r="D839">
            <v>27.76</v>
          </cell>
        </row>
        <row r="840">
          <cell r="A840">
            <v>160711</v>
          </cell>
          <cell r="B840" t="str">
            <v xml:space="preserve">Reboco tipo paulista com argamassa de cimento, cal hidratada CH1 e areia no traço 1:0,5:6, espessura 25mm </v>
          </cell>
          <cell r="C840" t="str">
            <v xml:space="preserve">m2 </v>
          </cell>
          <cell r="D840">
            <v>24.68</v>
          </cell>
        </row>
        <row r="841">
          <cell r="A841">
            <v>160712</v>
          </cell>
          <cell r="B841" t="str">
            <v xml:space="preserve">Tela em arame galvanizado de 1"e fio 10 para ventilação de casa de gás, chumbada com argamassa de cimento, cal e areia </v>
          </cell>
          <cell r="C841" t="str">
            <v xml:space="preserve">m2 </v>
          </cell>
          <cell r="D841">
            <v>100.54</v>
          </cell>
        </row>
        <row r="842">
          <cell r="A842">
            <v>160713</v>
          </cell>
          <cell r="B842" t="str">
            <v xml:space="preserve">Porta de correr de chapa galvanizada nº 14 - pintura com esmalte sintetico acetinado sobre zarcão, com tela quebra chama em malha 2 a 5mm </v>
          </cell>
          <cell r="C842" t="str">
            <v xml:space="preserve">m2 </v>
          </cell>
          <cell r="D842">
            <v>238</v>
          </cell>
        </row>
        <row r="843">
          <cell r="A843">
            <v>160714</v>
          </cell>
          <cell r="B843" t="str">
            <v xml:space="preserve">Lastro regularizado e impermeabilizado de concreto não estrutural, esp. de 8cm </v>
          </cell>
          <cell r="C843" t="str">
            <v xml:space="preserve">m2 </v>
          </cell>
          <cell r="D843">
            <v>36.450000000000003</v>
          </cell>
        </row>
        <row r="844">
          <cell r="A844">
            <v>160715</v>
          </cell>
          <cell r="B844" t="str">
            <v xml:space="preserve">Indice de imperm.c/ manta asfáltica atendendo à norma 9952, asfalto polimerizado esp.3mm, reforçada com fio int. polietileno, reg. base com arg. 1:4 esp min 15mm, proteção mecânica arg. 1:4 esp. 20mm e juntas dilat. </v>
          </cell>
          <cell r="C844" t="str">
            <v xml:space="preserve">m2 </v>
          </cell>
          <cell r="D844">
            <v>62.4</v>
          </cell>
        </row>
        <row r="845">
          <cell r="A845">
            <v>160716</v>
          </cell>
          <cell r="B845" t="str">
            <v xml:space="preserve">Fornecimento, preparo e aplicação de concreto Fck = 15MPa (brita 1 e 2) - (5% de perdas) </v>
          </cell>
          <cell r="C845" t="str">
            <v xml:space="preserve">m3 </v>
          </cell>
          <cell r="D845">
            <v>340.76</v>
          </cell>
        </row>
        <row r="846">
          <cell r="A846">
            <v>160718</v>
          </cell>
          <cell r="B846" t="str">
            <v xml:space="preserve">Pintura com tinta esmalte sintético Suvinil, Coral ou Metalatex a duas demãos, inclusive fundo anti corrosivo a uma demão, em metal </v>
          </cell>
          <cell r="C846" t="str">
            <v xml:space="preserve">m2 </v>
          </cell>
          <cell r="D846">
            <v>10.76</v>
          </cell>
        </row>
        <row r="847">
          <cell r="A847">
            <v>1608</v>
          </cell>
          <cell r="B847" t="str">
            <v xml:space="preserve">INSTALAÇÃO DE REDE LÓGICA </v>
          </cell>
          <cell r="C847" t="str">
            <v/>
          </cell>
          <cell r="D847" t="str">
            <v/>
          </cell>
        </row>
        <row r="848">
          <cell r="A848">
            <v>160805</v>
          </cell>
          <cell r="B848" t="str">
            <v xml:space="preserve">Ponto para rede lógica em caixa de pvc amarela 4x2", com conector RJ-45 fêmea e caixa 4x4" PVC amarela </v>
          </cell>
          <cell r="C848" t="str">
            <v xml:space="preserve">und </v>
          </cell>
          <cell r="D848">
            <v>215.64</v>
          </cell>
        </row>
        <row r="849">
          <cell r="A849">
            <v>160806</v>
          </cell>
          <cell r="B849" t="str">
            <v xml:space="preserve">Espelho com conector RJ 45 fêmea </v>
          </cell>
          <cell r="C849" t="str">
            <v xml:space="preserve">und </v>
          </cell>
          <cell r="D849">
            <v>14.66</v>
          </cell>
        </row>
        <row r="850">
          <cell r="A850">
            <v>160807</v>
          </cell>
          <cell r="B850" t="str">
            <v xml:space="preserve">Conector RJ 45 macho </v>
          </cell>
          <cell r="C850" t="str">
            <v xml:space="preserve">und </v>
          </cell>
          <cell r="D850">
            <v>5.75</v>
          </cell>
        </row>
        <row r="851">
          <cell r="A851">
            <v>160808</v>
          </cell>
          <cell r="B851" t="str">
            <v xml:space="preserve">Cabo par trançado CAT 5 </v>
          </cell>
          <cell r="C851" t="str">
            <v xml:space="preserve">m </v>
          </cell>
          <cell r="D851">
            <v>4.25</v>
          </cell>
        </row>
        <row r="852">
          <cell r="A852">
            <v>17</v>
          </cell>
          <cell r="B852" t="str">
            <v xml:space="preserve">APARELHOS HIDRO-SANITÁRIOS </v>
          </cell>
          <cell r="C852" t="str">
            <v/>
          </cell>
          <cell r="D852" t="str">
            <v/>
          </cell>
        </row>
        <row r="853">
          <cell r="A853">
            <v>1701</v>
          </cell>
          <cell r="B853" t="str">
            <v xml:space="preserve">LOUÇAS </v>
          </cell>
          <cell r="C853" t="str">
            <v/>
          </cell>
          <cell r="D853" t="str">
            <v/>
          </cell>
        </row>
        <row r="854">
          <cell r="A854">
            <v>170101</v>
          </cell>
          <cell r="B854" t="str">
            <v xml:space="preserve">Lavatório de louça branca com coluna, marcas de referência Deca, Celite ou Ideal Standard, inclusive sifão, válvula e engates cromados, exclusive torneira </v>
          </cell>
          <cell r="C854" t="str">
            <v xml:space="preserve">und </v>
          </cell>
          <cell r="D854">
            <v>287.88</v>
          </cell>
        </row>
        <row r="855">
          <cell r="A855">
            <v>170107</v>
          </cell>
          <cell r="B855" t="str">
            <v xml:space="preserve">Mictório de louça branca, marcas de referência Deca, Celite ou Ideal Standard, inclusive válvula e engates cromados </v>
          </cell>
          <cell r="C855" t="str">
            <v xml:space="preserve">und </v>
          </cell>
          <cell r="D855">
            <v>271.12</v>
          </cell>
        </row>
        <row r="856">
          <cell r="A856">
            <v>170108</v>
          </cell>
          <cell r="B856" t="str">
            <v xml:space="preserve">Saboneteira de louça branca, 15x15cm, marcas de referência Deca, Celite ou Ideal Standard </v>
          </cell>
          <cell r="C856" t="str">
            <v xml:space="preserve">und </v>
          </cell>
          <cell r="D856">
            <v>34.659999999999997</v>
          </cell>
        </row>
        <row r="857">
          <cell r="A857">
            <v>170110</v>
          </cell>
          <cell r="B857" t="str">
            <v xml:space="preserve">Cabide de louça branca com 2 ganchos, marcas de referência Deca, Celite ou Ideal Standard </v>
          </cell>
          <cell r="C857" t="str">
            <v xml:space="preserve">und </v>
          </cell>
          <cell r="D857">
            <v>27.32</v>
          </cell>
        </row>
        <row r="858">
          <cell r="A858">
            <v>170111</v>
          </cell>
          <cell r="B858" t="str">
            <v xml:space="preserve">Papeleira de louça branca, 15x15cm, marcas de referência Deca, Celite ou Ideal Standard </v>
          </cell>
          <cell r="C858" t="str">
            <v xml:space="preserve">und </v>
          </cell>
          <cell r="D858">
            <v>33.54</v>
          </cell>
        </row>
        <row r="859">
          <cell r="A859">
            <v>170114</v>
          </cell>
          <cell r="B859" t="str">
            <v xml:space="preserve">Bacia sifonada infantil de louça branca, marcas de referência Deca, Celite ou Ideal Standard, inclusive tampa e acessórios </v>
          </cell>
          <cell r="C859" t="str">
            <v xml:space="preserve">und </v>
          </cell>
          <cell r="D859">
            <v>309.62</v>
          </cell>
        </row>
        <row r="860">
          <cell r="A860">
            <v>170115</v>
          </cell>
          <cell r="B860" t="str">
            <v xml:space="preserve">Cuba louça de embutir completa, marcas de referência Deca, Celite ou Ideal Standard, incl. válvula e sifão, exclusive torneira </v>
          </cell>
          <cell r="C860" t="str">
            <v xml:space="preserve">und </v>
          </cell>
          <cell r="D860">
            <v>179.87</v>
          </cell>
        </row>
        <row r="861">
          <cell r="A861">
            <v>170116</v>
          </cell>
          <cell r="B861" t="str">
            <v xml:space="preserve">Vaso sanitário padrão popular completo com acessórios para ligação, marcas de referência Deca, Celite ou Ideal Standard, inclusive assento plástico </v>
          </cell>
          <cell r="C861" t="str">
            <v xml:space="preserve">und </v>
          </cell>
          <cell r="D861">
            <v>211.51</v>
          </cell>
        </row>
        <row r="862">
          <cell r="A862">
            <v>170117</v>
          </cell>
          <cell r="B862" t="str">
            <v xml:space="preserve">Lavatório de louça branca, padrão popular, marcas de referência Deca, Celite ou Ideal Standard, inclusive acessórios em PVC, exceto torneira </v>
          </cell>
          <cell r="C862" t="str">
            <v xml:space="preserve">und </v>
          </cell>
          <cell r="D862">
            <v>93.29</v>
          </cell>
        </row>
        <row r="863">
          <cell r="A863">
            <v>170118</v>
          </cell>
          <cell r="B863" t="str">
            <v xml:space="preserve">Meia saboneteira de louça branca de 7,5 x 15 cm, marcas de referência Deca, Celite ou Ideal Standard </v>
          </cell>
          <cell r="C863" t="str">
            <v xml:space="preserve">und </v>
          </cell>
          <cell r="D863">
            <v>31.45</v>
          </cell>
        </row>
        <row r="864">
          <cell r="A864">
            <v>170119</v>
          </cell>
          <cell r="B864" t="str">
            <v xml:space="preserve">Cabide de louça branca com um gancho, marcas de referência Deca, Celite ou Ideal Standard </v>
          </cell>
          <cell r="C864" t="str">
            <v xml:space="preserve">und </v>
          </cell>
          <cell r="D864">
            <v>24.27</v>
          </cell>
        </row>
        <row r="865">
          <cell r="A865">
            <v>170120</v>
          </cell>
          <cell r="B865" t="str">
            <v xml:space="preserve">Lavatório com coluna padrão popular, marcas de referência Deca, Celite ou Ideal Standard, inclusive acessórios em PVC, exceto aparelho misturador </v>
          </cell>
          <cell r="C865" t="str">
            <v xml:space="preserve">und </v>
          </cell>
          <cell r="D865">
            <v>146.56</v>
          </cell>
        </row>
        <row r="866">
          <cell r="A866">
            <v>170121</v>
          </cell>
          <cell r="B866" t="str">
            <v xml:space="preserve">Recolocação de vaso sanitário, inclusive fornecimento de acessórios (parafusos de fixação anel de vedação, bolsa e tubo de ligação, etc), exclusive fornecimento do vaso e tampa </v>
          </cell>
          <cell r="C866" t="str">
            <v xml:space="preserve">und </v>
          </cell>
          <cell r="D866">
            <v>107.89</v>
          </cell>
        </row>
        <row r="867">
          <cell r="A867">
            <v>170122</v>
          </cell>
          <cell r="B867" t="str">
            <v xml:space="preserve">Recolocação de lavatório sanitário, com acessórios em metal cromado (engate, sifão, válvula) exclusive fornecimento do mesmo </v>
          </cell>
          <cell r="C867" t="str">
            <v xml:space="preserve">und </v>
          </cell>
          <cell r="D867">
            <v>165.49</v>
          </cell>
        </row>
        <row r="868">
          <cell r="A868">
            <v>170123</v>
          </cell>
          <cell r="B868" t="str">
            <v xml:space="preserve">Recolocação de lavatório sanitário, com acessórios em PVC (engate, sifão e válvula), exclusive fornecimento do mesmo </v>
          </cell>
          <cell r="C868" t="str">
            <v xml:space="preserve">und </v>
          </cell>
          <cell r="D868">
            <v>66.16</v>
          </cell>
        </row>
        <row r="869">
          <cell r="A869">
            <v>170124</v>
          </cell>
          <cell r="B869" t="str">
            <v xml:space="preserve">Lavatório de Canto ref. L101 DECA ou equivalente, inclusive válvula, sifão e engates cromados, exclusive torneira </v>
          </cell>
          <cell r="C869" t="str">
            <v xml:space="preserve">und </v>
          </cell>
          <cell r="D869">
            <v>241.82</v>
          </cell>
        </row>
        <row r="870">
          <cell r="A870">
            <v>1702</v>
          </cell>
          <cell r="B870" t="str">
            <v xml:space="preserve">BANCADAS </v>
          </cell>
          <cell r="C870" t="str">
            <v/>
          </cell>
          <cell r="D870" t="str">
            <v/>
          </cell>
        </row>
        <row r="871">
          <cell r="A871">
            <v>170205</v>
          </cell>
          <cell r="B871" t="str">
            <v xml:space="preserve">Bancada de mármore esp. 3cm </v>
          </cell>
          <cell r="C871" t="str">
            <v xml:space="preserve">m2 </v>
          </cell>
          <cell r="D871">
            <v>263.13</v>
          </cell>
        </row>
        <row r="872">
          <cell r="A872">
            <v>170220</v>
          </cell>
          <cell r="B872" t="str">
            <v xml:space="preserve">Bancada de granito com espessura de 2 cm </v>
          </cell>
          <cell r="C872" t="str">
            <v xml:space="preserve">m2 </v>
          </cell>
          <cell r="D872">
            <v>235.03</v>
          </cell>
        </row>
        <row r="873">
          <cell r="A873">
            <v>170221</v>
          </cell>
          <cell r="B873" t="str">
            <v xml:space="preserve">Laje armada espessura de 3cm p/ enchimento de fundo de bancada inox </v>
          </cell>
          <cell r="C873" t="str">
            <v xml:space="preserve">m2 </v>
          </cell>
          <cell r="D873">
            <v>12.65</v>
          </cell>
        </row>
        <row r="874">
          <cell r="A874">
            <v>170222</v>
          </cell>
          <cell r="B874" t="str">
            <v xml:space="preserve">Bancada e tanque para panelões em granito cinza andorinha, esp. 2cm, dim. 0.80x1.10m, base de concreto e apoio em alvenaria, frontão h=10cm, incl. válvula e sifão, exclusive torneira, conf. det. projeto </v>
          </cell>
          <cell r="C874" t="str">
            <v xml:space="preserve">und </v>
          </cell>
          <cell r="D874">
            <v>1138.53</v>
          </cell>
        </row>
        <row r="875">
          <cell r="A875">
            <v>1703</v>
          </cell>
          <cell r="B875" t="str">
            <v xml:space="preserve">TORNEIRAS, REGISTROS, VÁLVULAS E METAIS </v>
          </cell>
          <cell r="C875" t="str">
            <v/>
          </cell>
          <cell r="D875" t="str">
            <v/>
          </cell>
        </row>
        <row r="876">
          <cell r="A876">
            <v>170304</v>
          </cell>
          <cell r="B876" t="str">
            <v xml:space="preserve">Torneira pressão cromada diâm. 1/2" para lavatório, marcas de referência Fabrimar, Deca ou Docol </v>
          </cell>
          <cell r="C876" t="str">
            <v xml:space="preserve">und </v>
          </cell>
          <cell r="D876">
            <v>88.23</v>
          </cell>
        </row>
        <row r="877">
          <cell r="A877">
            <v>170306</v>
          </cell>
          <cell r="B877" t="str">
            <v xml:space="preserve">Torneira para tanque, marcas de referência Fabrimar, Deca ou Docol </v>
          </cell>
          <cell r="C877" t="str">
            <v xml:space="preserve">und </v>
          </cell>
          <cell r="D877">
            <v>66.64</v>
          </cell>
        </row>
        <row r="878">
          <cell r="A878">
            <v>170310</v>
          </cell>
          <cell r="B878" t="str">
            <v xml:space="preserve">Torneira pressão cromada diam. 3/4" para uso geral, marcas de referência Fabrimar, Deca ou Docol </v>
          </cell>
          <cell r="C878" t="str">
            <v xml:space="preserve">und </v>
          </cell>
          <cell r="D878">
            <v>80.599999999999994</v>
          </cell>
        </row>
        <row r="879">
          <cell r="A879">
            <v>170311</v>
          </cell>
          <cell r="B879" t="str">
            <v xml:space="preserve">Torneira pressão em PVC para pia diam. 1/2", marcas de referência Astra, Cipla ou Akros </v>
          </cell>
          <cell r="C879" t="str">
            <v xml:space="preserve">und </v>
          </cell>
          <cell r="D879">
            <v>18.920000000000002</v>
          </cell>
        </row>
        <row r="880">
          <cell r="A880">
            <v>170312</v>
          </cell>
          <cell r="B880" t="str">
            <v xml:space="preserve">Torneira de metal com borda roscável, marcas de referência Fabrimar, Deca ou Docol </v>
          </cell>
          <cell r="C880" t="str">
            <v xml:space="preserve">und </v>
          </cell>
          <cell r="D880">
            <v>40.72</v>
          </cell>
        </row>
        <row r="881">
          <cell r="A881">
            <v>170313</v>
          </cell>
          <cell r="B881" t="str">
            <v xml:space="preserve">Torneira pressão cromada, diam. 1/2" para tanque, marcas de referência Fabrimar, Deca ou Docol </v>
          </cell>
          <cell r="C881" t="str">
            <v xml:space="preserve">und </v>
          </cell>
          <cell r="D881">
            <v>82.05</v>
          </cell>
        </row>
        <row r="882">
          <cell r="A882">
            <v>170314</v>
          </cell>
          <cell r="B882" t="str">
            <v xml:space="preserve">Torneira de plástico para filtro de barro, marcas de referência Astra, Cipla ou Akros </v>
          </cell>
          <cell r="C882" t="str">
            <v xml:space="preserve">und </v>
          </cell>
          <cell r="D882">
            <v>3.67</v>
          </cell>
        </row>
        <row r="883">
          <cell r="A883">
            <v>170315</v>
          </cell>
          <cell r="B883" t="str">
            <v xml:space="preserve">Torneira pressão cromada diam. 1/2" para pia, marcas de referência Fabrimar, Deca ou Docol </v>
          </cell>
          <cell r="C883" t="str">
            <v xml:space="preserve">und </v>
          </cell>
          <cell r="D883">
            <v>95.22</v>
          </cell>
        </row>
        <row r="884">
          <cell r="A884">
            <v>170316</v>
          </cell>
          <cell r="B884" t="str">
            <v xml:space="preserve">Registro de pressão com canopla cromada diam. 15mm (1/2"), marcas de referência Fabrimar, Deca ou Docol </v>
          </cell>
          <cell r="C884" t="str">
            <v xml:space="preserve">und </v>
          </cell>
          <cell r="D884">
            <v>71.41</v>
          </cell>
        </row>
        <row r="885">
          <cell r="A885">
            <v>170317</v>
          </cell>
          <cell r="B885" t="str">
            <v xml:space="preserve">Registro de pressão com canopla cromada diam. 20mm (3/4"), marcas de referência Fabrimar, Deca ou Docol </v>
          </cell>
          <cell r="C885" t="str">
            <v xml:space="preserve">und </v>
          </cell>
          <cell r="D885">
            <v>76.19</v>
          </cell>
        </row>
        <row r="886">
          <cell r="A886">
            <v>170318</v>
          </cell>
          <cell r="B886" t="str">
            <v xml:space="preserve">Registro de pressão bruto, diam. 15mm (1/2") </v>
          </cell>
          <cell r="C886" t="str">
            <v xml:space="preserve">und </v>
          </cell>
          <cell r="D886">
            <v>37.68</v>
          </cell>
        </row>
        <row r="887">
          <cell r="A887">
            <v>170319</v>
          </cell>
          <cell r="B887" t="str">
            <v xml:space="preserve">Registro de gaveta bruto diam. 15mm (1/2") </v>
          </cell>
          <cell r="C887" t="str">
            <v xml:space="preserve">und </v>
          </cell>
          <cell r="D887">
            <v>30.5</v>
          </cell>
        </row>
        <row r="888">
          <cell r="A888">
            <v>170320</v>
          </cell>
          <cell r="B888" t="str">
            <v xml:space="preserve">Registro de gaveta bruto diam. 20mm (3/4") </v>
          </cell>
          <cell r="C888" t="str">
            <v xml:space="preserve">und </v>
          </cell>
          <cell r="D888">
            <v>32.46</v>
          </cell>
        </row>
        <row r="889">
          <cell r="A889">
            <v>170321</v>
          </cell>
          <cell r="B889" t="str">
            <v xml:space="preserve">Registro de gaveta bruto diam. 25mm (1") </v>
          </cell>
          <cell r="C889" t="str">
            <v xml:space="preserve">und </v>
          </cell>
          <cell r="D889">
            <v>45.58</v>
          </cell>
        </row>
        <row r="890">
          <cell r="A890">
            <v>170322</v>
          </cell>
          <cell r="B890" t="str">
            <v xml:space="preserve">Registro de gaveta bruto diam. 32mm (11/4") </v>
          </cell>
          <cell r="C890" t="str">
            <v xml:space="preserve">und </v>
          </cell>
          <cell r="D890">
            <v>65.16</v>
          </cell>
        </row>
        <row r="891">
          <cell r="A891">
            <v>170323</v>
          </cell>
          <cell r="B891" t="str">
            <v xml:space="preserve">Registro de gaveta bruto diam. 40mm (11/2") </v>
          </cell>
          <cell r="C891" t="str">
            <v xml:space="preserve">und </v>
          </cell>
          <cell r="D891">
            <v>77.239999999999995</v>
          </cell>
        </row>
        <row r="892">
          <cell r="A892">
            <v>170324</v>
          </cell>
          <cell r="B892" t="str">
            <v xml:space="preserve">Registro de gaveta bruto diam. 50mm (2") </v>
          </cell>
          <cell r="C892" t="str">
            <v xml:space="preserve">und </v>
          </cell>
          <cell r="D892">
            <v>115.75</v>
          </cell>
        </row>
        <row r="893">
          <cell r="A893">
            <v>170325</v>
          </cell>
          <cell r="B893" t="str">
            <v xml:space="preserve">Registro de gaveta bruto diam. 65mm (21/2") </v>
          </cell>
          <cell r="C893" t="str">
            <v xml:space="preserve">und </v>
          </cell>
          <cell r="D893">
            <v>241.84</v>
          </cell>
        </row>
        <row r="894">
          <cell r="A894">
            <v>170326</v>
          </cell>
          <cell r="B894" t="str">
            <v xml:space="preserve">Registro de gaveta bruto diam. 80mm (3") </v>
          </cell>
          <cell r="C894" t="str">
            <v xml:space="preserve">und </v>
          </cell>
          <cell r="D894">
            <v>366.53</v>
          </cell>
        </row>
        <row r="895">
          <cell r="A895">
            <v>170327</v>
          </cell>
          <cell r="B895" t="str">
            <v xml:space="preserve">Registro de gaveta com canopla cromada diam. 15mm (1/2"), marcas de referência Fabrimar, Deca ou Docol </v>
          </cell>
          <cell r="C895" t="str">
            <v xml:space="preserve">und </v>
          </cell>
          <cell r="D895">
            <v>71.41</v>
          </cell>
        </row>
        <row r="896">
          <cell r="A896">
            <v>170328</v>
          </cell>
          <cell r="B896" t="str">
            <v xml:space="preserve">Registro de gaveta com canopla cromada, diam. 20mm (3/4"), marcas de referência Fabrimar, Deca ou Docol </v>
          </cell>
          <cell r="C896" t="str">
            <v xml:space="preserve">und </v>
          </cell>
          <cell r="D896">
            <v>76.19</v>
          </cell>
        </row>
        <row r="897">
          <cell r="A897">
            <v>170329</v>
          </cell>
          <cell r="B897" t="str">
            <v xml:space="preserve">Registro de gaveta com canopla cromada diam. 25mm (1"), marcas de referência Fabrimar, Deca ou Docol </v>
          </cell>
          <cell r="C897" t="str">
            <v xml:space="preserve">und </v>
          </cell>
          <cell r="D897">
            <v>94.89</v>
          </cell>
        </row>
        <row r="898">
          <cell r="A898">
            <v>170330</v>
          </cell>
          <cell r="B898" t="str">
            <v xml:space="preserve">Registro de gaveta com canopla cromada diam 32mm (11/4"), marcas de referência Fabrimar, Deca ou Docol </v>
          </cell>
          <cell r="D898">
            <v>110.9</v>
          </cell>
        </row>
        <row r="899">
          <cell r="A899">
            <v>170331</v>
          </cell>
          <cell r="B899" t="str">
            <v xml:space="preserve">Registro de gaveta com canopla cromada, diam. 40mm (11/2"), marcas de referência Fabrimar, Deca ou Docol </v>
          </cell>
          <cell r="C899" t="str">
            <v xml:space="preserve">und </v>
          </cell>
          <cell r="D899">
            <v>129.34</v>
          </cell>
        </row>
        <row r="900">
          <cell r="A900">
            <v>170332</v>
          </cell>
          <cell r="B900" t="str">
            <v xml:space="preserve">Válvula de retenção horizontal ou vertical diam. 15mm (1/2") </v>
          </cell>
          <cell r="C900" t="str">
            <v xml:space="preserve">und </v>
          </cell>
          <cell r="D900">
            <v>42.1</v>
          </cell>
        </row>
        <row r="901">
          <cell r="A901">
            <v>170333</v>
          </cell>
          <cell r="B901" t="str">
            <v xml:space="preserve">Válvula de retenção horizontal ou vertical diam. 20mm (3/4") </v>
          </cell>
          <cell r="C901" t="str">
            <v xml:space="preserve">und </v>
          </cell>
          <cell r="D901">
            <v>45.91</v>
          </cell>
        </row>
        <row r="902">
          <cell r="A902">
            <v>170334</v>
          </cell>
          <cell r="B902" t="str">
            <v xml:space="preserve">Válvula de retenção horizontal ou vertical diam. 25mm (1") </v>
          </cell>
          <cell r="C902" t="str">
            <v xml:space="preserve">und </v>
          </cell>
          <cell r="D902">
            <v>59.57</v>
          </cell>
        </row>
        <row r="903">
          <cell r="A903">
            <v>170335</v>
          </cell>
          <cell r="B903" t="str">
            <v xml:space="preserve">Válvula de retenção horizontal ou vertical, diam. 32mm (11/4") </v>
          </cell>
          <cell r="C903" t="str">
            <v xml:space="preserve">und </v>
          </cell>
          <cell r="D903">
            <v>82.09</v>
          </cell>
        </row>
        <row r="904">
          <cell r="A904">
            <v>170336</v>
          </cell>
          <cell r="B904" t="str">
            <v xml:space="preserve">Válvula de retenção horizontal ou vertical diam. 40mm (11/2") </v>
          </cell>
          <cell r="C904" t="str">
            <v xml:space="preserve">und </v>
          </cell>
          <cell r="D904">
            <v>95.33</v>
          </cell>
        </row>
        <row r="905">
          <cell r="A905">
            <v>170337</v>
          </cell>
          <cell r="B905" t="str">
            <v xml:space="preserve">Válvula de retenção horizontal ou vertical diam. 50mm (2") </v>
          </cell>
          <cell r="C905" t="str">
            <v xml:space="preserve">und </v>
          </cell>
          <cell r="D905">
            <v>130.11000000000001</v>
          </cell>
        </row>
        <row r="906">
          <cell r="A906">
            <v>170338</v>
          </cell>
          <cell r="B906" t="str">
            <v xml:space="preserve">Válvula de retenção horizontal ou vertical diam. 65mm (21/2") </v>
          </cell>
          <cell r="C906" t="str">
            <v xml:space="preserve">und </v>
          </cell>
          <cell r="D906">
            <v>197.03</v>
          </cell>
        </row>
        <row r="907">
          <cell r="A907">
            <v>170339</v>
          </cell>
          <cell r="B907" t="str">
            <v xml:space="preserve">Válvula de retenção horizontal ou vertical, diam. 80mm (3") </v>
          </cell>
          <cell r="C907" t="str">
            <v xml:space="preserve">und </v>
          </cell>
          <cell r="D907">
            <v>251.58</v>
          </cell>
        </row>
        <row r="908">
          <cell r="A908">
            <v>170340</v>
          </cell>
          <cell r="B908" t="str">
            <v xml:space="preserve">Válvula de retenção de pé com crivo diam. 15mm (1/2") </v>
          </cell>
          <cell r="C908" t="str">
            <v xml:space="preserve">und </v>
          </cell>
          <cell r="D908">
            <v>32.450000000000003</v>
          </cell>
        </row>
        <row r="909">
          <cell r="A909">
            <v>170341</v>
          </cell>
          <cell r="B909" t="str">
            <v xml:space="preserve">Válvula de retenção de pé com crivo, diam. 20mm (3/4") </v>
          </cell>
          <cell r="C909" t="str">
            <v xml:space="preserve">und </v>
          </cell>
          <cell r="D909">
            <v>31.92</v>
          </cell>
        </row>
        <row r="910">
          <cell r="A910">
            <v>170342</v>
          </cell>
          <cell r="B910" t="str">
            <v xml:space="preserve">Válvula de retenção de pé com crivo diam. 25mm (1") </v>
          </cell>
          <cell r="C910" t="str">
            <v xml:space="preserve">und </v>
          </cell>
          <cell r="D910">
            <v>40.270000000000003</v>
          </cell>
        </row>
        <row r="911">
          <cell r="A911">
            <v>170343</v>
          </cell>
          <cell r="B911" t="str">
            <v xml:space="preserve">Válvula de retenção de pé com crivo diam. 32mm (11/4") </v>
          </cell>
          <cell r="C911" t="str">
            <v xml:space="preserve">und </v>
          </cell>
          <cell r="D911">
            <v>58.04</v>
          </cell>
        </row>
        <row r="912">
          <cell r="A912">
            <v>170344</v>
          </cell>
          <cell r="B912" t="str">
            <v xml:space="preserve">Válvula de fluxo diametro 3" </v>
          </cell>
          <cell r="C912" t="str">
            <v xml:space="preserve">und </v>
          </cell>
          <cell r="D912">
            <v>397.18</v>
          </cell>
        </row>
        <row r="913">
          <cell r="A913">
            <v>170345</v>
          </cell>
          <cell r="B913" t="str">
            <v xml:space="preserve">Válvula de descarga com canopla cromada de 32mm (11/4"), marcas de referência Fabrimar, Deca ou Docol </v>
          </cell>
          <cell r="C913" t="str">
            <v xml:space="preserve">und </v>
          </cell>
          <cell r="D913">
            <v>211.3</v>
          </cell>
        </row>
        <row r="914">
          <cell r="A914">
            <v>170346</v>
          </cell>
          <cell r="B914" t="str">
            <v xml:space="preserve">Válvula de descarga com canopla cromada de 40mm (11/2"), marcas de referência Fabrimar, Deca ou Docol </v>
          </cell>
          <cell r="C914" t="str">
            <v xml:space="preserve">und </v>
          </cell>
          <cell r="D914">
            <v>219.02</v>
          </cell>
        </row>
        <row r="915">
          <cell r="A915">
            <v>170347</v>
          </cell>
          <cell r="B915" t="str">
            <v xml:space="preserve">Válvula de PVC para lavatório, marcas de referência Astra, Cipla ou Akros </v>
          </cell>
          <cell r="C915" t="str">
            <v xml:space="preserve">und </v>
          </cell>
          <cell r="D915">
            <v>5.81</v>
          </cell>
        </row>
        <row r="916">
          <cell r="A916">
            <v>170348</v>
          </cell>
          <cell r="B916" t="str">
            <v xml:space="preserve">Válvula de PVC para tanque, marcas de referência Astra, Cipla ou Akros </v>
          </cell>
          <cell r="C916" t="str">
            <v xml:space="preserve">und </v>
          </cell>
          <cell r="D916">
            <v>6.82</v>
          </cell>
        </row>
        <row r="917">
          <cell r="A917">
            <v>170349</v>
          </cell>
          <cell r="B917" t="str">
            <v xml:space="preserve">Canopla para válvula de descarga, marcas de referência Fabrimar, Deca ou Docol </v>
          </cell>
          <cell r="C917" t="str">
            <v xml:space="preserve">und </v>
          </cell>
          <cell r="D917">
            <v>61.96</v>
          </cell>
        </row>
        <row r="918">
          <cell r="A918">
            <v>170350</v>
          </cell>
          <cell r="B918" t="str">
            <v xml:space="preserve">Parafuso de fixação para lavatório ou vaso, inclusive colocação </v>
          </cell>
          <cell r="C918" t="str">
            <v xml:space="preserve">und </v>
          </cell>
          <cell r="D918">
            <v>9.0399999999999991</v>
          </cell>
        </row>
        <row r="919">
          <cell r="A919">
            <v>1705</v>
          </cell>
          <cell r="B919" t="str">
            <v xml:space="preserve">OUTROS APARELHOS </v>
          </cell>
          <cell r="C919" t="str">
            <v/>
          </cell>
          <cell r="D919" t="str">
            <v/>
          </cell>
        </row>
        <row r="920">
          <cell r="A920">
            <v>170502</v>
          </cell>
          <cell r="B920" t="str">
            <v xml:space="preserve">Caixa de descarga plástica de sobrepor </v>
          </cell>
          <cell r="C920" t="str">
            <v xml:space="preserve">und </v>
          </cell>
          <cell r="D920">
            <v>86.92</v>
          </cell>
        </row>
        <row r="921">
          <cell r="A921">
            <v>170504</v>
          </cell>
          <cell r="B921" t="str">
            <v xml:space="preserve">Porta sabonete líquido com parafusos e buchas de fixação </v>
          </cell>
          <cell r="C921" t="str">
            <v xml:space="preserve">und </v>
          </cell>
          <cell r="D921">
            <v>38.99</v>
          </cell>
        </row>
        <row r="922">
          <cell r="A922">
            <v>170507</v>
          </cell>
          <cell r="B922" t="str">
            <v xml:space="preserve">Lavatório de aço inox, liga AISI 304, N° 18, marcas de referência Fisher, Metalpress ou Mekal, inclusive apoio de concreto, argamassa de apoio e assentamento, válvula e sifão cromados, exclusive torneira, conf. projeto </v>
          </cell>
          <cell r="C922" t="str">
            <v xml:space="preserve">m </v>
          </cell>
          <cell r="D922">
            <v>857.41</v>
          </cell>
        </row>
        <row r="923">
          <cell r="A923">
            <v>170508</v>
          </cell>
          <cell r="B923" t="str">
            <v xml:space="preserve">Escovário de aço inox, liga AISI 304, N° 18, marcas de referência Fischer, Metalpress ou Mekal, inclusive apoio de concreto, argamassa de apoio e assentamento, válvula e sifão cromados, exclusive torneira, conf. projeto </v>
          </cell>
          <cell r="C923" t="str">
            <v xml:space="preserve">m </v>
          </cell>
          <cell r="D923">
            <v>857.41</v>
          </cell>
        </row>
        <row r="924">
          <cell r="A924">
            <v>170509</v>
          </cell>
          <cell r="B924" t="str">
            <v xml:space="preserve">Tanque de aço inox nº 2, marcas de referência Fisher, Metalpress ou Mekal, inclusive válvula de metal e sifão </v>
          </cell>
          <cell r="C924" t="str">
            <v xml:space="preserve">und </v>
          </cell>
          <cell r="D924">
            <v>1047.74</v>
          </cell>
        </row>
        <row r="925">
          <cell r="A925">
            <v>170510</v>
          </cell>
          <cell r="B925" t="str">
            <v xml:space="preserve">Bebedouro de aço inox, marcas de referência Fisher, Metalpress ou Mekal, inclusive válvula, sifão cromado e torneiras, exclusive alvenaria, dim. 0.45x2.75 m, conforme detalhe em projeto </v>
          </cell>
          <cell r="C925" t="str">
            <v xml:space="preserve">und </v>
          </cell>
          <cell r="D925">
            <v>2558.7600000000002</v>
          </cell>
        </row>
        <row r="926">
          <cell r="A926">
            <v>170511</v>
          </cell>
          <cell r="B926" t="str">
            <v xml:space="preserve">Mictório coletivo de aço inox, liga AISI-304 n.18, marcas de referência Fisher, Metalpress ou Mekal, dimensões 1.80x0.30m, com tubo espargidor </v>
          </cell>
          <cell r="C926" t="str">
            <v xml:space="preserve">und </v>
          </cell>
          <cell r="D926">
            <v>1203.26</v>
          </cell>
        </row>
        <row r="927">
          <cell r="A927">
            <v>170512</v>
          </cell>
          <cell r="B927" t="str">
            <v xml:space="preserve">Cuba de aço inox n° 1, marcas de referência Fisher, Metalpress ou Mekal, inclusive válvula de metal 1 1/4" e sifão cromado 1 x 1/2", excl. torneira </v>
          </cell>
          <cell r="C927" t="str">
            <v xml:space="preserve">und </v>
          </cell>
          <cell r="D927">
            <v>230.81</v>
          </cell>
        </row>
        <row r="928">
          <cell r="A928">
            <v>170514</v>
          </cell>
          <cell r="B928" t="str">
            <v xml:space="preserve">Tanque simples de aço inox Fischer, mod. TQ1-S AISI 304, ou equivalente nas marcas Metalpress ou Mekal, inclusive válvula de metal 1 1/4" e sifão cromado 2", excl. torneira </v>
          </cell>
          <cell r="C928" t="str">
            <v xml:space="preserve">und </v>
          </cell>
          <cell r="D928">
            <v>1002.94</v>
          </cell>
        </row>
        <row r="929">
          <cell r="A929">
            <v>170515</v>
          </cell>
          <cell r="B929" t="str">
            <v xml:space="preserve">Cuba p/ panelões de aço inox 80x60x40 cm, marcas de referência Fisher, Metalpress ou Mekal, inclusive válvula metal 1 1/4" e sifão cromado 1 x 1 1/2", excl. torneira </v>
          </cell>
          <cell r="C929" t="str">
            <v xml:space="preserve">und </v>
          </cell>
          <cell r="D929">
            <v>1599.41</v>
          </cell>
        </row>
        <row r="930">
          <cell r="A930">
            <v>170516</v>
          </cell>
          <cell r="B930" t="str">
            <v xml:space="preserve">Tanque duplo de aço inox AISI 304, marcas de referência Fisher (mod TQI-D) Metalpress ou Mekal, inclusive válvulas de metal 1 1/4" e sifão cromado 2", excl. torneiras </v>
          </cell>
          <cell r="C930" t="str">
            <v xml:space="preserve">und </v>
          </cell>
          <cell r="D930">
            <v>1942.57</v>
          </cell>
        </row>
        <row r="931">
          <cell r="A931">
            <v>170519</v>
          </cell>
          <cell r="B931" t="str">
            <v xml:space="preserve">Ducha manual Acqua jet , linha Aquarius, com registro ref.C 2195, marcas de referência Fabrimar, Deca ou Docol </v>
          </cell>
          <cell r="C931" t="str">
            <v xml:space="preserve">und </v>
          </cell>
          <cell r="D931">
            <v>171.23</v>
          </cell>
        </row>
        <row r="932">
          <cell r="A932">
            <v>170523</v>
          </cell>
          <cell r="B932" t="str">
            <v xml:space="preserve">Porta toalha de papel em inox Deca, ref. 2076-C, Fabrimar ou Docol </v>
          </cell>
          <cell r="C932" t="str">
            <v xml:space="preserve">und </v>
          </cell>
          <cell r="D932">
            <v>173.12</v>
          </cell>
        </row>
        <row r="933">
          <cell r="A933">
            <v>170524</v>
          </cell>
          <cell r="B933" t="str">
            <v xml:space="preserve">Cabide simples de um gancho, linha Versailles, ref. 08, acabamento cromado, da Moldenox, Docol ou Deca </v>
          </cell>
          <cell r="C933" t="str">
            <v xml:space="preserve">und </v>
          </cell>
          <cell r="D933">
            <v>37.130000000000003</v>
          </cell>
        </row>
        <row r="934">
          <cell r="A934">
            <v>170528</v>
          </cell>
          <cell r="B934" t="str">
            <v xml:space="preserve">Reservatório de fibra de vidro de 5.000 L, inclusive peça de madeira 6 x 16 cm para apoio, exclusive flanges e torneira de bóia </v>
          </cell>
          <cell r="C934" t="str">
            <v xml:space="preserve">und </v>
          </cell>
          <cell r="D934">
            <v>1683.44</v>
          </cell>
        </row>
        <row r="935">
          <cell r="A935">
            <v>170530</v>
          </cell>
          <cell r="B935" t="str">
            <v xml:space="preserve">Cuba em aço inox nº 02, marcas de referência Fisher, Metalpress ou Mekal, inclusive válvula americana de metal de 11/4", excl. sifão </v>
          </cell>
          <cell r="C935" t="str">
            <v xml:space="preserve">und </v>
          </cell>
          <cell r="D935">
            <v>465.84</v>
          </cell>
        </row>
        <row r="936">
          <cell r="A936">
            <v>170532</v>
          </cell>
          <cell r="B936" t="str">
            <v xml:space="preserve">Bebedouro elétrico com capacidade para 80 litros </v>
          </cell>
          <cell r="C936" t="str">
            <v xml:space="preserve">und </v>
          </cell>
          <cell r="D936">
            <v>1002.74</v>
          </cell>
        </row>
        <row r="937">
          <cell r="A937">
            <v>170533</v>
          </cell>
          <cell r="B937" t="str">
            <v xml:space="preserve">Pia em aço inox com 01 cuba nº 1, dimensões de 0.60 x 1.50m, inclusive válvula tipo americana, exclusive sifão </v>
          </cell>
          <cell r="C937" t="str">
            <v xml:space="preserve">und </v>
          </cell>
          <cell r="D937">
            <v>1496.76</v>
          </cell>
        </row>
        <row r="938">
          <cell r="A938">
            <v>170534</v>
          </cell>
          <cell r="B938" t="str">
            <v xml:space="preserve">Pia em aço inox com 02 cubas nº 1, dimensões 0.60 x 2.50, inclusive válvula tipo americana, exclusive sifão </v>
          </cell>
          <cell r="C938" t="str">
            <v xml:space="preserve">und </v>
          </cell>
          <cell r="D938">
            <v>2335.62</v>
          </cell>
        </row>
        <row r="939">
          <cell r="A939">
            <v>170535</v>
          </cell>
          <cell r="B939" t="str">
            <v xml:space="preserve">Pia em aço inox com 01 cuba nº 1, dimensões de 0.60 x 1.80m, inclusive válvula americana, exclusive sifão </v>
          </cell>
          <cell r="C939" t="str">
            <v xml:space="preserve">und </v>
          </cell>
          <cell r="D939">
            <v>1673.95</v>
          </cell>
        </row>
        <row r="940">
          <cell r="A940">
            <v>170536</v>
          </cell>
          <cell r="B940" t="str">
            <v xml:space="preserve">Pia em aço inox com 02 cubas nº 2, dimensões de 0.60 x 2.10m, inclusive válvula americana, exclusive sifão </v>
          </cell>
          <cell r="C940" t="str">
            <v xml:space="preserve">und </v>
          </cell>
          <cell r="D940">
            <v>2126.34</v>
          </cell>
        </row>
        <row r="941">
          <cell r="A941">
            <v>170537</v>
          </cell>
          <cell r="B941" t="str">
            <v xml:space="preserve">Assento plástico para vaso sanitário, marcas de referência Deca, Celite ou Ideal Standard </v>
          </cell>
          <cell r="C941" t="str">
            <v xml:space="preserve">und </v>
          </cell>
          <cell r="D941">
            <v>21.64</v>
          </cell>
        </row>
        <row r="942">
          <cell r="A942">
            <v>170538</v>
          </cell>
          <cell r="B942" t="str">
            <v xml:space="preserve">Chuveiro frio de PVC, marcas de referência Atlas, Cipla ou Akros </v>
          </cell>
          <cell r="C942" t="str">
            <v xml:space="preserve">und </v>
          </cell>
          <cell r="D942">
            <v>12.24</v>
          </cell>
        </row>
        <row r="943">
          <cell r="A943">
            <v>170539</v>
          </cell>
          <cell r="B943" t="str">
            <v xml:space="preserve">Reservatorio de fibra de vidro 500l, inclusive peça de madeira 6x16cm para apoio, exclusive flanges e torneira de boia </v>
          </cell>
          <cell r="C943" t="str">
            <v xml:space="preserve">und </v>
          </cell>
          <cell r="D943">
            <v>339.62</v>
          </cell>
        </row>
        <row r="944">
          <cell r="A944">
            <v>170540</v>
          </cell>
          <cell r="B944" t="str">
            <v xml:space="preserve">Reservatorio de fibra de vidro 1000l, inclusive peça de madeira 6x16cm para apoio, exclusive flanges e torneira de boia </v>
          </cell>
          <cell r="C944" t="str">
            <v xml:space="preserve">und </v>
          </cell>
          <cell r="D944">
            <v>450.55</v>
          </cell>
        </row>
        <row r="945">
          <cell r="A945">
            <v>170541</v>
          </cell>
          <cell r="B945" t="str">
            <v xml:space="preserve">Filtro curto com vazão de 180 l/h, marca de referência Aqualar </v>
          </cell>
          <cell r="C945" t="str">
            <v xml:space="preserve">und </v>
          </cell>
          <cell r="D945">
            <v>127.68</v>
          </cell>
        </row>
        <row r="946">
          <cell r="A946">
            <v>170542</v>
          </cell>
          <cell r="B946" t="str">
            <v xml:space="preserve">Vela para filtro longo com vazão de 360 l/h, marca de referência Aqualar </v>
          </cell>
          <cell r="C946" t="str">
            <v xml:space="preserve">und </v>
          </cell>
          <cell r="D946">
            <v>43.01</v>
          </cell>
        </row>
        <row r="947">
          <cell r="A947">
            <v>170543</v>
          </cell>
          <cell r="B947" t="str">
            <v xml:space="preserve">Vela para filtro curto com vazão de 180 l/h, marca de referência Aqualar </v>
          </cell>
          <cell r="C947" t="str">
            <v xml:space="preserve">und </v>
          </cell>
          <cell r="D947">
            <v>0</v>
          </cell>
        </row>
        <row r="948">
          <cell r="A948">
            <v>170544</v>
          </cell>
          <cell r="B948" t="str">
            <v xml:space="preserve">Filtro longo com vazão de 300 l/h, marca de referência Aqualar </v>
          </cell>
          <cell r="C948" t="str">
            <v xml:space="preserve">und </v>
          </cell>
          <cell r="D948">
            <v>194.24</v>
          </cell>
        </row>
        <row r="949">
          <cell r="A949">
            <v>170545</v>
          </cell>
          <cell r="B949" t="str">
            <v xml:space="preserve">Mictório de aço inox, marcas de referência Fisher, Metalpress ou Mekal, com 30 cm de largura e comp. variável, inclusive válvula tipo americana, engate flexível cromado, válvula de descarga, sifão cromado e conjunto de fixação </v>
          </cell>
          <cell r="C949" t="str">
            <v xml:space="preserve">m </v>
          </cell>
          <cell r="D949">
            <v>806.07</v>
          </cell>
        </row>
        <row r="950">
          <cell r="A950">
            <v>170546</v>
          </cell>
          <cell r="B950" t="str">
            <v xml:space="preserve">Tanque em mármore sintético com 2 bojos, inclusive válvula e sifão em PVC </v>
          </cell>
          <cell r="C950" t="str">
            <v xml:space="preserve">und </v>
          </cell>
          <cell r="D950">
            <v>148.43</v>
          </cell>
        </row>
        <row r="951">
          <cell r="A951">
            <v>170547</v>
          </cell>
          <cell r="B951" t="str">
            <v xml:space="preserve">Reservatório de fibra de vidro 310l, inclusive peça de madeira 6 x 16 cm p/ apoio, exclusive flange e torneira de boia </v>
          </cell>
          <cell r="C951" t="str">
            <v xml:space="preserve">und </v>
          </cell>
          <cell r="D951">
            <v>295.27999999999997</v>
          </cell>
        </row>
        <row r="952">
          <cell r="A952">
            <v>170548</v>
          </cell>
          <cell r="B952" t="str">
            <v xml:space="preserve">Reservatório de fibra de vidro 1500l, inclusive peça 6x16cm para apoio, exclusive flanges e torneira de boia </v>
          </cell>
          <cell r="C952" t="str">
            <v xml:space="preserve">und </v>
          </cell>
          <cell r="D952">
            <v>630.34</v>
          </cell>
        </row>
        <row r="953">
          <cell r="A953">
            <v>170549</v>
          </cell>
          <cell r="B953" t="str">
            <v xml:space="preserve">Reservatório de fibra de vidro 3000 litros, inclusive peça de apoio de 6x16 cm, exclusive flanges e torneira de bóia </v>
          </cell>
          <cell r="C953" t="str">
            <v xml:space="preserve">und </v>
          </cell>
          <cell r="D953">
            <v>1075.92</v>
          </cell>
        </row>
        <row r="954">
          <cell r="A954">
            <v>170550</v>
          </cell>
          <cell r="B954" t="str">
            <v xml:space="preserve">Reservatório de fibra de vidro 2000L, inclusive peça de apoio 6x16 cm, exclusive flanges e torneira de bóia </v>
          </cell>
          <cell r="C954" t="str">
            <v xml:space="preserve">und </v>
          </cell>
          <cell r="D954">
            <v>792.29</v>
          </cell>
        </row>
        <row r="955">
          <cell r="A955">
            <v>170552</v>
          </cell>
          <cell r="B955" t="str">
            <v xml:space="preserve">Filtro industrial modelo RCA da Metalsinter ou equivalente, incl. tubulações e registros para sistema auto-limpante de reversão de fluxo, a ser instalado no bebedouro </v>
          </cell>
          <cell r="C955" t="str">
            <v xml:space="preserve">und </v>
          </cell>
          <cell r="D955">
            <v>1109.98</v>
          </cell>
        </row>
        <row r="956">
          <cell r="A956">
            <v>170553</v>
          </cell>
          <cell r="B956" t="str">
            <v xml:space="preserve">Filtro industrial de areia modelo FA 4000 da Metalsinter ou equiv. com capacidade para 4000l/h, inclusive tubulações e registros para sistema auto-limpante de reversão de fluxo, a ser instalado na saída da caixa d'agua </v>
          </cell>
          <cell r="C956" t="str">
            <v xml:space="preserve">und </v>
          </cell>
          <cell r="D956">
            <v>9808.76</v>
          </cell>
        </row>
        <row r="957">
          <cell r="A957">
            <v>170555</v>
          </cell>
          <cell r="B957" t="str">
            <v xml:space="preserve">Tanque de mármore sintético com um bojo, inclusive válvula e sifão em PVC </v>
          </cell>
          <cell r="C957" t="str">
            <v xml:space="preserve">und </v>
          </cell>
          <cell r="D957">
            <v>109.3</v>
          </cell>
        </row>
        <row r="958">
          <cell r="A958">
            <v>170557</v>
          </cell>
          <cell r="B958" t="str">
            <v xml:space="preserve">Bebedouro em aço inox coletivo, marcas de referência Fisher, Metalpress ou Mekal, inclusive base de apoio em concreto e fechamento em alvenaria revestida com azulejo, inclusive válvula e sifão, exclusive torneiras </v>
          </cell>
          <cell r="C958" t="str">
            <v xml:space="preserve">m </v>
          </cell>
          <cell r="D958">
            <v>1032.7</v>
          </cell>
        </row>
        <row r="959">
          <cell r="A959">
            <v>18</v>
          </cell>
          <cell r="B959" t="str">
            <v xml:space="preserve">APARELHOS ELÉTRICOS </v>
          </cell>
          <cell r="C959" t="str">
            <v/>
          </cell>
          <cell r="D959" t="str">
            <v/>
          </cell>
        </row>
        <row r="960">
          <cell r="A960">
            <v>1801</v>
          </cell>
          <cell r="B960" t="str">
            <v xml:space="preserve">LUMINÁRIAS </v>
          </cell>
          <cell r="C960" t="str">
            <v/>
          </cell>
          <cell r="D960" t="str">
            <v/>
          </cell>
        </row>
        <row r="961">
          <cell r="A961">
            <v>180101</v>
          </cell>
          <cell r="B961" t="str">
            <v xml:space="preserve">Luminária p/ duas lâmpadas fluorescentes 20W, completa, c/ reator duplo-127V partida rápida e alto fator de potência, soquete antivibratório e lâmpada fluorescente 20W-127V </v>
          </cell>
          <cell r="C961" t="str">
            <v xml:space="preserve">und </v>
          </cell>
          <cell r="D961">
            <v>62.73</v>
          </cell>
        </row>
        <row r="962">
          <cell r="A962">
            <v>180102</v>
          </cell>
          <cell r="B962" t="str">
            <v xml:space="preserve">Luminária p/ duas lâmpadas fluorescentes 40W, completa, c/ reator duplo-127V partida rápida e alto fator de potência, soquete antivibratório e lâmpada fluorescente 40W-127V </v>
          </cell>
          <cell r="C962" t="str">
            <v xml:space="preserve">und </v>
          </cell>
          <cell r="D962">
            <v>75.400000000000006</v>
          </cell>
        </row>
        <row r="963">
          <cell r="A963">
            <v>180103</v>
          </cell>
          <cell r="B963" t="str">
            <v xml:space="preserve">Luminária p/ quatro lâmpadas fluorescentes 20W, completa, c/ reatores duplos - 127V partida rápida e alto fator de potência, soquete antivibratório e lâmpada fluorescente 20W-127V </v>
          </cell>
          <cell r="C963" t="str">
            <v xml:space="preserve">und </v>
          </cell>
          <cell r="D963">
            <v>118.08</v>
          </cell>
        </row>
        <row r="964">
          <cell r="A964">
            <v>180104</v>
          </cell>
          <cell r="B964" t="str">
            <v xml:space="preserve">Luminária p/ quatro lâmpadas fluorescentes 40W, completa, c/reatores duplos-127V partida rápida e alto fator de potência, soquete antivibratório e lâmpada fluorescente 40W-127V </v>
          </cell>
          <cell r="C964" t="str">
            <v xml:space="preserve">und </v>
          </cell>
          <cell r="D964">
            <v>133.30000000000001</v>
          </cell>
        </row>
        <row r="965">
          <cell r="A965">
            <v>180105</v>
          </cell>
          <cell r="B965" t="str">
            <v xml:space="preserve">Plafonier com globo leitoso e lâmpada incandescente de 60W </v>
          </cell>
          <cell r="C965" t="str">
            <v xml:space="preserve">und </v>
          </cell>
          <cell r="D965">
            <v>32.549999999999997</v>
          </cell>
        </row>
        <row r="966">
          <cell r="A966">
            <v>180106</v>
          </cell>
          <cell r="B966" t="str">
            <v xml:space="preserve">Arandela com lâmpada incandescente de 60W </v>
          </cell>
          <cell r="C966" t="str">
            <v xml:space="preserve">und </v>
          </cell>
          <cell r="D966">
            <v>47.19</v>
          </cell>
        </row>
        <row r="967">
          <cell r="A967">
            <v>180107</v>
          </cell>
          <cell r="B967" t="str">
            <v xml:space="preserve">Luminária industrial a prova de tempo, 45 graus, modelo TB-45 Pelotas ou equivalente </v>
          </cell>
          <cell r="C967" t="str">
            <v xml:space="preserve">und </v>
          </cell>
          <cell r="D967">
            <v>152.41999999999999</v>
          </cell>
        </row>
        <row r="968">
          <cell r="A968">
            <v>180108</v>
          </cell>
          <cell r="B968" t="str">
            <v xml:space="preserve">Luminária para uma lâmpada fluorescente 20W, completa, c/ reator simples-127V partida rápida alto fator de potência, soquete antivibratório e lâmpada fluorescente 20W-127V </v>
          </cell>
          <cell r="C968" t="str">
            <v xml:space="preserve">und </v>
          </cell>
          <cell r="D968">
            <v>48.27</v>
          </cell>
        </row>
        <row r="969">
          <cell r="A969">
            <v>180109</v>
          </cell>
          <cell r="B969" t="str">
            <v xml:space="preserve">Luminária para uma lâmpada fluorescente 40W, completa, c/ reator simples-127V partida rápida alto fator de potência, soquete antivibratório e lâmpada fluorescente 40W-127V </v>
          </cell>
          <cell r="C969" t="str">
            <v xml:space="preserve">und </v>
          </cell>
          <cell r="D969">
            <v>52.3</v>
          </cell>
        </row>
        <row r="970">
          <cell r="A970">
            <v>180110</v>
          </cell>
          <cell r="B970" t="str">
            <v xml:space="preserve">Arandela com lâmpada incandescente de 100W </v>
          </cell>
          <cell r="C970" t="str">
            <v xml:space="preserve">und </v>
          </cell>
          <cell r="D970">
            <v>47.59</v>
          </cell>
        </row>
        <row r="971">
          <cell r="A971">
            <v>180111</v>
          </cell>
          <cell r="B971" t="str">
            <v xml:space="preserve">Luminária p/ duas lâmpadas fluorescentes 40W, c/ difusor, completa, c/ reator duplo-127V partida rápida e alto fator de potência, soquete antivibratório e lâmpadas fluorescentes 40W-127V </v>
          </cell>
          <cell r="C971" t="str">
            <v xml:space="preserve">und </v>
          </cell>
          <cell r="D971">
            <v>171.51</v>
          </cell>
        </row>
        <row r="972">
          <cell r="A972">
            <v>180113</v>
          </cell>
          <cell r="B972" t="str">
            <v xml:space="preserve">Luminária tipo côncavo de alumínio escovado para lâmpada mista de 250 W </v>
          </cell>
          <cell r="C972" t="str">
            <v xml:space="preserve">und </v>
          </cell>
          <cell r="D972">
            <v>182.63</v>
          </cell>
        </row>
        <row r="973">
          <cell r="A973">
            <v>180114</v>
          </cell>
          <cell r="B973" t="str">
            <v xml:space="preserve">Luminária p/ três lâmpadas fluorescentes 40W, completa, com reator duplo-127V partida rápida e alto fator de potência, soquete antivibratório e lâmpada fluorescente 40W-127V </v>
          </cell>
          <cell r="C973" t="str">
            <v xml:space="preserve">und </v>
          </cell>
          <cell r="D973">
            <v>101.39</v>
          </cell>
        </row>
        <row r="974">
          <cell r="A974">
            <v>180115</v>
          </cell>
          <cell r="B974" t="str">
            <v xml:space="preserve">Luminária tipo globo de plástico 9x4", inclusive plafonier </v>
          </cell>
          <cell r="C974" t="str">
            <v xml:space="preserve">und </v>
          </cell>
          <cell r="D974">
            <v>27.69</v>
          </cell>
        </row>
        <row r="975">
          <cell r="A975">
            <v>1802</v>
          </cell>
          <cell r="B975" t="str">
            <v xml:space="preserve">INTERRUPTORES E TOMADAS </v>
          </cell>
          <cell r="C975" t="str">
            <v/>
          </cell>
          <cell r="D975" t="str">
            <v/>
          </cell>
        </row>
        <row r="976">
          <cell r="A976">
            <v>180201</v>
          </cell>
          <cell r="B976" t="str">
            <v xml:space="preserve">Tomada simples 2 polos universal 10A/250V, com placa 4x2" </v>
          </cell>
          <cell r="C976" t="str">
            <v xml:space="preserve">und </v>
          </cell>
          <cell r="D976">
            <v>11.01</v>
          </cell>
        </row>
        <row r="977">
          <cell r="A977">
            <v>180202</v>
          </cell>
          <cell r="B977" t="str">
            <v xml:space="preserve">Tomada 2 polos mais terra 20A/250V, com placa 4x2" </v>
          </cell>
          <cell r="C977" t="str">
            <v xml:space="preserve">und </v>
          </cell>
          <cell r="D977">
            <v>14.57</v>
          </cell>
        </row>
        <row r="978">
          <cell r="A978">
            <v>180203</v>
          </cell>
          <cell r="B978" t="str">
            <v xml:space="preserve">Tomada para telefone quatro polos, padrão TELEBRAS, com placa 4x4" </v>
          </cell>
          <cell r="C978" t="str">
            <v xml:space="preserve">und </v>
          </cell>
          <cell r="D978">
            <v>18.27</v>
          </cell>
        </row>
        <row r="979">
          <cell r="A979">
            <v>180204</v>
          </cell>
          <cell r="B979" t="str">
            <v xml:space="preserve">Interruptor de uma tecla simples 10A/250V, com placa 4x2" </v>
          </cell>
          <cell r="C979" t="str">
            <v xml:space="preserve">und </v>
          </cell>
          <cell r="D979">
            <v>10.74</v>
          </cell>
        </row>
        <row r="980">
          <cell r="A980">
            <v>180205</v>
          </cell>
          <cell r="B980" t="str">
            <v xml:space="preserve">Interruptor de duas teclas simples 10A/250V, com placa 4x2" </v>
          </cell>
          <cell r="C980" t="str">
            <v xml:space="preserve">und </v>
          </cell>
          <cell r="D980">
            <v>16.77</v>
          </cell>
        </row>
        <row r="981">
          <cell r="A981">
            <v>180206</v>
          </cell>
          <cell r="B981" t="str">
            <v xml:space="preserve">Interruptor de uma tecla paralelo 10A/250V, com placa 4x2" </v>
          </cell>
          <cell r="C981" t="str">
            <v xml:space="preserve">und </v>
          </cell>
          <cell r="D981">
            <v>13.09</v>
          </cell>
        </row>
        <row r="982">
          <cell r="A982">
            <v>180207</v>
          </cell>
          <cell r="B982" t="str">
            <v xml:space="preserve">Interruptor de uma tecla simples 10A/250V e uma tomada 2 polos universal 10A/250V, com placa 4x2" </v>
          </cell>
          <cell r="C982" t="str">
            <v xml:space="preserve">und </v>
          </cell>
          <cell r="D982">
            <v>18.57</v>
          </cell>
        </row>
        <row r="983">
          <cell r="A983">
            <v>180208</v>
          </cell>
          <cell r="B983" t="str">
            <v xml:space="preserve">Interruptor de duas teclas simples 10A/250V e uma tomada 2 polos universal 10A/250V, com placa 4x2" </v>
          </cell>
          <cell r="C983" t="str">
            <v xml:space="preserve">und </v>
          </cell>
          <cell r="D983">
            <v>25.74</v>
          </cell>
        </row>
        <row r="984">
          <cell r="A984">
            <v>180209</v>
          </cell>
          <cell r="B984" t="str">
            <v xml:space="preserve">Interruptor pulsador de campainha 10A/250V, com placa 4x2" </v>
          </cell>
          <cell r="C984" t="str">
            <v xml:space="preserve">und </v>
          </cell>
          <cell r="D984">
            <v>11.49</v>
          </cell>
        </row>
        <row r="985">
          <cell r="A985">
            <v>180210</v>
          </cell>
          <cell r="B985" t="str">
            <v xml:space="preserve">Tomada de 3 polos 20A/250V, com placa 4x2" </v>
          </cell>
          <cell r="C985" t="str">
            <v xml:space="preserve">und </v>
          </cell>
          <cell r="D985">
            <v>14.54</v>
          </cell>
        </row>
        <row r="986">
          <cell r="A986">
            <v>180211</v>
          </cell>
          <cell r="B986" t="str">
            <v xml:space="preserve">Interruptor de três teclas simples 10 A/250 V e duas teclas simples 10A/250V, com placa 4x4" </v>
          </cell>
          <cell r="C986" t="str">
            <v xml:space="preserve">und </v>
          </cell>
          <cell r="D986">
            <v>41.24</v>
          </cell>
        </row>
        <row r="987">
          <cell r="A987">
            <v>180212</v>
          </cell>
          <cell r="B987" t="str">
            <v xml:space="preserve">Interruptor de três teclas simples 10A/250V, c/ placa 4x2" </v>
          </cell>
          <cell r="C987" t="str">
            <v xml:space="preserve">und </v>
          </cell>
          <cell r="D987">
            <v>25.18</v>
          </cell>
        </row>
        <row r="988">
          <cell r="A988">
            <v>180215</v>
          </cell>
          <cell r="B988" t="str">
            <v xml:space="preserve">Interruptor de 1 tecla externo 10A-250V </v>
          </cell>
          <cell r="C988" t="str">
            <v xml:space="preserve">und </v>
          </cell>
          <cell r="D988">
            <v>10.23</v>
          </cell>
        </row>
        <row r="989">
          <cell r="A989">
            <v>180216</v>
          </cell>
          <cell r="B989" t="str">
            <v xml:space="preserve">Tomada externa 2 polos 10A-250V </v>
          </cell>
          <cell r="D989">
            <v>9.8000000000000007</v>
          </cell>
        </row>
        <row r="990">
          <cell r="A990">
            <v>180217</v>
          </cell>
          <cell r="B990" t="str">
            <v xml:space="preserve">Espelho para caixa estampada 4 x 2" </v>
          </cell>
          <cell r="C990" t="str">
            <v xml:space="preserve">und </v>
          </cell>
          <cell r="D990">
            <v>2.56</v>
          </cell>
        </row>
        <row r="991">
          <cell r="A991">
            <v>180218</v>
          </cell>
          <cell r="B991" t="str">
            <v xml:space="preserve">Espelho para caixa estampada 4 x 4" </v>
          </cell>
          <cell r="C991" t="str">
            <v xml:space="preserve">und </v>
          </cell>
          <cell r="D991">
            <v>4.42</v>
          </cell>
        </row>
        <row r="992">
          <cell r="A992">
            <v>180219</v>
          </cell>
          <cell r="B992" t="str">
            <v xml:space="preserve">Tomada tripolar para piso, inclusive placa de acabamento </v>
          </cell>
          <cell r="C992" t="str">
            <v xml:space="preserve">und </v>
          </cell>
          <cell r="D992">
            <v>25.45</v>
          </cell>
        </row>
        <row r="993">
          <cell r="A993">
            <v>180220</v>
          </cell>
          <cell r="B993" t="str">
            <v xml:space="preserve">Tomada coaxial 75 ohms para TV </v>
          </cell>
          <cell r="C993" t="str">
            <v xml:space="preserve">und </v>
          </cell>
          <cell r="D993">
            <v>13.59</v>
          </cell>
        </row>
        <row r="994">
          <cell r="A994">
            <v>1803</v>
          </cell>
          <cell r="B994" t="str">
            <v xml:space="preserve">BOMBAS </v>
          </cell>
          <cell r="C994" t="str">
            <v/>
          </cell>
          <cell r="D994" t="str">
            <v/>
          </cell>
        </row>
        <row r="995">
          <cell r="A995">
            <v>180301</v>
          </cell>
          <cell r="B995" t="str">
            <v xml:space="preserve">Bomba centrífuga trifásica 5CV, mod. 616 Dancor ou equivalente </v>
          </cell>
          <cell r="C995" t="str">
            <v xml:space="preserve">und </v>
          </cell>
          <cell r="D995">
            <v>1924.81</v>
          </cell>
        </row>
        <row r="996">
          <cell r="A996">
            <v>180302</v>
          </cell>
          <cell r="B996" t="str">
            <v xml:space="preserve">Bomba centrífuga monofásica 1/2 CV </v>
          </cell>
          <cell r="C996" t="str">
            <v xml:space="preserve">und </v>
          </cell>
          <cell r="D996">
            <v>490.06</v>
          </cell>
        </row>
        <row r="997">
          <cell r="A997">
            <v>180303</v>
          </cell>
          <cell r="B997" t="str">
            <v xml:space="preserve">Bomba centrífuga monofásica 3/4 CV </v>
          </cell>
          <cell r="C997" t="str">
            <v xml:space="preserve">und </v>
          </cell>
          <cell r="D997">
            <v>862.44</v>
          </cell>
        </row>
        <row r="998">
          <cell r="A998">
            <v>180304</v>
          </cell>
          <cell r="B998" t="str">
            <v xml:space="preserve">Bomba centrífuga trifásica 2 CV </v>
          </cell>
          <cell r="C998" t="str">
            <v xml:space="preserve">und </v>
          </cell>
          <cell r="D998">
            <v>1127.4000000000001</v>
          </cell>
        </row>
        <row r="999">
          <cell r="A999">
            <v>180305</v>
          </cell>
          <cell r="B999" t="str">
            <v xml:space="preserve">Bomba elétrica centrífuga monofásica 1 CV </v>
          </cell>
          <cell r="C999" t="str">
            <v xml:space="preserve">und </v>
          </cell>
          <cell r="D999">
            <v>929.96</v>
          </cell>
        </row>
        <row r="1000">
          <cell r="A1000">
            <v>1804</v>
          </cell>
          <cell r="B1000" t="str">
            <v xml:space="preserve">POSTES </v>
          </cell>
          <cell r="C1000" t="str">
            <v/>
          </cell>
          <cell r="D1000" t="str">
            <v/>
          </cell>
        </row>
        <row r="1001">
          <cell r="A1001">
            <v>180405</v>
          </cell>
          <cell r="B1001" t="str">
            <v xml:space="preserve">Poste circular de concreto 11 m padrão ESCELSA, incl. luminária tipo 1 pétala mod. PHOENIX 400 SR c/1 lâmpada VS 400W, reator alto fator de potência 400W/220V e relé fotoelétrico, Tecnowatt ou equivalente </v>
          </cell>
          <cell r="C1001" t="str">
            <v xml:space="preserve">und </v>
          </cell>
          <cell r="D1001">
            <v>2143.7600000000002</v>
          </cell>
        </row>
        <row r="1002">
          <cell r="A1002">
            <v>1807</v>
          </cell>
          <cell r="B1002" t="str">
            <v xml:space="preserve">VENTILADORES </v>
          </cell>
          <cell r="C1002" t="str">
            <v/>
          </cell>
          <cell r="D1002" t="str">
            <v/>
          </cell>
        </row>
        <row r="1003">
          <cell r="A1003">
            <v>180701</v>
          </cell>
          <cell r="B1003" t="str">
            <v xml:space="preserve">Ventilador de teto conjugado com lâmpada </v>
          </cell>
          <cell r="C1003" t="str">
            <v xml:space="preserve">und </v>
          </cell>
          <cell r="D1003">
            <v>148.36000000000001</v>
          </cell>
        </row>
        <row r="1004">
          <cell r="A1004">
            <v>180702</v>
          </cell>
          <cell r="B1004" t="str">
            <v xml:space="preserve">Ventilador de teto com base em madeira de lei sem alojamento p/ luminária fornecido com comando para controle de velocidade, ventilação e reversão </v>
          </cell>
          <cell r="C1004" t="str">
            <v xml:space="preserve">und </v>
          </cell>
          <cell r="D1004">
            <v>120.27</v>
          </cell>
        </row>
        <row r="1005">
          <cell r="A1005">
            <v>1808</v>
          </cell>
          <cell r="B1005" t="str">
            <v xml:space="preserve">OUTROS APARELHOS </v>
          </cell>
          <cell r="C1005" t="str">
            <v/>
          </cell>
          <cell r="D1005" t="str">
            <v/>
          </cell>
        </row>
        <row r="1006">
          <cell r="A1006">
            <v>180803</v>
          </cell>
          <cell r="B1006" t="str">
            <v xml:space="preserve">Campainha tipo timbre Pial cod. 412.77 ou equivalente </v>
          </cell>
          <cell r="C1006" t="str">
            <v xml:space="preserve">und </v>
          </cell>
          <cell r="D1006">
            <v>33.86</v>
          </cell>
        </row>
        <row r="1007">
          <cell r="A1007">
            <v>180804</v>
          </cell>
          <cell r="B1007" t="str">
            <v xml:space="preserve">Campainha tipo prato Pial cod. 414.18 </v>
          </cell>
          <cell r="C1007" t="str">
            <v xml:space="preserve">und </v>
          </cell>
          <cell r="D1007">
            <v>188.19</v>
          </cell>
        </row>
        <row r="1008">
          <cell r="A1008">
            <v>180805</v>
          </cell>
          <cell r="B1008" t="str">
            <v xml:space="preserve">Coifa em chapa de aço galvanizado bitola 22 (0.7 mm), completa inclusive exaustor de 1/2 hp de potência, conforme detalhe em projeto </v>
          </cell>
          <cell r="C1008" t="str">
            <v xml:space="preserve">und </v>
          </cell>
          <cell r="D1008">
            <v>2131.1999999999998</v>
          </cell>
        </row>
        <row r="1009">
          <cell r="A1009">
            <v>180809</v>
          </cell>
          <cell r="B1009" t="str">
            <v xml:space="preserve">Chuveiro elétrico tipo ducha Lorenzetti ou Corona </v>
          </cell>
          <cell r="C1009" t="str">
            <v xml:space="preserve">und </v>
          </cell>
          <cell r="D1009">
            <v>47.27</v>
          </cell>
        </row>
        <row r="1010">
          <cell r="A1010">
            <v>19</v>
          </cell>
          <cell r="B1010" t="str">
            <v xml:space="preserve">PINTURA </v>
          </cell>
          <cell r="C1010" t="str">
            <v/>
          </cell>
          <cell r="D1010" t="str">
            <v/>
          </cell>
        </row>
        <row r="1011">
          <cell r="A1011">
            <v>1901</v>
          </cell>
          <cell r="B1011" t="str">
            <v xml:space="preserve">SOBRE PAREDES E FORROS </v>
          </cell>
          <cell r="C1011" t="str">
            <v/>
          </cell>
          <cell r="D1011" t="str">
            <v/>
          </cell>
        </row>
        <row r="1012">
          <cell r="A1012">
            <v>190101</v>
          </cell>
          <cell r="B1012" t="str">
            <v xml:space="preserve">Emassamento de paredes e forros, com duas demãos de massa à base de PVA, marcas de referência Suvinil, Coral ou Metalatex </v>
          </cell>
          <cell r="C1012" t="str">
            <v xml:space="preserve">m2 </v>
          </cell>
          <cell r="D1012">
            <v>7.42</v>
          </cell>
        </row>
        <row r="1013">
          <cell r="A1013">
            <v>190102</v>
          </cell>
          <cell r="B1013" t="str">
            <v xml:space="preserve">Emassamento de paredes e forros com duas demãos de massa à base de óleo, marcas de referência Suvinil, Coral ou Metalatex </v>
          </cell>
          <cell r="C1013" t="str">
            <v xml:space="preserve">m2 </v>
          </cell>
          <cell r="D1013">
            <v>13.21</v>
          </cell>
        </row>
        <row r="1014">
          <cell r="A1014">
            <v>190103</v>
          </cell>
          <cell r="B1014" t="str">
            <v xml:space="preserve">Emassamento de paredes e forros, com duas demãos de massa acrílica, marcas de referência Suvinil, Coral ou Metalatex </v>
          </cell>
          <cell r="C1014" t="str">
            <v xml:space="preserve">m2 </v>
          </cell>
          <cell r="D1014">
            <v>9.7200000000000006</v>
          </cell>
        </row>
        <row r="1015">
          <cell r="A1015">
            <v>190104</v>
          </cell>
          <cell r="B1015" t="str">
            <v xml:space="preserve">Pintura com tinta látex PVA, marcas de referência Suvinil, Coral ou Metalatex, inclusive selador em paredes e forros a três demãos </v>
          </cell>
          <cell r="C1015" t="str">
            <v xml:space="preserve">m2 </v>
          </cell>
          <cell r="D1015">
            <v>11.81</v>
          </cell>
        </row>
        <row r="1016">
          <cell r="A1016">
            <v>190105</v>
          </cell>
          <cell r="B1016" t="str">
            <v xml:space="preserve">Pintura com tinta esmalte sintético, marcas de referência Suvinil, Coral ou Metalatex, inclusive selador acrílico, em paredes a três demãos </v>
          </cell>
          <cell r="C1016" t="str">
            <v xml:space="preserve">m2 </v>
          </cell>
          <cell r="D1016">
            <v>13.62</v>
          </cell>
        </row>
        <row r="1017">
          <cell r="A1017">
            <v>190106</v>
          </cell>
          <cell r="B1017" t="str">
            <v xml:space="preserve">Pintura com tinta acrílica, marcas de referência Suvinil, Coral ou Metalatex, inclusive selador acrílico, em paredes e forros, a três demãos </v>
          </cell>
          <cell r="C1017" t="str">
            <v xml:space="preserve">m2 </v>
          </cell>
          <cell r="D1017">
            <v>12.57</v>
          </cell>
        </row>
        <row r="1018">
          <cell r="A1018">
            <v>190107</v>
          </cell>
          <cell r="B1018" t="str">
            <v xml:space="preserve">Pintura com nata de cimento sobre superfície áspera a três demãos </v>
          </cell>
          <cell r="C1018" t="str">
            <v xml:space="preserve">m2 </v>
          </cell>
          <cell r="D1018">
            <v>1.77</v>
          </cell>
        </row>
        <row r="1019">
          <cell r="A1019">
            <v>190108</v>
          </cell>
          <cell r="B1019" t="str">
            <v xml:space="preserve">Pintura a cal a três demãos, em paredes internas ou externas </v>
          </cell>
          <cell r="C1019" t="str">
            <v xml:space="preserve">m2 </v>
          </cell>
          <cell r="D1019">
            <v>6.45</v>
          </cell>
        </row>
        <row r="1020">
          <cell r="A1020">
            <v>190109</v>
          </cell>
          <cell r="B1020" t="str">
            <v xml:space="preserve">Pintura de letra em parede dim. 20x30cm com tinta látex acrílica, marcas de referência Suvinil, Coral ou Metalatex </v>
          </cell>
          <cell r="C1020" t="str">
            <v xml:space="preserve">und </v>
          </cell>
          <cell r="D1020">
            <v>12.1</v>
          </cell>
        </row>
        <row r="1021">
          <cell r="A1021">
            <v>190114</v>
          </cell>
          <cell r="B1021" t="str">
            <v xml:space="preserve">Selador acrílico a uma demão, marcas de referência Suvinil, Coral ou Metalatex </v>
          </cell>
          <cell r="C1021" t="str">
            <v xml:space="preserve">m2 </v>
          </cell>
          <cell r="D1021">
            <v>2.91</v>
          </cell>
        </row>
        <row r="1022">
          <cell r="A1022">
            <v>190115</v>
          </cell>
          <cell r="B1022" t="str">
            <v xml:space="preserve">Pintura com tinta látex PVA, marcas de referência Suvinil, Coral ou Metalatex, inclusive selador em paredes e forros a duas demãos </v>
          </cell>
          <cell r="C1022" t="str">
            <v xml:space="preserve">m2 </v>
          </cell>
          <cell r="D1022">
            <v>9.57</v>
          </cell>
        </row>
        <row r="1023">
          <cell r="A1023">
            <v>190116</v>
          </cell>
          <cell r="B1023" t="str">
            <v xml:space="preserve">Pintura com tinta esmalte sintético, marcas de referência Suvinil, Coral ou Metalatex, inclusive selador acrílico, em paredes, a duas demãos </v>
          </cell>
          <cell r="C1023" t="str">
            <v xml:space="preserve">m2 </v>
          </cell>
          <cell r="D1023">
            <v>10.97</v>
          </cell>
        </row>
        <row r="1024">
          <cell r="A1024">
            <v>190117</v>
          </cell>
          <cell r="B1024" t="str">
            <v xml:space="preserve">Pintura com tinta acrílica, marcas de referência Suvinil, Coral e Metalatex, inclusive selador acrílico, em paredes e forros, a duas demãos </v>
          </cell>
          <cell r="C1024" t="str">
            <v xml:space="preserve">m2 </v>
          </cell>
          <cell r="D1024">
            <v>10.119999999999999</v>
          </cell>
        </row>
        <row r="1025">
          <cell r="A1025">
            <v>190121</v>
          </cell>
          <cell r="B1025" t="str">
            <v xml:space="preserve">Líquido selador para tinta PVA, uma demão, marcas de referência Suvinil, Coral ou Metalatex </v>
          </cell>
          <cell r="C1025" t="str">
            <v xml:space="preserve">m2 </v>
          </cell>
          <cell r="D1025">
            <v>1.42</v>
          </cell>
        </row>
        <row r="1026">
          <cell r="A1026">
            <v>1902</v>
          </cell>
          <cell r="B1026" t="str">
            <v xml:space="preserve">SOBRE CONCRETO OU BLOCOS CERÂMICOS APARENTES </v>
          </cell>
          <cell r="C1026" t="str">
            <v/>
          </cell>
          <cell r="D1026" t="str">
            <v/>
          </cell>
        </row>
        <row r="1027">
          <cell r="A1027">
            <v>190201</v>
          </cell>
          <cell r="B1027" t="str">
            <v xml:space="preserve">Pintura com verniz acrílico , marcas de referência Suvinil, Coral ou Metalatex sobre concreto ou blocos aparentes, a duas demãos </v>
          </cell>
          <cell r="C1027" t="str">
            <v xml:space="preserve">m2 </v>
          </cell>
          <cell r="D1027">
            <v>5.44</v>
          </cell>
        </row>
        <row r="1028">
          <cell r="A1028">
            <v>190202</v>
          </cell>
          <cell r="B1028" t="str">
            <v xml:space="preserve">Pintura à base de silicone, marcas de referência Suvinil, Coral ou Metalatex, sobre paredes de blocos cerâmicos ou concreto a uma demão </v>
          </cell>
          <cell r="C1028" t="str">
            <v xml:space="preserve">m2 </v>
          </cell>
          <cell r="D1028">
            <v>7.78</v>
          </cell>
        </row>
        <row r="1029">
          <cell r="A1029">
            <v>190203</v>
          </cell>
          <cell r="B1029" t="str">
            <v xml:space="preserve">Pintura com tinta acrílica, marcas de referência Suvinil, Coral ou Metalatex, inclusive selador acrílico, sobre concreto ou blocos de concreto a três demãos </v>
          </cell>
          <cell r="C1029" t="str">
            <v xml:space="preserve">m2 </v>
          </cell>
          <cell r="D1029">
            <v>12.22</v>
          </cell>
        </row>
        <row r="1030">
          <cell r="A1030">
            <v>190204</v>
          </cell>
          <cell r="B1030" t="str">
            <v xml:space="preserve">Pintura com tinta acrílica, marcas de referência Suvinil, Coral ou Metalatex, inclusive selador acrílico, em cobogós de concreto a duas demãos </v>
          </cell>
          <cell r="C1030" t="str">
            <v xml:space="preserve">m2 </v>
          </cell>
          <cell r="D1030">
            <v>14.77</v>
          </cell>
        </row>
        <row r="1031">
          <cell r="A1031">
            <v>190205</v>
          </cell>
          <cell r="B1031" t="str">
            <v xml:space="preserve">Caiação de meio-fio a três demãos </v>
          </cell>
          <cell r="C1031" t="str">
            <v xml:space="preserve">m2 </v>
          </cell>
          <cell r="D1031">
            <v>5.22</v>
          </cell>
        </row>
        <row r="1032">
          <cell r="A1032">
            <v>190211</v>
          </cell>
          <cell r="B1032" t="str">
            <v xml:space="preserve">Pintura com tinta pva, sobre concreto ou bloco de concreto, a duas demãos, marcas de referência Suvinil, Coral ou Metalatex </v>
          </cell>
          <cell r="C1032" t="str">
            <v xml:space="preserve">m2 </v>
          </cell>
          <cell r="D1032">
            <v>9.57</v>
          </cell>
        </row>
        <row r="1033">
          <cell r="A1033">
            <v>1903</v>
          </cell>
          <cell r="B1033" t="str">
            <v xml:space="preserve">SOBRE MADEIRA </v>
          </cell>
          <cell r="C1033" t="str">
            <v/>
          </cell>
          <cell r="D1033" t="str">
            <v/>
          </cell>
        </row>
        <row r="1034">
          <cell r="A1034">
            <v>190301</v>
          </cell>
          <cell r="B1034" t="str">
            <v xml:space="preserve">Emassamento de esquadrias de madeira, com duas demãos de massa à base de óleo, marcas de referência Suvinil, Coral ou Metalatex </v>
          </cell>
          <cell r="C1034" t="str">
            <v xml:space="preserve">m2 </v>
          </cell>
          <cell r="D1034">
            <v>11.96</v>
          </cell>
        </row>
        <row r="1035">
          <cell r="A1035">
            <v>190302</v>
          </cell>
          <cell r="B1035" t="str">
            <v xml:space="preserve">Pintura com tinta esmalte sintético, marcas de referência Suvinil, Coral ou Metalatex, inclusive fundo branco nivelador, em madeira a duas demãos </v>
          </cell>
          <cell r="C1035" t="str">
            <v xml:space="preserve">m2 </v>
          </cell>
          <cell r="D1035">
            <v>11.85</v>
          </cell>
        </row>
        <row r="1036">
          <cell r="A1036">
            <v>190303</v>
          </cell>
          <cell r="B1036" t="str">
            <v xml:space="preserve">Pintura com verniz, marcas de referência Suvinil, Coral ou Metalatex em madeira a três demãos </v>
          </cell>
          <cell r="C1036" t="str">
            <v xml:space="preserve">m2 </v>
          </cell>
          <cell r="D1036">
            <v>11.07</v>
          </cell>
        </row>
        <row r="1037">
          <cell r="A1037">
            <v>190306</v>
          </cell>
          <cell r="B1037" t="str">
            <v xml:space="preserve">Pintura com verniz filtro solar fosco em madeira a três demãos, marcas de referência Suvinil, Coral ou Metalatex </v>
          </cell>
          <cell r="C1037" t="str">
            <v xml:space="preserve">m2 </v>
          </cell>
          <cell r="D1037">
            <v>11.46</v>
          </cell>
        </row>
        <row r="1038">
          <cell r="A1038">
            <v>1904</v>
          </cell>
          <cell r="B1038" t="str">
            <v xml:space="preserve">SOBRE METAL </v>
          </cell>
          <cell r="C1038" t="str">
            <v/>
          </cell>
          <cell r="D1038" t="str">
            <v/>
          </cell>
        </row>
        <row r="1039">
          <cell r="A1039">
            <v>190417</v>
          </cell>
          <cell r="B1039" t="str">
            <v xml:space="preserve">Pintura com tinta esmalte sintético, marcas de referência Suvinil, Coral ou Metalatex, a duas demãos, inclusive fundo anticorrosivo a uma demão em metal </v>
          </cell>
          <cell r="C1039" t="str">
            <v xml:space="preserve">m2 </v>
          </cell>
          <cell r="D1039">
            <v>10.76</v>
          </cell>
        </row>
        <row r="1040">
          <cell r="A1040">
            <v>1905</v>
          </cell>
          <cell r="B1040" t="str">
            <v xml:space="preserve">SOBRE ELEMENTOS ESPECIAIS </v>
          </cell>
          <cell r="C1040" t="str">
            <v/>
          </cell>
          <cell r="D1040" t="str">
            <v/>
          </cell>
        </row>
        <row r="1041">
          <cell r="A1041">
            <v>190501</v>
          </cell>
          <cell r="B1041" t="str">
            <v xml:space="preserve">Pintura de letras em chapas de ferro, dimensões 20x30cm, com tinta óleo ou esmalte, a duas demãos, marcas de referência Suvinil, Coral ou Metalatex </v>
          </cell>
          <cell r="C1041" t="str">
            <v xml:space="preserve">und </v>
          </cell>
          <cell r="D1041">
            <v>2.5</v>
          </cell>
        </row>
        <row r="1042">
          <cell r="A1042">
            <v>1906</v>
          </cell>
          <cell r="B1042" t="str">
            <v xml:space="preserve">SOBRE PISOS </v>
          </cell>
          <cell r="C1042" t="str">
            <v/>
          </cell>
          <cell r="D1042" t="str">
            <v/>
          </cell>
        </row>
        <row r="1043">
          <cell r="A1043">
            <v>190601</v>
          </cell>
          <cell r="B1043" t="str">
            <v xml:space="preserve">Pintura à base de epoxi , marcas de referência Suvinil, Coral ou Metalatex, em faixas com largura de 5 cm para demarcação de quadra de esportes </v>
          </cell>
          <cell r="C1043" t="str">
            <v xml:space="preserve">m </v>
          </cell>
          <cell r="D1043">
            <v>15.97</v>
          </cell>
        </row>
        <row r="1044">
          <cell r="A1044">
            <v>190602</v>
          </cell>
          <cell r="B1044" t="str">
            <v xml:space="preserve">Pintura com tinta à base de resinas acrílicas, marcas de referência Suvinil, Coral ou Metalatex, sobre piso de concreto, a duas demãos </v>
          </cell>
          <cell r="C1044" t="str">
            <v xml:space="preserve">m2 </v>
          </cell>
          <cell r="D1044">
            <v>17.72</v>
          </cell>
        </row>
        <row r="1045">
          <cell r="A1045">
            <v>190603</v>
          </cell>
          <cell r="B1045" t="str">
            <v xml:space="preserve">Pintura sobre pisos, marcas de referência Novacor, Coral ou Suvinil, a duas demãos </v>
          </cell>
          <cell r="C1045" t="str">
            <v xml:space="preserve">m2 </v>
          </cell>
          <cell r="D1045">
            <v>10.44</v>
          </cell>
        </row>
        <row r="1046">
          <cell r="A1046">
            <v>190604</v>
          </cell>
          <cell r="B1046" t="str">
            <v xml:space="preserve">Pintura à base de epoxi, marcas de referência Suvinil, Coral ou Metalatex, em faixas com largura de 8 cm, para demarcação de quadra de esportes </v>
          </cell>
          <cell r="C1046" t="str">
            <v xml:space="preserve">m </v>
          </cell>
          <cell r="D1046">
            <v>25.57</v>
          </cell>
        </row>
        <row r="1047">
          <cell r="A1047">
            <v>1907</v>
          </cell>
          <cell r="B1047" t="str">
            <v xml:space="preserve">REVISÕES E REPAROS </v>
          </cell>
          <cell r="C1047" t="str">
            <v/>
          </cell>
          <cell r="D1047" t="str">
            <v/>
          </cell>
        </row>
        <row r="1048">
          <cell r="A1048">
            <v>190703</v>
          </cell>
          <cell r="B1048" t="str">
            <v xml:space="preserve">Correção com massa rápida em esquadrias de ferro (onde houver imperfeições) </v>
          </cell>
          <cell r="C1048" t="str">
            <v xml:space="preserve">m2 </v>
          </cell>
          <cell r="D1048">
            <v>8.2899999999999991</v>
          </cell>
        </row>
        <row r="1049">
          <cell r="A1049">
            <v>20</v>
          </cell>
          <cell r="B1049" t="str">
            <v xml:space="preserve">SERVIÇOS COMPLEMENTARES EXTERNOS </v>
          </cell>
          <cell r="C1049" t="str">
            <v/>
          </cell>
          <cell r="D1049" t="str">
            <v/>
          </cell>
        </row>
        <row r="1050">
          <cell r="A1050">
            <v>2001</v>
          </cell>
          <cell r="B1050" t="str">
            <v xml:space="preserve">MUROS E FECHAMENTOS </v>
          </cell>
          <cell r="C1050" t="str">
            <v/>
          </cell>
          <cell r="D1050" t="str">
            <v/>
          </cell>
        </row>
        <row r="1051">
          <cell r="A1051">
            <v>200101</v>
          </cell>
          <cell r="B1051" t="str">
            <v xml:space="preserve">Alambrado c/ tela losangular de arame fio 12 malha 2" revest. em PVC com tubo de ferro galvanizado vertical de 2 1/2" e horizontal de 1" incl. portão, pintados com esmalte sobre fundo anticorrosivo </v>
          </cell>
          <cell r="C1051" t="str">
            <v xml:space="preserve">m2 </v>
          </cell>
          <cell r="D1051">
            <v>108.6</v>
          </cell>
        </row>
        <row r="1052">
          <cell r="A1052">
            <v>200104</v>
          </cell>
          <cell r="B1052" t="str">
            <v xml:space="preserve">Cerca de madeira com ripas de 7 x 2 cm, altura de 1.50 m e caibro de 8 x 8 cm em madeira de lei espaçados a cada 2.0 m </v>
          </cell>
          <cell r="C1052" t="str">
            <v xml:space="preserve">m </v>
          </cell>
          <cell r="D1052">
            <v>125.25</v>
          </cell>
        </row>
        <row r="1053">
          <cell r="A1053">
            <v>200105</v>
          </cell>
          <cell r="B1053" t="str">
            <v xml:space="preserve">Cerca com tela fio 16 malha losangular de 2", fixadas c/ grampos em pontaletes de madeira 8x8cm espaçados de 1.5m, com bases concretadas e com três fios tensores de arame galvanizado n.12 </v>
          </cell>
          <cell r="C1053" t="str">
            <v xml:space="preserve">m </v>
          </cell>
          <cell r="D1053">
            <v>76.33</v>
          </cell>
        </row>
        <row r="1054">
          <cell r="A1054">
            <v>200106</v>
          </cell>
          <cell r="B1054" t="str">
            <v xml:space="preserve">(**)Muro de alvenaria de bloco cerâmico, esp. 10cm, com pilares a cada 3 m, revestido com chapisco </v>
          </cell>
          <cell r="C1054" t="str">
            <v xml:space="preserve">m2 </v>
          </cell>
          <cell r="D1054">
            <v>80.540000000000006</v>
          </cell>
        </row>
        <row r="1055">
          <cell r="A1055">
            <v>200107</v>
          </cell>
          <cell r="B1055" t="str">
            <v xml:space="preserve">Cerca com cinco fios de arame liso n. 12 fixados com grampos em pontaletes de 8 x 8cm a cada 2.0 m e altura livre de 1.6 m </v>
          </cell>
          <cell r="C1055" t="str">
            <v xml:space="preserve">m </v>
          </cell>
          <cell r="D1055">
            <v>43.34</v>
          </cell>
        </row>
        <row r="1056">
          <cell r="A1056">
            <v>200108</v>
          </cell>
          <cell r="B1056" t="str">
            <v xml:space="preserve">Muro de arrimo de concreto ciclópico com aterro na parte posterior, inclusive forma de madeira e dreno de brita </v>
          </cell>
          <cell r="C1056" t="str">
            <v xml:space="preserve">m3 </v>
          </cell>
          <cell r="D1056">
            <v>572.75</v>
          </cell>
        </row>
        <row r="1057">
          <cell r="A1057">
            <v>200120</v>
          </cell>
          <cell r="B1057" t="str">
            <v xml:space="preserve">Cerca c/tela losang. arame fio 12 malha 2" revest. em PVC com mourão de concreto fixado em solo, altura de 2.30m, base de 15x15cm e topo de 11x11cm a cada 3m, c/3 fios tensores, incl. sapata de 40x40x50cm </v>
          </cell>
          <cell r="C1057" t="str">
            <v xml:space="preserve">m </v>
          </cell>
          <cell r="D1057">
            <v>107.7</v>
          </cell>
        </row>
        <row r="1058">
          <cell r="A1058">
            <v>200121</v>
          </cell>
          <cell r="B1058" t="str">
            <v xml:space="preserve">Cerca c/tela losang. arame fio 12 malha 2" revest. em PVC com mourão de concreto fixado em rocha, altura de 2.30m, base de 15x15cm e topo de 11x11cm a cada 3m, c/3 fios tensores, incl. chumbadores e bloco de 30x30x40cm </v>
          </cell>
          <cell r="C1058" t="str">
            <v xml:space="preserve">m </v>
          </cell>
          <cell r="D1058">
            <v>132.49</v>
          </cell>
        </row>
        <row r="1059">
          <cell r="A1059">
            <v>200124</v>
          </cell>
          <cell r="B1059" t="str">
            <v xml:space="preserve">Muro de alvenaria de blocos cerâmicos 10x20x20cm, c/ pilares a cada 2 m, esp. 10cm e h=2.5m, revestido com chapisco, reboco e pintura acrílica a 2 demãos, incl. pilares, cintas e sapatas, empregando arg. cimento cal e areia </v>
          </cell>
          <cell r="C1059" t="str">
            <v xml:space="preserve">m </v>
          </cell>
          <cell r="D1059">
            <v>449.56</v>
          </cell>
        </row>
        <row r="1060">
          <cell r="A1060">
            <v>200128</v>
          </cell>
          <cell r="B1060" t="str">
            <v xml:space="preserve">Alambrado sobre muro existente, executado em tela fio 12 malha 3", com 02 fios tensores, fixados em tubos de FG 11/2" colocados a cada 3m (h do alambrado =1,5m), inlcusive chumbamento no muro </v>
          </cell>
          <cell r="C1060" t="str">
            <v xml:space="preserve">m2 </v>
          </cell>
          <cell r="D1060">
            <v>126.6</v>
          </cell>
        </row>
        <row r="1061">
          <cell r="A1061">
            <v>200129</v>
          </cell>
          <cell r="B1061" t="str">
            <v xml:space="preserve">Cerca com mourão de concreto fixado em solo, altura 2.30m, base de 15x15cm e topo 11x11cm, com 10 fios de arame galvanizado liso nº 10 </v>
          </cell>
          <cell r="C1061" t="str">
            <v xml:space="preserve">m </v>
          </cell>
          <cell r="D1061">
            <v>49.55</v>
          </cell>
        </row>
        <row r="1062">
          <cell r="A1062">
            <v>200130</v>
          </cell>
          <cell r="B1062" t="str">
            <v xml:space="preserve">Gradil H = 1.90m padrão SEDU em tudo de FG 2" e barra chata de 11/2"x1/4", para fixação sobre mureta conforme projeto, exclusive a mureta. </v>
          </cell>
          <cell r="C1062" t="str">
            <v xml:space="preserve">m </v>
          </cell>
          <cell r="D1062">
            <v>393.19</v>
          </cell>
        </row>
        <row r="1063">
          <cell r="A1063">
            <v>200131</v>
          </cell>
          <cell r="B1063" t="str">
            <v xml:space="preserve">Gradil H = 1.90m padrão SEDU em tubo de FG 31/2" e barra chata de 2"x1/4" para fixação sobre mureta conforme projeto, exclusive a mureta. </v>
          </cell>
          <cell r="C1063" t="str">
            <v xml:space="preserve">m </v>
          </cell>
          <cell r="D1063">
            <v>726.87</v>
          </cell>
        </row>
        <row r="1064">
          <cell r="A1064">
            <v>2002</v>
          </cell>
          <cell r="B1064" t="str">
            <v xml:space="preserve">PAVIMENTAÇÃO </v>
          </cell>
          <cell r="C1064" t="str">
            <v/>
          </cell>
          <cell r="D1064" t="str">
            <v/>
          </cell>
        </row>
        <row r="1065">
          <cell r="A1065">
            <v>200202</v>
          </cell>
          <cell r="B1065" t="str">
            <v xml:space="preserve">Meio-fio de concreto pré-moldado com dimensões de 15x12x30x100 cm, rejuntados com argamassa de cimento e areia no traço 1:3 </v>
          </cell>
          <cell r="C1065" t="str">
            <v xml:space="preserve">m </v>
          </cell>
          <cell r="D1065">
            <v>27.35</v>
          </cell>
        </row>
        <row r="1066">
          <cell r="A1066">
            <v>200206</v>
          </cell>
          <cell r="B1066" t="str">
            <v xml:space="preserve">Blocos pré-moldados de concreto tipo pavi-s ou equivalente, espessura de 8 cm e resistência a compressão mínima de 35MPa, assentados sobre colchão de pó de pedra na espessura de 10 cm </v>
          </cell>
          <cell r="C1066" t="str">
            <v xml:space="preserve">m2 </v>
          </cell>
          <cell r="D1066">
            <v>47.63</v>
          </cell>
        </row>
        <row r="1067">
          <cell r="A1067">
            <v>200209</v>
          </cell>
          <cell r="B1067" t="str">
            <v xml:space="preserve">Passeio de cimentado camurçado com argamassa de cimento e areia no traço 1:3 esp. 1.5cm e lastro de concreto com 8cm de espessura, inclusive preparo de caixa </v>
          </cell>
          <cell r="C1067" t="str">
            <v xml:space="preserve">m2 </v>
          </cell>
          <cell r="D1067">
            <v>63.85</v>
          </cell>
        </row>
        <row r="1068">
          <cell r="A1068">
            <v>200214</v>
          </cell>
          <cell r="B1068" t="str">
            <v xml:space="preserve">Blocos pré-moldados de concreto tipo pavi-s ou equivalente, espessura 10 cm e resistência a compressão mínima de 35MPa, assentados sobre colchão de pó de pedra na espessura de 10 cm </v>
          </cell>
          <cell r="C1068" t="str">
            <v xml:space="preserve">m2 </v>
          </cell>
          <cell r="D1068">
            <v>58.87</v>
          </cell>
        </row>
        <row r="1069">
          <cell r="A1069">
            <v>200223</v>
          </cell>
          <cell r="B1069" t="str">
            <v xml:space="preserve">Execução de lastro de brita nº 02 sob passeios e ciclovias, incl. escavação </v>
          </cell>
          <cell r="C1069" t="str">
            <v xml:space="preserve">m3 </v>
          </cell>
          <cell r="D1069">
            <v>100.25</v>
          </cell>
        </row>
        <row r="1070">
          <cell r="A1070">
            <v>200229</v>
          </cell>
          <cell r="B1070" t="str">
            <v xml:space="preserve">Meio-fio de concreto moldado in-loco com formas de chapa compensada resinada 6mm, nas dimensões 10 x 30 cm, incl. escavação, reaterro e bota-fora </v>
          </cell>
          <cell r="C1070" t="str">
            <v xml:space="preserve">m </v>
          </cell>
          <cell r="D1070">
            <v>38.44</v>
          </cell>
        </row>
        <row r="1071">
          <cell r="A1071">
            <v>200237</v>
          </cell>
          <cell r="B1071" t="str">
            <v xml:space="preserve">Blocos pré-moldados de concreto tipo pavi-s ou equivalente, espessura de 6 cm e resistência a compressão mínima de 35MPa, assentados sobre colchão de pó de pedra na espessura de 10 cm </v>
          </cell>
          <cell r="C1071" t="str">
            <v xml:space="preserve">m2 </v>
          </cell>
          <cell r="D1071">
            <v>40.869999999999997</v>
          </cell>
        </row>
        <row r="1072">
          <cell r="A1072">
            <v>200240</v>
          </cell>
          <cell r="B1072" t="str">
            <v xml:space="preserve">Calçamento de pedra portuguesa, inclusive lastro de concreto com 8cm de espessura para regularização, assentado com cimento e areia </v>
          </cell>
          <cell r="C1072" t="str">
            <v xml:space="preserve">m2 </v>
          </cell>
          <cell r="D1072">
            <v>86.37</v>
          </cell>
        </row>
        <row r="1073">
          <cell r="A1073">
            <v>200243</v>
          </cell>
          <cell r="B1073" t="str">
            <v xml:space="preserve">Canaleta no piso em concreto simples com dimensões internas de 20 x 10 cm e grelha em ferro diam. 1/2" a cada 3 cm fixados em cantoneira de 3/4" x 1/8" apoiada sobre requadro em cantoneira de 1" x 3/16" </v>
          </cell>
          <cell r="C1073" t="str">
            <v xml:space="preserve">m </v>
          </cell>
          <cell r="D1073">
            <v>130.5</v>
          </cell>
        </row>
        <row r="1074">
          <cell r="A1074">
            <v>200244</v>
          </cell>
          <cell r="B1074" t="str">
            <v xml:space="preserve">Fornecimento e assentamento de blocos hexagonais de concreto h=6cm, sobre coxim de areia </v>
          </cell>
          <cell r="C1074" t="str">
            <v xml:space="preserve">m2 </v>
          </cell>
          <cell r="D1074">
            <v>40.67</v>
          </cell>
        </row>
        <row r="1075">
          <cell r="A1075">
            <v>200246</v>
          </cell>
          <cell r="B1075" t="str">
            <v xml:space="preserve">Fornecimento e assentamento de blocos hexagonais de concreto h=8cm, sobre coxim de areia </v>
          </cell>
          <cell r="C1075" t="str">
            <v xml:space="preserve">m2 </v>
          </cell>
          <cell r="D1075">
            <v>46.96</v>
          </cell>
        </row>
        <row r="1076">
          <cell r="A1076">
            <v>2003</v>
          </cell>
          <cell r="B1076" t="str">
            <v xml:space="preserve">PAISAGISMO </v>
          </cell>
          <cell r="C1076" t="str">
            <v/>
          </cell>
          <cell r="D1076" t="str">
            <v/>
          </cell>
        </row>
        <row r="1077">
          <cell r="A1077">
            <v>200303</v>
          </cell>
          <cell r="B1077" t="str">
            <v xml:space="preserve">Fornecimento de grama tipo esmeralda em placas com espessura de 0.06 m, exclusive plantio </v>
          </cell>
          <cell r="C1077" t="str">
            <v xml:space="preserve">m2 </v>
          </cell>
          <cell r="D1077">
            <v>6.53</v>
          </cell>
        </row>
        <row r="1078">
          <cell r="A1078">
            <v>200304</v>
          </cell>
          <cell r="B1078" t="str">
            <v xml:space="preserve">Manutenção para poda e limpeza de árvores e arbustos </v>
          </cell>
          <cell r="C1078" t="str">
            <v xml:space="preserve">m2 </v>
          </cell>
          <cell r="D1078">
            <v>0.01</v>
          </cell>
        </row>
        <row r="1079">
          <cell r="A1079">
            <v>200305</v>
          </cell>
          <cell r="B1079" t="str">
            <v xml:space="preserve">Fornecimento e espalhamento de areia média lavada </v>
          </cell>
          <cell r="C1079" t="str">
            <v xml:space="preserve">m3 </v>
          </cell>
          <cell r="D1079">
            <v>92.76</v>
          </cell>
        </row>
        <row r="1080">
          <cell r="A1080">
            <v>200306</v>
          </cell>
          <cell r="B1080" t="str">
            <v xml:space="preserve">Fornecimento e espalhamento de brita 1 ou 2 </v>
          </cell>
          <cell r="C1080" t="str">
            <v xml:space="preserve">m3 </v>
          </cell>
          <cell r="D1080">
            <v>80.37</v>
          </cell>
        </row>
        <row r="1081">
          <cell r="A1081">
            <v>200307</v>
          </cell>
          <cell r="B1081" t="str">
            <v xml:space="preserve">Fornecimento e espalhamento de terra vegetal </v>
          </cell>
          <cell r="C1081" t="str">
            <v xml:space="preserve">m3 </v>
          </cell>
          <cell r="D1081">
            <v>88.77</v>
          </cell>
        </row>
        <row r="1082">
          <cell r="A1082">
            <v>200323</v>
          </cell>
          <cell r="B1082" t="str">
            <v xml:space="preserve">Fornecimento e espalhamento de pó de pedra </v>
          </cell>
          <cell r="C1082" t="str">
            <v xml:space="preserve">m3 </v>
          </cell>
          <cell r="D1082">
            <v>63.14</v>
          </cell>
        </row>
        <row r="1083">
          <cell r="A1083">
            <v>200326</v>
          </cell>
          <cell r="B1083" t="str">
            <v xml:space="preserve">Fornecimento e plantio de grama em placas tipo esmeralda </v>
          </cell>
          <cell r="C1083" t="str">
            <v xml:space="preserve">m2 </v>
          </cell>
          <cell r="D1083">
            <v>12.2</v>
          </cell>
        </row>
        <row r="1084">
          <cell r="A1084">
            <v>2004</v>
          </cell>
          <cell r="B1084" t="str">
            <v xml:space="preserve">TRATAMENTO, CONSERVAÇÃO E LIMPEZA </v>
          </cell>
          <cell r="C1084" t="str">
            <v/>
          </cell>
          <cell r="D1084" t="str">
            <v/>
          </cell>
        </row>
        <row r="1085">
          <cell r="A1085">
            <v>200401</v>
          </cell>
          <cell r="B1085" t="str">
            <v xml:space="preserve">Limpeza geral da obra </v>
          </cell>
          <cell r="C1085" t="str">
            <v xml:space="preserve">m2 </v>
          </cell>
          <cell r="D1085">
            <v>4.71</v>
          </cell>
        </row>
        <row r="1086">
          <cell r="A1086">
            <v>200402</v>
          </cell>
          <cell r="B1086" t="str">
            <v xml:space="preserve">Limpeza geral de obras (quadras, praças e jardins) </v>
          </cell>
          <cell r="C1086" t="str">
            <v xml:space="preserve">m2 </v>
          </cell>
          <cell r="D1086">
            <v>0.47</v>
          </cell>
        </row>
        <row r="1087">
          <cell r="A1087">
            <v>200404</v>
          </cell>
          <cell r="B1087" t="str">
            <v xml:space="preserve">Limpeza de pisos e revestimentos cerâmicos </v>
          </cell>
          <cell r="C1087" t="str">
            <v xml:space="preserve">m2 </v>
          </cell>
          <cell r="D1087">
            <v>6.25</v>
          </cell>
        </row>
        <row r="1088">
          <cell r="A1088">
            <v>200405</v>
          </cell>
          <cell r="B1088" t="str">
            <v xml:space="preserve">Limpeza de aparelhos sanitários, exclusive metais </v>
          </cell>
          <cell r="C1088" t="str">
            <v xml:space="preserve">und </v>
          </cell>
          <cell r="D1088">
            <v>2.83</v>
          </cell>
        </row>
        <row r="1089">
          <cell r="A1089">
            <v>200406</v>
          </cell>
          <cell r="B1089" t="str">
            <v xml:space="preserve">Limpeza de metais sanitários </v>
          </cell>
          <cell r="C1089" t="str">
            <v xml:space="preserve">und </v>
          </cell>
          <cell r="D1089">
            <v>1.22</v>
          </cell>
        </row>
        <row r="1090">
          <cell r="A1090">
            <v>2005</v>
          </cell>
          <cell r="B1090" t="str">
            <v xml:space="preserve">DIVERSOS EXTERNOS </v>
          </cell>
          <cell r="C1090" t="str">
            <v/>
          </cell>
          <cell r="D1090" t="str">
            <v/>
          </cell>
        </row>
        <row r="1091">
          <cell r="A1091">
            <v>200501</v>
          </cell>
          <cell r="B1091" t="str">
            <v xml:space="preserve">Conjunto de 03 mastros, para bandeira, em ferro galvanizado, 2 com 7,50m de altura e 1 com 9,0m de altura, nos diâmetros de 4", 3" e 2", inclusive base de concreto, conf. detalhe de projeto </v>
          </cell>
          <cell r="C1091" t="str">
            <v xml:space="preserve">und </v>
          </cell>
          <cell r="D1091">
            <v>5452.26</v>
          </cell>
        </row>
        <row r="1092">
          <cell r="A1092">
            <v>200502</v>
          </cell>
          <cell r="B1092" t="str">
            <v xml:space="preserve">Letra de ferro batido com altura 10 cm, inclusive fundo protetor e pintura a óleo ou esmalte </v>
          </cell>
          <cell r="C1092" t="str">
            <v xml:space="preserve">und </v>
          </cell>
          <cell r="D1092">
            <v>36.65</v>
          </cell>
        </row>
        <row r="1093">
          <cell r="A1093">
            <v>200503</v>
          </cell>
          <cell r="B1093" t="str">
            <v xml:space="preserve">Letra de chapa de ferro galvanizado dim 20 x 30 cm, inclusive fundo protetor e pintura a esmalte sintético </v>
          </cell>
          <cell r="C1093" t="str">
            <v xml:space="preserve">und </v>
          </cell>
          <cell r="D1093">
            <v>82.28</v>
          </cell>
        </row>
        <row r="1094">
          <cell r="A1094">
            <v>200504</v>
          </cell>
          <cell r="B1094" t="str">
            <v xml:space="preserve">Letras de chapa de ferro galvanizado com altura 10cm, inclusive fundo protetor e pintura a óleo ou esmalte </v>
          </cell>
          <cell r="C1094" t="str">
            <v xml:space="preserve">und </v>
          </cell>
          <cell r="D1094">
            <v>32.06</v>
          </cell>
        </row>
        <row r="1095">
          <cell r="A1095">
            <v>200511</v>
          </cell>
          <cell r="B1095" t="str">
            <v xml:space="preserve">Banco de concreto aparente com tampo de 40x40x5 cm e base de 20x20x36 cm para mesa de jogos, conforme detalhe em projeto </v>
          </cell>
          <cell r="C1095" t="str">
            <v xml:space="preserve">und </v>
          </cell>
          <cell r="D1095">
            <v>92.84</v>
          </cell>
        </row>
        <row r="1096">
          <cell r="A1096">
            <v>200512</v>
          </cell>
          <cell r="B1096" t="str">
            <v xml:space="preserve">Mesa de concreto aparente com tampo de 60x60x5 cm, base de 30x30x75 cm e tabuleiro 40x40cm embutido no concreto, feito com pastilhas de mármore branco e granito preto de 5x5x2cm conf. projeto </v>
          </cell>
          <cell r="C1096" t="str">
            <v xml:space="preserve">und </v>
          </cell>
          <cell r="D1096">
            <v>317.12</v>
          </cell>
        </row>
        <row r="1097">
          <cell r="A1097">
            <v>200513</v>
          </cell>
          <cell r="B1097" t="str">
            <v xml:space="preserve">Escada tipo marinheiro de tubo de ferro 1" e 3/4", com h=4.20m, para acesso a caixa d'água, inclusive pintura em esmalte sintético, conforme detalhe em projeto </v>
          </cell>
          <cell r="C1097" t="str">
            <v xml:space="preserve">und </v>
          </cell>
          <cell r="D1097">
            <v>791.56</v>
          </cell>
        </row>
        <row r="1098">
          <cell r="A1098">
            <v>200517</v>
          </cell>
          <cell r="B1098" t="str">
            <v xml:space="preserve">Placa para inauguração de obra em alumínio fundido, dimensões 30 x 50 cm, inclusive assentamento </v>
          </cell>
          <cell r="C1098" t="str">
            <v xml:space="preserve">und </v>
          </cell>
          <cell r="D1098">
            <v>436.98</v>
          </cell>
        </row>
        <row r="1099">
          <cell r="A1099">
            <v>200549</v>
          </cell>
          <cell r="B1099" t="str">
            <v xml:space="preserve">Brises de chapa de cimento amianto, acabamento esmalte sintético acetinado branco, peça com dimensões 110x25cm (exclusive pintura) </v>
          </cell>
          <cell r="C1099" t="str">
            <v xml:space="preserve">und </v>
          </cell>
          <cell r="D1099">
            <v>42.3</v>
          </cell>
        </row>
        <row r="1100">
          <cell r="A1100">
            <v>200562</v>
          </cell>
          <cell r="B1100" t="str">
            <v xml:space="preserve">Caixa pré-moldada de concreto para aparelho de ar condicionado de 18.000 BTU </v>
          </cell>
          <cell r="C1100" t="str">
            <v xml:space="preserve">und </v>
          </cell>
          <cell r="D1100">
            <v>150.13999999999999</v>
          </cell>
        </row>
        <row r="1101">
          <cell r="A1101">
            <v>200563</v>
          </cell>
          <cell r="B1101" t="str">
            <v xml:space="preserve">Banco de concreto armado aparente com apoios de alvenaria assentada com argamassa de cimento, cal e areia, largura de 0,50m e espessura de 0,05m </v>
          </cell>
          <cell r="C1101" t="str">
            <v xml:space="preserve">m </v>
          </cell>
          <cell r="D1101">
            <v>83.94</v>
          </cell>
        </row>
        <row r="1102">
          <cell r="A1102">
            <v>200572</v>
          </cell>
          <cell r="B1102" t="str">
            <v xml:space="preserve">Poço c/ anéis pré-moldados diam. 1.5m e profundidade de 7m, inclusive fornecimento </v>
          </cell>
          <cell r="C1102" t="str">
            <v xml:space="preserve">und </v>
          </cell>
          <cell r="D1102">
            <v>1011.85</v>
          </cell>
        </row>
        <row r="1103">
          <cell r="A1103">
            <v>200573</v>
          </cell>
          <cell r="B1103" t="str">
            <v xml:space="preserve">Bicicletário em tubo de ferro galvanizado 1" e ferro liso 1/2", inclusive pintura, conforme projeto padrão SEDU </v>
          </cell>
          <cell r="C1103" t="str">
            <v xml:space="preserve">m </v>
          </cell>
          <cell r="D1103">
            <v>107.14</v>
          </cell>
        </row>
        <row r="1104">
          <cell r="A1104">
            <v>2007</v>
          </cell>
          <cell r="B1104" t="str">
            <v xml:space="preserve">QUADRA DE ESPORTES (Ver nota 9 da planilha) </v>
          </cell>
          <cell r="C1104" t="str">
            <v/>
          </cell>
          <cell r="D1104" t="str">
            <v/>
          </cell>
        </row>
        <row r="1105">
          <cell r="A1105">
            <v>200702</v>
          </cell>
          <cell r="B1105" t="str">
            <v xml:space="preserve">Piso quadra poliesportiva fck&gt;=25MPa, camada única e.10cm, c/ arm. mínima 1/3 da altura, acab. superf. c/ rotoalisador, juntas c/ corte serra diamantada preenchida c/ mastique, sobre base solo brita 30% esp.10cm e resina endur. </v>
          </cell>
          <cell r="C1105" t="str">
            <v xml:space="preserve">m2 </v>
          </cell>
          <cell r="D1105">
            <v>88.17</v>
          </cell>
        </row>
        <row r="1106">
          <cell r="A1106">
            <v>200703</v>
          </cell>
          <cell r="B1106" t="str">
            <v xml:space="preserve">Pintura à base de epoxi, marcas de referência Suvinil, Coral ou Novacor, em faixas com largura de 5cm, para demarcação de quadras de esportes </v>
          </cell>
          <cell r="C1106" t="str">
            <v xml:space="preserve">m </v>
          </cell>
          <cell r="D1106">
            <v>15.97</v>
          </cell>
        </row>
        <row r="1107">
          <cell r="A1107">
            <v>200704</v>
          </cell>
          <cell r="B1107" t="str">
            <v xml:space="preserve">Pintura com tinta à base de resinas acrílicas, marcas de referencia Suvinil, Coral ou Novacor, sobre piso de concreto a duas demãos </v>
          </cell>
          <cell r="C1107" t="str">
            <v xml:space="preserve">m2 </v>
          </cell>
          <cell r="D1107">
            <v>17.72</v>
          </cell>
        </row>
        <row r="1108">
          <cell r="A1108">
            <v>200705</v>
          </cell>
          <cell r="B1108" t="str">
            <v xml:space="preserve">Rede para voleibol com malha grossa, faixas de lona superior e inferior </v>
          </cell>
          <cell r="C1108" t="str">
            <v xml:space="preserve">und </v>
          </cell>
          <cell r="D1108">
            <v>66.94</v>
          </cell>
        </row>
        <row r="1109">
          <cell r="A1109">
            <v>200706</v>
          </cell>
          <cell r="B1109" t="str">
            <v xml:space="preserve">Suporte para tabela de basquete de concreto armado Fck = 15MPa, inclusive forma, armação, lançamento e desforma </v>
          </cell>
          <cell r="C1109" t="str">
            <v xml:space="preserve">und </v>
          </cell>
          <cell r="D1109">
            <v>2215.3200000000002</v>
          </cell>
        </row>
        <row r="1110">
          <cell r="A1110">
            <v>200707</v>
          </cell>
          <cell r="B1110" t="str">
            <v xml:space="preserve">Trave para futebol de salão de tubo de ferro galvanizado 3", com recuo, removível </v>
          </cell>
          <cell r="C1110" t="str">
            <v xml:space="preserve">und </v>
          </cell>
          <cell r="D1110">
            <v>961.6</v>
          </cell>
        </row>
        <row r="1111">
          <cell r="A1111">
            <v>200708</v>
          </cell>
          <cell r="B1111" t="str">
            <v xml:space="preserve">Poste de voleibol de tubo de ferro galvanizado 3"e parte móvel de 21/2", inclusive carretilha, furo com tubo de ferro galvanizado de 31/2"e tampão de furo </v>
          </cell>
          <cell r="C1111" t="str">
            <v xml:space="preserve">und </v>
          </cell>
          <cell r="D1111">
            <v>458.7</v>
          </cell>
        </row>
        <row r="1112">
          <cell r="A1112">
            <v>200709</v>
          </cell>
          <cell r="B1112" t="str">
            <v xml:space="preserve">Tabela de basquete de madeira, com aro, inclusive colocação </v>
          </cell>
          <cell r="C1112" t="str">
            <v xml:space="preserve">und </v>
          </cell>
          <cell r="D1112">
            <v>406.37</v>
          </cell>
        </row>
        <row r="1113">
          <cell r="A1113">
            <v>200710</v>
          </cell>
          <cell r="B1113" t="str">
            <v xml:space="preserve">Poste completo para iluminação de quadra poliesportiva com tres projetores circulares PL 400VM TECNOWATT ou equiv. e lâmpadas vapor de mercúrio 400W/220V PHILIPS ou equiv., inclusive cruzeta p/ fixação dos projetores </v>
          </cell>
          <cell r="C1113" t="str">
            <v xml:space="preserve">und </v>
          </cell>
          <cell r="D1113">
            <v>2097.42</v>
          </cell>
        </row>
        <row r="1114">
          <cell r="A1114">
            <v>200711</v>
          </cell>
          <cell r="B1114" t="str">
            <v xml:space="preserve">Alambrado com tela fio 12, malha de 1", tubos de ferro galvanizado verticais de 2" e tubos de ferro galvanizado horizontais de 1" soldados nas partes superior e inferior, inclusive portão </v>
          </cell>
          <cell r="C1114" t="str">
            <v xml:space="preserve">m2 </v>
          </cell>
          <cell r="D1114">
            <v>142.75</v>
          </cell>
        </row>
        <row r="1115">
          <cell r="A1115">
            <v>200713</v>
          </cell>
          <cell r="B1115" t="str">
            <v xml:space="preserve">Rede para futebol de salão </v>
          </cell>
          <cell r="C1115" t="str">
            <v xml:space="preserve">und </v>
          </cell>
          <cell r="D1115">
            <v>69.989999999999995</v>
          </cell>
        </row>
        <row r="1116">
          <cell r="A1116">
            <v>200714</v>
          </cell>
          <cell r="B1116" t="str">
            <v xml:space="preserve">Preparo, regularização e compactação do terreno (compactador manual) para execução de piso de quadra </v>
          </cell>
          <cell r="C1116" t="str">
            <v xml:space="preserve">m2 </v>
          </cell>
          <cell r="D1116">
            <v>6.6</v>
          </cell>
        </row>
        <row r="1117">
          <cell r="A1117">
            <v>200715</v>
          </cell>
          <cell r="B1117" t="str">
            <v xml:space="preserve">Mureta em alvenaria de blocos cerâmicos 10x20x20cmm, h=0.60cm, para fechamento de quadra, com pilaretes de travamento em concreto armado a cada 3m, inclusive chapisco </v>
          </cell>
          <cell r="C1117" t="str">
            <v xml:space="preserve">m2 </v>
          </cell>
          <cell r="D1117">
            <v>87.56</v>
          </cell>
        </row>
        <row r="1118">
          <cell r="A1118">
            <v>200716</v>
          </cell>
          <cell r="B1118" t="str">
            <v xml:space="preserve">Parede em alvenaria de bloco cerâmico 10x20x20cm, h=2m, para proteção de fundo de gol (quadra poliesportiva), com pilares em concreto armado a cada 3m para travamento, inclusive chapisco </v>
          </cell>
          <cell r="C1118" t="str">
            <v xml:space="preserve">m2 </v>
          </cell>
          <cell r="D1118">
            <v>72.55</v>
          </cell>
        </row>
        <row r="1119">
          <cell r="A1119">
            <v>200717</v>
          </cell>
          <cell r="B1119" t="str">
            <v xml:space="preserve">Goivete nas dimensões 2x1 executado sobre alvenaria chapiscada e rebocada </v>
          </cell>
          <cell r="C1119" t="str">
            <v xml:space="preserve">m </v>
          </cell>
          <cell r="D1119">
            <v>2.0699999999999998</v>
          </cell>
        </row>
        <row r="1120">
          <cell r="A1120">
            <v>200718</v>
          </cell>
          <cell r="B1120" t="str">
            <v xml:space="preserve">Ponto para 3 projetores em quadra poliesp. coberta, inclusive fios, eletrodutos tipo condulete aparente marca de ref. TIGRE e suporte para fixação em cantoneira, conf. projeto </v>
          </cell>
          <cell r="C1120" t="str">
            <v xml:space="preserve">und </v>
          </cell>
          <cell r="D1120">
            <v>487.24</v>
          </cell>
        </row>
        <row r="1121">
          <cell r="A1121">
            <v>200719</v>
          </cell>
          <cell r="B1121" t="str">
            <v xml:space="preserve">Estrut. metálica p/ quadra poliesp. coberta constituída por perfis formados a frio, aço estrutural ASTM A-570 G33 (terças) ASTM A-36 (demais perfis) c/ o sistema de tratamento e pintura conforme descrito em notas da planilha </v>
          </cell>
          <cell r="C1121" t="str">
            <v xml:space="preserve">Kg </v>
          </cell>
          <cell r="D1121">
            <v>13.88</v>
          </cell>
        </row>
        <row r="1122">
          <cell r="A1122">
            <v>200720</v>
          </cell>
          <cell r="B1122" t="str">
            <v xml:space="preserve">Forn e assent de telhas de liga de alumínio e zinco (galvalume), ondulada, esp. mínima 0.43mm, alt. mínima de onda 17mm, sobrep. lateral de uma onda e longit. 200mm c/ mínimo de 3 apoios, assent. c/ utiliz. de fitas anti-corrosiva </v>
          </cell>
          <cell r="C1122" t="str">
            <v xml:space="preserve">m2 </v>
          </cell>
          <cell r="D1122">
            <v>38.67</v>
          </cell>
        </row>
        <row r="1123">
          <cell r="A1123">
            <v>200721</v>
          </cell>
          <cell r="B1123" t="str">
            <v xml:space="preserve">Rede de proteção em nylon malha 5x5 cm para proteção de quadra de esportes </v>
          </cell>
          <cell r="C1123" t="str">
            <v xml:space="preserve">m2 </v>
          </cell>
          <cell r="D1123">
            <v>18.37</v>
          </cell>
        </row>
        <row r="1124">
          <cell r="A1124">
            <v>200722</v>
          </cell>
          <cell r="B1124" t="str">
            <v xml:space="preserve">Projetor marca de referência tecnowatt PL 400MA com lâmpada Vapor de Mercúrio 400w </v>
          </cell>
          <cell r="C1124" t="str">
            <v xml:space="preserve">und </v>
          </cell>
          <cell r="D1124">
            <v>223.88</v>
          </cell>
        </row>
        <row r="1125">
          <cell r="A1125">
            <v>200725</v>
          </cell>
          <cell r="B1125" t="str">
            <v xml:space="preserve">Pintura a base de epoxi, marcas de referência Suvinil, Coral ou Novacor em faixas largura de 8cm para demarcação de quadra de esportes </v>
          </cell>
          <cell r="C1125" t="str">
            <v xml:space="preserve">m </v>
          </cell>
          <cell r="D1125">
            <v>25.57</v>
          </cell>
        </row>
        <row r="1126">
          <cell r="A1126">
            <v>200726</v>
          </cell>
          <cell r="B1126" t="str">
            <v xml:space="preserve">Recuperação de piso de quadra com demolição parcial do concreto e aplicação de granilite, inclusive regularização </v>
          </cell>
          <cell r="C1126" t="str">
            <v xml:space="preserve">m2 </v>
          </cell>
          <cell r="D1126">
            <v>54.57</v>
          </cell>
        </row>
        <row r="1127">
          <cell r="A1127">
            <v>200728</v>
          </cell>
          <cell r="B1127" t="str">
            <v xml:space="preserve">Alambrado com tela losangular de arame fio 12, malha 2" revestido em PVC com tubo de ferro galvanizado vertical de 21/2" e horizontal de 1", inclusive portão, pintados com esmalte sobre fundo anti corrosivo </v>
          </cell>
          <cell r="C1127" t="str">
            <v xml:space="preserve">m2 </v>
          </cell>
          <cell r="D1127">
            <v>108.6</v>
          </cell>
        </row>
        <row r="1128">
          <cell r="A1128">
            <v>21</v>
          </cell>
          <cell r="B1128" t="str">
            <v xml:space="preserve">SERVIÇOS COMPLEMENTARES INTERNOS </v>
          </cell>
          <cell r="C1128" t="str">
            <v/>
          </cell>
          <cell r="D1128" t="str">
            <v/>
          </cell>
        </row>
        <row r="1129">
          <cell r="A1129">
            <v>2101</v>
          </cell>
          <cell r="B1129" t="str">
            <v xml:space="preserve">QUADROS DE GIZ / AVISO </v>
          </cell>
          <cell r="C1129" t="str">
            <v/>
          </cell>
          <cell r="D1129" t="str">
            <v/>
          </cell>
        </row>
        <row r="1130">
          <cell r="A1130">
            <v>210101</v>
          </cell>
          <cell r="B1130" t="str">
            <v xml:space="preserve">Correção de quadro de giz incluindo emassamento, lixamento e pintura </v>
          </cell>
          <cell r="C1130" t="str">
            <v xml:space="preserve">m2 </v>
          </cell>
          <cell r="D1130">
            <v>15.62</v>
          </cell>
        </row>
        <row r="1131">
          <cell r="A1131">
            <v>210102</v>
          </cell>
          <cell r="B1131" t="str">
            <v xml:space="preserve">Quadro de giz novo, completo, de fórmica tipo lousa escolar, inclusive pintura do requadro e porta giz </v>
          </cell>
          <cell r="C1131" t="str">
            <v xml:space="preserve">m2 </v>
          </cell>
          <cell r="D1131">
            <v>163.22999999999999</v>
          </cell>
        </row>
        <row r="1132">
          <cell r="A1132">
            <v>210104</v>
          </cell>
          <cell r="B1132" t="str">
            <v xml:space="preserve">Porta giz de madeira de lei de 6 x 3 cm </v>
          </cell>
          <cell r="C1132" t="str">
            <v xml:space="preserve">m </v>
          </cell>
          <cell r="D1132">
            <v>18.100000000000001</v>
          </cell>
        </row>
        <row r="1133">
          <cell r="A1133">
            <v>210105</v>
          </cell>
          <cell r="B1133" t="str">
            <v xml:space="preserve">Quadro de avisos de fórmica lisa brilhante </v>
          </cell>
          <cell r="C1133" t="str">
            <v xml:space="preserve">m2 </v>
          </cell>
          <cell r="D1133">
            <v>78.02</v>
          </cell>
        </row>
        <row r="1134">
          <cell r="A1134">
            <v>210107</v>
          </cell>
          <cell r="B1134" t="str">
            <v xml:space="preserve">Quadro de giz novo, completo, de laminado melamínico verde escolar, inclusive requadro de madeira 2.5 x 5.0 cm e porta giz, com dimensões de 3.95 x 1.29 m </v>
          </cell>
          <cell r="C1134" t="str">
            <v xml:space="preserve">und </v>
          </cell>
          <cell r="D1134">
            <v>1480.33</v>
          </cell>
        </row>
        <row r="1135">
          <cell r="A1135">
            <v>210108</v>
          </cell>
          <cell r="B1135" t="str">
            <v xml:space="preserve">Quadro de avisos de laminado melamínico cor grafite, inclusive requadro de madeira de 2.5 x 5.0 cm, com dimensões 1.29 x 1.29 m, conforme detahe em projeto </v>
          </cell>
          <cell r="C1135" t="str">
            <v xml:space="preserve">und </v>
          </cell>
          <cell r="D1135">
            <v>505.27</v>
          </cell>
        </row>
        <row r="1136">
          <cell r="A1136">
            <v>210109</v>
          </cell>
          <cell r="B1136" t="str">
            <v xml:space="preserve">Quadro mural de azulejo extra 15 x 15 cm e moldura de madeira de lei de 7.0 x 2.5 cm nas dimensões de 2.09 x 1.04 m </v>
          </cell>
          <cell r="C1136" t="str">
            <v xml:space="preserve">und </v>
          </cell>
          <cell r="D1136">
            <v>273.08</v>
          </cell>
        </row>
        <row r="1137">
          <cell r="A1137">
            <v>210112</v>
          </cell>
          <cell r="B1137" t="str">
            <v xml:space="preserve">Quadro de giz novo, completo, de argamassa de cimento, cal e areia, inclusive pintura </v>
          </cell>
          <cell r="C1137" t="str">
            <v xml:space="preserve">m2 </v>
          </cell>
          <cell r="D1137">
            <v>131</v>
          </cell>
        </row>
        <row r="1138">
          <cell r="A1138">
            <v>210113</v>
          </cell>
          <cell r="B1138" t="str">
            <v xml:space="preserve">Quadro branco para pincel em laminado melamínico brilhante, dim. 3.00 x 1.50 m, inclusive requadro de alumínio anodizado natural largura de 3cm </v>
          </cell>
          <cell r="C1138" t="str">
            <v xml:space="preserve">und </v>
          </cell>
          <cell r="D1138">
            <v>693.72</v>
          </cell>
        </row>
        <row r="1139">
          <cell r="A1139">
            <v>2102</v>
          </cell>
          <cell r="B1139" t="str">
            <v xml:space="preserve">ARMÁRIOS E PRATELEIRAS </v>
          </cell>
          <cell r="C1139" t="str">
            <v/>
          </cell>
          <cell r="D1139" t="str">
            <v/>
          </cell>
        </row>
        <row r="1140">
          <cell r="A1140">
            <v>210201</v>
          </cell>
          <cell r="B1140" t="str">
            <v xml:space="preserve">Prateleira de tábuas de 40cm de largura, de madeira de lei, fixadas na parede com cantoneiras </v>
          </cell>
          <cell r="C1140" t="str">
            <v xml:space="preserve">m </v>
          </cell>
          <cell r="D1140">
            <v>176.87</v>
          </cell>
        </row>
        <row r="1141">
          <cell r="A1141">
            <v>210203</v>
          </cell>
          <cell r="B1141" t="str">
            <v xml:space="preserve">Prateleira de tábuas de 30cm de largura, de madeira de lei, fixadas na parede com cantoneiras </v>
          </cell>
          <cell r="C1141" t="str">
            <v xml:space="preserve">m </v>
          </cell>
          <cell r="D1141">
            <v>160.93</v>
          </cell>
        </row>
        <row r="1142">
          <cell r="A1142">
            <v>210204</v>
          </cell>
          <cell r="B1142" t="str">
            <v xml:space="preserve">Prateleira de concreto armado aparente com espessura de 0.05 m </v>
          </cell>
          <cell r="C1142" t="str">
            <v xml:space="preserve">m2 </v>
          </cell>
          <cell r="D1142">
            <v>79.510000000000005</v>
          </cell>
        </row>
        <row r="1143">
          <cell r="A1143">
            <v>210205</v>
          </cell>
          <cell r="B1143" t="str">
            <v xml:space="preserve">Estrado de madeira no depósito conforme detalhe em projeto </v>
          </cell>
          <cell r="C1143" t="str">
            <v xml:space="preserve">m2 </v>
          </cell>
          <cell r="D1143">
            <v>235.71</v>
          </cell>
        </row>
        <row r="1144">
          <cell r="A1144">
            <v>210208</v>
          </cell>
          <cell r="B1144" t="str">
            <v xml:space="preserve">Prateleira de mármore branco com espessura de 0.03 m </v>
          </cell>
          <cell r="C1144" t="str">
            <v xml:space="preserve">m2 </v>
          </cell>
          <cell r="D1144">
            <v>263.13</v>
          </cell>
        </row>
        <row r="1145">
          <cell r="A1145">
            <v>210209</v>
          </cell>
          <cell r="B1145" t="str">
            <v xml:space="preserve">Prateleira de madeira compensada revestida com laminado fosco nas dimensões de 0.30 x 1.00 m e espessura de 2 cm, fixada na parede com cantoneira de ferro 4"x4"x3/8" </v>
          </cell>
          <cell r="C1145" t="str">
            <v xml:space="preserve">und </v>
          </cell>
          <cell r="D1145">
            <v>128.87</v>
          </cell>
        </row>
        <row r="1146">
          <cell r="A1146">
            <v>210210</v>
          </cell>
          <cell r="B1146" t="str">
            <v xml:space="preserve">Prateleiras em granito cinza andorinha, esp. 2cm </v>
          </cell>
          <cell r="C1146" t="str">
            <v xml:space="preserve">m2 </v>
          </cell>
          <cell r="D1146">
            <v>235.03</v>
          </cell>
        </row>
        <row r="1147">
          <cell r="A1147">
            <v>2103</v>
          </cell>
          <cell r="B1147" t="str">
            <v xml:space="preserve">DIVERSOS INTERNOS </v>
          </cell>
          <cell r="C1147" t="str">
            <v/>
          </cell>
          <cell r="D1147" t="str">
            <v/>
          </cell>
        </row>
        <row r="1148">
          <cell r="A1148">
            <v>210301</v>
          </cell>
          <cell r="B1148" t="str">
            <v xml:space="preserve">Guarda corpo de tubo de ferro galvanizado, diâm. 3" e 2", h=0.8 m inclusive pintura a óleo ou esmalte </v>
          </cell>
          <cell r="C1148" t="str">
            <v xml:space="preserve">m </v>
          </cell>
          <cell r="D1148">
            <v>174.16</v>
          </cell>
        </row>
        <row r="1149">
          <cell r="A1149">
            <v>210302</v>
          </cell>
          <cell r="B1149" t="str">
            <v xml:space="preserve">Corrimão de tubo de ferro galvanizado diâmetro 3" com chumbadores a cada 1.50m, inclusive pintura a óleo ou esmalte </v>
          </cell>
          <cell r="C1149" t="str">
            <v xml:space="preserve">m </v>
          </cell>
          <cell r="D1149">
            <v>64.37</v>
          </cell>
        </row>
        <row r="1150">
          <cell r="A1150">
            <v>210304</v>
          </cell>
          <cell r="B1150" t="str">
            <v xml:space="preserve">Banco de concreto armado aparente Fck=15 MPa, com apoios de concreto, largura de 45cm, espessura de 7cm e altura de 45cm </v>
          </cell>
          <cell r="C1150" t="str">
            <v xml:space="preserve">m </v>
          </cell>
          <cell r="D1150">
            <v>127.99</v>
          </cell>
        </row>
        <row r="1151">
          <cell r="A1151">
            <v>210315</v>
          </cell>
          <cell r="B1151" t="str">
            <v xml:space="preserve">Barra de apoio de ferro galvanizado, diâm. 3 cm, comprimento de 80 cm, para sanitário deficientes, inclusive pintura </v>
          </cell>
          <cell r="C1151" t="str">
            <v xml:space="preserve">und </v>
          </cell>
          <cell r="D1151">
            <v>169.15</v>
          </cell>
        </row>
        <row r="1152">
          <cell r="A1152">
            <v>210316</v>
          </cell>
          <cell r="B1152" t="str">
            <v xml:space="preserve">Alçapão de visita ao barrilete de chapa de madeira de lei medindo 60x60cm, inclusive dobradiça, marco, alizar e fechadura, emassamento e pintura </v>
          </cell>
          <cell r="C1152" t="str">
            <v xml:space="preserve">und </v>
          </cell>
          <cell r="D1152">
            <v>179.66</v>
          </cell>
        </row>
        <row r="1153">
          <cell r="A1153">
            <v>210321</v>
          </cell>
          <cell r="B1153" t="str">
            <v xml:space="preserve">Proteção para caixa de descarga em malha de ferro 3/4" fio 12, perfil "L" 1" e barra chata 3/4" x 1/8", conf. detalhe </v>
          </cell>
          <cell r="C1153" t="str">
            <v xml:space="preserve">und </v>
          </cell>
          <cell r="D1153">
            <v>73.8</v>
          </cell>
        </row>
        <row r="1154">
          <cell r="A1154">
            <v>210322</v>
          </cell>
          <cell r="B1154" t="str">
            <v xml:space="preserve">Corrimão em tubo de ferro galvanizado diam. 2" com chumbadores a cada 1.5m </v>
          </cell>
          <cell r="C1154" t="str">
            <v xml:space="preserve">m </v>
          </cell>
          <cell r="D1154">
            <v>80.930000000000007</v>
          </cell>
        </row>
        <row r="1155">
          <cell r="A1155">
            <v>22</v>
          </cell>
          <cell r="B1155" t="str">
            <v xml:space="preserve">APOIO </v>
          </cell>
          <cell r="C1155" t="str">
            <v/>
          </cell>
          <cell r="D1155" t="str">
            <v/>
          </cell>
        </row>
        <row r="1156">
          <cell r="A1156">
            <v>2208</v>
          </cell>
          <cell r="B1156" t="str">
            <v xml:space="preserve">Locação de veículo tipo Gol 1.000 a gasolina ou equivalente, com até 1 (um) ano de uso, em bom estado de conservação com: </v>
          </cell>
          <cell r="C1156" t="str">
            <v/>
          </cell>
          <cell r="D1156" t="str">
            <v/>
          </cell>
        </row>
        <row r="1157">
          <cell r="A1157">
            <v>220803</v>
          </cell>
          <cell r="B1157" t="str">
            <v xml:space="preserve">(Gol 1.000 - gasolina - preço LABOR) Seguro total, manutenção, combustível, eventuais taxas e emolumentos, bem como eventual substituição do veículo (se necessário), sem motorista, utilização até 2.000 (dois mil) km/mês </v>
          </cell>
          <cell r="C1157" t="str">
            <v xml:space="preserve">mês </v>
          </cell>
          <cell r="D1157">
            <v>2258.0700000000002</v>
          </cell>
        </row>
        <row r="1158">
          <cell r="A1158">
            <v>27</v>
          </cell>
          <cell r="B1158" t="str">
            <v xml:space="preserve">SERVIÇOS RODOVIÁRIOS - DRENAGEM E OBRAS DE ARTE CORRENTES </v>
          </cell>
          <cell r="C1158" t="str">
            <v/>
          </cell>
          <cell r="D1158" t="str">
            <v/>
          </cell>
        </row>
        <row r="1159">
          <cell r="A1159">
            <v>2712</v>
          </cell>
          <cell r="B1159" t="str">
            <v xml:space="preserve">ASSENTAMENTO DE TUBOS - INCLUINDO AQUISIÇÃO, CARGA, TRANSPORTE, DESCARGA, ASSENTAMENTO E REJUNTAMENTO COM ARGAMASSA CIMENTO, CAL HIDRATADA E AREIA NO TRAÇO 1:2:6, EXCLUSIVE ESCAVAÇÃO </v>
          </cell>
          <cell r="C1159" t="str">
            <v/>
          </cell>
          <cell r="D1159" t="str">
            <v/>
          </cell>
        </row>
        <row r="1160">
          <cell r="A1160">
            <v>271201</v>
          </cell>
          <cell r="B1160" t="str">
            <v xml:space="preserve">Sem armadura - para diâmetro de 0.20m </v>
          </cell>
          <cell r="C1160" t="str">
            <v xml:space="preserve">m </v>
          </cell>
          <cell r="D1160">
            <v>30.17</v>
          </cell>
        </row>
        <row r="1161">
          <cell r="A1161">
            <v>2715</v>
          </cell>
          <cell r="B1161" t="str">
            <v xml:space="preserve">CAIXAS RALO DIMENSÕES INTERNAS 0.28 X 0.88 X 0.80 M EXCLUSIVE GRELHA (ITEM 28.02.01), ESCAVAÇÃO E REATERRO </v>
          </cell>
          <cell r="C1161" t="str">
            <v/>
          </cell>
          <cell r="D1161" t="str">
            <v/>
          </cell>
        </row>
        <row r="1162">
          <cell r="A1162">
            <v>271502</v>
          </cell>
          <cell r="B1162" t="str">
            <v xml:space="preserve">Em concreto Fck=15MPa e paredes com espessura de 0.15m </v>
          </cell>
          <cell r="C1162" t="str">
            <v xml:space="preserve">und </v>
          </cell>
          <cell r="D1162">
            <v>380.89</v>
          </cell>
        </row>
        <row r="1163">
          <cell r="A1163">
            <v>28</v>
          </cell>
          <cell r="B1163" t="str">
            <v xml:space="preserve">SERVIÇOS RODOVIÁRIOS - SERVIÇOS COMPLEMENTARES (EVENTUAIS) </v>
          </cell>
          <cell r="C1163" t="str">
            <v/>
          </cell>
          <cell r="D1163" t="str">
            <v/>
          </cell>
        </row>
        <row r="1164">
          <cell r="A1164">
            <v>2802</v>
          </cell>
          <cell r="B1164" t="str">
            <v xml:space="preserve">DRENAGEM PLUVIAL </v>
          </cell>
          <cell r="C1164" t="str">
            <v/>
          </cell>
          <cell r="D1164" t="str">
            <v/>
          </cell>
        </row>
        <row r="1165">
          <cell r="A1165">
            <v>280216</v>
          </cell>
          <cell r="B1165" t="str">
            <v xml:space="preserve">Fornecimento e assentamento de grelha de ferro fundido com suporte articulado, para caixa ralo, dim. 0.30x0.90 m </v>
          </cell>
          <cell r="C1165" t="str">
            <v xml:space="preserve">und </v>
          </cell>
          <cell r="D1165">
            <v>274.7</v>
          </cell>
        </row>
        <row r="1166">
          <cell r="A1166">
            <v>31</v>
          </cell>
          <cell r="B1166" t="str">
            <v xml:space="preserve">SERVIÇOS GERAIS </v>
          </cell>
          <cell r="C1166" t="str">
            <v/>
          </cell>
          <cell r="D1166" t="str">
            <v/>
          </cell>
        </row>
        <row r="1167">
          <cell r="A1167">
            <v>3102</v>
          </cell>
          <cell r="B1167" t="str">
            <v xml:space="preserve">MÃO-DE-OBRA PARA REVISÕES E REPAROS </v>
          </cell>
          <cell r="C1167" t="str">
            <v/>
          </cell>
          <cell r="D1167" t="str">
            <v/>
          </cell>
        </row>
        <row r="1168">
          <cell r="A1168">
            <v>310201</v>
          </cell>
          <cell r="B1168" t="str">
            <v xml:space="preserve">Hora de pedreiro </v>
          </cell>
          <cell r="C1168" t="str">
            <v xml:space="preserve">h </v>
          </cell>
          <cell r="D1168">
            <v>9.18</v>
          </cell>
        </row>
        <row r="1169">
          <cell r="A1169">
            <v>310202</v>
          </cell>
          <cell r="B1169" t="str">
            <v xml:space="preserve">Hora do carpinteiro </v>
          </cell>
          <cell r="C1169" t="str">
            <v xml:space="preserve">h </v>
          </cell>
          <cell r="D1169">
            <v>9.18</v>
          </cell>
        </row>
        <row r="1170">
          <cell r="A1170">
            <v>310203</v>
          </cell>
          <cell r="B1170" t="str">
            <v xml:space="preserve">Hora do bombeiro </v>
          </cell>
          <cell r="C1170" t="str">
            <v xml:space="preserve">h </v>
          </cell>
          <cell r="D1170">
            <v>10.8</v>
          </cell>
        </row>
        <row r="1171">
          <cell r="A1171">
            <v>310204</v>
          </cell>
          <cell r="B1171" t="str">
            <v xml:space="preserve">Hora do eletricista </v>
          </cell>
          <cell r="C1171" t="str">
            <v xml:space="preserve">h </v>
          </cell>
          <cell r="D1171">
            <v>10.8</v>
          </cell>
        </row>
        <row r="1172">
          <cell r="A1172">
            <v>310205</v>
          </cell>
          <cell r="B1172" t="str">
            <v xml:space="preserve">Hora do pintor </v>
          </cell>
          <cell r="C1172" t="str">
            <v xml:space="preserve">h </v>
          </cell>
          <cell r="D1172">
            <v>10.8</v>
          </cell>
        </row>
        <row r="1173">
          <cell r="A1173">
            <v>310206</v>
          </cell>
          <cell r="B1173" t="str">
            <v xml:space="preserve">Hora do armador </v>
          </cell>
          <cell r="C1173" t="str">
            <v xml:space="preserve">h </v>
          </cell>
          <cell r="D1173">
            <v>9.18</v>
          </cell>
        </row>
        <row r="1174">
          <cell r="A1174">
            <v>310207</v>
          </cell>
          <cell r="B1174" t="str">
            <v xml:space="preserve">Hora do azulejista </v>
          </cell>
          <cell r="C1174" t="str">
            <v xml:space="preserve">h </v>
          </cell>
          <cell r="D1174">
            <v>9.18</v>
          </cell>
        </row>
        <row r="1175">
          <cell r="A1175">
            <v>310208</v>
          </cell>
          <cell r="B1175" t="str">
            <v xml:space="preserve">Hora do ajudante </v>
          </cell>
          <cell r="C1175" t="str">
            <v xml:space="preserve">h </v>
          </cell>
          <cell r="D1175">
            <v>7.77</v>
          </cell>
        </row>
        <row r="1176">
          <cell r="A1176">
            <v>310209</v>
          </cell>
          <cell r="B1176" t="str">
            <v xml:space="preserve">Hora do servente </v>
          </cell>
          <cell r="C1176" t="str">
            <v xml:space="preserve">h </v>
          </cell>
          <cell r="D1176">
            <v>6.73</v>
          </cell>
        </row>
        <row r="1177">
          <cell r="A1177">
            <v>310210</v>
          </cell>
          <cell r="B1177" t="str">
            <v xml:space="preserve">Engenheiro SENIOR (com leis sociais de 77,5%) </v>
          </cell>
          <cell r="C1177" t="str">
            <v xml:space="preserve">mês </v>
          </cell>
          <cell r="D1177">
            <v>13333.24</v>
          </cell>
        </row>
        <row r="1178">
          <cell r="A1178">
            <v>310211</v>
          </cell>
          <cell r="B1178" t="str">
            <v xml:space="preserve">Técnico de 2º grau - A - </v>
          </cell>
          <cell r="C1178" t="str">
            <v xml:space="preserve">mês </v>
          </cell>
          <cell r="D1178">
            <v>3408</v>
          </cell>
        </row>
        <row r="1179">
          <cell r="A1179">
            <v>310212</v>
          </cell>
          <cell r="B1179" t="str">
            <v xml:space="preserve">Programador </v>
          </cell>
          <cell r="C1179" t="str">
            <v xml:space="preserve">mês </v>
          </cell>
          <cell r="D1179">
            <v>5907.2</v>
          </cell>
        </row>
        <row r="1180">
          <cell r="A1180">
            <v>310213</v>
          </cell>
          <cell r="B1180" t="str">
            <v xml:space="preserve">Digitador </v>
          </cell>
          <cell r="C1180" t="str">
            <v xml:space="preserve">mês </v>
          </cell>
          <cell r="D1180">
            <v>1885.76</v>
          </cell>
        </row>
        <row r="1181">
          <cell r="A1181">
            <v>310214</v>
          </cell>
          <cell r="B1181" t="str">
            <v xml:space="preserve">Estagiário 4 horas - UFES (leis sociais = 5,0%) </v>
          </cell>
          <cell r="C1181" t="str">
            <v xml:space="preserve">mês </v>
          </cell>
          <cell r="D1181">
            <v>645.12</v>
          </cell>
        </row>
        <row r="1182">
          <cell r="A1182">
            <v>310215</v>
          </cell>
          <cell r="B1182" t="str">
            <v xml:space="preserve">Engenheiro JUNIOR (com leis sociais de 77,5%) </v>
          </cell>
          <cell r="C1182" t="str">
            <v xml:space="preserve">mês </v>
          </cell>
          <cell r="D1182">
            <v>9508.31</v>
          </cell>
        </row>
        <row r="1183">
          <cell r="A1183">
            <v>310216</v>
          </cell>
          <cell r="B1183" t="str">
            <v xml:space="preserve">Técnico de 2º grau - B - </v>
          </cell>
          <cell r="C1183" t="str">
            <v xml:space="preserve">mês </v>
          </cell>
          <cell r="D1183">
            <v>2953.6</v>
          </cell>
        </row>
        <row r="1184">
          <cell r="A1184">
            <v>310217</v>
          </cell>
          <cell r="B1184" t="str">
            <v xml:space="preserve">Técnico de 2º grau - C - </v>
          </cell>
          <cell r="C1184" t="str">
            <v xml:space="preserve">mês </v>
          </cell>
          <cell r="D1184">
            <v>2272</v>
          </cell>
        </row>
        <row r="1185">
          <cell r="A1185">
            <v>3103</v>
          </cell>
          <cell r="B1185" t="str">
            <v xml:space="preserve">TRANSPORTES </v>
          </cell>
          <cell r="C1185" t="str">
            <v/>
          </cell>
          <cell r="D1185" t="str">
            <v/>
          </cell>
        </row>
        <row r="1186">
          <cell r="A1186">
            <v>310301</v>
          </cell>
          <cell r="B1186" t="str">
            <v xml:space="preserve">Transporte horizontal de material de 1ª categoria ou entulho em carrinho de mão, inclusive carga a pá - Y = (1.8+0.23X)xSalário do servente c/ LS (R$/m3)-X = distância média de transp. em dam. (considerando 2dam) </v>
          </cell>
          <cell r="C1186" t="str">
            <v xml:space="preserve">m3 </v>
          </cell>
          <cell r="D1186">
            <v>15.35</v>
          </cell>
        </row>
        <row r="1187">
          <cell r="A1187">
            <v>3104</v>
          </cell>
          <cell r="B1187" t="str">
            <v xml:space="preserve">CARGA / DESCARGA </v>
          </cell>
          <cell r="C1187" t="str">
            <v/>
          </cell>
          <cell r="D1187" t="str">
            <v/>
          </cell>
        </row>
        <row r="1188">
          <cell r="A1188">
            <v>310401</v>
          </cell>
          <cell r="B1188" t="str">
            <v xml:space="preserve">Carregamento manual de entulho (peso específico = 1.3 t/m3) </v>
          </cell>
          <cell r="C1188" t="str">
            <v xml:space="preserve">m3 </v>
          </cell>
          <cell r="D1188">
            <v>4.95</v>
          </cell>
        </row>
        <row r="1189">
          <cell r="A1189">
            <v>310402</v>
          </cell>
          <cell r="B1189" t="str">
            <v xml:space="preserve">Carregamento manual de solo (peso específico = 1.3 t/m3) </v>
          </cell>
          <cell r="C1189" t="str">
            <v xml:space="preserve">m3 </v>
          </cell>
          <cell r="D1189">
            <v>4.25</v>
          </cell>
        </row>
        <row r="1190">
          <cell r="A1190">
            <v>310403</v>
          </cell>
          <cell r="B1190" t="str">
            <v xml:space="preserve">Carregamento manual de rocha (peso específico = 1.6 t/m3) </v>
          </cell>
          <cell r="C1190" t="str">
            <v xml:space="preserve">m3 </v>
          </cell>
          <cell r="D1190">
            <v>5.31</v>
          </cell>
        </row>
        <row r="1191">
          <cell r="A1191">
            <v>310404</v>
          </cell>
          <cell r="B1191" t="str">
            <v xml:space="preserve">Carregamento mecânico de entulho (peso específico = 1.3 t/m3) </v>
          </cell>
          <cell r="C1191" t="str">
            <v xml:space="preserve">m3 </v>
          </cell>
          <cell r="D1191">
            <v>1.66</v>
          </cell>
        </row>
        <row r="1192">
          <cell r="A1192">
            <v>310405</v>
          </cell>
          <cell r="B1192" t="str">
            <v xml:space="preserve">Carregamento mecânico de solo (peso específico = 1.3 t/m3) </v>
          </cell>
          <cell r="C1192" t="str">
            <v xml:space="preserve">m3 </v>
          </cell>
          <cell r="D1192">
            <v>1.4</v>
          </cell>
        </row>
        <row r="1193">
          <cell r="A1193">
            <v>310406</v>
          </cell>
          <cell r="B1193" t="str">
            <v xml:space="preserve">Carregamento mecânico de rocha (peso específico = 1.6 t/m3) </v>
          </cell>
          <cell r="C1193" t="str">
            <v xml:space="preserve">m3 </v>
          </cell>
          <cell r="D1193">
            <v>2.34</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187.17.2.135/orse/composicao.asp?font_sg_fonte=ORSE&amp;serv_nr_codigo=11149&amp;peri_nr_ano=2019&amp;peri_nr_mes=1&amp;peri_nr_ordem=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8"/>
  <sheetViews>
    <sheetView view="pageBreakPreview" topLeftCell="B10" zoomScaleSheetLayoutView="100" workbookViewId="0">
      <selection activeCell="H4" sqref="H4"/>
    </sheetView>
  </sheetViews>
  <sheetFormatPr defaultColWidth="9.140625" defaultRowHeight="15" customHeight="1"/>
  <cols>
    <col min="1" max="1" width="4.42578125" style="25" hidden="1" customWidth="1"/>
    <col min="2" max="2" width="10" style="26" customWidth="1"/>
    <col min="3" max="3" width="61.28515625" style="26" customWidth="1"/>
    <col min="4" max="4" width="15.42578125" style="26" customWidth="1"/>
    <col min="5" max="5" width="17" style="26" customWidth="1"/>
    <col min="6" max="6" width="4.7109375" style="25" customWidth="1"/>
    <col min="7" max="7" width="14.85546875" style="25" customWidth="1"/>
    <col min="8" max="10" width="9.140625" style="25"/>
    <col min="11" max="12" width="11.5703125" style="25" bestFit="1" customWidth="1"/>
    <col min="13" max="16384" width="9.140625" style="25"/>
  </cols>
  <sheetData>
    <row r="1" spans="1:12" customFormat="1" ht="35.25" customHeight="1">
      <c r="A1" s="145"/>
      <c r="B1" s="907" t="str">
        <f>GLOBAL!A1</f>
        <v>PREFEITURA MUNICIPAL DE VIANA</v>
      </c>
      <c r="C1" s="908"/>
      <c r="D1" s="908"/>
      <c r="E1" s="909"/>
    </row>
    <row r="2" spans="1:12" customFormat="1" ht="35.25" customHeight="1">
      <c r="A2" s="146"/>
      <c r="B2" s="910"/>
      <c r="C2" s="911"/>
      <c r="D2" s="911"/>
      <c r="E2" s="912"/>
    </row>
    <row r="3" spans="1:12" customFormat="1" ht="15" customHeight="1">
      <c r="A3" s="146"/>
      <c r="B3" s="922" t="str">
        <f>GLOBAL!C2</f>
        <v>OBRA: CONSTRUÇÃO DE UMA PRAÇA LOCALIZADA PRÓXIMO AO CAMPO DO BOTAFOGO NO BAIRRO NOVA BETHÂNIA</v>
      </c>
      <c r="C3" s="923"/>
      <c r="D3" s="915" t="s">
        <v>25366</v>
      </c>
      <c r="E3" s="916"/>
      <c r="G3" s="25"/>
      <c r="H3" s="25"/>
      <c r="I3" s="25"/>
    </row>
    <row r="4" spans="1:12" customFormat="1" ht="54" customHeight="1">
      <c r="A4" s="146"/>
      <c r="B4" s="924"/>
      <c r="C4" s="925"/>
      <c r="D4" s="917" t="s">
        <v>30943</v>
      </c>
      <c r="E4" s="918"/>
      <c r="F4" s="103"/>
      <c r="G4" s="25"/>
      <c r="H4" s="25"/>
      <c r="I4" s="25"/>
    </row>
    <row r="5" spans="1:12" customFormat="1" ht="24.75" customHeight="1">
      <c r="A5" s="146"/>
      <c r="B5" s="919" t="s">
        <v>17</v>
      </c>
      <c r="C5" s="920"/>
      <c r="D5" s="920"/>
      <c r="E5" s="921"/>
      <c r="F5" s="103"/>
      <c r="G5" s="68"/>
      <c r="H5" s="68"/>
      <c r="I5" s="68"/>
    </row>
    <row r="6" spans="1:12" ht="30" customHeight="1">
      <c r="A6" s="147"/>
      <c r="B6" s="143" t="s">
        <v>1</v>
      </c>
      <c r="C6" s="144" t="s">
        <v>2</v>
      </c>
      <c r="D6" s="165" t="s">
        <v>18</v>
      </c>
      <c r="E6" s="148" t="s">
        <v>5</v>
      </c>
      <c r="F6" s="103"/>
      <c r="G6" s="68"/>
      <c r="H6" s="68"/>
      <c r="I6" s="68"/>
      <c r="K6" s="154"/>
    </row>
    <row r="7" spans="1:12" ht="26.1" customHeight="1">
      <c r="A7" s="147"/>
      <c r="B7" s="104" t="s">
        <v>6</v>
      </c>
      <c r="C7" s="105" t="str">
        <f>UPPER(VLOOKUP($B7,GLOBAL!A:H,4,0))</f>
        <v>SERVIÇOS PRELIMINARES</v>
      </c>
      <c r="D7" s="166">
        <f>VLOOKUP(G7,GLOBAL!D6:H61,5,FALSE)</f>
        <v>47379.06</v>
      </c>
      <c r="E7" s="149">
        <f t="shared" ref="E7:E13" si="0">D7/$D$14</f>
        <v>0.22591520001258822</v>
      </c>
      <c r="F7" s="103"/>
      <c r="G7" s="68" t="s">
        <v>34</v>
      </c>
      <c r="H7" s="68"/>
      <c r="I7" s="68"/>
      <c r="K7" s="154"/>
      <c r="L7" s="155"/>
    </row>
    <row r="8" spans="1:12" ht="26.1" customHeight="1">
      <c r="A8" s="147"/>
      <c r="B8" s="100" t="s">
        <v>7</v>
      </c>
      <c r="C8" s="101" t="str">
        <f>UPPER(VLOOKUP($B8,GLOBAL!A:H,4,0))</f>
        <v>MOVIMENTO DE TERRA</v>
      </c>
      <c r="D8" s="166">
        <f>VLOOKUP(G8,GLOBAL!D20:H76,5,FALSE)</f>
        <v>8870.31</v>
      </c>
      <c r="E8" s="149">
        <f t="shared" si="0"/>
        <v>4.2295855127215724E-2</v>
      </c>
      <c r="F8" s="103"/>
      <c r="G8" s="68" t="s">
        <v>37</v>
      </c>
      <c r="H8" s="68"/>
      <c r="I8" s="68"/>
      <c r="K8" s="154"/>
      <c r="L8" s="155"/>
    </row>
    <row r="9" spans="1:12" ht="26.1" customHeight="1">
      <c r="A9" s="147">
        <v>2</v>
      </c>
      <c r="B9" s="100" t="s">
        <v>8</v>
      </c>
      <c r="C9" s="294" t="str">
        <f>UPPER(VLOOKUP($B9,GLOBAL!A:H,4,0))</f>
        <v xml:space="preserve">ESTRUTURAS </v>
      </c>
      <c r="D9" s="166">
        <f>VLOOKUP(G9,GLOBAL!D22:H77,5,FALSE)</f>
        <v>61726.539999999994</v>
      </c>
      <c r="E9" s="149">
        <f t="shared" si="0"/>
        <v>0.29432757066486809</v>
      </c>
      <c r="F9" s="103"/>
      <c r="G9" s="68" t="s">
        <v>40</v>
      </c>
      <c r="H9" s="68"/>
      <c r="I9" s="68"/>
      <c r="K9" s="154"/>
      <c r="L9" s="155"/>
    </row>
    <row r="10" spans="1:12" ht="26.1" customHeight="1">
      <c r="A10" s="147">
        <v>2</v>
      </c>
      <c r="B10" s="100" t="s">
        <v>9</v>
      </c>
      <c r="C10" s="294" t="str">
        <f>UPPER(VLOOKUP($B10,GLOBAL!A:H,4,0))</f>
        <v>PINTURA</v>
      </c>
      <c r="D10" s="166">
        <f>VLOOKUP(G10,GLOBAL!D23:H78,5,FALSE)</f>
        <v>3279.56</v>
      </c>
      <c r="E10" s="149">
        <f t="shared" si="0"/>
        <v>1.5637761773941564E-2</v>
      </c>
      <c r="F10" s="103"/>
      <c r="G10" s="68" t="s">
        <v>15001</v>
      </c>
      <c r="H10" s="68"/>
      <c r="I10" s="68"/>
      <c r="K10" s="154"/>
      <c r="L10" s="155"/>
    </row>
    <row r="11" spans="1:12" ht="26.1" customHeight="1">
      <c r="A11" s="147"/>
      <c r="B11" s="100" t="s">
        <v>10</v>
      </c>
      <c r="C11" s="101" t="str">
        <f>UPPER(VLOOKUP($B11,GLOBAL!A:H,4,0))</f>
        <v>SERVIÇOS COMPLEMENTARES</v>
      </c>
      <c r="D11" s="166">
        <f>VLOOKUP(G11,GLOBAL!D25:H79,5,FALSE)</f>
        <v>21545.29</v>
      </c>
      <c r="E11" s="149">
        <f t="shared" si="0"/>
        <v>0.10273332775448092</v>
      </c>
      <c r="F11" s="103"/>
      <c r="G11" s="68" t="s">
        <v>15002</v>
      </c>
      <c r="H11" s="68"/>
      <c r="I11" s="68"/>
      <c r="K11" s="154"/>
      <c r="L11" s="155"/>
    </row>
    <row r="12" spans="1:12" ht="26.1" customHeight="1">
      <c r="A12" s="147"/>
      <c r="B12" s="100" t="s">
        <v>11</v>
      </c>
      <c r="C12" s="101" t="str">
        <f>UPPER(VLOOKUP($B12,GLOBAL!A:H,4,0))</f>
        <v>INSTALAÇÕES ELÉTRICAS</v>
      </c>
      <c r="D12" s="166">
        <f>VLOOKUP(G12,GLOBAL!D26:H80,5,FALSE)</f>
        <v>15232.89</v>
      </c>
      <c r="E12" s="149">
        <f t="shared" ref="E12" si="1">D12/$D$14</f>
        <v>7.2634226831848392E-2</v>
      </c>
      <c r="F12" s="103"/>
      <c r="G12" s="68" t="s">
        <v>15003</v>
      </c>
      <c r="H12" s="68"/>
      <c r="I12" s="68"/>
      <c r="K12" s="154"/>
      <c r="L12" s="155"/>
    </row>
    <row r="13" spans="1:12" s="446" customFormat="1" ht="26.1" customHeight="1">
      <c r="A13" s="443">
        <v>2</v>
      </c>
      <c r="B13" s="100" t="str">
        <f>GLOBAL!A76</f>
        <v>07</v>
      </c>
      <c r="C13" s="453" t="str">
        <f>UPPER(VLOOKUP($B13,GLOBAL!A:H,4,0))</f>
        <v>ADMINISTRAÇÃO LOCAL DA OBRA</v>
      </c>
      <c r="D13" s="451">
        <f>VLOOKUP(G13,GLOBAL!D32:H90,5,FALSE)</f>
        <v>51686.9</v>
      </c>
      <c r="E13" s="452">
        <f t="shared" si="0"/>
        <v>0.24645605783505722</v>
      </c>
      <c r="F13" s="444"/>
      <c r="G13" s="68" t="s">
        <v>30924</v>
      </c>
      <c r="H13" s="445"/>
      <c r="I13" s="445"/>
      <c r="K13" s="447"/>
      <c r="L13" s="448"/>
    </row>
    <row r="14" spans="1:12" ht="20.100000000000001" customHeight="1" thickBot="1">
      <c r="A14" s="150"/>
      <c r="B14" s="913" t="s">
        <v>2268</v>
      </c>
      <c r="C14" s="914"/>
      <c r="D14" s="763">
        <f>SUM(D7:D13)</f>
        <v>209720.54999999996</v>
      </c>
      <c r="E14" s="764">
        <f>SUM(E7:E13)</f>
        <v>1.0000000000000002</v>
      </c>
      <c r="K14" s="155"/>
    </row>
    <row r="15" spans="1:12" ht="15" customHeight="1">
      <c r="K15" s="155"/>
    </row>
    <row r="17" spans="4:11" ht="15" customHeight="1">
      <c r="D17" s="106"/>
      <c r="E17" s="161"/>
      <c r="G17" s="154"/>
    </row>
    <row r="18" spans="4:11" ht="15" customHeight="1">
      <c r="G18" s="154"/>
    </row>
    <row r="19" spans="4:11" ht="15" customHeight="1">
      <c r="D19" s="156"/>
      <c r="K19" s="155"/>
    </row>
    <row r="22" spans="4:11" ht="15" customHeight="1">
      <c r="D22" s="157"/>
    </row>
    <row r="23" spans="4:11" ht="15" customHeight="1">
      <c r="E23" s="161"/>
      <c r="F23" s="163"/>
    </row>
    <row r="28" spans="4:11" ht="15" customHeight="1">
      <c r="D28" s="26">
        <v>261443.52999999997</v>
      </c>
    </row>
  </sheetData>
  <mergeCells count="6">
    <mergeCell ref="B1:E2"/>
    <mergeCell ref="B14:C14"/>
    <mergeCell ref="D3:E3"/>
    <mergeCell ref="D4:E4"/>
    <mergeCell ref="B5:E5"/>
    <mergeCell ref="B3:C4"/>
  </mergeCells>
  <printOptions horizontalCentered="1"/>
  <pageMargins left="0.51181102362204722" right="0.51181102362204722" top="0.78740157480314965" bottom="0.78740157480314965" header="0.19685039370078741" footer="0.31496062992125984"/>
  <pageSetup paperSize="9" scale="82" orientation="portrait" r:id="rId1"/>
  <headerFooter>
    <oddFooter>&amp;C&amp;P de &amp;N&amp;RFERNANDA R. DA SILVAENGª CIVILCREA n° 038888/D</oddFooter>
  </headerFooter>
  <drawing r:id="rId2"/>
</worksheet>
</file>

<file path=xl/worksheets/sheet10.xml><?xml version="1.0" encoding="utf-8"?>
<worksheet xmlns="http://schemas.openxmlformats.org/spreadsheetml/2006/main" xmlns:r="http://schemas.openxmlformats.org/officeDocument/2006/relationships">
  <dimension ref="A1:H6430"/>
  <sheetViews>
    <sheetView topLeftCell="A6230" workbookViewId="0">
      <selection activeCell="B6270" sqref="B6270"/>
    </sheetView>
  </sheetViews>
  <sheetFormatPr defaultRowHeight="15" customHeight="1"/>
  <cols>
    <col min="1" max="1" width="11.42578125" style="66" customWidth="1"/>
    <col min="2" max="2" width="59.7109375" style="43" customWidth="1"/>
    <col min="3" max="3" width="9.42578125" style="66" bestFit="1" customWidth="1"/>
    <col min="4" max="4" width="11.7109375" style="66" bestFit="1" customWidth="1"/>
    <col min="5" max="5" width="8.140625" bestFit="1" customWidth="1"/>
  </cols>
  <sheetData>
    <row r="1" spans="1:8" ht="15" customHeight="1">
      <c r="A1" s="374"/>
      <c r="B1" s="43" t="s">
        <v>80</v>
      </c>
      <c r="C1" s="305">
        <v>43770</v>
      </c>
      <c r="D1" s="66" t="s">
        <v>2147</v>
      </c>
      <c r="E1" s="160">
        <v>0.85860000000000003</v>
      </c>
      <c r="G1" t="s">
        <v>116</v>
      </c>
      <c r="H1" s="86">
        <v>0.27639999999999998</v>
      </c>
    </row>
    <row r="2" spans="1:8" ht="15.75" thickBot="1">
      <c r="A2" s="374"/>
      <c r="B2" s="300"/>
      <c r="C2" s="374"/>
      <c r="D2" s="374"/>
      <c r="E2" s="82"/>
      <c r="H2" s="86"/>
    </row>
    <row r="3" spans="1:8" ht="60.75" customHeight="1" thickBot="1">
      <c r="A3" s="301" t="s">
        <v>184</v>
      </c>
      <c r="B3" s="302" t="s">
        <v>185</v>
      </c>
      <c r="C3" s="302" t="s">
        <v>2149</v>
      </c>
      <c r="D3" s="303" t="s">
        <v>2163</v>
      </c>
      <c r="H3" s="85" t="s">
        <v>2164</v>
      </c>
    </row>
    <row r="4" spans="1:8" ht="54">
      <c r="A4" s="375" t="s">
        <v>7536</v>
      </c>
      <c r="B4" s="330" t="s">
        <v>7537</v>
      </c>
      <c r="C4" s="375" t="s">
        <v>75</v>
      </c>
      <c r="D4" s="375" t="s">
        <v>17119</v>
      </c>
      <c r="F4" t="str">
        <f t="shared" ref="F4" si="0">TRIM(A4)</f>
        <v>97141</v>
      </c>
      <c r="H4" s="35">
        <f t="shared" ref="H4" si="1">ROUND(D4*(1+$H$1),2)</f>
        <v>8.09</v>
      </c>
    </row>
    <row r="5" spans="1:8" ht="54">
      <c r="A5" s="375" t="s">
        <v>7539</v>
      </c>
      <c r="B5" s="330" t="s">
        <v>7540</v>
      </c>
      <c r="C5" s="375" t="s">
        <v>75</v>
      </c>
      <c r="D5" s="375" t="s">
        <v>12261</v>
      </c>
      <c r="F5" t="str">
        <f t="shared" ref="F5:F68" si="2">TRIM(A5)</f>
        <v>97142</v>
      </c>
      <c r="H5" s="35">
        <f t="shared" ref="H5:H68" si="3">ROUND(D5*(1+$H$1),2)</f>
        <v>9.02</v>
      </c>
    </row>
    <row r="6" spans="1:8" ht="54">
      <c r="A6" s="375" t="s">
        <v>7541</v>
      </c>
      <c r="B6" s="330" t="s">
        <v>7542</v>
      </c>
      <c r="C6" s="375" t="s">
        <v>75</v>
      </c>
      <c r="D6" s="375" t="s">
        <v>25367</v>
      </c>
      <c r="F6" t="str">
        <f t="shared" si="2"/>
        <v>97143</v>
      </c>
      <c r="H6" s="35">
        <f t="shared" si="3"/>
        <v>11.41</v>
      </c>
    </row>
    <row r="7" spans="1:8" ht="54">
      <c r="A7" s="375" t="s">
        <v>7543</v>
      </c>
      <c r="B7" s="330" t="s">
        <v>7544</v>
      </c>
      <c r="C7" s="375" t="s">
        <v>75</v>
      </c>
      <c r="D7" s="375" t="s">
        <v>24555</v>
      </c>
      <c r="E7" s="35"/>
      <c r="F7" t="str">
        <f t="shared" si="2"/>
        <v>97144</v>
      </c>
      <c r="H7" s="35">
        <f t="shared" si="3"/>
        <v>13.77</v>
      </c>
    </row>
    <row r="8" spans="1:8" ht="54">
      <c r="A8" s="375" t="s">
        <v>7545</v>
      </c>
      <c r="B8" s="330" t="s">
        <v>7546</v>
      </c>
      <c r="C8" s="375" t="s">
        <v>75</v>
      </c>
      <c r="D8" s="375" t="s">
        <v>22188</v>
      </c>
      <c r="E8" s="35"/>
      <c r="F8" t="str">
        <f t="shared" si="2"/>
        <v>97145</v>
      </c>
      <c r="H8" s="35">
        <f t="shared" si="3"/>
        <v>16.18</v>
      </c>
    </row>
    <row r="9" spans="1:8" ht="54">
      <c r="A9" s="375" t="s">
        <v>7547</v>
      </c>
      <c r="B9" s="330" t="s">
        <v>7548</v>
      </c>
      <c r="C9" s="375" t="s">
        <v>75</v>
      </c>
      <c r="D9" s="375" t="s">
        <v>22737</v>
      </c>
      <c r="E9" s="35"/>
      <c r="F9" t="str">
        <f t="shared" si="2"/>
        <v>97146</v>
      </c>
      <c r="H9" s="35">
        <f t="shared" si="3"/>
        <v>18.55</v>
      </c>
    </row>
    <row r="10" spans="1:8" ht="54">
      <c r="A10" s="375" t="s">
        <v>7550</v>
      </c>
      <c r="B10" s="330" t="s">
        <v>7551</v>
      </c>
      <c r="C10" s="375" t="s">
        <v>75</v>
      </c>
      <c r="D10" s="375" t="s">
        <v>17898</v>
      </c>
      <c r="E10" s="35"/>
      <c r="F10" t="str">
        <f t="shared" si="2"/>
        <v>97147</v>
      </c>
      <c r="H10" s="35">
        <f t="shared" si="3"/>
        <v>20.95</v>
      </c>
    </row>
    <row r="11" spans="1:8" ht="54">
      <c r="A11" s="375" t="s">
        <v>7552</v>
      </c>
      <c r="B11" s="330" t="s">
        <v>7553</v>
      </c>
      <c r="C11" s="375" t="s">
        <v>75</v>
      </c>
      <c r="D11" s="375" t="s">
        <v>11591</v>
      </c>
      <c r="F11" t="str">
        <f t="shared" si="2"/>
        <v>97148</v>
      </c>
      <c r="H11" s="35">
        <f t="shared" si="3"/>
        <v>23.33</v>
      </c>
    </row>
    <row r="12" spans="1:8" ht="54">
      <c r="A12" s="375" t="s">
        <v>7554</v>
      </c>
      <c r="B12" s="330" t="s">
        <v>7555</v>
      </c>
      <c r="C12" s="375" t="s">
        <v>75</v>
      </c>
      <c r="D12" s="375" t="s">
        <v>23718</v>
      </c>
      <c r="F12" t="str">
        <f t="shared" si="2"/>
        <v>97149</v>
      </c>
      <c r="H12" s="35">
        <f t="shared" si="3"/>
        <v>25.77</v>
      </c>
    </row>
    <row r="13" spans="1:8" ht="54">
      <c r="A13" s="375" t="s">
        <v>7556</v>
      </c>
      <c r="B13" s="330" t="s">
        <v>7557</v>
      </c>
      <c r="C13" s="375" t="s">
        <v>75</v>
      </c>
      <c r="D13" s="375" t="s">
        <v>25368</v>
      </c>
      <c r="F13" t="str">
        <f t="shared" si="2"/>
        <v>97150</v>
      </c>
      <c r="H13" s="35">
        <f t="shared" si="3"/>
        <v>30.97</v>
      </c>
    </row>
    <row r="14" spans="1:8" ht="54">
      <c r="A14" s="375" t="s">
        <v>7558</v>
      </c>
      <c r="B14" s="330" t="s">
        <v>7559</v>
      </c>
      <c r="C14" s="375" t="s">
        <v>75</v>
      </c>
      <c r="D14" s="375" t="s">
        <v>24862</v>
      </c>
      <c r="F14" t="str">
        <f t="shared" si="2"/>
        <v>97151</v>
      </c>
      <c r="H14" s="35">
        <f t="shared" si="3"/>
        <v>36.19</v>
      </c>
    </row>
    <row r="15" spans="1:8" ht="54">
      <c r="A15" s="375" t="s">
        <v>7560</v>
      </c>
      <c r="B15" s="330" t="s">
        <v>7561</v>
      </c>
      <c r="C15" s="375" t="s">
        <v>75</v>
      </c>
      <c r="D15" s="375" t="s">
        <v>24008</v>
      </c>
      <c r="F15" t="str">
        <f t="shared" si="2"/>
        <v>97152</v>
      </c>
      <c r="H15" s="35">
        <f t="shared" si="3"/>
        <v>41.18</v>
      </c>
    </row>
    <row r="16" spans="1:8" ht="54">
      <c r="A16" s="375" t="s">
        <v>7562</v>
      </c>
      <c r="B16" s="330" t="s">
        <v>7563</v>
      </c>
      <c r="C16" s="375" t="s">
        <v>75</v>
      </c>
      <c r="D16" s="375" t="s">
        <v>25369</v>
      </c>
      <c r="F16" t="str">
        <f t="shared" si="2"/>
        <v>97153</v>
      </c>
      <c r="H16" s="35">
        <f t="shared" si="3"/>
        <v>46.28</v>
      </c>
    </row>
    <row r="17" spans="1:8" ht="54">
      <c r="A17" s="375" t="s">
        <v>7564</v>
      </c>
      <c r="B17" s="330" t="s">
        <v>7565</v>
      </c>
      <c r="C17" s="375" t="s">
        <v>75</v>
      </c>
      <c r="D17" s="375" t="s">
        <v>23845</v>
      </c>
      <c r="F17" t="str">
        <f t="shared" si="2"/>
        <v>97154</v>
      </c>
      <c r="H17" s="35">
        <f t="shared" si="3"/>
        <v>51.45</v>
      </c>
    </row>
    <row r="18" spans="1:8" ht="54">
      <c r="A18" s="375" t="s">
        <v>7566</v>
      </c>
      <c r="B18" s="330" t="s">
        <v>7567</v>
      </c>
      <c r="C18" s="375" t="s">
        <v>75</v>
      </c>
      <c r="D18" s="375" t="s">
        <v>25370</v>
      </c>
      <c r="F18" t="str">
        <f t="shared" si="2"/>
        <v>97155</v>
      </c>
      <c r="H18" s="35">
        <f t="shared" si="3"/>
        <v>56.6</v>
      </c>
    </row>
    <row r="19" spans="1:8" ht="54">
      <c r="A19" s="375" t="s">
        <v>7568</v>
      </c>
      <c r="B19" s="330" t="s">
        <v>7569</v>
      </c>
      <c r="C19" s="375" t="s">
        <v>75</v>
      </c>
      <c r="D19" s="375" t="s">
        <v>22448</v>
      </c>
      <c r="F19" t="str">
        <f t="shared" si="2"/>
        <v>97156</v>
      </c>
      <c r="H19" s="35">
        <f t="shared" si="3"/>
        <v>67.33</v>
      </c>
    </row>
    <row r="20" spans="1:8" ht="54">
      <c r="A20" s="375" t="s">
        <v>7570</v>
      </c>
      <c r="B20" s="330" t="s">
        <v>7571</v>
      </c>
      <c r="C20" s="375" t="s">
        <v>75</v>
      </c>
      <c r="D20" s="375" t="s">
        <v>8378</v>
      </c>
      <c r="F20" t="str">
        <f t="shared" si="2"/>
        <v>97157</v>
      </c>
      <c r="H20" s="35">
        <f t="shared" si="3"/>
        <v>4.8499999999999996</v>
      </c>
    </row>
    <row r="21" spans="1:8" ht="54">
      <c r="A21" s="375" t="s">
        <v>7573</v>
      </c>
      <c r="B21" s="330" t="s">
        <v>7574</v>
      </c>
      <c r="C21" s="375" t="s">
        <v>75</v>
      </c>
      <c r="D21" s="375" t="s">
        <v>25168</v>
      </c>
      <c r="F21" t="str">
        <f t="shared" si="2"/>
        <v>97158</v>
      </c>
      <c r="H21" s="35">
        <f t="shared" si="3"/>
        <v>5.44</v>
      </c>
    </row>
    <row r="22" spans="1:8" ht="54">
      <c r="A22" s="375" t="s">
        <v>7575</v>
      </c>
      <c r="B22" s="330" t="s">
        <v>7576</v>
      </c>
      <c r="C22" s="375" t="s">
        <v>75</v>
      </c>
      <c r="D22" s="375" t="s">
        <v>10961</v>
      </c>
      <c r="F22" t="str">
        <f t="shared" si="2"/>
        <v>97159</v>
      </c>
      <c r="H22" s="35">
        <f t="shared" si="3"/>
        <v>6.89</v>
      </c>
    </row>
    <row r="23" spans="1:8" ht="54">
      <c r="A23" s="375" t="s">
        <v>7577</v>
      </c>
      <c r="B23" s="330" t="s">
        <v>7578</v>
      </c>
      <c r="C23" s="375" t="s">
        <v>75</v>
      </c>
      <c r="D23" s="375" t="s">
        <v>10094</v>
      </c>
      <c r="F23" t="str">
        <f t="shared" si="2"/>
        <v>97160</v>
      </c>
      <c r="H23" s="35">
        <f t="shared" si="3"/>
        <v>8.31</v>
      </c>
    </row>
    <row r="24" spans="1:8" ht="54">
      <c r="A24" s="375" t="s">
        <v>7580</v>
      </c>
      <c r="B24" s="330" t="s">
        <v>7581</v>
      </c>
      <c r="C24" s="375" t="s">
        <v>75</v>
      </c>
      <c r="D24" s="375" t="s">
        <v>14849</v>
      </c>
      <c r="F24" t="str">
        <f t="shared" si="2"/>
        <v>97161</v>
      </c>
      <c r="H24" s="35">
        <f t="shared" si="3"/>
        <v>9.7899999999999991</v>
      </c>
    </row>
    <row r="25" spans="1:8" ht="54">
      <c r="A25" s="375" t="s">
        <v>7583</v>
      </c>
      <c r="B25" s="330" t="s">
        <v>7584</v>
      </c>
      <c r="C25" s="375" t="s">
        <v>75</v>
      </c>
      <c r="D25" s="375" t="s">
        <v>19580</v>
      </c>
      <c r="F25" t="str">
        <f t="shared" si="2"/>
        <v>97162</v>
      </c>
      <c r="H25" s="35">
        <f t="shared" si="3"/>
        <v>11.22</v>
      </c>
    </row>
    <row r="26" spans="1:8" ht="54">
      <c r="A26" s="375" t="s">
        <v>7586</v>
      </c>
      <c r="B26" s="330" t="s">
        <v>7587</v>
      </c>
      <c r="C26" s="375" t="s">
        <v>75</v>
      </c>
      <c r="D26" s="375" t="s">
        <v>25371</v>
      </c>
      <c r="F26" t="str">
        <f t="shared" si="2"/>
        <v>97163</v>
      </c>
      <c r="H26" s="35">
        <f t="shared" si="3"/>
        <v>12.7</v>
      </c>
    </row>
    <row r="27" spans="1:8" ht="54">
      <c r="A27" s="375" t="s">
        <v>7588</v>
      </c>
      <c r="B27" s="330" t="s">
        <v>7589</v>
      </c>
      <c r="C27" s="375" t="s">
        <v>75</v>
      </c>
      <c r="D27" s="375" t="s">
        <v>14040</v>
      </c>
      <c r="F27" t="str">
        <f t="shared" si="2"/>
        <v>97164</v>
      </c>
      <c r="H27" s="35">
        <f t="shared" si="3"/>
        <v>14.16</v>
      </c>
    </row>
    <row r="28" spans="1:8" ht="54">
      <c r="A28" s="375" t="s">
        <v>7591</v>
      </c>
      <c r="B28" s="330" t="s">
        <v>7592</v>
      </c>
      <c r="C28" s="375" t="s">
        <v>75</v>
      </c>
      <c r="D28" s="375" t="s">
        <v>10974</v>
      </c>
      <c r="F28" t="str">
        <f t="shared" si="2"/>
        <v>97165</v>
      </c>
      <c r="H28" s="35">
        <f t="shared" si="3"/>
        <v>15.65</v>
      </c>
    </row>
    <row r="29" spans="1:8" ht="54">
      <c r="A29" s="375" t="s">
        <v>7593</v>
      </c>
      <c r="B29" s="330" t="s">
        <v>7594</v>
      </c>
      <c r="C29" s="375" t="s">
        <v>75</v>
      </c>
      <c r="D29" s="375" t="s">
        <v>22609</v>
      </c>
      <c r="F29" t="str">
        <f t="shared" si="2"/>
        <v>97166</v>
      </c>
      <c r="H29" s="35">
        <f t="shared" si="3"/>
        <v>18.809999999999999</v>
      </c>
    </row>
    <row r="30" spans="1:8" ht="54">
      <c r="A30" s="375" t="s">
        <v>7595</v>
      </c>
      <c r="B30" s="330" t="s">
        <v>7596</v>
      </c>
      <c r="C30" s="375" t="s">
        <v>75</v>
      </c>
      <c r="D30" s="375" t="s">
        <v>22068</v>
      </c>
      <c r="F30" t="str">
        <f t="shared" si="2"/>
        <v>97167</v>
      </c>
      <c r="H30" s="35">
        <f t="shared" si="3"/>
        <v>22.02</v>
      </c>
    </row>
    <row r="31" spans="1:8" ht="54">
      <c r="A31" s="375" t="s">
        <v>7598</v>
      </c>
      <c r="B31" s="330" t="s">
        <v>7599</v>
      </c>
      <c r="C31" s="375" t="s">
        <v>75</v>
      </c>
      <c r="D31" s="375" t="s">
        <v>25372</v>
      </c>
      <c r="F31" t="str">
        <f t="shared" si="2"/>
        <v>97168</v>
      </c>
      <c r="H31" s="35">
        <f t="shared" si="3"/>
        <v>24.99</v>
      </c>
    </row>
    <row r="32" spans="1:8" ht="54">
      <c r="A32" s="375" t="s">
        <v>7600</v>
      </c>
      <c r="B32" s="330" t="s">
        <v>7601</v>
      </c>
      <c r="C32" s="375" t="s">
        <v>75</v>
      </c>
      <c r="D32" s="375" t="s">
        <v>25020</v>
      </c>
      <c r="F32" t="str">
        <f t="shared" si="2"/>
        <v>97169</v>
      </c>
      <c r="H32" s="35">
        <f t="shared" si="3"/>
        <v>28.09</v>
      </c>
    </row>
    <row r="33" spans="1:8" ht="54">
      <c r="A33" s="375" t="s">
        <v>7602</v>
      </c>
      <c r="B33" s="330" t="s">
        <v>7603</v>
      </c>
      <c r="C33" s="375" t="s">
        <v>75</v>
      </c>
      <c r="D33" s="375" t="s">
        <v>23346</v>
      </c>
      <c r="F33" t="str">
        <f t="shared" si="2"/>
        <v>97170</v>
      </c>
      <c r="H33" s="35">
        <f t="shared" si="3"/>
        <v>31.23</v>
      </c>
    </row>
    <row r="34" spans="1:8" ht="54">
      <c r="A34" s="375" t="s">
        <v>7604</v>
      </c>
      <c r="B34" s="330" t="s">
        <v>7605</v>
      </c>
      <c r="C34" s="375" t="s">
        <v>75</v>
      </c>
      <c r="D34" s="375" t="s">
        <v>25373</v>
      </c>
      <c r="F34" t="str">
        <f t="shared" si="2"/>
        <v>97171</v>
      </c>
      <c r="H34" s="35">
        <f t="shared" si="3"/>
        <v>34.369999999999997</v>
      </c>
    </row>
    <row r="35" spans="1:8" ht="54">
      <c r="A35" s="375" t="s">
        <v>7606</v>
      </c>
      <c r="B35" s="330" t="s">
        <v>7607</v>
      </c>
      <c r="C35" s="375" t="s">
        <v>75</v>
      </c>
      <c r="D35" s="375" t="s">
        <v>24332</v>
      </c>
      <c r="F35" t="str">
        <f t="shared" si="2"/>
        <v>97172</v>
      </c>
      <c r="H35" s="35">
        <f t="shared" si="3"/>
        <v>41.07</v>
      </c>
    </row>
    <row r="36" spans="1:8" ht="54">
      <c r="A36" s="375" t="s">
        <v>7608</v>
      </c>
      <c r="B36" s="330" t="s">
        <v>7609</v>
      </c>
      <c r="C36" s="375" t="s">
        <v>75</v>
      </c>
      <c r="D36" s="375" t="s">
        <v>25374</v>
      </c>
      <c r="F36" t="str">
        <f t="shared" si="2"/>
        <v>97173</v>
      </c>
      <c r="H36" s="35">
        <f t="shared" si="3"/>
        <v>33.53</v>
      </c>
    </row>
    <row r="37" spans="1:8" ht="54">
      <c r="A37" s="375" t="s">
        <v>7610</v>
      </c>
      <c r="B37" s="330" t="s">
        <v>7611</v>
      </c>
      <c r="C37" s="375" t="s">
        <v>75</v>
      </c>
      <c r="D37" s="375" t="s">
        <v>25375</v>
      </c>
      <c r="F37" t="str">
        <f t="shared" si="2"/>
        <v>97174</v>
      </c>
      <c r="H37" s="35">
        <f t="shared" si="3"/>
        <v>38.78</v>
      </c>
    </row>
    <row r="38" spans="1:8" ht="54">
      <c r="A38" s="375" t="s">
        <v>7612</v>
      </c>
      <c r="B38" s="330" t="s">
        <v>7613</v>
      </c>
      <c r="C38" s="375" t="s">
        <v>75</v>
      </c>
      <c r="D38" s="375" t="s">
        <v>23975</v>
      </c>
      <c r="F38" t="str">
        <f t="shared" si="2"/>
        <v>97175</v>
      </c>
      <c r="H38" s="35">
        <f t="shared" si="3"/>
        <v>43.98</v>
      </c>
    </row>
    <row r="39" spans="1:8" ht="54">
      <c r="A39" s="375" t="s">
        <v>7614</v>
      </c>
      <c r="B39" s="330" t="s">
        <v>7615</v>
      </c>
      <c r="C39" s="375" t="s">
        <v>75</v>
      </c>
      <c r="D39" s="375" t="s">
        <v>25376</v>
      </c>
      <c r="F39" t="str">
        <f t="shared" si="2"/>
        <v>97176</v>
      </c>
      <c r="H39" s="35">
        <f t="shared" si="3"/>
        <v>49.23</v>
      </c>
    </row>
    <row r="40" spans="1:8" ht="67.5">
      <c r="A40" s="375" t="s">
        <v>7616</v>
      </c>
      <c r="B40" s="330" t="s">
        <v>7617</v>
      </c>
      <c r="C40" s="375" t="s">
        <v>75</v>
      </c>
      <c r="D40" s="375" t="s">
        <v>22615</v>
      </c>
      <c r="F40" t="str">
        <f t="shared" si="2"/>
        <v>97177</v>
      </c>
      <c r="H40" s="35">
        <f t="shared" si="3"/>
        <v>59.67</v>
      </c>
    </row>
    <row r="41" spans="1:8" ht="67.5">
      <c r="A41" s="375" t="s">
        <v>7618</v>
      </c>
      <c r="B41" s="330" t="s">
        <v>7619</v>
      </c>
      <c r="C41" s="375" t="s">
        <v>75</v>
      </c>
      <c r="D41" s="375" t="s">
        <v>25377</v>
      </c>
      <c r="F41" t="str">
        <f t="shared" si="2"/>
        <v>97178</v>
      </c>
      <c r="H41" s="35">
        <f t="shared" si="3"/>
        <v>70.14</v>
      </c>
    </row>
    <row r="42" spans="1:8" ht="67.5">
      <c r="A42" s="375" t="s">
        <v>7620</v>
      </c>
      <c r="B42" s="330" t="s">
        <v>7621</v>
      </c>
      <c r="C42" s="375" t="s">
        <v>75</v>
      </c>
      <c r="D42" s="375" t="s">
        <v>25378</v>
      </c>
      <c r="F42" t="str">
        <f t="shared" si="2"/>
        <v>97179</v>
      </c>
      <c r="H42" s="35">
        <f t="shared" si="3"/>
        <v>80.62</v>
      </c>
    </row>
    <row r="43" spans="1:8" ht="67.5">
      <c r="A43" s="375" t="s">
        <v>7622</v>
      </c>
      <c r="B43" s="330" t="s">
        <v>7623</v>
      </c>
      <c r="C43" s="375" t="s">
        <v>75</v>
      </c>
      <c r="D43" s="375" t="s">
        <v>22066</v>
      </c>
      <c r="F43" t="str">
        <f t="shared" si="2"/>
        <v>97180</v>
      </c>
      <c r="H43" s="35">
        <f t="shared" si="3"/>
        <v>91.08</v>
      </c>
    </row>
    <row r="44" spans="1:8" ht="67.5">
      <c r="A44" s="375" t="s">
        <v>7624</v>
      </c>
      <c r="B44" s="330" t="s">
        <v>7625</v>
      </c>
      <c r="C44" s="375" t="s">
        <v>75</v>
      </c>
      <c r="D44" s="375" t="s">
        <v>25379</v>
      </c>
      <c r="F44" t="str">
        <f t="shared" si="2"/>
        <v>97181</v>
      </c>
      <c r="H44" s="35">
        <f t="shared" si="3"/>
        <v>104.77</v>
      </c>
    </row>
    <row r="45" spans="1:8" ht="67.5">
      <c r="A45" s="375" t="s">
        <v>7626</v>
      </c>
      <c r="B45" s="330" t="s">
        <v>7627</v>
      </c>
      <c r="C45" s="375" t="s">
        <v>75</v>
      </c>
      <c r="D45" s="375" t="s">
        <v>25380</v>
      </c>
      <c r="F45" t="str">
        <f t="shared" si="2"/>
        <v>97182</v>
      </c>
      <c r="H45" s="35">
        <f t="shared" si="3"/>
        <v>115.57</v>
      </c>
    </row>
    <row r="46" spans="1:8" ht="54">
      <c r="A46" s="375" t="s">
        <v>7628</v>
      </c>
      <c r="B46" s="330" t="s">
        <v>7629</v>
      </c>
      <c r="C46" s="375" t="s">
        <v>75</v>
      </c>
      <c r="D46" s="375" t="s">
        <v>25176</v>
      </c>
      <c r="F46" t="str">
        <f t="shared" si="2"/>
        <v>97183</v>
      </c>
      <c r="H46" s="35">
        <f t="shared" si="3"/>
        <v>27.3</v>
      </c>
    </row>
    <row r="47" spans="1:8" ht="54">
      <c r="A47" s="375" t="s">
        <v>7630</v>
      </c>
      <c r="B47" s="330" t="s">
        <v>7631</v>
      </c>
      <c r="C47" s="375" t="s">
        <v>75</v>
      </c>
      <c r="D47" s="375" t="s">
        <v>23356</v>
      </c>
      <c r="F47" t="str">
        <f t="shared" si="2"/>
        <v>97184</v>
      </c>
      <c r="H47" s="35">
        <f t="shared" si="3"/>
        <v>31.65</v>
      </c>
    </row>
    <row r="48" spans="1:8" ht="54">
      <c r="A48" s="375" t="s">
        <v>7632</v>
      </c>
      <c r="B48" s="330" t="s">
        <v>7633</v>
      </c>
      <c r="C48" s="375" t="s">
        <v>75</v>
      </c>
      <c r="D48" s="375" t="s">
        <v>23605</v>
      </c>
      <c r="F48" t="str">
        <f t="shared" si="2"/>
        <v>97185</v>
      </c>
      <c r="H48" s="35">
        <f t="shared" si="3"/>
        <v>35.979999999999997</v>
      </c>
    </row>
    <row r="49" spans="1:8" ht="54">
      <c r="A49" s="375" t="s">
        <v>7634</v>
      </c>
      <c r="B49" s="330" t="s">
        <v>7635</v>
      </c>
      <c r="C49" s="375" t="s">
        <v>75</v>
      </c>
      <c r="D49" s="375" t="s">
        <v>25381</v>
      </c>
      <c r="F49" t="str">
        <f t="shared" si="2"/>
        <v>97186</v>
      </c>
      <c r="H49" s="35">
        <f t="shared" si="3"/>
        <v>40.33</v>
      </c>
    </row>
    <row r="50" spans="1:8" ht="67.5">
      <c r="A50" s="375" t="s">
        <v>7636</v>
      </c>
      <c r="B50" s="330" t="s">
        <v>21700</v>
      </c>
      <c r="C50" s="375" t="s">
        <v>75</v>
      </c>
      <c r="D50" s="375" t="s">
        <v>25382</v>
      </c>
      <c r="F50" t="str">
        <f t="shared" si="2"/>
        <v>97187</v>
      </c>
      <c r="H50" s="35">
        <f t="shared" si="3"/>
        <v>48.99</v>
      </c>
    </row>
    <row r="51" spans="1:8" ht="67.5">
      <c r="A51" s="375" t="s">
        <v>7637</v>
      </c>
      <c r="B51" s="330" t="s">
        <v>7638</v>
      </c>
      <c r="C51" s="375" t="s">
        <v>75</v>
      </c>
      <c r="D51" s="375" t="s">
        <v>25383</v>
      </c>
      <c r="F51" t="str">
        <f t="shared" si="2"/>
        <v>97188</v>
      </c>
      <c r="H51" s="35">
        <f t="shared" si="3"/>
        <v>57.67</v>
      </c>
    </row>
    <row r="52" spans="1:8" ht="67.5">
      <c r="A52" s="375" t="s">
        <v>7639</v>
      </c>
      <c r="B52" s="330" t="s">
        <v>7640</v>
      </c>
      <c r="C52" s="375" t="s">
        <v>75</v>
      </c>
      <c r="D52" s="375" t="s">
        <v>24948</v>
      </c>
      <c r="F52" t="str">
        <f t="shared" si="2"/>
        <v>97189</v>
      </c>
      <c r="H52" s="35">
        <f t="shared" si="3"/>
        <v>66.36</v>
      </c>
    </row>
    <row r="53" spans="1:8" ht="67.5">
      <c r="A53" s="375" t="s">
        <v>7641</v>
      </c>
      <c r="B53" s="330" t="s">
        <v>7642</v>
      </c>
      <c r="C53" s="375" t="s">
        <v>75</v>
      </c>
      <c r="D53" s="375" t="s">
        <v>24756</v>
      </c>
      <c r="F53" t="str">
        <f t="shared" si="2"/>
        <v>97190</v>
      </c>
      <c r="H53" s="35">
        <f t="shared" si="3"/>
        <v>75.03</v>
      </c>
    </row>
    <row r="54" spans="1:8" ht="67.5">
      <c r="A54" s="375" t="s">
        <v>7643</v>
      </c>
      <c r="B54" s="330" t="s">
        <v>7644</v>
      </c>
      <c r="C54" s="375" t="s">
        <v>75</v>
      </c>
      <c r="D54" s="375" t="s">
        <v>25384</v>
      </c>
      <c r="F54" t="str">
        <f t="shared" si="2"/>
        <v>97191</v>
      </c>
      <c r="H54" s="35">
        <f t="shared" si="3"/>
        <v>86.12</v>
      </c>
    </row>
    <row r="55" spans="1:8" ht="67.5">
      <c r="A55" s="375" t="s">
        <v>7645</v>
      </c>
      <c r="B55" s="330" t="s">
        <v>7646</v>
      </c>
      <c r="C55" s="375" t="s">
        <v>75</v>
      </c>
      <c r="D55" s="375" t="s">
        <v>25385</v>
      </c>
      <c r="F55" t="str">
        <f t="shared" si="2"/>
        <v>97192</v>
      </c>
      <c r="H55" s="35">
        <f t="shared" si="3"/>
        <v>95.05</v>
      </c>
    </row>
    <row r="56" spans="1:8" ht="67.5">
      <c r="A56" s="375" t="s">
        <v>7647</v>
      </c>
      <c r="B56" s="330" t="s">
        <v>4085</v>
      </c>
      <c r="C56" s="375" t="s">
        <v>75</v>
      </c>
      <c r="D56" s="375" t="s">
        <v>25386</v>
      </c>
      <c r="F56" t="str">
        <f t="shared" si="2"/>
        <v>90694</v>
      </c>
      <c r="H56" s="35">
        <f t="shared" si="3"/>
        <v>29.38</v>
      </c>
    </row>
    <row r="57" spans="1:8" ht="67.5">
      <c r="A57" s="375" t="s">
        <v>7648</v>
      </c>
      <c r="B57" s="330" t="s">
        <v>4086</v>
      </c>
      <c r="C57" s="375" t="s">
        <v>75</v>
      </c>
      <c r="D57" s="375" t="s">
        <v>25387</v>
      </c>
      <c r="F57" t="str">
        <f t="shared" si="2"/>
        <v>90695</v>
      </c>
      <c r="H57" s="35">
        <f t="shared" si="3"/>
        <v>60.49</v>
      </c>
    </row>
    <row r="58" spans="1:8" ht="67.5">
      <c r="A58" s="375" t="s">
        <v>7649</v>
      </c>
      <c r="B58" s="330" t="s">
        <v>4087</v>
      </c>
      <c r="C58" s="375" t="s">
        <v>75</v>
      </c>
      <c r="D58" s="375" t="s">
        <v>25388</v>
      </c>
      <c r="F58" t="str">
        <f t="shared" si="2"/>
        <v>90696</v>
      </c>
      <c r="H58" s="35">
        <f t="shared" si="3"/>
        <v>89.62</v>
      </c>
    </row>
    <row r="59" spans="1:8" ht="67.5">
      <c r="A59" s="375" t="s">
        <v>7650</v>
      </c>
      <c r="B59" s="330" t="s">
        <v>4088</v>
      </c>
      <c r="C59" s="375" t="s">
        <v>75</v>
      </c>
      <c r="D59" s="375" t="s">
        <v>25389</v>
      </c>
      <c r="F59" t="str">
        <f t="shared" si="2"/>
        <v>90697</v>
      </c>
      <c r="H59" s="35">
        <f t="shared" si="3"/>
        <v>150.36000000000001</v>
      </c>
    </row>
    <row r="60" spans="1:8" ht="67.5">
      <c r="A60" s="375" t="s">
        <v>7651</v>
      </c>
      <c r="B60" s="330" t="s">
        <v>4089</v>
      </c>
      <c r="C60" s="375" t="s">
        <v>75</v>
      </c>
      <c r="D60" s="375" t="s">
        <v>25390</v>
      </c>
      <c r="F60" t="str">
        <f t="shared" si="2"/>
        <v>90698</v>
      </c>
      <c r="H60" s="35">
        <f t="shared" si="3"/>
        <v>240.35</v>
      </c>
    </row>
    <row r="61" spans="1:8" ht="67.5">
      <c r="A61" s="375" t="s">
        <v>7652</v>
      </c>
      <c r="B61" s="330" t="s">
        <v>4090</v>
      </c>
      <c r="C61" s="375" t="s">
        <v>75</v>
      </c>
      <c r="D61" s="375" t="s">
        <v>25391</v>
      </c>
      <c r="F61" t="str">
        <f t="shared" si="2"/>
        <v>90699</v>
      </c>
      <c r="H61" s="35">
        <f t="shared" si="3"/>
        <v>296.97000000000003</v>
      </c>
    </row>
    <row r="62" spans="1:8" ht="67.5">
      <c r="A62" s="375" t="s">
        <v>7653</v>
      </c>
      <c r="B62" s="330" t="s">
        <v>4091</v>
      </c>
      <c r="C62" s="375" t="s">
        <v>75</v>
      </c>
      <c r="D62" s="375" t="s">
        <v>25392</v>
      </c>
      <c r="F62" t="str">
        <f t="shared" si="2"/>
        <v>90700</v>
      </c>
      <c r="H62" s="35">
        <f t="shared" si="3"/>
        <v>390.17</v>
      </c>
    </row>
    <row r="63" spans="1:8" ht="67.5">
      <c r="A63" s="375" t="s">
        <v>7654</v>
      </c>
      <c r="B63" s="330" t="s">
        <v>4092</v>
      </c>
      <c r="C63" s="375" t="s">
        <v>75</v>
      </c>
      <c r="D63" s="375" t="s">
        <v>25099</v>
      </c>
      <c r="F63" t="str">
        <f t="shared" si="2"/>
        <v>90701</v>
      </c>
      <c r="H63" s="35">
        <f t="shared" si="3"/>
        <v>52.36</v>
      </c>
    </row>
    <row r="64" spans="1:8" ht="67.5">
      <c r="A64" s="375" t="s">
        <v>7655</v>
      </c>
      <c r="B64" s="330" t="s">
        <v>4093</v>
      </c>
      <c r="C64" s="375" t="s">
        <v>75</v>
      </c>
      <c r="D64" s="375" t="s">
        <v>25393</v>
      </c>
      <c r="F64" t="str">
        <f t="shared" si="2"/>
        <v>90702</v>
      </c>
      <c r="H64" s="35">
        <f t="shared" si="3"/>
        <v>81.36</v>
      </c>
    </row>
    <row r="65" spans="1:8" ht="67.5">
      <c r="A65" s="375" t="s">
        <v>7656</v>
      </c>
      <c r="B65" s="330" t="s">
        <v>4094</v>
      </c>
      <c r="C65" s="375" t="s">
        <v>75</v>
      </c>
      <c r="D65" s="375" t="s">
        <v>25394</v>
      </c>
      <c r="F65" t="str">
        <f t="shared" si="2"/>
        <v>90703</v>
      </c>
      <c r="H65" s="35">
        <f t="shared" si="3"/>
        <v>131.07</v>
      </c>
    </row>
    <row r="66" spans="1:8" ht="67.5">
      <c r="A66" s="375" t="s">
        <v>7657</v>
      </c>
      <c r="B66" s="330" t="s">
        <v>4095</v>
      </c>
      <c r="C66" s="375" t="s">
        <v>75</v>
      </c>
      <c r="D66" s="375" t="s">
        <v>25395</v>
      </c>
      <c r="F66" t="str">
        <f t="shared" si="2"/>
        <v>90704</v>
      </c>
      <c r="H66" s="35">
        <f t="shared" si="3"/>
        <v>179.93</v>
      </c>
    </row>
    <row r="67" spans="1:8" ht="67.5">
      <c r="A67" s="375" t="s">
        <v>7658</v>
      </c>
      <c r="B67" s="330" t="s">
        <v>4096</v>
      </c>
      <c r="C67" s="375" t="s">
        <v>75</v>
      </c>
      <c r="D67" s="375" t="s">
        <v>25396</v>
      </c>
      <c r="F67" t="str">
        <f t="shared" si="2"/>
        <v>90705</v>
      </c>
      <c r="H67" s="35">
        <f t="shared" si="3"/>
        <v>251.64</v>
      </c>
    </row>
    <row r="68" spans="1:8" ht="67.5">
      <c r="A68" s="375" t="s">
        <v>7659</v>
      </c>
      <c r="B68" s="330" t="s">
        <v>4097</v>
      </c>
      <c r="C68" s="375" t="s">
        <v>75</v>
      </c>
      <c r="D68" s="375" t="s">
        <v>25397</v>
      </c>
      <c r="F68" t="str">
        <f t="shared" si="2"/>
        <v>90706</v>
      </c>
      <c r="H68" s="35">
        <f t="shared" si="3"/>
        <v>301.52</v>
      </c>
    </row>
    <row r="69" spans="1:8" ht="67.5">
      <c r="A69" s="375" t="s">
        <v>7660</v>
      </c>
      <c r="B69" s="330" t="s">
        <v>4098</v>
      </c>
      <c r="C69" s="375" t="s">
        <v>75</v>
      </c>
      <c r="D69" s="375" t="s">
        <v>25398</v>
      </c>
      <c r="F69" t="str">
        <f t="shared" ref="F69:F132" si="4">TRIM(A69)</f>
        <v>90708</v>
      </c>
      <c r="H69" s="35">
        <f t="shared" ref="H69:H132" si="5">ROUND(D69*(1+$H$1),2)</f>
        <v>815.16</v>
      </c>
    </row>
    <row r="70" spans="1:8" ht="67.5">
      <c r="A70" s="375" t="s">
        <v>7661</v>
      </c>
      <c r="B70" s="330" t="s">
        <v>4099</v>
      </c>
      <c r="C70" s="375" t="s">
        <v>75</v>
      </c>
      <c r="D70" s="375" t="s">
        <v>23356</v>
      </c>
      <c r="F70" t="str">
        <f t="shared" si="4"/>
        <v>90709</v>
      </c>
      <c r="H70" s="35">
        <f t="shared" si="5"/>
        <v>31.65</v>
      </c>
    </row>
    <row r="71" spans="1:8" ht="67.5">
      <c r="A71" s="375" t="s">
        <v>7662</v>
      </c>
      <c r="B71" s="330" t="s">
        <v>4100</v>
      </c>
      <c r="C71" s="375" t="s">
        <v>75</v>
      </c>
      <c r="D71" s="375" t="s">
        <v>25399</v>
      </c>
      <c r="F71" t="str">
        <f t="shared" si="4"/>
        <v>90710</v>
      </c>
      <c r="H71" s="35">
        <f t="shared" si="5"/>
        <v>62.77</v>
      </c>
    </row>
    <row r="72" spans="1:8" ht="67.5">
      <c r="A72" s="375" t="s">
        <v>7663</v>
      </c>
      <c r="B72" s="330" t="s">
        <v>4101</v>
      </c>
      <c r="C72" s="375" t="s">
        <v>75</v>
      </c>
      <c r="D72" s="375" t="s">
        <v>25400</v>
      </c>
      <c r="F72" t="str">
        <f t="shared" si="4"/>
        <v>90711</v>
      </c>
      <c r="H72" s="35">
        <f t="shared" si="5"/>
        <v>91.88</v>
      </c>
    </row>
    <row r="73" spans="1:8" ht="67.5">
      <c r="A73" s="375" t="s">
        <v>7664</v>
      </c>
      <c r="B73" s="330" t="s">
        <v>4102</v>
      </c>
      <c r="C73" s="375" t="s">
        <v>75</v>
      </c>
      <c r="D73" s="375" t="s">
        <v>25401</v>
      </c>
      <c r="F73" t="str">
        <f t="shared" si="4"/>
        <v>90712</v>
      </c>
      <c r="H73" s="35">
        <f t="shared" si="5"/>
        <v>152.63</v>
      </c>
    </row>
    <row r="74" spans="1:8" ht="67.5">
      <c r="A74" s="375" t="s">
        <v>7665</v>
      </c>
      <c r="B74" s="330" t="s">
        <v>4103</v>
      </c>
      <c r="C74" s="375" t="s">
        <v>75</v>
      </c>
      <c r="D74" s="375" t="s">
        <v>25402</v>
      </c>
      <c r="F74" t="str">
        <f t="shared" si="4"/>
        <v>90713</v>
      </c>
      <c r="H74" s="35">
        <f t="shared" si="5"/>
        <v>242.61</v>
      </c>
    </row>
    <row r="75" spans="1:8" ht="67.5">
      <c r="A75" s="375" t="s">
        <v>7666</v>
      </c>
      <c r="B75" s="330" t="s">
        <v>4104</v>
      </c>
      <c r="C75" s="375" t="s">
        <v>75</v>
      </c>
      <c r="D75" s="375" t="s">
        <v>25403</v>
      </c>
      <c r="F75" t="str">
        <f t="shared" si="4"/>
        <v>90714</v>
      </c>
      <c r="H75" s="35">
        <f t="shared" si="5"/>
        <v>299.23</v>
      </c>
    </row>
    <row r="76" spans="1:8" ht="67.5">
      <c r="A76" s="375" t="s">
        <v>7667</v>
      </c>
      <c r="B76" s="330" t="s">
        <v>4105</v>
      </c>
      <c r="C76" s="375" t="s">
        <v>75</v>
      </c>
      <c r="D76" s="375" t="s">
        <v>25404</v>
      </c>
      <c r="F76" t="str">
        <f t="shared" si="4"/>
        <v>90715</v>
      </c>
      <c r="H76" s="35">
        <f t="shared" si="5"/>
        <v>394.74</v>
      </c>
    </row>
    <row r="77" spans="1:8" ht="67.5">
      <c r="A77" s="375" t="s">
        <v>7668</v>
      </c>
      <c r="B77" s="330" t="s">
        <v>4106</v>
      </c>
      <c r="C77" s="375" t="s">
        <v>75</v>
      </c>
      <c r="D77" s="375" t="s">
        <v>25405</v>
      </c>
      <c r="F77" t="str">
        <f t="shared" si="4"/>
        <v>90716</v>
      </c>
      <c r="H77" s="35">
        <f t="shared" si="5"/>
        <v>54.63</v>
      </c>
    </row>
    <row r="78" spans="1:8" ht="67.5">
      <c r="A78" s="375" t="s">
        <v>7669</v>
      </c>
      <c r="B78" s="330" t="s">
        <v>4107</v>
      </c>
      <c r="C78" s="375" t="s">
        <v>75</v>
      </c>
      <c r="D78" s="375" t="s">
        <v>25406</v>
      </c>
      <c r="F78" t="str">
        <f t="shared" si="4"/>
        <v>90717</v>
      </c>
      <c r="H78" s="35">
        <f t="shared" si="5"/>
        <v>83.63</v>
      </c>
    </row>
    <row r="79" spans="1:8" ht="67.5">
      <c r="A79" s="375" t="s">
        <v>7670</v>
      </c>
      <c r="B79" s="330" t="s">
        <v>4108</v>
      </c>
      <c r="C79" s="375" t="s">
        <v>75</v>
      </c>
      <c r="D79" s="375" t="s">
        <v>25407</v>
      </c>
      <c r="F79" t="str">
        <f t="shared" si="4"/>
        <v>90718</v>
      </c>
      <c r="H79" s="35">
        <f t="shared" si="5"/>
        <v>133.35</v>
      </c>
    </row>
    <row r="80" spans="1:8" ht="67.5">
      <c r="A80" s="375" t="s">
        <v>7671</v>
      </c>
      <c r="B80" s="330" t="s">
        <v>4109</v>
      </c>
      <c r="C80" s="375" t="s">
        <v>75</v>
      </c>
      <c r="D80" s="375" t="s">
        <v>24442</v>
      </c>
      <c r="F80" t="str">
        <f t="shared" si="4"/>
        <v>90719</v>
      </c>
      <c r="H80" s="35">
        <f t="shared" si="5"/>
        <v>182.21</v>
      </c>
    </row>
    <row r="81" spans="1:8" ht="67.5">
      <c r="A81" s="375" t="s">
        <v>7672</v>
      </c>
      <c r="B81" s="330" t="s">
        <v>4110</v>
      </c>
      <c r="C81" s="375" t="s">
        <v>75</v>
      </c>
      <c r="D81" s="375" t="s">
        <v>25408</v>
      </c>
      <c r="F81" t="str">
        <f t="shared" si="4"/>
        <v>90720</v>
      </c>
      <c r="H81" s="35">
        <f t="shared" si="5"/>
        <v>253.9</v>
      </c>
    </row>
    <row r="82" spans="1:8" ht="67.5">
      <c r="A82" s="375" t="s">
        <v>7673</v>
      </c>
      <c r="B82" s="330" t="s">
        <v>4111</v>
      </c>
      <c r="C82" s="375" t="s">
        <v>75</v>
      </c>
      <c r="D82" s="375" t="s">
        <v>25409</v>
      </c>
      <c r="F82" t="str">
        <f t="shared" si="4"/>
        <v>90721</v>
      </c>
      <c r="H82" s="35">
        <f t="shared" si="5"/>
        <v>306.08999999999997</v>
      </c>
    </row>
    <row r="83" spans="1:8" ht="67.5">
      <c r="A83" s="375" t="s">
        <v>7674</v>
      </c>
      <c r="B83" s="330" t="s">
        <v>4112</v>
      </c>
      <c r="C83" s="375" t="s">
        <v>75</v>
      </c>
      <c r="D83" s="375" t="s">
        <v>25410</v>
      </c>
      <c r="F83" t="str">
        <f t="shared" si="4"/>
        <v>90723</v>
      </c>
      <c r="H83" s="35">
        <f t="shared" si="5"/>
        <v>817.93</v>
      </c>
    </row>
    <row r="84" spans="1:8" ht="40.5">
      <c r="A84" s="375" t="s">
        <v>7675</v>
      </c>
      <c r="B84" s="330" t="s">
        <v>2497</v>
      </c>
      <c r="C84" s="375" t="s">
        <v>113</v>
      </c>
      <c r="D84" s="375" t="s">
        <v>23849</v>
      </c>
      <c r="F84" t="str">
        <f t="shared" si="4"/>
        <v>90724</v>
      </c>
      <c r="H84" s="35">
        <f t="shared" si="5"/>
        <v>25.95</v>
      </c>
    </row>
    <row r="85" spans="1:8" ht="40.5">
      <c r="A85" s="375" t="s">
        <v>7676</v>
      </c>
      <c r="B85" s="330" t="s">
        <v>2498</v>
      </c>
      <c r="C85" s="375" t="s">
        <v>113</v>
      </c>
      <c r="D85" s="375" t="s">
        <v>25411</v>
      </c>
      <c r="F85" t="str">
        <f t="shared" si="4"/>
        <v>90725</v>
      </c>
      <c r="H85" s="35">
        <f t="shared" si="5"/>
        <v>32</v>
      </c>
    </row>
    <row r="86" spans="1:8" ht="40.5">
      <c r="A86" s="375" t="s">
        <v>7677</v>
      </c>
      <c r="B86" s="330" t="s">
        <v>2165</v>
      </c>
      <c r="C86" s="375" t="s">
        <v>113</v>
      </c>
      <c r="D86" s="375" t="s">
        <v>14007</v>
      </c>
      <c r="F86" t="str">
        <f t="shared" si="4"/>
        <v>90726</v>
      </c>
      <c r="H86" s="35">
        <f t="shared" si="5"/>
        <v>38.04</v>
      </c>
    </row>
    <row r="87" spans="1:8" ht="40.5">
      <c r="A87" s="375" t="s">
        <v>7678</v>
      </c>
      <c r="B87" s="330" t="s">
        <v>2499</v>
      </c>
      <c r="C87" s="375" t="s">
        <v>113</v>
      </c>
      <c r="D87" s="375" t="s">
        <v>24903</v>
      </c>
      <c r="F87" t="str">
        <f t="shared" si="4"/>
        <v>90727</v>
      </c>
      <c r="H87" s="35">
        <f t="shared" si="5"/>
        <v>44.07</v>
      </c>
    </row>
    <row r="88" spans="1:8" ht="40.5">
      <c r="A88" s="375" t="s">
        <v>7679</v>
      </c>
      <c r="B88" s="330" t="s">
        <v>2500</v>
      </c>
      <c r="C88" s="375" t="s">
        <v>113</v>
      </c>
      <c r="D88" s="375" t="s">
        <v>25412</v>
      </c>
      <c r="F88" t="str">
        <f t="shared" si="4"/>
        <v>90728</v>
      </c>
      <c r="H88" s="35">
        <f t="shared" si="5"/>
        <v>50.1</v>
      </c>
    </row>
    <row r="89" spans="1:8" ht="40.5">
      <c r="A89" s="375" t="s">
        <v>7680</v>
      </c>
      <c r="B89" s="330" t="s">
        <v>2501</v>
      </c>
      <c r="C89" s="375" t="s">
        <v>113</v>
      </c>
      <c r="D89" s="375" t="s">
        <v>25413</v>
      </c>
      <c r="F89" t="str">
        <f t="shared" si="4"/>
        <v>90729</v>
      </c>
      <c r="H89" s="35">
        <f t="shared" si="5"/>
        <v>56.14</v>
      </c>
    </row>
    <row r="90" spans="1:8" ht="40.5">
      <c r="A90" s="375" t="s">
        <v>7681</v>
      </c>
      <c r="B90" s="330" t="s">
        <v>2502</v>
      </c>
      <c r="C90" s="375" t="s">
        <v>113</v>
      </c>
      <c r="D90" s="375" t="s">
        <v>13852</v>
      </c>
      <c r="F90" t="str">
        <f t="shared" si="4"/>
        <v>90730</v>
      </c>
      <c r="H90" s="35">
        <f t="shared" si="5"/>
        <v>62.22</v>
      </c>
    </row>
    <row r="91" spans="1:8" ht="40.5">
      <c r="A91" s="375" t="s">
        <v>7682</v>
      </c>
      <c r="B91" s="330" t="s">
        <v>2503</v>
      </c>
      <c r="C91" s="375" t="s">
        <v>113</v>
      </c>
      <c r="D91" s="375" t="s">
        <v>25414</v>
      </c>
      <c r="F91" t="str">
        <f t="shared" si="4"/>
        <v>90731</v>
      </c>
      <c r="H91" s="35">
        <f t="shared" si="5"/>
        <v>68.25</v>
      </c>
    </row>
    <row r="92" spans="1:8" ht="40.5">
      <c r="A92" s="375" t="s">
        <v>7683</v>
      </c>
      <c r="B92" s="330" t="s">
        <v>2504</v>
      </c>
      <c r="C92" s="375" t="s">
        <v>113</v>
      </c>
      <c r="D92" s="375" t="s">
        <v>25415</v>
      </c>
      <c r="F92" t="str">
        <f t="shared" si="4"/>
        <v>90732</v>
      </c>
      <c r="H92" s="35">
        <f t="shared" si="5"/>
        <v>86.36</v>
      </c>
    </row>
    <row r="93" spans="1:8" ht="67.5">
      <c r="A93" s="375" t="s">
        <v>7684</v>
      </c>
      <c r="B93" s="330" t="s">
        <v>4113</v>
      </c>
      <c r="C93" s="375" t="s">
        <v>75</v>
      </c>
      <c r="D93" s="375" t="s">
        <v>8397</v>
      </c>
      <c r="F93" t="str">
        <f t="shared" si="4"/>
        <v>90733</v>
      </c>
      <c r="H93" s="35">
        <f t="shared" si="5"/>
        <v>2.85</v>
      </c>
    </row>
    <row r="94" spans="1:8" ht="67.5">
      <c r="A94" s="375" t="s">
        <v>7686</v>
      </c>
      <c r="B94" s="330" t="s">
        <v>4114</v>
      </c>
      <c r="C94" s="375" t="s">
        <v>75</v>
      </c>
      <c r="D94" s="375" t="s">
        <v>10956</v>
      </c>
      <c r="F94" t="str">
        <f t="shared" si="4"/>
        <v>90734</v>
      </c>
      <c r="H94" s="35">
        <f t="shared" si="5"/>
        <v>3.47</v>
      </c>
    </row>
    <row r="95" spans="1:8" ht="67.5">
      <c r="A95" s="375" t="s">
        <v>7688</v>
      </c>
      <c r="B95" s="330" t="s">
        <v>4115</v>
      </c>
      <c r="C95" s="375" t="s">
        <v>75</v>
      </c>
      <c r="D95" s="375" t="s">
        <v>8171</v>
      </c>
      <c r="F95" t="str">
        <f t="shared" si="4"/>
        <v>90735</v>
      </c>
      <c r="H95" s="35">
        <f t="shared" si="5"/>
        <v>4.1399999999999997</v>
      </c>
    </row>
    <row r="96" spans="1:8" ht="67.5">
      <c r="A96" s="375" t="s">
        <v>7690</v>
      </c>
      <c r="B96" s="330" t="s">
        <v>4116</v>
      </c>
      <c r="C96" s="375" t="s">
        <v>75</v>
      </c>
      <c r="D96" s="375" t="s">
        <v>7572</v>
      </c>
      <c r="F96" t="str">
        <f t="shared" si="4"/>
        <v>90736</v>
      </c>
      <c r="H96" s="35">
        <f t="shared" si="5"/>
        <v>4.7699999999999996</v>
      </c>
    </row>
    <row r="97" spans="1:8" ht="67.5">
      <c r="A97" s="375" t="s">
        <v>7691</v>
      </c>
      <c r="B97" s="330" t="s">
        <v>4117</v>
      </c>
      <c r="C97" s="375" t="s">
        <v>75</v>
      </c>
      <c r="D97" s="375" t="s">
        <v>13921</v>
      </c>
      <c r="F97" t="str">
        <f t="shared" si="4"/>
        <v>90737</v>
      </c>
      <c r="H97" s="35">
        <f t="shared" si="5"/>
        <v>5.41</v>
      </c>
    </row>
    <row r="98" spans="1:8" ht="67.5">
      <c r="A98" s="375" t="s">
        <v>7693</v>
      </c>
      <c r="B98" s="330" t="s">
        <v>4118</v>
      </c>
      <c r="C98" s="375" t="s">
        <v>75</v>
      </c>
      <c r="D98" s="375" t="s">
        <v>8823</v>
      </c>
      <c r="F98" t="str">
        <f t="shared" si="4"/>
        <v>90738</v>
      </c>
      <c r="H98" s="35">
        <f t="shared" si="5"/>
        <v>6.05</v>
      </c>
    </row>
    <row r="99" spans="1:8" ht="67.5">
      <c r="A99" s="375" t="s">
        <v>7694</v>
      </c>
      <c r="B99" s="330" t="s">
        <v>4119</v>
      </c>
      <c r="C99" s="375" t="s">
        <v>75</v>
      </c>
      <c r="D99" s="375" t="s">
        <v>13853</v>
      </c>
      <c r="F99" t="str">
        <f t="shared" si="4"/>
        <v>90739</v>
      </c>
      <c r="H99" s="35">
        <f t="shared" si="5"/>
        <v>13.47</v>
      </c>
    </row>
    <row r="100" spans="1:8" ht="67.5">
      <c r="A100" s="375" t="s">
        <v>7695</v>
      </c>
      <c r="B100" s="330" t="s">
        <v>4120</v>
      </c>
      <c r="C100" s="375" t="s">
        <v>75</v>
      </c>
      <c r="D100" s="375" t="s">
        <v>13935</v>
      </c>
      <c r="F100" t="str">
        <f t="shared" si="4"/>
        <v>90740</v>
      </c>
      <c r="H100" s="35">
        <f t="shared" si="5"/>
        <v>6.37</v>
      </c>
    </row>
    <row r="101" spans="1:8" ht="67.5">
      <c r="A101" s="375" t="s">
        <v>7697</v>
      </c>
      <c r="B101" s="330" t="s">
        <v>4121</v>
      </c>
      <c r="C101" s="375" t="s">
        <v>75</v>
      </c>
      <c r="D101" s="375" t="s">
        <v>12722</v>
      </c>
      <c r="F101" t="str">
        <f t="shared" si="4"/>
        <v>90741</v>
      </c>
      <c r="H101" s="35">
        <f t="shared" si="5"/>
        <v>7.01</v>
      </c>
    </row>
    <row r="102" spans="1:8" ht="67.5">
      <c r="A102" s="375" t="s">
        <v>7699</v>
      </c>
      <c r="B102" s="330" t="s">
        <v>4122</v>
      </c>
      <c r="C102" s="375" t="s">
        <v>75</v>
      </c>
      <c r="D102" s="375" t="s">
        <v>8948</v>
      </c>
      <c r="F102" t="str">
        <f t="shared" si="4"/>
        <v>90742</v>
      </c>
      <c r="H102" s="35">
        <f t="shared" si="5"/>
        <v>7.65</v>
      </c>
    </row>
    <row r="103" spans="1:8" ht="67.5">
      <c r="A103" s="375" t="s">
        <v>7700</v>
      </c>
      <c r="B103" s="330" t="s">
        <v>4123</v>
      </c>
      <c r="C103" s="375" t="s">
        <v>75</v>
      </c>
      <c r="D103" s="375" t="s">
        <v>25416</v>
      </c>
      <c r="F103" t="str">
        <f t="shared" si="4"/>
        <v>90743</v>
      </c>
      <c r="H103" s="35">
        <f t="shared" si="5"/>
        <v>8.2799999999999994</v>
      </c>
    </row>
    <row r="104" spans="1:8" ht="67.5">
      <c r="A104" s="375" t="s">
        <v>7701</v>
      </c>
      <c r="B104" s="330" t="s">
        <v>4124</v>
      </c>
      <c r="C104" s="375" t="s">
        <v>75</v>
      </c>
      <c r="D104" s="375" t="s">
        <v>11304</v>
      </c>
      <c r="F104" t="str">
        <f t="shared" si="4"/>
        <v>90744</v>
      </c>
      <c r="H104" s="35">
        <f t="shared" si="5"/>
        <v>8.92</v>
      </c>
    </row>
    <row r="105" spans="1:8" ht="67.5">
      <c r="A105" s="375" t="s">
        <v>7702</v>
      </c>
      <c r="B105" s="330" t="s">
        <v>4125</v>
      </c>
      <c r="C105" s="375" t="s">
        <v>75</v>
      </c>
      <c r="D105" s="375" t="s">
        <v>22458</v>
      </c>
      <c r="F105" t="str">
        <f t="shared" si="4"/>
        <v>90745</v>
      </c>
      <c r="H105" s="35">
        <f t="shared" si="5"/>
        <v>19.25</v>
      </c>
    </row>
    <row r="106" spans="1:8" ht="67.5">
      <c r="A106" s="375" t="s">
        <v>7703</v>
      </c>
      <c r="B106" s="330" t="s">
        <v>4126</v>
      </c>
      <c r="C106" s="375" t="s">
        <v>75</v>
      </c>
      <c r="D106" s="375" t="s">
        <v>13816</v>
      </c>
      <c r="F106" t="str">
        <f t="shared" si="4"/>
        <v>90746</v>
      </c>
      <c r="H106" s="35">
        <f t="shared" si="5"/>
        <v>3.88</v>
      </c>
    </row>
    <row r="107" spans="1:8" ht="67.5">
      <c r="A107" s="375" t="s">
        <v>7704</v>
      </c>
      <c r="B107" s="330" t="s">
        <v>4127</v>
      </c>
      <c r="C107" s="375" t="s">
        <v>75</v>
      </c>
      <c r="D107" s="375" t="s">
        <v>25417</v>
      </c>
      <c r="F107" t="str">
        <f t="shared" si="4"/>
        <v>90747</v>
      </c>
      <c r="H107" s="35">
        <f t="shared" si="5"/>
        <v>14.59</v>
      </c>
    </row>
    <row r="108" spans="1:8" ht="67.5">
      <c r="A108" s="375" t="s">
        <v>7706</v>
      </c>
      <c r="B108" s="330" t="s">
        <v>2505</v>
      </c>
      <c r="C108" s="375" t="s">
        <v>75</v>
      </c>
      <c r="D108" s="375" t="s">
        <v>24776</v>
      </c>
      <c r="F108" t="str">
        <f t="shared" si="4"/>
        <v>90748</v>
      </c>
      <c r="H108" s="35">
        <f t="shared" si="5"/>
        <v>5.12</v>
      </c>
    </row>
    <row r="109" spans="1:8" ht="67.5">
      <c r="A109" s="375" t="s">
        <v>7707</v>
      </c>
      <c r="B109" s="330" t="s">
        <v>2506</v>
      </c>
      <c r="C109" s="375" t="s">
        <v>75</v>
      </c>
      <c r="D109" s="375" t="s">
        <v>9821</v>
      </c>
      <c r="F109" t="str">
        <f t="shared" si="4"/>
        <v>90749</v>
      </c>
      <c r="H109" s="35">
        <f t="shared" si="5"/>
        <v>5.76</v>
      </c>
    </row>
    <row r="110" spans="1:8" ht="67.5">
      <c r="A110" s="375" t="s">
        <v>7709</v>
      </c>
      <c r="B110" s="330" t="s">
        <v>2507</v>
      </c>
      <c r="C110" s="375" t="s">
        <v>75</v>
      </c>
      <c r="D110" s="375" t="s">
        <v>17107</v>
      </c>
      <c r="F110" t="str">
        <f t="shared" si="4"/>
        <v>90750</v>
      </c>
      <c r="H110" s="35">
        <f t="shared" si="5"/>
        <v>6.39</v>
      </c>
    </row>
    <row r="111" spans="1:8" ht="67.5">
      <c r="A111" s="375" t="s">
        <v>7711</v>
      </c>
      <c r="B111" s="330" t="s">
        <v>2508</v>
      </c>
      <c r="C111" s="375" t="s">
        <v>75</v>
      </c>
      <c r="D111" s="375" t="s">
        <v>10198</v>
      </c>
      <c r="F111" t="str">
        <f t="shared" si="4"/>
        <v>90751</v>
      </c>
      <c r="H111" s="35">
        <f t="shared" si="5"/>
        <v>7.05</v>
      </c>
    </row>
    <row r="112" spans="1:8" ht="67.5">
      <c r="A112" s="375" t="s">
        <v>7713</v>
      </c>
      <c r="B112" s="330" t="s">
        <v>2509</v>
      </c>
      <c r="C112" s="375" t="s">
        <v>75</v>
      </c>
      <c r="D112" s="375" t="s">
        <v>8251</v>
      </c>
      <c r="F112" t="str">
        <f t="shared" si="4"/>
        <v>90752</v>
      </c>
      <c r="H112" s="35">
        <f t="shared" si="5"/>
        <v>7.67</v>
      </c>
    </row>
    <row r="113" spans="1:8" ht="67.5">
      <c r="A113" s="375" t="s">
        <v>7714</v>
      </c>
      <c r="B113" s="330" t="s">
        <v>2510</v>
      </c>
      <c r="C113" s="375" t="s">
        <v>75</v>
      </c>
      <c r="D113" s="375" t="s">
        <v>10094</v>
      </c>
      <c r="F113" t="str">
        <f t="shared" si="4"/>
        <v>90753</v>
      </c>
      <c r="H113" s="35">
        <f t="shared" si="5"/>
        <v>8.31</v>
      </c>
    </row>
    <row r="114" spans="1:8" ht="67.5">
      <c r="A114" s="375" t="s">
        <v>7715</v>
      </c>
      <c r="B114" s="330" t="s">
        <v>2511</v>
      </c>
      <c r="C114" s="375" t="s">
        <v>75</v>
      </c>
      <c r="D114" s="375" t="s">
        <v>24433</v>
      </c>
      <c r="F114" t="str">
        <f t="shared" si="4"/>
        <v>90754</v>
      </c>
      <c r="H114" s="35">
        <f t="shared" si="5"/>
        <v>18.04</v>
      </c>
    </row>
    <row r="115" spans="1:8" ht="67.5">
      <c r="A115" s="375" t="s">
        <v>7716</v>
      </c>
      <c r="B115" s="330" t="s">
        <v>4128</v>
      </c>
      <c r="C115" s="375" t="s">
        <v>75</v>
      </c>
      <c r="D115" s="375" t="s">
        <v>14016</v>
      </c>
      <c r="F115" t="str">
        <f t="shared" si="4"/>
        <v>90755</v>
      </c>
      <c r="H115" s="35">
        <f t="shared" si="5"/>
        <v>8.64</v>
      </c>
    </row>
    <row r="116" spans="1:8" ht="67.5">
      <c r="A116" s="375" t="s">
        <v>7717</v>
      </c>
      <c r="B116" s="330" t="s">
        <v>4129</v>
      </c>
      <c r="C116" s="375" t="s">
        <v>75</v>
      </c>
      <c r="D116" s="375" t="s">
        <v>8443</v>
      </c>
      <c r="F116" t="str">
        <f t="shared" si="4"/>
        <v>90756</v>
      </c>
      <c r="H116" s="35">
        <f t="shared" si="5"/>
        <v>9.2799999999999994</v>
      </c>
    </row>
    <row r="117" spans="1:8" ht="67.5">
      <c r="A117" s="375" t="s">
        <v>7719</v>
      </c>
      <c r="B117" s="330" t="s">
        <v>4130</v>
      </c>
      <c r="C117" s="375" t="s">
        <v>75</v>
      </c>
      <c r="D117" s="375" t="s">
        <v>18110</v>
      </c>
      <c r="F117" t="str">
        <f t="shared" si="4"/>
        <v>90757</v>
      </c>
      <c r="H117" s="35">
        <f t="shared" si="5"/>
        <v>9.92</v>
      </c>
    </row>
    <row r="118" spans="1:8" ht="67.5">
      <c r="A118" s="375" t="s">
        <v>7721</v>
      </c>
      <c r="B118" s="330" t="s">
        <v>4131</v>
      </c>
      <c r="C118" s="375" t="s">
        <v>75</v>
      </c>
      <c r="D118" s="375" t="s">
        <v>24420</v>
      </c>
      <c r="F118" t="str">
        <f t="shared" si="4"/>
        <v>90758</v>
      </c>
      <c r="H118" s="35">
        <f t="shared" si="5"/>
        <v>10.56</v>
      </c>
    </row>
    <row r="119" spans="1:8" ht="67.5">
      <c r="A119" s="375" t="s">
        <v>7723</v>
      </c>
      <c r="B119" s="330" t="s">
        <v>4132</v>
      </c>
      <c r="C119" s="375" t="s">
        <v>75</v>
      </c>
      <c r="D119" s="375" t="s">
        <v>25418</v>
      </c>
      <c r="F119" t="str">
        <f t="shared" si="4"/>
        <v>90759</v>
      </c>
      <c r="H119" s="35">
        <f t="shared" si="5"/>
        <v>11.18</v>
      </c>
    </row>
    <row r="120" spans="1:8" ht="67.5">
      <c r="A120" s="375" t="s">
        <v>7725</v>
      </c>
      <c r="B120" s="330" t="s">
        <v>2512</v>
      </c>
      <c r="C120" s="375" t="s">
        <v>75</v>
      </c>
      <c r="D120" s="375" t="s">
        <v>22507</v>
      </c>
      <c r="F120" t="str">
        <f t="shared" si="4"/>
        <v>90760</v>
      </c>
      <c r="H120" s="35">
        <f t="shared" si="5"/>
        <v>23.82</v>
      </c>
    </row>
    <row r="121" spans="1:8" ht="67.5">
      <c r="A121" s="375" t="s">
        <v>7726</v>
      </c>
      <c r="B121" s="330" t="s">
        <v>4133</v>
      </c>
      <c r="C121" s="375" t="s">
        <v>75</v>
      </c>
      <c r="D121" s="375" t="s">
        <v>12769</v>
      </c>
      <c r="F121" t="str">
        <f t="shared" si="4"/>
        <v>90761</v>
      </c>
      <c r="H121" s="35">
        <f t="shared" si="5"/>
        <v>4.75</v>
      </c>
    </row>
    <row r="122" spans="1:8" ht="67.5">
      <c r="A122" s="375" t="s">
        <v>7728</v>
      </c>
      <c r="B122" s="330" t="s">
        <v>4134</v>
      </c>
      <c r="C122" s="375" t="s">
        <v>75</v>
      </c>
      <c r="D122" s="375" t="s">
        <v>23363</v>
      </c>
      <c r="F122" t="str">
        <f t="shared" si="4"/>
        <v>90762</v>
      </c>
      <c r="H122" s="35">
        <f t="shared" si="5"/>
        <v>17.36</v>
      </c>
    </row>
    <row r="123" spans="1:8" ht="67.5">
      <c r="A123" s="375" t="s">
        <v>7729</v>
      </c>
      <c r="B123" s="330" t="s">
        <v>4135</v>
      </c>
      <c r="C123" s="375" t="s">
        <v>75</v>
      </c>
      <c r="D123" s="375" t="s">
        <v>23909</v>
      </c>
      <c r="F123" t="str">
        <f t="shared" si="4"/>
        <v>94869</v>
      </c>
      <c r="H123" s="35">
        <f t="shared" si="5"/>
        <v>165.72</v>
      </c>
    </row>
    <row r="124" spans="1:8" ht="67.5">
      <c r="A124" s="375" t="s">
        <v>7730</v>
      </c>
      <c r="B124" s="330" t="s">
        <v>4136</v>
      </c>
      <c r="C124" s="375" t="s">
        <v>75</v>
      </c>
      <c r="D124" s="375" t="s">
        <v>8485</v>
      </c>
      <c r="F124" t="str">
        <f t="shared" si="4"/>
        <v>94870</v>
      </c>
      <c r="H124" s="35">
        <f t="shared" si="5"/>
        <v>0.94</v>
      </c>
    </row>
    <row r="125" spans="1:8" ht="67.5">
      <c r="A125" s="375" t="s">
        <v>7732</v>
      </c>
      <c r="B125" s="330" t="s">
        <v>4137</v>
      </c>
      <c r="C125" s="375" t="s">
        <v>75</v>
      </c>
      <c r="D125" s="375" t="s">
        <v>25419</v>
      </c>
      <c r="F125" t="str">
        <f t="shared" si="4"/>
        <v>94871</v>
      </c>
      <c r="H125" s="35">
        <f t="shared" si="5"/>
        <v>196.45</v>
      </c>
    </row>
    <row r="126" spans="1:8" ht="67.5">
      <c r="A126" s="375" t="s">
        <v>7733</v>
      </c>
      <c r="B126" s="330" t="s">
        <v>4138</v>
      </c>
      <c r="C126" s="375" t="s">
        <v>75</v>
      </c>
      <c r="D126" s="375" t="s">
        <v>7969</v>
      </c>
      <c r="F126" t="str">
        <f t="shared" si="4"/>
        <v>94872</v>
      </c>
      <c r="H126" s="35">
        <f t="shared" si="5"/>
        <v>1.65</v>
      </c>
    </row>
    <row r="127" spans="1:8" ht="67.5">
      <c r="A127" s="375" t="s">
        <v>7735</v>
      </c>
      <c r="B127" s="330" t="s">
        <v>4139</v>
      </c>
      <c r="C127" s="375" t="s">
        <v>75</v>
      </c>
      <c r="D127" s="375" t="s">
        <v>25420</v>
      </c>
      <c r="F127" t="str">
        <f t="shared" si="4"/>
        <v>94875</v>
      </c>
      <c r="H127" s="35">
        <f t="shared" si="5"/>
        <v>1152.01</v>
      </c>
    </row>
    <row r="128" spans="1:8" ht="67.5">
      <c r="A128" s="375" t="s">
        <v>7736</v>
      </c>
      <c r="B128" s="330" t="s">
        <v>4140</v>
      </c>
      <c r="C128" s="375" t="s">
        <v>75</v>
      </c>
      <c r="D128" s="375" t="s">
        <v>23387</v>
      </c>
      <c r="F128" t="str">
        <f t="shared" si="4"/>
        <v>94876</v>
      </c>
      <c r="H128" s="35">
        <f t="shared" si="5"/>
        <v>22.09</v>
      </c>
    </row>
    <row r="129" spans="1:8" ht="67.5">
      <c r="A129" s="375" t="s">
        <v>7737</v>
      </c>
      <c r="B129" s="330" t="s">
        <v>4141</v>
      </c>
      <c r="C129" s="375" t="s">
        <v>75</v>
      </c>
      <c r="D129" s="375" t="s">
        <v>23858</v>
      </c>
      <c r="F129" t="str">
        <f t="shared" si="4"/>
        <v>94878</v>
      </c>
      <c r="H129" s="35">
        <f t="shared" si="5"/>
        <v>25.92</v>
      </c>
    </row>
    <row r="130" spans="1:8" ht="67.5">
      <c r="A130" s="375" t="s">
        <v>7738</v>
      </c>
      <c r="B130" s="330" t="s">
        <v>4142</v>
      </c>
      <c r="C130" s="375" t="s">
        <v>75</v>
      </c>
      <c r="D130" s="375" t="s">
        <v>25421</v>
      </c>
      <c r="F130" t="str">
        <f t="shared" si="4"/>
        <v>94879</v>
      </c>
      <c r="H130" s="35">
        <f t="shared" si="5"/>
        <v>1535.36</v>
      </c>
    </row>
    <row r="131" spans="1:8" ht="67.5">
      <c r="A131" s="375" t="s">
        <v>7739</v>
      </c>
      <c r="B131" s="330" t="s">
        <v>4143</v>
      </c>
      <c r="C131" s="375" t="s">
        <v>75</v>
      </c>
      <c r="D131" s="375" t="s">
        <v>14079</v>
      </c>
      <c r="F131" t="str">
        <f t="shared" si="4"/>
        <v>94880</v>
      </c>
      <c r="H131" s="35">
        <f t="shared" si="5"/>
        <v>31.76</v>
      </c>
    </row>
    <row r="132" spans="1:8" ht="67.5">
      <c r="A132" s="375" t="s">
        <v>7740</v>
      </c>
      <c r="B132" s="330" t="s">
        <v>4144</v>
      </c>
      <c r="C132" s="375" t="s">
        <v>75</v>
      </c>
      <c r="D132" s="375" t="s">
        <v>25422</v>
      </c>
      <c r="F132" t="str">
        <f t="shared" si="4"/>
        <v>94881</v>
      </c>
      <c r="H132" s="35">
        <f t="shared" si="5"/>
        <v>2394.6</v>
      </c>
    </row>
    <row r="133" spans="1:8" ht="67.5">
      <c r="A133" s="375" t="s">
        <v>7741</v>
      </c>
      <c r="B133" s="330" t="s">
        <v>4145</v>
      </c>
      <c r="C133" s="375" t="s">
        <v>75</v>
      </c>
      <c r="D133" s="375" t="s">
        <v>25423</v>
      </c>
      <c r="F133" t="str">
        <f t="shared" ref="F133:F196" si="6">TRIM(A133)</f>
        <v>94882</v>
      </c>
      <c r="H133" s="35">
        <f t="shared" ref="H133:H196" si="7">ROUND(D133*(1+$H$1),2)</f>
        <v>37.67</v>
      </c>
    </row>
    <row r="134" spans="1:8" ht="67.5">
      <c r="A134" s="375" t="s">
        <v>7742</v>
      </c>
      <c r="B134" s="330" t="s">
        <v>4146</v>
      </c>
      <c r="C134" s="375" t="s">
        <v>75</v>
      </c>
      <c r="D134" s="375" t="s">
        <v>25424</v>
      </c>
      <c r="F134" t="str">
        <f t="shared" si="6"/>
        <v>94884</v>
      </c>
      <c r="H134" s="35">
        <f t="shared" si="7"/>
        <v>49.66</v>
      </c>
    </row>
    <row r="135" spans="1:8" ht="67.5">
      <c r="A135" s="375" t="s">
        <v>7743</v>
      </c>
      <c r="B135" s="330" t="s">
        <v>4147</v>
      </c>
      <c r="C135" s="375" t="s">
        <v>75</v>
      </c>
      <c r="D135" s="375" t="s">
        <v>24371</v>
      </c>
      <c r="F135" t="str">
        <f t="shared" si="6"/>
        <v>94885</v>
      </c>
      <c r="H135" s="35">
        <f t="shared" si="7"/>
        <v>165.98</v>
      </c>
    </row>
    <row r="136" spans="1:8" ht="67.5">
      <c r="A136" s="375" t="s">
        <v>7744</v>
      </c>
      <c r="B136" s="330" t="s">
        <v>4148</v>
      </c>
      <c r="C136" s="375" t="s">
        <v>75</v>
      </c>
      <c r="D136" s="375" t="s">
        <v>8860</v>
      </c>
      <c r="F136" t="str">
        <f t="shared" si="6"/>
        <v>94886</v>
      </c>
      <c r="H136" s="35">
        <f t="shared" si="7"/>
        <v>1.21</v>
      </c>
    </row>
    <row r="137" spans="1:8" ht="67.5">
      <c r="A137" s="375" t="s">
        <v>7745</v>
      </c>
      <c r="B137" s="330" t="s">
        <v>4149</v>
      </c>
      <c r="C137" s="375" t="s">
        <v>75</v>
      </c>
      <c r="D137" s="375" t="s">
        <v>25329</v>
      </c>
      <c r="F137" t="str">
        <f t="shared" si="6"/>
        <v>94887</v>
      </c>
      <c r="H137" s="35">
        <f t="shared" si="7"/>
        <v>196.91</v>
      </c>
    </row>
    <row r="138" spans="1:8" ht="67.5">
      <c r="A138" s="375" t="s">
        <v>7746</v>
      </c>
      <c r="B138" s="330" t="s">
        <v>4150</v>
      </c>
      <c r="C138" s="375" t="s">
        <v>75</v>
      </c>
      <c r="D138" s="375" t="s">
        <v>13707</v>
      </c>
      <c r="F138" t="str">
        <f t="shared" si="6"/>
        <v>94888</v>
      </c>
      <c r="H138" s="35">
        <f t="shared" si="7"/>
        <v>2.11</v>
      </c>
    </row>
    <row r="139" spans="1:8" ht="67.5">
      <c r="A139" s="375" t="s">
        <v>7748</v>
      </c>
      <c r="B139" s="330" t="s">
        <v>4151</v>
      </c>
      <c r="C139" s="375" t="s">
        <v>75</v>
      </c>
      <c r="D139" s="375" t="s">
        <v>25425</v>
      </c>
      <c r="F139" t="str">
        <f t="shared" si="6"/>
        <v>94891</v>
      </c>
      <c r="H139" s="35">
        <f t="shared" si="7"/>
        <v>1155.56</v>
      </c>
    </row>
    <row r="140" spans="1:8" ht="67.5">
      <c r="A140" s="375" t="s">
        <v>7749</v>
      </c>
      <c r="B140" s="330" t="s">
        <v>4152</v>
      </c>
      <c r="C140" s="375" t="s">
        <v>75</v>
      </c>
      <c r="D140" s="375" t="s">
        <v>24856</v>
      </c>
      <c r="F140" t="str">
        <f t="shared" si="6"/>
        <v>94892</v>
      </c>
      <c r="H140" s="35">
        <f t="shared" si="7"/>
        <v>25.64</v>
      </c>
    </row>
    <row r="141" spans="1:8" ht="67.5">
      <c r="A141" s="375" t="s">
        <v>7750</v>
      </c>
      <c r="B141" s="330" t="s">
        <v>4153</v>
      </c>
      <c r="C141" s="375" t="s">
        <v>75</v>
      </c>
      <c r="D141" s="375" t="s">
        <v>23673</v>
      </c>
      <c r="F141" t="str">
        <f t="shared" si="6"/>
        <v>94894</v>
      </c>
      <c r="H141" s="35">
        <f t="shared" si="7"/>
        <v>29.8</v>
      </c>
    </row>
    <row r="142" spans="1:8" ht="67.5">
      <c r="A142" s="375" t="s">
        <v>7751</v>
      </c>
      <c r="B142" s="330" t="s">
        <v>4154</v>
      </c>
      <c r="C142" s="375" t="s">
        <v>75</v>
      </c>
      <c r="D142" s="375" t="s">
        <v>25426</v>
      </c>
      <c r="F142" t="str">
        <f t="shared" si="6"/>
        <v>94895</v>
      </c>
      <c r="H142" s="35">
        <f t="shared" si="7"/>
        <v>1539.61</v>
      </c>
    </row>
    <row r="143" spans="1:8" ht="67.5">
      <c r="A143" s="375" t="s">
        <v>7752</v>
      </c>
      <c r="B143" s="330" t="s">
        <v>4155</v>
      </c>
      <c r="C143" s="375" t="s">
        <v>75</v>
      </c>
      <c r="D143" s="375" t="s">
        <v>25427</v>
      </c>
      <c r="F143" t="str">
        <f t="shared" si="6"/>
        <v>94896</v>
      </c>
      <c r="H143" s="35">
        <f t="shared" si="7"/>
        <v>36.01</v>
      </c>
    </row>
    <row r="144" spans="1:8" ht="67.5">
      <c r="A144" s="375" t="s">
        <v>7753</v>
      </c>
      <c r="B144" s="330" t="s">
        <v>4156</v>
      </c>
      <c r="C144" s="375" t="s">
        <v>75</v>
      </c>
      <c r="D144" s="375" t="s">
        <v>25428</v>
      </c>
      <c r="F144" t="str">
        <f t="shared" si="6"/>
        <v>94897</v>
      </c>
      <c r="H144" s="35">
        <f t="shared" si="7"/>
        <v>2399.16</v>
      </c>
    </row>
    <row r="145" spans="1:8" ht="67.5">
      <c r="A145" s="375" t="s">
        <v>7754</v>
      </c>
      <c r="B145" s="330" t="s">
        <v>4157</v>
      </c>
      <c r="C145" s="375" t="s">
        <v>75</v>
      </c>
      <c r="D145" s="375" t="s">
        <v>23550</v>
      </c>
      <c r="F145" t="str">
        <f t="shared" si="6"/>
        <v>94898</v>
      </c>
      <c r="H145" s="35">
        <f t="shared" si="7"/>
        <v>42.22</v>
      </c>
    </row>
    <row r="146" spans="1:8" ht="67.5">
      <c r="A146" s="375" t="s">
        <v>7755</v>
      </c>
      <c r="B146" s="330" t="s">
        <v>4158</v>
      </c>
      <c r="C146" s="375" t="s">
        <v>75</v>
      </c>
      <c r="D146" s="375" t="s">
        <v>25429</v>
      </c>
      <c r="F146" t="str">
        <f t="shared" si="6"/>
        <v>94900</v>
      </c>
      <c r="H146" s="35">
        <f t="shared" si="7"/>
        <v>54.64</v>
      </c>
    </row>
    <row r="147" spans="1:8" ht="67.5">
      <c r="A147" s="375" t="s">
        <v>7756</v>
      </c>
      <c r="B147" s="330" t="s">
        <v>7757</v>
      </c>
      <c r="C147" s="375" t="s">
        <v>75</v>
      </c>
      <c r="D147" s="375" t="s">
        <v>13751</v>
      </c>
      <c r="F147" t="str">
        <f t="shared" si="6"/>
        <v>97121</v>
      </c>
      <c r="H147" s="35">
        <f t="shared" si="7"/>
        <v>2.13</v>
      </c>
    </row>
    <row r="148" spans="1:8" ht="67.5">
      <c r="A148" s="375" t="s">
        <v>7758</v>
      </c>
      <c r="B148" s="330" t="s">
        <v>7759</v>
      </c>
      <c r="C148" s="375" t="s">
        <v>75</v>
      </c>
      <c r="D148" s="375" t="s">
        <v>13920</v>
      </c>
      <c r="F148" t="str">
        <f t="shared" si="6"/>
        <v>97122</v>
      </c>
      <c r="H148" s="35">
        <f t="shared" si="7"/>
        <v>2.95</v>
      </c>
    </row>
    <row r="149" spans="1:8" ht="67.5">
      <c r="A149" s="375" t="s">
        <v>7761</v>
      </c>
      <c r="B149" s="330" t="s">
        <v>7762</v>
      </c>
      <c r="C149" s="375" t="s">
        <v>75</v>
      </c>
      <c r="D149" s="375" t="s">
        <v>25430</v>
      </c>
      <c r="F149" t="str">
        <f t="shared" si="6"/>
        <v>97123</v>
      </c>
      <c r="H149" s="35">
        <f t="shared" si="7"/>
        <v>3.74</v>
      </c>
    </row>
    <row r="150" spans="1:8" ht="67.5">
      <c r="A150" s="375" t="s">
        <v>7763</v>
      </c>
      <c r="B150" s="330" t="s">
        <v>7764</v>
      </c>
      <c r="C150" s="375" t="s">
        <v>75</v>
      </c>
      <c r="D150" s="375" t="s">
        <v>23351</v>
      </c>
      <c r="F150" t="str">
        <f t="shared" si="6"/>
        <v>97124</v>
      </c>
      <c r="H150" s="35">
        <f t="shared" si="7"/>
        <v>0.93</v>
      </c>
    </row>
    <row r="151" spans="1:8" ht="67.5">
      <c r="A151" s="375" t="s">
        <v>7766</v>
      </c>
      <c r="B151" s="330" t="s">
        <v>7767</v>
      </c>
      <c r="C151" s="375" t="s">
        <v>75</v>
      </c>
      <c r="D151" s="375" t="s">
        <v>7985</v>
      </c>
      <c r="F151" t="str">
        <f t="shared" si="6"/>
        <v>97125</v>
      </c>
      <c r="H151" s="35">
        <f t="shared" si="7"/>
        <v>1.31</v>
      </c>
    </row>
    <row r="152" spans="1:8" ht="67.5">
      <c r="A152" s="375" t="s">
        <v>7768</v>
      </c>
      <c r="B152" s="330" t="s">
        <v>7769</v>
      </c>
      <c r="C152" s="375" t="s">
        <v>75</v>
      </c>
      <c r="D152" s="375" t="s">
        <v>13737</v>
      </c>
      <c r="F152" t="str">
        <f t="shared" si="6"/>
        <v>97126</v>
      </c>
      <c r="H152" s="35">
        <f t="shared" si="7"/>
        <v>1.67</v>
      </c>
    </row>
    <row r="153" spans="1:8" ht="67.5">
      <c r="A153" s="375" t="s">
        <v>7771</v>
      </c>
      <c r="B153" s="330" t="s">
        <v>4159</v>
      </c>
      <c r="C153" s="375" t="s">
        <v>75</v>
      </c>
      <c r="D153" s="375" t="s">
        <v>25431</v>
      </c>
      <c r="F153" t="str">
        <f t="shared" si="6"/>
        <v>92833</v>
      </c>
      <c r="H153" s="35">
        <f t="shared" si="7"/>
        <v>140.81</v>
      </c>
    </row>
    <row r="154" spans="1:8" ht="67.5">
      <c r="A154" s="375" t="s">
        <v>7772</v>
      </c>
      <c r="B154" s="330" t="s">
        <v>4160</v>
      </c>
      <c r="C154" s="375" t="s">
        <v>75</v>
      </c>
      <c r="D154" s="375" t="s">
        <v>24645</v>
      </c>
      <c r="F154" t="str">
        <f t="shared" si="6"/>
        <v>92834</v>
      </c>
      <c r="H154" s="35">
        <f t="shared" si="7"/>
        <v>7.99</v>
      </c>
    </row>
    <row r="155" spans="1:8" ht="67.5">
      <c r="A155" s="375" t="s">
        <v>7773</v>
      </c>
      <c r="B155" s="330" t="s">
        <v>4161</v>
      </c>
      <c r="C155" s="375" t="s">
        <v>75</v>
      </c>
      <c r="D155" s="375" t="s">
        <v>25432</v>
      </c>
      <c r="F155" t="str">
        <f t="shared" si="6"/>
        <v>92835</v>
      </c>
      <c r="H155" s="35">
        <f t="shared" si="7"/>
        <v>184.58</v>
      </c>
    </row>
    <row r="156" spans="1:8" ht="67.5">
      <c r="A156" s="375" t="s">
        <v>7774</v>
      </c>
      <c r="B156" s="330" t="s">
        <v>4162</v>
      </c>
      <c r="C156" s="375" t="s">
        <v>75</v>
      </c>
      <c r="D156" s="375" t="s">
        <v>10215</v>
      </c>
      <c r="F156" t="str">
        <f t="shared" si="6"/>
        <v>92836</v>
      </c>
      <c r="H156" s="35">
        <f t="shared" si="7"/>
        <v>10.199999999999999</v>
      </c>
    </row>
    <row r="157" spans="1:8" ht="67.5">
      <c r="A157" s="375" t="s">
        <v>7775</v>
      </c>
      <c r="B157" s="330" t="s">
        <v>4163</v>
      </c>
      <c r="C157" s="375" t="s">
        <v>75</v>
      </c>
      <c r="D157" s="375" t="s">
        <v>25433</v>
      </c>
      <c r="F157" t="str">
        <f t="shared" si="6"/>
        <v>92837</v>
      </c>
      <c r="H157" s="35">
        <f t="shared" si="7"/>
        <v>232.59</v>
      </c>
    </row>
    <row r="158" spans="1:8" ht="67.5">
      <c r="A158" s="375" t="s">
        <v>7776</v>
      </c>
      <c r="B158" s="330" t="s">
        <v>4164</v>
      </c>
      <c r="C158" s="375" t="s">
        <v>75</v>
      </c>
      <c r="D158" s="375" t="s">
        <v>25434</v>
      </c>
      <c r="F158" t="str">
        <f t="shared" si="6"/>
        <v>92838</v>
      </c>
      <c r="H158" s="35">
        <f t="shared" si="7"/>
        <v>12.23</v>
      </c>
    </row>
    <row r="159" spans="1:8" ht="67.5">
      <c r="A159" s="375" t="s">
        <v>7778</v>
      </c>
      <c r="B159" s="330" t="s">
        <v>4165</v>
      </c>
      <c r="C159" s="375" t="s">
        <v>75</v>
      </c>
      <c r="D159" s="375" t="s">
        <v>25435</v>
      </c>
      <c r="F159" t="str">
        <f t="shared" si="6"/>
        <v>92839</v>
      </c>
      <c r="H159" s="35">
        <f t="shared" si="7"/>
        <v>304.36</v>
      </c>
    </row>
    <row r="160" spans="1:8" ht="67.5">
      <c r="A160" s="375" t="s">
        <v>7779</v>
      </c>
      <c r="B160" s="330" t="s">
        <v>4166</v>
      </c>
      <c r="C160" s="375" t="s">
        <v>75</v>
      </c>
      <c r="D160" s="375" t="s">
        <v>25436</v>
      </c>
      <c r="F160" t="str">
        <f t="shared" si="6"/>
        <v>92840</v>
      </c>
      <c r="H160" s="35">
        <f t="shared" si="7"/>
        <v>14.47</v>
      </c>
    </row>
    <row r="161" spans="1:8" ht="67.5">
      <c r="A161" s="375" t="s">
        <v>7780</v>
      </c>
      <c r="B161" s="330" t="s">
        <v>4167</v>
      </c>
      <c r="C161" s="375" t="s">
        <v>75</v>
      </c>
      <c r="D161" s="375" t="s">
        <v>25437</v>
      </c>
      <c r="F161" t="str">
        <f t="shared" si="6"/>
        <v>92841</v>
      </c>
      <c r="H161" s="35">
        <f t="shared" si="7"/>
        <v>344.04</v>
      </c>
    </row>
    <row r="162" spans="1:8" ht="67.5">
      <c r="A162" s="375" t="s">
        <v>7781</v>
      </c>
      <c r="B162" s="330" t="s">
        <v>4168</v>
      </c>
      <c r="C162" s="375" t="s">
        <v>75</v>
      </c>
      <c r="D162" s="375" t="s">
        <v>25438</v>
      </c>
      <c r="F162" t="str">
        <f t="shared" si="6"/>
        <v>92842</v>
      </c>
      <c r="H162" s="35">
        <f t="shared" si="7"/>
        <v>16.57</v>
      </c>
    </row>
    <row r="163" spans="1:8" ht="67.5">
      <c r="A163" s="375" t="s">
        <v>7782</v>
      </c>
      <c r="B163" s="330" t="s">
        <v>4169</v>
      </c>
      <c r="C163" s="375" t="s">
        <v>75</v>
      </c>
      <c r="D163" s="375" t="s">
        <v>22609</v>
      </c>
      <c r="F163" t="str">
        <f t="shared" si="6"/>
        <v>92844</v>
      </c>
      <c r="H163" s="35">
        <f t="shared" si="7"/>
        <v>18.809999999999999</v>
      </c>
    </row>
    <row r="164" spans="1:8" ht="67.5">
      <c r="A164" s="375" t="s">
        <v>7784</v>
      </c>
      <c r="B164" s="330" t="s">
        <v>4170</v>
      </c>
      <c r="C164" s="375" t="s">
        <v>75</v>
      </c>
      <c r="D164" s="375" t="s">
        <v>21712</v>
      </c>
      <c r="F164" t="str">
        <f t="shared" si="6"/>
        <v>92846</v>
      </c>
      <c r="H164" s="35">
        <f t="shared" si="7"/>
        <v>20.88</v>
      </c>
    </row>
    <row r="165" spans="1:8" ht="67.5">
      <c r="A165" s="375" t="s">
        <v>7785</v>
      </c>
      <c r="B165" s="330" t="s">
        <v>4171</v>
      </c>
      <c r="C165" s="375" t="s">
        <v>75</v>
      </c>
      <c r="D165" s="375" t="s">
        <v>25439</v>
      </c>
      <c r="F165" t="str">
        <f t="shared" si="6"/>
        <v>92847</v>
      </c>
      <c r="H165" s="35">
        <f t="shared" si="7"/>
        <v>596.53</v>
      </c>
    </row>
    <row r="166" spans="1:8" ht="67.5">
      <c r="A166" s="375" t="s">
        <v>7786</v>
      </c>
      <c r="B166" s="330" t="s">
        <v>4172</v>
      </c>
      <c r="C166" s="375" t="s">
        <v>75</v>
      </c>
      <c r="D166" s="375" t="s">
        <v>8248</v>
      </c>
      <c r="F166" t="str">
        <f t="shared" si="6"/>
        <v>92848</v>
      </c>
      <c r="H166" s="35">
        <f t="shared" si="7"/>
        <v>23.15</v>
      </c>
    </row>
    <row r="167" spans="1:8" ht="67.5">
      <c r="A167" s="375" t="s">
        <v>7787</v>
      </c>
      <c r="B167" s="330" t="s">
        <v>4173</v>
      </c>
      <c r="C167" s="375" t="s">
        <v>75</v>
      </c>
      <c r="D167" s="375" t="s">
        <v>25440</v>
      </c>
      <c r="F167" t="str">
        <f t="shared" si="6"/>
        <v>92849</v>
      </c>
      <c r="H167" s="35">
        <f t="shared" si="7"/>
        <v>147.77000000000001</v>
      </c>
    </row>
    <row r="168" spans="1:8" ht="67.5">
      <c r="A168" s="375" t="s">
        <v>7788</v>
      </c>
      <c r="B168" s="330" t="s">
        <v>2513</v>
      </c>
      <c r="C168" s="375" t="s">
        <v>75</v>
      </c>
      <c r="D168" s="375" t="s">
        <v>14892</v>
      </c>
      <c r="F168" t="str">
        <f t="shared" si="6"/>
        <v>92850</v>
      </c>
      <c r="H168" s="35">
        <f t="shared" si="7"/>
        <v>15.1</v>
      </c>
    </row>
    <row r="169" spans="1:8" ht="67.5">
      <c r="A169" s="375" t="s">
        <v>7789</v>
      </c>
      <c r="B169" s="330" t="s">
        <v>4174</v>
      </c>
      <c r="C169" s="375" t="s">
        <v>75</v>
      </c>
      <c r="D169" s="375" t="s">
        <v>25441</v>
      </c>
      <c r="F169" t="str">
        <f t="shared" si="6"/>
        <v>92851</v>
      </c>
      <c r="H169" s="35">
        <f t="shared" si="7"/>
        <v>193.26</v>
      </c>
    </row>
    <row r="170" spans="1:8" ht="67.5">
      <c r="A170" s="375" t="s">
        <v>7790</v>
      </c>
      <c r="B170" s="330" t="s">
        <v>2514</v>
      </c>
      <c r="C170" s="375" t="s">
        <v>75</v>
      </c>
      <c r="D170" s="375" t="s">
        <v>25442</v>
      </c>
      <c r="F170" t="str">
        <f t="shared" si="6"/>
        <v>92852</v>
      </c>
      <c r="H170" s="35">
        <f t="shared" si="7"/>
        <v>19.079999999999998</v>
      </c>
    </row>
    <row r="171" spans="1:8" ht="67.5">
      <c r="A171" s="375" t="s">
        <v>7791</v>
      </c>
      <c r="B171" s="330" t="s">
        <v>4175</v>
      </c>
      <c r="C171" s="375" t="s">
        <v>75</v>
      </c>
      <c r="D171" s="375" t="s">
        <v>25443</v>
      </c>
      <c r="F171" t="str">
        <f t="shared" si="6"/>
        <v>92853</v>
      </c>
      <c r="H171" s="35">
        <f t="shared" si="7"/>
        <v>243.36</v>
      </c>
    </row>
    <row r="172" spans="1:8" ht="67.5">
      <c r="A172" s="375" t="s">
        <v>7792</v>
      </c>
      <c r="B172" s="330" t="s">
        <v>2515</v>
      </c>
      <c r="C172" s="375" t="s">
        <v>75</v>
      </c>
      <c r="D172" s="375" t="s">
        <v>14480</v>
      </c>
      <c r="F172" t="str">
        <f t="shared" si="6"/>
        <v>92854</v>
      </c>
      <c r="H172" s="35">
        <f t="shared" si="7"/>
        <v>23.24</v>
      </c>
    </row>
    <row r="173" spans="1:8" ht="67.5">
      <c r="A173" s="375" t="s">
        <v>7793</v>
      </c>
      <c r="B173" s="330" t="s">
        <v>4176</v>
      </c>
      <c r="C173" s="375" t="s">
        <v>75</v>
      </c>
      <c r="D173" s="375" t="s">
        <v>25444</v>
      </c>
      <c r="F173" t="str">
        <f t="shared" si="6"/>
        <v>92855</v>
      </c>
      <c r="H173" s="35">
        <f t="shared" si="7"/>
        <v>316.98</v>
      </c>
    </row>
    <row r="174" spans="1:8" ht="67.5">
      <c r="A174" s="375" t="s">
        <v>7794</v>
      </c>
      <c r="B174" s="330" t="s">
        <v>2516</v>
      </c>
      <c r="C174" s="375" t="s">
        <v>75</v>
      </c>
      <c r="D174" s="375" t="s">
        <v>25188</v>
      </c>
      <c r="F174" t="str">
        <f t="shared" si="6"/>
        <v>92856</v>
      </c>
      <c r="H174" s="35">
        <f t="shared" si="7"/>
        <v>27.39</v>
      </c>
    </row>
    <row r="175" spans="1:8" ht="67.5">
      <c r="A175" s="375" t="s">
        <v>7795</v>
      </c>
      <c r="B175" s="330" t="s">
        <v>4177</v>
      </c>
      <c r="C175" s="375" t="s">
        <v>75</v>
      </c>
      <c r="D175" s="375" t="s">
        <v>25445</v>
      </c>
      <c r="F175" t="str">
        <f t="shared" si="6"/>
        <v>92857</v>
      </c>
      <c r="H175" s="35">
        <f t="shared" si="7"/>
        <v>358.52</v>
      </c>
    </row>
    <row r="176" spans="1:8" ht="67.5">
      <c r="A176" s="375" t="s">
        <v>7796</v>
      </c>
      <c r="B176" s="330" t="s">
        <v>2517</v>
      </c>
      <c r="C176" s="375" t="s">
        <v>75</v>
      </c>
      <c r="D176" s="375" t="s">
        <v>14890</v>
      </c>
      <c r="F176" t="str">
        <f t="shared" si="6"/>
        <v>92858</v>
      </c>
      <c r="H176" s="35">
        <f t="shared" si="7"/>
        <v>31.35</v>
      </c>
    </row>
    <row r="177" spans="1:8" ht="67.5">
      <c r="A177" s="375" t="s">
        <v>7797</v>
      </c>
      <c r="B177" s="330" t="s">
        <v>2518</v>
      </c>
      <c r="C177" s="375" t="s">
        <v>75</v>
      </c>
      <c r="D177" s="375" t="s">
        <v>25446</v>
      </c>
      <c r="F177" t="str">
        <f t="shared" si="6"/>
        <v>92860</v>
      </c>
      <c r="H177" s="35">
        <f t="shared" si="7"/>
        <v>35.6</v>
      </c>
    </row>
    <row r="178" spans="1:8" ht="67.5">
      <c r="A178" s="375" t="s">
        <v>7798</v>
      </c>
      <c r="B178" s="330" t="s">
        <v>2519</v>
      </c>
      <c r="C178" s="375" t="s">
        <v>75</v>
      </c>
      <c r="D178" s="375" t="s">
        <v>23974</v>
      </c>
      <c r="F178" t="str">
        <f t="shared" si="6"/>
        <v>92862</v>
      </c>
      <c r="H178" s="35">
        <f t="shared" si="7"/>
        <v>39.71</v>
      </c>
    </row>
    <row r="179" spans="1:8" ht="67.5">
      <c r="A179" s="375" t="s">
        <v>7799</v>
      </c>
      <c r="B179" s="330" t="s">
        <v>4178</v>
      </c>
      <c r="C179" s="375" t="s">
        <v>75</v>
      </c>
      <c r="D179" s="375" t="s">
        <v>25447</v>
      </c>
      <c r="F179" t="str">
        <f t="shared" si="6"/>
        <v>92863</v>
      </c>
      <c r="H179" s="35">
        <f t="shared" si="7"/>
        <v>616.79</v>
      </c>
    </row>
    <row r="180" spans="1:8" ht="67.5">
      <c r="A180" s="375" t="s">
        <v>7800</v>
      </c>
      <c r="B180" s="330" t="s">
        <v>4179</v>
      </c>
      <c r="C180" s="375" t="s">
        <v>75</v>
      </c>
      <c r="D180" s="375" t="s">
        <v>14351</v>
      </c>
      <c r="F180" t="str">
        <f t="shared" si="6"/>
        <v>92864</v>
      </c>
      <c r="H180" s="35">
        <f t="shared" si="7"/>
        <v>43.87</v>
      </c>
    </row>
    <row r="181" spans="1:8" ht="67.5">
      <c r="A181" s="375" t="s">
        <v>7801</v>
      </c>
      <c r="B181" s="330" t="s">
        <v>2520</v>
      </c>
      <c r="C181" s="375" t="s">
        <v>75</v>
      </c>
      <c r="D181" s="375" t="s">
        <v>25267</v>
      </c>
      <c r="F181" t="str">
        <f t="shared" si="6"/>
        <v>92210</v>
      </c>
      <c r="H181" s="35">
        <f t="shared" si="7"/>
        <v>117.43</v>
      </c>
    </row>
    <row r="182" spans="1:8" ht="67.5">
      <c r="A182" s="375" t="s">
        <v>7802</v>
      </c>
      <c r="B182" s="330" t="s">
        <v>2521</v>
      </c>
      <c r="C182" s="375" t="s">
        <v>75</v>
      </c>
      <c r="D182" s="375" t="s">
        <v>25448</v>
      </c>
      <c r="F182" t="str">
        <f t="shared" si="6"/>
        <v>92211</v>
      </c>
      <c r="H182" s="35">
        <f t="shared" si="7"/>
        <v>150.28</v>
      </c>
    </row>
    <row r="183" spans="1:8" ht="67.5">
      <c r="A183" s="375" t="s">
        <v>7803</v>
      </c>
      <c r="B183" s="330" t="s">
        <v>2522</v>
      </c>
      <c r="C183" s="375" t="s">
        <v>75</v>
      </c>
      <c r="D183" s="375" t="s">
        <v>25449</v>
      </c>
      <c r="F183" t="str">
        <f t="shared" si="6"/>
        <v>92212</v>
      </c>
      <c r="H183" s="35">
        <f t="shared" si="7"/>
        <v>191.27</v>
      </c>
    </row>
    <row r="184" spans="1:8" ht="67.5">
      <c r="A184" s="375" t="s">
        <v>7804</v>
      </c>
      <c r="B184" s="330" t="s">
        <v>2523</v>
      </c>
      <c r="C184" s="375" t="s">
        <v>75</v>
      </c>
      <c r="D184" s="375" t="s">
        <v>25450</v>
      </c>
      <c r="F184" t="str">
        <f t="shared" si="6"/>
        <v>92213</v>
      </c>
      <c r="H184" s="35">
        <f t="shared" si="7"/>
        <v>252.06</v>
      </c>
    </row>
    <row r="185" spans="1:8" ht="67.5">
      <c r="A185" s="375" t="s">
        <v>7805</v>
      </c>
      <c r="B185" s="330" t="s">
        <v>2524</v>
      </c>
      <c r="C185" s="375" t="s">
        <v>75</v>
      </c>
      <c r="D185" s="375" t="s">
        <v>25451</v>
      </c>
      <c r="F185" t="str">
        <f t="shared" si="6"/>
        <v>92214</v>
      </c>
      <c r="H185" s="35">
        <f t="shared" si="7"/>
        <v>287.38</v>
      </c>
    </row>
    <row r="186" spans="1:8" ht="67.5">
      <c r="A186" s="375" t="s">
        <v>7806</v>
      </c>
      <c r="B186" s="330" t="s">
        <v>2525</v>
      </c>
      <c r="C186" s="375" t="s">
        <v>75</v>
      </c>
      <c r="D186" s="375" t="s">
        <v>25452</v>
      </c>
      <c r="F186" t="str">
        <f t="shared" si="6"/>
        <v>92215</v>
      </c>
      <c r="H186" s="35">
        <f t="shared" si="7"/>
        <v>346.36</v>
      </c>
    </row>
    <row r="187" spans="1:8" ht="67.5">
      <c r="A187" s="375" t="s">
        <v>7807</v>
      </c>
      <c r="B187" s="330" t="s">
        <v>2526</v>
      </c>
      <c r="C187" s="375" t="s">
        <v>75</v>
      </c>
      <c r="D187" s="375" t="s">
        <v>25453</v>
      </c>
      <c r="F187" t="str">
        <f t="shared" si="6"/>
        <v>92216</v>
      </c>
      <c r="H187" s="35">
        <f t="shared" si="7"/>
        <v>387.68</v>
      </c>
    </row>
    <row r="188" spans="1:8" ht="67.5">
      <c r="A188" s="375" t="s">
        <v>7808</v>
      </c>
      <c r="B188" s="330" t="s">
        <v>2527</v>
      </c>
      <c r="C188" s="375" t="s">
        <v>75</v>
      </c>
      <c r="D188" s="375" t="s">
        <v>25454</v>
      </c>
      <c r="F188" t="str">
        <f t="shared" si="6"/>
        <v>92219</v>
      </c>
      <c r="H188" s="35">
        <f t="shared" si="7"/>
        <v>126.33</v>
      </c>
    </row>
    <row r="189" spans="1:8" ht="67.5">
      <c r="A189" s="375" t="s">
        <v>7809</v>
      </c>
      <c r="B189" s="330" t="s">
        <v>2528</v>
      </c>
      <c r="C189" s="375" t="s">
        <v>75</v>
      </c>
      <c r="D189" s="375" t="s">
        <v>25455</v>
      </c>
      <c r="F189" t="str">
        <f t="shared" si="6"/>
        <v>92220</v>
      </c>
      <c r="H189" s="35">
        <f t="shared" si="7"/>
        <v>161.27000000000001</v>
      </c>
    </row>
    <row r="190" spans="1:8" ht="67.5">
      <c r="A190" s="375" t="s">
        <v>7810</v>
      </c>
      <c r="B190" s="330" t="s">
        <v>2529</v>
      </c>
      <c r="C190" s="375" t="s">
        <v>75</v>
      </c>
      <c r="D190" s="375" t="s">
        <v>25456</v>
      </c>
      <c r="F190" t="str">
        <f t="shared" si="6"/>
        <v>92221</v>
      </c>
      <c r="H190" s="35">
        <f t="shared" si="7"/>
        <v>204.17</v>
      </c>
    </row>
    <row r="191" spans="1:8" ht="67.5">
      <c r="A191" s="375" t="s">
        <v>7811</v>
      </c>
      <c r="B191" s="330" t="s">
        <v>2530</v>
      </c>
      <c r="C191" s="375" t="s">
        <v>75</v>
      </c>
      <c r="D191" s="375" t="s">
        <v>25457</v>
      </c>
      <c r="F191" t="str">
        <f t="shared" si="6"/>
        <v>92222</v>
      </c>
      <c r="H191" s="35">
        <f t="shared" si="7"/>
        <v>267.02</v>
      </c>
    </row>
    <row r="192" spans="1:8" ht="67.5">
      <c r="A192" s="375" t="s">
        <v>7812</v>
      </c>
      <c r="B192" s="330" t="s">
        <v>2531</v>
      </c>
      <c r="C192" s="375" t="s">
        <v>75</v>
      </c>
      <c r="D192" s="375" t="s">
        <v>25458</v>
      </c>
      <c r="F192" t="str">
        <f t="shared" si="6"/>
        <v>92223</v>
      </c>
      <c r="H192" s="35">
        <f t="shared" si="7"/>
        <v>304.17</v>
      </c>
    </row>
    <row r="193" spans="1:8" ht="67.5">
      <c r="A193" s="375" t="s">
        <v>7813</v>
      </c>
      <c r="B193" s="330" t="s">
        <v>2532</v>
      </c>
      <c r="C193" s="375" t="s">
        <v>75</v>
      </c>
      <c r="D193" s="375" t="s">
        <v>24835</v>
      </c>
      <c r="F193" t="str">
        <f t="shared" si="6"/>
        <v>92224</v>
      </c>
      <c r="H193" s="35">
        <f t="shared" si="7"/>
        <v>365</v>
      </c>
    </row>
    <row r="194" spans="1:8" ht="67.5">
      <c r="A194" s="375" t="s">
        <v>7814</v>
      </c>
      <c r="B194" s="330" t="s">
        <v>2533</v>
      </c>
      <c r="C194" s="375" t="s">
        <v>75</v>
      </c>
      <c r="D194" s="375" t="s">
        <v>25459</v>
      </c>
      <c r="F194" t="str">
        <f t="shared" si="6"/>
        <v>92226</v>
      </c>
      <c r="H194" s="35">
        <f t="shared" si="7"/>
        <v>408.5</v>
      </c>
    </row>
    <row r="195" spans="1:8" ht="67.5">
      <c r="A195" s="375" t="s">
        <v>7815</v>
      </c>
      <c r="B195" s="330" t="s">
        <v>2534</v>
      </c>
      <c r="C195" s="375" t="s">
        <v>75</v>
      </c>
      <c r="D195" s="375" t="s">
        <v>24405</v>
      </c>
      <c r="F195" t="str">
        <f t="shared" si="6"/>
        <v>92808</v>
      </c>
      <c r="H195" s="35">
        <f t="shared" si="7"/>
        <v>35.89</v>
      </c>
    </row>
    <row r="196" spans="1:8" ht="67.5">
      <c r="A196" s="375" t="s">
        <v>7816</v>
      </c>
      <c r="B196" s="330" t="s">
        <v>2535</v>
      </c>
      <c r="C196" s="375" t="s">
        <v>75</v>
      </c>
      <c r="D196" s="375" t="s">
        <v>21470</v>
      </c>
      <c r="F196" t="str">
        <f t="shared" si="6"/>
        <v>92809</v>
      </c>
      <c r="H196" s="35">
        <f t="shared" si="7"/>
        <v>45.94</v>
      </c>
    </row>
    <row r="197" spans="1:8" ht="67.5">
      <c r="A197" s="375" t="s">
        <v>7817</v>
      </c>
      <c r="B197" s="330" t="s">
        <v>2536</v>
      </c>
      <c r="C197" s="375" t="s">
        <v>75</v>
      </c>
      <c r="D197" s="375" t="s">
        <v>23862</v>
      </c>
      <c r="F197" t="str">
        <f t="shared" ref="F197:F260" si="8">TRIM(A197)</f>
        <v>92810</v>
      </c>
      <c r="H197" s="35">
        <f t="shared" ref="H197:H260" si="9">ROUND(D197*(1+$H$1),2)</f>
        <v>55.88</v>
      </c>
    </row>
    <row r="198" spans="1:8" ht="67.5">
      <c r="A198" s="375" t="s">
        <v>7818</v>
      </c>
      <c r="B198" s="330" t="s">
        <v>2537</v>
      </c>
      <c r="C198" s="375" t="s">
        <v>75</v>
      </c>
      <c r="D198" s="375" t="s">
        <v>24003</v>
      </c>
      <c r="F198" t="str">
        <f t="shared" si="8"/>
        <v>92811</v>
      </c>
      <c r="H198" s="35">
        <f t="shared" si="9"/>
        <v>66.37</v>
      </c>
    </row>
    <row r="199" spans="1:8" ht="67.5">
      <c r="A199" s="375" t="s">
        <v>7819</v>
      </c>
      <c r="B199" s="330" t="s">
        <v>2538</v>
      </c>
      <c r="C199" s="375" t="s">
        <v>75</v>
      </c>
      <c r="D199" s="375" t="s">
        <v>25161</v>
      </c>
      <c r="F199" t="str">
        <f t="shared" si="8"/>
        <v>92812</v>
      </c>
      <c r="H199" s="35">
        <f t="shared" si="9"/>
        <v>76.760000000000005</v>
      </c>
    </row>
    <row r="200" spans="1:8" ht="67.5">
      <c r="A200" s="375" t="s">
        <v>7820</v>
      </c>
      <c r="B200" s="330" t="s">
        <v>2539</v>
      </c>
      <c r="C200" s="375" t="s">
        <v>75</v>
      </c>
      <c r="D200" s="375" t="s">
        <v>25460</v>
      </c>
      <c r="F200" t="str">
        <f t="shared" si="8"/>
        <v>92813</v>
      </c>
      <c r="H200" s="35">
        <f t="shared" si="9"/>
        <v>88.59</v>
      </c>
    </row>
    <row r="201" spans="1:8" ht="67.5">
      <c r="A201" s="375" t="s">
        <v>7821</v>
      </c>
      <c r="B201" s="330" t="s">
        <v>2540</v>
      </c>
      <c r="C201" s="375" t="s">
        <v>75</v>
      </c>
      <c r="D201" s="375" t="s">
        <v>25461</v>
      </c>
      <c r="F201" t="str">
        <f t="shared" si="8"/>
        <v>92814</v>
      </c>
      <c r="H201" s="35">
        <f t="shared" si="9"/>
        <v>100.94</v>
      </c>
    </row>
    <row r="202" spans="1:8" ht="67.5">
      <c r="A202" s="375" t="s">
        <v>7822</v>
      </c>
      <c r="B202" s="330" t="s">
        <v>2541</v>
      </c>
      <c r="C202" s="375" t="s">
        <v>75</v>
      </c>
      <c r="D202" s="375" t="s">
        <v>25462</v>
      </c>
      <c r="F202" t="str">
        <f t="shared" si="8"/>
        <v>92815</v>
      </c>
      <c r="H202" s="35">
        <f t="shared" si="9"/>
        <v>114.81</v>
      </c>
    </row>
    <row r="203" spans="1:8" ht="67.5">
      <c r="A203" s="375" t="s">
        <v>7823</v>
      </c>
      <c r="B203" s="330" t="s">
        <v>2542</v>
      </c>
      <c r="C203" s="375" t="s">
        <v>75</v>
      </c>
      <c r="D203" s="375" t="s">
        <v>25463</v>
      </c>
      <c r="F203" t="str">
        <f t="shared" si="8"/>
        <v>92816</v>
      </c>
      <c r="H203" s="35">
        <f t="shared" si="9"/>
        <v>530.4</v>
      </c>
    </row>
    <row r="204" spans="1:8" ht="67.5">
      <c r="A204" s="375" t="s">
        <v>7824</v>
      </c>
      <c r="B204" s="330" t="s">
        <v>2543</v>
      </c>
      <c r="C204" s="375" t="s">
        <v>75</v>
      </c>
      <c r="D204" s="375" t="s">
        <v>25464</v>
      </c>
      <c r="F204" t="str">
        <f t="shared" si="8"/>
        <v>92817</v>
      </c>
      <c r="H204" s="35">
        <f t="shared" si="9"/>
        <v>143.68</v>
      </c>
    </row>
    <row r="205" spans="1:8" ht="67.5">
      <c r="A205" s="375" t="s">
        <v>7825</v>
      </c>
      <c r="B205" s="330" t="s">
        <v>2544</v>
      </c>
      <c r="C205" s="375" t="s">
        <v>75</v>
      </c>
      <c r="D205" s="375" t="s">
        <v>25465</v>
      </c>
      <c r="F205" t="str">
        <f t="shared" si="8"/>
        <v>92818</v>
      </c>
      <c r="H205" s="35">
        <f t="shared" si="9"/>
        <v>768.57</v>
      </c>
    </row>
    <row r="206" spans="1:8" ht="67.5">
      <c r="A206" s="375" t="s">
        <v>7826</v>
      </c>
      <c r="B206" s="330" t="s">
        <v>2545</v>
      </c>
      <c r="C206" s="375" t="s">
        <v>75</v>
      </c>
      <c r="D206" s="375" t="s">
        <v>25466</v>
      </c>
      <c r="F206" t="str">
        <f t="shared" si="8"/>
        <v>92819</v>
      </c>
      <c r="H206" s="35">
        <f t="shared" si="9"/>
        <v>193.37</v>
      </c>
    </row>
    <row r="207" spans="1:8" ht="67.5">
      <c r="A207" s="375" t="s">
        <v>7827</v>
      </c>
      <c r="B207" s="330" t="s">
        <v>4180</v>
      </c>
      <c r="C207" s="375" t="s">
        <v>75</v>
      </c>
      <c r="D207" s="375" t="s">
        <v>25467</v>
      </c>
      <c r="F207" t="str">
        <f t="shared" si="8"/>
        <v>92820</v>
      </c>
      <c r="H207" s="35">
        <f t="shared" si="9"/>
        <v>42.85</v>
      </c>
    </row>
    <row r="208" spans="1:8" ht="67.5">
      <c r="A208" s="375" t="s">
        <v>7828</v>
      </c>
      <c r="B208" s="330" t="s">
        <v>4181</v>
      </c>
      <c r="C208" s="375" t="s">
        <v>75</v>
      </c>
      <c r="D208" s="375" t="s">
        <v>21649</v>
      </c>
      <c r="F208" t="str">
        <f t="shared" si="8"/>
        <v>92821</v>
      </c>
      <c r="H208" s="35">
        <f t="shared" si="9"/>
        <v>54.83</v>
      </c>
    </row>
    <row r="209" spans="1:8" ht="67.5">
      <c r="A209" s="375" t="s">
        <v>7829</v>
      </c>
      <c r="B209" s="330" t="s">
        <v>4182</v>
      </c>
      <c r="C209" s="375" t="s">
        <v>75</v>
      </c>
      <c r="D209" s="375" t="s">
        <v>25468</v>
      </c>
      <c r="F209" t="str">
        <f t="shared" si="8"/>
        <v>92822</v>
      </c>
      <c r="H209" s="35">
        <f t="shared" si="9"/>
        <v>66.87</v>
      </c>
    </row>
    <row r="210" spans="1:8" ht="67.5">
      <c r="A210" s="375" t="s">
        <v>7830</v>
      </c>
      <c r="B210" s="330" t="s">
        <v>4183</v>
      </c>
      <c r="C210" s="375" t="s">
        <v>75</v>
      </c>
      <c r="D210" s="375" t="s">
        <v>23689</v>
      </c>
      <c r="F210" t="str">
        <f t="shared" si="8"/>
        <v>92824</v>
      </c>
      <c r="H210" s="35">
        <f t="shared" si="9"/>
        <v>79.28</v>
      </c>
    </row>
    <row r="211" spans="1:8" ht="67.5">
      <c r="A211" s="375" t="s">
        <v>7831</v>
      </c>
      <c r="B211" s="330" t="s">
        <v>4184</v>
      </c>
      <c r="C211" s="375" t="s">
        <v>75</v>
      </c>
      <c r="D211" s="375" t="s">
        <v>25469</v>
      </c>
      <c r="F211" t="str">
        <f t="shared" si="8"/>
        <v>92825</v>
      </c>
      <c r="H211" s="35">
        <f t="shared" si="9"/>
        <v>91.72</v>
      </c>
    </row>
    <row r="212" spans="1:8" ht="67.5">
      <c r="A212" s="375" t="s">
        <v>7832</v>
      </c>
      <c r="B212" s="330" t="s">
        <v>4185</v>
      </c>
      <c r="C212" s="375" t="s">
        <v>75</v>
      </c>
      <c r="D212" s="375" t="s">
        <v>25470</v>
      </c>
      <c r="F212" t="str">
        <f t="shared" si="8"/>
        <v>92826</v>
      </c>
      <c r="H212" s="35">
        <f t="shared" si="9"/>
        <v>105.38</v>
      </c>
    </row>
    <row r="213" spans="1:8" ht="67.5">
      <c r="A213" s="375" t="s">
        <v>7833</v>
      </c>
      <c r="B213" s="330" t="s">
        <v>4186</v>
      </c>
      <c r="C213" s="375" t="s">
        <v>75</v>
      </c>
      <c r="D213" s="375" t="s">
        <v>25471</v>
      </c>
      <c r="F213" t="str">
        <f t="shared" si="8"/>
        <v>92827</v>
      </c>
      <c r="H213" s="35">
        <f t="shared" si="9"/>
        <v>119.57</v>
      </c>
    </row>
    <row r="214" spans="1:8" ht="67.5">
      <c r="A214" s="375" t="s">
        <v>7834</v>
      </c>
      <c r="B214" s="330" t="s">
        <v>2546</v>
      </c>
      <c r="C214" s="375" t="s">
        <v>75</v>
      </c>
      <c r="D214" s="375" t="s">
        <v>25472</v>
      </c>
      <c r="F214" t="str">
        <f t="shared" si="8"/>
        <v>92828</v>
      </c>
      <c r="H214" s="35">
        <f t="shared" si="9"/>
        <v>135.63</v>
      </c>
    </row>
    <row r="215" spans="1:8" ht="67.5">
      <c r="A215" s="375" t="s">
        <v>7835</v>
      </c>
      <c r="B215" s="330" t="s">
        <v>2547</v>
      </c>
      <c r="C215" s="375" t="s">
        <v>75</v>
      </c>
      <c r="D215" s="375" t="s">
        <v>25473</v>
      </c>
      <c r="F215" t="str">
        <f t="shared" si="8"/>
        <v>92829</v>
      </c>
      <c r="H215" s="35">
        <f t="shared" si="9"/>
        <v>554.94000000000005</v>
      </c>
    </row>
    <row r="216" spans="1:8" ht="67.5">
      <c r="A216" s="375" t="s">
        <v>7836</v>
      </c>
      <c r="B216" s="330" t="s">
        <v>2548</v>
      </c>
      <c r="C216" s="375" t="s">
        <v>75</v>
      </c>
      <c r="D216" s="375" t="s">
        <v>25474</v>
      </c>
      <c r="F216" t="str">
        <f t="shared" si="8"/>
        <v>92830</v>
      </c>
      <c r="H216" s="35">
        <f t="shared" si="9"/>
        <v>168.23</v>
      </c>
    </row>
    <row r="217" spans="1:8" ht="67.5">
      <c r="A217" s="375" t="s">
        <v>7837</v>
      </c>
      <c r="B217" s="330" t="s">
        <v>2549</v>
      </c>
      <c r="C217" s="375" t="s">
        <v>75</v>
      </c>
      <c r="D217" s="375" t="s">
        <v>25475</v>
      </c>
      <c r="F217" t="str">
        <f t="shared" si="8"/>
        <v>92831</v>
      </c>
      <c r="H217" s="35">
        <f t="shared" si="9"/>
        <v>798.85</v>
      </c>
    </row>
    <row r="218" spans="1:8" ht="67.5">
      <c r="A218" s="375" t="s">
        <v>7838</v>
      </c>
      <c r="B218" s="330" t="s">
        <v>2550</v>
      </c>
      <c r="C218" s="375" t="s">
        <v>75</v>
      </c>
      <c r="D218" s="375" t="s">
        <v>25476</v>
      </c>
      <c r="F218" t="str">
        <f t="shared" si="8"/>
        <v>92832</v>
      </c>
      <c r="H218" s="35">
        <f t="shared" si="9"/>
        <v>223.65</v>
      </c>
    </row>
    <row r="219" spans="1:8" ht="67.5">
      <c r="A219" s="375" t="s">
        <v>7839</v>
      </c>
      <c r="B219" s="330" t="s">
        <v>4187</v>
      </c>
      <c r="C219" s="375" t="s">
        <v>75</v>
      </c>
      <c r="D219" s="375" t="s">
        <v>25477</v>
      </c>
      <c r="F219" t="str">
        <f t="shared" si="8"/>
        <v>95565</v>
      </c>
      <c r="H219" s="35">
        <f t="shared" si="9"/>
        <v>102.78</v>
      </c>
    </row>
    <row r="220" spans="1:8" ht="67.5">
      <c r="A220" s="375" t="s">
        <v>7840</v>
      </c>
      <c r="B220" s="330" t="s">
        <v>4188</v>
      </c>
      <c r="C220" s="375" t="s">
        <v>75</v>
      </c>
      <c r="D220" s="375" t="s">
        <v>25478</v>
      </c>
      <c r="F220" t="str">
        <f t="shared" si="8"/>
        <v>95566</v>
      </c>
      <c r="H220" s="35">
        <f t="shared" si="9"/>
        <v>109.58</v>
      </c>
    </row>
    <row r="221" spans="1:8" ht="67.5">
      <c r="A221" s="375" t="s">
        <v>7841</v>
      </c>
      <c r="B221" s="330" t="s">
        <v>4189</v>
      </c>
      <c r="C221" s="375" t="s">
        <v>75</v>
      </c>
      <c r="D221" s="375" t="s">
        <v>24804</v>
      </c>
      <c r="F221" t="str">
        <f t="shared" si="8"/>
        <v>95567</v>
      </c>
      <c r="H221" s="35">
        <f t="shared" si="9"/>
        <v>79.349999999999994</v>
      </c>
    </row>
    <row r="222" spans="1:8" ht="67.5">
      <c r="A222" s="375" t="s">
        <v>7842</v>
      </c>
      <c r="B222" s="330" t="s">
        <v>4190</v>
      </c>
      <c r="C222" s="375" t="s">
        <v>75</v>
      </c>
      <c r="D222" s="375" t="s">
        <v>25479</v>
      </c>
      <c r="F222" t="str">
        <f t="shared" si="8"/>
        <v>95568</v>
      </c>
      <c r="H222" s="35">
        <f t="shared" si="9"/>
        <v>103.43</v>
      </c>
    </row>
    <row r="223" spans="1:8" ht="67.5">
      <c r="A223" s="375" t="s">
        <v>7843</v>
      </c>
      <c r="B223" s="330" t="s">
        <v>4191</v>
      </c>
      <c r="C223" s="375" t="s">
        <v>75</v>
      </c>
      <c r="D223" s="375" t="s">
        <v>25080</v>
      </c>
      <c r="F223" t="str">
        <f t="shared" si="8"/>
        <v>95569</v>
      </c>
      <c r="H223" s="35">
        <f t="shared" si="9"/>
        <v>139.41</v>
      </c>
    </row>
    <row r="224" spans="1:8" ht="67.5">
      <c r="A224" s="375" t="s">
        <v>7844</v>
      </c>
      <c r="B224" s="330" t="s">
        <v>4192</v>
      </c>
      <c r="C224" s="375" t="s">
        <v>75</v>
      </c>
      <c r="D224" s="375" t="s">
        <v>25238</v>
      </c>
      <c r="F224" t="str">
        <f t="shared" si="8"/>
        <v>95570</v>
      </c>
      <c r="H224" s="35">
        <f t="shared" si="9"/>
        <v>86.16</v>
      </c>
    </row>
    <row r="225" spans="1:8" ht="67.5">
      <c r="A225" s="375" t="s">
        <v>7845</v>
      </c>
      <c r="B225" s="330" t="s">
        <v>4193</v>
      </c>
      <c r="C225" s="375" t="s">
        <v>75</v>
      </c>
      <c r="D225" s="375" t="s">
        <v>25480</v>
      </c>
      <c r="F225" t="str">
        <f t="shared" si="8"/>
        <v>95571</v>
      </c>
      <c r="H225" s="35">
        <f t="shared" si="9"/>
        <v>112.13</v>
      </c>
    </row>
    <row r="226" spans="1:8" ht="67.5">
      <c r="A226" s="375" t="s">
        <v>7846</v>
      </c>
      <c r="B226" s="330" t="s">
        <v>4194</v>
      </c>
      <c r="C226" s="375" t="s">
        <v>75</v>
      </c>
      <c r="D226" s="375" t="s">
        <v>23457</v>
      </c>
      <c r="F226" t="str">
        <f t="shared" si="8"/>
        <v>95572</v>
      </c>
      <c r="H226" s="35">
        <f t="shared" si="9"/>
        <v>150.16</v>
      </c>
    </row>
    <row r="227" spans="1:8">
      <c r="A227" s="375" t="s">
        <v>7847</v>
      </c>
      <c r="B227" s="330" t="s">
        <v>4195</v>
      </c>
      <c r="C227" s="375" t="s">
        <v>113</v>
      </c>
      <c r="D227" s="375" t="s">
        <v>25481</v>
      </c>
      <c r="F227" t="str">
        <f t="shared" si="8"/>
        <v>73606</v>
      </c>
      <c r="H227" s="35">
        <f t="shared" si="9"/>
        <v>144.74</v>
      </c>
    </row>
    <row r="228" spans="1:8">
      <c r="A228" s="375" t="s">
        <v>7848</v>
      </c>
      <c r="B228" s="330" t="s">
        <v>4196</v>
      </c>
      <c r="C228" s="375" t="s">
        <v>113</v>
      </c>
      <c r="D228" s="375" t="s">
        <v>25482</v>
      </c>
      <c r="F228" t="str">
        <f t="shared" si="8"/>
        <v>73607</v>
      </c>
      <c r="H228" s="35">
        <f t="shared" si="9"/>
        <v>96.5</v>
      </c>
    </row>
    <row r="229" spans="1:8" ht="27">
      <c r="A229" s="375" t="s">
        <v>7849</v>
      </c>
      <c r="B229" s="330" t="s">
        <v>2551</v>
      </c>
      <c r="C229" s="375" t="s">
        <v>75</v>
      </c>
      <c r="D229" s="375" t="s">
        <v>25483</v>
      </c>
      <c r="F229" t="str">
        <f t="shared" si="8"/>
        <v>83623</v>
      </c>
      <c r="H229" s="35">
        <f t="shared" si="9"/>
        <v>249.69</v>
      </c>
    </row>
    <row r="230" spans="1:8" ht="27">
      <c r="A230" s="375" t="s">
        <v>7850</v>
      </c>
      <c r="B230" s="330" t="s">
        <v>2552</v>
      </c>
      <c r="C230" s="375" t="s">
        <v>75</v>
      </c>
      <c r="D230" s="375" t="s">
        <v>25484</v>
      </c>
      <c r="F230" t="str">
        <f t="shared" si="8"/>
        <v>83624</v>
      </c>
      <c r="H230" s="35">
        <f t="shared" si="9"/>
        <v>175.94</v>
      </c>
    </row>
    <row r="231" spans="1:8" ht="27">
      <c r="A231" s="375" t="s">
        <v>7851</v>
      </c>
      <c r="B231" s="330" t="s">
        <v>2553</v>
      </c>
      <c r="C231" s="375" t="s">
        <v>75</v>
      </c>
      <c r="D231" s="375" t="s">
        <v>25485</v>
      </c>
      <c r="F231" t="str">
        <f t="shared" si="8"/>
        <v>83626</v>
      </c>
      <c r="H231" s="35">
        <f t="shared" si="9"/>
        <v>139.06</v>
      </c>
    </row>
    <row r="232" spans="1:8" ht="67.5">
      <c r="A232" s="375" t="s">
        <v>7852</v>
      </c>
      <c r="B232" s="330" t="s">
        <v>4197</v>
      </c>
      <c r="C232" s="375" t="s">
        <v>113</v>
      </c>
      <c r="D232" s="375" t="s">
        <v>25486</v>
      </c>
      <c r="F232" t="str">
        <f t="shared" si="8"/>
        <v>83627</v>
      </c>
      <c r="H232" s="35">
        <f t="shared" si="9"/>
        <v>492.12</v>
      </c>
    </row>
    <row r="233" spans="1:8" ht="54">
      <c r="A233" s="375" t="s">
        <v>7853</v>
      </c>
      <c r="B233" s="330" t="s">
        <v>4198</v>
      </c>
      <c r="C233" s="375" t="s">
        <v>71</v>
      </c>
      <c r="D233" s="375" t="s">
        <v>13732</v>
      </c>
      <c r="F233" t="str">
        <f t="shared" si="8"/>
        <v>83724</v>
      </c>
      <c r="H233" s="35">
        <f t="shared" si="9"/>
        <v>1.88</v>
      </c>
    </row>
    <row r="234" spans="1:8" ht="54">
      <c r="A234" s="375" t="s">
        <v>7854</v>
      </c>
      <c r="B234" s="330" t="s">
        <v>4199</v>
      </c>
      <c r="C234" s="375" t="s">
        <v>71</v>
      </c>
      <c r="D234" s="375" t="s">
        <v>8908</v>
      </c>
      <c r="F234" t="str">
        <f t="shared" si="8"/>
        <v>83725</v>
      </c>
      <c r="H234" s="35">
        <f t="shared" si="9"/>
        <v>1.24</v>
      </c>
    </row>
    <row r="235" spans="1:8" ht="54">
      <c r="A235" s="375" t="s">
        <v>7855</v>
      </c>
      <c r="B235" s="330" t="s">
        <v>4200</v>
      </c>
      <c r="C235" s="375" t="s">
        <v>71</v>
      </c>
      <c r="D235" s="375" t="s">
        <v>7765</v>
      </c>
      <c r="F235" t="str">
        <f t="shared" si="8"/>
        <v>83726</v>
      </c>
      <c r="H235" s="35">
        <f t="shared" si="9"/>
        <v>0.89</v>
      </c>
    </row>
    <row r="236" spans="1:8" ht="67.5">
      <c r="A236" s="375" t="s">
        <v>7857</v>
      </c>
      <c r="B236" s="330" t="s">
        <v>7858</v>
      </c>
      <c r="C236" s="375" t="s">
        <v>75</v>
      </c>
      <c r="D236" s="375" t="s">
        <v>8353</v>
      </c>
      <c r="F236" t="str">
        <f t="shared" si="8"/>
        <v>97127</v>
      </c>
      <c r="H236" s="35">
        <f t="shared" si="9"/>
        <v>5.37</v>
      </c>
    </row>
    <row r="237" spans="1:8" ht="67.5">
      <c r="A237" s="375" t="s">
        <v>7859</v>
      </c>
      <c r="B237" s="330" t="s">
        <v>7860</v>
      </c>
      <c r="C237" s="375" t="s">
        <v>75</v>
      </c>
      <c r="D237" s="375" t="s">
        <v>22385</v>
      </c>
      <c r="F237" t="str">
        <f t="shared" si="8"/>
        <v>97128</v>
      </c>
      <c r="H237" s="35">
        <f t="shared" si="9"/>
        <v>10.15</v>
      </c>
    </row>
    <row r="238" spans="1:8" ht="67.5">
      <c r="A238" s="375" t="s">
        <v>7861</v>
      </c>
      <c r="B238" s="330" t="s">
        <v>7862</v>
      </c>
      <c r="C238" s="375" t="s">
        <v>75</v>
      </c>
      <c r="D238" s="375" t="s">
        <v>10610</v>
      </c>
      <c r="F238" t="str">
        <f t="shared" si="8"/>
        <v>97129</v>
      </c>
      <c r="H238" s="35">
        <f t="shared" si="9"/>
        <v>12.48</v>
      </c>
    </row>
    <row r="239" spans="1:8" ht="67.5">
      <c r="A239" s="375" t="s">
        <v>7864</v>
      </c>
      <c r="B239" s="330" t="s">
        <v>7865</v>
      </c>
      <c r="C239" s="375" t="s">
        <v>75</v>
      </c>
      <c r="D239" s="375" t="s">
        <v>8292</v>
      </c>
      <c r="F239" t="str">
        <f t="shared" si="8"/>
        <v>97130</v>
      </c>
      <c r="H239" s="35">
        <f t="shared" si="9"/>
        <v>14.82</v>
      </c>
    </row>
    <row r="240" spans="1:8" ht="67.5">
      <c r="A240" s="375" t="s">
        <v>7866</v>
      </c>
      <c r="B240" s="330" t="s">
        <v>7867</v>
      </c>
      <c r="C240" s="375" t="s">
        <v>75</v>
      </c>
      <c r="D240" s="375" t="s">
        <v>25487</v>
      </c>
      <c r="F240" t="str">
        <f t="shared" si="8"/>
        <v>97131</v>
      </c>
      <c r="H240" s="35">
        <f t="shared" si="9"/>
        <v>17.149999999999999</v>
      </c>
    </row>
    <row r="241" spans="1:8" ht="67.5">
      <c r="A241" s="375" t="s">
        <v>7868</v>
      </c>
      <c r="B241" s="330" t="s">
        <v>7869</v>
      </c>
      <c r="C241" s="375" t="s">
        <v>75</v>
      </c>
      <c r="D241" s="375" t="s">
        <v>13687</v>
      </c>
      <c r="F241" t="str">
        <f t="shared" si="8"/>
        <v>97132</v>
      </c>
      <c r="H241" s="35">
        <f t="shared" si="9"/>
        <v>19.47</v>
      </c>
    </row>
    <row r="242" spans="1:8" ht="67.5">
      <c r="A242" s="375" t="s">
        <v>7871</v>
      </c>
      <c r="B242" s="330" t="s">
        <v>7872</v>
      </c>
      <c r="C242" s="375" t="s">
        <v>75</v>
      </c>
      <c r="D242" s="375" t="s">
        <v>25488</v>
      </c>
      <c r="F242" t="str">
        <f t="shared" si="8"/>
        <v>97133</v>
      </c>
      <c r="H242" s="35">
        <f t="shared" si="9"/>
        <v>24.15</v>
      </c>
    </row>
    <row r="243" spans="1:8" ht="67.5">
      <c r="A243" s="375" t="s">
        <v>7874</v>
      </c>
      <c r="B243" s="330" t="s">
        <v>7875</v>
      </c>
      <c r="C243" s="375" t="s">
        <v>75</v>
      </c>
      <c r="D243" s="375" t="s">
        <v>13342</v>
      </c>
      <c r="F243" t="str">
        <f t="shared" si="8"/>
        <v>97134</v>
      </c>
      <c r="H243" s="35">
        <f t="shared" si="9"/>
        <v>2.44</v>
      </c>
    </row>
    <row r="244" spans="1:8" ht="67.5">
      <c r="A244" s="375" t="s">
        <v>7877</v>
      </c>
      <c r="B244" s="330" t="s">
        <v>7878</v>
      </c>
      <c r="C244" s="375" t="s">
        <v>75</v>
      </c>
      <c r="D244" s="375" t="s">
        <v>10087</v>
      </c>
      <c r="F244" t="str">
        <f t="shared" si="8"/>
        <v>97135</v>
      </c>
      <c r="H244" s="35">
        <f t="shared" si="9"/>
        <v>5.03</v>
      </c>
    </row>
    <row r="245" spans="1:8" ht="67.5">
      <c r="A245" s="375" t="s">
        <v>7879</v>
      </c>
      <c r="B245" s="330" t="s">
        <v>7880</v>
      </c>
      <c r="C245" s="375" t="s">
        <v>75</v>
      </c>
      <c r="D245" s="375" t="s">
        <v>13697</v>
      </c>
      <c r="F245" t="str">
        <f t="shared" si="8"/>
        <v>97136</v>
      </c>
      <c r="H245" s="35">
        <f t="shared" si="9"/>
        <v>6.17</v>
      </c>
    </row>
    <row r="246" spans="1:8" ht="67.5">
      <c r="A246" s="375" t="s">
        <v>7882</v>
      </c>
      <c r="B246" s="330" t="s">
        <v>7883</v>
      </c>
      <c r="C246" s="375" t="s">
        <v>75</v>
      </c>
      <c r="D246" s="375" t="s">
        <v>18928</v>
      </c>
      <c r="F246" t="str">
        <f t="shared" si="8"/>
        <v>97137</v>
      </c>
      <c r="H246" s="35">
        <f t="shared" si="9"/>
        <v>7.35</v>
      </c>
    </row>
    <row r="247" spans="1:8" ht="67.5">
      <c r="A247" s="375" t="s">
        <v>7885</v>
      </c>
      <c r="B247" s="330" t="s">
        <v>7886</v>
      </c>
      <c r="C247" s="375" t="s">
        <v>75</v>
      </c>
      <c r="D247" s="375" t="s">
        <v>8384</v>
      </c>
      <c r="F247" t="str">
        <f t="shared" si="8"/>
        <v>97138</v>
      </c>
      <c r="H247" s="35">
        <f t="shared" si="9"/>
        <v>8.5</v>
      </c>
    </row>
    <row r="248" spans="1:8" ht="67.5">
      <c r="A248" s="375" t="s">
        <v>7888</v>
      </c>
      <c r="B248" s="330" t="s">
        <v>7889</v>
      </c>
      <c r="C248" s="375" t="s">
        <v>75</v>
      </c>
      <c r="D248" s="375" t="s">
        <v>7720</v>
      </c>
      <c r="F248" t="str">
        <f t="shared" si="8"/>
        <v>97139</v>
      </c>
      <c r="H248" s="35">
        <f t="shared" si="9"/>
        <v>9.64</v>
      </c>
    </row>
    <row r="249" spans="1:8" ht="67.5">
      <c r="A249" s="375" t="s">
        <v>7890</v>
      </c>
      <c r="B249" s="330" t="s">
        <v>7891</v>
      </c>
      <c r="C249" s="375" t="s">
        <v>75</v>
      </c>
      <c r="D249" s="375" t="s">
        <v>9098</v>
      </c>
      <c r="F249" t="str">
        <f t="shared" si="8"/>
        <v>97140</v>
      </c>
      <c r="H249" s="35">
        <f t="shared" si="9"/>
        <v>11.96</v>
      </c>
    </row>
    <row r="250" spans="1:8" ht="27">
      <c r="A250" s="375" t="s">
        <v>7892</v>
      </c>
      <c r="B250" s="330" t="s">
        <v>4201</v>
      </c>
      <c r="C250" s="375" t="s">
        <v>113</v>
      </c>
      <c r="D250" s="375" t="s">
        <v>25489</v>
      </c>
      <c r="F250" t="str">
        <f t="shared" si="8"/>
        <v>83520</v>
      </c>
      <c r="H250" s="35">
        <f t="shared" si="9"/>
        <v>100.17</v>
      </c>
    </row>
    <row r="251" spans="1:8" ht="27">
      <c r="A251" s="375" t="s">
        <v>7893</v>
      </c>
      <c r="B251" s="330" t="s">
        <v>2554</v>
      </c>
      <c r="C251" s="375" t="s">
        <v>113</v>
      </c>
      <c r="D251" s="375" t="s">
        <v>25490</v>
      </c>
      <c r="F251" t="str">
        <f t="shared" si="8"/>
        <v>83531</v>
      </c>
      <c r="H251" s="35">
        <f t="shared" si="9"/>
        <v>467.83</v>
      </c>
    </row>
    <row r="252" spans="1:8" ht="27">
      <c r="A252" s="375" t="s">
        <v>7894</v>
      </c>
      <c r="B252" s="330" t="s">
        <v>2555</v>
      </c>
      <c r="C252" s="375" t="s">
        <v>113</v>
      </c>
      <c r="D252" s="375" t="s">
        <v>25491</v>
      </c>
      <c r="F252" t="str">
        <f t="shared" si="8"/>
        <v>83535</v>
      </c>
      <c r="H252" s="35">
        <f t="shared" si="9"/>
        <v>385.1</v>
      </c>
    </row>
    <row r="253" spans="1:8" ht="40.5">
      <c r="A253" s="375" t="s">
        <v>7895</v>
      </c>
      <c r="B253" s="330" t="s">
        <v>2556</v>
      </c>
      <c r="C253" s="375" t="s">
        <v>73</v>
      </c>
      <c r="D253" s="375" t="s">
        <v>24051</v>
      </c>
      <c r="F253" t="str">
        <f t="shared" si="8"/>
        <v>92235</v>
      </c>
      <c r="H253" s="35">
        <f t="shared" si="9"/>
        <v>66.3</v>
      </c>
    </row>
    <row r="254" spans="1:8" ht="40.5">
      <c r="A254" s="375" t="s">
        <v>7896</v>
      </c>
      <c r="B254" s="330" t="s">
        <v>4202</v>
      </c>
      <c r="C254" s="375" t="s">
        <v>73</v>
      </c>
      <c r="D254" s="375" t="s">
        <v>25492</v>
      </c>
      <c r="F254" t="str">
        <f t="shared" si="8"/>
        <v>93206</v>
      </c>
      <c r="H254" s="35">
        <f t="shared" si="9"/>
        <v>982.27</v>
      </c>
    </row>
    <row r="255" spans="1:8" ht="40.5">
      <c r="A255" s="375" t="s">
        <v>7897</v>
      </c>
      <c r="B255" s="330" t="s">
        <v>4203</v>
      </c>
      <c r="C255" s="375" t="s">
        <v>73</v>
      </c>
      <c r="D255" s="375" t="s">
        <v>25493</v>
      </c>
      <c r="F255" t="str">
        <f t="shared" si="8"/>
        <v>93207</v>
      </c>
      <c r="H255" s="35">
        <f t="shared" si="9"/>
        <v>916.93</v>
      </c>
    </row>
    <row r="256" spans="1:8" ht="40.5">
      <c r="A256" s="375" t="s">
        <v>7898</v>
      </c>
      <c r="B256" s="330" t="s">
        <v>4204</v>
      </c>
      <c r="C256" s="375" t="s">
        <v>73</v>
      </c>
      <c r="D256" s="375" t="s">
        <v>25494</v>
      </c>
      <c r="F256" t="str">
        <f t="shared" si="8"/>
        <v>93208</v>
      </c>
      <c r="H256" s="35">
        <f t="shared" si="9"/>
        <v>700.94</v>
      </c>
    </row>
    <row r="257" spans="1:8" ht="27">
      <c r="A257" s="375" t="s">
        <v>7899</v>
      </c>
      <c r="B257" s="330" t="s">
        <v>4205</v>
      </c>
      <c r="C257" s="375" t="s">
        <v>73</v>
      </c>
      <c r="D257" s="375" t="s">
        <v>25495</v>
      </c>
      <c r="F257" t="str">
        <f t="shared" si="8"/>
        <v>93209</v>
      </c>
      <c r="H257" s="35">
        <f t="shared" si="9"/>
        <v>774.97</v>
      </c>
    </row>
    <row r="258" spans="1:8" ht="40.5">
      <c r="A258" s="375" t="s">
        <v>7900</v>
      </c>
      <c r="B258" s="330" t="s">
        <v>4206</v>
      </c>
      <c r="C258" s="375" t="s">
        <v>73</v>
      </c>
      <c r="D258" s="375" t="s">
        <v>25496</v>
      </c>
      <c r="F258" t="str">
        <f t="shared" si="8"/>
        <v>93210</v>
      </c>
      <c r="H258" s="35">
        <f t="shared" si="9"/>
        <v>460.83</v>
      </c>
    </row>
    <row r="259" spans="1:8" ht="40.5">
      <c r="A259" s="375" t="s">
        <v>7901</v>
      </c>
      <c r="B259" s="330" t="s">
        <v>4207</v>
      </c>
      <c r="C259" s="375" t="s">
        <v>73</v>
      </c>
      <c r="D259" s="375" t="s">
        <v>25497</v>
      </c>
      <c r="F259" t="str">
        <f t="shared" si="8"/>
        <v>93211</v>
      </c>
      <c r="H259" s="35">
        <f t="shared" si="9"/>
        <v>471.6</v>
      </c>
    </row>
    <row r="260" spans="1:8" ht="40.5">
      <c r="A260" s="375" t="s">
        <v>7902</v>
      </c>
      <c r="B260" s="330" t="s">
        <v>4208</v>
      </c>
      <c r="C260" s="375" t="s">
        <v>73</v>
      </c>
      <c r="D260" s="375" t="s">
        <v>25498</v>
      </c>
      <c r="F260" t="str">
        <f t="shared" si="8"/>
        <v>93212</v>
      </c>
      <c r="H260" s="35">
        <f t="shared" si="9"/>
        <v>814.01</v>
      </c>
    </row>
    <row r="261" spans="1:8" ht="40.5">
      <c r="A261" s="375" t="s">
        <v>7903</v>
      </c>
      <c r="B261" s="330" t="s">
        <v>4209</v>
      </c>
      <c r="C261" s="375" t="s">
        <v>73</v>
      </c>
      <c r="D261" s="375" t="s">
        <v>25499</v>
      </c>
      <c r="F261" t="str">
        <f t="shared" ref="F261:F324" si="10">TRIM(A261)</f>
        <v>93213</v>
      </c>
      <c r="H261" s="35">
        <f t="shared" ref="H261:H324" si="11">ROUND(D261*(1+$H$1),2)</f>
        <v>841.73</v>
      </c>
    </row>
    <row r="262" spans="1:8" ht="40.5">
      <c r="A262" s="375" t="s">
        <v>7904</v>
      </c>
      <c r="B262" s="330" t="s">
        <v>2557</v>
      </c>
      <c r="C262" s="375" t="s">
        <v>113</v>
      </c>
      <c r="D262" s="375" t="s">
        <v>25500</v>
      </c>
      <c r="F262" t="str">
        <f t="shared" si="10"/>
        <v>93214</v>
      </c>
      <c r="H262" s="35">
        <f t="shared" si="11"/>
        <v>5221.43</v>
      </c>
    </row>
    <row r="263" spans="1:8" ht="40.5">
      <c r="A263" s="375" t="s">
        <v>7905</v>
      </c>
      <c r="B263" s="330" t="s">
        <v>7906</v>
      </c>
      <c r="C263" s="375" t="s">
        <v>113</v>
      </c>
      <c r="D263" s="375" t="s">
        <v>25501</v>
      </c>
      <c r="F263" t="str">
        <f t="shared" si="10"/>
        <v>93243</v>
      </c>
      <c r="H263" s="35">
        <f t="shared" si="11"/>
        <v>7860.22</v>
      </c>
    </row>
    <row r="264" spans="1:8" ht="40.5">
      <c r="A264" s="375" t="s">
        <v>7907</v>
      </c>
      <c r="B264" s="330" t="s">
        <v>4210</v>
      </c>
      <c r="C264" s="375" t="s">
        <v>73</v>
      </c>
      <c r="D264" s="375" t="s">
        <v>25502</v>
      </c>
      <c r="F264" t="str">
        <f t="shared" si="10"/>
        <v>93582</v>
      </c>
      <c r="H264" s="35">
        <f t="shared" si="11"/>
        <v>227.47</v>
      </c>
    </row>
    <row r="265" spans="1:8" ht="40.5">
      <c r="A265" s="375" t="s">
        <v>7908</v>
      </c>
      <c r="B265" s="330" t="s">
        <v>4211</v>
      </c>
      <c r="C265" s="375" t="s">
        <v>73</v>
      </c>
      <c r="D265" s="375" t="s">
        <v>25503</v>
      </c>
      <c r="F265" t="str">
        <f t="shared" si="10"/>
        <v>93583</v>
      </c>
      <c r="H265" s="35">
        <f t="shared" si="11"/>
        <v>376.63</v>
      </c>
    </row>
    <row r="266" spans="1:8" ht="40.5">
      <c r="A266" s="375" t="s">
        <v>7909</v>
      </c>
      <c r="B266" s="330" t="s">
        <v>4212</v>
      </c>
      <c r="C266" s="375" t="s">
        <v>73</v>
      </c>
      <c r="D266" s="375" t="s">
        <v>25504</v>
      </c>
      <c r="F266" t="str">
        <f t="shared" si="10"/>
        <v>93584</v>
      </c>
      <c r="H266" s="35">
        <f t="shared" si="11"/>
        <v>718.37</v>
      </c>
    </row>
    <row r="267" spans="1:8" ht="40.5">
      <c r="A267" s="375" t="s">
        <v>7910</v>
      </c>
      <c r="B267" s="330" t="s">
        <v>4213</v>
      </c>
      <c r="C267" s="375" t="s">
        <v>73</v>
      </c>
      <c r="D267" s="375" t="s">
        <v>25505</v>
      </c>
      <c r="F267" t="str">
        <f t="shared" si="10"/>
        <v>93585</v>
      </c>
      <c r="H267" s="35">
        <f t="shared" si="11"/>
        <v>1009.95</v>
      </c>
    </row>
    <row r="268" spans="1:8" ht="54">
      <c r="A268" s="375" t="s">
        <v>14086</v>
      </c>
      <c r="B268" s="330" t="s">
        <v>14087</v>
      </c>
      <c r="C268" s="375" t="s">
        <v>73</v>
      </c>
      <c r="D268" s="375" t="s">
        <v>25506</v>
      </c>
      <c r="F268" t="str">
        <f t="shared" si="10"/>
        <v>98441</v>
      </c>
      <c r="H268" s="35">
        <f t="shared" si="11"/>
        <v>114.2</v>
      </c>
    </row>
    <row r="269" spans="1:8" ht="40.5">
      <c r="A269" s="375" t="s">
        <v>14088</v>
      </c>
      <c r="B269" s="330" t="s">
        <v>14089</v>
      </c>
      <c r="C269" s="375" t="s">
        <v>73</v>
      </c>
      <c r="D269" s="375" t="s">
        <v>25507</v>
      </c>
      <c r="F269" t="str">
        <f t="shared" si="10"/>
        <v>98442</v>
      </c>
      <c r="H269" s="35">
        <f t="shared" si="11"/>
        <v>117.34</v>
      </c>
    </row>
    <row r="270" spans="1:8" ht="54">
      <c r="A270" s="375" t="s">
        <v>14090</v>
      </c>
      <c r="B270" s="330" t="s">
        <v>14091</v>
      </c>
      <c r="C270" s="375" t="s">
        <v>73</v>
      </c>
      <c r="D270" s="375" t="s">
        <v>25508</v>
      </c>
      <c r="F270" t="str">
        <f t="shared" si="10"/>
        <v>98443</v>
      </c>
      <c r="H270" s="35">
        <f t="shared" si="11"/>
        <v>98.82</v>
      </c>
    </row>
    <row r="271" spans="1:8" ht="40.5">
      <c r="A271" s="375" t="s">
        <v>14092</v>
      </c>
      <c r="B271" s="330" t="s">
        <v>14093</v>
      </c>
      <c r="C271" s="375" t="s">
        <v>73</v>
      </c>
      <c r="D271" s="375" t="s">
        <v>24816</v>
      </c>
      <c r="F271" t="str">
        <f t="shared" si="10"/>
        <v>98444</v>
      </c>
      <c r="H271" s="35">
        <f t="shared" si="11"/>
        <v>101.05</v>
      </c>
    </row>
    <row r="272" spans="1:8" ht="54">
      <c r="A272" s="375" t="s">
        <v>14094</v>
      </c>
      <c r="B272" s="330" t="s">
        <v>14095</v>
      </c>
      <c r="C272" s="375" t="s">
        <v>73</v>
      </c>
      <c r="D272" s="375" t="s">
        <v>25509</v>
      </c>
      <c r="F272" t="str">
        <f t="shared" si="10"/>
        <v>98445</v>
      </c>
      <c r="H272" s="35">
        <f t="shared" si="11"/>
        <v>137.22999999999999</v>
      </c>
    </row>
    <row r="273" spans="1:8" ht="40.5">
      <c r="A273" s="375" t="s">
        <v>14096</v>
      </c>
      <c r="B273" s="330" t="s">
        <v>14097</v>
      </c>
      <c r="C273" s="375" t="s">
        <v>73</v>
      </c>
      <c r="D273" s="375" t="s">
        <v>25510</v>
      </c>
      <c r="F273" t="str">
        <f t="shared" si="10"/>
        <v>98446</v>
      </c>
      <c r="H273" s="35">
        <f t="shared" si="11"/>
        <v>177.3</v>
      </c>
    </row>
    <row r="274" spans="1:8" ht="54">
      <c r="A274" s="375" t="s">
        <v>14098</v>
      </c>
      <c r="B274" s="330" t="s">
        <v>14099</v>
      </c>
      <c r="C274" s="375" t="s">
        <v>73</v>
      </c>
      <c r="D274" s="375" t="s">
        <v>24701</v>
      </c>
      <c r="F274" t="str">
        <f t="shared" si="10"/>
        <v>98447</v>
      </c>
      <c r="H274" s="35">
        <f t="shared" si="11"/>
        <v>115.99</v>
      </c>
    </row>
    <row r="275" spans="1:8" ht="40.5">
      <c r="A275" s="375" t="s">
        <v>14100</v>
      </c>
      <c r="B275" s="330" t="s">
        <v>14101</v>
      </c>
      <c r="C275" s="375" t="s">
        <v>73</v>
      </c>
      <c r="D275" s="375" t="s">
        <v>25511</v>
      </c>
      <c r="F275" t="str">
        <f t="shared" si="10"/>
        <v>98448</v>
      </c>
      <c r="H275" s="35">
        <f t="shared" si="11"/>
        <v>146.81</v>
      </c>
    </row>
    <row r="276" spans="1:8" ht="54">
      <c r="A276" s="375" t="s">
        <v>14102</v>
      </c>
      <c r="B276" s="330" t="s">
        <v>14103</v>
      </c>
      <c r="C276" s="375" t="s">
        <v>73</v>
      </c>
      <c r="D276" s="375" t="s">
        <v>25512</v>
      </c>
      <c r="F276" t="str">
        <f t="shared" si="10"/>
        <v>98449</v>
      </c>
      <c r="H276" s="35">
        <f t="shared" si="11"/>
        <v>139.86000000000001</v>
      </c>
    </row>
    <row r="277" spans="1:8" ht="40.5">
      <c r="A277" s="375" t="s">
        <v>14104</v>
      </c>
      <c r="B277" s="330" t="s">
        <v>14105</v>
      </c>
      <c r="C277" s="375" t="s">
        <v>73</v>
      </c>
      <c r="D277" s="375" t="s">
        <v>25513</v>
      </c>
      <c r="F277" t="str">
        <f t="shared" si="10"/>
        <v>98450</v>
      </c>
      <c r="H277" s="35">
        <f t="shared" si="11"/>
        <v>144.41999999999999</v>
      </c>
    </row>
    <row r="278" spans="1:8" ht="54">
      <c r="A278" s="375" t="s">
        <v>14106</v>
      </c>
      <c r="B278" s="330" t="s">
        <v>14107</v>
      </c>
      <c r="C278" s="375" t="s">
        <v>73</v>
      </c>
      <c r="D278" s="375" t="s">
        <v>25514</v>
      </c>
      <c r="F278" t="str">
        <f t="shared" si="10"/>
        <v>98451</v>
      </c>
      <c r="H278" s="35">
        <f t="shared" si="11"/>
        <v>121.77</v>
      </c>
    </row>
    <row r="279" spans="1:8" ht="40.5">
      <c r="A279" s="375" t="s">
        <v>14108</v>
      </c>
      <c r="B279" s="330" t="s">
        <v>14109</v>
      </c>
      <c r="C279" s="375" t="s">
        <v>73</v>
      </c>
      <c r="D279" s="375" t="s">
        <v>25515</v>
      </c>
      <c r="F279" t="str">
        <f t="shared" si="10"/>
        <v>98452</v>
      </c>
      <c r="H279" s="35">
        <f t="shared" si="11"/>
        <v>124.53</v>
      </c>
    </row>
    <row r="280" spans="1:8" ht="54">
      <c r="A280" s="375" t="s">
        <v>14110</v>
      </c>
      <c r="B280" s="330" t="s">
        <v>14111</v>
      </c>
      <c r="C280" s="375" t="s">
        <v>73</v>
      </c>
      <c r="D280" s="375" t="s">
        <v>24871</v>
      </c>
      <c r="F280" t="str">
        <f t="shared" si="10"/>
        <v>98453</v>
      </c>
      <c r="H280" s="35">
        <f t="shared" si="11"/>
        <v>168.31</v>
      </c>
    </row>
    <row r="281" spans="1:8" ht="40.5">
      <c r="A281" s="375" t="s">
        <v>14112</v>
      </c>
      <c r="B281" s="330" t="s">
        <v>14113</v>
      </c>
      <c r="C281" s="375" t="s">
        <v>73</v>
      </c>
      <c r="D281" s="375" t="s">
        <v>25516</v>
      </c>
      <c r="F281" t="str">
        <f t="shared" si="10"/>
        <v>98454</v>
      </c>
      <c r="H281" s="35">
        <f t="shared" si="11"/>
        <v>221.57</v>
      </c>
    </row>
    <row r="282" spans="1:8" ht="54">
      <c r="A282" s="375" t="s">
        <v>14114</v>
      </c>
      <c r="B282" s="330" t="s">
        <v>14115</v>
      </c>
      <c r="C282" s="375" t="s">
        <v>73</v>
      </c>
      <c r="D282" s="375" t="s">
        <v>25517</v>
      </c>
      <c r="F282" t="str">
        <f t="shared" si="10"/>
        <v>98455</v>
      </c>
      <c r="H282" s="35">
        <f t="shared" si="11"/>
        <v>144.35</v>
      </c>
    </row>
    <row r="283" spans="1:8" ht="40.5">
      <c r="A283" s="375" t="s">
        <v>14116</v>
      </c>
      <c r="B283" s="330" t="s">
        <v>14117</v>
      </c>
      <c r="C283" s="375" t="s">
        <v>73</v>
      </c>
      <c r="D283" s="375" t="s">
        <v>25518</v>
      </c>
      <c r="F283" t="str">
        <f t="shared" si="10"/>
        <v>98456</v>
      </c>
      <c r="H283" s="35">
        <f t="shared" si="11"/>
        <v>187.46</v>
      </c>
    </row>
    <row r="284" spans="1:8">
      <c r="A284" s="375" t="s">
        <v>14118</v>
      </c>
      <c r="B284" s="330" t="s">
        <v>14119</v>
      </c>
      <c r="C284" s="375" t="s">
        <v>73</v>
      </c>
      <c r="D284" s="375" t="s">
        <v>25519</v>
      </c>
      <c r="F284" t="str">
        <f t="shared" si="10"/>
        <v>98458</v>
      </c>
      <c r="H284" s="35">
        <f t="shared" si="11"/>
        <v>108.81</v>
      </c>
    </row>
    <row r="285" spans="1:8">
      <c r="A285" s="375" t="s">
        <v>14120</v>
      </c>
      <c r="B285" s="330" t="s">
        <v>14121</v>
      </c>
      <c r="C285" s="375" t="s">
        <v>73</v>
      </c>
      <c r="D285" s="375" t="s">
        <v>25520</v>
      </c>
      <c r="F285" t="str">
        <f t="shared" si="10"/>
        <v>98459</v>
      </c>
      <c r="H285" s="35">
        <f t="shared" si="11"/>
        <v>86.07</v>
      </c>
    </row>
    <row r="286" spans="1:8" ht="27">
      <c r="A286" s="375" t="s">
        <v>14122</v>
      </c>
      <c r="B286" s="330" t="s">
        <v>14123</v>
      </c>
      <c r="C286" s="375" t="s">
        <v>73</v>
      </c>
      <c r="D286" s="375" t="s">
        <v>25521</v>
      </c>
      <c r="F286" t="str">
        <f t="shared" si="10"/>
        <v>98460</v>
      </c>
      <c r="H286" s="35">
        <f t="shared" si="11"/>
        <v>103.03</v>
      </c>
    </row>
    <row r="287" spans="1:8" ht="27">
      <c r="A287" s="375" t="s">
        <v>14124</v>
      </c>
      <c r="B287" s="330" t="s">
        <v>14125</v>
      </c>
      <c r="C287" s="375" t="s">
        <v>113</v>
      </c>
      <c r="D287" s="375" t="s">
        <v>25522</v>
      </c>
      <c r="F287" t="str">
        <f t="shared" si="10"/>
        <v>98461</v>
      </c>
      <c r="H287" s="35">
        <f t="shared" si="11"/>
        <v>4505.99</v>
      </c>
    </row>
    <row r="288" spans="1:8" ht="27">
      <c r="A288" s="375" t="s">
        <v>14126</v>
      </c>
      <c r="B288" s="330" t="s">
        <v>14127</v>
      </c>
      <c r="C288" s="375" t="s">
        <v>113</v>
      </c>
      <c r="D288" s="375" t="s">
        <v>25523</v>
      </c>
      <c r="F288" t="str">
        <f t="shared" si="10"/>
        <v>98462</v>
      </c>
      <c r="H288" s="35">
        <f t="shared" si="11"/>
        <v>6620.16</v>
      </c>
    </row>
    <row r="289" spans="1:8">
      <c r="A289" s="375" t="s">
        <v>4214</v>
      </c>
      <c r="B289" s="330" t="s">
        <v>4215</v>
      </c>
      <c r="C289" s="375" t="s">
        <v>73</v>
      </c>
      <c r="D289" s="375" t="s">
        <v>25524</v>
      </c>
      <c r="F289" t="str">
        <f t="shared" si="10"/>
        <v>74209/1</v>
      </c>
      <c r="H289" s="35">
        <f t="shared" si="11"/>
        <v>344.25</v>
      </c>
    </row>
    <row r="290" spans="1:8" ht="40.5">
      <c r="A290" s="375" t="s">
        <v>7911</v>
      </c>
      <c r="B290" s="330" t="s">
        <v>2558</v>
      </c>
      <c r="C290" s="375" t="s">
        <v>2166</v>
      </c>
      <c r="D290" s="375" t="s">
        <v>25272</v>
      </c>
      <c r="F290" t="str">
        <f t="shared" si="10"/>
        <v>5631</v>
      </c>
      <c r="H290" s="35">
        <f t="shared" si="11"/>
        <v>156.35</v>
      </c>
    </row>
    <row r="291" spans="1:8" ht="67.5">
      <c r="A291" s="375" t="s">
        <v>7912</v>
      </c>
      <c r="B291" s="330" t="s">
        <v>4216</v>
      </c>
      <c r="C291" s="375" t="s">
        <v>2166</v>
      </c>
      <c r="D291" s="375" t="s">
        <v>25525</v>
      </c>
      <c r="F291" t="str">
        <f t="shared" si="10"/>
        <v>5678</v>
      </c>
      <c r="H291" s="35">
        <f t="shared" si="11"/>
        <v>116.56</v>
      </c>
    </row>
    <row r="292" spans="1:8" ht="67.5">
      <c r="A292" s="375" t="s">
        <v>7913</v>
      </c>
      <c r="B292" s="330" t="s">
        <v>4217</v>
      </c>
      <c r="C292" s="375" t="s">
        <v>2166</v>
      </c>
      <c r="D292" s="375" t="s">
        <v>25526</v>
      </c>
      <c r="F292" t="str">
        <f t="shared" si="10"/>
        <v>5680</v>
      </c>
      <c r="H292" s="35">
        <f t="shared" si="11"/>
        <v>108.52</v>
      </c>
    </row>
    <row r="293" spans="1:8" ht="54">
      <c r="A293" s="375" t="s">
        <v>7914</v>
      </c>
      <c r="B293" s="330" t="s">
        <v>4218</v>
      </c>
      <c r="C293" s="375" t="s">
        <v>2166</v>
      </c>
      <c r="D293" s="375" t="s">
        <v>25527</v>
      </c>
      <c r="F293" t="str">
        <f t="shared" si="10"/>
        <v>5684</v>
      </c>
      <c r="H293" s="35">
        <f t="shared" si="11"/>
        <v>119.02</v>
      </c>
    </row>
    <row r="294" spans="1:8" ht="40.5">
      <c r="A294" s="375" t="s">
        <v>7915</v>
      </c>
      <c r="B294" s="330" t="s">
        <v>2167</v>
      </c>
      <c r="C294" s="375" t="s">
        <v>2166</v>
      </c>
      <c r="D294" s="375" t="s">
        <v>24412</v>
      </c>
      <c r="F294" t="str">
        <f t="shared" si="10"/>
        <v>5689</v>
      </c>
      <c r="H294" s="35">
        <f t="shared" si="11"/>
        <v>4.28</v>
      </c>
    </row>
    <row r="295" spans="1:8" ht="27">
      <c r="A295" s="375" t="s">
        <v>7916</v>
      </c>
      <c r="B295" s="330" t="s">
        <v>4219</v>
      </c>
      <c r="C295" s="375" t="s">
        <v>2166</v>
      </c>
      <c r="D295" s="375" t="s">
        <v>25093</v>
      </c>
      <c r="F295" t="str">
        <f t="shared" si="10"/>
        <v>5795</v>
      </c>
      <c r="H295" s="35">
        <f t="shared" si="11"/>
        <v>20</v>
      </c>
    </row>
    <row r="296" spans="1:8" ht="54">
      <c r="A296" s="375" t="s">
        <v>7917</v>
      </c>
      <c r="B296" s="330" t="s">
        <v>2559</v>
      </c>
      <c r="C296" s="375" t="s">
        <v>2166</v>
      </c>
      <c r="D296" s="375" t="s">
        <v>25528</v>
      </c>
      <c r="F296" t="str">
        <f t="shared" si="10"/>
        <v>5811</v>
      </c>
      <c r="H296" s="35">
        <f t="shared" si="11"/>
        <v>152.94</v>
      </c>
    </row>
    <row r="297" spans="1:8" ht="27">
      <c r="A297" s="375" t="s">
        <v>7918</v>
      </c>
      <c r="B297" s="330" t="s">
        <v>4220</v>
      </c>
      <c r="C297" s="375" t="s">
        <v>2166</v>
      </c>
      <c r="D297" s="375" t="s">
        <v>25529</v>
      </c>
      <c r="F297" t="str">
        <f t="shared" si="10"/>
        <v>5823</v>
      </c>
      <c r="H297" s="35">
        <f t="shared" si="11"/>
        <v>219.69</v>
      </c>
    </row>
    <row r="298" spans="1:8" ht="67.5">
      <c r="A298" s="375" t="s">
        <v>7919</v>
      </c>
      <c r="B298" s="330" t="s">
        <v>4221</v>
      </c>
      <c r="C298" s="375" t="s">
        <v>2166</v>
      </c>
      <c r="D298" s="375" t="s">
        <v>25530</v>
      </c>
      <c r="F298" t="str">
        <f t="shared" si="10"/>
        <v>5824</v>
      </c>
      <c r="H298" s="35">
        <f t="shared" si="11"/>
        <v>148.29</v>
      </c>
    </row>
    <row r="299" spans="1:8" ht="40.5">
      <c r="A299" s="375" t="s">
        <v>7920</v>
      </c>
      <c r="B299" s="330" t="s">
        <v>4222</v>
      </c>
      <c r="C299" s="375" t="s">
        <v>2166</v>
      </c>
      <c r="D299" s="375" t="s">
        <v>25531</v>
      </c>
      <c r="F299" t="str">
        <f t="shared" si="10"/>
        <v>5835</v>
      </c>
      <c r="H299" s="35">
        <f t="shared" si="11"/>
        <v>341.4</v>
      </c>
    </row>
    <row r="300" spans="1:8" ht="40.5">
      <c r="A300" s="375" t="s">
        <v>7921</v>
      </c>
      <c r="B300" s="330" t="s">
        <v>2560</v>
      </c>
      <c r="C300" s="375" t="s">
        <v>2166</v>
      </c>
      <c r="D300" s="375" t="s">
        <v>10895</v>
      </c>
      <c r="F300" t="str">
        <f t="shared" si="10"/>
        <v>5839</v>
      </c>
      <c r="H300" s="35">
        <f t="shared" si="11"/>
        <v>6.33</v>
      </c>
    </row>
    <row r="301" spans="1:8" ht="40.5">
      <c r="A301" s="375" t="s">
        <v>7922</v>
      </c>
      <c r="B301" s="330" t="s">
        <v>4223</v>
      </c>
      <c r="C301" s="375" t="s">
        <v>2166</v>
      </c>
      <c r="D301" s="375" t="s">
        <v>25532</v>
      </c>
      <c r="F301" t="str">
        <f t="shared" si="10"/>
        <v>5843</v>
      </c>
      <c r="H301" s="35">
        <f t="shared" si="11"/>
        <v>195.38</v>
      </c>
    </row>
    <row r="302" spans="1:8" ht="40.5">
      <c r="A302" s="375" t="s">
        <v>7923</v>
      </c>
      <c r="B302" s="330" t="s">
        <v>2561</v>
      </c>
      <c r="C302" s="375" t="s">
        <v>2166</v>
      </c>
      <c r="D302" s="375" t="s">
        <v>25533</v>
      </c>
      <c r="F302" t="str">
        <f t="shared" si="10"/>
        <v>5847</v>
      </c>
      <c r="H302" s="35">
        <f t="shared" si="11"/>
        <v>204.19</v>
      </c>
    </row>
    <row r="303" spans="1:8" ht="40.5">
      <c r="A303" s="375" t="s">
        <v>7924</v>
      </c>
      <c r="B303" s="330" t="s">
        <v>4224</v>
      </c>
      <c r="C303" s="375" t="s">
        <v>2166</v>
      </c>
      <c r="D303" s="375" t="s">
        <v>25534</v>
      </c>
      <c r="F303" t="str">
        <f t="shared" si="10"/>
        <v>5851</v>
      </c>
      <c r="H303" s="35">
        <f t="shared" si="11"/>
        <v>195</v>
      </c>
    </row>
    <row r="304" spans="1:8" ht="40.5">
      <c r="A304" s="375" t="s">
        <v>7925</v>
      </c>
      <c r="B304" s="330" t="s">
        <v>2562</v>
      </c>
      <c r="C304" s="375" t="s">
        <v>2166</v>
      </c>
      <c r="D304" s="375" t="s">
        <v>25535</v>
      </c>
      <c r="F304" t="str">
        <f t="shared" si="10"/>
        <v>5855</v>
      </c>
      <c r="H304" s="35">
        <f t="shared" si="11"/>
        <v>495.6</v>
      </c>
    </row>
    <row r="305" spans="1:8" ht="54">
      <c r="A305" s="375" t="s">
        <v>7926</v>
      </c>
      <c r="B305" s="330" t="s">
        <v>2563</v>
      </c>
      <c r="C305" s="375" t="s">
        <v>2166</v>
      </c>
      <c r="D305" s="375" t="s">
        <v>25536</v>
      </c>
      <c r="F305" t="str">
        <f t="shared" si="10"/>
        <v>5863</v>
      </c>
      <c r="H305" s="35">
        <f t="shared" si="11"/>
        <v>15.3</v>
      </c>
    </row>
    <row r="306" spans="1:8" ht="54">
      <c r="A306" s="375" t="s">
        <v>7927</v>
      </c>
      <c r="B306" s="330" t="s">
        <v>2564</v>
      </c>
      <c r="C306" s="375" t="s">
        <v>2166</v>
      </c>
      <c r="D306" s="375" t="s">
        <v>25537</v>
      </c>
      <c r="F306" t="str">
        <f t="shared" si="10"/>
        <v>5867</v>
      </c>
      <c r="H306" s="35">
        <f t="shared" si="11"/>
        <v>118.35</v>
      </c>
    </row>
    <row r="307" spans="1:8" ht="67.5">
      <c r="A307" s="375" t="s">
        <v>7928</v>
      </c>
      <c r="B307" s="330" t="s">
        <v>4225</v>
      </c>
      <c r="C307" s="375" t="s">
        <v>2166</v>
      </c>
      <c r="D307" s="375" t="s">
        <v>25538</v>
      </c>
      <c r="F307" t="str">
        <f t="shared" si="10"/>
        <v>5875</v>
      </c>
      <c r="H307" s="35">
        <f t="shared" si="11"/>
        <v>108.69</v>
      </c>
    </row>
    <row r="308" spans="1:8" ht="54">
      <c r="A308" s="375" t="s">
        <v>7929</v>
      </c>
      <c r="B308" s="330" t="s">
        <v>2565</v>
      </c>
      <c r="C308" s="375" t="s">
        <v>2166</v>
      </c>
      <c r="D308" s="375" t="s">
        <v>25539</v>
      </c>
      <c r="F308" t="str">
        <f t="shared" si="10"/>
        <v>5879</v>
      </c>
      <c r="H308" s="35">
        <f t="shared" si="11"/>
        <v>102.46</v>
      </c>
    </row>
    <row r="309" spans="1:8" ht="67.5">
      <c r="A309" s="375" t="s">
        <v>7930</v>
      </c>
      <c r="B309" s="330" t="s">
        <v>4226</v>
      </c>
      <c r="C309" s="375" t="s">
        <v>2166</v>
      </c>
      <c r="D309" s="375" t="s">
        <v>24668</v>
      </c>
      <c r="F309" t="str">
        <f t="shared" si="10"/>
        <v>5882</v>
      </c>
      <c r="H309" s="35">
        <f t="shared" si="11"/>
        <v>100.57</v>
      </c>
    </row>
    <row r="310" spans="1:8" ht="54">
      <c r="A310" s="375" t="s">
        <v>7931</v>
      </c>
      <c r="B310" s="330" t="s">
        <v>4227</v>
      </c>
      <c r="C310" s="375" t="s">
        <v>2166</v>
      </c>
      <c r="D310" s="375" t="s">
        <v>25540</v>
      </c>
      <c r="F310" t="str">
        <f t="shared" si="10"/>
        <v>5890</v>
      </c>
      <c r="H310" s="35">
        <f t="shared" si="11"/>
        <v>150.27000000000001</v>
      </c>
    </row>
    <row r="311" spans="1:8" ht="54">
      <c r="A311" s="375" t="s">
        <v>7932</v>
      </c>
      <c r="B311" s="330" t="s">
        <v>4228</v>
      </c>
      <c r="C311" s="375" t="s">
        <v>2166</v>
      </c>
      <c r="D311" s="375" t="s">
        <v>25541</v>
      </c>
      <c r="F311" t="str">
        <f t="shared" si="10"/>
        <v>5894</v>
      </c>
      <c r="H311" s="35">
        <f t="shared" si="11"/>
        <v>146.63</v>
      </c>
    </row>
    <row r="312" spans="1:8" ht="67.5">
      <c r="A312" s="375" t="s">
        <v>7933</v>
      </c>
      <c r="B312" s="330" t="s">
        <v>4229</v>
      </c>
      <c r="C312" s="375" t="s">
        <v>2166</v>
      </c>
      <c r="D312" s="375" t="s">
        <v>25542</v>
      </c>
      <c r="F312" t="str">
        <f t="shared" si="10"/>
        <v>5901</v>
      </c>
      <c r="H312" s="35">
        <f t="shared" si="11"/>
        <v>226.89</v>
      </c>
    </row>
    <row r="313" spans="1:8" ht="40.5">
      <c r="A313" s="375" t="s">
        <v>7934</v>
      </c>
      <c r="B313" s="330" t="s">
        <v>4230</v>
      </c>
      <c r="C313" s="375" t="s">
        <v>2166</v>
      </c>
      <c r="D313" s="375" t="s">
        <v>13992</v>
      </c>
      <c r="F313" t="str">
        <f t="shared" si="10"/>
        <v>5909</v>
      </c>
      <c r="H313" s="35">
        <f t="shared" si="11"/>
        <v>28.97</v>
      </c>
    </row>
    <row r="314" spans="1:8" ht="40.5">
      <c r="A314" s="375" t="s">
        <v>7935</v>
      </c>
      <c r="B314" s="330" t="s">
        <v>2566</v>
      </c>
      <c r="C314" s="375" t="s">
        <v>2166</v>
      </c>
      <c r="D314" s="375" t="s">
        <v>8971</v>
      </c>
      <c r="F314" t="str">
        <f t="shared" si="10"/>
        <v>5921</v>
      </c>
      <c r="H314" s="35">
        <f t="shared" si="11"/>
        <v>3.34</v>
      </c>
    </row>
    <row r="315" spans="1:8" ht="67.5">
      <c r="A315" s="375" t="s">
        <v>7937</v>
      </c>
      <c r="B315" s="330" t="s">
        <v>2567</v>
      </c>
      <c r="C315" s="375" t="s">
        <v>2166</v>
      </c>
      <c r="D315" s="375" t="s">
        <v>25543</v>
      </c>
      <c r="F315" t="str">
        <f t="shared" si="10"/>
        <v>5928</v>
      </c>
      <c r="H315" s="35">
        <f t="shared" si="11"/>
        <v>192.6</v>
      </c>
    </row>
    <row r="316" spans="1:8" ht="40.5">
      <c r="A316" s="375" t="s">
        <v>7938</v>
      </c>
      <c r="B316" s="330" t="s">
        <v>2168</v>
      </c>
      <c r="C316" s="375" t="s">
        <v>2166</v>
      </c>
      <c r="D316" s="375" t="s">
        <v>25127</v>
      </c>
      <c r="F316" t="str">
        <f t="shared" si="10"/>
        <v>5932</v>
      </c>
      <c r="H316" s="35">
        <f t="shared" si="11"/>
        <v>183.89</v>
      </c>
    </row>
    <row r="317" spans="1:8" ht="40.5">
      <c r="A317" s="375" t="s">
        <v>7939</v>
      </c>
      <c r="B317" s="330" t="s">
        <v>2568</v>
      </c>
      <c r="C317" s="375" t="s">
        <v>2166</v>
      </c>
      <c r="D317" s="375" t="s">
        <v>23422</v>
      </c>
      <c r="F317" t="str">
        <f t="shared" si="10"/>
        <v>5940</v>
      </c>
      <c r="H317" s="35">
        <f t="shared" si="11"/>
        <v>154.99</v>
      </c>
    </row>
    <row r="318" spans="1:8" ht="40.5">
      <c r="A318" s="375" t="s">
        <v>7940</v>
      </c>
      <c r="B318" s="330" t="s">
        <v>2569</v>
      </c>
      <c r="C318" s="375" t="s">
        <v>2166</v>
      </c>
      <c r="D318" s="375" t="s">
        <v>25544</v>
      </c>
      <c r="F318" t="str">
        <f t="shared" si="10"/>
        <v>5944</v>
      </c>
      <c r="H318" s="35">
        <f t="shared" si="11"/>
        <v>172.42</v>
      </c>
    </row>
    <row r="319" spans="1:8" ht="40.5">
      <c r="A319" s="375" t="s">
        <v>7941</v>
      </c>
      <c r="B319" s="330" t="s">
        <v>4231</v>
      </c>
      <c r="C319" s="375" t="s">
        <v>2166</v>
      </c>
      <c r="D319" s="375" t="s">
        <v>25545</v>
      </c>
      <c r="F319" t="str">
        <f t="shared" si="10"/>
        <v>5953</v>
      </c>
      <c r="H319" s="35">
        <f t="shared" si="11"/>
        <v>44.19</v>
      </c>
    </row>
    <row r="320" spans="1:8" ht="54">
      <c r="A320" s="375" t="s">
        <v>7942</v>
      </c>
      <c r="B320" s="330" t="s">
        <v>4232</v>
      </c>
      <c r="C320" s="375" t="s">
        <v>2166</v>
      </c>
      <c r="D320" s="375" t="s">
        <v>25546</v>
      </c>
      <c r="F320" t="str">
        <f t="shared" si="10"/>
        <v>6259</v>
      </c>
      <c r="H320" s="35">
        <f t="shared" si="11"/>
        <v>188.96</v>
      </c>
    </row>
    <row r="321" spans="1:8" ht="54">
      <c r="A321" s="375" t="s">
        <v>7943</v>
      </c>
      <c r="B321" s="330" t="s">
        <v>4233</v>
      </c>
      <c r="C321" s="375" t="s">
        <v>2166</v>
      </c>
      <c r="D321" s="375" t="s">
        <v>25547</v>
      </c>
      <c r="F321" t="str">
        <f t="shared" si="10"/>
        <v>6879</v>
      </c>
      <c r="H321" s="35">
        <f t="shared" si="11"/>
        <v>153.30000000000001</v>
      </c>
    </row>
    <row r="322" spans="1:8" ht="27">
      <c r="A322" s="375" t="s">
        <v>7944</v>
      </c>
      <c r="B322" s="330" t="s">
        <v>2570</v>
      </c>
      <c r="C322" s="375" t="s">
        <v>2166</v>
      </c>
      <c r="D322" s="375" t="s">
        <v>25548</v>
      </c>
      <c r="F322" t="str">
        <f t="shared" si="10"/>
        <v>7030</v>
      </c>
      <c r="H322" s="35">
        <f t="shared" si="11"/>
        <v>178.13</v>
      </c>
    </row>
    <row r="323" spans="1:8" ht="54">
      <c r="A323" s="375" t="s">
        <v>7945</v>
      </c>
      <c r="B323" s="330" t="s">
        <v>2571</v>
      </c>
      <c r="C323" s="375" t="s">
        <v>2166</v>
      </c>
      <c r="D323" s="375" t="s">
        <v>10167</v>
      </c>
      <c r="F323" t="str">
        <f t="shared" si="10"/>
        <v>7042</v>
      </c>
      <c r="H323" s="35">
        <f t="shared" si="11"/>
        <v>10.07</v>
      </c>
    </row>
    <row r="324" spans="1:8" ht="67.5">
      <c r="A324" s="375" t="s">
        <v>7946</v>
      </c>
      <c r="B324" s="330" t="s">
        <v>2572</v>
      </c>
      <c r="C324" s="375" t="s">
        <v>2166</v>
      </c>
      <c r="D324" s="375" t="s">
        <v>25549</v>
      </c>
      <c r="F324" t="str">
        <f t="shared" si="10"/>
        <v>7049</v>
      </c>
      <c r="H324" s="35">
        <f t="shared" si="11"/>
        <v>163.66</v>
      </c>
    </row>
    <row r="325" spans="1:8" ht="54">
      <c r="A325" s="375" t="s">
        <v>7947</v>
      </c>
      <c r="B325" s="330" t="s">
        <v>2573</v>
      </c>
      <c r="C325" s="375" t="s">
        <v>2166</v>
      </c>
      <c r="D325" s="375" t="s">
        <v>25550</v>
      </c>
      <c r="F325" t="str">
        <f t="shared" ref="F325:F388" si="12">TRIM(A325)</f>
        <v>67826</v>
      </c>
      <c r="H325" s="35">
        <f t="shared" ref="H325:H388" si="13">ROUND(D325*(1+$H$1),2)</f>
        <v>135.22999999999999</v>
      </c>
    </row>
    <row r="326" spans="1:8" ht="27">
      <c r="A326" s="375" t="s">
        <v>7948</v>
      </c>
      <c r="B326" s="330" t="s">
        <v>4234</v>
      </c>
      <c r="C326" s="375" t="s">
        <v>2166</v>
      </c>
      <c r="D326" s="375" t="s">
        <v>25551</v>
      </c>
      <c r="F326" t="str">
        <f t="shared" si="12"/>
        <v>73417</v>
      </c>
      <c r="H326" s="35">
        <f t="shared" si="13"/>
        <v>148.78</v>
      </c>
    </row>
    <row r="327" spans="1:8" ht="54">
      <c r="A327" s="375" t="s">
        <v>7949</v>
      </c>
      <c r="B327" s="330" t="s">
        <v>4235</v>
      </c>
      <c r="C327" s="375" t="s">
        <v>2166</v>
      </c>
      <c r="D327" s="375" t="s">
        <v>25552</v>
      </c>
      <c r="F327" t="str">
        <f t="shared" si="12"/>
        <v>73436</v>
      </c>
      <c r="H327" s="35">
        <f t="shared" si="13"/>
        <v>168.6</v>
      </c>
    </row>
    <row r="328" spans="1:8" ht="67.5">
      <c r="A328" s="375" t="s">
        <v>7950</v>
      </c>
      <c r="B328" s="330" t="s">
        <v>4236</v>
      </c>
      <c r="C328" s="375" t="s">
        <v>2166</v>
      </c>
      <c r="D328" s="375" t="s">
        <v>25553</v>
      </c>
      <c r="F328" t="str">
        <f t="shared" si="12"/>
        <v>73467</v>
      </c>
      <c r="H328" s="35">
        <f t="shared" si="13"/>
        <v>127.1</v>
      </c>
    </row>
    <row r="329" spans="1:8" ht="54">
      <c r="A329" s="375" t="s">
        <v>7951</v>
      </c>
      <c r="B329" s="330" t="s">
        <v>4237</v>
      </c>
      <c r="C329" s="375" t="s">
        <v>2166</v>
      </c>
      <c r="D329" s="375" t="s">
        <v>13866</v>
      </c>
      <c r="F329" t="str">
        <f t="shared" si="12"/>
        <v>73536</v>
      </c>
      <c r="H329" s="35">
        <f t="shared" si="13"/>
        <v>8.5299999999999994</v>
      </c>
    </row>
    <row r="330" spans="1:8" ht="67.5">
      <c r="A330" s="375" t="s">
        <v>7952</v>
      </c>
      <c r="B330" s="330" t="s">
        <v>4238</v>
      </c>
      <c r="C330" s="375" t="s">
        <v>2166</v>
      </c>
      <c r="D330" s="375" t="s">
        <v>25554</v>
      </c>
      <c r="F330" t="str">
        <f t="shared" si="12"/>
        <v>83362</v>
      </c>
      <c r="H330" s="35">
        <f t="shared" si="13"/>
        <v>230.28</v>
      </c>
    </row>
    <row r="331" spans="1:8" ht="40.5">
      <c r="A331" s="375" t="s">
        <v>7953</v>
      </c>
      <c r="B331" s="330" t="s">
        <v>2574</v>
      </c>
      <c r="C331" s="375" t="s">
        <v>2166</v>
      </c>
      <c r="D331" s="375" t="s">
        <v>25555</v>
      </c>
      <c r="F331" t="str">
        <f t="shared" si="12"/>
        <v>83765</v>
      </c>
      <c r="H331" s="35">
        <f t="shared" si="13"/>
        <v>95.6</v>
      </c>
    </row>
    <row r="332" spans="1:8" ht="40.5">
      <c r="A332" s="375" t="s">
        <v>7954</v>
      </c>
      <c r="B332" s="330" t="s">
        <v>4239</v>
      </c>
      <c r="C332" s="375" t="s">
        <v>2166</v>
      </c>
      <c r="D332" s="375" t="s">
        <v>11721</v>
      </c>
      <c r="F332" t="str">
        <f t="shared" si="12"/>
        <v>87445</v>
      </c>
      <c r="H332" s="35">
        <f t="shared" si="13"/>
        <v>4.05</v>
      </c>
    </row>
    <row r="333" spans="1:8" ht="40.5">
      <c r="A333" s="375" t="s">
        <v>7956</v>
      </c>
      <c r="B333" s="330" t="s">
        <v>2575</v>
      </c>
      <c r="C333" s="375" t="s">
        <v>2166</v>
      </c>
      <c r="D333" s="375" t="s">
        <v>24872</v>
      </c>
      <c r="F333" t="str">
        <f t="shared" si="12"/>
        <v>88386</v>
      </c>
      <c r="H333" s="35">
        <f t="shared" si="13"/>
        <v>4.6100000000000003</v>
      </c>
    </row>
    <row r="334" spans="1:8" ht="40.5">
      <c r="A334" s="375" t="s">
        <v>7958</v>
      </c>
      <c r="B334" s="330" t="s">
        <v>2576</v>
      </c>
      <c r="C334" s="375" t="s">
        <v>2166</v>
      </c>
      <c r="D334" s="375" t="s">
        <v>13882</v>
      </c>
      <c r="F334" t="str">
        <f t="shared" si="12"/>
        <v>88393</v>
      </c>
      <c r="H334" s="35">
        <f t="shared" si="13"/>
        <v>6.41</v>
      </c>
    </row>
    <row r="335" spans="1:8" ht="40.5">
      <c r="A335" s="375" t="s">
        <v>7959</v>
      </c>
      <c r="B335" s="330" t="s">
        <v>2577</v>
      </c>
      <c r="C335" s="375" t="s">
        <v>2166</v>
      </c>
      <c r="D335" s="375" t="s">
        <v>8971</v>
      </c>
      <c r="F335" t="str">
        <f t="shared" si="12"/>
        <v>88399</v>
      </c>
      <c r="H335" s="35">
        <f t="shared" si="13"/>
        <v>3.34</v>
      </c>
    </row>
    <row r="336" spans="1:8" ht="40.5">
      <c r="A336" s="375" t="s">
        <v>7960</v>
      </c>
      <c r="B336" s="330" t="s">
        <v>2169</v>
      </c>
      <c r="C336" s="375" t="s">
        <v>2166</v>
      </c>
      <c r="D336" s="375" t="s">
        <v>24335</v>
      </c>
      <c r="F336" t="str">
        <f t="shared" si="12"/>
        <v>88418</v>
      </c>
      <c r="H336" s="35">
        <f t="shared" si="13"/>
        <v>14.13</v>
      </c>
    </row>
    <row r="337" spans="1:8" ht="40.5">
      <c r="A337" s="375" t="s">
        <v>7962</v>
      </c>
      <c r="B337" s="330" t="s">
        <v>2578</v>
      </c>
      <c r="C337" s="375" t="s">
        <v>2166</v>
      </c>
      <c r="D337" s="375" t="s">
        <v>24477</v>
      </c>
      <c r="F337" t="str">
        <f t="shared" si="12"/>
        <v>88433</v>
      </c>
      <c r="H337" s="35">
        <f t="shared" si="13"/>
        <v>17.27</v>
      </c>
    </row>
    <row r="338" spans="1:8" ht="54">
      <c r="A338" s="375" t="s">
        <v>7964</v>
      </c>
      <c r="B338" s="330" t="s">
        <v>4240</v>
      </c>
      <c r="C338" s="375" t="s">
        <v>2166</v>
      </c>
      <c r="D338" s="375" t="s">
        <v>13729</v>
      </c>
      <c r="F338" t="str">
        <f t="shared" si="12"/>
        <v>88830</v>
      </c>
      <c r="H338" s="35">
        <f t="shared" si="13"/>
        <v>1.7</v>
      </c>
    </row>
    <row r="339" spans="1:8" ht="40.5">
      <c r="A339" s="375" t="s">
        <v>7966</v>
      </c>
      <c r="B339" s="330" t="s">
        <v>2579</v>
      </c>
      <c r="C339" s="375" t="s">
        <v>2166</v>
      </c>
      <c r="D339" s="375" t="s">
        <v>25556</v>
      </c>
      <c r="F339" t="str">
        <f t="shared" si="12"/>
        <v>88843</v>
      </c>
      <c r="H339" s="35">
        <f t="shared" si="13"/>
        <v>165.51</v>
      </c>
    </row>
    <row r="340" spans="1:8" ht="40.5">
      <c r="A340" s="375" t="s">
        <v>7967</v>
      </c>
      <c r="B340" s="330" t="s">
        <v>2580</v>
      </c>
      <c r="C340" s="375" t="s">
        <v>2166</v>
      </c>
      <c r="D340" s="375" t="s">
        <v>24779</v>
      </c>
      <c r="F340" t="str">
        <f t="shared" si="12"/>
        <v>88907</v>
      </c>
      <c r="H340" s="35">
        <f t="shared" si="13"/>
        <v>184.63</v>
      </c>
    </row>
    <row r="341" spans="1:8" ht="54">
      <c r="A341" s="375" t="s">
        <v>7968</v>
      </c>
      <c r="B341" s="330" t="s">
        <v>4241</v>
      </c>
      <c r="C341" s="375" t="s">
        <v>2166</v>
      </c>
      <c r="D341" s="375" t="s">
        <v>17901</v>
      </c>
      <c r="F341" t="str">
        <f t="shared" si="12"/>
        <v>89021</v>
      </c>
      <c r="H341" s="35">
        <f t="shared" si="13"/>
        <v>2.36</v>
      </c>
    </row>
    <row r="342" spans="1:8" ht="27">
      <c r="A342" s="375" t="s">
        <v>7970</v>
      </c>
      <c r="B342" s="330" t="s">
        <v>4242</v>
      </c>
      <c r="C342" s="375" t="s">
        <v>2166</v>
      </c>
      <c r="D342" s="375" t="s">
        <v>25557</v>
      </c>
      <c r="F342" t="str">
        <f t="shared" si="12"/>
        <v>89028</v>
      </c>
      <c r="H342" s="35">
        <f t="shared" si="13"/>
        <v>164.59</v>
      </c>
    </row>
    <row r="343" spans="1:8" ht="40.5">
      <c r="A343" s="375" t="s">
        <v>7971</v>
      </c>
      <c r="B343" s="330" t="s">
        <v>2581</v>
      </c>
      <c r="C343" s="375" t="s">
        <v>2166</v>
      </c>
      <c r="D343" s="375" t="s">
        <v>25558</v>
      </c>
      <c r="F343" t="str">
        <f t="shared" si="12"/>
        <v>89032</v>
      </c>
      <c r="H343" s="35">
        <f t="shared" si="13"/>
        <v>150.07</v>
      </c>
    </row>
    <row r="344" spans="1:8" ht="27">
      <c r="A344" s="375" t="s">
        <v>7972</v>
      </c>
      <c r="B344" s="330" t="s">
        <v>2170</v>
      </c>
      <c r="C344" s="375" t="s">
        <v>2166</v>
      </c>
      <c r="D344" s="375" t="s">
        <v>25559</v>
      </c>
      <c r="F344" t="str">
        <f t="shared" si="12"/>
        <v>89035</v>
      </c>
      <c r="H344" s="35">
        <f t="shared" si="13"/>
        <v>146.94</v>
      </c>
    </row>
    <row r="345" spans="1:8" ht="54">
      <c r="A345" s="375" t="s">
        <v>7973</v>
      </c>
      <c r="B345" s="330" t="s">
        <v>4243</v>
      </c>
      <c r="C345" s="375" t="s">
        <v>2166</v>
      </c>
      <c r="D345" s="375" t="s">
        <v>25022</v>
      </c>
      <c r="F345" t="str">
        <f t="shared" si="12"/>
        <v>89225</v>
      </c>
      <c r="H345" s="35">
        <f t="shared" si="13"/>
        <v>4.5999999999999996</v>
      </c>
    </row>
    <row r="346" spans="1:8" ht="40.5">
      <c r="A346" s="375" t="s">
        <v>7975</v>
      </c>
      <c r="B346" s="330" t="s">
        <v>2582</v>
      </c>
      <c r="C346" s="375" t="s">
        <v>2166</v>
      </c>
      <c r="D346" s="375" t="s">
        <v>25560</v>
      </c>
      <c r="F346" t="str">
        <f t="shared" si="12"/>
        <v>89234</v>
      </c>
      <c r="H346" s="35">
        <f t="shared" si="13"/>
        <v>513.16</v>
      </c>
    </row>
    <row r="347" spans="1:8" ht="40.5">
      <c r="A347" s="375" t="s">
        <v>7976</v>
      </c>
      <c r="B347" s="330" t="s">
        <v>2583</v>
      </c>
      <c r="C347" s="375" t="s">
        <v>2166</v>
      </c>
      <c r="D347" s="375" t="s">
        <v>25561</v>
      </c>
      <c r="F347" t="str">
        <f t="shared" si="12"/>
        <v>89242</v>
      </c>
      <c r="H347" s="35">
        <f t="shared" si="13"/>
        <v>1199.1400000000001</v>
      </c>
    </row>
    <row r="348" spans="1:8" ht="40.5">
      <c r="A348" s="375" t="s">
        <v>7977</v>
      </c>
      <c r="B348" s="330" t="s">
        <v>2171</v>
      </c>
      <c r="C348" s="375" t="s">
        <v>2166</v>
      </c>
      <c r="D348" s="375" t="s">
        <v>25562</v>
      </c>
      <c r="F348" t="str">
        <f t="shared" si="12"/>
        <v>89250</v>
      </c>
      <c r="H348" s="35">
        <f t="shared" si="13"/>
        <v>1040.2</v>
      </c>
    </row>
    <row r="349" spans="1:8" ht="40.5">
      <c r="A349" s="375" t="s">
        <v>7978</v>
      </c>
      <c r="B349" s="330" t="s">
        <v>4244</v>
      </c>
      <c r="C349" s="375" t="s">
        <v>2166</v>
      </c>
      <c r="D349" s="375" t="s">
        <v>25563</v>
      </c>
      <c r="F349" t="str">
        <f t="shared" si="12"/>
        <v>89257</v>
      </c>
      <c r="H349" s="35">
        <f t="shared" si="13"/>
        <v>294.35000000000002</v>
      </c>
    </row>
    <row r="350" spans="1:8" ht="54">
      <c r="A350" s="375" t="s">
        <v>7979</v>
      </c>
      <c r="B350" s="330" t="s">
        <v>4245</v>
      </c>
      <c r="C350" s="375" t="s">
        <v>2166</v>
      </c>
      <c r="D350" s="375" t="s">
        <v>25564</v>
      </c>
      <c r="F350" t="str">
        <f t="shared" si="12"/>
        <v>89272</v>
      </c>
      <c r="H350" s="35">
        <f t="shared" si="13"/>
        <v>160.74</v>
      </c>
    </row>
    <row r="351" spans="1:8" ht="40.5">
      <c r="A351" s="375" t="s">
        <v>7980</v>
      </c>
      <c r="B351" s="330" t="s">
        <v>2584</v>
      </c>
      <c r="C351" s="375" t="s">
        <v>2166</v>
      </c>
      <c r="D351" s="375" t="s">
        <v>13934</v>
      </c>
      <c r="F351" t="str">
        <f t="shared" si="12"/>
        <v>89278</v>
      </c>
      <c r="H351" s="35">
        <f t="shared" si="13"/>
        <v>9.32</v>
      </c>
    </row>
    <row r="352" spans="1:8" ht="40.5">
      <c r="A352" s="375" t="s">
        <v>7981</v>
      </c>
      <c r="B352" s="330" t="s">
        <v>2172</v>
      </c>
      <c r="C352" s="375" t="s">
        <v>2166</v>
      </c>
      <c r="D352" s="375" t="s">
        <v>25565</v>
      </c>
      <c r="F352" t="str">
        <f t="shared" si="12"/>
        <v>89843</v>
      </c>
      <c r="H352" s="35">
        <f t="shared" si="13"/>
        <v>174.71</v>
      </c>
    </row>
    <row r="353" spans="1:8" ht="54">
      <c r="A353" s="375" t="s">
        <v>7982</v>
      </c>
      <c r="B353" s="330" t="s">
        <v>4246</v>
      </c>
      <c r="C353" s="375" t="s">
        <v>2166</v>
      </c>
      <c r="D353" s="375" t="s">
        <v>25566</v>
      </c>
      <c r="F353" t="str">
        <f t="shared" si="12"/>
        <v>89876</v>
      </c>
      <c r="H353" s="35">
        <f t="shared" si="13"/>
        <v>248.14</v>
      </c>
    </row>
    <row r="354" spans="1:8" ht="54">
      <c r="A354" s="375" t="s">
        <v>7983</v>
      </c>
      <c r="B354" s="330" t="s">
        <v>4247</v>
      </c>
      <c r="C354" s="375" t="s">
        <v>2166</v>
      </c>
      <c r="D354" s="375" t="s">
        <v>25567</v>
      </c>
      <c r="F354" t="str">
        <f t="shared" si="12"/>
        <v>89883</v>
      </c>
      <c r="H354" s="35">
        <f t="shared" si="13"/>
        <v>272.63</v>
      </c>
    </row>
    <row r="355" spans="1:8" ht="40.5">
      <c r="A355" s="375" t="s">
        <v>7984</v>
      </c>
      <c r="B355" s="330" t="s">
        <v>2585</v>
      </c>
      <c r="C355" s="375" t="s">
        <v>2166</v>
      </c>
      <c r="D355" s="375" t="s">
        <v>13842</v>
      </c>
      <c r="F355" t="str">
        <f t="shared" si="12"/>
        <v>90586</v>
      </c>
      <c r="H355" s="35">
        <f t="shared" si="13"/>
        <v>1.63</v>
      </c>
    </row>
    <row r="356" spans="1:8" ht="40.5">
      <c r="A356" s="375" t="s">
        <v>7986</v>
      </c>
      <c r="B356" s="330" t="s">
        <v>2173</v>
      </c>
      <c r="C356" s="375" t="s">
        <v>2166</v>
      </c>
      <c r="D356" s="375" t="s">
        <v>10101</v>
      </c>
      <c r="F356" t="str">
        <f t="shared" si="12"/>
        <v>90625</v>
      </c>
      <c r="H356" s="35">
        <f t="shared" si="13"/>
        <v>6.55</v>
      </c>
    </row>
    <row r="357" spans="1:8" ht="40.5">
      <c r="A357" s="375" t="s">
        <v>7987</v>
      </c>
      <c r="B357" s="330" t="s">
        <v>2174</v>
      </c>
      <c r="C357" s="375" t="s">
        <v>2166</v>
      </c>
      <c r="D357" s="375" t="s">
        <v>25568</v>
      </c>
      <c r="F357" t="str">
        <f t="shared" si="12"/>
        <v>90631</v>
      </c>
      <c r="H357" s="35">
        <f t="shared" si="13"/>
        <v>118.3</v>
      </c>
    </row>
    <row r="358" spans="1:8" ht="54">
      <c r="A358" s="375" t="s">
        <v>7988</v>
      </c>
      <c r="B358" s="330" t="s">
        <v>4248</v>
      </c>
      <c r="C358" s="375" t="s">
        <v>2166</v>
      </c>
      <c r="D358" s="375" t="s">
        <v>25569</v>
      </c>
      <c r="F358" t="str">
        <f t="shared" si="12"/>
        <v>90637</v>
      </c>
      <c r="H358" s="35">
        <f t="shared" si="13"/>
        <v>13.31</v>
      </c>
    </row>
    <row r="359" spans="1:8" ht="40.5">
      <c r="A359" s="375" t="s">
        <v>7989</v>
      </c>
      <c r="B359" s="330" t="s">
        <v>2586</v>
      </c>
      <c r="C359" s="375" t="s">
        <v>2166</v>
      </c>
      <c r="D359" s="375" t="s">
        <v>25186</v>
      </c>
      <c r="F359" t="str">
        <f t="shared" si="12"/>
        <v>90643</v>
      </c>
      <c r="H359" s="35">
        <f t="shared" si="13"/>
        <v>18.239999999999998</v>
      </c>
    </row>
    <row r="360" spans="1:8" ht="54">
      <c r="A360" s="375" t="s">
        <v>7990</v>
      </c>
      <c r="B360" s="330" t="s">
        <v>4249</v>
      </c>
      <c r="C360" s="375" t="s">
        <v>2166</v>
      </c>
      <c r="D360" s="375" t="s">
        <v>8333</v>
      </c>
      <c r="F360" t="str">
        <f t="shared" si="12"/>
        <v>90650</v>
      </c>
      <c r="H360" s="35">
        <f t="shared" si="13"/>
        <v>10.81</v>
      </c>
    </row>
    <row r="361" spans="1:8" ht="27">
      <c r="A361" s="375" t="s">
        <v>7991</v>
      </c>
      <c r="B361" s="330" t="s">
        <v>4250</v>
      </c>
      <c r="C361" s="375" t="s">
        <v>2166</v>
      </c>
      <c r="D361" s="375" t="s">
        <v>24407</v>
      </c>
      <c r="F361" t="str">
        <f t="shared" si="12"/>
        <v>90656</v>
      </c>
      <c r="H361" s="35">
        <f t="shared" si="13"/>
        <v>13.25</v>
      </c>
    </row>
    <row r="362" spans="1:8" ht="27">
      <c r="A362" s="375" t="s">
        <v>7992</v>
      </c>
      <c r="B362" s="330" t="s">
        <v>4251</v>
      </c>
      <c r="C362" s="375" t="s">
        <v>2166</v>
      </c>
      <c r="D362" s="375" t="s">
        <v>24555</v>
      </c>
      <c r="F362" t="str">
        <f t="shared" si="12"/>
        <v>90662</v>
      </c>
      <c r="H362" s="35">
        <f t="shared" si="13"/>
        <v>13.77</v>
      </c>
    </row>
    <row r="363" spans="1:8" ht="54">
      <c r="A363" s="375" t="s">
        <v>7994</v>
      </c>
      <c r="B363" s="330" t="s">
        <v>4252</v>
      </c>
      <c r="C363" s="375" t="s">
        <v>2166</v>
      </c>
      <c r="D363" s="375" t="s">
        <v>12905</v>
      </c>
      <c r="F363" t="str">
        <f t="shared" si="12"/>
        <v>90668</v>
      </c>
      <c r="H363" s="35">
        <f t="shared" si="13"/>
        <v>22.76</v>
      </c>
    </row>
    <row r="364" spans="1:8" ht="67.5">
      <c r="A364" s="375" t="s">
        <v>7995</v>
      </c>
      <c r="B364" s="330" t="s">
        <v>2587</v>
      </c>
      <c r="C364" s="375" t="s">
        <v>2166</v>
      </c>
      <c r="D364" s="375" t="s">
        <v>25570</v>
      </c>
      <c r="F364" t="str">
        <f t="shared" si="12"/>
        <v>90674</v>
      </c>
      <c r="H364" s="35">
        <f t="shared" si="13"/>
        <v>475.23</v>
      </c>
    </row>
    <row r="365" spans="1:8" ht="67.5">
      <c r="A365" s="375" t="s">
        <v>7996</v>
      </c>
      <c r="B365" s="330" t="s">
        <v>4253</v>
      </c>
      <c r="C365" s="375" t="s">
        <v>2166</v>
      </c>
      <c r="D365" s="375" t="s">
        <v>25571</v>
      </c>
      <c r="F365" t="str">
        <f t="shared" si="12"/>
        <v>90680</v>
      </c>
      <c r="H365" s="35">
        <f t="shared" si="13"/>
        <v>289.27</v>
      </c>
    </row>
    <row r="366" spans="1:8" ht="40.5">
      <c r="A366" s="375" t="s">
        <v>7997</v>
      </c>
      <c r="B366" s="330" t="s">
        <v>2588</v>
      </c>
      <c r="C366" s="375" t="s">
        <v>2166</v>
      </c>
      <c r="D366" s="375" t="s">
        <v>25572</v>
      </c>
      <c r="F366" t="str">
        <f t="shared" si="12"/>
        <v>90686</v>
      </c>
      <c r="H366" s="35">
        <f t="shared" si="13"/>
        <v>139.65</v>
      </c>
    </row>
    <row r="367" spans="1:8" ht="40.5">
      <c r="A367" s="375" t="s">
        <v>7998</v>
      </c>
      <c r="B367" s="330" t="s">
        <v>2589</v>
      </c>
      <c r="C367" s="375" t="s">
        <v>2166</v>
      </c>
      <c r="D367" s="375" t="s">
        <v>25573</v>
      </c>
      <c r="F367" t="str">
        <f t="shared" si="12"/>
        <v>90692</v>
      </c>
      <c r="H367" s="35">
        <f t="shared" si="13"/>
        <v>105.12</v>
      </c>
    </row>
    <row r="368" spans="1:8" ht="40.5">
      <c r="A368" s="375" t="s">
        <v>7999</v>
      </c>
      <c r="B368" s="330" t="s">
        <v>2175</v>
      </c>
      <c r="C368" s="375" t="s">
        <v>2166</v>
      </c>
      <c r="D368" s="375" t="s">
        <v>14964</v>
      </c>
      <c r="F368" t="str">
        <f t="shared" si="12"/>
        <v>90964</v>
      </c>
      <c r="H368" s="35">
        <f t="shared" si="13"/>
        <v>21.61</v>
      </c>
    </row>
    <row r="369" spans="1:8" ht="40.5">
      <c r="A369" s="375" t="s">
        <v>8000</v>
      </c>
      <c r="B369" s="330" t="s">
        <v>2590</v>
      </c>
      <c r="C369" s="375" t="s">
        <v>2166</v>
      </c>
      <c r="D369" s="375" t="s">
        <v>22206</v>
      </c>
      <c r="F369" t="str">
        <f t="shared" si="12"/>
        <v>90972</v>
      </c>
      <c r="H369" s="35">
        <f t="shared" si="13"/>
        <v>57.21</v>
      </c>
    </row>
    <row r="370" spans="1:8" ht="40.5">
      <c r="A370" s="375" t="s">
        <v>8001</v>
      </c>
      <c r="B370" s="330" t="s">
        <v>4254</v>
      </c>
      <c r="C370" s="375" t="s">
        <v>2166</v>
      </c>
      <c r="D370" s="375" t="s">
        <v>25574</v>
      </c>
      <c r="F370" t="str">
        <f t="shared" si="12"/>
        <v>90979</v>
      </c>
      <c r="H370" s="35">
        <f t="shared" si="13"/>
        <v>147.87</v>
      </c>
    </row>
    <row r="371" spans="1:8" ht="40.5">
      <c r="A371" s="375" t="s">
        <v>8002</v>
      </c>
      <c r="B371" s="330" t="s">
        <v>2591</v>
      </c>
      <c r="C371" s="375" t="s">
        <v>2166</v>
      </c>
      <c r="D371" s="375" t="s">
        <v>25575</v>
      </c>
      <c r="F371" t="str">
        <f t="shared" si="12"/>
        <v>90991</v>
      </c>
      <c r="H371" s="35">
        <f t="shared" si="13"/>
        <v>152.43</v>
      </c>
    </row>
    <row r="372" spans="1:8" ht="40.5">
      <c r="A372" s="375" t="s">
        <v>8003</v>
      </c>
      <c r="B372" s="330" t="s">
        <v>2592</v>
      </c>
      <c r="C372" s="375" t="s">
        <v>2166</v>
      </c>
      <c r="D372" s="375" t="s">
        <v>24596</v>
      </c>
      <c r="F372" t="str">
        <f t="shared" si="12"/>
        <v>90999</v>
      </c>
      <c r="H372" s="35">
        <f t="shared" si="13"/>
        <v>75.97</v>
      </c>
    </row>
    <row r="373" spans="1:8" ht="54">
      <c r="A373" s="375" t="s">
        <v>8004</v>
      </c>
      <c r="B373" s="330" t="s">
        <v>4255</v>
      </c>
      <c r="C373" s="375" t="s">
        <v>2166</v>
      </c>
      <c r="D373" s="375" t="s">
        <v>25576</v>
      </c>
      <c r="F373" t="str">
        <f t="shared" si="12"/>
        <v>91031</v>
      </c>
      <c r="H373" s="35">
        <f t="shared" si="13"/>
        <v>181.77</v>
      </c>
    </row>
    <row r="374" spans="1:8" ht="40.5">
      <c r="A374" s="375" t="s">
        <v>8005</v>
      </c>
      <c r="B374" s="330" t="s">
        <v>2593</v>
      </c>
      <c r="C374" s="375" t="s">
        <v>2166</v>
      </c>
      <c r="D374" s="375" t="s">
        <v>14136</v>
      </c>
      <c r="F374" t="str">
        <f t="shared" si="12"/>
        <v>91277</v>
      </c>
      <c r="H374" s="35">
        <f t="shared" si="13"/>
        <v>9.56</v>
      </c>
    </row>
    <row r="375" spans="1:8" ht="54">
      <c r="A375" s="375" t="s">
        <v>8006</v>
      </c>
      <c r="B375" s="330" t="s">
        <v>4256</v>
      </c>
      <c r="C375" s="375" t="s">
        <v>2166</v>
      </c>
      <c r="D375" s="375" t="s">
        <v>14860</v>
      </c>
      <c r="F375" t="str">
        <f t="shared" si="12"/>
        <v>91283</v>
      </c>
      <c r="H375" s="35">
        <f t="shared" si="13"/>
        <v>21.51</v>
      </c>
    </row>
    <row r="376" spans="1:8" ht="67.5">
      <c r="A376" s="375" t="s">
        <v>8008</v>
      </c>
      <c r="B376" s="330" t="s">
        <v>2594</v>
      </c>
      <c r="C376" s="375" t="s">
        <v>2166</v>
      </c>
      <c r="D376" s="375" t="s">
        <v>25577</v>
      </c>
      <c r="F376" t="str">
        <f t="shared" si="12"/>
        <v>91386</v>
      </c>
      <c r="H376" s="35">
        <f t="shared" si="13"/>
        <v>190.48</v>
      </c>
    </row>
    <row r="377" spans="1:8" ht="40.5">
      <c r="A377" s="375" t="s">
        <v>8009</v>
      </c>
      <c r="B377" s="330" t="s">
        <v>2595</v>
      </c>
      <c r="C377" s="375" t="s">
        <v>2166</v>
      </c>
      <c r="D377" s="375" t="s">
        <v>25578</v>
      </c>
      <c r="F377" t="str">
        <f t="shared" si="12"/>
        <v>91533</v>
      </c>
      <c r="H377" s="35">
        <f t="shared" si="13"/>
        <v>37.56</v>
      </c>
    </row>
    <row r="378" spans="1:8" ht="67.5">
      <c r="A378" s="375" t="s">
        <v>8010</v>
      </c>
      <c r="B378" s="330" t="s">
        <v>2596</v>
      </c>
      <c r="C378" s="375" t="s">
        <v>2166</v>
      </c>
      <c r="D378" s="375" t="s">
        <v>25579</v>
      </c>
      <c r="F378" t="str">
        <f t="shared" si="12"/>
        <v>91634</v>
      </c>
      <c r="H378" s="35">
        <f t="shared" si="13"/>
        <v>170.78</v>
      </c>
    </row>
    <row r="379" spans="1:8" ht="67.5">
      <c r="A379" s="375" t="s">
        <v>8011</v>
      </c>
      <c r="B379" s="330" t="s">
        <v>2597</v>
      </c>
      <c r="C379" s="375" t="s">
        <v>2166</v>
      </c>
      <c r="D379" s="375" t="s">
        <v>25580</v>
      </c>
      <c r="F379" t="str">
        <f t="shared" si="12"/>
        <v>91645</v>
      </c>
      <c r="H379" s="35">
        <f t="shared" si="13"/>
        <v>368.04</v>
      </c>
    </row>
    <row r="380" spans="1:8" ht="40.5">
      <c r="A380" s="375" t="s">
        <v>8012</v>
      </c>
      <c r="B380" s="330" t="s">
        <v>2598</v>
      </c>
      <c r="C380" s="375" t="s">
        <v>2166</v>
      </c>
      <c r="D380" s="375" t="s">
        <v>21160</v>
      </c>
      <c r="F380" t="str">
        <f t="shared" si="12"/>
        <v>91692</v>
      </c>
      <c r="H380" s="35">
        <f t="shared" si="13"/>
        <v>32.69</v>
      </c>
    </row>
    <row r="381" spans="1:8" ht="40.5">
      <c r="A381" s="375" t="s">
        <v>8013</v>
      </c>
      <c r="B381" s="330" t="s">
        <v>2599</v>
      </c>
      <c r="C381" s="375" t="s">
        <v>2166</v>
      </c>
      <c r="D381" s="375" t="s">
        <v>9917</v>
      </c>
      <c r="F381" t="str">
        <f t="shared" si="12"/>
        <v>92043</v>
      </c>
      <c r="H381" s="35">
        <f t="shared" si="13"/>
        <v>10.71</v>
      </c>
    </row>
    <row r="382" spans="1:8" ht="81">
      <c r="A382" s="375" t="s">
        <v>8015</v>
      </c>
      <c r="B382" s="330" t="s">
        <v>4257</v>
      </c>
      <c r="C382" s="375" t="s">
        <v>2166</v>
      </c>
      <c r="D382" s="375" t="s">
        <v>25581</v>
      </c>
      <c r="F382" t="str">
        <f t="shared" si="12"/>
        <v>92106</v>
      </c>
      <c r="H382" s="35">
        <f t="shared" si="13"/>
        <v>234.31</v>
      </c>
    </row>
    <row r="383" spans="1:8" ht="40.5">
      <c r="A383" s="375" t="s">
        <v>8016</v>
      </c>
      <c r="B383" s="330" t="s">
        <v>4258</v>
      </c>
      <c r="C383" s="375" t="s">
        <v>2166</v>
      </c>
      <c r="D383" s="375" t="s">
        <v>24422</v>
      </c>
      <c r="F383" t="str">
        <f t="shared" si="12"/>
        <v>92112</v>
      </c>
      <c r="H383" s="35">
        <f t="shared" si="13"/>
        <v>2.65</v>
      </c>
    </row>
    <row r="384" spans="1:8" ht="27">
      <c r="A384" s="375" t="s">
        <v>8017</v>
      </c>
      <c r="B384" s="330" t="s">
        <v>4259</v>
      </c>
      <c r="C384" s="375" t="s">
        <v>2166</v>
      </c>
      <c r="D384" s="375" t="s">
        <v>8847</v>
      </c>
      <c r="F384" t="str">
        <f t="shared" si="12"/>
        <v>92118</v>
      </c>
      <c r="H384" s="35">
        <f t="shared" si="13"/>
        <v>0.19</v>
      </c>
    </row>
    <row r="385" spans="1:8" ht="27">
      <c r="A385" s="375" t="s">
        <v>8019</v>
      </c>
      <c r="B385" s="330" t="s">
        <v>2600</v>
      </c>
      <c r="C385" s="375" t="s">
        <v>2166</v>
      </c>
      <c r="D385" s="375" t="s">
        <v>25582</v>
      </c>
      <c r="F385" t="str">
        <f t="shared" si="12"/>
        <v>92138</v>
      </c>
      <c r="H385" s="35">
        <f t="shared" si="13"/>
        <v>82.16</v>
      </c>
    </row>
    <row r="386" spans="1:8" ht="40.5">
      <c r="A386" s="375" t="s">
        <v>8020</v>
      </c>
      <c r="B386" s="330" t="s">
        <v>4260</v>
      </c>
      <c r="C386" s="375" t="s">
        <v>2166</v>
      </c>
      <c r="D386" s="375" t="s">
        <v>23370</v>
      </c>
      <c r="F386" t="str">
        <f t="shared" si="12"/>
        <v>92145</v>
      </c>
      <c r="H386" s="35">
        <f t="shared" si="13"/>
        <v>71.53</v>
      </c>
    </row>
    <row r="387" spans="1:8" ht="67.5">
      <c r="A387" s="375" t="s">
        <v>8021</v>
      </c>
      <c r="B387" s="330" t="s">
        <v>2601</v>
      </c>
      <c r="C387" s="375" t="s">
        <v>2166</v>
      </c>
      <c r="D387" s="375" t="s">
        <v>25583</v>
      </c>
      <c r="F387" t="str">
        <f t="shared" si="12"/>
        <v>92242</v>
      </c>
      <c r="H387" s="35">
        <f t="shared" si="13"/>
        <v>321.32</v>
      </c>
    </row>
    <row r="388" spans="1:8" ht="40.5">
      <c r="A388" s="375" t="s">
        <v>8022</v>
      </c>
      <c r="B388" s="330" t="s">
        <v>2602</v>
      </c>
      <c r="C388" s="375" t="s">
        <v>2166</v>
      </c>
      <c r="D388" s="375" t="s">
        <v>25584</v>
      </c>
      <c r="F388" t="str">
        <f t="shared" si="12"/>
        <v>92716</v>
      </c>
      <c r="H388" s="35">
        <f t="shared" si="13"/>
        <v>22.4</v>
      </c>
    </row>
    <row r="389" spans="1:8" ht="40.5">
      <c r="A389" s="375" t="s">
        <v>8024</v>
      </c>
      <c r="B389" s="330" t="s">
        <v>2603</v>
      </c>
      <c r="C389" s="375" t="s">
        <v>2166</v>
      </c>
      <c r="D389" s="375" t="s">
        <v>22183</v>
      </c>
      <c r="F389" t="str">
        <f t="shared" ref="F389:F452" si="14">TRIM(A389)</f>
        <v>92960</v>
      </c>
      <c r="H389" s="35">
        <f t="shared" ref="H389:H452" si="15">ROUND(D389*(1+$H$1),2)</f>
        <v>22.03</v>
      </c>
    </row>
    <row r="390" spans="1:8" ht="27">
      <c r="A390" s="375" t="s">
        <v>8025</v>
      </c>
      <c r="B390" s="330" t="s">
        <v>2604</v>
      </c>
      <c r="C390" s="375" t="s">
        <v>2166</v>
      </c>
      <c r="D390" s="375" t="s">
        <v>24571</v>
      </c>
      <c r="F390" t="str">
        <f t="shared" si="14"/>
        <v>92966</v>
      </c>
      <c r="H390" s="35">
        <f t="shared" si="15"/>
        <v>20.079999999999998</v>
      </c>
    </row>
    <row r="391" spans="1:8" ht="67.5">
      <c r="A391" s="375" t="s">
        <v>8027</v>
      </c>
      <c r="B391" s="330" t="s">
        <v>2605</v>
      </c>
      <c r="C391" s="375" t="s">
        <v>2166</v>
      </c>
      <c r="D391" s="375" t="s">
        <v>25585</v>
      </c>
      <c r="F391" t="str">
        <f t="shared" si="14"/>
        <v>93224</v>
      </c>
      <c r="H391" s="35">
        <f t="shared" si="15"/>
        <v>699.42</v>
      </c>
    </row>
    <row r="392" spans="1:8" ht="40.5">
      <c r="A392" s="375" t="s">
        <v>8028</v>
      </c>
      <c r="B392" s="330" t="s">
        <v>4261</v>
      </c>
      <c r="C392" s="375" t="s">
        <v>2166</v>
      </c>
      <c r="D392" s="375" t="s">
        <v>14129</v>
      </c>
      <c r="F392" t="str">
        <f t="shared" si="14"/>
        <v>93233</v>
      </c>
      <c r="H392" s="35">
        <f t="shared" si="15"/>
        <v>8.8800000000000008</v>
      </c>
    </row>
    <row r="393" spans="1:8" ht="40.5">
      <c r="A393" s="375" t="s">
        <v>8029</v>
      </c>
      <c r="B393" s="330" t="s">
        <v>4262</v>
      </c>
      <c r="C393" s="375" t="s">
        <v>2166</v>
      </c>
      <c r="D393" s="375" t="s">
        <v>25586</v>
      </c>
      <c r="F393" t="str">
        <f t="shared" si="14"/>
        <v>93272</v>
      </c>
      <c r="H393" s="35">
        <f t="shared" si="15"/>
        <v>118.73</v>
      </c>
    </row>
    <row r="394" spans="1:8" ht="40.5">
      <c r="A394" s="375" t="s">
        <v>8030</v>
      </c>
      <c r="B394" s="330" t="s">
        <v>4263</v>
      </c>
      <c r="C394" s="375" t="s">
        <v>2166</v>
      </c>
      <c r="D394" s="375" t="s">
        <v>12046</v>
      </c>
      <c r="F394" t="str">
        <f t="shared" si="14"/>
        <v>93281</v>
      </c>
      <c r="H394" s="35">
        <f t="shared" si="15"/>
        <v>27.17</v>
      </c>
    </row>
    <row r="395" spans="1:8" ht="40.5">
      <c r="A395" s="375" t="s">
        <v>8031</v>
      </c>
      <c r="B395" s="330" t="s">
        <v>4264</v>
      </c>
      <c r="C395" s="375" t="s">
        <v>2166</v>
      </c>
      <c r="D395" s="375" t="s">
        <v>25587</v>
      </c>
      <c r="F395" t="str">
        <f t="shared" si="14"/>
        <v>93287</v>
      </c>
      <c r="H395" s="35">
        <f t="shared" si="15"/>
        <v>434.5</v>
      </c>
    </row>
    <row r="396" spans="1:8" ht="67.5">
      <c r="A396" s="375" t="s">
        <v>8032</v>
      </c>
      <c r="B396" s="330" t="s">
        <v>4265</v>
      </c>
      <c r="C396" s="375" t="s">
        <v>2166</v>
      </c>
      <c r="D396" s="375" t="s">
        <v>25588</v>
      </c>
      <c r="F396" t="str">
        <f t="shared" si="14"/>
        <v>93402</v>
      </c>
      <c r="H396" s="35">
        <f t="shared" si="15"/>
        <v>189.69</v>
      </c>
    </row>
    <row r="397" spans="1:8" ht="81">
      <c r="A397" s="375" t="s">
        <v>8033</v>
      </c>
      <c r="B397" s="330" t="s">
        <v>4266</v>
      </c>
      <c r="C397" s="375" t="s">
        <v>2166</v>
      </c>
      <c r="D397" s="375" t="s">
        <v>25589</v>
      </c>
      <c r="F397" t="str">
        <f t="shared" si="14"/>
        <v>93408</v>
      </c>
      <c r="H397" s="35">
        <f t="shared" si="15"/>
        <v>84.71</v>
      </c>
    </row>
    <row r="398" spans="1:8" ht="40.5">
      <c r="A398" s="375" t="s">
        <v>8034</v>
      </c>
      <c r="B398" s="330" t="s">
        <v>4267</v>
      </c>
      <c r="C398" s="375" t="s">
        <v>2166</v>
      </c>
      <c r="D398" s="375" t="s">
        <v>10078</v>
      </c>
      <c r="F398" t="str">
        <f t="shared" si="14"/>
        <v>93415</v>
      </c>
      <c r="H398" s="35">
        <f t="shared" si="15"/>
        <v>14.7</v>
      </c>
    </row>
    <row r="399" spans="1:8" ht="27">
      <c r="A399" s="375" t="s">
        <v>8035</v>
      </c>
      <c r="B399" s="330" t="s">
        <v>4268</v>
      </c>
      <c r="C399" s="375" t="s">
        <v>2166</v>
      </c>
      <c r="D399" s="375" t="s">
        <v>25590</v>
      </c>
      <c r="F399" t="str">
        <f t="shared" si="14"/>
        <v>93421</v>
      </c>
      <c r="H399" s="35">
        <f t="shared" si="15"/>
        <v>59.7</v>
      </c>
    </row>
    <row r="400" spans="1:8" ht="27">
      <c r="A400" s="375" t="s">
        <v>8036</v>
      </c>
      <c r="B400" s="330" t="s">
        <v>4269</v>
      </c>
      <c r="C400" s="375" t="s">
        <v>2166</v>
      </c>
      <c r="D400" s="375" t="s">
        <v>25591</v>
      </c>
      <c r="F400" t="str">
        <f t="shared" si="14"/>
        <v>93427</v>
      </c>
      <c r="H400" s="35">
        <f t="shared" si="15"/>
        <v>135.41</v>
      </c>
    </row>
    <row r="401" spans="1:8" ht="40.5">
      <c r="A401" s="375" t="s">
        <v>8037</v>
      </c>
      <c r="B401" s="330" t="s">
        <v>4270</v>
      </c>
      <c r="C401" s="375" t="s">
        <v>2166</v>
      </c>
      <c r="D401" s="375" t="s">
        <v>25592</v>
      </c>
      <c r="F401" t="str">
        <f t="shared" si="14"/>
        <v>93433</v>
      </c>
      <c r="H401" s="35">
        <f t="shared" si="15"/>
        <v>2572.9299999999998</v>
      </c>
    </row>
    <row r="402" spans="1:8" ht="40.5">
      <c r="A402" s="375" t="s">
        <v>8038</v>
      </c>
      <c r="B402" s="330" t="s">
        <v>4271</v>
      </c>
      <c r="C402" s="375" t="s">
        <v>2166</v>
      </c>
      <c r="D402" s="375" t="s">
        <v>25593</v>
      </c>
      <c r="F402" t="str">
        <f t="shared" si="14"/>
        <v>93439</v>
      </c>
      <c r="H402" s="35">
        <f t="shared" si="15"/>
        <v>136.83000000000001</v>
      </c>
    </row>
    <row r="403" spans="1:8" ht="27">
      <c r="A403" s="375" t="s">
        <v>8039</v>
      </c>
      <c r="B403" s="330" t="s">
        <v>4272</v>
      </c>
      <c r="C403" s="375" t="s">
        <v>2166</v>
      </c>
      <c r="D403" s="375" t="s">
        <v>25594</v>
      </c>
      <c r="F403" t="str">
        <f t="shared" si="14"/>
        <v>95121</v>
      </c>
      <c r="H403" s="35">
        <f t="shared" si="15"/>
        <v>267.2</v>
      </c>
    </row>
    <row r="404" spans="1:8" ht="40.5">
      <c r="A404" s="375" t="s">
        <v>8040</v>
      </c>
      <c r="B404" s="330" t="s">
        <v>4273</v>
      </c>
      <c r="C404" s="375" t="s">
        <v>2166</v>
      </c>
      <c r="D404" s="375" t="s">
        <v>25595</v>
      </c>
      <c r="F404" t="str">
        <f t="shared" si="14"/>
        <v>95127</v>
      </c>
      <c r="H404" s="35">
        <f t="shared" si="15"/>
        <v>178.99</v>
      </c>
    </row>
    <row r="405" spans="1:8" ht="40.5">
      <c r="A405" s="375" t="s">
        <v>8041</v>
      </c>
      <c r="B405" s="330" t="s">
        <v>4274</v>
      </c>
      <c r="C405" s="375" t="s">
        <v>2166</v>
      </c>
      <c r="D405" s="375" t="s">
        <v>23852</v>
      </c>
      <c r="F405" t="str">
        <f t="shared" si="14"/>
        <v>95133</v>
      </c>
      <c r="H405" s="35">
        <f t="shared" si="15"/>
        <v>137.03</v>
      </c>
    </row>
    <row r="406" spans="1:8" ht="27">
      <c r="A406" s="375" t="s">
        <v>8042</v>
      </c>
      <c r="B406" s="330" t="s">
        <v>4275</v>
      </c>
      <c r="C406" s="375" t="s">
        <v>2166</v>
      </c>
      <c r="D406" s="375" t="s">
        <v>8190</v>
      </c>
      <c r="F406" t="str">
        <f t="shared" si="14"/>
        <v>95139</v>
      </c>
      <c r="H406" s="35">
        <f t="shared" si="15"/>
        <v>0.08</v>
      </c>
    </row>
    <row r="407" spans="1:8" ht="40.5">
      <c r="A407" s="375" t="s">
        <v>8044</v>
      </c>
      <c r="B407" s="330" t="s">
        <v>4276</v>
      </c>
      <c r="C407" s="375" t="s">
        <v>2166</v>
      </c>
      <c r="D407" s="375" t="s">
        <v>25596</v>
      </c>
      <c r="F407" t="str">
        <f t="shared" si="14"/>
        <v>95212</v>
      </c>
      <c r="H407" s="35">
        <f t="shared" si="15"/>
        <v>127.59</v>
      </c>
    </row>
    <row r="408" spans="1:8" ht="27">
      <c r="A408" s="375" t="s">
        <v>8045</v>
      </c>
      <c r="B408" s="330" t="s">
        <v>4277</v>
      </c>
      <c r="C408" s="375" t="s">
        <v>2166</v>
      </c>
      <c r="D408" s="375" t="s">
        <v>11242</v>
      </c>
      <c r="F408" t="str">
        <f t="shared" si="14"/>
        <v>95218</v>
      </c>
      <c r="H408" s="35">
        <f t="shared" si="15"/>
        <v>28.08</v>
      </c>
    </row>
    <row r="409" spans="1:8" ht="27">
      <c r="A409" s="375" t="s">
        <v>8046</v>
      </c>
      <c r="B409" s="330" t="s">
        <v>4278</v>
      </c>
      <c r="C409" s="375" t="s">
        <v>2166</v>
      </c>
      <c r="D409" s="375" t="s">
        <v>22501</v>
      </c>
      <c r="F409" t="str">
        <f t="shared" si="14"/>
        <v>95258</v>
      </c>
      <c r="H409" s="35">
        <f t="shared" si="15"/>
        <v>19.71</v>
      </c>
    </row>
    <row r="410" spans="1:8" ht="40.5">
      <c r="A410" s="375" t="s">
        <v>8047</v>
      </c>
      <c r="B410" s="330" t="s">
        <v>4279</v>
      </c>
      <c r="C410" s="375" t="s">
        <v>2166</v>
      </c>
      <c r="D410" s="375" t="s">
        <v>18191</v>
      </c>
      <c r="F410" t="str">
        <f t="shared" si="14"/>
        <v>95264</v>
      </c>
      <c r="H410" s="35">
        <f t="shared" si="15"/>
        <v>6.29</v>
      </c>
    </row>
    <row r="411" spans="1:8" ht="40.5">
      <c r="A411" s="375" t="s">
        <v>8048</v>
      </c>
      <c r="B411" s="330" t="s">
        <v>4280</v>
      </c>
      <c r="C411" s="375" t="s">
        <v>2166</v>
      </c>
      <c r="D411" s="375" t="s">
        <v>22195</v>
      </c>
      <c r="F411" t="str">
        <f t="shared" si="14"/>
        <v>95270</v>
      </c>
      <c r="H411" s="35">
        <f t="shared" si="15"/>
        <v>9.0399999999999991</v>
      </c>
    </row>
    <row r="412" spans="1:8" ht="40.5">
      <c r="A412" s="375" t="s">
        <v>8050</v>
      </c>
      <c r="B412" s="330" t="s">
        <v>4281</v>
      </c>
      <c r="C412" s="375" t="s">
        <v>2166</v>
      </c>
      <c r="D412" s="375" t="s">
        <v>12293</v>
      </c>
      <c r="F412" t="str">
        <f t="shared" si="14"/>
        <v>95276</v>
      </c>
      <c r="H412" s="35">
        <f t="shared" si="15"/>
        <v>3.14</v>
      </c>
    </row>
    <row r="413" spans="1:8" ht="40.5">
      <c r="A413" s="375" t="s">
        <v>8052</v>
      </c>
      <c r="B413" s="330" t="s">
        <v>4282</v>
      </c>
      <c r="C413" s="375" t="s">
        <v>2166</v>
      </c>
      <c r="D413" s="375" t="s">
        <v>12261</v>
      </c>
      <c r="F413" t="str">
        <f t="shared" si="14"/>
        <v>95282</v>
      </c>
      <c r="H413" s="35">
        <f t="shared" si="15"/>
        <v>9.02</v>
      </c>
    </row>
    <row r="414" spans="1:8" ht="54">
      <c r="A414" s="375" t="s">
        <v>8053</v>
      </c>
      <c r="B414" s="330" t="s">
        <v>4283</v>
      </c>
      <c r="C414" s="375" t="s">
        <v>2166</v>
      </c>
      <c r="D414" s="375" t="s">
        <v>23360</v>
      </c>
      <c r="F414" t="str">
        <f t="shared" si="14"/>
        <v>95620</v>
      </c>
      <c r="H414" s="35">
        <f t="shared" si="15"/>
        <v>19.27</v>
      </c>
    </row>
    <row r="415" spans="1:8" ht="54">
      <c r="A415" s="375" t="s">
        <v>8054</v>
      </c>
      <c r="B415" s="330" t="s">
        <v>4284</v>
      </c>
      <c r="C415" s="375" t="s">
        <v>2166</v>
      </c>
      <c r="D415" s="375" t="s">
        <v>25597</v>
      </c>
      <c r="F415" t="str">
        <f t="shared" si="14"/>
        <v>95631</v>
      </c>
      <c r="H415" s="35">
        <f t="shared" si="15"/>
        <v>169.23</v>
      </c>
    </row>
    <row r="416" spans="1:8" ht="40.5">
      <c r="A416" s="375" t="s">
        <v>8055</v>
      </c>
      <c r="B416" s="330" t="s">
        <v>4285</v>
      </c>
      <c r="C416" s="375" t="s">
        <v>2166</v>
      </c>
      <c r="D416" s="375" t="s">
        <v>25598</v>
      </c>
      <c r="F416" t="str">
        <f t="shared" si="14"/>
        <v>95702</v>
      </c>
      <c r="H416" s="35">
        <f t="shared" si="15"/>
        <v>40.47</v>
      </c>
    </row>
    <row r="417" spans="1:8" ht="40.5">
      <c r="A417" s="375" t="s">
        <v>8056</v>
      </c>
      <c r="B417" s="330" t="s">
        <v>4286</v>
      </c>
      <c r="C417" s="375" t="s">
        <v>2166</v>
      </c>
      <c r="D417" s="375" t="s">
        <v>25599</v>
      </c>
      <c r="F417" t="str">
        <f t="shared" si="14"/>
        <v>95708</v>
      </c>
      <c r="H417" s="35">
        <f t="shared" si="15"/>
        <v>136.08000000000001</v>
      </c>
    </row>
    <row r="418" spans="1:8" ht="54">
      <c r="A418" s="375" t="s">
        <v>8057</v>
      </c>
      <c r="B418" s="330" t="s">
        <v>4287</v>
      </c>
      <c r="C418" s="375" t="s">
        <v>2166</v>
      </c>
      <c r="D418" s="375" t="s">
        <v>25600</v>
      </c>
      <c r="F418" t="str">
        <f t="shared" si="14"/>
        <v>95714</v>
      </c>
      <c r="H418" s="35">
        <f t="shared" si="15"/>
        <v>189.16</v>
      </c>
    </row>
    <row r="419" spans="1:8" ht="67.5">
      <c r="A419" s="375" t="s">
        <v>8058</v>
      </c>
      <c r="B419" s="330" t="s">
        <v>4288</v>
      </c>
      <c r="C419" s="375" t="s">
        <v>2166</v>
      </c>
      <c r="D419" s="375" t="s">
        <v>25601</v>
      </c>
      <c r="F419" t="str">
        <f t="shared" si="14"/>
        <v>95720</v>
      </c>
      <c r="H419" s="35">
        <f t="shared" si="15"/>
        <v>185.86</v>
      </c>
    </row>
    <row r="420" spans="1:8" ht="40.5">
      <c r="A420" s="375" t="s">
        <v>8059</v>
      </c>
      <c r="B420" s="330" t="s">
        <v>4289</v>
      </c>
      <c r="C420" s="375" t="s">
        <v>2166</v>
      </c>
      <c r="D420" s="375" t="s">
        <v>25602</v>
      </c>
      <c r="F420" t="str">
        <f t="shared" si="14"/>
        <v>95872</v>
      </c>
      <c r="H420" s="35">
        <f t="shared" si="15"/>
        <v>229.56</v>
      </c>
    </row>
    <row r="421" spans="1:8" ht="40.5">
      <c r="A421" s="375" t="s">
        <v>8060</v>
      </c>
      <c r="B421" s="330" t="s">
        <v>4290</v>
      </c>
      <c r="C421" s="375" t="s">
        <v>2166</v>
      </c>
      <c r="D421" s="375" t="s">
        <v>25603</v>
      </c>
      <c r="F421" t="str">
        <f t="shared" si="14"/>
        <v>96013</v>
      </c>
      <c r="H421" s="35">
        <f t="shared" si="15"/>
        <v>201.03</v>
      </c>
    </row>
    <row r="422" spans="1:8" ht="40.5">
      <c r="A422" s="375" t="s">
        <v>8061</v>
      </c>
      <c r="B422" s="330" t="s">
        <v>4291</v>
      </c>
      <c r="C422" s="375" t="s">
        <v>2166</v>
      </c>
      <c r="D422" s="375" t="s">
        <v>25604</v>
      </c>
      <c r="F422" t="str">
        <f t="shared" si="14"/>
        <v>96020</v>
      </c>
      <c r="H422" s="35">
        <f t="shared" si="15"/>
        <v>200.71</v>
      </c>
    </row>
    <row r="423" spans="1:8" ht="40.5">
      <c r="A423" s="375" t="s">
        <v>8062</v>
      </c>
      <c r="B423" s="330" t="s">
        <v>4292</v>
      </c>
      <c r="C423" s="375" t="s">
        <v>2166</v>
      </c>
      <c r="D423" s="375" t="s">
        <v>25605</v>
      </c>
      <c r="F423" t="str">
        <f t="shared" si="14"/>
        <v>96028</v>
      </c>
      <c r="H423" s="35">
        <f t="shared" si="15"/>
        <v>152.27000000000001</v>
      </c>
    </row>
    <row r="424" spans="1:8" ht="40.5">
      <c r="A424" s="375" t="s">
        <v>8063</v>
      </c>
      <c r="B424" s="330" t="s">
        <v>4293</v>
      </c>
      <c r="C424" s="375" t="s">
        <v>2166</v>
      </c>
      <c r="D424" s="375" t="s">
        <v>25606</v>
      </c>
      <c r="F424" t="str">
        <f t="shared" si="14"/>
        <v>96035</v>
      </c>
      <c r="H424" s="35">
        <f t="shared" si="15"/>
        <v>200.11</v>
      </c>
    </row>
    <row r="425" spans="1:8" ht="40.5">
      <c r="A425" s="375" t="s">
        <v>8064</v>
      </c>
      <c r="B425" s="330" t="s">
        <v>4294</v>
      </c>
      <c r="C425" s="375" t="s">
        <v>2166</v>
      </c>
      <c r="D425" s="375" t="s">
        <v>25607</v>
      </c>
      <c r="F425" t="str">
        <f t="shared" si="14"/>
        <v>96157</v>
      </c>
      <c r="H425" s="35">
        <f t="shared" si="15"/>
        <v>152.59</v>
      </c>
    </row>
    <row r="426" spans="1:8" ht="40.5">
      <c r="A426" s="375" t="s">
        <v>8065</v>
      </c>
      <c r="B426" s="330" t="s">
        <v>4295</v>
      </c>
      <c r="C426" s="375" t="s">
        <v>2166</v>
      </c>
      <c r="D426" s="375" t="s">
        <v>25608</v>
      </c>
      <c r="F426" t="str">
        <f t="shared" si="14"/>
        <v>96158</v>
      </c>
      <c r="H426" s="35">
        <f t="shared" si="15"/>
        <v>113.94</v>
      </c>
    </row>
    <row r="427" spans="1:8" ht="40.5">
      <c r="A427" s="375" t="s">
        <v>8066</v>
      </c>
      <c r="B427" s="330" t="s">
        <v>4296</v>
      </c>
      <c r="C427" s="375" t="s">
        <v>2166</v>
      </c>
      <c r="D427" s="375" t="s">
        <v>25064</v>
      </c>
      <c r="F427" t="str">
        <f t="shared" si="14"/>
        <v>96245</v>
      </c>
      <c r="H427" s="35">
        <f t="shared" si="15"/>
        <v>83.86</v>
      </c>
    </row>
    <row r="428" spans="1:8" ht="40.5">
      <c r="A428" s="375" t="s">
        <v>8067</v>
      </c>
      <c r="B428" s="330" t="s">
        <v>4297</v>
      </c>
      <c r="C428" s="375" t="s">
        <v>2166</v>
      </c>
      <c r="D428" s="375" t="s">
        <v>24891</v>
      </c>
      <c r="F428" t="str">
        <f t="shared" si="14"/>
        <v>96303</v>
      </c>
      <c r="H428" s="35">
        <f t="shared" si="15"/>
        <v>182.69</v>
      </c>
    </row>
    <row r="429" spans="1:8" ht="54">
      <c r="A429" s="375" t="s">
        <v>8068</v>
      </c>
      <c r="B429" s="330" t="s">
        <v>4298</v>
      </c>
      <c r="C429" s="375" t="s">
        <v>2166</v>
      </c>
      <c r="D429" s="375" t="s">
        <v>8911</v>
      </c>
      <c r="F429" t="str">
        <f t="shared" si="14"/>
        <v>96309</v>
      </c>
      <c r="H429" s="35">
        <f t="shared" si="15"/>
        <v>1.54</v>
      </c>
    </row>
    <row r="430" spans="1:8" ht="54">
      <c r="A430" s="375" t="s">
        <v>8070</v>
      </c>
      <c r="B430" s="330" t="s">
        <v>4299</v>
      </c>
      <c r="C430" s="375" t="s">
        <v>2166</v>
      </c>
      <c r="D430" s="375" t="s">
        <v>25609</v>
      </c>
      <c r="F430" t="str">
        <f t="shared" si="14"/>
        <v>96463</v>
      </c>
      <c r="H430" s="35">
        <f t="shared" si="15"/>
        <v>157.71</v>
      </c>
    </row>
    <row r="431" spans="1:8" ht="54">
      <c r="A431" s="375" t="s">
        <v>21706</v>
      </c>
      <c r="B431" s="330" t="s">
        <v>21707</v>
      </c>
      <c r="C431" s="375" t="s">
        <v>2166</v>
      </c>
      <c r="D431" s="375" t="s">
        <v>10141</v>
      </c>
      <c r="F431" t="str">
        <f t="shared" si="14"/>
        <v>98764</v>
      </c>
      <c r="H431" s="35">
        <f t="shared" si="15"/>
        <v>4.5199999999999996</v>
      </c>
    </row>
    <row r="432" spans="1:8" ht="54">
      <c r="A432" s="375" t="s">
        <v>23367</v>
      </c>
      <c r="B432" s="330" t="s">
        <v>23368</v>
      </c>
      <c r="C432" s="375" t="s">
        <v>2166</v>
      </c>
      <c r="D432" s="375" t="s">
        <v>12560</v>
      </c>
      <c r="F432" t="str">
        <f t="shared" si="14"/>
        <v>99833</v>
      </c>
      <c r="H432" s="35">
        <f t="shared" si="15"/>
        <v>1.52</v>
      </c>
    </row>
    <row r="433" spans="1:8" ht="40.5">
      <c r="A433" s="375" t="s">
        <v>8071</v>
      </c>
      <c r="B433" s="330" t="s">
        <v>2606</v>
      </c>
      <c r="C433" s="375" t="s">
        <v>2176</v>
      </c>
      <c r="D433" s="375" t="s">
        <v>25610</v>
      </c>
      <c r="F433" t="str">
        <f t="shared" si="14"/>
        <v>5632</v>
      </c>
      <c r="H433" s="35">
        <f t="shared" si="15"/>
        <v>68.64</v>
      </c>
    </row>
    <row r="434" spans="1:8" ht="67.5">
      <c r="A434" s="375" t="s">
        <v>8072</v>
      </c>
      <c r="B434" s="330" t="s">
        <v>4300</v>
      </c>
      <c r="C434" s="375" t="s">
        <v>2176</v>
      </c>
      <c r="D434" s="375" t="s">
        <v>25611</v>
      </c>
      <c r="F434" t="str">
        <f t="shared" si="14"/>
        <v>5679</v>
      </c>
      <c r="H434" s="35">
        <f t="shared" si="15"/>
        <v>53.02</v>
      </c>
    </row>
    <row r="435" spans="1:8" ht="67.5">
      <c r="A435" s="375" t="s">
        <v>8073</v>
      </c>
      <c r="B435" s="330" t="s">
        <v>4301</v>
      </c>
      <c r="C435" s="375" t="s">
        <v>2176</v>
      </c>
      <c r="D435" s="375" t="s">
        <v>25048</v>
      </c>
      <c r="F435" t="str">
        <f t="shared" si="14"/>
        <v>5681</v>
      </c>
      <c r="H435" s="35">
        <f t="shared" si="15"/>
        <v>50.58</v>
      </c>
    </row>
    <row r="436" spans="1:8" ht="54">
      <c r="A436" s="375" t="s">
        <v>8074</v>
      </c>
      <c r="B436" s="330" t="s">
        <v>4302</v>
      </c>
      <c r="C436" s="375" t="s">
        <v>2176</v>
      </c>
      <c r="D436" s="375" t="s">
        <v>25612</v>
      </c>
      <c r="F436" t="str">
        <f t="shared" si="14"/>
        <v>5685</v>
      </c>
      <c r="H436" s="35">
        <f t="shared" si="15"/>
        <v>49.27</v>
      </c>
    </row>
    <row r="437" spans="1:8" ht="40.5">
      <c r="A437" s="375" t="s">
        <v>8075</v>
      </c>
      <c r="B437" s="330" t="s">
        <v>4303</v>
      </c>
      <c r="C437" s="375" t="s">
        <v>2176</v>
      </c>
      <c r="D437" s="375" t="s">
        <v>8347</v>
      </c>
      <c r="F437" t="str">
        <f t="shared" si="14"/>
        <v>5690</v>
      </c>
      <c r="H437" s="35">
        <f t="shared" si="15"/>
        <v>2.76</v>
      </c>
    </row>
    <row r="438" spans="1:8" ht="54">
      <c r="A438" s="375" t="s">
        <v>8077</v>
      </c>
      <c r="B438" s="330" t="s">
        <v>4304</v>
      </c>
      <c r="C438" s="375" t="s">
        <v>2176</v>
      </c>
      <c r="D438" s="375" t="s">
        <v>8314</v>
      </c>
      <c r="F438" t="str">
        <f t="shared" si="14"/>
        <v>5806</v>
      </c>
      <c r="H438" s="35">
        <f t="shared" si="15"/>
        <v>0.23</v>
      </c>
    </row>
    <row r="439" spans="1:8" ht="67.5">
      <c r="A439" s="375" t="s">
        <v>8079</v>
      </c>
      <c r="B439" s="330" t="s">
        <v>4305</v>
      </c>
      <c r="C439" s="375" t="s">
        <v>2176</v>
      </c>
      <c r="D439" s="375" t="s">
        <v>23357</v>
      </c>
      <c r="F439" t="str">
        <f t="shared" si="14"/>
        <v>5826</v>
      </c>
      <c r="H439" s="35">
        <f t="shared" si="15"/>
        <v>40.1</v>
      </c>
    </row>
    <row r="440" spans="1:8" ht="27">
      <c r="A440" s="375" t="s">
        <v>8080</v>
      </c>
      <c r="B440" s="330" t="s">
        <v>4306</v>
      </c>
      <c r="C440" s="375" t="s">
        <v>2176</v>
      </c>
      <c r="D440" s="375" t="s">
        <v>25613</v>
      </c>
      <c r="F440" t="str">
        <f t="shared" si="14"/>
        <v>5829</v>
      </c>
      <c r="H440" s="35">
        <f t="shared" si="15"/>
        <v>152.54</v>
      </c>
    </row>
    <row r="441" spans="1:8" ht="40.5">
      <c r="A441" s="375" t="s">
        <v>8081</v>
      </c>
      <c r="B441" s="330" t="s">
        <v>4307</v>
      </c>
      <c r="C441" s="375" t="s">
        <v>2176</v>
      </c>
      <c r="D441" s="375" t="s">
        <v>25614</v>
      </c>
      <c r="F441" t="str">
        <f t="shared" si="14"/>
        <v>5837</v>
      </c>
      <c r="H441" s="35">
        <f t="shared" si="15"/>
        <v>140.05000000000001</v>
      </c>
    </row>
    <row r="442" spans="1:8" ht="40.5">
      <c r="A442" s="375" t="s">
        <v>8082</v>
      </c>
      <c r="B442" s="330" t="s">
        <v>2607</v>
      </c>
      <c r="C442" s="375" t="s">
        <v>2176</v>
      </c>
      <c r="D442" s="375" t="s">
        <v>13790</v>
      </c>
      <c r="F442" t="str">
        <f t="shared" si="14"/>
        <v>5841</v>
      </c>
      <c r="H442" s="35">
        <f t="shared" si="15"/>
        <v>3.18</v>
      </c>
    </row>
    <row r="443" spans="1:8" ht="40.5">
      <c r="A443" s="375" t="s">
        <v>8084</v>
      </c>
      <c r="B443" s="330" t="s">
        <v>4308</v>
      </c>
      <c r="C443" s="375" t="s">
        <v>2176</v>
      </c>
      <c r="D443" s="375" t="s">
        <v>25185</v>
      </c>
      <c r="F443" t="str">
        <f t="shared" si="14"/>
        <v>5845</v>
      </c>
      <c r="H443" s="35">
        <f t="shared" si="15"/>
        <v>47.84</v>
      </c>
    </row>
    <row r="444" spans="1:8" ht="40.5">
      <c r="A444" s="375" t="s">
        <v>8085</v>
      </c>
      <c r="B444" s="330" t="s">
        <v>2608</v>
      </c>
      <c r="C444" s="375" t="s">
        <v>2176</v>
      </c>
      <c r="D444" s="375" t="s">
        <v>25300</v>
      </c>
      <c r="F444" t="str">
        <f t="shared" si="14"/>
        <v>5849</v>
      </c>
      <c r="H444" s="35">
        <f t="shared" si="15"/>
        <v>71.73</v>
      </c>
    </row>
    <row r="445" spans="1:8" ht="40.5">
      <c r="A445" s="375" t="s">
        <v>8086</v>
      </c>
      <c r="B445" s="330" t="s">
        <v>4309</v>
      </c>
      <c r="C445" s="375" t="s">
        <v>2176</v>
      </c>
      <c r="D445" s="375" t="s">
        <v>24499</v>
      </c>
      <c r="F445" t="str">
        <f t="shared" si="14"/>
        <v>5853</v>
      </c>
      <c r="H445" s="35">
        <f t="shared" si="15"/>
        <v>71.98</v>
      </c>
    </row>
    <row r="446" spans="1:8" ht="40.5">
      <c r="A446" s="375" t="s">
        <v>8087</v>
      </c>
      <c r="B446" s="330" t="s">
        <v>2609</v>
      </c>
      <c r="C446" s="375" t="s">
        <v>2176</v>
      </c>
      <c r="D446" s="375" t="s">
        <v>25615</v>
      </c>
      <c r="F446" t="str">
        <f t="shared" si="14"/>
        <v>5857</v>
      </c>
      <c r="H446" s="35">
        <f t="shared" si="15"/>
        <v>162.88999999999999</v>
      </c>
    </row>
    <row r="447" spans="1:8" ht="54">
      <c r="A447" s="375" t="s">
        <v>8088</v>
      </c>
      <c r="B447" s="330" t="s">
        <v>2610</v>
      </c>
      <c r="C447" s="375" t="s">
        <v>2176</v>
      </c>
      <c r="D447" s="375" t="s">
        <v>14355</v>
      </c>
      <c r="F447" t="str">
        <f t="shared" si="14"/>
        <v>5865</v>
      </c>
      <c r="H447" s="35">
        <f t="shared" si="15"/>
        <v>7.68</v>
      </c>
    </row>
    <row r="448" spans="1:8" ht="54">
      <c r="A448" s="375" t="s">
        <v>8089</v>
      </c>
      <c r="B448" s="330" t="s">
        <v>2611</v>
      </c>
      <c r="C448" s="375" t="s">
        <v>2176</v>
      </c>
      <c r="D448" s="375" t="s">
        <v>25616</v>
      </c>
      <c r="F448" t="str">
        <f t="shared" si="14"/>
        <v>5869</v>
      </c>
      <c r="H448" s="35">
        <f t="shared" si="15"/>
        <v>55.09</v>
      </c>
    </row>
    <row r="449" spans="1:8" ht="67.5">
      <c r="A449" s="375" t="s">
        <v>8090</v>
      </c>
      <c r="B449" s="330" t="s">
        <v>4310</v>
      </c>
      <c r="C449" s="375" t="s">
        <v>2176</v>
      </c>
      <c r="D449" s="375" t="s">
        <v>25617</v>
      </c>
      <c r="F449" t="str">
        <f t="shared" si="14"/>
        <v>5877</v>
      </c>
      <c r="H449" s="35">
        <f t="shared" si="15"/>
        <v>52.26</v>
      </c>
    </row>
    <row r="450" spans="1:8" ht="54">
      <c r="A450" s="375" t="s">
        <v>8091</v>
      </c>
      <c r="B450" s="330" t="s">
        <v>2612</v>
      </c>
      <c r="C450" s="375" t="s">
        <v>2176</v>
      </c>
      <c r="D450" s="375" t="s">
        <v>25618</v>
      </c>
      <c r="F450" t="str">
        <f t="shared" si="14"/>
        <v>5881</v>
      </c>
      <c r="H450" s="35">
        <f t="shared" si="15"/>
        <v>58.61</v>
      </c>
    </row>
    <row r="451" spans="1:8" ht="67.5">
      <c r="A451" s="375" t="s">
        <v>8092</v>
      </c>
      <c r="B451" s="330" t="s">
        <v>4311</v>
      </c>
      <c r="C451" s="375" t="s">
        <v>2176</v>
      </c>
      <c r="D451" s="375" t="s">
        <v>18620</v>
      </c>
      <c r="F451" t="str">
        <f t="shared" si="14"/>
        <v>5884</v>
      </c>
      <c r="H451" s="35">
        <f t="shared" si="15"/>
        <v>44.27</v>
      </c>
    </row>
    <row r="452" spans="1:8" ht="54">
      <c r="A452" s="375" t="s">
        <v>8093</v>
      </c>
      <c r="B452" s="330" t="s">
        <v>4312</v>
      </c>
      <c r="C452" s="375" t="s">
        <v>2176</v>
      </c>
      <c r="D452" s="375" t="s">
        <v>25619</v>
      </c>
      <c r="F452" t="str">
        <f t="shared" si="14"/>
        <v>5892</v>
      </c>
      <c r="H452" s="35">
        <f t="shared" si="15"/>
        <v>41.83</v>
      </c>
    </row>
    <row r="453" spans="1:8" ht="54">
      <c r="A453" s="375" t="s">
        <v>8094</v>
      </c>
      <c r="B453" s="330" t="s">
        <v>4313</v>
      </c>
      <c r="C453" s="375" t="s">
        <v>2176</v>
      </c>
      <c r="D453" s="375" t="s">
        <v>24106</v>
      </c>
      <c r="F453" t="str">
        <f t="shared" ref="F453:F516" si="16">TRIM(A453)</f>
        <v>5896</v>
      </c>
      <c r="H453" s="35">
        <f t="shared" ref="H453:H516" si="17">ROUND(D453*(1+$H$1),2)</f>
        <v>39.380000000000003</v>
      </c>
    </row>
    <row r="454" spans="1:8" ht="67.5">
      <c r="A454" s="375" t="s">
        <v>8095</v>
      </c>
      <c r="B454" s="330" t="s">
        <v>4314</v>
      </c>
      <c r="C454" s="375" t="s">
        <v>2176</v>
      </c>
      <c r="D454" s="375" t="s">
        <v>25620</v>
      </c>
      <c r="F454" t="str">
        <f t="shared" si="16"/>
        <v>5903</v>
      </c>
      <c r="H454" s="35">
        <f t="shared" si="17"/>
        <v>48.69</v>
      </c>
    </row>
    <row r="455" spans="1:8" ht="40.5">
      <c r="A455" s="375" t="s">
        <v>8096</v>
      </c>
      <c r="B455" s="330" t="s">
        <v>4315</v>
      </c>
      <c r="C455" s="375" t="s">
        <v>2176</v>
      </c>
      <c r="D455" s="375" t="s">
        <v>25621</v>
      </c>
      <c r="F455" t="str">
        <f t="shared" si="16"/>
        <v>5911</v>
      </c>
      <c r="H455" s="35">
        <f t="shared" si="17"/>
        <v>22.48</v>
      </c>
    </row>
    <row r="456" spans="1:8" ht="40.5">
      <c r="A456" s="375" t="s">
        <v>8097</v>
      </c>
      <c r="B456" s="330" t="s">
        <v>2613</v>
      </c>
      <c r="C456" s="375" t="s">
        <v>2176</v>
      </c>
      <c r="D456" s="375" t="s">
        <v>8295</v>
      </c>
      <c r="F456" t="str">
        <f t="shared" si="16"/>
        <v>5923</v>
      </c>
      <c r="H456" s="35">
        <f t="shared" si="17"/>
        <v>2.16</v>
      </c>
    </row>
    <row r="457" spans="1:8" ht="67.5">
      <c r="A457" s="375" t="s">
        <v>8099</v>
      </c>
      <c r="B457" s="330" t="s">
        <v>2614</v>
      </c>
      <c r="C457" s="375" t="s">
        <v>2176</v>
      </c>
      <c r="D457" s="375" t="s">
        <v>25622</v>
      </c>
      <c r="F457" t="str">
        <f t="shared" si="16"/>
        <v>5930</v>
      </c>
      <c r="H457" s="35">
        <f t="shared" si="17"/>
        <v>47.32</v>
      </c>
    </row>
    <row r="458" spans="1:8" ht="40.5">
      <c r="A458" s="375" t="s">
        <v>8100</v>
      </c>
      <c r="B458" s="330" t="s">
        <v>2177</v>
      </c>
      <c r="C458" s="375" t="s">
        <v>2176</v>
      </c>
      <c r="D458" s="375" t="s">
        <v>25623</v>
      </c>
      <c r="F458" t="str">
        <f t="shared" si="16"/>
        <v>5934</v>
      </c>
      <c r="H458" s="35">
        <f t="shared" si="17"/>
        <v>72.77</v>
      </c>
    </row>
    <row r="459" spans="1:8" ht="40.5">
      <c r="A459" s="375" t="s">
        <v>8101</v>
      </c>
      <c r="B459" s="330" t="s">
        <v>2615</v>
      </c>
      <c r="C459" s="375" t="s">
        <v>2176</v>
      </c>
      <c r="D459" s="375" t="s">
        <v>25624</v>
      </c>
      <c r="F459" t="str">
        <f t="shared" si="16"/>
        <v>5942</v>
      </c>
      <c r="H459" s="35">
        <f t="shared" si="17"/>
        <v>60.54</v>
      </c>
    </row>
    <row r="460" spans="1:8" ht="40.5">
      <c r="A460" s="375" t="s">
        <v>8102</v>
      </c>
      <c r="B460" s="330" t="s">
        <v>2616</v>
      </c>
      <c r="C460" s="375" t="s">
        <v>2176</v>
      </c>
      <c r="D460" s="375" t="s">
        <v>24656</v>
      </c>
      <c r="F460" t="str">
        <f t="shared" si="16"/>
        <v>5946</v>
      </c>
      <c r="H460" s="35">
        <f t="shared" si="17"/>
        <v>73.040000000000006</v>
      </c>
    </row>
    <row r="461" spans="1:8" ht="27">
      <c r="A461" s="375" t="s">
        <v>8103</v>
      </c>
      <c r="B461" s="330" t="s">
        <v>4316</v>
      </c>
      <c r="C461" s="375" t="s">
        <v>2176</v>
      </c>
      <c r="D461" s="375" t="s">
        <v>23986</v>
      </c>
      <c r="F461" t="str">
        <f t="shared" si="16"/>
        <v>5952</v>
      </c>
      <c r="H461" s="35">
        <f t="shared" si="17"/>
        <v>18.64</v>
      </c>
    </row>
    <row r="462" spans="1:8" ht="40.5">
      <c r="A462" s="375" t="s">
        <v>8104</v>
      </c>
      <c r="B462" s="330" t="s">
        <v>4317</v>
      </c>
      <c r="C462" s="375" t="s">
        <v>2176</v>
      </c>
      <c r="D462" s="375" t="s">
        <v>8610</v>
      </c>
      <c r="F462" t="str">
        <f t="shared" si="16"/>
        <v>5954</v>
      </c>
      <c r="H462" s="35">
        <f t="shared" si="17"/>
        <v>3.75</v>
      </c>
    </row>
    <row r="463" spans="1:8" ht="54">
      <c r="A463" s="375" t="s">
        <v>8106</v>
      </c>
      <c r="B463" s="330" t="s">
        <v>2617</v>
      </c>
      <c r="C463" s="375" t="s">
        <v>2176</v>
      </c>
      <c r="D463" s="375" t="s">
        <v>20188</v>
      </c>
      <c r="F463" t="str">
        <f t="shared" si="16"/>
        <v>5961</v>
      </c>
      <c r="H463" s="35">
        <f t="shared" si="17"/>
        <v>46.23</v>
      </c>
    </row>
    <row r="464" spans="1:8" ht="54">
      <c r="A464" s="375" t="s">
        <v>8107</v>
      </c>
      <c r="B464" s="330" t="s">
        <v>4318</v>
      </c>
      <c r="C464" s="375" t="s">
        <v>2176</v>
      </c>
      <c r="D464" s="375" t="s">
        <v>25625</v>
      </c>
      <c r="F464" t="str">
        <f t="shared" si="16"/>
        <v>6260</v>
      </c>
      <c r="H464" s="35">
        <f t="shared" si="17"/>
        <v>43.74</v>
      </c>
    </row>
    <row r="465" spans="1:8" ht="54">
      <c r="A465" s="375" t="s">
        <v>8108</v>
      </c>
      <c r="B465" s="330" t="s">
        <v>4319</v>
      </c>
      <c r="C465" s="375" t="s">
        <v>2176</v>
      </c>
      <c r="D465" s="375" t="s">
        <v>25626</v>
      </c>
      <c r="F465" t="str">
        <f t="shared" si="16"/>
        <v>6880</v>
      </c>
      <c r="H465" s="35">
        <f t="shared" si="17"/>
        <v>63.63</v>
      </c>
    </row>
    <row r="466" spans="1:8" ht="27">
      <c r="A466" s="375" t="s">
        <v>8109</v>
      </c>
      <c r="B466" s="330" t="s">
        <v>2618</v>
      </c>
      <c r="C466" s="375" t="s">
        <v>2176</v>
      </c>
      <c r="D466" s="375" t="s">
        <v>8799</v>
      </c>
      <c r="F466" t="str">
        <f t="shared" si="16"/>
        <v>7031</v>
      </c>
      <c r="H466" s="35">
        <f t="shared" si="17"/>
        <v>5.0199999999999996</v>
      </c>
    </row>
    <row r="467" spans="1:8" ht="54">
      <c r="A467" s="375" t="s">
        <v>8111</v>
      </c>
      <c r="B467" s="330" t="s">
        <v>2619</v>
      </c>
      <c r="C467" s="375" t="s">
        <v>2176</v>
      </c>
      <c r="D467" s="375" t="s">
        <v>8571</v>
      </c>
      <c r="F467" t="str">
        <f t="shared" si="16"/>
        <v>7043</v>
      </c>
      <c r="H467" s="35">
        <f t="shared" si="17"/>
        <v>0.28999999999999998</v>
      </c>
    </row>
    <row r="468" spans="1:8" ht="67.5">
      <c r="A468" s="375" t="s">
        <v>8113</v>
      </c>
      <c r="B468" s="330" t="s">
        <v>2620</v>
      </c>
      <c r="C468" s="375" t="s">
        <v>2176</v>
      </c>
      <c r="D468" s="375" t="s">
        <v>25627</v>
      </c>
      <c r="F468" t="str">
        <f t="shared" si="16"/>
        <v>7050</v>
      </c>
      <c r="H468" s="35">
        <f t="shared" si="17"/>
        <v>59.12</v>
      </c>
    </row>
    <row r="469" spans="1:8" ht="54">
      <c r="A469" s="375" t="s">
        <v>8114</v>
      </c>
      <c r="B469" s="330" t="s">
        <v>2621</v>
      </c>
      <c r="C469" s="375" t="s">
        <v>2176</v>
      </c>
      <c r="D469" s="375" t="s">
        <v>25628</v>
      </c>
      <c r="F469" t="str">
        <f t="shared" si="16"/>
        <v>67827</v>
      </c>
      <c r="H469" s="35">
        <f t="shared" si="17"/>
        <v>45.24</v>
      </c>
    </row>
    <row r="470" spans="1:8" ht="27">
      <c r="A470" s="375" t="s">
        <v>8115</v>
      </c>
      <c r="B470" s="330" t="s">
        <v>2622</v>
      </c>
      <c r="C470" s="375" t="s">
        <v>2176</v>
      </c>
      <c r="D470" s="375" t="s">
        <v>8787</v>
      </c>
      <c r="F470" t="str">
        <f t="shared" si="16"/>
        <v>73395</v>
      </c>
      <c r="H470" s="35">
        <f t="shared" si="17"/>
        <v>7.15</v>
      </c>
    </row>
    <row r="471" spans="1:8" ht="40.5">
      <c r="A471" s="375" t="s">
        <v>8117</v>
      </c>
      <c r="B471" s="330" t="s">
        <v>2623</v>
      </c>
      <c r="C471" s="375" t="s">
        <v>2176</v>
      </c>
      <c r="D471" s="375" t="s">
        <v>24793</v>
      </c>
      <c r="F471" t="str">
        <f t="shared" si="16"/>
        <v>83766</v>
      </c>
      <c r="H471" s="35">
        <f t="shared" si="17"/>
        <v>42.31</v>
      </c>
    </row>
    <row r="472" spans="1:8" ht="40.5">
      <c r="A472" s="375" t="s">
        <v>8118</v>
      </c>
      <c r="B472" s="330" t="s">
        <v>2624</v>
      </c>
      <c r="C472" s="375" t="s">
        <v>2176</v>
      </c>
      <c r="D472" s="375" t="s">
        <v>16733</v>
      </c>
      <c r="F472" t="str">
        <f t="shared" si="16"/>
        <v>84013</v>
      </c>
      <c r="H472" s="35">
        <f t="shared" si="17"/>
        <v>66.92</v>
      </c>
    </row>
    <row r="473" spans="1:8" ht="40.5">
      <c r="A473" s="375" t="s">
        <v>8119</v>
      </c>
      <c r="B473" s="330" t="s">
        <v>4320</v>
      </c>
      <c r="C473" s="375" t="s">
        <v>2176</v>
      </c>
      <c r="D473" s="375" t="s">
        <v>13231</v>
      </c>
      <c r="F473" t="str">
        <f t="shared" si="16"/>
        <v>87446</v>
      </c>
      <c r="H473" s="35">
        <f t="shared" si="17"/>
        <v>0.42</v>
      </c>
    </row>
    <row r="474" spans="1:8" ht="40.5">
      <c r="A474" s="375" t="s">
        <v>8121</v>
      </c>
      <c r="B474" s="330" t="s">
        <v>2625</v>
      </c>
      <c r="C474" s="375" t="s">
        <v>2176</v>
      </c>
      <c r="D474" s="375" t="s">
        <v>13233</v>
      </c>
      <c r="F474" t="str">
        <f t="shared" si="16"/>
        <v>88392</v>
      </c>
      <c r="H474" s="35">
        <f t="shared" si="17"/>
        <v>0.82</v>
      </c>
    </row>
    <row r="475" spans="1:8" ht="40.5">
      <c r="A475" s="375" t="s">
        <v>8123</v>
      </c>
      <c r="B475" s="330" t="s">
        <v>2626</v>
      </c>
      <c r="C475" s="375" t="s">
        <v>2176</v>
      </c>
      <c r="D475" s="375" t="s">
        <v>13689</v>
      </c>
      <c r="F475" t="str">
        <f t="shared" si="16"/>
        <v>88398</v>
      </c>
      <c r="H475" s="35">
        <f t="shared" si="17"/>
        <v>0.98</v>
      </c>
    </row>
    <row r="476" spans="1:8" ht="40.5">
      <c r="A476" s="375" t="s">
        <v>8125</v>
      </c>
      <c r="B476" s="330" t="s">
        <v>2627</v>
      </c>
      <c r="C476" s="375" t="s">
        <v>2176</v>
      </c>
      <c r="D476" s="375" t="s">
        <v>13230</v>
      </c>
      <c r="F476" t="str">
        <f t="shared" si="16"/>
        <v>88404</v>
      </c>
      <c r="H476" s="35">
        <f t="shared" si="17"/>
        <v>0.78</v>
      </c>
    </row>
    <row r="477" spans="1:8" ht="40.5">
      <c r="A477" s="375" t="s">
        <v>8126</v>
      </c>
      <c r="B477" s="330" t="s">
        <v>2178</v>
      </c>
      <c r="C477" s="375" t="s">
        <v>2176</v>
      </c>
      <c r="D477" s="375" t="s">
        <v>22592</v>
      </c>
      <c r="F477" t="str">
        <f t="shared" si="16"/>
        <v>88430</v>
      </c>
      <c r="H477" s="35">
        <f t="shared" si="17"/>
        <v>5.09</v>
      </c>
    </row>
    <row r="478" spans="1:8" ht="40.5">
      <c r="A478" s="375" t="s">
        <v>8128</v>
      </c>
      <c r="B478" s="330" t="s">
        <v>2628</v>
      </c>
      <c r="C478" s="375" t="s">
        <v>2176</v>
      </c>
      <c r="D478" s="375" t="s">
        <v>22587</v>
      </c>
      <c r="F478" t="str">
        <f t="shared" si="16"/>
        <v>88438</v>
      </c>
      <c r="H478" s="35">
        <f t="shared" si="17"/>
        <v>6.75</v>
      </c>
    </row>
    <row r="479" spans="1:8" ht="54">
      <c r="A479" s="375" t="s">
        <v>8130</v>
      </c>
      <c r="B479" s="330" t="s">
        <v>4321</v>
      </c>
      <c r="C479" s="375" t="s">
        <v>2176</v>
      </c>
      <c r="D479" s="375" t="s">
        <v>8571</v>
      </c>
      <c r="F479" t="str">
        <f t="shared" si="16"/>
        <v>88831</v>
      </c>
      <c r="H479" s="35">
        <f t="shared" si="17"/>
        <v>0.28999999999999998</v>
      </c>
    </row>
    <row r="480" spans="1:8" ht="40.5">
      <c r="A480" s="375" t="s">
        <v>8132</v>
      </c>
      <c r="B480" s="330" t="s">
        <v>2629</v>
      </c>
      <c r="C480" s="375" t="s">
        <v>2176</v>
      </c>
      <c r="D480" s="375" t="s">
        <v>25629</v>
      </c>
      <c r="F480" t="str">
        <f t="shared" si="16"/>
        <v>88844</v>
      </c>
      <c r="H480" s="35">
        <f t="shared" si="17"/>
        <v>64.290000000000006</v>
      </c>
    </row>
    <row r="481" spans="1:8" ht="40.5">
      <c r="A481" s="375" t="s">
        <v>8133</v>
      </c>
      <c r="B481" s="330" t="s">
        <v>2630</v>
      </c>
      <c r="C481" s="375" t="s">
        <v>2176</v>
      </c>
      <c r="D481" s="375" t="s">
        <v>25630</v>
      </c>
      <c r="F481" t="str">
        <f t="shared" si="16"/>
        <v>88908</v>
      </c>
      <c r="H481" s="35">
        <f t="shared" si="17"/>
        <v>72.88</v>
      </c>
    </row>
    <row r="482" spans="1:8" ht="54">
      <c r="A482" s="375" t="s">
        <v>8134</v>
      </c>
      <c r="B482" s="330" t="s">
        <v>4322</v>
      </c>
      <c r="C482" s="375" t="s">
        <v>2176</v>
      </c>
      <c r="D482" s="375" t="s">
        <v>8571</v>
      </c>
      <c r="F482" t="str">
        <f t="shared" si="16"/>
        <v>89022</v>
      </c>
      <c r="H482" s="35">
        <f t="shared" si="17"/>
        <v>0.28999999999999998</v>
      </c>
    </row>
    <row r="483" spans="1:8" ht="27">
      <c r="A483" s="375" t="s">
        <v>8135</v>
      </c>
      <c r="B483" s="330" t="s">
        <v>4323</v>
      </c>
      <c r="C483" s="375" t="s">
        <v>2176</v>
      </c>
      <c r="D483" s="375" t="s">
        <v>8110</v>
      </c>
      <c r="F483" t="str">
        <f t="shared" si="16"/>
        <v>89027</v>
      </c>
      <c r="H483" s="35">
        <f t="shared" si="17"/>
        <v>4.07</v>
      </c>
    </row>
    <row r="484" spans="1:8" ht="40.5">
      <c r="A484" s="375" t="s">
        <v>8137</v>
      </c>
      <c r="B484" s="330" t="s">
        <v>2631</v>
      </c>
      <c r="C484" s="375" t="s">
        <v>2176</v>
      </c>
      <c r="D484" s="375" t="s">
        <v>23652</v>
      </c>
      <c r="F484" t="str">
        <f t="shared" si="16"/>
        <v>89031</v>
      </c>
      <c r="H484" s="35">
        <f t="shared" si="17"/>
        <v>62.85</v>
      </c>
    </row>
    <row r="485" spans="1:8" ht="27">
      <c r="A485" s="375" t="s">
        <v>8138</v>
      </c>
      <c r="B485" s="330" t="s">
        <v>2179</v>
      </c>
      <c r="C485" s="375" t="s">
        <v>2176</v>
      </c>
      <c r="D485" s="375" t="s">
        <v>25631</v>
      </c>
      <c r="F485" t="str">
        <f t="shared" si="16"/>
        <v>89036</v>
      </c>
      <c r="H485" s="35">
        <f t="shared" si="17"/>
        <v>43.63</v>
      </c>
    </row>
    <row r="486" spans="1:8" ht="40.5">
      <c r="A486" s="375" t="s">
        <v>8139</v>
      </c>
      <c r="B486" s="330" t="s">
        <v>2180</v>
      </c>
      <c r="C486" s="375" t="s">
        <v>2176</v>
      </c>
      <c r="D486" s="375" t="s">
        <v>25632</v>
      </c>
      <c r="F486" t="str">
        <f t="shared" si="16"/>
        <v>89218</v>
      </c>
      <c r="H486" s="35">
        <f t="shared" si="17"/>
        <v>85.47</v>
      </c>
    </row>
    <row r="487" spans="1:8" ht="54">
      <c r="A487" s="375" t="s">
        <v>8140</v>
      </c>
      <c r="B487" s="330" t="s">
        <v>4324</v>
      </c>
      <c r="C487" s="375" t="s">
        <v>2176</v>
      </c>
      <c r="D487" s="375" t="s">
        <v>24608</v>
      </c>
      <c r="F487" t="str">
        <f t="shared" si="16"/>
        <v>89226</v>
      </c>
      <c r="H487" s="35">
        <f t="shared" si="17"/>
        <v>1.26</v>
      </c>
    </row>
    <row r="488" spans="1:8" ht="40.5">
      <c r="A488" s="375" t="s">
        <v>8142</v>
      </c>
      <c r="B488" s="330" t="s">
        <v>2632</v>
      </c>
      <c r="C488" s="375" t="s">
        <v>2176</v>
      </c>
      <c r="D488" s="375" t="s">
        <v>25633</v>
      </c>
      <c r="F488" t="str">
        <f t="shared" si="16"/>
        <v>89235</v>
      </c>
      <c r="H488" s="35">
        <f t="shared" si="17"/>
        <v>178.68</v>
      </c>
    </row>
    <row r="489" spans="1:8" ht="40.5">
      <c r="A489" s="375" t="s">
        <v>8143</v>
      </c>
      <c r="B489" s="330" t="s">
        <v>2633</v>
      </c>
      <c r="C489" s="375" t="s">
        <v>2176</v>
      </c>
      <c r="D489" s="375" t="s">
        <v>25634</v>
      </c>
      <c r="F489" t="str">
        <f t="shared" si="16"/>
        <v>89243</v>
      </c>
      <c r="H489" s="35">
        <f t="shared" si="17"/>
        <v>377.65</v>
      </c>
    </row>
    <row r="490" spans="1:8" ht="40.5">
      <c r="A490" s="375" t="s">
        <v>8144</v>
      </c>
      <c r="B490" s="330" t="s">
        <v>2181</v>
      </c>
      <c r="C490" s="375" t="s">
        <v>2176</v>
      </c>
      <c r="D490" s="375" t="s">
        <v>25635</v>
      </c>
      <c r="F490" t="str">
        <f t="shared" si="16"/>
        <v>89251</v>
      </c>
      <c r="H490" s="35">
        <f t="shared" si="17"/>
        <v>332.06</v>
      </c>
    </row>
    <row r="491" spans="1:8" ht="40.5">
      <c r="A491" s="375" t="s">
        <v>8145</v>
      </c>
      <c r="B491" s="330" t="s">
        <v>4325</v>
      </c>
      <c r="C491" s="375" t="s">
        <v>2176</v>
      </c>
      <c r="D491" s="375" t="s">
        <v>25636</v>
      </c>
      <c r="F491" t="str">
        <f t="shared" si="16"/>
        <v>89258</v>
      </c>
      <c r="H491" s="35">
        <f t="shared" si="17"/>
        <v>120.13</v>
      </c>
    </row>
    <row r="492" spans="1:8" ht="54">
      <c r="A492" s="375" t="s">
        <v>8146</v>
      </c>
      <c r="B492" s="330" t="s">
        <v>4326</v>
      </c>
      <c r="C492" s="375" t="s">
        <v>2176</v>
      </c>
      <c r="D492" s="375" t="s">
        <v>25637</v>
      </c>
      <c r="F492" t="str">
        <f t="shared" si="16"/>
        <v>89273</v>
      </c>
      <c r="H492" s="35">
        <f t="shared" si="17"/>
        <v>87.62</v>
      </c>
    </row>
    <row r="493" spans="1:8" ht="40.5">
      <c r="A493" s="375" t="s">
        <v>8147</v>
      </c>
      <c r="B493" s="330" t="s">
        <v>2634</v>
      </c>
      <c r="C493" s="375" t="s">
        <v>2176</v>
      </c>
      <c r="D493" s="375" t="s">
        <v>12543</v>
      </c>
      <c r="F493" t="str">
        <f t="shared" si="16"/>
        <v>89279</v>
      </c>
      <c r="H493" s="35">
        <f t="shared" si="17"/>
        <v>1.53</v>
      </c>
    </row>
    <row r="494" spans="1:8" ht="54">
      <c r="A494" s="375" t="s">
        <v>8148</v>
      </c>
      <c r="B494" s="330" t="s">
        <v>4327</v>
      </c>
      <c r="C494" s="375" t="s">
        <v>2176</v>
      </c>
      <c r="D494" s="375" t="s">
        <v>22484</v>
      </c>
      <c r="F494" t="str">
        <f t="shared" si="16"/>
        <v>89877</v>
      </c>
      <c r="H494" s="35">
        <f t="shared" si="17"/>
        <v>62.08</v>
      </c>
    </row>
    <row r="495" spans="1:8" ht="54">
      <c r="A495" s="375" t="s">
        <v>8149</v>
      </c>
      <c r="B495" s="330" t="s">
        <v>4328</v>
      </c>
      <c r="C495" s="375" t="s">
        <v>2176</v>
      </c>
      <c r="D495" s="375" t="s">
        <v>12474</v>
      </c>
      <c r="F495" t="str">
        <f t="shared" si="16"/>
        <v>89884</v>
      </c>
      <c r="H495" s="35">
        <f t="shared" si="17"/>
        <v>63.54</v>
      </c>
    </row>
    <row r="496" spans="1:8" ht="40.5">
      <c r="A496" s="375" t="s">
        <v>8150</v>
      </c>
      <c r="B496" s="330" t="s">
        <v>2635</v>
      </c>
      <c r="C496" s="375" t="s">
        <v>2176</v>
      </c>
      <c r="D496" s="375" t="s">
        <v>8112</v>
      </c>
      <c r="F496" t="str">
        <f t="shared" si="16"/>
        <v>90587</v>
      </c>
      <c r="H496" s="35">
        <f t="shared" si="17"/>
        <v>0.28000000000000003</v>
      </c>
    </row>
    <row r="497" spans="1:8" ht="40.5">
      <c r="A497" s="375" t="s">
        <v>8152</v>
      </c>
      <c r="B497" s="330" t="s">
        <v>2182</v>
      </c>
      <c r="C497" s="375" t="s">
        <v>2176</v>
      </c>
      <c r="D497" s="375" t="s">
        <v>12133</v>
      </c>
      <c r="F497" t="str">
        <f t="shared" si="16"/>
        <v>90626</v>
      </c>
      <c r="H497" s="35">
        <f t="shared" si="17"/>
        <v>1.77</v>
      </c>
    </row>
    <row r="498" spans="1:8" ht="40.5">
      <c r="A498" s="375" t="s">
        <v>8154</v>
      </c>
      <c r="B498" s="330" t="s">
        <v>2183</v>
      </c>
      <c r="C498" s="375" t="s">
        <v>2176</v>
      </c>
      <c r="D498" s="375" t="s">
        <v>24563</v>
      </c>
      <c r="F498" t="str">
        <f t="shared" si="16"/>
        <v>90632</v>
      </c>
      <c r="H498" s="35">
        <f t="shared" si="17"/>
        <v>68.099999999999994</v>
      </c>
    </row>
    <row r="499" spans="1:8" ht="54">
      <c r="A499" s="375" t="s">
        <v>8155</v>
      </c>
      <c r="B499" s="330" t="s">
        <v>4329</v>
      </c>
      <c r="C499" s="375" t="s">
        <v>2176</v>
      </c>
      <c r="D499" s="375" t="s">
        <v>12062</v>
      </c>
      <c r="F499" t="str">
        <f t="shared" si="16"/>
        <v>90638</v>
      </c>
      <c r="H499" s="35">
        <f t="shared" si="17"/>
        <v>3.91</v>
      </c>
    </row>
    <row r="500" spans="1:8" ht="40.5">
      <c r="A500" s="375" t="s">
        <v>8157</v>
      </c>
      <c r="B500" s="330" t="s">
        <v>2636</v>
      </c>
      <c r="C500" s="375" t="s">
        <v>2176</v>
      </c>
      <c r="D500" s="375" t="s">
        <v>10147</v>
      </c>
      <c r="F500" t="str">
        <f t="shared" si="16"/>
        <v>90644</v>
      </c>
      <c r="H500" s="35">
        <f t="shared" si="17"/>
        <v>5.85</v>
      </c>
    </row>
    <row r="501" spans="1:8" ht="54">
      <c r="A501" s="375" t="s">
        <v>8159</v>
      </c>
      <c r="B501" s="330" t="s">
        <v>4330</v>
      </c>
      <c r="C501" s="375" t="s">
        <v>2176</v>
      </c>
      <c r="D501" s="375" t="s">
        <v>8698</v>
      </c>
      <c r="F501" t="str">
        <f t="shared" si="16"/>
        <v>90651</v>
      </c>
      <c r="H501" s="35">
        <f t="shared" si="17"/>
        <v>0.84</v>
      </c>
    </row>
    <row r="502" spans="1:8" ht="27">
      <c r="A502" s="375" t="s">
        <v>8161</v>
      </c>
      <c r="B502" s="330" t="s">
        <v>4331</v>
      </c>
      <c r="C502" s="375" t="s">
        <v>2176</v>
      </c>
      <c r="D502" s="375" t="s">
        <v>12081</v>
      </c>
      <c r="F502" t="str">
        <f t="shared" si="16"/>
        <v>90657</v>
      </c>
      <c r="H502" s="35">
        <f t="shared" si="17"/>
        <v>3.79</v>
      </c>
    </row>
    <row r="503" spans="1:8" ht="27">
      <c r="A503" s="375" t="s">
        <v>8162</v>
      </c>
      <c r="B503" s="330" t="s">
        <v>4332</v>
      </c>
      <c r="C503" s="375" t="s">
        <v>2176</v>
      </c>
      <c r="D503" s="375" t="s">
        <v>8110</v>
      </c>
      <c r="F503" t="str">
        <f t="shared" si="16"/>
        <v>90663</v>
      </c>
      <c r="H503" s="35">
        <f t="shared" si="17"/>
        <v>4.07</v>
      </c>
    </row>
    <row r="504" spans="1:8" ht="54">
      <c r="A504" s="375" t="s">
        <v>8163</v>
      </c>
      <c r="B504" s="330" t="s">
        <v>4333</v>
      </c>
      <c r="C504" s="375" t="s">
        <v>2176</v>
      </c>
      <c r="D504" s="375" t="s">
        <v>8758</v>
      </c>
      <c r="F504" t="str">
        <f t="shared" si="16"/>
        <v>90669</v>
      </c>
      <c r="H504" s="35">
        <f t="shared" si="17"/>
        <v>5.87</v>
      </c>
    </row>
    <row r="505" spans="1:8" ht="67.5">
      <c r="A505" s="375" t="s">
        <v>8164</v>
      </c>
      <c r="B505" s="330" t="s">
        <v>2637</v>
      </c>
      <c r="C505" s="375" t="s">
        <v>2176</v>
      </c>
      <c r="D505" s="375" t="s">
        <v>25638</v>
      </c>
      <c r="F505" t="str">
        <f t="shared" si="16"/>
        <v>90675</v>
      </c>
      <c r="H505" s="35">
        <f t="shared" si="17"/>
        <v>206.57</v>
      </c>
    </row>
    <row r="506" spans="1:8" ht="67.5">
      <c r="A506" s="375" t="s">
        <v>8165</v>
      </c>
      <c r="B506" s="330" t="s">
        <v>4334</v>
      </c>
      <c r="C506" s="375" t="s">
        <v>2176</v>
      </c>
      <c r="D506" s="375" t="s">
        <v>25639</v>
      </c>
      <c r="F506" t="str">
        <f t="shared" si="16"/>
        <v>90681</v>
      </c>
      <c r="H506" s="35">
        <f t="shared" si="17"/>
        <v>126.08</v>
      </c>
    </row>
    <row r="507" spans="1:8" ht="40.5">
      <c r="A507" s="375" t="s">
        <v>8166</v>
      </c>
      <c r="B507" s="330" t="s">
        <v>2638</v>
      </c>
      <c r="C507" s="375" t="s">
        <v>2176</v>
      </c>
      <c r="D507" s="375" t="s">
        <v>22693</v>
      </c>
      <c r="F507" t="str">
        <f t="shared" si="16"/>
        <v>90687</v>
      </c>
      <c r="H507" s="35">
        <f t="shared" si="17"/>
        <v>63.67</v>
      </c>
    </row>
    <row r="508" spans="1:8" ht="40.5">
      <c r="A508" s="375" t="s">
        <v>8167</v>
      </c>
      <c r="B508" s="330" t="s">
        <v>2639</v>
      </c>
      <c r="C508" s="375" t="s">
        <v>2176</v>
      </c>
      <c r="D508" s="375" t="s">
        <v>25640</v>
      </c>
      <c r="F508" t="str">
        <f t="shared" si="16"/>
        <v>90693</v>
      </c>
      <c r="H508" s="35">
        <f t="shared" si="17"/>
        <v>45.84</v>
      </c>
    </row>
    <row r="509" spans="1:8" ht="40.5">
      <c r="A509" s="375" t="s">
        <v>8168</v>
      </c>
      <c r="B509" s="330" t="s">
        <v>2184</v>
      </c>
      <c r="C509" s="375" t="s">
        <v>2176</v>
      </c>
      <c r="D509" s="375" t="s">
        <v>22072</v>
      </c>
      <c r="F509" t="str">
        <f t="shared" si="16"/>
        <v>90965</v>
      </c>
      <c r="H509" s="35">
        <f t="shared" si="17"/>
        <v>5</v>
      </c>
    </row>
    <row r="510" spans="1:8" ht="40.5">
      <c r="A510" s="375" t="s">
        <v>8170</v>
      </c>
      <c r="B510" s="330" t="s">
        <v>2640</v>
      </c>
      <c r="C510" s="375" t="s">
        <v>2176</v>
      </c>
      <c r="D510" s="375" t="s">
        <v>10087</v>
      </c>
      <c r="F510" t="str">
        <f t="shared" si="16"/>
        <v>90973</v>
      </c>
      <c r="H510" s="35">
        <f t="shared" si="17"/>
        <v>5.03</v>
      </c>
    </row>
    <row r="511" spans="1:8" ht="40.5">
      <c r="A511" s="375" t="s">
        <v>8172</v>
      </c>
      <c r="B511" s="330" t="s">
        <v>4335</v>
      </c>
      <c r="C511" s="375" t="s">
        <v>2176</v>
      </c>
      <c r="D511" s="375" t="s">
        <v>8884</v>
      </c>
      <c r="F511" t="str">
        <f t="shared" si="16"/>
        <v>90982</v>
      </c>
      <c r="H511" s="35">
        <f t="shared" si="17"/>
        <v>12.78</v>
      </c>
    </row>
    <row r="512" spans="1:8" ht="40.5">
      <c r="A512" s="375" t="s">
        <v>8174</v>
      </c>
      <c r="B512" s="330" t="s">
        <v>2641</v>
      </c>
      <c r="C512" s="375" t="s">
        <v>2176</v>
      </c>
      <c r="D512" s="375" t="s">
        <v>10143</v>
      </c>
      <c r="F512" t="str">
        <f t="shared" si="16"/>
        <v>91001</v>
      </c>
      <c r="H512" s="35">
        <f t="shared" si="17"/>
        <v>5.96</v>
      </c>
    </row>
    <row r="513" spans="1:8" ht="54">
      <c r="A513" s="375" t="s">
        <v>8175</v>
      </c>
      <c r="B513" s="330" t="s">
        <v>4336</v>
      </c>
      <c r="C513" s="375" t="s">
        <v>2176</v>
      </c>
      <c r="D513" s="375" t="s">
        <v>25641</v>
      </c>
      <c r="F513" t="str">
        <f t="shared" si="16"/>
        <v>91032</v>
      </c>
      <c r="H513" s="35">
        <f t="shared" si="17"/>
        <v>45.96</v>
      </c>
    </row>
    <row r="514" spans="1:8" ht="40.5">
      <c r="A514" s="375" t="s">
        <v>8176</v>
      </c>
      <c r="B514" s="330" t="s">
        <v>2642</v>
      </c>
      <c r="C514" s="375" t="s">
        <v>2176</v>
      </c>
      <c r="D514" s="375" t="s">
        <v>8687</v>
      </c>
      <c r="F514" t="str">
        <f t="shared" si="16"/>
        <v>91278</v>
      </c>
      <c r="H514" s="35">
        <f t="shared" si="17"/>
        <v>0.74</v>
      </c>
    </row>
    <row r="515" spans="1:8" ht="54">
      <c r="A515" s="375" t="s">
        <v>8177</v>
      </c>
      <c r="B515" s="330" t="s">
        <v>4337</v>
      </c>
      <c r="C515" s="375" t="s">
        <v>2176</v>
      </c>
      <c r="D515" s="375" t="s">
        <v>12286</v>
      </c>
      <c r="F515" t="str">
        <f t="shared" si="16"/>
        <v>91285</v>
      </c>
      <c r="H515" s="35">
        <f t="shared" si="17"/>
        <v>1.06</v>
      </c>
    </row>
    <row r="516" spans="1:8" ht="67.5">
      <c r="A516" s="375" t="s">
        <v>8178</v>
      </c>
      <c r="B516" s="330" t="s">
        <v>2643</v>
      </c>
      <c r="C516" s="375" t="s">
        <v>2176</v>
      </c>
      <c r="D516" s="375" t="s">
        <v>24338</v>
      </c>
      <c r="F516" t="str">
        <f t="shared" si="16"/>
        <v>91387</v>
      </c>
      <c r="H516" s="35">
        <f t="shared" si="17"/>
        <v>48.81</v>
      </c>
    </row>
    <row r="517" spans="1:8" ht="67.5">
      <c r="A517" s="375" t="s">
        <v>8179</v>
      </c>
      <c r="B517" s="330" t="s">
        <v>4338</v>
      </c>
      <c r="C517" s="375" t="s">
        <v>2176</v>
      </c>
      <c r="D517" s="375" t="s">
        <v>24685</v>
      </c>
      <c r="F517" t="str">
        <f t="shared" ref="F517:F580" si="18">TRIM(A517)</f>
        <v>91395</v>
      </c>
      <c r="H517" s="35">
        <f t="shared" ref="H517:H580" si="19">ROUND(D517*(1+$H$1),2)</f>
        <v>42.77</v>
      </c>
    </row>
    <row r="518" spans="1:8" ht="67.5">
      <c r="A518" s="375" t="s">
        <v>8180</v>
      </c>
      <c r="B518" s="330" t="s">
        <v>4339</v>
      </c>
      <c r="C518" s="375" t="s">
        <v>2176</v>
      </c>
      <c r="D518" s="375" t="s">
        <v>14082</v>
      </c>
      <c r="F518" t="str">
        <f t="shared" si="18"/>
        <v>91486</v>
      </c>
      <c r="H518" s="35">
        <f t="shared" si="19"/>
        <v>50.02</v>
      </c>
    </row>
    <row r="519" spans="1:8" ht="40.5">
      <c r="A519" s="375" t="s">
        <v>8181</v>
      </c>
      <c r="B519" s="330" t="s">
        <v>2644</v>
      </c>
      <c r="C519" s="375" t="s">
        <v>2176</v>
      </c>
      <c r="D519" s="375" t="s">
        <v>14344</v>
      </c>
      <c r="F519" t="str">
        <f t="shared" si="18"/>
        <v>91534</v>
      </c>
      <c r="H519" s="35">
        <f t="shared" si="19"/>
        <v>30.61</v>
      </c>
    </row>
    <row r="520" spans="1:8" ht="67.5">
      <c r="A520" s="375" t="s">
        <v>8182</v>
      </c>
      <c r="B520" s="330" t="s">
        <v>2645</v>
      </c>
      <c r="C520" s="375" t="s">
        <v>2176</v>
      </c>
      <c r="D520" s="375" t="s">
        <v>23977</v>
      </c>
      <c r="F520" t="str">
        <f t="shared" si="18"/>
        <v>91635</v>
      </c>
      <c r="H520" s="35">
        <f t="shared" si="19"/>
        <v>46.03</v>
      </c>
    </row>
    <row r="521" spans="1:8" ht="67.5">
      <c r="A521" s="375" t="s">
        <v>8183</v>
      </c>
      <c r="B521" s="330" t="s">
        <v>2646</v>
      </c>
      <c r="C521" s="375" t="s">
        <v>2176</v>
      </c>
      <c r="D521" s="375" t="s">
        <v>25642</v>
      </c>
      <c r="F521" t="str">
        <f t="shared" si="18"/>
        <v>91646</v>
      </c>
      <c r="H521" s="35">
        <f t="shared" si="19"/>
        <v>77.5</v>
      </c>
    </row>
    <row r="522" spans="1:8" ht="40.5">
      <c r="A522" s="375" t="s">
        <v>8184</v>
      </c>
      <c r="B522" s="330" t="s">
        <v>2647</v>
      </c>
      <c r="C522" s="375" t="s">
        <v>2176</v>
      </c>
      <c r="D522" s="375" t="s">
        <v>24652</v>
      </c>
      <c r="F522" t="str">
        <f t="shared" si="18"/>
        <v>91693</v>
      </c>
      <c r="H522" s="35">
        <f t="shared" si="19"/>
        <v>29.64</v>
      </c>
    </row>
    <row r="523" spans="1:8" ht="40.5">
      <c r="A523" s="375" t="s">
        <v>8185</v>
      </c>
      <c r="B523" s="330" t="s">
        <v>2648</v>
      </c>
      <c r="C523" s="375" t="s">
        <v>2176</v>
      </c>
      <c r="D523" s="375" t="s">
        <v>9127</v>
      </c>
      <c r="F523" t="str">
        <f t="shared" si="18"/>
        <v>92044</v>
      </c>
      <c r="H523" s="35">
        <f t="shared" si="19"/>
        <v>6.32</v>
      </c>
    </row>
    <row r="524" spans="1:8" ht="67.5">
      <c r="A524" s="375" t="s">
        <v>8186</v>
      </c>
      <c r="B524" s="330" t="s">
        <v>4340</v>
      </c>
      <c r="C524" s="375" t="s">
        <v>2176</v>
      </c>
      <c r="D524" s="375" t="s">
        <v>25643</v>
      </c>
      <c r="F524" t="str">
        <f t="shared" si="18"/>
        <v>92107</v>
      </c>
      <c r="H524" s="35">
        <f t="shared" si="19"/>
        <v>51.96</v>
      </c>
    </row>
    <row r="525" spans="1:8" ht="40.5">
      <c r="A525" s="375" t="s">
        <v>8187</v>
      </c>
      <c r="B525" s="330" t="s">
        <v>4341</v>
      </c>
      <c r="C525" s="375" t="s">
        <v>2176</v>
      </c>
      <c r="D525" s="375" t="s">
        <v>8723</v>
      </c>
      <c r="F525" t="str">
        <f t="shared" si="18"/>
        <v>92113</v>
      </c>
      <c r="H525" s="35">
        <f t="shared" si="19"/>
        <v>0.91</v>
      </c>
    </row>
    <row r="526" spans="1:8" ht="27">
      <c r="A526" s="375" t="s">
        <v>8189</v>
      </c>
      <c r="B526" s="330" t="s">
        <v>4342</v>
      </c>
      <c r="C526" s="375" t="s">
        <v>2176</v>
      </c>
      <c r="D526" s="375" t="s">
        <v>8770</v>
      </c>
      <c r="F526" t="str">
        <f t="shared" si="18"/>
        <v>92119</v>
      </c>
      <c r="H526" s="35">
        <f t="shared" si="19"/>
        <v>0.09</v>
      </c>
    </row>
    <row r="527" spans="1:8" ht="27">
      <c r="A527" s="375" t="s">
        <v>8191</v>
      </c>
      <c r="B527" s="330" t="s">
        <v>2649</v>
      </c>
      <c r="C527" s="375" t="s">
        <v>2176</v>
      </c>
      <c r="D527" s="375" t="s">
        <v>25644</v>
      </c>
      <c r="F527" t="str">
        <f t="shared" si="18"/>
        <v>92139</v>
      </c>
      <c r="H527" s="35">
        <f t="shared" si="19"/>
        <v>38.979999999999997</v>
      </c>
    </row>
    <row r="528" spans="1:8" ht="40.5">
      <c r="A528" s="375" t="s">
        <v>8192</v>
      </c>
      <c r="B528" s="330" t="s">
        <v>4343</v>
      </c>
      <c r="C528" s="375" t="s">
        <v>2176</v>
      </c>
      <c r="D528" s="375" t="s">
        <v>25645</v>
      </c>
      <c r="F528" t="str">
        <f t="shared" si="18"/>
        <v>92146</v>
      </c>
      <c r="H528" s="35">
        <f t="shared" si="19"/>
        <v>29.61</v>
      </c>
    </row>
    <row r="529" spans="1:8" ht="67.5">
      <c r="A529" s="375" t="s">
        <v>8193</v>
      </c>
      <c r="B529" s="330" t="s">
        <v>2650</v>
      </c>
      <c r="C529" s="375" t="s">
        <v>2176</v>
      </c>
      <c r="D529" s="375" t="s">
        <v>24822</v>
      </c>
      <c r="F529" t="str">
        <f t="shared" si="18"/>
        <v>92243</v>
      </c>
      <c r="H529" s="35">
        <f t="shared" si="19"/>
        <v>65.489999999999995</v>
      </c>
    </row>
    <row r="530" spans="1:8" ht="40.5">
      <c r="A530" s="375" t="s">
        <v>8194</v>
      </c>
      <c r="B530" s="330" t="s">
        <v>2651</v>
      </c>
      <c r="C530" s="375" t="s">
        <v>2176</v>
      </c>
      <c r="D530" s="375" t="s">
        <v>8131</v>
      </c>
      <c r="F530" t="str">
        <f t="shared" si="18"/>
        <v>92717</v>
      </c>
      <c r="H530" s="35">
        <f t="shared" si="19"/>
        <v>0.27</v>
      </c>
    </row>
    <row r="531" spans="1:8" ht="40.5">
      <c r="A531" s="375" t="s">
        <v>8195</v>
      </c>
      <c r="B531" s="330" t="s">
        <v>2652</v>
      </c>
      <c r="C531" s="375" t="s">
        <v>2176</v>
      </c>
      <c r="D531" s="375" t="s">
        <v>13797</v>
      </c>
      <c r="F531" t="str">
        <f t="shared" si="18"/>
        <v>92961</v>
      </c>
      <c r="H531" s="35">
        <f t="shared" si="19"/>
        <v>7.82</v>
      </c>
    </row>
    <row r="532" spans="1:8" ht="27">
      <c r="A532" s="375" t="s">
        <v>8196</v>
      </c>
      <c r="B532" s="330" t="s">
        <v>2653</v>
      </c>
      <c r="C532" s="375" t="s">
        <v>2176</v>
      </c>
      <c r="D532" s="375" t="s">
        <v>24042</v>
      </c>
      <c r="F532" t="str">
        <f t="shared" si="18"/>
        <v>92967</v>
      </c>
      <c r="H532" s="35">
        <f t="shared" si="19"/>
        <v>18.670000000000002</v>
      </c>
    </row>
    <row r="533" spans="1:8" ht="67.5">
      <c r="A533" s="375" t="s">
        <v>8197</v>
      </c>
      <c r="B533" s="330" t="s">
        <v>2654</v>
      </c>
      <c r="C533" s="375" t="s">
        <v>2176</v>
      </c>
      <c r="D533" s="375" t="s">
        <v>25646</v>
      </c>
      <c r="F533" t="str">
        <f t="shared" si="18"/>
        <v>93225</v>
      </c>
      <c r="H533" s="35">
        <f t="shared" si="19"/>
        <v>304.86</v>
      </c>
    </row>
    <row r="534" spans="1:8" ht="40.5">
      <c r="A534" s="375" t="s">
        <v>8198</v>
      </c>
      <c r="B534" s="330" t="s">
        <v>4344</v>
      </c>
      <c r="C534" s="375" t="s">
        <v>2176</v>
      </c>
      <c r="D534" s="375" t="s">
        <v>13219</v>
      </c>
      <c r="F534" t="str">
        <f t="shared" si="18"/>
        <v>93234</v>
      </c>
      <c r="H534" s="35">
        <f t="shared" si="19"/>
        <v>0.38</v>
      </c>
    </row>
    <row r="535" spans="1:8" ht="54">
      <c r="A535" s="375" t="s">
        <v>8200</v>
      </c>
      <c r="B535" s="330" t="s">
        <v>4345</v>
      </c>
      <c r="C535" s="375" t="s">
        <v>2176</v>
      </c>
      <c r="D535" s="375" t="s">
        <v>25647</v>
      </c>
      <c r="F535" t="str">
        <f t="shared" si="18"/>
        <v>93244</v>
      </c>
      <c r="H535" s="35">
        <f t="shared" si="19"/>
        <v>50.29</v>
      </c>
    </row>
    <row r="536" spans="1:8" ht="40.5">
      <c r="A536" s="375" t="s">
        <v>8201</v>
      </c>
      <c r="B536" s="330" t="s">
        <v>4346</v>
      </c>
      <c r="C536" s="375" t="s">
        <v>2176</v>
      </c>
      <c r="D536" s="375" t="s">
        <v>25648</v>
      </c>
      <c r="F536" t="str">
        <f t="shared" si="18"/>
        <v>93274</v>
      </c>
      <c r="H536" s="35">
        <f t="shared" si="19"/>
        <v>78.459999999999994</v>
      </c>
    </row>
    <row r="537" spans="1:8" ht="40.5">
      <c r="A537" s="375" t="s">
        <v>8202</v>
      </c>
      <c r="B537" s="330" t="s">
        <v>4347</v>
      </c>
      <c r="C537" s="375" t="s">
        <v>2176</v>
      </c>
      <c r="D537" s="375" t="s">
        <v>14081</v>
      </c>
      <c r="F537" t="str">
        <f t="shared" si="18"/>
        <v>93282</v>
      </c>
      <c r="H537" s="35">
        <f t="shared" si="19"/>
        <v>26.12</v>
      </c>
    </row>
    <row r="538" spans="1:8" ht="40.5">
      <c r="A538" s="375" t="s">
        <v>8203</v>
      </c>
      <c r="B538" s="330" t="s">
        <v>4348</v>
      </c>
      <c r="C538" s="375" t="s">
        <v>2176</v>
      </c>
      <c r="D538" s="375" t="s">
        <v>25649</v>
      </c>
      <c r="F538" t="str">
        <f t="shared" si="18"/>
        <v>93288</v>
      </c>
      <c r="H538" s="35">
        <f t="shared" si="19"/>
        <v>128.6</v>
      </c>
    </row>
    <row r="539" spans="1:8" ht="67.5">
      <c r="A539" s="375" t="s">
        <v>8204</v>
      </c>
      <c r="B539" s="330" t="s">
        <v>4349</v>
      </c>
      <c r="C539" s="375" t="s">
        <v>2176</v>
      </c>
      <c r="D539" s="375" t="s">
        <v>23977</v>
      </c>
      <c r="F539" t="str">
        <f t="shared" si="18"/>
        <v>93403</v>
      </c>
      <c r="H539" s="35">
        <f t="shared" si="19"/>
        <v>46.03</v>
      </c>
    </row>
    <row r="540" spans="1:8" ht="81">
      <c r="A540" s="375" t="s">
        <v>8205</v>
      </c>
      <c r="B540" s="330" t="s">
        <v>4350</v>
      </c>
      <c r="C540" s="375" t="s">
        <v>2176</v>
      </c>
      <c r="D540" s="375" t="s">
        <v>23341</v>
      </c>
      <c r="F540" t="str">
        <f t="shared" si="18"/>
        <v>93409</v>
      </c>
      <c r="H540" s="35">
        <f t="shared" si="19"/>
        <v>41</v>
      </c>
    </row>
    <row r="541" spans="1:8" ht="40.5">
      <c r="A541" s="375" t="s">
        <v>8206</v>
      </c>
      <c r="B541" s="330" t="s">
        <v>4351</v>
      </c>
      <c r="C541" s="375" t="s">
        <v>2176</v>
      </c>
      <c r="D541" s="375" t="s">
        <v>13716</v>
      </c>
      <c r="F541" t="str">
        <f t="shared" si="18"/>
        <v>93416</v>
      </c>
      <c r="H541" s="35">
        <f t="shared" si="19"/>
        <v>0.33</v>
      </c>
    </row>
    <row r="542" spans="1:8" ht="27">
      <c r="A542" s="375" t="s">
        <v>8208</v>
      </c>
      <c r="B542" s="330" t="s">
        <v>4352</v>
      </c>
      <c r="C542" s="375" t="s">
        <v>2176</v>
      </c>
      <c r="D542" s="375" t="s">
        <v>22862</v>
      </c>
      <c r="F542" t="str">
        <f t="shared" si="18"/>
        <v>93422</v>
      </c>
      <c r="H542" s="35">
        <f t="shared" si="19"/>
        <v>4.49</v>
      </c>
    </row>
    <row r="543" spans="1:8" ht="27">
      <c r="A543" s="375" t="s">
        <v>8210</v>
      </c>
      <c r="B543" s="330" t="s">
        <v>4353</v>
      </c>
      <c r="C543" s="375" t="s">
        <v>2176</v>
      </c>
      <c r="D543" s="375" t="s">
        <v>13935</v>
      </c>
      <c r="F543" t="str">
        <f t="shared" si="18"/>
        <v>93428</v>
      </c>
      <c r="H543" s="35">
        <f t="shared" si="19"/>
        <v>6.37</v>
      </c>
    </row>
    <row r="544" spans="1:8" ht="40.5">
      <c r="A544" s="375" t="s">
        <v>8211</v>
      </c>
      <c r="B544" s="330" t="s">
        <v>4354</v>
      </c>
      <c r="C544" s="375" t="s">
        <v>2176</v>
      </c>
      <c r="D544" s="375" t="s">
        <v>25650</v>
      </c>
      <c r="F544" t="str">
        <f t="shared" si="18"/>
        <v>93434</v>
      </c>
      <c r="H544" s="35">
        <f t="shared" si="19"/>
        <v>207.42</v>
      </c>
    </row>
    <row r="545" spans="1:8" ht="40.5">
      <c r="A545" s="375" t="s">
        <v>8212</v>
      </c>
      <c r="B545" s="330" t="s">
        <v>4355</v>
      </c>
      <c r="C545" s="375" t="s">
        <v>2176</v>
      </c>
      <c r="D545" s="375" t="s">
        <v>25651</v>
      </c>
      <c r="F545" t="str">
        <f t="shared" si="18"/>
        <v>93440</v>
      </c>
      <c r="H545" s="35">
        <f t="shared" si="19"/>
        <v>105.56</v>
      </c>
    </row>
    <row r="546" spans="1:8" ht="27">
      <c r="A546" s="375" t="s">
        <v>8213</v>
      </c>
      <c r="B546" s="330" t="s">
        <v>4356</v>
      </c>
      <c r="C546" s="375" t="s">
        <v>2176</v>
      </c>
      <c r="D546" s="375" t="s">
        <v>25652</v>
      </c>
      <c r="F546" t="str">
        <f t="shared" si="18"/>
        <v>95122</v>
      </c>
      <c r="H546" s="35">
        <f t="shared" si="19"/>
        <v>155.15</v>
      </c>
    </row>
    <row r="547" spans="1:8" ht="40.5">
      <c r="A547" s="375" t="s">
        <v>8214</v>
      </c>
      <c r="B547" s="330" t="s">
        <v>4357</v>
      </c>
      <c r="C547" s="375" t="s">
        <v>2176</v>
      </c>
      <c r="D547" s="375" t="s">
        <v>22196</v>
      </c>
      <c r="F547" t="str">
        <f t="shared" si="18"/>
        <v>95128</v>
      </c>
      <c r="H547" s="35">
        <f t="shared" si="19"/>
        <v>48.43</v>
      </c>
    </row>
    <row r="548" spans="1:8" ht="27">
      <c r="A548" s="375" t="s">
        <v>8215</v>
      </c>
      <c r="B548" s="330" t="s">
        <v>4358</v>
      </c>
      <c r="C548" s="375" t="s">
        <v>2176</v>
      </c>
      <c r="D548" s="375" t="s">
        <v>8316</v>
      </c>
      <c r="F548" t="str">
        <f t="shared" si="18"/>
        <v>95140</v>
      </c>
      <c r="H548" s="35">
        <f t="shared" si="19"/>
        <v>0.05</v>
      </c>
    </row>
    <row r="549" spans="1:8" ht="40.5">
      <c r="A549" s="375" t="s">
        <v>8217</v>
      </c>
      <c r="B549" s="330" t="s">
        <v>4359</v>
      </c>
      <c r="C549" s="375" t="s">
        <v>2176</v>
      </c>
      <c r="D549" s="375" t="s">
        <v>23644</v>
      </c>
      <c r="F549" t="str">
        <f t="shared" si="18"/>
        <v>95213</v>
      </c>
      <c r="H549" s="35">
        <f t="shared" si="19"/>
        <v>83.14</v>
      </c>
    </row>
    <row r="550" spans="1:8" ht="27">
      <c r="A550" s="375" t="s">
        <v>8218</v>
      </c>
      <c r="B550" s="330" t="s">
        <v>4360</v>
      </c>
      <c r="C550" s="375" t="s">
        <v>2176</v>
      </c>
      <c r="D550" s="375" t="s">
        <v>25073</v>
      </c>
      <c r="F550" t="str">
        <f t="shared" si="18"/>
        <v>95219</v>
      </c>
      <c r="H550" s="35">
        <f t="shared" si="19"/>
        <v>27.29</v>
      </c>
    </row>
    <row r="551" spans="1:8" ht="27">
      <c r="A551" s="375" t="s">
        <v>8219</v>
      </c>
      <c r="B551" s="330" t="s">
        <v>4361</v>
      </c>
      <c r="C551" s="375" t="s">
        <v>2176</v>
      </c>
      <c r="D551" s="375" t="s">
        <v>25653</v>
      </c>
      <c r="F551" t="str">
        <f t="shared" si="18"/>
        <v>95259</v>
      </c>
      <c r="H551" s="35">
        <f t="shared" si="19"/>
        <v>18.5</v>
      </c>
    </row>
    <row r="552" spans="1:8" ht="40.5">
      <c r="A552" s="375" t="s">
        <v>8221</v>
      </c>
      <c r="B552" s="330" t="s">
        <v>4362</v>
      </c>
      <c r="C552" s="375" t="s">
        <v>2176</v>
      </c>
      <c r="D552" s="375" t="s">
        <v>7765</v>
      </c>
      <c r="F552" t="str">
        <f t="shared" si="18"/>
        <v>95265</v>
      </c>
      <c r="H552" s="35">
        <f t="shared" si="19"/>
        <v>0.89</v>
      </c>
    </row>
    <row r="553" spans="1:8" ht="40.5">
      <c r="A553" s="375" t="s">
        <v>8222</v>
      </c>
      <c r="B553" s="330" t="s">
        <v>4363</v>
      </c>
      <c r="C553" s="375" t="s">
        <v>2176</v>
      </c>
      <c r="D553" s="375" t="s">
        <v>13218</v>
      </c>
      <c r="F553" t="str">
        <f t="shared" si="18"/>
        <v>95271</v>
      </c>
      <c r="H553" s="35">
        <f t="shared" si="19"/>
        <v>0.46</v>
      </c>
    </row>
    <row r="554" spans="1:8" ht="40.5">
      <c r="A554" s="375" t="s">
        <v>8224</v>
      </c>
      <c r="B554" s="330" t="s">
        <v>4364</v>
      </c>
      <c r="C554" s="375" t="s">
        <v>2176</v>
      </c>
      <c r="D554" s="375" t="s">
        <v>13218</v>
      </c>
      <c r="F554" t="str">
        <f t="shared" si="18"/>
        <v>95277</v>
      </c>
      <c r="H554" s="35">
        <f t="shared" si="19"/>
        <v>0.46</v>
      </c>
    </row>
    <row r="555" spans="1:8" ht="40.5">
      <c r="A555" s="375" t="s">
        <v>8225</v>
      </c>
      <c r="B555" s="330" t="s">
        <v>4365</v>
      </c>
      <c r="C555" s="375" t="s">
        <v>2176</v>
      </c>
      <c r="D555" s="375" t="s">
        <v>8454</v>
      </c>
      <c r="F555" t="str">
        <f t="shared" si="18"/>
        <v>95283</v>
      </c>
      <c r="H555" s="35">
        <f t="shared" si="19"/>
        <v>0.5</v>
      </c>
    </row>
    <row r="556" spans="1:8" ht="54">
      <c r="A556" s="375" t="s">
        <v>8227</v>
      </c>
      <c r="B556" s="330" t="s">
        <v>4366</v>
      </c>
      <c r="C556" s="375" t="s">
        <v>2176</v>
      </c>
      <c r="D556" s="375" t="s">
        <v>22690</v>
      </c>
      <c r="F556" t="str">
        <f t="shared" si="18"/>
        <v>95621</v>
      </c>
      <c r="H556" s="35">
        <f t="shared" si="19"/>
        <v>18.28</v>
      </c>
    </row>
    <row r="557" spans="1:8" ht="54">
      <c r="A557" s="375" t="s">
        <v>8228</v>
      </c>
      <c r="B557" s="330" t="s">
        <v>4367</v>
      </c>
      <c r="C557" s="375" t="s">
        <v>2176</v>
      </c>
      <c r="D557" s="375" t="s">
        <v>24553</v>
      </c>
      <c r="F557" t="str">
        <f t="shared" si="18"/>
        <v>95632</v>
      </c>
      <c r="H557" s="35">
        <f t="shared" si="19"/>
        <v>61.92</v>
      </c>
    </row>
    <row r="558" spans="1:8" ht="40.5">
      <c r="A558" s="375" t="s">
        <v>8229</v>
      </c>
      <c r="B558" s="330" t="s">
        <v>4368</v>
      </c>
      <c r="C558" s="375" t="s">
        <v>2176</v>
      </c>
      <c r="D558" s="375" t="s">
        <v>25654</v>
      </c>
      <c r="F558" t="str">
        <f t="shared" si="18"/>
        <v>95703</v>
      </c>
      <c r="H558" s="35">
        <f t="shared" si="19"/>
        <v>33.479999999999997</v>
      </c>
    </row>
    <row r="559" spans="1:8" ht="40.5">
      <c r="A559" s="375" t="s">
        <v>8230</v>
      </c>
      <c r="B559" s="330" t="s">
        <v>4369</v>
      </c>
      <c r="C559" s="375" t="s">
        <v>2176</v>
      </c>
      <c r="D559" s="375" t="s">
        <v>25655</v>
      </c>
      <c r="F559" t="str">
        <f t="shared" si="18"/>
        <v>95709</v>
      </c>
      <c r="H559" s="35">
        <f t="shared" si="19"/>
        <v>66.489999999999995</v>
      </c>
    </row>
    <row r="560" spans="1:8" ht="54">
      <c r="A560" s="375" t="s">
        <v>8231</v>
      </c>
      <c r="B560" s="330" t="s">
        <v>4370</v>
      </c>
      <c r="C560" s="375" t="s">
        <v>2176</v>
      </c>
      <c r="D560" s="375" t="s">
        <v>25656</v>
      </c>
      <c r="F560" t="str">
        <f t="shared" si="18"/>
        <v>95715</v>
      </c>
      <c r="H560" s="35">
        <f t="shared" si="19"/>
        <v>75.150000000000006</v>
      </c>
    </row>
    <row r="561" spans="1:8" ht="67.5">
      <c r="A561" s="375" t="s">
        <v>8232</v>
      </c>
      <c r="B561" s="330" t="s">
        <v>4371</v>
      </c>
      <c r="C561" s="375" t="s">
        <v>2176</v>
      </c>
      <c r="D561" s="375" t="s">
        <v>24502</v>
      </c>
      <c r="F561" t="str">
        <f t="shared" si="18"/>
        <v>95721</v>
      </c>
      <c r="H561" s="35">
        <f t="shared" si="19"/>
        <v>73.5</v>
      </c>
    </row>
    <row r="562" spans="1:8" ht="40.5">
      <c r="A562" s="375" t="s">
        <v>8233</v>
      </c>
      <c r="B562" s="330" t="s">
        <v>4372</v>
      </c>
      <c r="C562" s="375" t="s">
        <v>2176</v>
      </c>
      <c r="D562" s="375" t="s">
        <v>25657</v>
      </c>
      <c r="F562" t="str">
        <f t="shared" si="18"/>
        <v>95873</v>
      </c>
      <c r="H562" s="35">
        <f t="shared" si="19"/>
        <v>10.17</v>
      </c>
    </row>
    <row r="563" spans="1:8" ht="40.5">
      <c r="A563" s="375" t="s">
        <v>8235</v>
      </c>
      <c r="B563" s="330" t="s">
        <v>4373</v>
      </c>
      <c r="C563" s="375" t="s">
        <v>2176</v>
      </c>
      <c r="D563" s="375" t="s">
        <v>25658</v>
      </c>
      <c r="F563" t="str">
        <f t="shared" si="18"/>
        <v>96014</v>
      </c>
      <c r="H563" s="35">
        <f t="shared" si="19"/>
        <v>50.86</v>
      </c>
    </row>
    <row r="564" spans="1:8" ht="40.5">
      <c r="A564" s="375" t="s">
        <v>8236</v>
      </c>
      <c r="B564" s="330" t="s">
        <v>4374</v>
      </c>
      <c r="C564" s="375" t="s">
        <v>2176</v>
      </c>
      <c r="D564" s="375" t="s">
        <v>24403</v>
      </c>
      <c r="F564" t="str">
        <f t="shared" si="18"/>
        <v>96021</v>
      </c>
      <c r="H564" s="35">
        <f t="shared" si="19"/>
        <v>50.7</v>
      </c>
    </row>
    <row r="565" spans="1:8" ht="40.5">
      <c r="A565" s="375" t="s">
        <v>8237</v>
      </c>
      <c r="B565" s="330" t="s">
        <v>4375</v>
      </c>
      <c r="C565" s="375" t="s">
        <v>2176</v>
      </c>
      <c r="D565" s="375" t="s">
        <v>25659</v>
      </c>
      <c r="F565" t="str">
        <f t="shared" si="18"/>
        <v>96029</v>
      </c>
      <c r="H565" s="35">
        <f t="shared" si="19"/>
        <v>46.49</v>
      </c>
    </row>
    <row r="566" spans="1:8" ht="40.5">
      <c r="A566" s="375" t="s">
        <v>8238</v>
      </c>
      <c r="B566" s="330" t="s">
        <v>4376</v>
      </c>
      <c r="C566" s="375" t="s">
        <v>2176</v>
      </c>
      <c r="D566" s="375" t="s">
        <v>22443</v>
      </c>
      <c r="F566" t="str">
        <f t="shared" si="18"/>
        <v>96036</v>
      </c>
      <c r="H566" s="35">
        <f t="shared" si="19"/>
        <v>52.96</v>
      </c>
    </row>
    <row r="567" spans="1:8" ht="40.5">
      <c r="A567" s="375" t="s">
        <v>8239</v>
      </c>
      <c r="B567" s="330" t="s">
        <v>4377</v>
      </c>
      <c r="C567" s="375" t="s">
        <v>2176</v>
      </c>
      <c r="D567" s="375" t="s">
        <v>24468</v>
      </c>
      <c r="F567" t="str">
        <f t="shared" si="18"/>
        <v>96155</v>
      </c>
      <c r="H567" s="35">
        <f t="shared" si="19"/>
        <v>46.65</v>
      </c>
    </row>
    <row r="568" spans="1:8" ht="40.5">
      <c r="A568" s="375" t="s">
        <v>8240</v>
      </c>
      <c r="B568" s="330" t="s">
        <v>4378</v>
      </c>
      <c r="C568" s="375" t="s">
        <v>2176</v>
      </c>
      <c r="D568" s="375" t="s">
        <v>22803</v>
      </c>
      <c r="F568" t="str">
        <f t="shared" si="18"/>
        <v>96156</v>
      </c>
      <c r="H568" s="35">
        <f t="shared" si="19"/>
        <v>50.14</v>
      </c>
    </row>
    <row r="569" spans="1:8" ht="40.5">
      <c r="A569" s="375" t="s">
        <v>8241</v>
      </c>
      <c r="B569" s="330" t="s">
        <v>4379</v>
      </c>
      <c r="C569" s="375" t="s">
        <v>2176</v>
      </c>
      <c r="D569" s="375" t="s">
        <v>24687</v>
      </c>
      <c r="F569" t="str">
        <f t="shared" si="18"/>
        <v>96159</v>
      </c>
      <c r="H569" s="35">
        <f t="shared" si="19"/>
        <v>63.5</v>
      </c>
    </row>
    <row r="570" spans="1:8" ht="40.5">
      <c r="A570" s="375" t="s">
        <v>8242</v>
      </c>
      <c r="B570" s="330" t="s">
        <v>4380</v>
      </c>
      <c r="C570" s="375" t="s">
        <v>2176</v>
      </c>
      <c r="D570" s="375" t="s">
        <v>25660</v>
      </c>
      <c r="F570" t="str">
        <f t="shared" si="18"/>
        <v>96246</v>
      </c>
      <c r="H570" s="35">
        <f t="shared" si="19"/>
        <v>50.66</v>
      </c>
    </row>
    <row r="571" spans="1:8" ht="40.5">
      <c r="A571" s="375" t="s">
        <v>8243</v>
      </c>
      <c r="B571" s="330" t="s">
        <v>4381</v>
      </c>
      <c r="C571" s="375" t="s">
        <v>2176</v>
      </c>
      <c r="D571" s="375" t="s">
        <v>24888</v>
      </c>
      <c r="F571" t="str">
        <f t="shared" si="18"/>
        <v>96302</v>
      </c>
      <c r="H571" s="35">
        <f t="shared" si="19"/>
        <v>87.24</v>
      </c>
    </row>
    <row r="572" spans="1:8" ht="54">
      <c r="A572" s="375" t="s">
        <v>8244</v>
      </c>
      <c r="B572" s="330" t="s">
        <v>4382</v>
      </c>
      <c r="C572" s="375" t="s">
        <v>2176</v>
      </c>
      <c r="D572" s="375" t="s">
        <v>8450</v>
      </c>
      <c r="F572" t="str">
        <f t="shared" si="18"/>
        <v>96308</v>
      </c>
      <c r="H572" s="35">
        <f t="shared" si="19"/>
        <v>0.18</v>
      </c>
    </row>
    <row r="573" spans="1:8" ht="54">
      <c r="A573" s="375" t="s">
        <v>8246</v>
      </c>
      <c r="B573" s="330" t="s">
        <v>4383</v>
      </c>
      <c r="C573" s="375" t="s">
        <v>2176</v>
      </c>
      <c r="D573" s="375" t="s">
        <v>25661</v>
      </c>
      <c r="F573" t="str">
        <f t="shared" si="18"/>
        <v>96464</v>
      </c>
      <c r="H573" s="35">
        <f t="shared" si="19"/>
        <v>66.08</v>
      </c>
    </row>
    <row r="574" spans="1:8" ht="54">
      <c r="A574" s="375" t="s">
        <v>21709</v>
      </c>
      <c r="B574" s="330" t="s">
        <v>21710</v>
      </c>
      <c r="C574" s="375" t="s">
        <v>2176</v>
      </c>
      <c r="D574" s="375" t="s">
        <v>8770</v>
      </c>
      <c r="F574" t="str">
        <f t="shared" si="18"/>
        <v>98765</v>
      </c>
      <c r="H574" s="35">
        <f t="shared" si="19"/>
        <v>0.09</v>
      </c>
    </row>
    <row r="575" spans="1:8" ht="54">
      <c r="A575" s="375" t="s">
        <v>23378</v>
      </c>
      <c r="B575" s="330" t="s">
        <v>23379</v>
      </c>
      <c r="C575" s="375" t="s">
        <v>2176</v>
      </c>
      <c r="D575" s="375" t="s">
        <v>8450</v>
      </c>
      <c r="F575" t="str">
        <f t="shared" si="18"/>
        <v>99834</v>
      </c>
      <c r="H575" s="35">
        <f t="shared" si="19"/>
        <v>0.18</v>
      </c>
    </row>
    <row r="576" spans="1:8" ht="54">
      <c r="A576" s="375" t="s">
        <v>8247</v>
      </c>
      <c r="B576" s="330" t="s">
        <v>4384</v>
      </c>
      <c r="C576" s="375" t="s">
        <v>108</v>
      </c>
      <c r="D576" s="375" t="s">
        <v>24733</v>
      </c>
      <c r="F576" t="str">
        <f t="shared" si="18"/>
        <v>5089</v>
      </c>
      <c r="H576" s="35">
        <f t="shared" si="19"/>
        <v>26.27</v>
      </c>
    </row>
    <row r="577" spans="1:8" ht="40.5">
      <c r="A577" s="375" t="s">
        <v>8249</v>
      </c>
      <c r="B577" s="330" t="s">
        <v>2655</v>
      </c>
      <c r="C577" s="375" t="s">
        <v>108</v>
      </c>
      <c r="D577" s="375" t="s">
        <v>10131</v>
      </c>
      <c r="F577" t="str">
        <f t="shared" si="18"/>
        <v>5627</v>
      </c>
      <c r="H577" s="35">
        <f t="shared" si="19"/>
        <v>30.02</v>
      </c>
    </row>
    <row r="578" spans="1:8" ht="40.5">
      <c r="A578" s="375" t="s">
        <v>8250</v>
      </c>
      <c r="B578" s="330" t="s">
        <v>2656</v>
      </c>
      <c r="C578" s="375" t="s">
        <v>108</v>
      </c>
      <c r="D578" s="375" t="s">
        <v>9056</v>
      </c>
      <c r="F578" t="str">
        <f t="shared" si="18"/>
        <v>5628</v>
      </c>
      <c r="H578" s="35">
        <f t="shared" si="19"/>
        <v>7.71</v>
      </c>
    </row>
    <row r="579" spans="1:8" ht="40.5">
      <c r="A579" s="375" t="s">
        <v>8252</v>
      </c>
      <c r="B579" s="330" t="s">
        <v>2657</v>
      </c>
      <c r="C579" s="375" t="s">
        <v>108</v>
      </c>
      <c r="D579" s="375" t="s">
        <v>14132</v>
      </c>
      <c r="F579" t="str">
        <f t="shared" si="18"/>
        <v>5629</v>
      </c>
      <c r="H579" s="35">
        <f t="shared" si="19"/>
        <v>37.53</v>
      </c>
    </row>
    <row r="580" spans="1:8" ht="40.5">
      <c r="A580" s="375" t="s">
        <v>8253</v>
      </c>
      <c r="B580" s="330" t="s">
        <v>2658</v>
      </c>
      <c r="C580" s="375" t="s">
        <v>108</v>
      </c>
      <c r="D580" s="375" t="s">
        <v>25662</v>
      </c>
      <c r="F580" t="str">
        <f t="shared" si="18"/>
        <v>5630</v>
      </c>
      <c r="H580" s="35">
        <f t="shared" si="19"/>
        <v>50.18</v>
      </c>
    </row>
    <row r="581" spans="1:8" ht="40.5">
      <c r="A581" s="375" t="s">
        <v>8254</v>
      </c>
      <c r="B581" s="330" t="s">
        <v>4385</v>
      </c>
      <c r="C581" s="375" t="s">
        <v>108</v>
      </c>
      <c r="D581" s="375" t="s">
        <v>12560</v>
      </c>
      <c r="F581" t="str">
        <f t="shared" ref="F581:F644" si="20">TRIM(A581)</f>
        <v>5658</v>
      </c>
      <c r="H581" s="35">
        <f t="shared" ref="H581:H644" si="21">ROUND(D581*(1+$H$1),2)</f>
        <v>1.52</v>
      </c>
    </row>
    <row r="582" spans="1:8" ht="67.5">
      <c r="A582" s="375" t="s">
        <v>8255</v>
      </c>
      <c r="B582" s="330" t="s">
        <v>4386</v>
      </c>
      <c r="C582" s="375" t="s">
        <v>108</v>
      </c>
      <c r="D582" s="375" t="s">
        <v>25663</v>
      </c>
      <c r="F582" t="str">
        <f t="shared" si="20"/>
        <v>5664</v>
      </c>
      <c r="H582" s="35">
        <f t="shared" si="21"/>
        <v>21.99</v>
      </c>
    </row>
    <row r="583" spans="1:8" ht="67.5">
      <c r="A583" s="375" t="s">
        <v>8256</v>
      </c>
      <c r="B583" s="330" t="s">
        <v>4387</v>
      </c>
      <c r="C583" s="375" t="s">
        <v>108</v>
      </c>
      <c r="D583" s="375" t="s">
        <v>25664</v>
      </c>
      <c r="F583" t="str">
        <f t="shared" si="20"/>
        <v>5667</v>
      </c>
      <c r="H583" s="35">
        <f t="shared" si="21"/>
        <v>19.55</v>
      </c>
    </row>
    <row r="584" spans="1:8" ht="67.5">
      <c r="A584" s="375" t="s">
        <v>8258</v>
      </c>
      <c r="B584" s="330" t="s">
        <v>4388</v>
      </c>
      <c r="C584" s="375" t="s">
        <v>108</v>
      </c>
      <c r="D584" s="375" t="s">
        <v>25303</v>
      </c>
      <c r="F584" t="str">
        <f t="shared" si="20"/>
        <v>5668</v>
      </c>
      <c r="H584" s="35">
        <f t="shared" si="21"/>
        <v>38.380000000000003</v>
      </c>
    </row>
    <row r="585" spans="1:8" ht="54">
      <c r="A585" s="375" t="s">
        <v>8259</v>
      </c>
      <c r="B585" s="330" t="s">
        <v>4389</v>
      </c>
      <c r="C585" s="375" t="s">
        <v>108</v>
      </c>
      <c r="D585" s="375" t="s">
        <v>25665</v>
      </c>
      <c r="F585" t="str">
        <f t="shared" si="20"/>
        <v>5674</v>
      </c>
      <c r="H585" s="35">
        <f t="shared" si="21"/>
        <v>25.27</v>
      </c>
    </row>
    <row r="586" spans="1:8" ht="54">
      <c r="A586" s="375" t="s">
        <v>8261</v>
      </c>
      <c r="B586" s="330" t="s">
        <v>4390</v>
      </c>
      <c r="C586" s="375" t="s">
        <v>108</v>
      </c>
      <c r="D586" s="375" t="s">
        <v>8262</v>
      </c>
      <c r="F586" t="str">
        <f t="shared" si="20"/>
        <v>5692</v>
      </c>
      <c r="H586" s="35">
        <f t="shared" si="21"/>
        <v>0.2</v>
      </c>
    </row>
    <row r="587" spans="1:8" ht="54">
      <c r="A587" s="375" t="s">
        <v>8263</v>
      </c>
      <c r="B587" s="330" t="s">
        <v>4391</v>
      </c>
      <c r="C587" s="375" t="s">
        <v>108</v>
      </c>
      <c r="D587" s="375" t="s">
        <v>17119</v>
      </c>
      <c r="F587" t="str">
        <f t="shared" si="20"/>
        <v>5693</v>
      </c>
      <c r="H587" s="35">
        <f t="shared" si="21"/>
        <v>8.09</v>
      </c>
    </row>
    <row r="588" spans="1:8" ht="54">
      <c r="A588" s="375" t="s">
        <v>8265</v>
      </c>
      <c r="B588" s="330" t="s">
        <v>2659</v>
      </c>
      <c r="C588" s="375" t="s">
        <v>108</v>
      </c>
      <c r="D588" s="375" t="s">
        <v>19378</v>
      </c>
      <c r="F588" t="str">
        <f t="shared" si="20"/>
        <v>5695</v>
      </c>
      <c r="H588" s="35">
        <f t="shared" si="21"/>
        <v>27.84</v>
      </c>
    </row>
    <row r="589" spans="1:8" ht="40.5">
      <c r="A589" s="375" t="s">
        <v>8266</v>
      </c>
      <c r="B589" s="330" t="s">
        <v>4392</v>
      </c>
      <c r="C589" s="375" t="s">
        <v>108</v>
      </c>
      <c r="D589" s="375" t="s">
        <v>25621</v>
      </c>
      <c r="F589" t="str">
        <f t="shared" si="20"/>
        <v>5703</v>
      </c>
      <c r="H589" s="35">
        <f t="shared" si="21"/>
        <v>22.48</v>
      </c>
    </row>
    <row r="590" spans="1:8" ht="67.5">
      <c r="A590" s="375" t="s">
        <v>8268</v>
      </c>
      <c r="B590" s="330" t="s">
        <v>4393</v>
      </c>
      <c r="C590" s="375" t="s">
        <v>108</v>
      </c>
      <c r="D590" s="375" t="s">
        <v>22205</v>
      </c>
      <c r="F590" t="str">
        <f t="shared" si="20"/>
        <v>5705</v>
      </c>
      <c r="H590" s="35">
        <f t="shared" si="21"/>
        <v>17.489999999999998</v>
      </c>
    </row>
    <row r="591" spans="1:8" ht="27">
      <c r="A591" s="375" t="s">
        <v>8269</v>
      </c>
      <c r="B591" s="330" t="s">
        <v>4394</v>
      </c>
      <c r="C591" s="375" t="s">
        <v>108</v>
      </c>
      <c r="D591" s="375" t="s">
        <v>22455</v>
      </c>
      <c r="F591" t="str">
        <f t="shared" si="20"/>
        <v>5707</v>
      </c>
      <c r="H591" s="35">
        <f t="shared" si="21"/>
        <v>51.85</v>
      </c>
    </row>
    <row r="592" spans="1:8" ht="40.5">
      <c r="A592" s="375" t="s">
        <v>8270</v>
      </c>
      <c r="B592" s="330" t="s">
        <v>4395</v>
      </c>
      <c r="C592" s="375" t="s">
        <v>108</v>
      </c>
      <c r="D592" s="375" t="s">
        <v>25666</v>
      </c>
      <c r="F592" t="str">
        <f t="shared" si="20"/>
        <v>5710</v>
      </c>
      <c r="H592" s="35">
        <f t="shared" si="21"/>
        <v>132.03</v>
      </c>
    </row>
    <row r="593" spans="1:8" ht="54">
      <c r="A593" s="375" t="s">
        <v>8271</v>
      </c>
      <c r="B593" s="330" t="s">
        <v>4396</v>
      </c>
      <c r="C593" s="375" t="s">
        <v>108</v>
      </c>
      <c r="D593" s="375" t="s">
        <v>25667</v>
      </c>
      <c r="F593" t="str">
        <f t="shared" si="20"/>
        <v>5711</v>
      </c>
      <c r="H593" s="35">
        <f t="shared" si="21"/>
        <v>69.319999999999993</v>
      </c>
    </row>
    <row r="594" spans="1:8" ht="27">
      <c r="A594" s="375" t="s">
        <v>8272</v>
      </c>
      <c r="B594" s="330" t="s">
        <v>2185</v>
      </c>
      <c r="C594" s="375" t="s">
        <v>108</v>
      </c>
      <c r="D594" s="375" t="s">
        <v>14853</v>
      </c>
      <c r="F594" t="str">
        <f t="shared" si="20"/>
        <v>5714</v>
      </c>
      <c r="H594" s="35">
        <f t="shared" si="21"/>
        <v>10.050000000000001</v>
      </c>
    </row>
    <row r="595" spans="1:8" ht="40.5">
      <c r="A595" s="375" t="s">
        <v>8274</v>
      </c>
      <c r="B595" s="330" t="s">
        <v>2186</v>
      </c>
      <c r="C595" s="375" t="s">
        <v>108</v>
      </c>
      <c r="D595" s="375" t="s">
        <v>25668</v>
      </c>
      <c r="F595" t="str">
        <f t="shared" si="20"/>
        <v>5715</v>
      </c>
      <c r="H595" s="35">
        <f t="shared" si="21"/>
        <v>93.27</v>
      </c>
    </row>
    <row r="596" spans="1:8" ht="40.5">
      <c r="A596" s="375" t="s">
        <v>8275</v>
      </c>
      <c r="B596" s="330" t="s">
        <v>2660</v>
      </c>
      <c r="C596" s="375" t="s">
        <v>108</v>
      </c>
      <c r="D596" s="375" t="s">
        <v>25669</v>
      </c>
      <c r="F596" t="str">
        <f t="shared" si="20"/>
        <v>5718</v>
      </c>
      <c r="H596" s="35">
        <f t="shared" si="21"/>
        <v>82.74</v>
      </c>
    </row>
    <row r="597" spans="1:8" ht="54">
      <c r="A597" s="375" t="s">
        <v>8276</v>
      </c>
      <c r="B597" s="330" t="s">
        <v>4397</v>
      </c>
      <c r="C597" s="375" t="s">
        <v>108</v>
      </c>
      <c r="D597" s="375" t="s">
        <v>25670</v>
      </c>
      <c r="F597" t="str">
        <f t="shared" si="20"/>
        <v>5721</v>
      </c>
      <c r="H597" s="35">
        <f t="shared" si="21"/>
        <v>73</v>
      </c>
    </row>
    <row r="598" spans="1:8" ht="40.5">
      <c r="A598" s="375" t="s">
        <v>8277</v>
      </c>
      <c r="B598" s="330" t="s">
        <v>2661</v>
      </c>
      <c r="C598" s="375" t="s">
        <v>108</v>
      </c>
      <c r="D598" s="375" t="s">
        <v>25671</v>
      </c>
      <c r="F598" t="str">
        <f t="shared" si="20"/>
        <v>5722</v>
      </c>
      <c r="H598" s="35">
        <f t="shared" si="21"/>
        <v>168.83</v>
      </c>
    </row>
    <row r="599" spans="1:8" ht="40.5">
      <c r="A599" s="375" t="s">
        <v>8278</v>
      </c>
      <c r="B599" s="330" t="s">
        <v>2662</v>
      </c>
      <c r="C599" s="375" t="s">
        <v>108</v>
      </c>
      <c r="D599" s="375" t="s">
        <v>23380</v>
      </c>
      <c r="F599" t="str">
        <f t="shared" si="20"/>
        <v>5724</v>
      </c>
      <c r="H599" s="35">
        <f t="shared" si="21"/>
        <v>38.590000000000003</v>
      </c>
    </row>
    <row r="600" spans="1:8" ht="54">
      <c r="A600" s="375" t="s">
        <v>8279</v>
      </c>
      <c r="B600" s="330" t="s">
        <v>2663</v>
      </c>
      <c r="C600" s="375" t="s">
        <v>108</v>
      </c>
      <c r="D600" s="375" t="s">
        <v>8234</v>
      </c>
      <c r="F600" t="str">
        <f t="shared" si="20"/>
        <v>5727</v>
      </c>
      <c r="H600" s="35">
        <f t="shared" si="21"/>
        <v>7.62</v>
      </c>
    </row>
    <row r="601" spans="1:8" ht="54">
      <c r="A601" s="375" t="s">
        <v>8281</v>
      </c>
      <c r="B601" s="330" t="s">
        <v>2664</v>
      </c>
      <c r="C601" s="375" t="s">
        <v>108</v>
      </c>
      <c r="D601" s="375" t="s">
        <v>10286</v>
      </c>
      <c r="F601" t="str">
        <f t="shared" si="20"/>
        <v>5729</v>
      </c>
      <c r="H601" s="35">
        <f t="shared" si="21"/>
        <v>31.03</v>
      </c>
    </row>
    <row r="602" spans="1:8" ht="54">
      <c r="A602" s="375" t="s">
        <v>8282</v>
      </c>
      <c r="B602" s="330" t="s">
        <v>2665</v>
      </c>
      <c r="C602" s="375" t="s">
        <v>108</v>
      </c>
      <c r="D602" s="375" t="s">
        <v>25672</v>
      </c>
      <c r="F602" t="str">
        <f t="shared" si="20"/>
        <v>5730</v>
      </c>
      <c r="H602" s="35">
        <f t="shared" si="21"/>
        <v>32.229999999999997</v>
      </c>
    </row>
    <row r="603" spans="1:8" ht="67.5">
      <c r="A603" s="375" t="s">
        <v>8283</v>
      </c>
      <c r="B603" s="330" t="s">
        <v>4398</v>
      </c>
      <c r="C603" s="375" t="s">
        <v>108</v>
      </c>
      <c r="D603" s="375" t="s">
        <v>23364</v>
      </c>
      <c r="F603" t="str">
        <f t="shared" si="20"/>
        <v>5735</v>
      </c>
      <c r="H603" s="35">
        <f t="shared" si="21"/>
        <v>21.21</v>
      </c>
    </row>
    <row r="604" spans="1:8" ht="81">
      <c r="A604" s="375" t="s">
        <v>8284</v>
      </c>
      <c r="B604" s="330" t="s">
        <v>4399</v>
      </c>
      <c r="C604" s="375" t="s">
        <v>108</v>
      </c>
      <c r="D604" s="375" t="s">
        <v>25673</v>
      </c>
      <c r="F604" t="str">
        <f t="shared" si="20"/>
        <v>5736</v>
      </c>
      <c r="H604" s="35">
        <f t="shared" si="21"/>
        <v>35.22</v>
      </c>
    </row>
    <row r="605" spans="1:8" ht="54">
      <c r="A605" s="375" t="s">
        <v>8285</v>
      </c>
      <c r="B605" s="330" t="s">
        <v>2666</v>
      </c>
      <c r="C605" s="375" t="s">
        <v>108</v>
      </c>
      <c r="D605" s="375" t="s">
        <v>20105</v>
      </c>
      <c r="F605" t="str">
        <f t="shared" si="20"/>
        <v>5738</v>
      </c>
      <c r="H605" s="35">
        <f t="shared" si="21"/>
        <v>27.6</v>
      </c>
    </row>
    <row r="606" spans="1:8" ht="54">
      <c r="A606" s="375" t="s">
        <v>8286</v>
      </c>
      <c r="B606" s="330" t="s">
        <v>2667</v>
      </c>
      <c r="C606" s="375" t="s">
        <v>108</v>
      </c>
      <c r="D606" s="375" t="s">
        <v>24743</v>
      </c>
      <c r="F606" t="str">
        <f t="shared" si="20"/>
        <v>5739</v>
      </c>
      <c r="H606" s="35">
        <f t="shared" si="21"/>
        <v>34.53</v>
      </c>
    </row>
    <row r="607" spans="1:8" ht="67.5">
      <c r="A607" s="375" t="s">
        <v>8287</v>
      </c>
      <c r="B607" s="330" t="s">
        <v>4400</v>
      </c>
      <c r="C607" s="375" t="s">
        <v>108</v>
      </c>
      <c r="D607" s="375" t="s">
        <v>21760</v>
      </c>
      <c r="F607" t="str">
        <f t="shared" si="20"/>
        <v>5741</v>
      </c>
      <c r="H607" s="35">
        <f t="shared" si="21"/>
        <v>34.83</v>
      </c>
    </row>
    <row r="608" spans="1:8" ht="67.5">
      <c r="A608" s="375" t="s">
        <v>8288</v>
      </c>
      <c r="B608" s="330" t="s">
        <v>4401</v>
      </c>
      <c r="C608" s="375" t="s">
        <v>108</v>
      </c>
      <c r="D608" s="375" t="s">
        <v>8026</v>
      </c>
      <c r="F608" t="str">
        <f t="shared" si="20"/>
        <v>5742</v>
      </c>
      <c r="H608" s="35">
        <f t="shared" si="21"/>
        <v>21.47</v>
      </c>
    </row>
    <row r="609" spans="1:8" ht="67.5">
      <c r="A609" s="375" t="s">
        <v>8289</v>
      </c>
      <c r="B609" s="330" t="s">
        <v>4402</v>
      </c>
      <c r="C609" s="375" t="s">
        <v>108</v>
      </c>
      <c r="D609" s="375" t="s">
        <v>25674</v>
      </c>
      <c r="F609" t="str">
        <f t="shared" si="20"/>
        <v>5747</v>
      </c>
      <c r="H609" s="35">
        <f t="shared" si="21"/>
        <v>123.12</v>
      </c>
    </row>
    <row r="610" spans="1:8" ht="54">
      <c r="A610" s="375" t="s">
        <v>8290</v>
      </c>
      <c r="B610" s="330" t="s">
        <v>4403</v>
      </c>
      <c r="C610" s="375" t="s">
        <v>108</v>
      </c>
      <c r="D610" s="375" t="s">
        <v>14022</v>
      </c>
      <c r="F610" t="str">
        <f t="shared" si="20"/>
        <v>5751</v>
      </c>
      <c r="H610" s="35">
        <f t="shared" si="21"/>
        <v>19.66</v>
      </c>
    </row>
    <row r="611" spans="1:8" ht="54">
      <c r="A611" s="375" t="s">
        <v>8291</v>
      </c>
      <c r="B611" s="330" t="s">
        <v>4404</v>
      </c>
      <c r="C611" s="375" t="s">
        <v>108</v>
      </c>
      <c r="D611" s="375" t="s">
        <v>11086</v>
      </c>
      <c r="F611" t="str">
        <f t="shared" si="20"/>
        <v>5754</v>
      </c>
      <c r="H611" s="35">
        <f t="shared" si="21"/>
        <v>16.55</v>
      </c>
    </row>
    <row r="612" spans="1:8" ht="67.5">
      <c r="A612" s="375" t="s">
        <v>8293</v>
      </c>
      <c r="B612" s="330" t="s">
        <v>4405</v>
      </c>
      <c r="C612" s="375" t="s">
        <v>108</v>
      </c>
      <c r="D612" s="375" t="s">
        <v>14896</v>
      </c>
      <c r="F612" t="str">
        <f t="shared" si="20"/>
        <v>5763</v>
      </c>
      <c r="H612" s="35">
        <f t="shared" si="21"/>
        <v>28.37</v>
      </c>
    </row>
    <row r="613" spans="1:8" ht="40.5">
      <c r="A613" s="375" t="s">
        <v>8294</v>
      </c>
      <c r="B613" s="330" t="s">
        <v>4406</v>
      </c>
      <c r="C613" s="375" t="s">
        <v>108</v>
      </c>
      <c r="D613" s="375" t="s">
        <v>8643</v>
      </c>
      <c r="F613" t="str">
        <f t="shared" si="20"/>
        <v>5765</v>
      </c>
      <c r="H613" s="35">
        <f t="shared" si="21"/>
        <v>2.4500000000000002</v>
      </c>
    </row>
    <row r="614" spans="1:8" ht="40.5">
      <c r="A614" s="375" t="s">
        <v>8296</v>
      </c>
      <c r="B614" s="330" t="s">
        <v>4407</v>
      </c>
      <c r="C614" s="375" t="s">
        <v>108</v>
      </c>
      <c r="D614" s="375" t="s">
        <v>11721</v>
      </c>
      <c r="F614" t="str">
        <f t="shared" si="20"/>
        <v>5766</v>
      </c>
      <c r="H614" s="35">
        <f t="shared" si="21"/>
        <v>4.05</v>
      </c>
    </row>
    <row r="615" spans="1:8" ht="40.5">
      <c r="A615" s="375" t="s">
        <v>8297</v>
      </c>
      <c r="B615" s="330" t="s">
        <v>2187</v>
      </c>
      <c r="C615" s="375" t="s">
        <v>108</v>
      </c>
      <c r="D615" s="375" t="s">
        <v>22656</v>
      </c>
      <c r="F615" t="str">
        <f t="shared" si="20"/>
        <v>5779</v>
      </c>
      <c r="H615" s="35">
        <f t="shared" si="21"/>
        <v>45.95</v>
      </c>
    </row>
    <row r="616" spans="1:8" ht="54">
      <c r="A616" s="375" t="s">
        <v>8298</v>
      </c>
      <c r="B616" s="330" t="s">
        <v>2668</v>
      </c>
      <c r="C616" s="375" t="s">
        <v>108</v>
      </c>
      <c r="D616" s="375" t="s">
        <v>25675</v>
      </c>
      <c r="F616" t="str">
        <f t="shared" si="20"/>
        <v>5787</v>
      </c>
      <c r="H616" s="35">
        <f t="shared" si="21"/>
        <v>54.78</v>
      </c>
    </row>
    <row r="617" spans="1:8" ht="40.5">
      <c r="A617" s="375" t="s">
        <v>8299</v>
      </c>
      <c r="B617" s="330" t="s">
        <v>4408</v>
      </c>
      <c r="C617" s="375" t="s">
        <v>108</v>
      </c>
      <c r="D617" s="375" t="s">
        <v>13800</v>
      </c>
      <c r="F617" t="str">
        <f t="shared" si="20"/>
        <v>5797</v>
      </c>
      <c r="H617" s="35">
        <f t="shared" si="21"/>
        <v>3.73</v>
      </c>
    </row>
    <row r="618" spans="1:8" ht="54">
      <c r="A618" s="375" t="s">
        <v>8301</v>
      </c>
      <c r="B618" s="330" t="s">
        <v>4409</v>
      </c>
      <c r="C618" s="375" t="s">
        <v>108</v>
      </c>
      <c r="D618" s="375" t="s">
        <v>8207</v>
      </c>
      <c r="F618" t="str">
        <f t="shared" si="20"/>
        <v>5800</v>
      </c>
      <c r="H618" s="35">
        <f t="shared" si="21"/>
        <v>0.26</v>
      </c>
    </row>
    <row r="619" spans="1:8" ht="27">
      <c r="A619" s="375" t="s">
        <v>8303</v>
      </c>
      <c r="B619" s="330" t="s">
        <v>2669</v>
      </c>
      <c r="C619" s="375" t="s">
        <v>108</v>
      </c>
      <c r="D619" s="375" t="s">
        <v>12598</v>
      </c>
      <c r="F619" t="str">
        <f t="shared" si="20"/>
        <v>7032</v>
      </c>
      <c r="H619" s="35">
        <f t="shared" si="21"/>
        <v>3.59</v>
      </c>
    </row>
    <row r="620" spans="1:8" ht="27">
      <c r="A620" s="375" t="s">
        <v>8305</v>
      </c>
      <c r="B620" s="330" t="s">
        <v>2670</v>
      </c>
      <c r="C620" s="375" t="s">
        <v>108</v>
      </c>
      <c r="D620" s="375" t="s">
        <v>8802</v>
      </c>
      <c r="F620" t="str">
        <f t="shared" si="20"/>
        <v>7033</v>
      </c>
      <c r="H620" s="35">
        <f t="shared" si="21"/>
        <v>1.43</v>
      </c>
    </row>
    <row r="621" spans="1:8" ht="27">
      <c r="A621" s="375" t="s">
        <v>8306</v>
      </c>
      <c r="B621" s="330" t="s">
        <v>2671</v>
      </c>
      <c r="C621" s="375" t="s">
        <v>108</v>
      </c>
      <c r="D621" s="375" t="s">
        <v>13859</v>
      </c>
      <c r="F621" t="str">
        <f t="shared" si="20"/>
        <v>7034</v>
      </c>
      <c r="H621" s="35">
        <f t="shared" si="21"/>
        <v>6.73</v>
      </c>
    </row>
    <row r="622" spans="1:8" ht="40.5">
      <c r="A622" s="375" t="s">
        <v>8307</v>
      </c>
      <c r="B622" s="330" t="s">
        <v>2672</v>
      </c>
      <c r="C622" s="375" t="s">
        <v>108</v>
      </c>
      <c r="D622" s="375" t="s">
        <v>25676</v>
      </c>
      <c r="F622" t="str">
        <f t="shared" si="20"/>
        <v>7035</v>
      </c>
      <c r="H622" s="35">
        <f t="shared" si="21"/>
        <v>166.39</v>
      </c>
    </row>
    <row r="623" spans="1:8" ht="54">
      <c r="A623" s="375" t="s">
        <v>8308</v>
      </c>
      <c r="B623" s="330" t="s">
        <v>4410</v>
      </c>
      <c r="C623" s="375" t="s">
        <v>108</v>
      </c>
      <c r="D623" s="375" t="s">
        <v>21370</v>
      </c>
      <c r="F623" t="str">
        <f t="shared" si="20"/>
        <v>7038</v>
      </c>
      <c r="H623" s="35">
        <f t="shared" si="21"/>
        <v>31.57</v>
      </c>
    </row>
    <row r="624" spans="1:8" ht="54">
      <c r="A624" s="375" t="s">
        <v>8310</v>
      </c>
      <c r="B624" s="330" t="s">
        <v>4411</v>
      </c>
      <c r="C624" s="375" t="s">
        <v>108</v>
      </c>
      <c r="D624" s="375" t="s">
        <v>25416</v>
      </c>
      <c r="F624" t="str">
        <f t="shared" si="20"/>
        <v>7039</v>
      </c>
      <c r="H624" s="35">
        <f t="shared" si="21"/>
        <v>8.2799999999999994</v>
      </c>
    </row>
    <row r="625" spans="1:8" ht="54">
      <c r="A625" s="375" t="s">
        <v>8312</v>
      </c>
      <c r="B625" s="330" t="s">
        <v>4412</v>
      </c>
      <c r="C625" s="375" t="s">
        <v>108</v>
      </c>
      <c r="D625" s="375" t="s">
        <v>25677</v>
      </c>
      <c r="F625" t="str">
        <f t="shared" si="20"/>
        <v>7040</v>
      </c>
      <c r="H625" s="35">
        <f t="shared" si="21"/>
        <v>39.49</v>
      </c>
    </row>
    <row r="626" spans="1:8" ht="54">
      <c r="A626" s="375" t="s">
        <v>8313</v>
      </c>
      <c r="B626" s="330" t="s">
        <v>2673</v>
      </c>
      <c r="C626" s="375" t="s">
        <v>108</v>
      </c>
      <c r="D626" s="375" t="s">
        <v>8302</v>
      </c>
      <c r="F626" t="str">
        <f t="shared" si="20"/>
        <v>7044</v>
      </c>
      <c r="H626" s="35">
        <f t="shared" si="21"/>
        <v>0.24</v>
      </c>
    </row>
    <row r="627" spans="1:8" ht="54">
      <c r="A627" s="375" t="s">
        <v>8315</v>
      </c>
      <c r="B627" s="330" t="s">
        <v>2674</v>
      </c>
      <c r="C627" s="375" t="s">
        <v>108</v>
      </c>
      <c r="D627" s="375" t="s">
        <v>8316</v>
      </c>
      <c r="F627" t="str">
        <f t="shared" si="20"/>
        <v>7045</v>
      </c>
      <c r="H627" s="35">
        <f t="shared" si="21"/>
        <v>0.05</v>
      </c>
    </row>
    <row r="628" spans="1:8" ht="54">
      <c r="A628" s="375" t="s">
        <v>8317</v>
      </c>
      <c r="B628" s="330" t="s">
        <v>2675</v>
      </c>
      <c r="C628" s="375" t="s">
        <v>108</v>
      </c>
      <c r="D628" s="375" t="s">
        <v>8207</v>
      </c>
      <c r="F628" t="str">
        <f t="shared" si="20"/>
        <v>7046</v>
      </c>
      <c r="H628" s="35">
        <f t="shared" si="21"/>
        <v>0.26</v>
      </c>
    </row>
    <row r="629" spans="1:8" ht="54">
      <c r="A629" s="375" t="s">
        <v>8318</v>
      </c>
      <c r="B629" s="330" t="s">
        <v>2676</v>
      </c>
      <c r="C629" s="375" t="s">
        <v>108</v>
      </c>
      <c r="D629" s="375" t="s">
        <v>9136</v>
      </c>
      <c r="F629" t="str">
        <f t="shared" si="20"/>
        <v>7047</v>
      </c>
      <c r="H629" s="35">
        <f t="shared" si="21"/>
        <v>9.52</v>
      </c>
    </row>
    <row r="630" spans="1:8" ht="67.5">
      <c r="A630" s="375" t="s">
        <v>8320</v>
      </c>
      <c r="B630" s="330" t="s">
        <v>2677</v>
      </c>
      <c r="C630" s="375" t="s">
        <v>108</v>
      </c>
      <c r="D630" s="375" t="s">
        <v>23998</v>
      </c>
      <c r="F630" t="str">
        <f t="shared" si="20"/>
        <v>7051</v>
      </c>
      <c r="H630" s="35">
        <f t="shared" si="21"/>
        <v>27.99</v>
      </c>
    </row>
    <row r="631" spans="1:8" ht="54">
      <c r="A631" s="375" t="s">
        <v>8321</v>
      </c>
      <c r="B631" s="330" t="s">
        <v>2678</v>
      </c>
      <c r="C631" s="375" t="s">
        <v>108</v>
      </c>
      <c r="D631" s="375" t="s">
        <v>18928</v>
      </c>
      <c r="F631" t="str">
        <f t="shared" si="20"/>
        <v>7052</v>
      </c>
      <c r="H631" s="35">
        <f t="shared" si="21"/>
        <v>7.35</v>
      </c>
    </row>
    <row r="632" spans="1:8" ht="67.5">
      <c r="A632" s="375" t="s">
        <v>8323</v>
      </c>
      <c r="B632" s="330" t="s">
        <v>2679</v>
      </c>
      <c r="C632" s="375" t="s">
        <v>108</v>
      </c>
      <c r="D632" s="375" t="s">
        <v>22773</v>
      </c>
      <c r="F632" t="str">
        <f t="shared" si="20"/>
        <v>7053</v>
      </c>
      <c r="H632" s="35">
        <f t="shared" si="21"/>
        <v>35.04</v>
      </c>
    </row>
    <row r="633" spans="1:8" ht="67.5">
      <c r="A633" s="375" t="s">
        <v>8324</v>
      </c>
      <c r="B633" s="330" t="s">
        <v>2680</v>
      </c>
      <c r="C633" s="375" t="s">
        <v>108</v>
      </c>
      <c r="D633" s="375" t="s">
        <v>25678</v>
      </c>
      <c r="F633" t="str">
        <f t="shared" si="20"/>
        <v>7054</v>
      </c>
      <c r="H633" s="35">
        <f t="shared" si="21"/>
        <v>69.5</v>
      </c>
    </row>
    <row r="634" spans="1:8" ht="54">
      <c r="A634" s="375" t="s">
        <v>8325</v>
      </c>
      <c r="B634" s="330" t="s">
        <v>2681</v>
      </c>
      <c r="C634" s="375" t="s">
        <v>108</v>
      </c>
      <c r="D634" s="375" t="s">
        <v>14495</v>
      </c>
      <c r="F634" t="str">
        <f t="shared" si="20"/>
        <v>7058</v>
      </c>
      <c r="H634" s="35">
        <f t="shared" si="21"/>
        <v>14.14</v>
      </c>
    </row>
    <row r="635" spans="1:8" ht="54">
      <c r="A635" s="375" t="s">
        <v>8327</v>
      </c>
      <c r="B635" s="330" t="s">
        <v>2682</v>
      </c>
      <c r="C635" s="375" t="s">
        <v>108</v>
      </c>
      <c r="D635" s="375" t="s">
        <v>13849</v>
      </c>
      <c r="F635" t="str">
        <f t="shared" si="20"/>
        <v>7059</v>
      </c>
      <c r="H635" s="35">
        <f t="shared" si="21"/>
        <v>4.95</v>
      </c>
    </row>
    <row r="636" spans="1:8" ht="54">
      <c r="A636" s="375" t="s">
        <v>8329</v>
      </c>
      <c r="B636" s="330" t="s">
        <v>2683</v>
      </c>
      <c r="C636" s="375" t="s">
        <v>108</v>
      </c>
      <c r="D636" s="375" t="s">
        <v>23384</v>
      </c>
      <c r="F636" t="str">
        <f t="shared" si="20"/>
        <v>7060</v>
      </c>
      <c r="H636" s="35">
        <f t="shared" si="21"/>
        <v>26.55</v>
      </c>
    </row>
    <row r="637" spans="1:8" ht="67.5">
      <c r="A637" s="375" t="s">
        <v>8331</v>
      </c>
      <c r="B637" s="330" t="s">
        <v>2684</v>
      </c>
      <c r="C637" s="375" t="s">
        <v>108</v>
      </c>
      <c r="D637" s="375" t="s">
        <v>25157</v>
      </c>
      <c r="F637" t="str">
        <f t="shared" si="20"/>
        <v>7061</v>
      </c>
      <c r="H637" s="35">
        <f t="shared" si="21"/>
        <v>63.45</v>
      </c>
    </row>
    <row r="638" spans="1:8" ht="40.5">
      <c r="A638" s="375" t="s">
        <v>8332</v>
      </c>
      <c r="B638" s="330" t="s">
        <v>4413</v>
      </c>
      <c r="C638" s="375" t="s">
        <v>108</v>
      </c>
      <c r="D638" s="375" t="s">
        <v>22010</v>
      </c>
      <c r="F638" t="str">
        <f t="shared" si="20"/>
        <v>7063</v>
      </c>
      <c r="H638" s="35">
        <f t="shared" si="21"/>
        <v>12.52</v>
      </c>
    </row>
    <row r="639" spans="1:8" ht="27">
      <c r="A639" s="375" t="s">
        <v>8334</v>
      </c>
      <c r="B639" s="330" t="s">
        <v>4414</v>
      </c>
      <c r="C639" s="375" t="s">
        <v>108</v>
      </c>
      <c r="D639" s="375" t="s">
        <v>8653</v>
      </c>
      <c r="F639" t="str">
        <f t="shared" si="20"/>
        <v>7064</v>
      </c>
      <c r="H639" s="35">
        <f t="shared" si="21"/>
        <v>3.28</v>
      </c>
    </row>
    <row r="640" spans="1:8" ht="40.5">
      <c r="A640" s="375" t="s">
        <v>8336</v>
      </c>
      <c r="B640" s="330" t="s">
        <v>4415</v>
      </c>
      <c r="C640" s="375" t="s">
        <v>108</v>
      </c>
      <c r="D640" s="375" t="s">
        <v>22778</v>
      </c>
      <c r="F640" t="str">
        <f t="shared" si="20"/>
        <v>7065</v>
      </c>
      <c r="H640" s="35">
        <f t="shared" si="21"/>
        <v>13.7</v>
      </c>
    </row>
    <row r="641" spans="1:8" ht="40.5">
      <c r="A641" s="375" t="s">
        <v>8338</v>
      </c>
      <c r="B641" s="330" t="s">
        <v>4416</v>
      </c>
      <c r="C641" s="375" t="s">
        <v>108</v>
      </c>
      <c r="D641" s="375" t="s">
        <v>25679</v>
      </c>
      <c r="F641" t="str">
        <f t="shared" si="20"/>
        <v>7066</v>
      </c>
      <c r="H641" s="35">
        <f t="shared" si="21"/>
        <v>133.84</v>
      </c>
    </row>
    <row r="642" spans="1:8" ht="67.5">
      <c r="A642" s="375" t="s">
        <v>8340</v>
      </c>
      <c r="B642" s="330" t="s">
        <v>4417</v>
      </c>
      <c r="C642" s="375" t="s">
        <v>108</v>
      </c>
      <c r="D642" s="375" t="s">
        <v>25680</v>
      </c>
      <c r="F642" t="str">
        <f t="shared" si="20"/>
        <v>53786</v>
      </c>
      <c r="H642" s="35">
        <f t="shared" si="21"/>
        <v>41.55</v>
      </c>
    </row>
    <row r="643" spans="1:8" ht="67.5">
      <c r="A643" s="375" t="s">
        <v>8341</v>
      </c>
      <c r="B643" s="330" t="s">
        <v>4418</v>
      </c>
      <c r="C643" s="375" t="s">
        <v>108</v>
      </c>
      <c r="D643" s="375" t="s">
        <v>25681</v>
      </c>
      <c r="F643" t="str">
        <f t="shared" si="20"/>
        <v>53788</v>
      </c>
      <c r="H643" s="35">
        <f t="shared" si="21"/>
        <v>44.48</v>
      </c>
    </row>
    <row r="644" spans="1:8" ht="54">
      <c r="A644" s="375" t="s">
        <v>8342</v>
      </c>
      <c r="B644" s="330" t="s">
        <v>2685</v>
      </c>
      <c r="C644" s="375" t="s">
        <v>108</v>
      </c>
      <c r="D644" s="375" t="s">
        <v>24828</v>
      </c>
      <c r="F644" t="str">
        <f t="shared" si="20"/>
        <v>53792</v>
      </c>
      <c r="H644" s="35">
        <f t="shared" si="21"/>
        <v>78.87</v>
      </c>
    </row>
    <row r="645" spans="1:8" ht="27">
      <c r="A645" s="375" t="s">
        <v>8343</v>
      </c>
      <c r="B645" s="330" t="s">
        <v>4419</v>
      </c>
      <c r="C645" s="375" t="s">
        <v>108</v>
      </c>
      <c r="D645" s="375" t="s">
        <v>8344</v>
      </c>
      <c r="F645" t="str">
        <f t="shared" ref="F645:F708" si="22">TRIM(A645)</f>
        <v>53794</v>
      </c>
      <c r="H645" s="35">
        <f t="shared" ref="H645:H708" si="23">ROUND(D645*(1+$H$1),2)</f>
        <v>44.67</v>
      </c>
    </row>
    <row r="646" spans="1:8" ht="81">
      <c r="A646" s="375" t="s">
        <v>8345</v>
      </c>
      <c r="B646" s="330" t="s">
        <v>4420</v>
      </c>
      <c r="C646" s="375" t="s">
        <v>108</v>
      </c>
      <c r="D646" s="375" t="s">
        <v>24852</v>
      </c>
      <c r="F646" t="str">
        <f t="shared" si="22"/>
        <v>53797</v>
      </c>
      <c r="H646" s="35">
        <f t="shared" si="23"/>
        <v>90.7</v>
      </c>
    </row>
    <row r="647" spans="1:8" ht="40.5">
      <c r="A647" s="375" t="s">
        <v>8346</v>
      </c>
      <c r="B647" s="330" t="s">
        <v>2686</v>
      </c>
      <c r="C647" s="375" t="s">
        <v>108</v>
      </c>
      <c r="D647" s="375" t="s">
        <v>8705</v>
      </c>
      <c r="F647" t="str">
        <f t="shared" si="22"/>
        <v>53804</v>
      </c>
      <c r="H647" s="35">
        <f t="shared" si="23"/>
        <v>3.15</v>
      </c>
    </row>
    <row r="648" spans="1:8" ht="40.5">
      <c r="A648" s="375" t="s">
        <v>8348</v>
      </c>
      <c r="B648" s="330" t="s">
        <v>2687</v>
      </c>
      <c r="C648" s="375" t="s">
        <v>108</v>
      </c>
      <c r="D648" s="375" t="s">
        <v>23385</v>
      </c>
      <c r="F648" t="str">
        <f t="shared" si="22"/>
        <v>53806</v>
      </c>
      <c r="H648" s="35">
        <f t="shared" si="23"/>
        <v>49.72</v>
      </c>
    </row>
    <row r="649" spans="1:8" ht="40.5">
      <c r="A649" s="375" t="s">
        <v>8349</v>
      </c>
      <c r="B649" s="330" t="s">
        <v>4421</v>
      </c>
      <c r="C649" s="375" t="s">
        <v>108</v>
      </c>
      <c r="D649" s="375" t="s">
        <v>14082</v>
      </c>
      <c r="F649" t="str">
        <f t="shared" si="22"/>
        <v>53810</v>
      </c>
      <c r="H649" s="35">
        <f t="shared" si="23"/>
        <v>50.02</v>
      </c>
    </row>
    <row r="650" spans="1:8" ht="40.5">
      <c r="A650" s="375" t="s">
        <v>8350</v>
      </c>
      <c r="B650" s="330" t="s">
        <v>2688</v>
      </c>
      <c r="C650" s="375" t="s">
        <v>108</v>
      </c>
      <c r="D650" s="375" t="s">
        <v>23386</v>
      </c>
      <c r="F650" t="str">
        <f t="shared" si="22"/>
        <v>53814</v>
      </c>
      <c r="H650" s="35">
        <f t="shared" si="23"/>
        <v>163.88</v>
      </c>
    </row>
    <row r="651" spans="1:8" ht="40.5">
      <c r="A651" s="375" t="s">
        <v>8351</v>
      </c>
      <c r="B651" s="330" t="s">
        <v>2689</v>
      </c>
      <c r="C651" s="375" t="s">
        <v>108</v>
      </c>
      <c r="D651" s="375" t="s">
        <v>25682</v>
      </c>
      <c r="F651" t="str">
        <f t="shared" si="22"/>
        <v>53817</v>
      </c>
      <c r="H651" s="35">
        <f t="shared" si="23"/>
        <v>48.63</v>
      </c>
    </row>
    <row r="652" spans="1:8" ht="54">
      <c r="A652" s="375" t="s">
        <v>8352</v>
      </c>
      <c r="B652" s="330" t="s">
        <v>2690</v>
      </c>
      <c r="C652" s="375" t="s">
        <v>108</v>
      </c>
      <c r="D652" s="375" t="s">
        <v>10200</v>
      </c>
      <c r="F652" t="str">
        <f t="shared" si="22"/>
        <v>53818</v>
      </c>
      <c r="H652" s="35">
        <f t="shared" si="23"/>
        <v>6.09</v>
      </c>
    </row>
    <row r="653" spans="1:8" ht="54">
      <c r="A653" s="375" t="s">
        <v>8354</v>
      </c>
      <c r="B653" s="330" t="s">
        <v>4422</v>
      </c>
      <c r="C653" s="375" t="s">
        <v>108</v>
      </c>
      <c r="D653" s="375" t="s">
        <v>25683</v>
      </c>
      <c r="F653" t="str">
        <f t="shared" si="22"/>
        <v>53827</v>
      </c>
      <c r="H653" s="35">
        <f t="shared" si="23"/>
        <v>88.79</v>
      </c>
    </row>
    <row r="654" spans="1:8" ht="54">
      <c r="A654" s="375" t="s">
        <v>8355</v>
      </c>
      <c r="B654" s="330" t="s">
        <v>4423</v>
      </c>
      <c r="C654" s="375" t="s">
        <v>108</v>
      </c>
      <c r="D654" s="375" t="s">
        <v>24852</v>
      </c>
      <c r="F654" t="str">
        <f t="shared" si="22"/>
        <v>53829</v>
      </c>
      <c r="H654" s="35">
        <f t="shared" si="23"/>
        <v>90.7</v>
      </c>
    </row>
    <row r="655" spans="1:8" ht="67.5">
      <c r="A655" s="375" t="s">
        <v>8356</v>
      </c>
      <c r="B655" s="330" t="s">
        <v>4424</v>
      </c>
      <c r="C655" s="375" t="s">
        <v>108</v>
      </c>
      <c r="D655" s="375" t="s">
        <v>25684</v>
      </c>
      <c r="F655" t="str">
        <f t="shared" si="22"/>
        <v>53831</v>
      </c>
      <c r="H655" s="35">
        <f t="shared" si="23"/>
        <v>149.82</v>
      </c>
    </row>
    <row r="656" spans="1:8" ht="40.5">
      <c r="A656" s="375" t="s">
        <v>8357</v>
      </c>
      <c r="B656" s="330" t="s">
        <v>2691</v>
      </c>
      <c r="C656" s="375" t="s">
        <v>108</v>
      </c>
      <c r="D656" s="375" t="s">
        <v>13235</v>
      </c>
      <c r="F656" t="str">
        <f t="shared" si="22"/>
        <v>53840</v>
      </c>
      <c r="H656" s="35">
        <f t="shared" si="23"/>
        <v>1.71</v>
      </c>
    </row>
    <row r="657" spans="1:8" ht="40.5">
      <c r="A657" s="375" t="s">
        <v>8359</v>
      </c>
      <c r="B657" s="330" t="s">
        <v>2692</v>
      </c>
      <c r="C657" s="375" t="s">
        <v>108</v>
      </c>
      <c r="D657" s="375" t="s">
        <v>22163</v>
      </c>
      <c r="F657" t="str">
        <f t="shared" si="22"/>
        <v>53841</v>
      </c>
      <c r="H657" s="35">
        <f t="shared" si="23"/>
        <v>1.19</v>
      </c>
    </row>
    <row r="658" spans="1:8" ht="54">
      <c r="A658" s="375" t="s">
        <v>8361</v>
      </c>
      <c r="B658" s="330" t="s">
        <v>2693</v>
      </c>
      <c r="C658" s="375" t="s">
        <v>108</v>
      </c>
      <c r="D658" s="375" t="s">
        <v>25685</v>
      </c>
      <c r="F658" t="str">
        <f t="shared" si="22"/>
        <v>53849</v>
      </c>
      <c r="H658" s="35">
        <f t="shared" si="23"/>
        <v>65.17</v>
      </c>
    </row>
    <row r="659" spans="1:8" ht="40.5">
      <c r="A659" s="375" t="s">
        <v>8362</v>
      </c>
      <c r="B659" s="330" t="s">
        <v>2694</v>
      </c>
      <c r="C659" s="375" t="s">
        <v>108</v>
      </c>
      <c r="D659" s="375" t="s">
        <v>25686</v>
      </c>
      <c r="F659" t="str">
        <f t="shared" si="22"/>
        <v>53857</v>
      </c>
      <c r="H659" s="35">
        <f t="shared" si="23"/>
        <v>32.17</v>
      </c>
    </row>
    <row r="660" spans="1:8" ht="54">
      <c r="A660" s="375" t="s">
        <v>8363</v>
      </c>
      <c r="B660" s="330" t="s">
        <v>4425</v>
      </c>
      <c r="C660" s="375" t="s">
        <v>108</v>
      </c>
      <c r="D660" s="375" t="s">
        <v>25687</v>
      </c>
      <c r="F660" t="str">
        <f t="shared" si="22"/>
        <v>53858</v>
      </c>
      <c r="H660" s="35">
        <f t="shared" si="23"/>
        <v>62.29</v>
      </c>
    </row>
    <row r="661" spans="1:8" ht="40.5">
      <c r="A661" s="375" t="s">
        <v>8364</v>
      </c>
      <c r="B661" s="330" t="s">
        <v>2695</v>
      </c>
      <c r="C661" s="375" t="s">
        <v>108</v>
      </c>
      <c r="D661" s="375" t="s">
        <v>25688</v>
      </c>
      <c r="F661" t="str">
        <f t="shared" si="22"/>
        <v>53861</v>
      </c>
      <c r="H661" s="35">
        <f t="shared" si="23"/>
        <v>44.6</v>
      </c>
    </row>
    <row r="662" spans="1:8" ht="27">
      <c r="A662" s="375" t="s">
        <v>8365</v>
      </c>
      <c r="B662" s="330" t="s">
        <v>4426</v>
      </c>
      <c r="C662" s="375" t="s">
        <v>108</v>
      </c>
      <c r="D662" s="375" t="s">
        <v>24427</v>
      </c>
      <c r="F662" t="str">
        <f t="shared" si="22"/>
        <v>53863</v>
      </c>
      <c r="H662" s="35">
        <f t="shared" si="23"/>
        <v>1.37</v>
      </c>
    </row>
    <row r="663" spans="1:8" ht="54">
      <c r="A663" s="375" t="s">
        <v>8367</v>
      </c>
      <c r="B663" s="330" t="s">
        <v>4427</v>
      </c>
      <c r="C663" s="375" t="s">
        <v>108</v>
      </c>
      <c r="D663" s="375" t="s">
        <v>25689</v>
      </c>
      <c r="F663" t="str">
        <f t="shared" si="22"/>
        <v>53865</v>
      </c>
      <c r="H663" s="35">
        <f t="shared" si="23"/>
        <v>36.71</v>
      </c>
    </row>
    <row r="664" spans="1:8" ht="54">
      <c r="A664" s="375" t="s">
        <v>8368</v>
      </c>
      <c r="B664" s="330" t="s">
        <v>4428</v>
      </c>
      <c r="C664" s="375" t="s">
        <v>108</v>
      </c>
      <c r="D664" s="375" t="s">
        <v>13700</v>
      </c>
      <c r="F664" t="str">
        <f t="shared" si="22"/>
        <v>53866</v>
      </c>
      <c r="H664" s="35">
        <f t="shared" si="23"/>
        <v>1.81</v>
      </c>
    </row>
    <row r="665" spans="1:8" ht="54">
      <c r="A665" s="375" t="s">
        <v>8369</v>
      </c>
      <c r="B665" s="330" t="s">
        <v>4429</v>
      </c>
      <c r="C665" s="375" t="s">
        <v>108</v>
      </c>
      <c r="D665" s="375" t="s">
        <v>23387</v>
      </c>
      <c r="F665" t="str">
        <f t="shared" si="22"/>
        <v>53882</v>
      </c>
      <c r="H665" s="35">
        <f t="shared" si="23"/>
        <v>22.09</v>
      </c>
    </row>
    <row r="666" spans="1:8" ht="54">
      <c r="A666" s="375" t="s">
        <v>8370</v>
      </c>
      <c r="B666" s="330" t="s">
        <v>4430</v>
      </c>
      <c r="C666" s="375" t="s">
        <v>108</v>
      </c>
      <c r="D666" s="375" t="s">
        <v>25662</v>
      </c>
      <c r="F666" t="str">
        <f t="shared" si="22"/>
        <v>55263</v>
      </c>
      <c r="H666" s="35">
        <f t="shared" si="23"/>
        <v>50.18</v>
      </c>
    </row>
    <row r="667" spans="1:8" ht="27">
      <c r="A667" s="375" t="s">
        <v>8371</v>
      </c>
      <c r="B667" s="330" t="s">
        <v>2696</v>
      </c>
      <c r="C667" s="375" t="s">
        <v>108</v>
      </c>
      <c r="D667" s="375" t="s">
        <v>23366</v>
      </c>
      <c r="F667" t="str">
        <f t="shared" si="22"/>
        <v>73303</v>
      </c>
      <c r="H667" s="35">
        <f t="shared" si="23"/>
        <v>5.32</v>
      </c>
    </row>
    <row r="668" spans="1:8" ht="27">
      <c r="A668" s="375" t="s">
        <v>8373</v>
      </c>
      <c r="B668" s="330" t="s">
        <v>2697</v>
      </c>
      <c r="C668" s="375" t="s">
        <v>108</v>
      </c>
      <c r="D668" s="375" t="s">
        <v>22450</v>
      </c>
      <c r="F668" t="str">
        <f t="shared" si="22"/>
        <v>73307</v>
      </c>
      <c r="H668" s="35">
        <f t="shared" si="23"/>
        <v>4.76</v>
      </c>
    </row>
    <row r="669" spans="1:8" ht="54">
      <c r="A669" s="375" t="s">
        <v>8375</v>
      </c>
      <c r="B669" s="330" t="s">
        <v>4431</v>
      </c>
      <c r="C669" s="375" t="s">
        <v>108</v>
      </c>
      <c r="D669" s="375" t="s">
        <v>17933</v>
      </c>
      <c r="F669" t="str">
        <f t="shared" si="22"/>
        <v>73309</v>
      </c>
      <c r="H669" s="35">
        <f t="shared" si="23"/>
        <v>21</v>
      </c>
    </row>
    <row r="670" spans="1:8" ht="27">
      <c r="A670" s="375" t="s">
        <v>8376</v>
      </c>
      <c r="B670" s="330" t="s">
        <v>2698</v>
      </c>
      <c r="C670" s="375" t="s">
        <v>108</v>
      </c>
      <c r="D670" s="375" t="s">
        <v>25690</v>
      </c>
      <c r="F670" t="str">
        <f t="shared" si="22"/>
        <v>73311</v>
      </c>
      <c r="H670" s="35">
        <f t="shared" si="23"/>
        <v>138.69</v>
      </c>
    </row>
    <row r="671" spans="1:8" ht="54">
      <c r="A671" s="375" t="s">
        <v>8377</v>
      </c>
      <c r="B671" s="330" t="s">
        <v>4432</v>
      </c>
      <c r="C671" s="375" t="s">
        <v>108</v>
      </c>
      <c r="D671" s="375" t="s">
        <v>24873</v>
      </c>
      <c r="F671" t="str">
        <f t="shared" si="22"/>
        <v>73313</v>
      </c>
      <c r="H671" s="35">
        <f t="shared" si="23"/>
        <v>5.51</v>
      </c>
    </row>
    <row r="672" spans="1:8" ht="54">
      <c r="A672" s="375" t="s">
        <v>8379</v>
      </c>
      <c r="B672" s="330" t="s">
        <v>4433</v>
      </c>
      <c r="C672" s="375" t="s">
        <v>108</v>
      </c>
      <c r="D672" s="375" t="s">
        <v>25681</v>
      </c>
      <c r="F672" t="str">
        <f t="shared" si="22"/>
        <v>73315</v>
      </c>
      <c r="H672" s="35">
        <f t="shared" si="23"/>
        <v>44.48</v>
      </c>
    </row>
    <row r="673" spans="1:8" ht="67.5">
      <c r="A673" s="375" t="s">
        <v>8380</v>
      </c>
      <c r="B673" s="330" t="s">
        <v>4434</v>
      </c>
      <c r="C673" s="375" t="s">
        <v>108</v>
      </c>
      <c r="D673" s="375" t="s">
        <v>21712</v>
      </c>
      <c r="F673" t="str">
        <f t="shared" si="22"/>
        <v>73335</v>
      </c>
      <c r="H673" s="35">
        <f t="shared" si="23"/>
        <v>20.88</v>
      </c>
    </row>
    <row r="674" spans="1:8" ht="81">
      <c r="A674" s="375" t="s">
        <v>8381</v>
      </c>
      <c r="B674" s="330" t="s">
        <v>4435</v>
      </c>
      <c r="C674" s="375" t="s">
        <v>108</v>
      </c>
      <c r="D674" s="375" t="s">
        <v>25157</v>
      </c>
      <c r="F674" t="str">
        <f t="shared" si="22"/>
        <v>73340</v>
      </c>
      <c r="H674" s="35">
        <f t="shared" si="23"/>
        <v>63.45</v>
      </c>
    </row>
    <row r="675" spans="1:8" ht="67.5">
      <c r="A675" s="375" t="s">
        <v>8382</v>
      </c>
      <c r="B675" s="330" t="s">
        <v>4436</v>
      </c>
      <c r="C675" s="375" t="s">
        <v>108</v>
      </c>
      <c r="D675" s="375" t="s">
        <v>13855</v>
      </c>
      <c r="F675" t="str">
        <f t="shared" si="22"/>
        <v>83361</v>
      </c>
      <c r="H675" s="35">
        <f t="shared" si="23"/>
        <v>13.15</v>
      </c>
    </row>
    <row r="676" spans="1:8" ht="40.5">
      <c r="A676" s="375" t="s">
        <v>8383</v>
      </c>
      <c r="B676" s="330" t="s">
        <v>2699</v>
      </c>
      <c r="C676" s="375" t="s">
        <v>108</v>
      </c>
      <c r="D676" s="375" t="s">
        <v>12177</v>
      </c>
      <c r="F676" t="str">
        <f t="shared" si="22"/>
        <v>83761</v>
      </c>
      <c r="H676" s="35">
        <f t="shared" si="23"/>
        <v>11.37</v>
      </c>
    </row>
    <row r="677" spans="1:8" ht="40.5">
      <c r="A677" s="375" t="s">
        <v>8385</v>
      </c>
      <c r="B677" s="330" t="s">
        <v>2700</v>
      </c>
      <c r="C677" s="375" t="s">
        <v>108</v>
      </c>
      <c r="D677" s="375" t="s">
        <v>25058</v>
      </c>
      <c r="F677" t="str">
        <f t="shared" si="22"/>
        <v>83762</v>
      </c>
      <c r="H677" s="35">
        <f t="shared" si="23"/>
        <v>14.21</v>
      </c>
    </row>
    <row r="678" spans="1:8" ht="54">
      <c r="A678" s="375" t="s">
        <v>8386</v>
      </c>
      <c r="B678" s="330" t="s">
        <v>2701</v>
      </c>
      <c r="C678" s="375" t="s">
        <v>108</v>
      </c>
      <c r="D678" s="375" t="s">
        <v>25691</v>
      </c>
      <c r="F678" t="str">
        <f t="shared" si="22"/>
        <v>83763</v>
      </c>
      <c r="H678" s="35">
        <f t="shared" si="23"/>
        <v>39.08</v>
      </c>
    </row>
    <row r="679" spans="1:8" ht="40.5">
      <c r="A679" s="375" t="s">
        <v>8387</v>
      </c>
      <c r="B679" s="330" t="s">
        <v>2702</v>
      </c>
      <c r="C679" s="375" t="s">
        <v>108</v>
      </c>
      <c r="D679" s="375" t="s">
        <v>8638</v>
      </c>
      <c r="F679" t="str">
        <f t="shared" si="22"/>
        <v>83764</v>
      </c>
      <c r="H679" s="35">
        <f t="shared" si="23"/>
        <v>2.5499999999999998</v>
      </c>
    </row>
    <row r="680" spans="1:8" ht="27">
      <c r="A680" s="375" t="s">
        <v>8389</v>
      </c>
      <c r="B680" s="330" t="s">
        <v>2703</v>
      </c>
      <c r="C680" s="375" t="s">
        <v>108</v>
      </c>
      <c r="D680" s="375" t="s">
        <v>8831</v>
      </c>
      <c r="F680" t="str">
        <f t="shared" si="22"/>
        <v>87026</v>
      </c>
      <c r="H680" s="35">
        <f t="shared" si="23"/>
        <v>0.45</v>
      </c>
    </row>
    <row r="681" spans="1:8" ht="40.5">
      <c r="A681" s="375" t="s">
        <v>8391</v>
      </c>
      <c r="B681" s="330" t="s">
        <v>4437</v>
      </c>
      <c r="C681" s="375" t="s">
        <v>108</v>
      </c>
      <c r="D681" s="375" t="s">
        <v>8199</v>
      </c>
      <c r="F681" t="str">
        <f t="shared" si="22"/>
        <v>87441</v>
      </c>
      <c r="H681" s="35">
        <f t="shared" si="23"/>
        <v>0.34</v>
      </c>
    </row>
    <row r="682" spans="1:8" ht="40.5">
      <c r="A682" s="375" t="s">
        <v>8393</v>
      </c>
      <c r="B682" s="330" t="s">
        <v>4438</v>
      </c>
      <c r="C682" s="375" t="s">
        <v>108</v>
      </c>
      <c r="D682" s="375" t="s">
        <v>8190</v>
      </c>
      <c r="F682" t="str">
        <f t="shared" si="22"/>
        <v>87442</v>
      </c>
      <c r="H682" s="35">
        <f t="shared" si="23"/>
        <v>0.08</v>
      </c>
    </row>
    <row r="683" spans="1:8" ht="40.5">
      <c r="A683" s="375" t="s">
        <v>8395</v>
      </c>
      <c r="B683" s="330" t="s">
        <v>4439</v>
      </c>
      <c r="C683" s="375" t="s">
        <v>108</v>
      </c>
      <c r="D683" s="375" t="s">
        <v>8804</v>
      </c>
      <c r="F683" t="str">
        <f t="shared" si="22"/>
        <v>87443</v>
      </c>
      <c r="H683" s="35">
        <f t="shared" si="23"/>
        <v>0.32</v>
      </c>
    </row>
    <row r="684" spans="1:8" ht="54">
      <c r="A684" s="375" t="s">
        <v>8396</v>
      </c>
      <c r="B684" s="330" t="s">
        <v>4440</v>
      </c>
      <c r="C684" s="375" t="s">
        <v>108</v>
      </c>
      <c r="D684" s="375" t="s">
        <v>7957</v>
      </c>
      <c r="F684" t="str">
        <f t="shared" si="22"/>
        <v>87444</v>
      </c>
      <c r="H684" s="35">
        <f t="shared" si="23"/>
        <v>3.31</v>
      </c>
    </row>
    <row r="685" spans="1:8" ht="40.5">
      <c r="A685" s="375" t="s">
        <v>8398</v>
      </c>
      <c r="B685" s="330" t="s">
        <v>2704</v>
      </c>
      <c r="C685" s="375" t="s">
        <v>108</v>
      </c>
      <c r="D685" s="375" t="s">
        <v>8226</v>
      </c>
      <c r="F685" t="str">
        <f t="shared" si="22"/>
        <v>88387</v>
      </c>
      <c r="H685" s="35">
        <f t="shared" si="23"/>
        <v>0.68</v>
      </c>
    </row>
    <row r="686" spans="1:8" ht="40.5">
      <c r="A686" s="375" t="s">
        <v>8400</v>
      </c>
      <c r="B686" s="330" t="s">
        <v>2705</v>
      </c>
      <c r="C686" s="375" t="s">
        <v>108</v>
      </c>
      <c r="D686" s="375" t="s">
        <v>8245</v>
      </c>
      <c r="F686" t="str">
        <f t="shared" si="22"/>
        <v>88389</v>
      </c>
      <c r="H686" s="35">
        <f t="shared" si="23"/>
        <v>0.14000000000000001</v>
      </c>
    </row>
    <row r="687" spans="1:8" ht="40.5">
      <c r="A687" s="375" t="s">
        <v>8402</v>
      </c>
      <c r="B687" s="330" t="s">
        <v>2706</v>
      </c>
      <c r="C687" s="375" t="s">
        <v>108</v>
      </c>
      <c r="D687" s="375" t="s">
        <v>8698</v>
      </c>
      <c r="F687" t="str">
        <f t="shared" si="22"/>
        <v>88390</v>
      </c>
      <c r="H687" s="35">
        <f t="shared" si="23"/>
        <v>0.84</v>
      </c>
    </row>
    <row r="688" spans="1:8" ht="40.5">
      <c r="A688" s="375" t="s">
        <v>8404</v>
      </c>
      <c r="B688" s="330" t="s">
        <v>2707</v>
      </c>
      <c r="C688" s="375" t="s">
        <v>108</v>
      </c>
      <c r="D688" s="375" t="s">
        <v>13920</v>
      </c>
      <c r="F688" t="str">
        <f t="shared" si="22"/>
        <v>88391</v>
      </c>
      <c r="H688" s="35">
        <f t="shared" si="23"/>
        <v>2.95</v>
      </c>
    </row>
    <row r="689" spans="1:8" ht="40.5">
      <c r="A689" s="375" t="s">
        <v>8406</v>
      </c>
      <c r="B689" s="330" t="s">
        <v>2708</v>
      </c>
      <c r="C689" s="375" t="s">
        <v>108</v>
      </c>
      <c r="D689" s="375" t="s">
        <v>8188</v>
      </c>
      <c r="F689" t="str">
        <f t="shared" si="22"/>
        <v>88394</v>
      </c>
      <c r="H689" s="35">
        <f t="shared" si="23"/>
        <v>0.8</v>
      </c>
    </row>
    <row r="690" spans="1:8" ht="40.5">
      <c r="A690" s="375" t="s">
        <v>8408</v>
      </c>
      <c r="B690" s="330" t="s">
        <v>2709</v>
      </c>
      <c r="C690" s="375" t="s">
        <v>108</v>
      </c>
      <c r="D690" s="375" t="s">
        <v>8450</v>
      </c>
      <c r="F690" t="str">
        <f t="shared" si="22"/>
        <v>88395</v>
      </c>
      <c r="H690" s="35">
        <f t="shared" si="23"/>
        <v>0.18</v>
      </c>
    </row>
    <row r="691" spans="1:8" ht="40.5">
      <c r="A691" s="375" t="s">
        <v>8410</v>
      </c>
      <c r="B691" s="330" t="s">
        <v>2710</v>
      </c>
      <c r="C691" s="375" t="s">
        <v>108</v>
      </c>
      <c r="D691" s="375" t="s">
        <v>14019</v>
      </c>
      <c r="F691" t="str">
        <f t="shared" si="22"/>
        <v>88396</v>
      </c>
      <c r="H691" s="35">
        <f t="shared" si="23"/>
        <v>1</v>
      </c>
    </row>
    <row r="692" spans="1:8" ht="54">
      <c r="A692" s="375" t="s">
        <v>8411</v>
      </c>
      <c r="B692" s="330" t="s">
        <v>2711</v>
      </c>
      <c r="C692" s="375" t="s">
        <v>108</v>
      </c>
      <c r="D692" s="375" t="s">
        <v>12053</v>
      </c>
      <c r="F692" t="str">
        <f t="shared" si="22"/>
        <v>88397</v>
      </c>
      <c r="H692" s="35">
        <f t="shared" si="23"/>
        <v>4.43</v>
      </c>
    </row>
    <row r="693" spans="1:8" ht="40.5">
      <c r="A693" s="375" t="s">
        <v>8413</v>
      </c>
      <c r="B693" s="330" t="s">
        <v>2712</v>
      </c>
      <c r="C693" s="375" t="s">
        <v>108</v>
      </c>
      <c r="D693" s="375" t="s">
        <v>8589</v>
      </c>
      <c r="F693" t="str">
        <f t="shared" si="22"/>
        <v>88400</v>
      </c>
      <c r="H693" s="35">
        <f t="shared" si="23"/>
        <v>0.64</v>
      </c>
    </row>
    <row r="694" spans="1:8" ht="40.5">
      <c r="A694" s="375" t="s">
        <v>8415</v>
      </c>
      <c r="B694" s="330" t="s">
        <v>2713</v>
      </c>
      <c r="C694" s="375" t="s">
        <v>108</v>
      </c>
      <c r="D694" s="375" t="s">
        <v>8245</v>
      </c>
      <c r="F694" t="str">
        <f t="shared" si="22"/>
        <v>88401</v>
      </c>
      <c r="H694" s="35">
        <f t="shared" si="23"/>
        <v>0.14000000000000001</v>
      </c>
    </row>
    <row r="695" spans="1:8" ht="40.5">
      <c r="A695" s="375" t="s">
        <v>8416</v>
      </c>
      <c r="B695" s="330" t="s">
        <v>2714</v>
      </c>
      <c r="C695" s="375" t="s">
        <v>108</v>
      </c>
      <c r="D695" s="375" t="s">
        <v>8160</v>
      </c>
      <c r="F695" t="str">
        <f t="shared" si="22"/>
        <v>88402</v>
      </c>
      <c r="H695" s="35">
        <f t="shared" si="23"/>
        <v>0.79</v>
      </c>
    </row>
    <row r="696" spans="1:8" ht="40.5">
      <c r="A696" s="375" t="s">
        <v>8418</v>
      </c>
      <c r="B696" s="330" t="s">
        <v>2715</v>
      </c>
      <c r="C696" s="375" t="s">
        <v>108</v>
      </c>
      <c r="D696" s="375" t="s">
        <v>12133</v>
      </c>
      <c r="F696" t="str">
        <f t="shared" si="22"/>
        <v>88403</v>
      </c>
      <c r="H696" s="35">
        <f t="shared" si="23"/>
        <v>1.77</v>
      </c>
    </row>
    <row r="697" spans="1:8" ht="40.5">
      <c r="A697" s="375" t="s">
        <v>8420</v>
      </c>
      <c r="B697" s="330" t="s">
        <v>2188</v>
      </c>
      <c r="C697" s="375" t="s">
        <v>108</v>
      </c>
      <c r="D697" s="375" t="s">
        <v>25692</v>
      </c>
      <c r="F697" t="str">
        <f t="shared" si="22"/>
        <v>88419</v>
      </c>
      <c r="H697" s="35">
        <f t="shared" si="23"/>
        <v>4.16</v>
      </c>
    </row>
    <row r="698" spans="1:8" ht="40.5">
      <c r="A698" s="375" t="s">
        <v>8422</v>
      </c>
      <c r="B698" s="330" t="s">
        <v>2189</v>
      </c>
      <c r="C698" s="375" t="s">
        <v>108</v>
      </c>
      <c r="D698" s="375" t="s">
        <v>23351</v>
      </c>
      <c r="F698" t="str">
        <f t="shared" si="22"/>
        <v>88422</v>
      </c>
      <c r="H698" s="35">
        <f t="shared" si="23"/>
        <v>0.93</v>
      </c>
    </row>
    <row r="699" spans="1:8" ht="40.5">
      <c r="A699" s="375" t="s">
        <v>8424</v>
      </c>
      <c r="B699" s="330" t="s">
        <v>2190</v>
      </c>
      <c r="C699" s="375" t="s">
        <v>108</v>
      </c>
      <c r="D699" s="375" t="s">
        <v>8127</v>
      </c>
      <c r="F699" t="str">
        <f t="shared" si="22"/>
        <v>88425</v>
      </c>
      <c r="H699" s="35">
        <f t="shared" si="23"/>
        <v>4.54</v>
      </c>
    </row>
    <row r="700" spans="1:8" ht="54">
      <c r="A700" s="375" t="s">
        <v>8425</v>
      </c>
      <c r="B700" s="330" t="s">
        <v>2716</v>
      </c>
      <c r="C700" s="375" t="s">
        <v>108</v>
      </c>
      <c r="D700" s="375" t="s">
        <v>22862</v>
      </c>
      <c r="F700" t="str">
        <f t="shared" si="22"/>
        <v>88427</v>
      </c>
      <c r="H700" s="35">
        <f t="shared" si="23"/>
        <v>4.49</v>
      </c>
    </row>
    <row r="701" spans="1:8" ht="40.5">
      <c r="A701" s="375" t="s">
        <v>8426</v>
      </c>
      <c r="B701" s="330" t="s">
        <v>2717</v>
      </c>
      <c r="C701" s="375" t="s">
        <v>108</v>
      </c>
      <c r="D701" s="375" t="s">
        <v>24873</v>
      </c>
      <c r="F701" t="str">
        <f t="shared" si="22"/>
        <v>88434</v>
      </c>
      <c r="H701" s="35">
        <f t="shared" si="23"/>
        <v>5.51</v>
      </c>
    </row>
    <row r="702" spans="1:8" ht="40.5">
      <c r="A702" s="375" t="s">
        <v>8427</v>
      </c>
      <c r="B702" s="330" t="s">
        <v>2718</v>
      </c>
      <c r="C702" s="375" t="s">
        <v>108</v>
      </c>
      <c r="D702" s="375" t="s">
        <v>8908</v>
      </c>
      <c r="F702" t="str">
        <f t="shared" si="22"/>
        <v>88435</v>
      </c>
      <c r="H702" s="35">
        <f t="shared" si="23"/>
        <v>1.24</v>
      </c>
    </row>
    <row r="703" spans="1:8" ht="40.5">
      <c r="A703" s="375" t="s">
        <v>8428</v>
      </c>
      <c r="B703" s="330" t="s">
        <v>2719</v>
      </c>
      <c r="C703" s="375" t="s">
        <v>108</v>
      </c>
      <c r="D703" s="375" t="s">
        <v>7881</v>
      </c>
      <c r="F703" t="str">
        <f t="shared" si="22"/>
        <v>88436</v>
      </c>
      <c r="H703" s="35">
        <f t="shared" si="23"/>
        <v>6.02</v>
      </c>
    </row>
    <row r="704" spans="1:8" ht="40.5">
      <c r="A704" s="375" t="s">
        <v>8429</v>
      </c>
      <c r="B704" s="330" t="s">
        <v>2720</v>
      </c>
      <c r="C704" s="375" t="s">
        <v>108</v>
      </c>
      <c r="D704" s="375" t="s">
        <v>22862</v>
      </c>
      <c r="F704" t="str">
        <f t="shared" si="22"/>
        <v>88437</v>
      </c>
      <c r="H704" s="35">
        <f t="shared" si="23"/>
        <v>4.49</v>
      </c>
    </row>
    <row r="705" spans="1:8" ht="40.5">
      <c r="A705" s="375" t="s">
        <v>8430</v>
      </c>
      <c r="B705" s="330" t="s">
        <v>4441</v>
      </c>
      <c r="C705" s="375" t="s">
        <v>108</v>
      </c>
      <c r="D705" s="375" t="s">
        <v>12293</v>
      </c>
      <c r="F705" t="str">
        <f t="shared" si="22"/>
        <v>88569</v>
      </c>
      <c r="H705" s="35">
        <f t="shared" si="23"/>
        <v>3.14</v>
      </c>
    </row>
    <row r="706" spans="1:8" ht="40.5">
      <c r="A706" s="375" t="s">
        <v>8431</v>
      </c>
      <c r="B706" s="330" t="s">
        <v>4442</v>
      </c>
      <c r="C706" s="375" t="s">
        <v>108</v>
      </c>
      <c r="D706" s="375" t="s">
        <v>12286</v>
      </c>
      <c r="F706" t="str">
        <f t="shared" si="22"/>
        <v>88570</v>
      </c>
      <c r="H706" s="35">
        <f t="shared" si="23"/>
        <v>1.06</v>
      </c>
    </row>
    <row r="707" spans="1:8" ht="54">
      <c r="A707" s="375" t="s">
        <v>8432</v>
      </c>
      <c r="B707" s="330" t="s">
        <v>4443</v>
      </c>
      <c r="C707" s="375" t="s">
        <v>108</v>
      </c>
      <c r="D707" s="375" t="s">
        <v>8302</v>
      </c>
      <c r="F707" t="str">
        <f t="shared" si="22"/>
        <v>88826</v>
      </c>
      <c r="H707" s="35">
        <f t="shared" si="23"/>
        <v>0.24</v>
      </c>
    </row>
    <row r="708" spans="1:8" ht="54">
      <c r="A708" s="375" t="s">
        <v>8433</v>
      </c>
      <c r="B708" s="330" t="s">
        <v>4444</v>
      </c>
      <c r="C708" s="375" t="s">
        <v>108</v>
      </c>
      <c r="D708" s="375" t="s">
        <v>8316</v>
      </c>
      <c r="F708" t="str">
        <f t="shared" si="22"/>
        <v>88827</v>
      </c>
      <c r="H708" s="35">
        <f t="shared" si="23"/>
        <v>0.05</v>
      </c>
    </row>
    <row r="709" spans="1:8" ht="54">
      <c r="A709" s="375" t="s">
        <v>8434</v>
      </c>
      <c r="B709" s="330" t="s">
        <v>4445</v>
      </c>
      <c r="C709" s="375" t="s">
        <v>108</v>
      </c>
      <c r="D709" s="375" t="s">
        <v>8314</v>
      </c>
      <c r="F709" t="str">
        <f t="shared" ref="F709:F772" si="24">TRIM(A709)</f>
        <v>88828</v>
      </c>
      <c r="H709" s="35">
        <f t="shared" ref="H709:H772" si="25">ROUND(D709*(1+$H$1),2)</f>
        <v>0.23</v>
      </c>
    </row>
    <row r="710" spans="1:8" ht="54">
      <c r="A710" s="375" t="s">
        <v>8435</v>
      </c>
      <c r="B710" s="330" t="s">
        <v>4446</v>
      </c>
      <c r="C710" s="375" t="s">
        <v>108</v>
      </c>
      <c r="D710" s="375" t="s">
        <v>13754</v>
      </c>
      <c r="F710" t="str">
        <f t="shared" si="24"/>
        <v>88829</v>
      </c>
      <c r="H710" s="35">
        <f t="shared" si="25"/>
        <v>1.17</v>
      </c>
    </row>
    <row r="711" spans="1:8" ht="40.5">
      <c r="A711" s="375" t="s">
        <v>8436</v>
      </c>
      <c r="B711" s="330" t="s">
        <v>2721</v>
      </c>
      <c r="C711" s="375" t="s">
        <v>108</v>
      </c>
      <c r="D711" s="375" t="s">
        <v>17693</v>
      </c>
      <c r="F711" t="str">
        <f t="shared" si="24"/>
        <v>88832</v>
      </c>
      <c r="H711" s="35">
        <f t="shared" si="25"/>
        <v>28.64</v>
      </c>
    </row>
    <row r="712" spans="1:8" ht="40.5">
      <c r="A712" s="375" t="s">
        <v>8437</v>
      </c>
      <c r="B712" s="330" t="s">
        <v>2722</v>
      </c>
      <c r="C712" s="375" t="s">
        <v>108</v>
      </c>
      <c r="D712" s="375" t="s">
        <v>9128</v>
      </c>
      <c r="F712" t="str">
        <f t="shared" si="24"/>
        <v>88834</v>
      </c>
      <c r="H712" s="35">
        <f t="shared" si="25"/>
        <v>7.36</v>
      </c>
    </row>
    <row r="713" spans="1:8" ht="40.5">
      <c r="A713" s="375" t="s">
        <v>8439</v>
      </c>
      <c r="B713" s="330" t="s">
        <v>2723</v>
      </c>
      <c r="C713" s="375" t="s">
        <v>108</v>
      </c>
      <c r="D713" s="375" t="s">
        <v>18618</v>
      </c>
      <c r="F713" t="str">
        <f t="shared" si="24"/>
        <v>88835</v>
      </c>
      <c r="H713" s="35">
        <f t="shared" si="25"/>
        <v>35.799999999999997</v>
      </c>
    </row>
    <row r="714" spans="1:8" ht="54">
      <c r="A714" s="375" t="s">
        <v>8440</v>
      </c>
      <c r="B714" s="330" t="s">
        <v>2724</v>
      </c>
      <c r="C714" s="375" t="s">
        <v>108</v>
      </c>
      <c r="D714" s="375" t="s">
        <v>25693</v>
      </c>
      <c r="F714" t="str">
        <f t="shared" si="24"/>
        <v>88836</v>
      </c>
      <c r="H714" s="35">
        <f t="shared" si="25"/>
        <v>49.7</v>
      </c>
    </row>
    <row r="715" spans="1:8" ht="40.5">
      <c r="A715" s="375" t="s">
        <v>8441</v>
      </c>
      <c r="B715" s="330" t="s">
        <v>2725</v>
      </c>
      <c r="C715" s="375" t="s">
        <v>108</v>
      </c>
      <c r="D715" s="375" t="s">
        <v>23388</v>
      </c>
      <c r="F715" t="str">
        <f t="shared" si="24"/>
        <v>88839</v>
      </c>
      <c r="H715" s="35">
        <f t="shared" si="25"/>
        <v>22.59</v>
      </c>
    </row>
    <row r="716" spans="1:8" ht="40.5">
      <c r="A716" s="375" t="s">
        <v>8442</v>
      </c>
      <c r="B716" s="330" t="s">
        <v>2726</v>
      </c>
      <c r="C716" s="375" t="s">
        <v>108</v>
      </c>
      <c r="D716" s="375" t="s">
        <v>10085</v>
      </c>
      <c r="F716" t="str">
        <f t="shared" si="24"/>
        <v>88840</v>
      </c>
      <c r="H716" s="35">
        <f t="shared" si="25"/>
        <v>9.66</v>
      </c>
    </row>
    <row r="717" spans="1:8" ht="40.5">
      <c r="A717" s="375" t="s">
        <v>8444</v>
      </c>
      <c r="B717" s="330" t="s">
        <v>2727</v>
      </c>
      <c r="C717" s="375" t="s">
        <v>108</v>
      </c>
      <c r="D717" s="375" t="s">
        <v>23389</v>
      </c>
      <c r="F717" t="str">
        <f t="shared" si="24"/>
        <v>88841</v>
      </c>
      <c r="H717" s="35">
        <f t="shared" si="25"/>
        <v>40.39</v>
      </c>
    </row>
    <row r="718" spans="1:8" ht="40.5">
      <c r="A718" s="375" t="s">
        <v>8445</v>
      </c>
      <c r="B718" s="330" t="s">
        <v>2728</v>
      </c>
      <c r="C718" s="375" t="s">
        <v>108</v>
      </c>
      <c r="D718" s="375" t="s">
        <v>23888</v>
      </c>
      <c r="F718" t="str">
        <f t="shared" si="24"/>
        <v>88842</v>
      </c>
      <c r="H718" s="35">
        <f t="shared" si="25"/>
        <v>60.83</v>
      </c>
    </row>
    <row r="719" spans="1:8" ht="67.5">
      <c r="A719" s="375" t="s">
        <v>8446</v>
      </c>
      <c r="B719" s="330" t="s">
        <v>4447</v>
      </c>
      <c r="C719" s="375" t="s">
        <v>108</v>
      </c>
      <c r="D719" s="375" t="s">
        <v>14084</v>
      </c>
      <c r="F719" t="str">
        <f t="shared" si="24"/>
        <v>88847</v>
      </c>
      <c r="H719" s="35">
        <f t="shared" si="25"/>
        <v>18.57</v>
      </c>
    </row>
    <row r="720" spans="1:8" ht="54">
      <c r="A720" s="375" t="s">
        <v>8447</v>
      </c>
      <c r="B720" s="330" t="s">
        <v>4448</v>
      </c>
      <c r="C720" s="375" t="s">
        <v>108</v>
      </c>
      <c r="D720" s="375" t="s">
        <v>10083</v>
      </c>
      <c r="F720" t="str">
        <f t="shared" si="24"/>
        <v>88848</v>
      </c>
      <c r="H720" s="35">
        <f t="shared" si="25"/>
        <v>7.42</v>
      </c>
    </row>
    <row r="721" spans="1:8" ht="54">
      <c r="A721" s="375" t="s">
        <v>8449</v>
      </c>
      <c r="B721" s="330" t="s">
        <v>4449</v>
      </c>
      <c r="C721" s="375" t="s">
        <v>108</v>
      </c>
      <c r="D721" s="375" t="s">
        <v>8847</v>
      </c>
      <c r="F721" t="str">
        <f t="shared" si="24"/>
        <v>88853</v>
      </c>
      <c r="H721" s="35">
        <f t="shared" si="25"/>
        <v>0.19</v>
      </c>
    </row>
    <row r="722" spans="1:8" ht="54">
      <c r="A722" s="375" t="s">
        <v>8451</v>
      </c>
      <c r="B722" s="330" t="s">
        <v>4450</v>
      </c>
      <c r="C722" s="375" t="s">
        <v>108</v>
      </c>
      <c r="D722" s="375" t="s">
        <v>8043</v>
      </c>
      <c r="F722" t="str">
        <f t="shared" si="24"/>
        <v>88854</v>
      </c>
      <c r="H722" s="35">
        <f t="shared" si="25"/>
        <v>0.04</v>
      </c>
    </row>
    <row r="723" spans="1:8" ht="40.5">
      <c r="A723" s="375" t="s">
        <v>8452</v>
      </c>
      <c r="B723" s="330" t="s">
        <v>4451</v>
      </c>
      <c r="C723" s="375" t="s">
        <v>108</v>
      </c>
      <c r="D723" s="375" t="s">
        <v>25694</v>
      </c>
      <c r="F723" t="str">
        <f t="shared" si="24"/>
        <v>88855</v>
      </c>
      <c r="H723" s="35">
        <f t="shared" si="25"/>
        <v>2.1800000000000002</v>
      </c>
    </row>
    <row r="724" spans="1:8" ht="40.5">
      <c r="A724" s="375" t="s">
        <v>8453</v>
      </c>
      <c r="B724" s="330" t="s">
        <v>4452</v>
      </c>
      <c r="C724" s="375" t="s">
        <v>108</v>
      </c>
      <c r="D724" s="375" t="s">
        <v>8775</v>
      </c>
      <c r="F724" t="str">
        <f t="shared" si="24"/>
        <v>88856</v>
      </c>
      <c r="H724" s="35">
        <f t="shared" si="25"/>
        <v>0.56999999999999995</v>
      </c>
    </row>
    <row r="725" spans="1:8" ht="67.5">
      <c r="A725" s="375" t="s">
        <v>8455</v>
      </c>
      <c r="B725" s="330" t="s">
        <v>4453</v>
      </c>
      <c r="C725" s="375" t="s">
        <v>108</v>
      </c>
      <c r="D725" s="375" t="s">
        <v>14963</v>
      </c>
      <c r="F725" t="str">
        <f t="shared" si="24"/>
        <v>88857</v>
      </c>
      <c r="H725" s="35">
        <f t="shared" si="25"/>
        <v>17.59</v>
      </c>
    </row>
    <row r="726" spans="1:8" ht="67.5">
      <c r="A726" s="375" t="s">
        <v>8456</v>
      </c>
      <c r="B726" s="330" t="s">
        <v>4454</v>
      </c>
      <c r="C726" s="375" t="s">
        <v>108</v>
      </c>
      <c r="D726" s="375" t="s">
        <v>10141</v>
      </c>
      <c r="F726" t="str">
        <f t="shared" si="24"/>
        <v>88858</v>
      </c>
      <c r="H726" s="35">
        <f t="shared" si="25"/>
        <v>4.5199999999999996</v>
      </c>
    </row>
    <row r="727" spans="1:8" ht="67.5">
      <c r="A727" s="375" t="s">
        <v>8458</v>
      </c>
      <c r="B727" s="330" t="s">
        <v>4455</v>
      </c>
      <c r="C727" s="375" t="s">
        <v>108</v>
      </c>
      <c r="D727" s="375" t="s">
        <v>10974</v>
      </c>
      <c r="F727" t="str">
        <f t="shared" si="24"/>
        <v>88859</v>
      </c>
      <c r="H727" s="35">
        <f t="shared" si="25"/>
        <v>15.65</v>
      </c>
    </row>
    <row r="728" spans="1:8" ht="67.5">
      <c r="A728" s="375" t="s">
        <v>8460</v>
      </c>
      <c r="B728" s="330" t="s">
        <v>4456</v>
      </c>
      <c r="C728" s="375" t="s">
        <v>108</v>
      </c>
      <c r="D728" s="375" t="s">
        <v>7689</v>
      </c>
      <c r="F728" t="str">
        <f t="shared" si="24"/>
        <v>88860</v>
      </c>
      <c r="H728" s="35">
        <f t="shared" si="25"/>
        <v>4.0199999999999996</v>
      </c>
    </row>
    <row r="729" spans="1:8" ht="40.5">
      <c r="A729" s="375" t="s">
        <v>8462</v>
      </c>
      <c r="B729" s="330" t="s">
        <v>2729</v>
      </c>
      <c r="C729" s="375" t="s">
        <v>108</v>
      </c>
      <c r="D729" s="375" t="s">
        <v>20634</v>
      </c>
      <c r="F729" t="str">
        <f t="shared" si="24"/>
        <v>88900</v>
      </c>
      <c r="H729" s="35">
        <f t="shared" si="25"/>
        <v>33.39</v>
      </c>
    </row>
    <row r="730" spans="1:8" ht="40.5">
      <c r="A730" s="375" t="s">
        <v>8463</v>
      </c>
      <c r="B730" s="330" t="s">
        <v>2730</v>
      </c>
      <c r="C730" s="375" t="s">
        <v>108</v>
      </c>
      <c r="D730" s="375" t="s">
        <v>14537</v>
      </c>
      <c r="F730" t="str">
        <f t="shared" si="24"/>
        <v>88902</v>
      </c>
      <c r="H730" s="35">
        <f t="shared" si="25"/>
        <v>8.58</v>
      </c>
    </row>
    <row r="731" spans="1:8" ht="40.5">
      <c r="A731" s="375" t="s">
        <v>8464</v>
      </c>
      <c r="B731" s="330" t="s">
        <v>2731</v>
      </c>
      <c r="C731" s="375" t="s">
        <v>108</v>
      </c>
      <c r="D731" s="375" t="s">
        <v>22178</v>
      </c>
      <c r="F731" t="str">
        <f t="shared" si="24"/>
        <v>88903</v>
      </c>
      <c r="H731" s="35">
        <f t="shared" si="25"/>
        <v>41.74</v>
      </c>
    </row>
    <row r="732" spans="1:8" ht="40.5">
      <c r="A732" s="375" t="s">
        <v>8465</v>
      </c>
      <c r="B732" s="330" t="s">
        <v>2732</v>
      </c>
      <c r="C732" s="375" t="s">
        <v>108</v>
      </c>
      <c r="D732" s="375" t="s">
        <v>25695</v>
      </c>
      <c r="F732" t="str">
        <f t="shared" si="24"/>
        <v>88904</v>
      </c>
      <c r="H732" s="35">
        <f t="shared" si="25"/>
        <v>70.010000000000005</v>
      </c>
    </row>
    <row r="733" spans="1:8" ht="40.5">
      <c r="A733" s="375" t="s">
        <v>8466</v>
      </c>
      <c r="B733" s="330" t="s">
        <v>4457</v>
      </c>
      <c r="C733" s="375" t="s">
        <v>108</v>
      </c>
      <c r="D733" s="375" t="s">
        <v>8865</v>
      </c>
      <c r="F733" t="str">
        <f t="shared" si="24"/>
        <v>89009</v>
      </c>
      <c r="H733" s="35">
        <f t="shared" si="25"/>
        <v>27.98</v>
      </c>
    </row>
    <row r="734" spans="1:8" ht="40.5">
      <c r="A734" s="375" t="s">
        <v>8468</v>
      </c>
      <c r="B734" s="330" t="s">
        <v>4458</v>
      </c>
      <c r="C734" s="375" t="s">
        <v>108</v>
      </c>
      <c r="D734" s="375" t="s">
        <v>9098</v>
      </c>
      <c r="F734" t="str">
        <f t="shared" si="24"/>
        <v>89010</v>
      </c>
      <c r="H734" s="35">
        <f t="shared" si="25"/>
        <v>11.96</v>
      </c>
    </row>
    <row r="735" spans="1:8" ht="67.5">
      <c r="A735" s="375" t="s">
        <v>8470</v>
      </c>
      <c r="B735" s="330" t="s">
        <v>4459</v>
      </c>
      <c r="C735" s="375" t="s">
        <v>108</v>
      </c>
      <c r="D735" s="375" t="s">
        <v>10618</v>
      </c>
      <c r="F735" t="str">
        <f t="shared" si="24"/>
        <v>89011</v>
      </c>
      <c r="H735" s="35">
        <f t="shared" si="25"/>
        <v>16.98</v>
      </c>
    </row>
    <row r="736" spans="1:8" ht="67.5">
      <c r="A736" s="375" t="s">
        <v>8471</v>
      </c>
      <c r="B736" s="330" t="s">
        <v>4460</v>
      </c>
      <c r="C736" s="375" t="s">
        <v>108</v>
      </c>
      <c r="D736" s="375" t="s">
        <v>10884</v>
      </c>
      <c r="F736" t="str">
        <f t="shared" si="24"/>
        <v>89012</v>
      </c>
      <c r="H736" s="35">
        <f t="shared" si="25"/>
        <v>4.37</v>
      </c>
    </row>
    <row r="737" spans="1:8" ht="40.5">
      <c r="A737" s="375" t="s">
        <v>8473</v>
      </c>
      <c r="B737" s="330" t="s">
        <v>2733</v>
      </c>
      <c r="C737" s="375" t="s">
        <v>108</v>
      </c>
      <c r="D737" s="375" t="s">
        <v>22780</v>
      </c>
      <c r="F737" t="str">
        <f t="shared" si="24"/>
        <v>89013</v>
      </c>
      <c r="H737" s="35">
        <f t="shared" si="25"/>
        <v>91.66</v>
      </c>
    </row>
    <row r="738" spans="1:8" ht="40.5">
      <c r="A738" s="375" t="s">
        <v>8474</v>
      </c>
      <c r="B738" s="330" t="s">
        <v>2734</v>
      </c>
      <c r="C738" s="375" t="s">
        <v>108</v>
      </c>
      <c r="D738" s="375" t="s">
        <v>23390</v>
      </c>
      <c r="F738" t="str">
        <f t="shared" si="24"/>
        <v>89014</v>
      </c>
      <c r="H738" s="35">
        <f t="shared" si="25"/>
        <v>39.200000000000003</v>
      </c>
    </row>
    <row r="739" spans="1:8" ht="40.5">
      <c r="A739" s="375" t="s">
        <v>8475</v>
      </c>
      <c r="B739" s="330" t="s">
        <v>2735</v>
      </c>
      <c r="C739" s="375" t="s">
        <v>108</v>
      </c>
      <c r="D739" s="375" t="s">
        <v>13710</v>
      </c>
      <c r="F739" t="str">
        <f t="shared" si="24"/>
        <v>89015</v>
      </c>
      <c r="H739" s="35">
        <f t="shared" si="25"/>
        <v>2.5299999999999998</v>
      </c>
    </row>
    <row r="740" spans="1:8" ht="40.5">
      <c r="A740" s="375" t="s">
        <v>8477</v>
      </c>
      <c r="B740" s="330" t="s">
        <v>2736</v>
      </c>
      <c r="C740" s="375" t="s">
        <v>108</v>
      </c>
      <c r="D740" s="375" t="s">
        <v>8600</v>
      </c>
      <c r="F740" t="str">
        <f t="shared" si="24"/>
        <v>89016</v>
      </c>
      <c r="H740" s="35">
        <f t="shared" si="25"/>
        <v>0.65</v>
      </c>
    </row>
    <row r="741" spans="1:8" ht="40.5">
      <c r="A741" s="375" t="s">
        <v>8478</v>
      </c>
      <c r="B741" s="330" t="s">
        <v>2737</v>
      </c>
      <c r="C741" s="375" t="s">
        <v>108</v>
      </c>
      <c r="D741" s="375" t="s">
        <v>8309</v>
      </c>
      <c r="F741" t="str">
        <f t="shared" si="24"/>
        <v>89017</v>
      </c>
      <c r="H741" s="35">
        <f t="shared" si="25"/>
        <v>27.81</v>
      </c>
    </row>
    <row r="742" spans="1:8" ht="40.5">
      <c r="A742" s="375" t="s">
        <v>8479</v>
      </c>
      <c r="B742" s="330" t="s">
        <v>2738</v>
      </c>
      <c r="C742" s="375" t="s">
        <v>108</v>
      </c>
      <c r="D742" s="375" t="s">
        <v>8673</v>
      </c>
      <c r="F742" t="str">
        <f t="shared" si="24"/>
        <v>89018</v>
      </c>
      <c r="H742" s="35">
        <f t="shared" si="25"/>
        <v>11.88</v>
      </c>
    </row>
    <row r="743" spans="1:8" ht="54">
      <c r="A743" s="375" t="s">
        <v>8481</v>
      </c>
      <c r="B743" s="330" t="s">
        <v>4461</v>
      </c>
      <c r="C743" s="375" t="s">
        <v>108</v>
      </c>
      <c r="D743" s="375" t="s">
        <v>8302</v>
      </c>
      <c r="F743" t="str">
        <f t="shared" si="24"/>
        <v>89019</v>
      </c>
      <c r="H743" s="35">
        <f t="shared" si="25"/>
        <v>0.24</v>
      </c>
    </row>
    <row r="744" spans="1:8" ht="54">
      <c r="A744" s="375" t="s">
        <v>8482</v>
      </c>
      <c r="B744" s="330" t="s">
        <v>4462</v>
      </c>
      <c r="C744" s="375" t="s">
        <v>108</v>
      </c>
      <c r="D744" s="375" t="s">
        <v>8316</v>
      </c>
      <c r="F744" t="str">
        <f t="shared" si="24"/>
        <v>89020</v>
      </c>
      <c r="H744" s="35">
        <f t="shared" si="25"/>
        <v>0.05</v>
      </c>
    </row>
    <row r="745" spans="1:8" ht="27">
      <c r="A745" s="375" t="s">
        <v>8483</v>
      </c>
      <c r="B745" s="330" t="s">
        <v>2739</v>
      </c>
      <c r="C745" s="375" t="s">
        <v>108</v>
      </c>
      <c r="D745" s="375" t="s">
        <v>8304</v>
      </c>
      <c r="F745" t="str">
        <f t="shared" si="24"/>
        <v>89023</v>
      </c>
      <c r="H745" s="35">
        <f t="shared" si="25"/>
        <v>2.91</v>
      </c>
    </row>
    <row r="746" spans="1:8" ht="27">
      <c r="A746" s="375" t="s">
        <v>8484</v>
      </c>
      <c r="B746" s="330" t="s">
        <v>2740</v>
      </c>
      <c r="C746" s="375" t="s">
        <v>108</v>
      </c>
      <c r="D746" s="375" t="s">
        <v>14130</v>
      </c>
      <c r="F746" t="str">
        <f t="shared" si="24"/>
        <v>89024</v>
      </c>
      <c r="H746" s="35">
        <f t="shared" si="25"/>
        <v>1.1599999999999999</v>
      </c>
    </row>
    <row r="747" spans="1:8" ht="27">
      <c r="A747" s="375" t="s">
        <v>8486</v>
      </c>
      <c r="B747" s="330" t="s">
        <v>2741</v>
      </c>
      <c r="C747" s="375" t="s">
        <v>108</v>
      </c>
      <c r="D747" s="375" t="s">
        <v>9895</v>
      </c>
      <c r="F747" t="str">
        <f t="shared" si="24"/>
        <v>89025</v>
      </c>
      <c r="H747" s="35">
        <f t="shared" si="25"/>
        <v>5.48</v>
      </c>
    </row>
    <row r="748" spans="1:8" ht="40.5">
      <c r="A748" s="375" t="s">
        <v>8488</v>
      </c>
      <c r="B748" s="330" t="s">
        <v>2742</v>
      </c>
      <c r="C748" s="375" t="s">
        <v>108</v>
      </c>
      <c r="D748" s="375" t="s">
        <v>25286</v>
      </c>
      <c r="F748" t="str">
        <f t="shared" si="24"/>
        <v>89026</v>
      </c>
      <c r="H748" s="35">
        <f t="shared" si="25"/>
        <v>155.04</v>
      </c>
    </row>
    <row r="749" spans="1:8" ht="40.5">
      <c r="A749" s="375" t="s">
        <v>8489</v>
      </c>
      <c r="B749" s="330" t="s">
        <v>2743</v>
      </c>
      <c r="C749" s="375" t="s">
        <v>108</v>
      </c>
      <c r="D749" s="375" t="s">
        <v>13767</v>
      </c>
      <c r="F749" t="str">
        <f t="shared" si="24"/>
        <v>89029</v>
      </c>
      <c r="H749" s="35">
        <f t="shared" si="25"/>
        <v>21.58</v>
      </c>
    </row>
    <row r="750" spans="1:8" ht="40.5">
      <c r="A750" s="375" t="s">
        <v>8490</v>
      </c>
      <c r="B750" s="330" t="s">
        <v>2744</v>
      </c>
      <c r="C750" s="375" t="s">
        <v>108</v>
      </c>
      <c r="D750" s="375" t="s">
        <v>11601</v>
      </c>
      <c r="F750" t="str">
        <f t="shared" si="24"/>
        <v>89030</v>
      </c>
      <c r="H750" s="35">
        <f t="shared" si="25"/>
        <v>9.23</v>
      </c>
    </row>
    <row r="751" spans="1:8" ht="27">
      <c r="A751" s="375" t="s">
        <v>8492</v>
      </c>
      <c r="B751" s="330" t="s">
        <v>2191</v>
      </c>
      <c r="C751" s="375" t="s">
        <v>108</v>
      </c>
      <c r="D751" s="375" t="s">
        <v>25696</v>
      </c>
      <c r="F751" t="str">
        <f t="shared" si="24"/>
        <v>89033</v>
      </c>
      <c r="H751" s="35">
        <f t="shared" si="25"/>
        <v>9.18</v>
      </c>
    </row>
    <row r="752" spans="1:8" ht="27">
      <c r="A752" s="375" t="s">
        <v>8494</v>
      </c>
      <c r="B752" s="330" t="s">
        <v>2192</v>
      </c>
      <c r="C752" s="375" t="s">
        <v>108</v>
      </c>
      <c r="D752" s="375" t="s">
        <v>8076</v>
      </c>
      <c r="F752" t="str">
        <f t="shared" si="24"/>
        <v>89034</v>
      </c>
      <c r="H752" s="35">
        <f t="shared" si="25"/>
        <v>2.41</v>
      </c>
    </row>
    <row r="753" spans="1:8" ht="40.5">
      <c r="A753" s="375" t="s">
        <v>8496</v>
      </c>
      <c r="B753" s="330" t="s">
        <v>2745</v>
      </c>
      <c r="C753" s="375" t="s">
        <v>108</v>
      </c>
      <c r="D753" s="375" t="s">
        <v>24911</v>
      </c>
      <c r="F753" t="str">
        <f t="shared" si="24"/>
        <v>89128</v>
      </c>
      <c r="H753" s="35">
        <f t="shared" si="25"/>
        <v>25.73</v>
      </c>
    </row>
    <row r="754" spans="1:8" ht="40.5">
      <c r="A754" s="375" t="s">
        <v>8497</v>
      </c>
      <c r="B754" s="330" t="s">
        <v>2746</v>
      </c>
      <c r="C754" s="375" t="s">
        <v>108</v>
      </c>
      <c r="D754" s="375" t="s">
        <v>10835</v>
      </c>
      <c r="F754" t="str">
        <f t="shared" si="24"/>
        <v>89129</v>
      </c>
      <c r="H754" s="35">
        <f t="shared" si="25"/>
        <v>6.61</v>
      </c>
    </row>
    <row r="755" spans="1:8" ht="40.5">
      <c r="A755" s="375" t="s">
        <v>8499</v>
      </c>
      <c r="B755" s="330" t="s">
        <v>2747</v>
      </c>
      <c r="C755" s="375" t="s">
        <v>108</v>
      </c>
      <c r="D755" s="375" t="s">
        <v>25697</v>
      </c>
      <c r="F755" t="str">
        <f t="shared" si="24"/>
        <v>89130</v>
      </c>
      <c r="H755" s="35">
        <f t="shared" si="25"/>
        <v>35.68</v>
      </c>
    </row>
    <row r="756" spans="1:8" ht="40.5">
      <c r="A756" s="375" t="s">
        <v>8500</v>
      </c>
      <c r="B756" s="330" t="s">
        <v>2748</v>
      </c>
      <c r="C756" s="375" t="s">
        <v>108</v>
      </c>
      <c r="D756" s="375" t="s">
        <v>14455</v>
      </c>
      <c r="F756" t="str">
        <f t="shared" si="24"/>
        <v>89131</v>
      </c>
      <c r="H756" s="35">
        <f t="shared" si="25"/>
        <v>9.16</v>
      </c>
    </row>
    <row r="757" spans="1:8" ht="54">
      <c r="A757" s="375" t="s">
        <v>8501</v>
      </c>
      <c r="B757" s="330" t="s">
        <v>4463</v>
      </c>
      <c r="C757" s="375" t="s">
        <v>108</v>
      </c>
      <c r="D757" s="375" t="s">
        <v>25167</v>
      </c>
      <c r="F757" t="str">
        <f t="shared" si="24"/>
        <v>89210</v>
      </c>
      <c r="H757" s="35">
        <f t="shared" si="25"/>
        <v>20.190000000000001</v>
      </c>
    </row>
    <row r="758" spans="1:8" ht="54">
      <c r="A758" s="375" t="s">
        <v>8503</v>
      </c>
      <c r="B758" s="330" t="s">
        <v>4464</v>
      </c>
      <c r="C758" s="375" t="s">
        <v>108</v>
      </c>
      <c r="D758" s="375" t="s">
        <v>12877</v>
      </c>
      <c r="F758" t="str">
        <f t="shared" si="24"/>
        <v>89211</v>
      </c>
      <c r="H758" s="35">
        <f t="shared" si="25"/>
        <v>5.3</v>
      </c>
    </row>
    <row r="759" spans="1:8" ht="40.5">
      <c r="A759" s="375" t="s">
        <v>8505</v>
      </c>
      <c r="B759" s="330" t="s">
        <v>2193</v>
      </c>
      <c r="C759" s="375" t="s">
        <v>108</v>
      </c>
      <c r="D759" s="375" t="s">
        <v>23629</v>
      </c>
      <c r="F759" t="str">
        <f t="shared" si="24"/>
        <v>89212</v>
      </c>
      <c r="H759" s="35">
        <f t="shared" si="25"/>
        <v>18.05</v>
      </c>
    </row>
    <row r="760" spans="1:8" ht="40.5">
      <c r="A760" s="375" t="s">
        <v>8506</v>
      </c>
      <c r="B760" s="330" t="s">
        <v>2194</v>
      </c>
      <c r="C760" s="375" t="s">
        <v>108</v>
      </c>
      <c r="D760" s="375" t="s">
        <v>13921</v>
      </c>
      <c r="F760" t="str">
        <f t="shared" si="24"/>
        <v>89213</v>
      </c>
      <c r="H760" s="35">
        <f t="shared" si="25"/>
        <v>5.41</v>
      </c>
    </row>
    <row r="761" spans="1:8" ht="40.5">
      <c r="A761" s="375" t="s">
        <v>8508</v>
      </c>
      <c r="B761" s="330" t="s">
        <v>2195</v>
      </c>
      <c r="C761" s="375" t="s">
        <v>108</v>
      </c>
      <c r="D761" s="375" t="s">
        <v>23561</v>
      </c>
      <c r="F761" t="str">
        <f t="shared" si="24"/>
        <v>89214</v>
      </c>
      <c r="H761" s="35">
        <f t="shared" si="25"/>
        <v>16.95</v>
      </c>
    </row>
    <row r="762" spans="1:8" ht="40.5">
      <c r="A762" s="375" t="s">
        <v>8509</v>
      </c>
      <c r="B762" s="330" t="s">
        <v>2196</v>
      </c>
      <c r="C762" s="375" t="s">
        <v>108</v>
      </c>
      <c r="D762" s="375" t="s">
        <v>25698</v>
      </c>
      <c r="F762" t="str">
        <f t="shared" si="24"/>
        <v>89215</v>
      </c>
      <c r="H762" s="35">
        <f t="shared" si="25"/>
        <v>72.3</v>
      </c>
    </row>
    <row r="763" spans="1:8" ht="54">
      <c r="A763" s="375" t="s">
        <v>8510</v>
      </c>
      <c r="B763" s="330" t="s">
        <v>4465</v>
      </c>
      <c r="C763" s="375" t="s">
        <v>108</v>
      </c>
      <c r="D763" s="375" t="s">
        <v>8360</v>
      </c>
      <c r="F763" t="str">
        <f t="shared" si="24"/>
        <v>89221</v>
      </c>
      <c r="H763" s="35">
        <f t="shared" si="25"/>
        <v>1.03</v>
      </c>
    </row>
    <row r="764" spans="1:8" ht="54">
      <c r="A764" s="375" t="s">
        <v>8511</v>
      </c>
      <c r="B764" s="330" t="s">
        <v>2749</v>
      </c>
      <c r="C764" s="375" t="s">
        <v>108</v>
      </c>
      <c r="D764" s="375" t="s">
        <v>8314</v>
      </c>
      <c r="F764" t="str">
        <f t="shared" si="24"/>
        <v>89222</v>
      </c>
      <c r="H764" s="35">
        <f t="shared" si="25"/>
        <v>0.23</v>
      </c>
    </row>
    <row r="765" spans="1:8" ht="54">
      <c r="A765" s="375" t="s">
        <v>8512</v>
      </c>
      <c r="B765" s="330" t="s">
        <v>4466</v>
      </c>
      <c r="C765" s="375" t="s">
        <v>108</v>
      </c>
      <c r="D765" s="375" t="s">
        <v>13757</v>
      </c>
      <c r="F765" t="str">
        <f t="shared" si="24"/>
        <v>89223</v>
      </c>
      <c r="H765" s="35">
        <f t="shared" si="25"/>
        <v>0.97</v>
      </c>
    </row>
    <row r="766" spans="1:8" ht="54">
      <c r="A766" s="375" t="s">
        <v>8513</v>
      </c>
      <c r="B766" s="330" t="s">
        <v>4467</v>
      </c>
      <c r="C766" s="375" t="s">
        <v>108</v>
      </c>
      <c r="D766" s="375" t="s">
        <v>17901</v>
      </c>
      <c r="F766" t="str">
        <f t="shared" si="24"/>
        <v>89224</v>
      </c>
      <c r="H766" s="35">
        <f t="shared" si="25"/>
        <v>2.36</v>
      </c>
    </row>
    <row r="767" spans="1:8" ht="40.5">
      <c r="A767" s="375" t="s">
        <v>8515</v>
      </c>
      <c r="B767" s="330" t="s">
        <v>2197</v>
      </c>
      <c r="C767" s="375" t="s">
        <v>108</v>
      </c>
      <c r="D767" s="375" t="s">
        <v>9253</v>
      </c>
      <c r="F767" t="str">
        <f t="shared" si="24"/>
        <v>89228</v>
      </c>
      <c r="H767" s="35">
        <f t="shared" si="25"/>
        <v>28.59</v>
      </c>
    </row>
    <row r="768" spans="1:8" ht="40.5">
      <c r="A768" s="375" t="s">
        <v>8516</v>
      </c>
      <c r="B768" s="330" t="s">
        <v>2198</v>
      </c>
      <c r="C768" s="375" t="s">
        <v>108</v>
      </c>
      <c r="D768" s="375" t="s">
        <v>14849</v>
      </c>
      <c r="F768" t="str">
        <f t="shared" si="24"/>
        <v>89229</v>
      </c>
      <c r="H768" s="35">
        <f t="shared" si="25"/>
        <v>9.7899999999999991</v>
      </c>
    </row>
    <row r="769" spans="1:8" ht="40.5">
      <c r="A769" s="375" t="s">
        <v>8517</v>
      </c>
      <c r="B769" s="330" t="s">
        <v>2750</v>
      </c>
      <c r="C769" s="375" t="s">
        <v>108</v>
      </c>
      <c r="D769" s="375" t="s">
        <v>25699</v>
      </c>
      <c r="F769" t="str">
        <f t="shared" si="24"/>
        <v>89230</v>
      </c>
      <c r="H769" s="35">
        <f t="shared" si="25"/>
        <v>114.57</v>
      </c>
    </row>
    <row r="770" spans="1:8" ht="40.5">
      <c r="A770" s="375" t="s">
        <v>8518</v>
      </c>
      <c r="B770" s="330" t="s">
        <v>2751</v>
      </c>
      <c r="C770" s="375" t="s">
        <v>108</v>
      </c>
      <c r="D770" s="375" t="s">
        <v>21727</v>
      </c>
      <c r="F770" t="str">
        <f t="shared" si="24"/>
        <v>89231</v>
      </c>
      <c r="H770" s="35">
        <f t="shared" si="25"/>
        <v>34.340000000000003</v>
      </c>
    </row>
    <row r="771" spans="1:8" ht="40.5">
      <c r="A771" s="375" t="s">
        <v>8519</v>
      </c>
      <c r="B771" s="330" t="s">
        <v>2752</v>
      </c>
      <c r="C771" s="375" t="s">
        <v>108</v>
      </c>
      <c r="D771" s="375" t="s">
        <v>25700</v>
      </c>
      <c r="F771" t="str">
        <f t="shared" si="24"/>
        <v>89232</v>
      </c>
      <c r="H771" s="35">
        <f t="shared" si="25"/>
        <v>204.36</v>
      </c>
    </row>
    <row r="772" spans="1:8" ht="40.5">
      <c r="A772" s="375" t="s">
        <v>8520</v>
      </c>
      <c r="B772" s="330" t="s">
        <v>2753</v>
      </c>
      <c r="C772" s="375" t="s">
        <v>108</v>
      </c>
      <c r="D772" s="375" t="s">
        <v>24792</v>
      </c>
      <c r="F772" t="str">
        <f t="shared" si="24"/>
        <v>89233</v>
      </c>
      <c r="H772" s="35">
        <f t="shared" si="25"/>
        <v>130.12</v>
      </c>
    </row>
    <row r="773" spans="1:8" ht="40.5">
      <c r="A773" s="375" t="s">
        <v>8521</v>
      </c>
      <c r="B773" s="330" t="s">
        <v>2754</v>
      </c>
      <c r="C773" s="375" t="s">
        <v>108</v>
      </c>
      <c r="D773" s="375" t="s">
        <v>25701</v>
      </c>
      <c r="F773" t="str">
        <f t="shared" ref="F773:F836" si="26">TRIM(A773)</f>
        <v>89236</v>
      </c>
      <c r="H773" s="35">
        <f t="shared" ref="H773:H836" si="27">ROUND(D773*(1+$H$1),2)</f>
        <v>267.64</v>
      </c>
    </row>
    <row r="774" spans="1:8" ht="40.5">
      <c r="A774" s="375" t="s">
        <v>8522</v>
      </c>
      <c r="B774" s="330" t="s">
        <v>2755</v>
      </c>
      <c r="C774" s="375" t="s">
        <v>108</v>
      </c>
      <c r="D774" s="375" t="s">
        <v>24787</v>
      </c>
      <c r="F774" t="str">
        <f t="shared" si="26"/>
        <v>89237</v>
      </c>
      <c r="H774" s="35">
        <f t="shared" si="27"/>
        <v>80.23</v>
      </c>
    </row>
    <row r="775" spans="1:8" ht="40.5">
      <c r="A775" s="375" t="s">
        <v>8523</v>
      </c>
      <c r="B775" s="330" t="s">
        <v>2756</v>
      </c>
      <c r="C775" s="375" t="s">
        <v>108</v>
      </c>
      <c r="D775" s="375" t="s">
        <v>25702</v>
      </c>
      <c r="F775" t="str">
        <f t="shared" si="26"/>
        <v>89238</v>
      </c>
      <c r="H775" s="35">
        <f t="shared" si="27"/>
        <v>477.4</v>
      </c>
    </row>
    <row r="776" spans="1:8" ht="40.5">
      <c r="A776" s="375" t="s">
        <v>8524</v>
      </c>
      <c r="B776" s="330" t="s">
        <v>2757</v>
      </c>
      <c r="C776" s="375" t="s">
        <v>108</v>
      </c>
      <c r="D776" s="375" t="s">
        <v>25703</v>
      </c>
      <c r="F776" t="str">
        <f t="shared" si="26"/>
        <v>89239</v>
      </c>
      <c r="H776" s="35">
        <f t="shared" si="27"/>
        <v>344.09</v>
      </c>
    </row>
    <row r="777" spans="1:8" ht="40.5">
      <c r="A777" s="375" t="s">
        <v>8525</v>
      </c>
      <c r="B777" s="330" t="s">
        <v>4468</v>
      </c>
      <c r="C777" s="375" t="s">
        <v>108</v>
      </c>
      <c r="D777" s="375" t="s">
        <v>25704</v>
      </c>
      <c r="F777" t="str">
        <f t="shared" si="26"/>
        <v>89240</v>
      </c>
      <c r="H777" s="35">
        <f t="shared" si="27"/>
        <v>82.14</v>
      </c>
    </row>
    <row r="778" spans="1:8" ht="40.5">
      <c r="A778" s="375" t="s">
        <v>8526</v>
      </c>
      <c r="B778" s="330" t="s">
        <v>4469</v>
      </c>
      <c r="C778" s="375" t="s">
        <v>108</v>
      </c>
      <c r="D778" s="375" t="s">
        <v>24734</v>
      </c>
      <c r="F778" t="str">
        <f t="shared" si="26"/>
        <v>89241</v>
      </c>
      <c r="H778" s="35">
        <f t="shared" si="27"/>
        <v>28.13</v>
      </c>
    </row>
    <row r="779" spans="1:8" ht="40.5">
      <c r="A779" s="375" t="s">
        <v>8527</v>
      </c>
      <c r="B779" s="330" t="s">
        <v>2199</v>
      </c>
      <c r="C779" s="375" t="s">
        <v>108</v>
      </c>
      <c r="D779" s="375" t="s">
        <v>25705</v>
      </c>
      <c r="F779" t="str">
        <f t="shared" si="26"/>
        <v>89246</v>
      </c>
      <c r="H779" s="35">
        <f t="shared" si="27"/>
        <v>232.56</v>
      </c>
    </row>
    <row r="780" spans="1:8" ht="40.5">
      <c r="A780" s="375" t="s">
        <v>8528</v>
      </c>
      <c r="B780" s="330" t="s">
        <v>2200</v>
      </c>
      <c r="C780" s="375" t="s">
        <v>108</v>
      </c>
      <c r="D780" s="375" t="s">
        <v>25706</v>
      </c>
      <c r="F780" t="str">
        <f t="shared" si="26"/>
        <v>89247</v>
      </c>
      <c r="H780" s="35">
        <f t="shared" si="27"/>
        <v>69.72</v>
      </c>
    </row>
    <row r="781" spans="1:8" ht="40.5">
      <c r="A781" s="375" t="s">
        <v>8529</v>
      </c>
      <c r="B781" s="330" t="s">
        <v>2201</v>
      </c>
      <c r="C781" s="375" t="s">
        <v>108</v>
      </c>
      <c r="D781" s="375" t="s">
        <v>25041</v>
      </c>
      <c r="F781" t="str">
        <f t="shared" si="26"/>
        <v>89248</v>
      </c>
      <c r="H781" s="35">
        <f t="shared" si="27"/>
        <v>414.83</v>
      </c>
    </row>
    <row r="782" spans="1:8" ht="40.5">
      <c r="A782" s="375" t="s">
        <v>8530</v>
      </c>
      <c r="B782" s="330" t="s">
        <v>2202</v>
      </c>
      <c r="C782" s="375" t="s">
        <v>108</v>
      </c>
      <c r="D782" s="375" t="s">
        <v>25707</v>
      </c>
      <c r="F782" t="str">
        <f t="shared" si="26"/>
        <v>89249</v>
      </c>
      <c r="H782" s="35">
        <f t="shared" si="27"/>
        <v>293.32</v>
      </c>
    </row>
    <row r="783" spans="1:8" ht="40.5">
      <c r="A783" s="375" t="s">
        <v>8531</v>
      </c>
      <c r="B783" s="330" t="s">
        <v>4470</v>
      </c>
      <c r="C783" s="375" t="s">
        <v>108</v>
      </c>
      <c r="D783" s="375" t="s">
        <v>24389</v>
      </c>
      <c r="F783" t="str">
        <f t="shared" si="26"/>
        <v>89253</v>
      </c>
      <c r="H783" s="35">
        <f t="shared" si="27"/>
        <v>67.3</v>
      </c>
    </row>
    <row r="784" spans="1:8" ht="40.5">
      <c r="A784" s="375" t="s">
        <v>8532</v>
      </c>
      <c r="B784" s="330" t="s">
        <v>4471</v>
      </c>
      <c r="C784" s="375" t="s">
        <v>108</v>
      </c>
      <c r="D784" s="375" t="s">
        <v>22863</v>
      </c>
      <c r="F784" t="str">
        <f t="shared" si="26"/>
        <v>89254</v>
      </c>
      <c r="H784" s="35">
        <f t="shared" si="27"/>
        <v>23.05</v>
      </c>
    </row>
    <row r="785" spans="1:8" ht="40.5">
      <c r="A785" s="375" t="s">
        <v>8533</v>
      </c>
      <c r="B785" s="330" t="s">
        <v>4472</v>
      </c>
      <c r="C785" s="375" t="s">
        <v>108</v>
      </c>
      <c r="D785" s="375" t="s">
        <v>24360</v>
      </c>
      <c r="F785" t="str">
        <f t="shared" si="26"/>
        <v>89255</v>
      </c>
      <c r="H785" s="35">
        <f t="shared" si="27"/>
        <v>108.2</v>
      </c>
    </row>
    <row r="786" spans="1:8" ht="54">
      <c r="A786" s="375" t="s">
        <v>8534</v>
      </c>
      <c r="B786" s="330" t="s">
        <v>4473</v>
      </c>
      <c r="C786" s="375" t="s">
        <v>108</v>
      </c>
      <c r="D786" s="375" t="s">
        <v>25708</v>
      </c>
      <c r="F786" t="str">
        <f t="shared" si="26"/>
        <v>89256</v>
      </c>
      <c r="H786" s="35">
        <f t="shared" si="27"/>
        <v>66.02</v>
      </c>
    </row>
    <row r="787" spans="1:8" ht="67.5">
      <c r="A787" s="375" t="s">
        <v>8535</v>
      </c>
      <c r="B787" s="330" t="s">
        <v>2758</v>
      </c>
      <c r="C787" s="375" t="s">
        <v>108</v>
      </c>
      <c r="D787" s="375" t="s">
        <v>8337</v>
      </c>
      <c r="F787" t="str">
        <f t="shared" si="26"/>
        <v>89259</v>
      </c>
      <c r="H787" s="35">
        <f t="shared" si="27"/>
        <v>11.82</v>
      </c>
    </row>
    <row r="788" spans="1:8" ht="67.5">
      <c r="A788" s="375" t="s">
        <v>8536</v>
      </c>
      <c r="B788" s="330" t="s">
        <v>2759</v>
      </c>
      <c r="C788" s="375" t="s">
        <v>108</v>
      </c>
      <c r="D788" s="375" t="s">
        <v>12098</v>
      </c>
      <c r="F788" t="str">
        <f t="shared" si="26"/>
        <v>89260</v>
      </c>
      <c r="H788" s="35">
        <f t="shared" si="27"/>
        <v>4.71</v>
      </c>
    </row>
    <row r="789" spans="1:8" ht="67.5">
      <c r="A789" s="375" t="s">
        <v>8538</v>
      </c>
      <c r="B789" s="330" t="s">
        <v>2760</v>
      </c>
      <c r="C789" s="375" t="s">
        <v>108</v>
      </c>
      <c r="D789" s="375" t="s">
        <v>21757</v>
      </c>
      <c r="F789" t="str">
        <f t="shared" si="26"/>
        <v>89262</v>
      </c>
      <c r="H789" s="35">
        <f t="shared" si="27"/>
        <v>22.16</v>
      </c>
    </row>
    <row r="790" spans="1:8" ht="67.5">
      <c r="A790" s="375" t="s">
        <v>8539</v>
      </c>
      <c r="B790" s="330" t="s">
        <v>4474</v>
      </c>
      <c r="C790" s="375" t="s">
        <v>108</v>
      </c>
      <c r="D790" s="375" t="s">
        <v>12140</v>
      </c>
      <c r="F790" t="str">
        <f t="shared" si="26"/>
        <v>89264</v>
      </c>
      <c r="H790" s="35">
        <f t="shared" si="27"/>
        <v>9.33</v>
      </c>
    </row>
    <row r="791" spans="1:8" ht="67.5">
      <c r="A791" s="375" t="s">
        <v>8540</v>
      </c>
      <c r="B791" s="330" t="s">
        <v>4475</v>
      </c>
      <c r="C791" s="375" t="s">
        <v>108</v>
      </c>
      <c r="D791" s="375" t="s">
        <v>8421</v>
      </c>
      <c r="F791" t="str">
        <f t="shared" si="26"/>
        <v>89265</v>
      </c>
      <c r="H791" s="35">
        <f t="shared" si="27"/>
        <v>3.71</v>
      </c>
    </row>
    <row r="792" spans="1:8" ht="81">
      <c r="A792" s="375" t="s">
        <v>8541</v>
      </c>
      <c r="B792" s="330" t="s">
        <v>4476</v>
      </c>
      <c r="C792" s="375" t="s">
        <v>108</v>
      </c>
      <c r="D792" s="375" t="s">
        <v>8403</v>
      </c>
      <c r="F792" t="str">
        <f t="shared" si="26"/>
        <v>89266</v>
      </c>
      <c r="H792" s="35">
        <f t="shared" si="27"/>
        <v>0.75</v>
      </c>
    </row>
    <row r="793" spans="1:8" ht="54">
      <c r="A793" s="375" t="s">
        <v>8543</v>
      </c>
      <c r="B793" s="330" t="s">
        <v>4477</v>
      </c>
      <c r="C793" s="375" t="s">
        <v>108</v>
      </c>
      <c r="D793" s="375" t="s">
        <v>23997</v>
      </c>
      <c r="F793" t="str">
        <f t="shared" si="26"/>
        <v>89267</v>
      </c>
      <c r="H793" s="35">
        <f t="shared" si="27"/>
        <v>31.42</v>
      </c>
    </row>
    <row r="794" spans="1:8" ht="40.5">
      <c r="A794" s="375" t="s">
        <v>8544</v>
      </c>
      <c r="B794" s="330" t="s">
        <v>4478</v>
      </c>
      <c r="C794" s="375" t="s">
        <v>108</v>
      </c>
      <c r="D794" s="375" t="s">
        <v>25709</v>
      </c>
      <c r="F794" t="str">
        <f t="shared" si="26"/>
        <v>89268</v>
      </c>
      <c r="H794" s="35">
        <f t="shared" si="27"/>
        <v>10.76</v>
      </c>
    </row>
    <row r="795" spans="1:8" ht="54">
      <c r="A795" s="375" t="s">
        <v>8546</v>
      </c>
      <c r="B795" s="330" t="s">
        <v>4479</v>
      </c>
      <c r="C795" s="375" t="s">
        <v>108</v>
      </c>
      <c r="D795" s="375" t="s">
        <v>14035</v>
      </c>
      <c r="F795" t="str">
        <f t="shared" si="26"/>
        <v>89269</v>
      </c>
      <c r="H795" s="35">
        <f t="shared" si="27"/>
        <v>2.2000000000000002</v>
      </c>
    </row>
    <row r="796" spans="1:8" ht="54">
      <c r="A796" s="375" t="s">
        <v>8547</v>
      </c>
      <c r="B796" s="330" t="s">
        <v>4480</v>
      </c>
      <c r="C796" s="375" t="s">
        <v>108</v>
      </c>
      <c r="D796" s="375" t="s">
        <v>22595</v>
      </c>
      <c r="F796" t="str">
        <f t="shared" si="26"/>
        <v>89270</v>
      </c>
      <c r="H796" s="35">
        <f t="shared" si="27"/>
        <v>50.52</v>
      </c>
    </row>
    <row r="797" spans="1:8" ht="54">
      <c r="A797" s="375" t="s">
        <v>8548</v>
      </c>
      <c r="B797" s="330" t="s">
        <v>4481</v>
      </c>
      <c r="C797" s="375" t="s">
        <v>108</v>
      </c>
      <c r="D797" s="375" t="s">
        <v>23388</v>
      </c>
      <c r="F797" t="str">
        <f t="shared" si="26"/>
        <v>89271</v>
      </c>
      <c r="H797" s="35">
        <f t="shared" si="27"/>
        <v>22.59</v>
      </c>
    </row>
    <row r="798" spans="1:8" ht="40.5">
      <c r="A798" s="375" t="s">
        <v>8549</v>
      </c>
      <c r="B798" s="330" t="s">
        <v>2761</v>
      </c>
      <c r="C798" s="375" t="s">
        <v>108</v>
      </c>
      <c r="D798" s="375" t="s">
        <v>8982</v>
      </c>
      <c r="F798" t="str">
        <f t="shared" si="26"/>
        <v>89274</v>
      </c>
      <c r="H798" s="35">
        <f t="shared" si="27"/>
        <v>1.25</v>
      </c>
    </row>
    <row r="799" spans="1:8" ht="40.5">
      <c r="A799" s="375" t="s">
        <v>8550</v>
      </c>
      <c r="B799" s="330" t="s">
        <v>2762</v>
      </c>
      <c r="C799" s="375" t="s">
        <v>108</v>
      </c>
      <c r="D799" s="375" t="s">
        <v>8112</v>
      </c>
      <c r="F799" t="str">
        <f t="shared" si="26"/>
        <v>89275</v>
      </c>
      <c r="H799" s="35">
        <f t="shared" si="27"/>
        <v>0.28000000000000003</v>
      </c>
    </row>
    <row r="800" spans="1:8" ht="40.5">
      <c r="A800" s="375" t="s">
        <v>8551</v>
      </c>
      <c r="B800" s="330" t="s">
        <v>2763</v>
      </c>
      <c r="C800" s="375" t="s">
        <v>108</v>
      </c>
      <c r="D800" s="375" t="s">
        <v>13754</v>
      </c>
      <c r="F800" t="str">
        <f t="shared" si="26"/>
        <v>89276</v>
      </c>
      <c r="H800" s="35">
        <f t="shared" si="27"/>
        <v>1.17</v>
      </c>
    </row>
    <row r="801" spans="1:8" ht="54">
      <c r="A801" s="375" t="s">
        <v>8553</v>
      </c>
      <c r="B801" s="330" t="s">
        <v>2764</v>
      </c>
      <c r="C801" s="375" t="s">
        <v>108</v>
      </c>
      <c r="D801" s="375" t="s">
        <v>10835</v>
      </c>
      <c r="F801" t="str">
        <f t="shared" si="26"/>
        <v>89277</v>
      </c>
      <c r="H801" s="35">
        <f t="shared" si="27"/>
        <v>6.61</v>
      </c>
    </row>
    <row r="802" spans="1:8" ht="54">
      <c r="A802" s="375" t="s">
        <v>8555</v>
      </c>
      <c r="B802" s="330" t="s">
        <v>2765</v>
      </c>
      <c r="C802" s="375" t="s">
        <v>108</v>
      </c>
      <c r="D802" s="375" t="s">
        <v>25710</v>
      </c>
      <c r="F802" t="str">
        <f t="shared" si="26"/>
        <v>89280</v>
      </c>
      <c r="H802" s="35">
        <f t="shared" si="27"/>
        <v>24.8</v>
      </c>
    </row>
    <row r="803" spans="1:8" ht="40.5">
      <c r="A803" s="375" t="s">
        <v>8556</v>
      </c>
      <c r="B803" s="330" t="s">
        <v>2766</v>
      </c>
      <c r="C803" s="375" t="s">
        <v>108</v>
      </c>
      <c r="D803" s="375" t="s">
        <v>8448</v>
      </c>
      <c r="F803" t="str">
        <f t="shared" si="26"/>
        <v>89281</v>
      </c>
      <c r="H803" s="35">
        <f t="shared" si="27"/>
        <v>6.51</v>
      </c>
    </row>
    <row r="804" spans="1:8" ht="54">
      <c r="A804" s="375" t="s">
        <v>8557</v>
      </c>
      <c r="B804" s="330" t="s">
        <v>4482</v>
      </c>
      <c r="C804" s="375" t="s">
        <v>108</v>
      </c>
      <c r="D804" s="375" t="s">
        <v>14971</v>
      </c>
      <c r="F804" t="str">
        <f t="shared" si="26"/>
        <v>89870</v>
      </c>
      <c r="H804" s="35">
        <f t="shared" si="27"/>
        <v>26</v>
      </c>
    </row>
    <row r="805" spans="1:8" ht="54">
      <c r="A805" s="375" t="s">
        <v>8559</v>
      </c>
      <c r="B805" s="330" t="s">
        <v>4483</v>
      </c>
      <c r="C805" s="375" t="s">
        <v>108</v>
      </c>
      <c r="D805" s="375" t="s">
        <v>21750</v>
      </c>
      <c r="F805" t="str">
        <f t="shared" si="26"/>
        <v>89871</v>
      </c>
      <c r="H805" s="35">
        <f t="shared" si="27"/>
        <v>9.09</v>
      </c>
    </row>
    <row r="806" spans="1:8" ht="54">
      <c r="A806" s="375" t="s">
        <v>8561</v>
      </c>
      <c r="B806" s="330" t="s">
        <v>4484</v>
      </c>
      <c r="C806" s="375" t="s">
        <v>108</v>
      </c>
      <c r="D806" s="375" t="s">
        <v>13732</v>
      </c>
      <c r="F806" t="str">
        <f t="shared" si="26"/>
        <v>89872</v>
      </c>
      <c r="H806" s="35">
        <f t="shared" si="27"/>
        <v>1.88</v>
      </c>
    </row>
    <row r="807" spans="1:8" ht="54">
      <c r="A807" s="375" t="s">
        <v>8563</v>
      </c>
      <c r="B807" s="330" t="s">
        <v>4485</v>
      </c>
      <c r="C807" s="375" t="s">
        <v>108</v>
      </c>
      <c r="D807" s="375" t="s">
        <v>23394</v>
      </c>
      <c r="F807" t="str">
        <f t="shared" si="26"/>
        <v>89873</v>
      </c>
      <c r="H807" s="35">
        <f t="shared" si="27"/>
        <v>48.77</v>
      </c>
    </row>
    <row r="808" spans="1:8" ht="67.5">
      <c r="A808" s="375" t="s">
        <v>8564</v>
      </c>
      <c r="B808" s="330" t="s">
        <v>4486</v>
      </c>
      <c r="C808" s="375" t="s">
        <v>108</v>
      </c>
      <c r="D808" s="375" t="s">
        <v>25711</v>
      </c>
      <c r="F808" t="str">
        <f t="shared" si="26"/>
        <v>89874</v>
      </c>
      <c r="H808" s="35">
        <f t="shared" si="27"/>
        <v>137.29</v>
      </c>
    </row>
    <row r="809" spans="1:8" ht="54">
      <c r="A809" s="375" t="s">
        <v>8565</v>
      </c>
      <c r="B809" s="330" t="s">
        <v>4487</v>
      </c>
      <c r="C809" s="375" t="s">
        <v>108</v>
      </c>
      <c r="D809" s="375" t="s">
        <v>23395</v>
      </c>
      <c r="F809" t="str">
        <f t="shared" si="26"/>
        <v>89878</v>
      </c>
      <c r="H809" s="35">
        <f t="shared" si="27"/>
        <v>27.02</v>
      </c>
    </row>
    <row r="810" spans="1:8" ht="54">
      <c r="A810" s="375" t="s">
        <v>8566</v>
      </c>
      <c r="B810" s="330" t="s">
        <v>4488</v>
      </c>
      <c r="C810" s="375" t="s">
        <v>108</v>
      </c>
      <c r="D810" s="375" t="s">
        <v>13996</v>
      </c>
      <c r="F810" t="str">
        <f t="shared" si="26"/>
        <v>89879</v>
      </c>
      <c r="H810" s="35">
        <f t="shared" si="27"/>
        <v>9.4600000000000009</v>
      </c>
    </row>
    <row r="811" spans="1:8" ht="54">
      <c r="A811" s="375" t="s">
        <v>8567</v>
      </c>
      <c r="B811" s="330" t="s">
        <v>4489</v>
      </c>
      <c r="C811" s="375" t="s">
        <v>108</v>
      </c>
      <c r="D811" s="375" t="s">
        <v>8961</v>
      </c>
      <c r="F811" t="str">
        <f t="shared" si="26"/>
        <v>89880</v>
      </c>
      <c r="H811" s="35">
        <f t="shared" si="27"/>
        <v>1.94</v>
      </c>
    </row>
    <row r="812" spans="1:8" ht="54">
      <c r="A812" s="375" t="s">
        <v>8568</v>
      </c>
      <c r="B812" s="330" t="s">
        <v>4490</v>
      </c>
      <c r="C812" s="375" t="s">
        <v>108</v>
      </c>
      <c r="D812" s="375" t="s">
        <v>23396</v>
      </c>
      <c r="F812" t="str">
        <f t="shared" si="26"/>
        <v>89881</v>
      </c>
      <c r="H812" s="35">
        <f t="shared" si="27"/>
        <v>50.69</v>
      </c>
    </row>
    <row r="813" spans="1:8" ht="67.5">
      <c r="A813" s="375" t="s">
        <v>8569</v>
      </c>
      <c r="B813" s="330" t="s">
        <v>4491</v>
      </c>
      <c r="C813" s="375" t="s">
        <v>108</v>
      </c>
      <c r="D813" s="375" t="s">
        <v>25712</v>
      </c>
      <c r="F813" t="str">
        <f t="shared" si="26"/>
        <v>89882</v>
      </c>
      <c r="H813" s="35">
        <f t="shared" si="27"/>
        <v>158.4</v>
      </c>
    </row>
    <row r="814" spans="1:8" ht="40.5">
      <c r="A814" s="375" t="s">
        <v>8570</v>
      </c>
      <c r="B814" s="330" t="s">
        <v>2767</v>
      </c>
      <c r="C814" s="375" t="s">
        <v>108</v>
      </c>
      <c r="D814" s="375" t="s">
        <v>8314</v>
      </c>
      <c r="F814" t="str">
        <f t="shared" si="26"/>
        <v>90582</v>
      </c>
      <c r="H814" s="35">
        <f t="shared" si="27"/>
        <v>0.23</v>
      </c>
    </row>
    <row r="815" spans="1:8" ht="40.5">
      <c r="A815" s="375" t="s">
        <v>8572</v>
      </c>
      <c r="B815" s="330" t="s">
        <v>2768</v>
      </c>
      <c r="C815" s="375" t="s">
        <v>108</v>
      </c>
      <c r="D815" s="375" t="s">
        <v>8316</v>
      </c>
      <c r="F815" t="str">
        <f t="shared" si="26"/>
        <v>90583</v>
      </c>
      <c r="H815" s="35">
        <f t="shared" si="27"/>
        <v>0.05</v>
      </c>
    </row>
    <row r="816" spans="1:8" ht="40.5">
      <c r="A816" s="375" t="s">
        <v>8573</v>
      </c>
      <c r="B816" s="330" t="s">
        <v>2769</v>
      </c>
      <c r="C816" s="375" t="s">
        <v>108</v>
      </c>
      <c r="D816" s="375" t="s">
        <v>8450</v>
      </c>
      <c r="F816" t="str">
        <f t="shared" si="26"/>
        <v>90584</v>
      </c>
      <c r="H816" s="35">
        <f t="shared" si="27"/>
        <v>0.18</v>
      </c>
    </row>
    <row r="817" spans="1:8" ht="40.5">
      <c r="A817" s="375" t="s">
        <v>8574</v>
      </c>
      <c r="B817" s="330" t="s">
        <v>2770</v>
      </c>
      <c r="C817" s="375" t="s">
        <v>108</v>
      </c>
      <c r="D817" s="375" t="s">
        <v>13754</v>
      </c>
      <c r="F817" t="str">
        <f t="shared" si="26"/>
        <v>90585</v>
      </c>
      <c r="H817" s="35">
        <f t="shared" si="27"/>
        <v>1.17</v>
      </c>
    </row>
    <row r="818" spans="1:8" ht="40.5">
      <c r="A818" s="375" t="s">
        <v>8575</v>
      </c>
      <c r="B818" s="330" t="s">
        <v>2203</v>
      </c>
      <c r="C818" s="375" t="s">
        <v>108</v>
      </c>
      <c r="D818" s="375" t="s">
        <v>8789</v>
      </c>
      <c r="F818" t="str">
        <f t="shared" si="26"/>
        <v>90621</v>
      </c>
      <c r="H818" s="35">
        <f t="shared" si="27"/>
        <v>1.46</v>
      </c>
    </row>
    <row r="819" spans="1:8" ht="40.5">
      <c r="A819" s="375" t="s">
        <v>8577</v>
      </c>
      <c r="B819" s="330" t="s">
        <v>2204</v>
      </c>
      <c r="C819" s="375" t="s">
        <v>108</v>
      </c>
      <c r="D819" s="375" t="s">
        <v>8804</v>
      </c>
      <c r="F819" t="str">
        <f t="shared" si="26"/>
        <v>90622</v>
      </c>
      <c r="H819" s="35">
        <f t="shared" si="27"/>
        <v>0.32</v>
      </c>
    </row>
    <row r="820" spans="1:8" ht="40.5">
      <c r="A820" s="375" t="s">
        <v>8579</v>
      </c>
      <c r="B820" s="330" t="s">
        <v>2205</v>
      </c>
      <c r="C820" s="375" t="s">
        <v>108</v>
      </c>
      <c r="D820" s="375" t="s">
        <v>8405</v>
      </c>
      <c r="F820" t="str">
        <f t="shared" si="26"/>
        <v>90623</v>
      </c>
      <c r="H820" s="35">
        <f t="shared" si="27"/>
        <v>1.83</v>
      </c>
    </row>
    <row r="821" spans="1:8" ht="40.5">
      <c r="A821" s="375" t="s">
        <v>8581</v>
      </c>
      <c r="B821" s="330" t="s">
        <v>2206</v>
      </c>
      <c r="C821" s="375" t="s">
        <v>108</v>
      </c>
      <c r="D821" s="375" t="s">
        <v>13920</v>
      </c>
      <c r="F821" t="str">
        <f t="shared" si="26"/>
        <v>90624</v>
      </c>
      <c r="H821" s="35">
        <f t="shared" si="27"/>
        <v>2.95</v>
      </c>
    </row>
    <row r="822" spans="1:8" ht="40.5">
      <c r="A822" s="375" t="s">
        <v>8582</v>
      </c>
      <c r="B822" s="330" t="s">
        <v>2207</v>
      </c>
      <c r="C822" s="375" t="s">
        <v>108</v>
      </c>
      <c r="D822" s="375" t="s">
        <v>22184</v>
      </c>
      <c r="F822" t="str">
        <f t="shared" si="26"/>
        <v>90627</v>
      </c>
      <c r="H822" s="35">
        <f t="shared" si="27"/>
        <v>30.56</v>
      </c>
    </row>
    <row r="823" spans="1:8" ht="40.5">
      <c r="A823" s="375" t="s">
        <v>8583</v>
      </c>
      <c r="B823" s="330" t="s">
        <v>2208</v>
      </c>
      <c r="C823" s="375" t="s">
        <v>108</v>
      </c>
      <c r="D823" s="375" t="s">
        <v>13860</v>
      </c>
      <c r="F823" t="str">
        <f t="shared" si="26"/>
        <v>90628</v>
      </c>
      <c r="H823" s="35">
        <f t="shared" si="27"/>
        <v>8.02</v>
      </c>
    </row>
    <row r="824" spans="1:8" ht="40.5">
      <c r="A824" s="375" t="s">
        <v>8585</v>
      </c>
      <c r="B824" s="330" t="s">
        <v>2209</v>
      </c>
      <c r="C824" s="375" t="s">
        <v>108</v>
      </c>
      <c r="D824" s="375" t="s">
        <v>14968</v>
      </c>
      <c r="F824" t="str">
        <f t="shared" si="26"/>
        <v>90629</v>
      </c>
      <c r="H824" s="35">
        <f t="shared" si="27"/>
        <v>38.229999999999997</v>
      </c>
    </row>
    <row r="825" spans="1:8" ht="40.5">
      <c r="A825" s="375" t="s">
        <v>8586</v>
      </c>
      <c r="B825" s="330" t="s">
        <v>2771</v>
      </c>
      <c r="C825" s="375" t="s">
        <v>108</v>
      </c>
      <c r="D825" s="375" t="s">
        <v>10830</v>
      </c>
      <c r="F825" t="str">
        <f t="shared" si="26"/>
        <v>90630</v>
      </c>
      <c r="H825" s="35">
        <f t="shared" si="27"/>
        <v>11.97</v>
      </c>
    </row>
    <row r="826" spans="1:8" ht="54">
      <c r="A826" s="375" t="s">
        <v>8587</v>
      </c>
      <c r="B826" s="330" t="s">
        <v>4492</v>
      </c>
      <c r="C826" s="375" t="s">
        <v>108</v>
      </c>
      <c r="D826" s="375" t="s">
        <v>12557</v>
      </c>
      <c r="F826" t="str">
        <f t="shared" si="26"/>
        <v>90633</v>
      </c>
      <c r="H826" s="35">
        <f t="shared" si="27"/>
        <v>3.19</v>
      </c>
    </row>
    <row r="827" spans="1:8" ht="54">
      <c r="A827" s="375" t="s">
        <v>8588</v>
      </c>
      <c r="B827" s="330" t="s">
        <v>4493</v>
      </c>
      <c r="C827" s="375" t="s">
        <v>108</v>
      </c>
      <c r="D827" s="375" t="s">
        <v>8407</v>
      </c>
      <c r="F827" t="str">
        <f t="shared" si="26"/>
        <v>90634</v>
      </c>
      <c r="H827" s="35">
        <f t="shared" si="27"/>
        <v>0.71</v>
      </c>
    </row>
    <row r="828" spans="1:8" ht="54">
      <c r="A828" s="375" t="s">
        <v>8590</v>
      </c>
      <c r="B828" s="330" t="s">
        <v>4494</v>
      </c>
      <c r="C828" s="375" t="s">
        <v>108</v>
      </c>
      <c r="D828" s="375" t="s">
        <v>7955</v>
      </c>
      <c r="F828" t="str">
        <f t="shared" si="26"/>
        <v>90635</v>
      </c>
      <c r="H828" s="35">
        <f t="shared" si="27"/>
        <v>3.5</v>
      </c>
    </row>
    <row r="829" spans="1:8" ht="67.5">
      <c r="A829" s="375" t="s">
        <v>8591</v>
      </c>
      <c r="B829" s="330" t="s">
        <v>4495</v>
      </c>
      <c r="C829" s="375" t="s">
        <v>108</v>
      </c>
      <c r="D829" s="375" t="s">
        <v>22166</v>
      </c>
      <c r="F829" t="str">
        <f t="shared" si="26"/>
        <v>90636</v>
      </c>
      <c r="H829" s="35">
        <f t="shared" si="27"/>
        <v>5.91</v>
      </c>
    </row>
    <row r="830" spans="1:8" ht="40.5">
      <c r="A830" s="375" t="s">
        <v>8593</v>
      </c>
      <c r="B830" s="330" t="s">
        <v>2772</v>
      </c>
      <c r="C830" s="375" t="s">
        <v>108</v>
      </c>
      <c r="D830" s="375" t="s">
        <v>7572</v>
      </c>
      <c r="F830" t="str">
        <f t="shared" si="26"/>
        <v>90639</v>
      </c>
      <c r="H830" s="35">
        <f t="shared" si="27"/>
        <v>4.7699999999999996</v>
      </c>
    </row>
    <row r="831" spans="1:8" ht="40.5">
      <c r="A831" s="375" t="s">
        <v>8594</v>
      </c>
      <c r="B831" s="330" t="s">
        <v>2773</v>
      </c>
      <c r="C831" s="375" t="s">
        <v>108</v>
      </c>
      <c r="D831" s="375" t="s">
        <v>8711</v>
      </c>
      <c r="F831" t="str">
        <f t="shared" si="26"/>
        <v>90640</v>
      </c>
      <c r="H831" s="35">
        <f t="shared" si="27"/>
        <v>1.07</v>
      </c>
    </row>
    <row r="832" spans="1:8" ht="40.5">
      <c r="A832" s="375" t="s">
        <v>8596</v>
      </c>
      <c r="B832" s="330" t="s">
        <v>2774</v>
      </c>
      <c r="C832" s="375" t="s">
        <v>108</v>
      </c>
      <c r="D832" s="375" t="s">
        <v>8158</v>
      </c>
      <c r="F832" t="str">
        <f t="shared" si="26"/>
        <v>90641</v>
      </c>
      <c r="H832" s="35">
        <f t="shared" si="27"/>
        <v>5.22</v>
      </c>
    </row>
    <row r="833" spans="1:8" ht="40.5">
      <c r="A833" s="375" t="s">
        <v>8598</v>
      </c>
      <c r="B833" s="330" t="s">
        <v>2775</v>
      </c>
      <c r="C833" s="375" t="s">
        <v>108</v>
      </c>
      <c r="D833" s="375" t="s">
        <v>23583</v>
      </c>
      <c r="F833" t="str">
        <f t="shared" si="26"/>
        <v>90642</v>
      </c>
      <c r="H833" s="35">
        <f t="shared" si="27"/>
        <v>7.17</v>
      </c>
    </row>
    <row r="834" spans="1:8" ht="54">
      <c r="A834" s="375" t="s">
        <v>8599</v>
      </c>
      <c r="B834" s="330" t="s">
        <v>4496</v>
      </c>
      <c r="C834" s="375" t="s">
        <v>108</v>
      </c>
      <c r="D834" s="375" t="s">
        <v>23397</v>
      </c>
      <c r="F834" t="str">
        <f t="shared" si="26"/>
        <v>90646</v>
      </c>
      <c r="H834" s="35">
        <f t="shared" si="27"/>
        <v>0.69</v>
      </c>
    </row>
    <row r="835" spans="1:8" ht="54">
      <c r="A835" s="375" t="s">
        <v>8601</v>
      </c>
      <c r="B835" s="330" t="s">
        <v>4497</v>
      </c>
      <c r="C835" s="375" t="s">
        <v>108</v>
      </c>
      <c r="D835" s="375" t="s">
        <v>8409</v>
      </c>
      <c r="F835" t="str">
        <f t="shared" si="26"/>
        <v>90647</v>
      </c>
      <c r="H835" s="35">
        <f t="shared" si="27"/>
        <v>0.15</v>
      </c>
    </row>
    <row r="836" spans="1:8" ht="54">
      <c r="A836" s="375" t="s">
        <v>8602</v>
      </c>
      <c r="B836" s="330" t="s">
        <v>4498</v>
      </c>
      <c r="C836" s="375" t="s">
        <v>108</v>
      </c>
      <c r="D836" s="375" t="s">
        <v>8403</v>
      </c>
      <c r="F836" t="str">
        <f t="shared" si="26"/>
        <v>90648</v>
      </c>
      <c r="H836" s="35">
        <f t="shared" si="27"/>
        <v>0.75</v>
      </c>
    </row>
    <row r="837" spans="1:8" ht="54">
      <c r="A837" s="375" t="s">
        <v>8603</v>
      </c>
      <c r="B837" s="330" t="s">
        <v>4499</v>
      </c>
      <c r="C837" s="375" t="s">
        <v>108</v>
      </c>
      <c r="D837" s="375" t="s">
        <v>8772</v>
      </c>
      <c r="F837" t="str">
        <f t="shared" ref="F837:F900" si="28">TRIM(A837)</f>
        <v>90649</v>
      </c>
      <c r="H837" s="35">
        <f t="shared" ref="H837:H900" si="29">ROUND(D837*(1+$H$1),2)</f>
        <v>9.2200000000000006</v>
      </c>
    </row>
    <row r="838" spans="1:8" ht="27">
      <c r="A838" s="375" t="s">
        <v>8604</v>
      </c>
      <c r="B838" s="330" t="s">
        <v>2776</v>
      </c>
      <c r="C838" s="375" t="s">
        <v>108</v>
      </c>
      <c r="D838" s="375" t="s">
        <v>13850</v>
      </c>
      <c r="F838" t="str">
        <f t="shared" si="28"/>
        <v>90652</v>
      </c>
      <c r="H838" s="35">
        <f t="shared" si="29"/>
        <v>3.1</v>
      </c>
    </row>
    <row r="839" spans="1:8" ht="27">
      <c r="A839" s="375" t="s">
        <v>8605</v>
      </c>
      <c r="B839" s="330" t="s">
        <v>2777</v>
      </c>
      <c r="C839" s="375" t="s">
        <v>108</v>
      </c>
      <c r="D839" s="375" t="s">
        <v>23397</v>
      </c>
      <c r="F839" t="str">
        <f t="shared" si="28"/>
        <v>90653</v>
      </c>
      <c r="H839" s="35">
        <f t="shared" si="29"/>
        <v>0.69</v>
      </c>
    </row>
    <row r="840" spans="1:8" ht="27">
      <c r="A840" s="375" t="s">
        <v>8607</v>
      </c>
      <c r="B840" s="330" t="s">
        <v>2778</v>
      </c>
      <c r="C840" s="375" t="s">
        <v>108</v>
      </c>
      <c r="D840" s="375" t="s">
        <v>13785</v>
      </c>
      <c r="F840" t="str">
        <f t="shared" si="28"/>
        <v>90654</v>
      </c>
      <c r="H840" s="35">
        <f t="shared" si="29"/>
        <v>3.4</v>
      </c>
    </row>
    <row r="841" spans="1:8" ht="40.5">
      <c r="A841" s="375" t="s">
        <v>8609</v>
      </c>
      <c r="B841" s="330" t="s">
        <v>2779</v>
      </c>
      <c r="C841" s="375" t="s">
        <v>108</v>
      </c>
      <c r="D841" s="375" t="s">
        <v>14358</v>
      </c>
      <c r="F841" t="str">
        <f t="shared" si="28"/>
        <v>90655</v>
      </c>
      <c r="H841" s="35">
        <f t="shared" si="29"/>
        <v>6.06</v>
      </c>
    </row>
    <row r="842" spans="1:8" ht="27">
      <c r="A842" s="375" t="s">
        <v>8611</v>
      </c>
      <c r="B842" s="330" t="s">
        <v>2780</v>
      </c>
      <c r="C842" s="375" t="s">
        <v>108</v>
      </c>
      <c r="D842" s="375" t="s">
        <v>10944</v>
      </c>
      <c r="F842" t="str">
        <f t="shared" si="28"/>
        <v>90658</v>
      </c>
      <c r="H842" s="35">
        <f t="shared" si="29"/>
        <v>3.33</v>
      </c>
    </row>
    <row r="843" spans="1:8" ht="27">
      <c r="A843" s="375" t="s">
        <v>8613</v>
      </c>
      <c r="B843" s="330" t="s">
        <v>2781</v>
      </c>
      <c r="C843" s="375" t="s">
        <v>108</v>
      </c>
      <c r="D843" s="375" t="s">
        <v>8687</v>
      </c>
      <c r="F843" t="str">
        <f t="shared" si="28"/>
        <v>90659</v>
      </c>
      <c r="H843" s="35">
        <f t="shared" si="29"/>
        <v>0.74</v>
      </c>
    </row>
    <row r="844" spans="1:8" ht="27">
      <c r="A844" s="375" t="s">
        <v>8614</v>
      </c>
      <c r="B844" s="330" t="s">
        <v>2782</v>
      </c>
      <c r="C844" s="375" t="s">
        <v>108</v>
      </c>
      <c r="D844" s="375" t="s">
        <v>25713</v>
      </c>
      <c r="F844" t="str">
        <f t="shared" si="28"/>
        <v>90660</v>
      </c>
      <c r="H844" s="35">
        <f t="shared" si="29"/>
        <v>3.64</v>
      </c>
    </row>
    <row r="845" spans="1:8" ht="40.5">
      <c r="A845" s="375" t="s">
        <v>8616</v>
      </c>
      <c r="B845" s="330" t="s">
        <v>2783</v>
      </c>
      <c r="C845" s="375" t="s">
        <v>108</v>
      </c>
      <c r="D845" s="375" t="s">
        <v>14358</v>
      </c>
      <c r="F845" t="str">
        <f t="shared" si="28"/>
        <v>90661</v>
      </c>
      <c r="H845" s="35">
        <f t="shared" si="29"/>
        <v>6.06</v>
      </c>
    </row>
    <row r="846" spans="1:8" ht="54">
      <c r="A846" s="375" t="s">
        <v>8617</v>
      </c>
      <c r="B846" s="330" t="s">
        <v>4500</v>
      </c>
      <c r="C846" s="375" t="s">
        <v>108</v>
      </c>
      <c r="D846" s="375" t="s">
        <v>23943</v>
      </c>
      <c r="F846" t="str">
        <f t="shared" si="28"/>
        <v>90664</v>
      </c>
      <c r="H846" s="35">
        <f t="shared" si="29"/>
        <v>4.8</v>
      </c>
    </row>
    <row r="847" spans="1:8" ht="54">
      <c r="A847" s="375" t="s">
        <v>8619</v>
      </c>
      <c r="B847" s="330" t="s">
        <v>4501</v>
      </c>
      <c r="C847" s="375" t="s">
        <v>108</v>
      </c>
      <c r="D847" s="375" t="s">
        <v>8711</v>
      </c>
      <c r="F847" t="str">
        <f t="shared" si="28"/>
        <v>90665</v>
      </c>
      <c r="H847" s="35">
        <f t="shared" si="29"/>
        <v>1.07</v>
      </c>
    </row>
    <row r="848" spans="1:8" ht="54">
      <c r="A848" s="375" t="s">
        <v>8620</v>
      </c>
      <c r="B848" s="330" t="s">
        <v>4502</v>
      </c>
      <c r="C848" s="375" t="s">
        <v>108</v>
      </c>
      <c r="D848" s="375" t="s">
        <v>13226</v>
      </c>
      <c r="F848" t="str">
        <f t="shared" si="28"/>
        <v>90666</v>
      </c>
      <c r="H848" s="35">
        <f t="shared" si="29"/>
        <v>5.25</v>
      </c>
    </row>
    <row r="849" spans="1:8" ht="67.5">
      <c r="A849" s="375" t="s">
        <v>8622</v>
      </c>
      <c r="B849" s="330" t="s">
        <v>4503</v>
      </c>
      <c r="C849" s="375" t="s">
        <v>108</v>
      </c>
      <c r="D849" s="375" t="s">
        <v>24649</v>
      </c>
      <c r="F849" t="str">
        <f t="shared" si="28"/>
        <v>90667</v>
      </c>
      <c r="H849" s="35">
        <f t="shared" si="29"/>
        <v>11.64</v>
      </c>
    </row>
    <row r="850" spans="1:8" ht="67.5">
      <c r="A850" s="375" t="s">
        <v>8624</v>
      </c>
      <c r="B850" s="330" t="s">
        <v>2784</v>
      </c>
      <c r="C850" s="375" t="s">
        <v>108</v>
      </c>
      <c r="D850" s="375" t="s">
        <v>22185</v>
      </c>
      <c r="F850" t="str">
        <f t="shared" si="28"/>
        <v>90670</v>
      </c>
      <c r="H850" s="35">
        <f t="shared" si="29"/>
        <v>140.22999999999999</v>
      </c>
    </row>
    <row r="851" spans="1:8" ht="67.5">
      <c r="A851" s="375" t="s">
        <v>8625</v>
      </c>
      <c r="B851" s="330" t="s">
        <v>4504</v>
      </c>
      <c r="C851" s="375" t="s">
        <v>108</v>
      </c>
      <c r="D851" s="375" t="s">
        <v>22186</v>
      </c>
      <c r="F851" t="str">
        <f t="shared" si="28"/>
        <v>90671</v>
      </c>
      <c r="H851" s="35">
        <f t="shared" si="29"/>
        <v>36.82</v>
      </c>
    </row>
    <row r="852" spans="1:8" ht="67.5">
      <c r="A852" s="375" t="s">
        <v>8626</v>
      </c>
      <c r="B852" s="330" t="s">
        <v>2785</v>
      </c>
      <c r="C852" s="375" t="s">
        <v>108</v>
      </c>
      <c r="D852" s="375" t="s">
        <v>22187</v>
      </c>
      <c r="F852" t="str">
        <f t="shared" si="28"/>
        <v>90672</v>
      </c>
      <c r="H852" s="35">
        <f t="shared" si="29"/>
        <v>175.48</v>
      </c>
    </row>
    <row r="853" spans="1:8" ht="67.5">
      <c r="A853" s="375" t="s">
        <v>8627</v>
      </c>
      <c r="B853" s="330" t="s">
        <v>2786</v>
      </c>
      <c r="C853" s="375" t="s">
        <v>108</v>
      </c>
      <c r="D853" s="375" t="s">
        <v>25714</v>
      </c>
      <c r="F853" t="str">
        <f t="shared" si="28"/>
        <v>90673</v>
      </c>
      <c r="H853" s="35">
        <f t="shared" si="29"/>
        <v>93.18</v>
      </c>
    </row>
    <row r="854" spans="1:8" ht="67.5">
      <c r="A854" s="375" t="s">
        <v>8628</v>
      </c>
      <c r="B854" s="330" t="s">
        <v>4505</v>
      </c>
      <c r="C854" s="375" t="s">
        <v>108</v>
      </c>
      <c r="D854" s="375" t="s">
        <v>23398</v>
      </c>
      <c r="F854" t="str">
        <f t="shared" si="28"/>
        <v>90676</v>
      </c>
      <c r="H854" s="35">
        <f t="shared" si="29"/>
        <v>73.33</v>
      </c>
    </row>
    <row r="855" spans="1:8" ht="67.5">
      <c r="A855" s="375" t="s">
        <v>8629</v>
      </c>
      <c r="B855" s="330" t="s">
        <v>4506</v>
      </c>
      <c r="C855" s="375" t="s">
        <v>108</v>
      </c>
      <c r="D855" s="375" t="s">
        <v>22458</v>
      </c>
      <c r="F855" t="str">
        <f t="shared" si="28"/>
        <v>90677</v>
      </c>
      <c r="H855" s="35">
        <f t="shared" si="29"/>
        <v>19.25</v>
      </c>
    </row>
    <row r="856" spans="1:8" ht="67.5">
      <c r="A856" s="375" t="s">
        <v>8630</v>
      </c>
      <c r="B856" s="330" t="s">
        <v>4507</v>
      </c>
      <c r="C856" s="375" t="s">
        <v>108</v>
      </c>
      <c r="D856" s="375" t="s">
        <v>23399</v>
      </c>
      <c r="F856" t="str">
        <f t="shared" si="28"/>
        <v>90678</v>
      </c>
      <c r="H856" s="35">
        <f t="shared" si="29"/>
        <v>91.77</v>
      </c>
    </row>
    <row r="857" spans="1:8" ht="67.5">
      <c r="A857" s="375" t="s">
        <v>8631</v>
      </c>
      <c r="B857" s="330" t="s">
        <v>4508</v>
      </c>
      <c r="C857" s="375" t="s">
        <v>108</v>
      </c>
      <c r="D857" s="375" t="s">
        <v>25715</v>
      </c>
      <c r="F857" t="str">
        <f t="shared" si="28"/>
        <v>90679</v>
      </c>
      <c r="H857" s="35">
        <f t="shared" si="29"/>
        <v>71.41</v>
      </c>
    </row>
    <row r="858" spans="1:8" ht="40.5">
      <c r="A858" s="375" t="s">
        <v>8632</v>
      </c>
      <c r="B858" s="330" t="s">
        <v>2787</v>
      </c>
      <c r="C858" s="375" t="s">
        <v>108</v>
      </c>
      <c r="D858" s="375" t="s">
        <v>25716</v>
      </c>
      <c r="F858" t="str">
        <f t="shared" si="28"/>
        <v>90682</v>
      </c>
      <c r="H858" s="35">
        <f t="shared" si="29"/>
        <v>28.96</v>
      </c>
    </row>
    <row r="859" spans="1:8" ht="40.5">
      <c r="A859" s="375" t="s">
        <v>8633</v>
      </c>
      <c r="B859" s="330" t="s">
        <v>2788</v>
      </c>
      <c r="C859" s="375" t="s">
        <v>108</v>
      </c>
      <c r="D859" s="375" t="s">
        <v>8448</v>
      </c>
      <c r="F859" t="str">
        <f t="shared" si="28"/>
        <v>90683</v>
      </c>
      <c r="H859" s="35">
        <f t="shared" si="29"/>
        <v>6.51</v>
      </c>
    </row>
    <row r="860" spans="1:8" ht="40.5">
      <c r="A860" s="375" t="s">
        <v>8634</v>
      </c>
      <c r="B860" s="330" t="s">
        <v>2789</v>
      </c>
      <c r="C860" s="375" t="s">
        <v>108</v>
      </c>
      <c r="D860" s="375" t="s">
        <v>25717</v>
      </c>
      <c r="F860" t="str">
        <f t="shared" si="28"/>
        <v>90684</v>
      </c>
      <c r="H860" s="35">
        <f t="shared" si="29"/>
        <v>31.68</v>
      </c>
    </row>
    <row r="861" spans="1:8" ht="54">
      <c r="A861" s="375" t="s">
        <v>8635</v>
      </c>
      <c r="B861" s="330" t="s">
        <v>2790</v>
      </c>
      <c r="C861" s="375" t="s">
        <v>108</v>
      </c>
      <c r="D861" s="375" t="s">
        <v>14346</v>
      </c>
      <c r="F861" t="str">
        <f t="shared" si="28"/>
        <v>90685</v>
      </c>
      <c r="H861" s="35">
        <f t="shared" si="29"/>
        <v>44.3</v>
      </c>
    </row>
    <row r="862" spans="1:8" ht="40.5">
      <c r="A862" s="375" t="s">
        <v>8636</v>
      </c>
      <c r="B862" s="330" t="s">
        <v>2791</v>
      </c>
      <c r="C862" s="375" t="s">
        <v>108</v>
      </c>
      <c r="D862" s="375" t="s">
        <v>13863</v>
      </c>
      <c r="F862" t="str">
        <f t="shared" si="28"/>
        <v>90688</v>
      </c>
      <c r="H862" s="35">
        <f t="shared" si="29"/>
        <v>14.79</v>
      </c>
    </row>
    <row r="863" spans="1:8" ht="40.5">
      <c r="A863" s="375" t="s">
        <v>8637</v>
      </c>
      <c r="B863" s="330" t="s">
        <v>2792</v>
      </c>
      <c r="C863" s="375" t="s">
        <v>108</v>
      </c>
      <c r="D863" s="375" t="s">
        <v>8397</v>
      </c>
      <c r="F863" t="str">
        <f t="shared" si="28"/>
        <v>90689</v>
      </c>
      <c r="H863" s="35">
        <f t="shared" si="29"/>
        <v>2.85</v>
      </c>
    </row>
    <row r="864" spans="1:8" ht="40.5">
      <c r="A864" s="375" t="s">
        <v>8639</v>
      </c>
      <c r="B864" s="330" t="s">
        <v>2793</v>
      </c>
      <c r="C864" s="375" t="s">
        <v>108</v>
      </c>
      <c r="D864" s="375" t="s">
        <v>25718</v>
      </c>
      <c r="F864" t="str">
        <f t="shared" si="28"/>
        <v>90690</v>
      </c>
      <c r="H864" s="35">
        <f t="shared" si="29"/>
        <v>18.48</v>
      </c>
    </row>
    <row r="865" spans="1:8" ht="40.5">
      <c r="A865" s="375" t="s">
        <v>8641</v>
      </c>
      <c r="B865" s="330" t="s">
        <v>2794</v>
      </c>
      <c r="C865" s="375" t="s">
        <v>108</v>
      </c>
      <c r="D865" s="375" t="s">
        <v>24488</v>
      </c>
      <c r="F865" t="str">
        <f t="shared" si="28"/>
        <v>90691</v>
      </c>
      <c r="H865" s="35">
        <f t="shared" si="29"/>
        <v>40.81</v>
      </c>
    </row>
    <row r="866" spans="1:8" ht="40.5">
      <c r="A866" s="375" t="s">
        <v>8642</v>
      </c>
      <c r="B866" s="330" t="s">
        <v>4509</v>
      </c>
      <c r="C866" s="375" t="s">
        <v>108</v>
      </c>
      <c r="D866" s="375" t="s">
        <v>8612</v>
      </c>
      <c r="F866" t="str">
        <f t="shared" si="28"/>
        <v>90957</v>
      </c>
      <c r="H866" s="35">
        <f t="shared" si="29"/>
        <v>2.97</v>
      </c>
    </row>
    <row r="867" spans="1:8" ht="40.5">
      <c r="A867" s="375" t="s">
        <v>8644</v>
      </c>
      <c r="B867" s="330" t="s">
        <v>4510</v>
      </c>
      <c r="C867" s="375" t="s">
        <v>108</v>
      </c>
      <c r="D867" s="375" t="s">
        <v>13230</v>
      </c>
      <c r="F867" t="str">
        <f t="shared" si="28"/>
        <v>90958</v>
      </c>
      <c r="H867" s="35">
        <f t="shared" si="29"/>
        <v>0.78</v>
      </c>
    </row>
    <row r="868" spans="1:8" ht="40.5">
      <c r="A868" s="375" t="s">
        <v>8645</v>
      </c>
      <c r="B868" s="330" t="s">
        <v>2210</v>
      </c>
      <c r="C868" s="375" t="s">
        <v>108</v>
      </c>
      <c r="D868" s="375" t="s">
        <v>8717</v>
      </c>
      <c r="F868" t="str">
        <f t="shared" si="28"/>
        <v>90960</v>
      </c>
      <c r="H868" s="35">
        <f t="shared" si="29"/>
        <v>3.97</v>
      </c>
    </row>
    <row r="869" spans="1:8" ht="40.5">
      <c r="A869" s="375" t="s">
        <v>8647</v>
      </c>
      <c r="B869" s="330" t="s">
        <v>2211</v>
      </c>
      <c r="C869" s="375" t="s">
        <v>108</v>
      </c>
      <c r="D869" s="375" t="s">
        <v>8360</v>
      </c>
      <c r="F869" t="str">
        <f t="shared" si="28"/>
        <v>90961</v>
      </c>
      <c r="H869" s="35">
        <f t="shared" si="29"/>
        <v>1.03</v>
      </c>
    </row>
    <row r="870" spans="1:8" ht="40.5">
      <c r="A870" s="375" t="s">
        <v>8649</v>
      </c>
      <c r="B870" s="330" t="s">
        <v>2212</v>
      </c>
      <c r="C870" s="375" t="s">
        <v>108</v>
      </c>
      <c r="D870" s="375" t="s">
        <v>13712</v>
      </c>
      <c r="F870" t="str">
        <f t="shared" si="28"/>
        <v>90962</v>
      </c>
      <c r="H870" s="35">
        <f t="shared" si="29"/>
        <v>4.97</v>
      </c>
    </row>
    <row r="871" spans="1:8" ht="54">
      <c r="A871" s="375" t="s">
        <v>8651</v>
      </c>
      <c r="B871" s="330" t="s">
        <v>2795</v>
      </c>
      <c r="C871" s="375" t="s">
        <v>108</v>
      </c>
      <c r="D871" s="375" t="s">
        <v>24649</v>
      </c>
      <c r="F871" t="str">
        <f t="shared" si="28"/>
        <v>90963</v>
      </c>
      <c r="H871" s="35">
        <f t="shared" si="29"/>
        <v>11.64</v>
      </c>
    </row>
    <row r="872" spans="1:8" ht="40.5">
      <c r="A872" s="375" t="s">
        <v>8652</v>
      </c>
      <c r="B872" s="330" t="s">
        <v>2796</v>
      </c>
      <c r="C872" s="375" t="s">
        <v>108</v>
      </c>
      <c r="D872" s="375" t="s">
        <v>8372</v>
      </c>
      <c r="F872" t="str">
        <f t="shared" si="28"/>
        <v>90968</v>
      </c>
      <c r="H872" s="35">
        <f t="shared" si="29"/>
        <v>3.98</v>
      </c>
    </row>
    <row r="873" spans="1:8" ht="40.5">
      <c r="A873" s="375" t="s">
        <v>8654</v>
      </c>
      <c r="B873" s="330" t="s">
        <v>2797</v>
      </c>
      <c r="C873" s="375" t="s">
        <v>108</v>
      </c>
      <c r="D873" s="375" t="s">
        <v>8552</v>
      </c>
      <c r="F873" t="str">
        <f t="shared" si="28"/>
        <v>90969</v>
      </c>
      <c r="H873" s="35">
        <f t="shared" si="29"/>
        <v>1.05</v>
      </c>
    </row>
    <row r="874" spans="1:8" ht="40.5">
      <c r="A874" s="375" t="s">
        <v>8655</v>
      </c>
      <c r="B874" s="330" t="s">
        <v>2798</v>
      </c>
      <c r="C874" s="375" t="s">
        <v>108</v>
      </c>
      <c r="D874" s="375" t="s">
        <v>21749</v>
      </c>
      <c r="F874" t="str">
        <f t="shared" si="28"/>
        <v>90970</v>
      </c>
      <c r="H874" s="35">
        <f t="shared" si="29"/>
        <v>4.99</v>
      </c>
    </row>
    <row r="875" spans="1:8" ht="54">
      <c r="A875" s="375" t="s">
        <v>8657</v>
      </c>
      <c r="B875" s="330" t="s">
        <v>2799</v>
      </c>
      <c r="C875" s="375" t="s">
        <v>108</v>
      </c>
      <c r="D875" s="375" t="s">
        <v>25719</v>
      </c>
      <c r="F875" t="str">
        <f t="shared" si="28"/>
        <v>90971</v>
      </c>
      <c r="H875" s="35">
        <f t="shared" si="29"/>
        <v>47.19</v>
      </c>
    </row>
    <row r="876" spans="1:8" ht="40.5">
      <c r="A876" s="375" t="s">
        <v>8658</v>
      </c>
      <c r="B876" s="330" t="s">
        <v>4511</v>
      </c>
      <c r="C876" s="375" t="s">
        <v>108</v>
      </c>
      <c r="D876" s="375" t="s">
        <v>24421</v>
      </c>
      <c r="F876" t="str">
        <f t="shared" si="28"/>
        <v>90975</v>
      </c>
      <c r="H876" s="35">
        <f t="shared" si="29"/>
        <v>10.119999999999999</v>
      </c>
    </row>
    <row r="877" spans="1:8" ht="40.5">
      <c r="A877" s="375" t="s">
        <v>8660</v>
      </c>
      <c r="B877" s="330" t="s">
        <v>4512</v>
      </c>
      <c r="C877" s="375" t="s">
        <v>108</v>
      </c>
      <c r="D877" s="375" t="s">
        <v>24422</v>
      </c>
      <c r="F877" t="str">
        <f t="shared" si="28"/>
        <v>90976</v>
      </c>
      <c r="H877" s="35">
        <f t="shared" si="29"/>
        <v>2.65</v>
      </c>
    </row>
    <row r="878" spans="1:8" ht="40.5">
      <c r="A878" s="375" t="s">
        <v>8661</v>
      </c>
      <c r="B878" s="330" t="s">
        <v>4513</v>
      </c>
      <c r="C878" s="375" t="s">
        <v>108</v>
      </c>
      <c r="D878" s="375" t="s">
        <v>13999</v>
      </c>
      <c r="F878" t="str">
        <f t="shared" si="28"/>
        <v>90977</v>
      </c>
      <c r="H878" s="35">
        <f t="shared" si="29"/>
        <v>12.66</v>
      </c>
    </row>
    <row r="879" spans="1:8" ht="54">
      <c r="A879" s="375" t="s">
        <v>8663</v>
      </c>
      <c r="B879" s="330" t="s">
        <v>4514</v>
      </c>
      <c r="C879" s="375" t="s">
        <v>108</v>
      </c>
      <c r="D879" s="375" t="s">
        <v>25096</v>
      </c>
      <c r="F879" t="str">
        <f t="shared" si="28"/>
        <v>90978</v>
      </c>
      <c r="H879" s="35">
        <f t="shared" si="29"/>
        <v>122.43</v>
      </c>
    </row>
    <row r="880" spans="1:8" ht="40.5">
      <c r="A880" s="375" t="s">
        <v>8664</v>
      </c>
      <c r="B880" s="330" t="s">
        <v>2800</v>
      </c>
      <c r="C880" s="375" t="s">
        <v>108</v>
      </c>
      <c r="D880" s="375" t="s">
        <v>12305</v>
      </c>
      <c r="F880" t="str">
        <f t="shared" si="28"/>
        <v>90992</v>
      </c>
      <c r="H880" s="35">
        <f t="shared" si="29"/>
        <v>4.72</v>
      </c>
    </row>
    <row r="881" spans="1:8" ht="40.5">
      <c r="A881" s="375" t="s">
        <v>8666</v>
      </c>
      <c r="B881" s="330" t="s">
        <v>2801</v>
      </c>
      <c r="C881" s="375" t="s">
        <v>108</v>
      </c>
      <c r="D881" s="375" t="s">
        <v>8908</v>
      </c>
      <c r="F881" t="str">
        <f t="shared" si="28"/>
        <v>90993</v>
      </c>
      <c r="H881" s="35">
        <f t="shared" si="29"/>
        <v>1.24</v>
      </c>
    </row>
    <row r="882" spans="1:8" ht="40.5">
      <c r="A882" s="375" t="s">
        <v>8667</v>
      </c>
      <c r="B882" s="330" t="s">
        <v>2802</v>
      </c>
      <c r="C882" s="375" t="s">
        <v>108</v>
      </c>
      <c r="D882" s="375" t="s">
        <v>22166</v>
      </c>
      <c r="F882" t="str">
        <f t="shared" si="28"/>
        <v>90994</v>
      </c>
      <c r="H882" s="35">
        <f t="shared" si="29"/>
        <v>5.91</v>
      </c>
    </row>
    <row r="883" spans="1:8" ht="54">
      <c r="A883" s="375" t="s">
        <v>8669</v>
      </c>
      <c r="B883" s="330" t="s">
        <v>2803</v>
      </c>
      <c r="C883" s="375" t="s">
        <v>108</v>
      </c>
      <c r="D883" s="375" t="s">
        <v>25720</v>
      </c>
      <c r="F883" t="str">
        <f t="shared" si="28"/>
        <v>90995</v>
      </c>
      <c r="H883" s="35">
        <f t="shared" si="29"/>
        <v>64.099999999999994</v>
      </c>
    </row>
    <row r="884" spans="1:8" ht="67.5">
      <c r="A884" s="375" t="s">
        <v>8670</v>
      </c>
      <c r="B884" s="330" t="s">
        <v>4515</v>
      </c>
      <c r="C884" s="375" t="s">
        <v>108</v>
      </c>
      <c r="D884" s="375" t="s">
        <v>8372</v>
      </c>
      <c r="F884" t="str">
        <f t="shared" si="28"/>
        <v>91021</v>
      </c>
      <c r="H884" s="35">
        <f t="shared" si="29"/>
        <v>3.98</v>
      </c>
    </row>
    <row r="885" spans="1:8" ht="54">
      <c r="A885" s="375" t="s">
        <v>8672</v>
      </c>
      <c r="B885" s="330" t="s">
        <v>4516</v>
      </c>
      <c r="C885" s="375" t="s">
        <v>108</v>
      </c>
      <c r="D885" s="375" t="s">
        <v>13867</v>
      </c>
      <c r="F885" t="str">
        <f t="shared" si="28"/>
        <v>91026</v>
      </c>
      <c r="H885" s="35">
        <f t="shared" si="29"/>
        <v>13.29</v>
      </c>
    </row>
    <row r="886" spans="1:8" ht="54">
      <c r="A886" s="375" t="s">
        <v>8674</v>
      </c>
      <c r="B886" s="330" t="s">
        <v>4517</v>
      </c>
      <c r="C886" s="375" t="s">
        <v>108</v>
      </c>
      <c r="D886" s="375" t="s">
        <v>12877</v>
      </c>
      <c r="F886" t="str">
        <f t="shared" si="28"/>
        <v>91027</v>
      </c>
      <c r="H886" s="35">
        <f t="shared" si="29"/>
        <v>5.3</v>
      </c>
    </row>
    <row r="887" spans="1:8" ht="54">
      <c r="A887" s="375" t="s">
        <v>8676</v>
      </c>
      <c r="B887" s="330" t="s">
        <v>4518</v>
      </c>
      <c r="C887" s="375" t="s">
        <v>108</v>
      </c>
      <c r="D887" s="375" t="s">
        <v>8711</v>
      </c>
      <c r="F887" t="str">
        <f t="shared" si="28"/>
        <v>91028</v>
      </c>
      <c r="H887" s="35">
        <f t="shared" si="29"/>
        <v>1.07</v>
      </c>
    </row>
    <row r="888" spans="1:8" ht="54">
      <c r="A888" s="375" t="s">
        <v>8677</v>
      </c>
      <c r="B888" s="330" t="s">
        <v>4519</v>
      </c>
      <c r="C888" s="375" t="s">
        <v>108</v>
      </c>
      <c r="D888" s="375" t="s">
        <v>11593</v>
      </c>
      <c r="F888" t="str">
        <f t="shared" si="28"/>
        <v>91029</v>
      </c>
      <c r="H888" s="35">
        <f t="shared" si="29"/>
        <v>24.93</v>
      </c>
    </row>
    <row r="889" spans="1:8" ht="54">
      <c r="A889" s="375" t="s">
        <v>8678</v>
      </c>
      <c r="B889" s="330" t="s">
        <v>4520</v>
      </c>
      <c r="C889" s="375" t="s">
        <v>108</v>
      </c>
      <c r="D889" s="375" t="s">
        <v>25721</v>
      </c>
      <c r="F889" t="str">
        <f t="shared" si="28"/>
        <v>91030</v>
      </c>
      <c r="H889" s="35">
        <f t="shared" si="29"/>
        <v>110.88</v>
      </c>
    </row>
    <row r="890" spans="1:8" ht="40.5">
      <c r="A890" s="375" t="s">
        <v>8679</v>
      </c>
      <c r="B890" s="330" t="s">
        <v>2804</v>
      </c>
      <c r="C890" s="375" t="s">
        <v>108</v>
      </c>
      <c r="D890" s="375" t="s">
        <v>13234</v>
      </c>
      <c r="F890" t="str">
        <f t="shared" si="28"/>
        <v>91273</v>
      </c>
      <c r="H890" s="35">
        <f t="shared" si="29"/>
        <v>0.59</v>
      </c>
    </row>
    <row r="891" spans="1:8" ht="40.5">
      <c r="A891" s="375" t="s">
        <v>8681</v>
      </c>
      <c r="B891" s="330" t="s">
        <v>2805</v>
      </c>
      <c r="C891" s="375" t="s">
        <v>108</v>
      </c>
      <c r="D891" s="375" t="s">
        <v>8409</v>
      </c>
      <c r="F891" t="str">
        <f t="shared" si="28"/>
        <v>91274</v>
      </c>
      <c r="H891" s="35">
        <f t="shared" si="29"/>
        <v>0.15</v>
      </c>
    </row>
    <row r="892" spans="1:8" ht="40.5">
      <c r="A892" s="375" t="s">
        <v>8682</v>
      </c>
      <c r="B892" s="330" t="s">
        <v>2806</v>
      </c>
      <c r="C892" s="375" t="s">
        <v>108</v>
      </c>
      <c r="D892" s="375" t="s">
        <v>8122</v>
      </c>
      <c r="F892" t="str">
        <f t="shared" si="28"/>
        <v>91275</v>
      </c>
      <c r="H892" s="35">
        <f t="shared" si="29"/>
        <v>0.73</v>
      </c>
    </row>
    <row r="893" spans="1:8" ht="54">
      <c r="A893" s="375" t="s">
        <v>8683</v>
      </c>
      <c r="B893" s="330" t="s">
        <v>2807</v>
      </c>
      <c r="C893" s="375" t="s">
        <v>108</v>
      </c>
      <c r="D893" s="375" t="s">
        <v>17119</v>
      </c>
      <c r="F893" t="str">
        <f t="shared" si="28"/>
        <v>91276</v>
      </c>
      <c r="H893" s="35">
        <f t="shared" si="29"/>
        <v>8.09</v>
      </c>
    </row>
    <row r="894" spans="1:8" ht="54">
      <c r="A894" s="375" t="s">
        <v>8684</v>
      </c>
      <c r="B894" s="330" t="s">
        <v>4521</v>
      </c>
      <c r="C894" s="375" t="s">
        <v>108</v>
      </c>
      <c r="D894" s="375" t="s">
        <v>8124</v>
      </c>
      <c r="F894" t="str">
        <f t="shared" si="28"/>
        <v>91279</v>
      </c>
      <c r="H894" s="35">
        <f t="shared" si="29"/>
        <v>0.87</v>
      </c>
    </row>
    <row r="895" spans="1:8" ht="54">
      <c r="A895" s="375" t="s">
        <v>8685</v>
      </c>
      <c r="B895" s="330" t="s">
        <v>4522</v>
      </c>
      <c r="C895" s="375" t="s">
        <v>108</v>
      </c>
      <c r="D895" s="375" t="s">
        <v>8847</v>
      </c>
      <c r="F895" t="str">
        <f t="shared" si="28"/>
        <v>91280</v>
      </c>
      <c r="H895" s="35">
        <f t="shared" si="29"/>
        <v>0.19</v>
      </c>
    </row>
    <row r="896" spans="1:8" ht="54">
      <c r="A896" s="375" t="s">
        <v>8686</v>
      </c>
      <c r="B896" s="330" t="s">
        <v>4523</v>
      </c>
      <c r="C896" s="375" t="s">
        <v>108</v>
      </c>
      <c r="D896" s="375" t="s">
        <v>13232</v>
      </c>
      <c r="F896" t="str">
        <f t="shared" si="28"/>
        <v>91281</v>
      </c>
      <c r="H896" s="35">
        <f t="shared" si="29"/>
        <v>1.08</v>
      </c>
    </row>
    <row r="897" spans="1:8" ht="67.5">
      <c r="A897" s="375" t="s">
        <v>8688</v>
      </c>
      <c r="B897" s="330" t="s">
        <v>4524</v>
      </c>
      <c r="C897" s="375" t="s">
        <v>108</v>
      </c>
      <c r="D897" s="375" t="s">
        <v>25298</v>
      </c>
      <c r="F897" t="str">
        <f t="shared" si="28"/>
        <v>91282</v>
      </c>
      <c r="H897" s="35">
        <f t="shared" si="29"/>
        <v>19.36</v>
      </c>
    </row>
    <row r="898" spans="1:8" ht="54">
      <c r="A898" s="375" t="s">
        <v>8690</v>
      </c>
      <c r="B898" s="330" t="s">
        <v>4525</v>
      </c>
      <c r="C898" s="375" t="s">
        <v>108</v>
      </c>
      <c r="D898" s="375" t="s">
        <v>11585</v>
      </c>
      <c r="F898" t="str">
        <f t="shared" si="28"/>
        <v>91354</v>
      </c>
      <c r="H898" s="35">
        <f t="shared" si="29"/>
        <v>10.48</v>
      </c>
    </row>
    <row r="899" spans="1:8" ht="54">
      <c r="A899" s="375" t="s">
        <v>8691</v>
      </c>
      <c r="B899" s="330" t="s">
        <v>4526</v>
      </c>
      <c r="C899" s="375" t="s">
        <v>108</v>
      </c>
      <c r="D899" s="375" t="s">
        <v>20692</v>
      </c>
      <c r="F899" t="str">
        <f t="shared" si="28"/>
        <v>91355</v>
      </c>
      <c r="H899" s="35">
        <f t="shared" si="29"/>
        <v>4.1900000000000004</v>
      </c>
    </row>
    <row r="900" spans="1:8" ht="54">
      <c r="A900" s="375" t="s">
        <v>8692</v>
      </c>
      <c r="B900" s="330" t="s">
        <v>4527</v>
      </c>
      <c r="C900" s="375" t="s">
        <v>108</v>
      </c>
      <c r="D900" s="375" t="s">
        <v>8648</v>
      </c>
      <c r="F900" t="str">
        <f t="shared" si="28"/>
        <v>91356</v>
      </c>
      <c r="H900" s="35">
        <f t="shared" si="29"/>
        <v>0.86</v>
      </c>
    </row>
    <row r="901" spans="1:8" ht="54">
      <c r="A901" s="375" t="s">
        <v>8694</v>
      </c>
      <c r="B901" s="330" t="s">
        <v>4528</v>
      </c>
      <c r="C901" s="375" t="s">
        <v>108</v>
      </c>
      <c r="D901" s="375" t="s">
        <v>9807</v>
      </c>
      <c r="F901" t="str">
        <f t="shared" ref="F901:F964" si="30">TRIM(A901)</f>
        <v>91359</v>
      </c>
      <c r="H901" s="35">
        <f t="shared" ref="H901:H964" si="31">ROUND(D901*(1+$H$1),2)</f>
        <v>11.78</v>
      </c>
    </row>
    <row r="902" spans="1:8" ht="54">
      <c r="A902" s="375" t="s">
        <v>8695</v>
      </c>
      <c r="B902" s="330" t="s">
        <v>4529</v>
      </c>
      <c r="C902" s="375" t="s">
        <v>108</v>
      </c>
      <c r="D902" s="375" t="s">
        <v>23402</v>
      </c>
      <c r="F902" t="str">
        <f t="shared" si="30"/>
        <v>91360</v>
      </c>
      <c r="H902" s="35">
        <f t="shared" si="31"/>
        <v>4.7</v>
      </c>
    </row>
    <row r="903" spans="1:8" ht="54">
      <c r="A903" s="375" t="s">
        <v>8697</v>
      </c>
      <c r="B903" s="330" t="s">
        <v>4530</v>
      </c>
      <c r="C903" s="375" t="s">
        <v>108</v>
      </c>
      <c r="D903" s="375" t="s">
        <v>8595</v>
      </c>
      <c r="F903" t="str">
        <f t="shared" si="30"/>
        <v>91361</v>
      </c>
      <c r="H903" s="35">
        <f t="shared" si="31"/>
        <v>0.96</v>
      </c>
    </row>
    <row r="904" spans="1:8" ht="54">
      <c r="A904" s="375" t="s">
        <v>8699</v>
      </c>
      <c r="B904" s="330" t="s">
        <v>2808</v>
      </c>
      <c r="C904" s="375" t="s">
        <v>108</v>
      </c>
      <c r="D904" s="375" t="s">
        <v>10319</v>
      </c>
      <c r="F904" t="str">
        <f t="shared" si="30"/>
        <v>91367</v>
      </c>
      <c r="H904" s="35">
        <f t="shared" si="31"/>
        <v>14.84</v>
      </c>
    </row>
    <row r="905" spans="1:8" ht="54">
      <c r="A905" s="375" t="s">
        <v>8700</v>
      </c>
      <c r="B905" s="330" t="s">
        <v>2809</v>
      </c>
      <c r="C905" s="375" t="s">
        <v>108</v>
      </c>
      <c r="D905" s="375" t="s">
        <v>23403</v>
      </c>
      <c r="F905" t="str">
        <f t="shared" si="30"/>
        <v>91368</v>
      </c>
      <c r="H905" s="35">
        <f t="shared" si="31"/>
        <v>5.19</v>
      </c>
    </row>
    <row r="906" spans="1:8" ht="54">
      <c r="A906" s="375" t="s">
        <v>8702</v>
      </c>
      <c r="B906" s="330" t="s">
        <v>2810</v>
      </c>
      <c r="C906" s="375" t="s">
        <v>108</v>
      </c>
      <c r="D906" s="375" t="s">
        <v>8711</v>
      </c>
      <c r="F906" t="str">
        <f t="shared" si="30"/>
        <v>91369</v>
      </c>
      <c r="H906" s="35">
        <f t="shared" si="31"/>
        <v>1.07</v>
      </c>
    </row>
    <row r="907" spans="1:8" ht="54">
      <c r="A907" s="375" t="s">
        <v>8703</v>
      </c>
      <c r="B907" s="330" t="s">
        <v>4531</v>
      </c>
      <c r="C907" s="375" t="s">
        <v>108</v>
      </c>
      <c r="D907" s="375" t="s">
        <v>13966</v>
      </c>
      <c r="F907" t="str">
        <f t="shared" si="30"/>
        <v>91375</v>
      </c>
      <c r="H907" s="35">
        <f t="shared" si="31"/>
        <v>8.83</v>
      </c>
    </row>
    <row r="908" spans="1:8" ht="54">
      <c r="A908" s="375" t="s">
        <v>8704</v>
      </c>
      <c r="B908" s="330" t="s">
        <v>4532</v>
      </c>
      <c r="C908" s="375" t="s">
        <v>108</v>
      </c>
      <c r="D908" s="375" t="s">
        <v>13746</v>
      </c>
      <c r="F908" t="str">
        <f t="shared" si="30"/>
        <v>91376</v>
      </c>
      <c r="H908" s="35">
        <f t="shared" si="31"/>
        <v>3.52</v>
      </c>
    </row>
    <row r="909" spans="1:8" ht="54">
      <c r="A909" s="375" t="s">
        <v>8706</v>
      </c>
      <c r="B909" s="330" t="s">
        <v>4533</v>
      </c>
      <c r="C909" s="375" t="s">
        <v>108</v>
      </c>
      <c r="D909" s="375" t="s">
        <v>8407</v>
      </c>
      <c r="F909" t="str">
        <f t="shared" si="30"/>
        <v>91377</v>
      </c>
      <c r="H909" s="35">
        <f t="shared" si="31"/>
        <v>0.71</v>
      </c>
    </row>
    <row r="910" spans="1:8" ht="67.5">
      <c r="A910" s="375" t="s">
        <v>8707</v>
      </c>
      <c r="B910" s="330" t="s">
        <v>2811</v>
      </c>
      <c r="C910" s="375" t="s">
        <v>108</v>
      </c>
      <c r="D910" s="375" t="s">
        <v>14012</v>
      </c>
      <c r="F910" t="str">
        <f t="shared" si="30"/>
        <v>91380</v>
      </c>
      <c r="H910" s="35">
        <f t="shared" si="31"/>
        <v>16.670000000000002</v>
      </c>
    </row>
    <row r="911" spans="1:8" ht="67.5">
      <c r="A911" s="375" t="s">
        <v>8708</v>
      </c>
      <c r="B911" s="330" t="s">
        <v>2812</v>
      </c>
      <c r="C911" s="375" t="s">
        <v>108</v>
      </c>
      <c r="D911" s="375" t="s">
        <v>10854</v>
      </c>
      <c r="F911" t="str">
        <f t="shared" si="30"/>
        <v>91381</v>
      </c>
      <c r="H911" s="35">
        <f t="shared" si="31"/>
        <v>5.82</v>
      </c>
    </row>
    <row r="912" spans="1:8" ht="67.5">
      <c r="A912" s="375" t="s">
        <v>8710</v>
      </c>
      <c r="B912" s="330" t="s">
        <v>2813</v>
      </c>
      <c r="C912" s="375" t="s">
        <v>108</v>
      </c>
      <c r="D912" s="375" t="s">
        <v>7965</v>
      </c>
      <c r="F912" t="str">
        <f t="shared" si="30"/>
        <v>91382</v>
      </c>
      <c r="H912" s="35">
        <f t="shared" si="31"/>
        <v>1.2</v>
      </c>
    </row>
    <row r="913" spans="1:8" ht="67.5">
      <c r="A913" s="375" t="s">
        <v>8712</v>
      </c>
      <c r="B913" s="330" t="s">
        <v>2814</v>
      </c>
      <c r="C913" s="375" t="s">
        <v>108</v>
      </c>
      <c r="D913" s="375" t="s">
        <v>23404</v>
      </c>
      <c r="F913" t="str">
        <f t="shared" si="30"/>
        <v>91383</v>
      </c>
      <c r="H913" s="35">
        <f t="shared" si="31"/>
        <v>31.26</v>
      </c>
    </row>
    <row r="914" spans="1:8" ht="67.5">
      <c r="A914" s="375" t="s">
        <v>8713</v>
      </c>
      <c r="B914" s="330" t="s">
        <v>2815</v>
      </c>
      <c r="C914" s="375" t="s">
        <v>108</v>
      </c>
      <c r="D914" s="375" t="s">
        <v>25722</v>
      </c>
      <c r="F914" t="str">
        <f t="shared" si="30"/>
        <v>91384</v>
      </c>
      <c r="H914" s="35">
        <f t="shared" si="31"/>
        <v>110.41</v>
      </c>
    </row>
    <row r="915" spans="1:8" ht="67.5">
      <c r="A915" s="375" t="s">
        <v>8714</v>
      </c>
      <c r="B915" s="330" t="s">
        <v>4534</v>
      </c>
      <c r="C915" s="375" t="s">
        <v>108</v>
      </c>
      <c r="D915" s="375" t="s">
        <v>14128</v>
      </c>
      <c r="F915" t="str">
        <f t="shared" si="30"/>
        <v>91390</v>
      </c>
      <c r="H915" s="35">
        <f t="shared" si="31"/>
        <v>11.13</v>
      </c>
    </row>
    <row r="916" spans="1:8" ht="67.5">
      <c r="A916" s="375" t="s">
        <v>8716</v>
      </c>
      <c r="B916" s="330" t="s">
        <v>4535</v>
      </c>
      <c r="C916" s="375" t="s">
        <v>108</v>
      </c>
      <c r="D916" s="375" t="s">
        <v>8487</v>
      </c>
      <c r="F916" t="str">
        <f t="shared" si="30"/>
        <v>91391</v>
      </c>
      <c r="H916" s="35">
        <f t="shared" si="31"/>
        <v>4.4400000000000004</v>
      </c>
    </row>
    <row r="917" spans="1:8" ht="81">
      <c r="A917" s="375" t="s">
        <v>8718</v>
      </c>
      <c r="B917" s="330" t="s">
        <v>4536</v>
      </c>
      <c r="C917" s="375" t="s">
        <v>108</v>
      </c>
      <c r="D917" s="375" t="s">
        <v>7765</v>
      </c>
      <c r="F917" t="str">
        <f t="shared" si="30"/>
        <v>91392</v>
      </c>
      <c r="H917" s="35">
        <f t="shared" si="31"/>
        <v>0.89</v>
      </c>
    </row>
    <row r="918" spans="1:8" ht="67.5">
      <c r="A918" s="375" t="s">
        <v>8719</v>
      </c>
      <c r="B918" s="330" t="s">
        <v>4537</v>
      </c>
      <c r="C918" s="375" t="s">
        <v>108</v>
      </c>
      <c r="D918" s="375" t="s">
        <v>19518</v>
      </c>
      <c r="F918" t="str">
        <f t="shared" si="30"/>
        <v>91396</v>
      </c>
      <c r="H918" s="35">
        <f t="shared" si="31"/>
        <v>15.13</v>
      </c>
    </row>
    <row r="919" spans="1:8" ht="67.5">
      <c r="A919" s="375" t="s">
        <v>8720</v>
      </c>
      <c r="B919" s="330" t="s">
        <v>4538</v>
      </c>
      <c r="C919" s="375" t="s">
        <v>108</v>
      </c>
      <c r="D919" s="375" t="s">
        <v>10907</v>
      </c>
      <c r="F919" t="str">
        <f t="shared" si="30"/>
        <v>91397</v>
      </c>
      <c r="H919" s="35">
        <f t="shared" si="31"/>
        <v>6.04</v>
      </c>
    </row>
    <row r="920" spans="1:8" ht="67.5">
      <c r="A920" s="375" t="s">
        <v>8721</v>
      </c>
      <c r="B920" s="330" t="s">
        <v>4539</v>
      </c>
      <c r="C920" s="375" t="s">
        <v>108</v>
      </c>
      <c r="D920" s="375" t="s">
        <v>13407</v>
      </c>
      <c r="F920" t="str">
        <f t="shared" si="30"/>
        <v>91398</v>
      </c>
      <c r="H920" s="35">
        <f t="shared" si="31"/>
        <v>1.23</v>
      </c>
    </row>
    <row r="921" spans="1:8" ht="54">
      <c r="A921" s="375" t="s">
        <v>8722</v>
      </c>
      <c r="B921" s="330" t="s">
        <v>2816</v>
      </c>
      <c r="C921" s="375" t="s">
        <v>108</v>
      </c>
      <c r="D921" s="375" t="s">
        <v>8069</v>
      </c>
      <c r="F921" t="str">
        <f t="shared" si="30"/>
        <v>91402</v>
      </c>
      <c r="H921" s="35">
        <f t="shared" si="31"/>
        <v>1.02</v>
      </c>
    </row>
    <row r="922" spans="1:8" ht="67.5">
      <c r="A922" s="375" t="s">
        <v>8724</v>
      </c>
      <c r="B922" s="330" t="s">
        <v>2817</v>
      </c>
      <c r="C922" s="375" t="s">
        <v>108</v>
      </c>
      <c r="D922" s="375" t="s">
        <v>8595</v>
      </c>
      <c r="F922" t="str">
        <f t="shared" si="30"/>
        <v>91466</v>
      </c>
      <c r="H922" s="35">
        <f t="shared" si="31"/>
        <v>0.96</v>
      </c>
    </row>
    <row r="923" spans="1:8" ht="67.5">
      <c r="A923" s="375" t="s">
        <v>8725</v>
      </c>
      <c r="B923" s="330" t="s">
        <v>2818</v>
      </c>
      <c r="C923" s="375" t="s">
        <v>108</v>
      </c>
      <c r="D923" s="375" t="s">
        <v>25674</v>
      </c>
      <c r="F923" t="str">
        <f t="shared" si="30"/>
        <v>91467</v>
      </c>
      <c r="H923" s="35">
        <f t="shared" si="31"/>
        <v>123.12</v>
      </c>
    </row>
    <row r="924" spans="1:8" ht="67.5">
      <c r="A924" s="375" t="s">
        <v>8726</v>
      </c>
      <c r="B924" s="330" t="s">
        <v>4540</v>
      </c>
      <c r="C924" s="375" t="s">
        <v>108</v>
      </c>
      <c r="D924" s="375" t="s">
        <v>14893</v>
      </c>
      <c r="F924" t="str">
        <f t="shared" si="30"/>
        <v>91468</v>
      </c>
      <c r="H924" s="35">
        <f t="shared" si="31"/>
        <v>16.850000000000001</v>
      </c>
    </row>
    <row r="925" spans="1:8" ht="67.5">
      <c r="A925" s="375" t="s">
        <v>8728</v>
      </c>
      <c r="B925" s="330" t="s">
        <v>4541</v>
      </c>
      <c r="C925" s="375" t="s">
        <v>108</v>
      </c>
      <c r="D925" s="375" t="s">
        <v>22171</v>
      </c>
      <c r="F925" t="str">
        <f t="shared" si="30"/>
        <v>91469</v>
      </c>
      <c r="H925" s="35">
        <f t="shared" si="31"/>
        <v>5.71</v>
      </c>
    </row>
    <row r="926" spans="1:8" ht="67.5">
      <c r="A926" s="375" t="s">
        <v>8729</v>
      </c>
      <c r="B926" s="330" t="s">
        <v>4542</v>
      </c>
      <c r="C926" s="375" t="s">
        <v>108</v>
      </c>
      <c r="D926" s="375" t="s">
        <v>14130</v>
      </c>
      <c r="F926" t="str">
        <f t="shared" si="30"/>
        <v>91484</v>
      </c>
      <c r="H926" s="35">
        <f t="shared" si="31"/>
        <v>1.1599999999999999</v>
      </c>
    </row>
    <row r="927" spans="1:8" ht="67.5">
      <c r="A927" s="375" t="s">
        <v>8730</v>
      </c>
      <c r="B927" s="330" t="s">
        <v>4543</v>
      </c>
      <c r="C927" s="375" t="s">
        <v>108</v>
      </c>
      <c r="D927" s="375" t="s">
        <v>25723</v>
      </c>
      <c r="F927" t="str">
        <f t="shared" si="30"/>
        <v>91485</v>
      </c>
      <c r="H927" s="35">
        <f t="shared" si="31"/>
        <v>167.11</v>
      </c>
    </row>
    <row r="928" spans="1:8" ht="40.5">
      <c r="A928" s="375" t="s">
        <v>8731</v>
      </c>
      <c r="B928" s="330" t="s">
        <v>2819</v>
      </c>
      <c r="C928" s="375" t="s">
        <v>108</v>
      </c>
      <c r="D928" s="375" t="s">
        <v>8124</v>
      </c>
      <c r="F928" t="str">
        <f t="shared" si="30"/>
        <v>91529</v>
      </c>
      <c r="H928" s="35">
        <f t="shared" si="31"/>
        <v>0.87</v>
      </c>
    </row>
    <row r="929" spans="1:8" ht="40.5">
      <c r="A929" s="375" t="s">
        <v>8732</v>
      </c>
      <c r="B929" s="330" t="s">
        <v>2820</v>
      </c>
      <c r="C929" s="375" t="s">
        <v>108</v>
      </c>
      <c r="D929" s="375" t="s">
        <v>8078</v>
      </c>
      <c r="F929" t="str">
        <f t="shared" si="30"/>
        <v>91530</v>
      </c>
      <c r="H929" s="35">
        <f t="shared" si="31"/>
        <v>0.22</v>
      </c>
    </row>
    <row r="930" spans="1:8" ht="40.5">
      <c r="A930" s="375" t="s">
        <v>8733</v>
      </c>
      <c r="B930" s="330" t="s">
        <v>2821</v>
      </c>
      <c r="C930" s="375" t="s">
        <v>108</v>
      </c>
      <c r="D930" s="375" t="s">
        <v>13232</v>
      </c>
      <c r="F930" t="str">
        <f t="shared" si="30"/>
        <v>91531</v>
      </c>
      <c r="H930" s="35">
        <f t="shared" si="31"/>
        <v>1.08</v>
      </c>
    </row>
    <row r="931" spans="1:8" ht="40.5">
      <c r="A931" s="375" t="s">
        <v>8735</v>
      </c>
      <c r="B931" s="330" t="s">
        <v>2822</v>
      </c>
      <c r="C931" s="375" t="s">
        <v>108</v>
      </c>
      <c r="D931" s="375" t="s">
        <v>8758</v>
      </c>
      <c r="F931" t="str">
        <f t="shared" si="30"/>
        <v>91532</v>
      </c>
      <c r="H931" s="35">
        <f t="shared" si="31"/>
        <v>5.87</v>
      </c>
    </row>
    <row r="932" spans="1:8" ht="67.5">
      <c r="A932" s="375" t="s">
        <v>8736</v>
      </c>
      <c r="B932" s="330" t="s">
        <v>2823</v>
      </c>
      <c r="C932" s="375" t="s">
        <v>108</v>
      </c>
      <c r="D932" s="375" t="s">
        <v>11530</v>
      </c>
      <c r="F932" t="str">
        <f t="shared" si="30"/>
        <v>91629</v>
      </c>
      <c r="H932" s="35">
        <f t="shared" si="31"/>
        <v>10.95</v>
      </c>
    </row>
    <row r="933" spans="1:8" ht="67.5">
      <c r="A933" s="375" t="s">
        <v>8737</v>
      </c>
      <c r="B933" s="330" t="s">
        <v>2824</v>
      </c>
      <c r="C933" s="375" t="s">
        <v>108</v>
      </c>
      <c r="D933" s="375" t="s">
        <v>10884</v>
      </c>
      <c r="F933" t="str">
        <f t="shared" si="30"/>
        <v>91630</v>
      </c>
      <c r="H933" s="35">
        <f t="shared" si="31"/>
        <v>4.37</v>
      </c>
    </row>
    <row r="934" spans="1:8" ht="67.5">
      <c r="A934" s="375" t="s">
        <v>8739</v>
      </c>
      <c r="B934" s="330" t="s">
        <v>2825</v>
      </c>
      <c r="C934" s="375" t="s">
        <v>108</v>
      </c>
      <c r="D934" s="375" t="s">
        <v>7856</v>
      </c>
      <c r="F934" t="str">
        <f t="shared" si="30"/>
        <v>91631</v>
      </c>
      <c r="H934" s="35">
        <f t="shared" si="31"/>
        <v>0.88</v>
      </c>
    </row>
    <row r="935" spans="1:8" ht="67.5">
      <c r="A935" s="375" t="s">
        <v>8740</v>
      </c>
      <c r="B935" s="330" t="s">
        <v>2826</v>
      </c>
      <c r="C935" s="375" t="s">
        <v>108</v>
      </c>
      <c r="D935" s="375" t="s">
        <v>24730</v>
      </c>
      <c r="F935" t="str">
        <f t="shared" si="30"/>
        <v>91632</v>
      </c>
      <c r="H935" s="35">
        <f t="shared" si="31"/>
        <v>20.54</v>
      </c>
    </row>
    <row r="936" spans="1:8" ht="67.5">
      <c r="A936" s="375" t="s">
        <v>8741</v>
      </c>
      <c r="B936" s="330" t="s">
        <v>2827</v>
      </c>
      <c r="C936" s="375" t="s">
        <v>108</v>
      </c>
      <c r="D936" s="375" t="s">
        <v>25724</v>
      </c>
      <c r="F936" t="str">
        <f t="shared" si="30"/>
        <v>91633</v>
      </c>
      <c r="H936" s="35">
        <f t="shared" si="31"/>
        <v>104.22</v>
      </c>
    </row>
    <row r="937" spans="1:8" ht="67.5">
      <c r="A937" s="375" t="s">
        <v>8742</v>
      </c>
      <c r="B937" s="330" t="s">
        <v>2828</v>
      </c>
      <c r="C937" s="375" t="s">
        <v>108</v>
      </c>
      <c r="D937" s="375" t="s">
        <v>24423</v>
      </c>
      <c r="F937" t="str">
        <f t="shared" si="30"/>
        <v>91640</v>
      </c>
      <c r="H937" s="35">
        <f t="shared" si="31"/>
        <v>29.88</v>
      </c>
    </row>
    <row r="938" spans="1:8" ht="67.5">
      <c r="A938" s="375" t="s">
        <v>8743</v>
      </c>
      <c r="B938" s="330" t="s">
        <v>2829</v>
      </c>
      <c r="C938" s="375" t="s">
        <v>108</v>
      </c>
      <c r="D938" s="375" t="s">
        <v>11786</v>
      </c>
      <c r="F938" t="str">
        <f t="shared" si="30"/>
        <v>91641</v>
      </c>
      <c r="H938" s="35">
        <f t="shared" si="31"/>
        <v>11.92</v>
      </c>
    </row>
    <row r="939" spans="1:8" ht="67.5">
      <c r="A939" s="375" t="s">
        <v>8744</v>
      </c>
      <c r="B939" s="330" t="s">
        <v>2830</v>
      </c>
      <c r="C939" s="375" t="s">
        <v>108</v>
      </c>
      <c r="D939" s="375" t="s">
        <v>14017</v>
      </c>
      <c r="F939" t="str">
        <f t="shared" si="30"/>
        <v>91642</v>
      </c>
      <c r="H939" s="35">
        <f t="shared" si="31"/>
        <v>2.4300000000000002</v>
      </c>
    </row>
    <row r="940" spans="1:8" ht="67.5">
      <c r="A940" s="375" t="s">
        <v>8746</v>
      </c>
      <c r="B940" s="330" t="s">
        <v>2831</v>
      </c>
      <c r="C940" s="375" t="s">
        <v>108</v>
      </c>
      <c r="D940" s="375" t="s">
        <v>23405</v>
      </c>
      <c r="F940" t="str">
        <f t="shared" si="30"/>
        <v>91643</v>
      </c>
      <c r="H940" s="35">
        <f t="shared" si="31"/>
        <v>56.01</v>
      </c>
    </row>
    <row r="941" spans="1:8" ht="67.5">
      <c r="A941" s="375" t="s">
        <v>8747</v>
      </c>
      <c r="B941" s="330" t="s">
        <v>2832</v>
      </c>
      <c r="C941" s="375" t="s">
        <v>108</v>
      </c>
      <c r="D941" s="375" t="s">
        <v>25725</v>
      </c>
      <c r="F941" t="str">
        <f t="shared" si="30"/>
        <v>91644</v>
      </c>
      <c r="H941" s="35">
        <f t="shared" si="31"/>
        <v>234.53</v>
      </c>
    </row>
    <row r="942" spans="1:8" ht="40.5">
      <c r="A942" s="375" t="s">
        <v>8748</v>
      </c>
      <c r="B942" s="330" t="s">
        <v>2833</v>
      </c>
      <c r="C942" s="375" t="s">
        <v>108</v>
      </c>
      <c r="D942" s="375" t="s">
        <v>8920</v>
      </c>
      <c r="F942" t="str">
        <f t="shared" si="30"/>
        <v>91688</v>
      </c>
      <c r="H942" s="35">
        <f t="shared" si="31"/>
        <v>0.1</v>
      </c>
    </row>
    <row r="943" spans="1:8" ht="40.5">
      <c r="A943" s="375" t="s">
        <v>8749</v>
      </c>
      <c r="B943" s="330" t="s">
        <v>2834</v>
      </c>
      <c r="C943" s="375" t="s">
        <v>108</v>
      </c>
      <c r="D943" s="375" t="s">
        <v>8750</v>
      </c>
      <c r="F943" t="str">
        <f t="shared" si="30"/>
        <v>91689</v>
      </c>
      <c r="H943" s="35">
        <f t="shared" si="31"/>
        <v>0.01</v>
      </c>
    </row>
    <row r="944" spans="1:8" ht="40.5">
      <c r="A944" s="375" t="s">
        <v>8751</v>
      </c>
      <c r="B944" s="330" t="s">
        <v>2835</v>
      </c>
      <c r="C944" s="375" t="s">
        <v>108</v>
      </c>
      <c r="D944" s="375" t="s">
        <v>8394</v>
      </c>
      <c r="F944" t="str">
        <f t="shared" si="30"/>
        <v>91690</v>
      </c>
      <c r="H944" s="35">
        <f t="shared" si="31"/>
        <v>0.06</v>
      </c>
    </row>
    <row r="945" spans="1:8" ht="40.5">
      <c r="A945" s="375" t="s">
        <v>8752</v>
      </c>
      <c r="B945" s="330" t="s">
        <v>2836</v>
      </c>
      <c r="C945" s="375" t="s">
        <v>108</v>
      </c>
      <c r="D945" s="375" t="s">
        <v>24909</v>
      </c>
      <c r="F945" t="str">
        <f t="shared" si="30"/>
        <v>91691</v>
      </c>
      <c r="H945" s="35">
        <f t="shared" si="31"/>
        <v>2.99</v>
      </c>
    </row>
    <row r="946" spans="1:8" ht="40.5">
      <c r="A946" s="375" t="s">
        <v>8753</v>
      </c>
      <c r="B946" s="330" t="s">
        <v>2837</v>
      </c>
      <c r="C946" s="375" t="s">
        <v>108</v>
      </c>
      <c r="D946" s="375" t="s">
        <v>13722</v>
      </c>
      <c r="F946" t="str">
        <f t="shared" si="30"/>
        <v>92040</v>
      </c>
      <c r="H946" s="35">
        <f t="shared" si="31"/>
        <v>5.27</v>
      </c>
    </row>
    <row r="947" spans="1:8" ht="40.5">
      <c r="A947" s="375" t="s">
        <v>8754</v>
      </c>
      <c r="B947" s="330" t="s">
        <v>2838</v>
      </c>
      <c r="C947" s="375" t="s">
        <v>108</v>
      </c>
      <c r="D947" s="375" t="s">
        <v>8552</v>
      </c>
      <c r="F947" t="str">
        <f t="shared" si="30"/>
        <v>92041</v>
      </c>
      <c r="H947" s="35">
        <f t="shared" si="31"/>
        <v>1.05</v>
      </c>
    </row>
    <row r="948" spans="1:8" ht="40.5">
      <c r="A948" s="375" t="s">
        <v>8755</v>
      </c>
      <c r="B948" s="330" t="s">
        <v>2839</v>
      </c>
      <c r="C948" s="375" t="s">
        <v>108</v>
      </c>
      <c r="D948" s="375" t="s">
        <v>13871</v>
      </c>
      <c r="F948" t="str">
        <f t="shared" si="30"/>
        <v>92042</v>
      </c>
      <c r="H948" s="35">
        <f t="shared" si="31"/>
        <v>4.3899999999999997</v>
      </c>
    </row>
    <row r="949" spans="1:8" ht="67.5">
      <c r="A949" s="375" t="s">
        <v>8756</v>
      </c>
      <c r="B949" s="330" t="s">
        <v>4544</v>
      </c>
      <c r="C949" s="375" t="s">
        <v>108</v>
      </c>
      <c r="D949" s="375" t="s">
        <v>22646</v>
      </c>
      <c r="F949" t="str">
        <f t="shared" si="30"/>
        <v>92101</v>
      </c>
      <c r="H949" s="35">
        <f t="shared" si="31"/>
        <v>17.329999999999998</v>
      </c>
    </row>
    <row r="950" spans="1:8" ht="67.5">
      <c r="A950" s="375" t="s">
        <v>8757</v>
      </c>
      <c r="B950" s="330" t="s">
        <v>4545</v>
      </c>
      <c r="C950" s="375" t="s">
        <v>108</v>
      </c>
      <c r="D950" s="375" t="s">
        <v>9842</v>
      </c>
      <c r="F950" t="str">
        <f t="shared" si="30"/>
        <v>92102</v>
      </c>
      <c r="H950" s="35">
        <f t="shared" si="31"/>
        <v>6.92</v>
      </c>
    </row>
    <row r="951" spans="1:8" ht="81">
      <c r="A951" s="375" t="s">
        <v>8759</v>
      </c>
      <c r="B951" s="330" t="s">
        <v>4546</v>
      </c>
      <c r="C951" s="375" t="s">
        <v>108</v>
      </c>
      <c r="D951" s="375" t="s">
        <v>8817</v>
      </c>
      <c r="F951" t="str">
        <f t="shared" si="30"/>
        <v>92103</v>
      </c>
      <c r="H951" s="35">
        <f t="shared" si="31"/>
        <v>1.4</v>
      </c>
    </row>
    <row r="952" spans="1:8" ht="67.5">
      <c r="A952" s="375" t="s">
        <v>8760</v>
      </c>
      <c r="B952" s="330" t="s">
        <v>4547</v>
      </c>
      <c r="C952" s="375" t="s">
        <v>108</v>
      </c>
      <c r="D952" s="375" t="s">
        <v>22162</v>
      </c>
      <c r="F952" t="str">
        <f t="shared" si="30"/>
        <v>92104</v>
      </c>
      <c r="H952" s="35">
        <f t="shared" si="31"/>
        <v>32.520000000000003</v>
      </c>
    </row>
    <row r="953" spans="1:8" ht="81">
      <c r="A953" s="375" t="s">
        <v>8761</v>
      </c>
      <c r="B953" s="330" t="s">
        <v>21714</v>
      </c>
      <c r="C953" s="375" t="s">
        <v>108</v>
      </c>
      <c r="D953" s="375" t="s">
        <v>25684</v>
      </c>
      <c r="F953" t="str">
        <f t="shared" si="30"/>
        <v>92105</v>
      </c>
      <c r="H953" s="35">
        <f t="shared" si="31"/>
        <v>149.82</v>
      </c>
    </row>
    <row r="954" spans="1:8" ht="40.5">
      <c r="A954" s="375" t="s">
        <v>8762</v>
      </c>
      <c r="B954" s="330" t="s">
        <v>4548</v>
      </c>
      <c r="C954" s="375" t="s">
        <v>108</v>
      </c>
      <c r="D954" s="375" t="s">
        <v>8687</v>
      </c>
      <c r="F954" t="str">
        <f t="shared" si="30"/>
        <v>92108</v>
      </c>
      <c r="H954" s="35">
        <f t="shared" si="31"/>
        <v>0.74</v>
      </c>
    </row>
    <row r="955" spans="1:8" ht="40.5">
      <c r="A955" s="375" t="s">
        <v>8763</v>
      </c>
      <c r="B955" s="330" t="s">
        <v>4549</v>
      </c>
      <c r="C955" s="375" t="s">
        <v>108</v>
      </c>
      <c r="D955" s="375" t="s">
        <v>8018</v>
      </c>
      <c r="F955" t="str">
        <f t="shared" si="30"/>
        <v>92109</v>
      </c>
      <c r="H955" s="35">
        <f t="shared" si="31"/>
        <v>0.17</v>
      </c>
    </row>
    <row r="956" spans="1:8" ht="40.5">
      <c r="A956" s="375" t="s">
        <v>8764</v>
      </c>
      <c r="B956" s="330" t="s">
        <v>4550</v>
      </c>
      <c r="C956" s="375" t="s">
        <v>108</v>
      </c>
      <c r="D956" s="375" t="s">
        <v>8775</v>
      </c>
      <c r="F956" t="str">
        <f t="shared" si="30"/>
        <v>92110</v>
      </c>
      <c r="H956" s="35">
        <f t="shared" si="31"/>
        <v>0.56999999999999995</v>
      </c>
    </row>
    <row r="957" spans="1:8" ht="40.5">
      <c r="A957" s="375" t="s">
        <v>8766</v>
      </c>
      <c r="B957" s="330" t="s">
        <v>4551</v>
      </c>
      <c r="C957" s="375" t="s">
        <v>108</v>
      </c>
      <c r="D957" s="375" t="s">
        <v>13754</v>
      </c>
      <c r="F957" t="str">
        <f t="shared" si="30"/>
        <v>92111</v>
      </c>
      <c r="H957" s="35">
        <f t="shared" si="31"/>
        <v>1.17</v>
      </c>
    </row>
    <row r="958" spans="1:8" ht="27">
      <c r="A958" s="375" t="s">
        <v>8767</v>
      </c>
      <c r="B958" s="330" t="s">
        <v>4552</v>
      </c>
      <c r="C958" s="375" t="s">
        <v>108</v>
      </c>
      <c r="D958" s="375" t="s">
        <v>8190</v>
      </c>
      <c r="F958" t="str">
        <f t="shared" si="30"/>
        <v>92114</v>
      </c>
      <c r="H958" s="35">
        <f t="shared" si="31"/>
        <v>0.08</v>
      </c>
    </row>
    <row r="959" spans="1:8" ht="27">
      <c r="A959" s="375" t="s">
        <v>8768</v>
      </c>
      <c r="B959" s="330" t="s">
        <v>4553</v>
      </c>
      <c r="C959" s="375" t="s">
        <v>108</v>
      </c>
      <c r="D959" s="375" t="s">
        <v>8750</v>
      </c>
      <c r="F959" t="str">
        <f t="shared" si="30"/>
        <v>92115</v>
      </c>
      <c r="H959" s="35">
        <f t="shared" si="31"/>
        <v>0.01</v>
      </c>
    </row>
    <row r="960" spans="1:8" ht="27">
      <c r="A960" s="375" t="s">
        <v>8769</v>
      </c>
      <c r="B960" s="330" t="s">
        <v>4554</v>
      </c>
      <c r="C960" s="375" t="s">
        <v>108</v>
      </c>
      <c r="D960" s="375" t="s">
        <v>8920</v>
      </c>
      <c r="F960" t="str">
        <f t="shared" si="30"/>
        <v>92116</v>
      </c>
      <c r="H960" s="35">
        <f t="shared" si="31"/>
        <v>0.1</v>
      </c>
    </row>
    <row r="961" spans="1:8" ht="27">
      <c r="A961" s="375" t="s">
        <v>8771</v>
      </c>
      <c r="B961" s="330" t="s">
        <v>2840</v>
      </c>
      <c r="C961" s="375" t="s">
        <v>108</v>
      </c>
      <c r="D961" s="375" t="s">
        <v>23994</v>
      </c>
      <c r="F961" t="str">
        <f t="shared" si="30"/>
        <v>92133</v>
      </c>
      <c r="H961" s="35">
        <f t="shared" si="31"/>
        <v>9.8699999999999992</v>
      </c>
    </row>
    <row r="962" spans="1:8" ht="27">
      <c r="A962" s="375" t="s">
        <v>8773</v>
      </c>
      <c r="B962" s="330" t="s">
        <v>2841</v>
      </c>
      <c r="C962" s="375" t="s">
        <v>108</v>
      </c>
      <c r="D962" s="375" t="s">
        <v>23853</v>
      </c>
      <c r="F962" t="str">
        <f t="shared" si="30"/>
        <v>92134</v>
      </c>
      <c r="H962" s="35">
        <f t="shared" si="31"/>
        <v>2.96</v>
      </c>
    </row>
    <row r="963" spans="1:8" ht="40.5">
      <c r="A963" s="375" t="s">
        <v>8774</v>
      </c>
      <c r="B963" s="330" t="s">
        <v>2842</v>
      </c>
      <c r="C963" s="375" t="s">
        <v>108</v>
      </c>
      <c r="D963" s="375" t="s">
        <v>8606</v>
      </c>
      <c r="F963" t="str">
        <f t="shared" si="30"/>
        <v>92135</v>
      </c>
      <c r="H963" s="35">
        <f t="shared" si="31"/>
        <v>0.61</v>
      </c>
    </row>
    <row r="964" spans="1:8" ht="27">
      <c r="A964" s="375" t="s">
        <v>8776</v>
      </c>
      <c r="B964" s="330" t="s">
        <v>2843</v>
      </c>
      <c r="C964" s="375" t="s">
        <v>108</v>
      </c>
      <c r="D964" s="375" t="s">
        <v>11669</v>
      </c>
      <c r="F964" t="str">
        <f t="shared" si="30"/>
        <v>92136</v>
      </c>
      <c r="H964" s="35">
        <f t="shared" si="31"/>
        <v>12.34</v>
      </c>
    </row>
    <row r="965" spans="1:8" ht="40.5">
      <c r="A965" s="375" t="s">
        <v>8777</v>
      </c>
      <c r="B965" s="330" t="s">
        <v>2844</v>
      </c>
      <c r="C965" s="375" t="s">
        <v>108</v>
      </c>
      <c r="D965" s="375" t="s">
        <v>25726</v>
      </c>
      <c r="F965" t="str">
        <f t="shared" ref="F965:F1028" si="32">TRIM(A965)</f>
        <v>92137</v>
      </c>
      <c r="H965" s="35">
        <f t="shared" ref="H965:H1028" si="33">ROUND(D965*(1+$H$1),2)</f>
        <v>30.84</v>
      </c>
    </row>
    <row r="966" spans="1:8" ht="40.5">
      <c r="A966" s="375" t="s">
        <v>8778</v>
      </c>
      <c r="B966" s="330" t="s">
        <v>4555</v>
      </c>
      <c r="C966" s="375" t="s">
        <v>108</v>
      </c>
      <c r="D966" s="375" t="s">
        <v>13752</v>
      </c>
      <c r="F966" t="str">
        <f t="shared" si="32"/>
        <v>92140</v>
      </c>
      <c r="H966" s="35">
        <f t="shared" si="33"/>
        <v>3</v>
      </c>
    </row>
    <row r="967" spans="1:8" ht="40.5">
      <c r="A967" s="375" t="s">
        <v>8779</v>
      </c>
      <c r="B967" s="330" t="s">
        <v>4556</v>
      </c>
      <c r="C967" s="375" t="s">
        <v>108</v>
      </c>
      <c r="D967" s="375" t="s">
        <v>7765</v>
      </c>
      <c r="F967" t="str">
        <f t="shared" si="32"/>
        <v>92141</v>
      </c>
      <c r="H967" s="35">
        <f t="shared" si="33"/>
        <v>0.89</v>
      </c>
    </row>
    <row r="968" spans="1:8" ht="40.5">
      <c r="A968" s="375" t="s">
        <v>8780</v>
      </c>
      <c r="B968" s="330" t="s">
        <v>4557</v>
      </c>
      <c r="C968" s="375" t="s">
        <v>108</v>
      </c>
      <c r="D968" s="375" t="s">
        <v>8450</v>
      </c>
      <c r="F968" t="str">
        <f t="shared" si="32"/>
        <v>92142</v>
      </c>
      <c r="H968" s="35">
        <f t="shared" si="33"/>
        <v>0.18</v>
      </c>
    </row>
    <row r="969" spans="1:8" ht="40.5">
      <c r="A969" s="375" t="s">
        <v>8781</v>
      </c>
      <c r="B969" s="330" t="s">
        <v>4558</v>
      </c>
      <c r="C969" s="375" t="s">
        <v>108</v>
      </c>
      <c r="D969" s="375" t="s">
        <v>8610</v>
      </c>
      <c r="F969" t="str">
        <f t="shared" si="32"/>
        <v>92143</v>
      </c>
      <c r="H969" s="35">
        <f t="shared" si="33"/>
        <v>3.75</v>
      </c>
    </row>
    <row r="970" spans="1:8" ht="40.5">
      <c r="A970" s="375" t="s">
        <v>8783</v>
      </c>
      <c r="B970" s="330" t="s">
        <v>4559</v>
      </c>
      <c r="C970" s="375" t="s">
        <v>108</v>
      </c>
      <c r="D970" s="375" t="s">
        <v>25727</v>
      </c>
      <c r="F970" t="str">
        <f t="shared" si="32"/>
        <v>92144</v>
      </c>
      <c r="H970" s="35">
        <f t="shared" si="33"/>
        <v>38.159999999999997</v>
      </c>
    </row>
    <row r="971" spans="1:8" ht="67.5">
      <c r="A971" s="375" t="s">
        <v>8784</v>
      </c>
      <c r="B971" s="330" t="s">
        <v>2845</v>
      </c>
      <c r="C971" s="375" t="s">
        <v>108</v>
      </c>
      <c r="D971" s="375" t="s">
        <v>13807</v>
      </c>
      <c r="F971" t="str">
        <f t="shared" si="32"/>
        <v>92237</v>
      </c>
      <c r="H971" s="35">
        <f t="shared" si="33"/>
        <v>21.76</v>
      </c>
    </row>
    <row r="972" spans="1:8" ht="67.5">
      <c r="A972" s="375" t="s">
        <v>8786</v>
      </c>
      <c r="B972" s="330" t="s">
        <v>2846</v>
      </c>
      <c r="C972" s="375" t="s">
        <v>108</v>
      </c>
      <c r="D972" s="375" t="s">
        <v>23362</v>
      </c>
      <c r="F972" t="str">
        <f t="shared" si="32"/>
        <v>92238</v>
      </c>
      <c r="H972" s="35">
        <f t="shared" si="33"/>
        <v>8.69</v>
      </c>
    </row>
    <row r="973" spans="1:8" ht="67.5">
      <c r="A973" s="375" t="s">
        <v>8788</v>
      </c>
      <c r="B973" s="330" t="s">
        <v>4560</v>
      </c>
      <c r="C973" s="375" t="s">
        <v>108</v>
      </c>
      <c r="D973" s="375" t="s">
        <v>8870</v>
      </c>
      <c r="F973" t="str">
        <f t="shared" si="32"/>
        <v>92239</v>
      </c>
      <c r="H973" s="35">
        <f t="shared" si="33"/>
        <v>1.76</v>
      </c>
    </row>
    <row r="974" spans="1:8" ht="67.5">
      <c r="A974" s="375" t="s">
        <v>8790</v>
      </c>
      <c r="B974" s="330" t="s">
        <v>2847</v>
      </c>
      <c r="C974" s="375" t="s">
        <v>108</v>
      </c>
      <c r="D974" s="375" t="s">
        <v>8877</v>
      </c>
      <c r="F974" t="str">
        <f t="shared" si="32"/>
        <v>92240</v>
      </c>
      <c r="H974" s="35">
        <f t="shared" si="33"/>
        <v>40.83</v>
      </c>
    </row>
    <row r="975" spans="1:8" ht="67.5">
      <c r="A975" s="375" t="s">
        <v>8791</v>
      </c>
      <c r="B975" s="330" t="s">
        <v>2848</v>
      </c>
      <c r="C975" s="375" t="s">
        <v>108</v>
      </c>
      <c r="D975" s="375" t="s">
        <v>25728</v>
      </c>
      <c r="F975" t="str">
        <f t="shared" si="32"/>
        <v>92241</v>
      </c>
      <c r="H975" s="35">
        <f t="shared" si="33"/>
        <v>215</v>
      </c>
    </row>
    <row r="976" spans="1:8" ht="40.5">
      <c r="A976" s="375" t="s">
        <v>8792</v>
      </c>
      <c r="B976" s="330" t="s">
        <v>2849</v>
      </c>
      <c r="C976" s="375" t="s">
        <v>108</v>
      </c>
      <c r="D976" s="375" t="s">
        <v>8078</v>
      </c>
      <c r="F976" t="str">
        <f t="shared" si="32"/>
        <v>92712</v>
      </c>
      <c r="H976" s="35">
        <f t="shared" si="33"/>
        <v>0.22</v>
      </c>
    </row>
    <row r="977" spans="1:8" ht="40.5">
      <c r="A977" s="375" t="s">
        <v>8793</v>
      </c>
      <c r="B977" s="330" t="s">
        <v>2850</v>
      </c>
      <c r="C977" s="375" t="s">
        <v>108</v>
      </c>
      <c r="D977" s="375" t="s">
        <v>8316</v>
      </c>
      <c r="F977" t="str">
        <f t="shared" si="32"/>
        <v>92713</v>
      </c>
      <c r="H977" s="35">
        <f t="shared" si="33"/>
        <v>0.05</v>
      </c>
    </row>
    <row r="978" spans="1:8" ht="40.5">
      <c r="A978" s="375" t="s">
        <v>8794</v>
      </c>
      <c r="B978" s="330" t="s">
        <v>2851</v>
      </c>
      <c r="C978" s="375" t="s">
        <v>108</v>
      </c>
      <c r="D978" s="375" t="s">
        <v>8112</v>
      </c>
      <c r="F978" t="str">
        <f t="shared" si="32"/>
        <v>92714</v>
      </c>
      <c r="H978" s="35">
        <f t="shared" si="33"/>
        <v>0.28000000000000003</v>
      </c>
    </row>
    <row r="979" spans="1:8" ht="40.5">
      <c r="A979" s="375" t="s">
        <v>8795</v>
      </c>
      <c r="B979" s="330" t="s">
        <v>2852</v>
      </c>
      <c r="C979" s="375" t="s">
        <v>108</v>
      </c>
      <c r="D979" s="375" t="s">
        <v>22483</v>
      </c>
      <c r="F979" t="str">
        <f t="shared" si="32"/>
        <v>92715</v>
      </c>
      <c r="H979" s="35">
        <f t="shared" si="33"/>
        <v>21.85</v>
      </c>
    </row>
    <row r="980" spans="1:8" ht="40.5">
      <c r="A980" s="375" t="s">
        <v>8796</v>
      </c>
      <c r="B980" s="330" t="s">
        <v>2853</v>
      </c>
      <c r="C980" s="375" t="s">
        <v>108</v>
      </c>
      <c r="D980" s="375" t="s">
        <v>17107</v>
      </c>
      <c r="F980" t="str">
        <f t="shared" si="32"/>
        <v>92956</v>
      </c>
      <c r="H980" s="35">
        <f t="shared" si="33"/>
        <v>6.39</v>
      </c>
    </row>
    <row r="981" spans="1:8" ht="40.5">
      <c r="A981" s="375" t="s">
        <v>8797</v>
      </c>
      <c r="B981" s="330" t="s">
        <v>2854</v>
      </c>
      <c r="C981" s="375" t="s">
        <v>108</v>
      </c>
      <c r="D981" s="375" t="s">
        <v>8802</v>
      </c>
      <c r="F981" t="str">
        <f t="shared" si="32"/>
        <v>92957</v>
      </c>
      <c r="H981" s="35">
        <f t="shared" si="33"/>
        <v>1.43</v>
      </c>
    </row>
    <row r="982" spans="1:8" ht="40.5">
      <c r="A982" s="375" t="s">
        <v>8798</v>
      </c>
      <c r="B982" s="330" t="s">
        <v>2855</v>
      </c>
      <c r="C982" s="375" t="s">
        <v>108</v>
      </c>
      <c r="D982" s="375" t="s">
        <v>8938</v>
      </c>
      <c r="F982" t="str">
        <f t="shared" si="32"/>
        <v>92958</v>
      </c>
      <c r="H982" s="35">
        <f t="shared" si="33"/>
        <v>6.99</v>
      </c>
    </row>
    <row r="983" spans="1:8" ht="40.5">
      <c r="A983" s="375" t="s">
        <v>8800</v>
      </c>
      <c r="B983" s="330" t="s">
        <v>2856</v>
      </c>
      <c r="C983" s="375" t="s">
        <v>108</v>
      </c>
      <c r="D983" s="375" t="s">
        <v>13799</v>
      </c>
      <c r="F983" t="str">
        <f t="shared" si="32"/>
        <v>92959</v>
      </c>
      <c r="H983" s="35">
        <f t="shared" si="33"/>
        <v>7.21</v>
      </c>
    </row>
    <row r="984" spans="1:8" ht="27">
      <c r="A984" s="375" t="s">
        <v>8801</v>
      </c>
      <c r="B984" s="330" t="s">
        <v>2857</v>
      </c>
      <c r="C984" s="375" t="s">
        <v>108</v>
      </c>
      <c r="D984" s="375" t="s">
        <v>8141</v>
      </c>
      <c r="F984" t="str">
        <f t="shared" si="32"/>
        <v>92963</v>
      </c>
      <c r="H984" s="35">
        <f t="shared" si="33"/>
        <v>1.1200000000000001</v>
      </c>
    </row>
    <row r="985" spans="1:8" ht="27">
      <c r="A985" s="375" t="s">
        <v>8803</v>
      </c>
      <c r="B985" s="330" t="s">
        <v>4561</v>
      </c>
      <c r="C985" s="375" t="s">
        <v>108</v>
      </c>
      <c r="D985" s="375" t="s">
        <v>8302</v>
      </c>
      <c r="F985" t="str">
        <f t="shared" si="32"/>
        <v>92964</v>
      </c>
      <c r="H985" s="35">
        <f t="shared" si="33"/>
        <v>0.24</v>
      </c>
    </row>
    <row r="986" spans="1:8" ht="27">
      <c r="A986" s="375" t="s">
        <v>8805</v>
      </c>
      <c r="B986" s="330" t="s">
        <v>2858</v>
      </c>
      <c r="C986" s="375" t="s">
        <v>108</v>
      </c>
      <c r="D986" s="375" t="s">
        <v>8817</v>
      </c>
      <c r="F986" t="str">
        <f t="shared" si="32"/>
        <v>92965</v>
      </c>
      <c r="H986" s="35">
        <f t="shared" si="33"/>
        <v>1.4</v>
      </c>
    </row>
    <row r="987" spans="1:8" ht="67.5">
      <c r="A987" s="375" t="s">
        <v>8806</v>
      </c>
      <c r="B987" s="330" t="s">
        <v>2859</v>
      </c>
      <c r="C987" s="375" t="s">
        <v>108</v>
      </c>
      <c r="D987" s="375" t="s">
        <v>22190</v>
      </c>
      <c r="F987" t="str">
        <f t="shared" si="32"/>
        <v>93220</v>
      </c>
      <c r="H987" s="35">
        <f t="shared" si="33"/>
        <v>218.06</v>
      </c>
    </row>
    <row r="988" spans="1:8" ht="67.5">
      <c r="A988" s="375" t="s">
        <v>8807</v>
      </c>
      <c r="B988" s="330" t="s">
        <v>4562</v>
      </c>
      <c r="C988" s="375" t="s">
        <v>108</v>
      </c>
      <c r="D988" s="375" t="s">
        <v>22191</v>
      </c>
      <c r="F988" t="str">
        <f t="shared" si="32"/>
        <v>93221</v>
      </c>
      <c r="H988" s="35">
        <f t="shared" si="33"/>
        <v>57.27</v>
      </c>
    </row>
    <row r="989" spans="1:8" ht="67.5">
      <c r="A989" s="375" t="s">
        <v>8808</v>
      </c>
      <c r="B989" s="330" t="s">
        <v>2860</v>
      </c>
      <c r="C989" s="375" t="s">
        <v>108</v>
      </c>
      <c r="D989" s="375" t="s">
        <v>22192</v>
      </c>
      <c r="F989" t="str">
        <f t="shared" si="32"/>
        <v>93222</v>
      </c>
      <c r="H989" s="35">
        <f t="shared" si="33"/>
        <v>272.88</v>
      </c>
    </row>
    <row r="990" spans="1:8" ht="67.5">
      <c r="A990" s="375" t="s">
        <v>8809</v>
      </c>
      <c r="B990" s="330" t="s">
        <v>4563</v>
      </c>
      <c r="C990" s="375" t="s">
        <v>108</v>
      </c>
      <c r="D990" s="375" t="s">
        <v>25729</v>
      </c>
      <c r="F990" t="str">
        <f t="shared" si="32"/>
        <v>93223</v>
      </c>
      <c r="H990" s="35">
        <f t="shared" si="33"/>
        <v>121.68</v>
      </c>
    </row>
    <row r="991" spans="1:8" ht="40.5">
      <c r="A991" s="375" t="s">
        <v>8810</v>
      </c>
      <c r="B991" s="330" t="s">
        <v>4564</v>
      </c>
      <c r="C991" s="375" t="s">
        <v>108</v>
      </c>
      <c r="D991" s="375" t="s">
        <v>8804</v>
      </c>
      <c r="F991" t="str">
        <f t="shared" si="32"/>
        <v>93229</v>
      </c>
      <c r="H991" s="35">
        <f t="shared" si="33"/>
        <v>0.32</v>
      </c>
    </row>
    <row r="992" spans="1:8" ht="40.5">
      <c r="A992" s="375" t="s">
        <v>8811</v>
      </c>
      <c r="B992" s="330" t="s">
        <v>4565</v>
      </c>
      <c r="C992" s="375" t="s">
        <v>108</v>
      </c>
      <c r="D992" s="375" t="s">
        <v>8394</v>
      </c>
      <c r="F992" t="str">
        <f t="shared" si="32"/>
        <v>93230</v>
      </c>
      <c r="H992" s="35">
        <f t="shared" si="33"/>
        <v>0.06</v>
      </c>
    </row>
    <row r="993" spans="1:8" ht="40.5">
      <c r="A993" s="375" t="s">
        <v>8812</v>
      </c>
      <c r="B993" s="330" t="s">
        <v>4566</v>
      </c>
      <c r="C993" s="375" t="s">
        <v>108</v>
      </c>
      <c r="D993" s="375" t="s">
        <v>8571</v>
      </c>
      <c r="F993" t="str">
        <f t="shared" si="32"/>
        <v>93231</v>
      </c>
      <c r="H993" s="35">
        <f t="shared" si="33"/>
        <v>0.28999999999999998</v>
      </c>
    </row>
    <row r="994" spans="1:8" ht="54">
      <c r="A994" s="375" t="s">
        <v>8813</v>
      </c>
      <c r="B994" s="330" t="s">
        <v>4567</v>
      </c>
      <c r="C994" s="375" t="s">
        <v>108</v>
      </c>
      <c r="D994" s="375" t="s">
        <v>23475</v>
      </c>
      <c r="F994" t="str">
        <f t="shared" si="32"/>
        <v>93232</v>
      </c>
      <c r="H994" s="35">
        <f t="shared" si="33"/>
        <v>8.2100000000000009</v>
      </c>
    </row>
    <row r="995" spans="1:8" ht="27">
      <c r="A995" s="375" t="s">
        <v>8815</v>
      </c>
      <c r="B995" s="330" t="s">
        <v>2861</v>
      </c>
      <c r="C995" s="375" t="s">
        <v>108</v>
      </c>
      <c r="D995" s="375" t="s">
        <v>8405</v>
      </c>
      <c r="F995" t="str">
        <f t="shared" si="32"/>
        <v>93235</v>
      </c>
      <c r="H995" s="35">
        <f t="shared" si="33"/>
        <v>1.83</v>
      </c>
    </row>
    <row r="996" spans="1:8" ht="54">
      <c r="A996" s="375" t="s">
        <v>8816</v>
      </c>
      <c r="B996" s="330" t="s">
        <v>2862</v>
      </c>
      <c r="C996" s="375" t="s">
        <v>108</v>
      </c>
      <c r="D996" s="375" t="s">
        <v>13688</v>
      </c>
      <c r="F996" t="str">
        <f t="shared" si="32"/>
        <v>93238</v>
      </c>
      <c r="H996" s="35">
        <f t="shared" si="33"/>
        <v>1.6</v>
      </c>
    </row>
    <row r="997" spans="1:8" ht="54">
      <c r="A997" s="375" t="s">
        <v>8818</v>
      </c>
      <c r="B997" s="330" t="s">
        <v>2863</v>
      </c>
      <c r="C997" s="375" t="s">
        <v>108</v>
      </c>
      <c r="D997" s="375" t="s">
        <v>25730</v>
      </c>
      <c r="F997" t="str">
        <f t="shared" si="32"/>
        <v>93239</v>
      </c>
      <c r="H997" s="35">
        <f t="shared" si="33"/>
        <v>7.24</v>
      </c>
    </row>
    <row r="998" spans="1:8" ht="54">
      <c r="A998" s="375" t="s">
        <v>8820</v>
      </c>
      <c r="B998" s="330" t="s">
        <v>2864</v>
      </c>
      <c r="C998" s="375" t="s">
        <v>108</v>
      </c>
      <c r="D998" s="375" t="s">
        <v>13934</v>
      </c>
      <c r="F998" t="str">
        <f t="shared" si="32"/>
        <v>93240</v>
      </c>
      <c r="H998" s="35">
        <f t="shared" si="33"/>
        <v>9.32</v>
      </c>
    </row>
    <row r="999" spans="1:8" ht="40.5">
      <c r="A999" s="375" t="s">
        <v>8821</v>
      </c>
      <c r="B999" s="330" t="s">
        <v>4568</v>
      </c>
      <c r="C999" s="375" t="s">
        <v>108</v>
      </c>
      <c r="D999" s="375" t="s">
        <v>25731</v>
      </c>
      <c r="F999" t="str">
        <f t="shared" si="32"/>
        <v>93267</v>
      </c>
      <c r="H999" s="35">
        <f t="shared" si="33"/>
        <v>28.76</v>
      </c>
    </row>
    <row r="1000" spans="1:8" ht="27">
      <c r="A1000" s="375" t="s">
        <v>8822</v>
      </c>
      <c r="B1000" s="330" t="s">
        <v>4569</v>
      </c>
      <c r="C1000" s="375" t="s">
        <v>108</v>
      </c>
      <c r="D1000" s="375" t="s">
        <v>22384</v>
      </c>
      <c r="F1000" t="str">
        <f t="shared" si="32"/>
        <v>93269</v>
      </c>
      <c r="H1000" s="35">
        <f t="shared" si="33"/>
        <v>6.46</v>
      </c>
    </row>
    <row r="1001" spans="1:8" ht="40.5">
      <c r="A1001" s="375" t="s">
        <v>8824</v>
      </c>
      <c r="B1001" s="330" t="s">
        <v>4570</v>
      </c>
      <c r="C1001" s="375" t="s">
        <v>108</v>
      </c>
      <c r="D1001" s="375" t="s">
        <v>23529</v>
      </c>
      <c r="F1001" t="str">
        <f t="shared" si="32"/>
        <v>93270</v>
      </c>
      <c r="H1001" s="35">
        <f t="shared" si="33"/>
        <v>31.45</v>
      </c>
    </row>
    <row r="1002" spans="1:8" ht="40.5">
      <c r="A1002" s="375" t="s">
        <v>8825</v>
      </c>
      <c r="B1002" s="330" t="s">
        <v>4571</v>
      </c>
      <c r="C1002" s="375" t="s">
        <v>108</v>
      </c>
      <c r="D1002" s="375" t="s">
        <v>11887</v>
      </c>
      <c r="F1002" t="str">
        <f t="shared" si="32"/>
        <v>93271</v>
      </c>
      <c r="H1002" s="35">
        <f t="shared" si="33"/>
        <v>8.82</v>
      </c>
    </row>
    <row r="1003" spans="1:8" ht="40.5">
      <c r="A1003" s="375" t="s">
        <v>8827</v>
      </c>
      <c r="B1003" s="330" t="s">
        <v>4572</v>
      </c>
      <c r="C1003" s="375" t="s">
        <v>108</v>
      </c>
      <c r="D1003" s="375" t="s">
        <v>8199</v>
      </c>
      <c r="F1003" t="str">
        <f t="shared" si="32"/>
        <v>93277</v>
      </c>
      <c r="H1003" s="35">
        <f t="shared" si="33"/>
        <v>0.34</v>
      </c>
    </row>
    <row r="1004" spans="1:8" ht="40.5">
      <c r="A1004" s="375" t="s">
        <v>8828</v>
      </c>
      <c r="B1004" s="330" t="s">
        <v>4573</v>
      </c>
      <c r="C1004" s="375" t="s">
        <v>108</v>
      </c>
      <c r="D1004" s="375" t="s">
        <v>8190</v>
      </c>
      <c r="F1004" t="str">
        <f t="shared" si="32"/>
        <v>93278</v>
      </c>
      <c r="H1004" s="35">
        <f t="shared" si="33"/>
        <v>0.08</v>
      </c>
    </row>
    <row r="1005" spans="1:8" ht="40.5">
      <c r="A1005" s="375" t="s">
        <v>8829</v>
      </c>
      <c r="B1005" s="330" t="s">
        <v>4574</v>
      </c>
      <c r="C1005" s="375" t="s">
        <v>108</v>
      </c>
      <c r="D1005" s="375" t="s">
        <v>13716</v>
      </c>
      <c r="F1005" t="str">
        <f t="shared" si="32"/>
        <v>93279</v>
      </c>
      <c r="H1005" s="35">
        <f t="shared" si="33"/>
        <v>0.33</v>
      </c>
    </row>
    <row r="1006" spans="1:8" ht="40.5">
      <c r="A1006" s="375" t="s">
        <v>8830</v>
      </c>
      <c r="B1006" s="330" t="s">
        <v>4575</v>
      </c>
      <c r="C1006" s="375" t="s">
        <v>108</v>
      </c>
      <c r="D1006" s="375" t="s">
        <v>8122</v>
      </c>
      <c r="F1006" t="str">
        <f t="shared" si="32"/>
        <v>93280</v>
      </c>
      <c r="H1006" s="35">
        <f t="shared" si="33"/>
        <v>0.73</v>
      </c>
    </row>
    <row r="1007" spans="1:8" ht="40.5">
      <c r="A1007" s="375" t="s">
        <v>8832</v>
      </c>
      <c r="B1007" s="330" t="s">
        <v>4576</v>
      </c>
      <c r="C1007" s="375" t="s">
        <v>108</v>
      </c>
      <c r="D1007" s="375" t="s">
        <v>24988</v>
      </c>
      <c r="F1007" t="str">
        <f t="shared" si="32"/>
        <v>93283</v>
      </c>
      <c r="H1007" s="35">
        <f t="shared" si="33"/>
        <v>60.44</v>
      </c>
    </row>
    <row r="1008" spans="1:8" ht="40.5">
      <c r="A1008" s="375" t="s">
        <v>8833</v>
      </c>
      <c r="B1008" s="330" t="s">
        <v>4577</v>
      </c>
      <c r="C1008" s="375" t="s">
        <v>108</v>
      </c>
      <c r="D1008" s="375" t="s">
        <v>13880</v>
      </c>
      <c r="F1008" t="str">
        <f t="shared" si="32"/>
        <v>93284</v>
      </c>
      <c r="H1008" s="35">
        <f t="shared" si="33"/>
        <v>20.69</v>
      </c>
    </row>
    <row r="1009" spans="1:8" ht="40.5">
      <c r="A1009" s="375" t="s">
        <v>8834</v>
      </c>
      <c r="B1009" s="330" t="s">
        <v>4578</v>
      </c>
      <c r="C1009" s="375" t="s">
        <v>108</v>
      </c>
      <c r="D1009" s="375" t="s">
        <v>25732</v>
      </c>
      <c r="F1009" t="str">
        <f t="shared" si="32"/>
        <v>93285</v>
      </c>
      <c r="H1009" s="35">
        <f t="shared" si="33"/>
        <v>97.16</v>
      </c>
    </row>
    <row r="1010" spans="1:8" ht="54">
      <c r="A1010" s="375" t="s">
        <v>8835</v>
      </c>
      <c r="B1010" s="330" t="s">
        <v>4579</v>
      </c>
      <c r="C1010" s="375" t="s">
        <v>108</v>
      </c>
      <c r="D1010" s="375" t="s">
        <v>25733</v>
      </c>
      <c r="F1010" t="str">
        <f t="shared" si="32"/>
        <v>93286</v>
      </c>
      <c r="H1010" s="35">
        <f t="shared" si="33"/>
        <v>208.74</v>
      </c>
    </row>
    <row r="1011" spans="1:8" ht="40.5">
      <c r="A1011" s="375" t="s">
        <v>8836</v>
      </c>
      <c r="B1011" s="330" t="s">
        <v>4580</v>
      </c>
      <c r="C1011" s="375" t="s">
        <v>108</v>
      </c>
      <c r="D1011" s="375" t="s">
        <v>8814</v>
      </c>
      <c r="F1011" t="str">
        <f t="shared" si="32"/>
        <v>93296</v>
      </c>
      <c r="H1011" s="35">
        <f t="shared" si="33"/>
        <v>4.22</v>
      </c>
    </row>
    <row r="1012" spans="1:8" ht="67.5">
      <c r="A1012" s="375" t="s">
        <v>8837</v>
      </c>
      <c r="B1012" s="330" t="s">
        <v>4581</v>
      </c>
      <c r="C1012" s="375" t="s">
        <v>108</v>
      </c>
      <c r="D1012" s="375" t="s">
        <v>11530</v>
      </c>
      <c r="F1012" t="str">
        <f t="shared" si="32"/>
        <v>93397</v>
      </c>
      <c r="H1012" s="35">
        <f t="shared" si="33"/>
        <v>10.95</v>
      </c>
    </row>
    <row r="1013" spans="1:8" ht="67.5">
      <c r="A1013" s="375" t="s">
        <v>8838</v>
      </c>
      <c r="B1013" s="330" t="s">
        <v>4582</v>
      </c>
      <c r="C1013" s="375" t="s">
        <v>108</v>
      </c>
      <c r="D1013" s="375" t="s">
        <v>10884</v>
      </c>
      <c r="F1013" t="str">
        <f t="shared" si="32"/>
        <v>93398</v>
      </c>
      <c r="H1013" s="35">
        <f t="shared" si="33"/>
        <v>4.37</v>
      </c>
    </row>
    <row r="1014" spans="1:8" ht="67.5">
      <c r="A1014" s="375" t="s">
        <v>8839</v>
      </c>
      <c r="B1014" s="330" t="s">
        <v>4583</v>
      </c>
      <c r="C1014" s="375" t="s">
        <v>108</v>
      </c>
      <c r="D1014" s="375" t="s">
        <v>7856</v>
      </c>
      <c r="F1014" t="str">
        <f t="shared" si="32"/>
        <v>93399</v>
      </c>
      <c r="H1014" s="35">
        <f t="shared" si="33"/>
        <v>0.88</v>
      </c>
    </row>
    <row r="1015" spans="1:8" ht="67.5">
      <c r="A1015" s="375" t="s">
        <v>8840</v>
      </c>
      <c r="B1015" s="330" t="s">
        <v>4584</v>
      </c>
      <c r="C1015" s="375" t="s">
        <v>108</v>
      </c>
      <c r="D1015" s="375" t="s">
        <v>24730</v>
      </c>
      <c r="F1015" t="str">
        <f t="shared" si="32"/>
        <v>93400</v>
      </c>
      <c r="H1015" s="35">
        <f t="shared" si="33"/>
        <v>20.54</v>
      </c>
    </row>
    <row r="1016" spans="1:8" ht="67.5">
      <c r="A1016" s="375" t="s">
        <v>8841</v>
      </c>
      <c r="B1016" s="330" t="s">
        <v>4585</v>
      </c>
      <c r="C1016" s="375" t="s">
        <v>108</v>
      </c>
      <c r="D1016" s="375" t="s">
        <v>25674</v>
      </c>
      <c r="F1016" t="str">
        <f t="shared" si="32"/>
        <v>93401</v>
      </c>
      <c r="H1016" s="35">
        <f t="shared" si="33"/>
        <v>123.12</v>
      </c>
    </row>
    <row r="1017" spans="1:8" ht="81">
      <c r="A1017" s="375" t="s">
        <v>8842</v>
      </c>
      <c r="B1017" s="330" t="s">
        <v>4586</v>
      </c>
      <c r="C1017" s="375" t="s">
        <v>108</v>
      </c>
      <c r="D1017" s="375" t="s">
        <v>7708</v>
      </c>
      <c r="F1017" t="str">
        <f t="shared" si="32"/>
        <v>93404</v>
      </c>
      <c r="H1017" s="35">
        <f t="shared" si="33"/>
        <v>5.6</v>
      </c>
    </row>
    <row r="1018" spans="1:8" ht="81">
      <c r="A1018" s="375" t="s">
        <v>8843</v>
      </c>
      <c r="B1018" s="330" t="s">
        <v>4587</v>
      </c>
      <c r="C1018" s="375" t="s">
        <v>108</v>
      </c>
      <c r="D1018" s="375" t="s">
        <v>13225</v>
      </c>
      <c r="F1018" t="str">
        <f t="shared" si="32"/>
        <v>93405</v>
      </c>
      <c r="H1018" s="35">
        <f t="shared" si="33"/>
        <v>1.1100000000000001</v>
      </c>
    </row>
    <row r="1019" spans="1:8" ht="81">
      <c r="A1019" s="375" t="s">
        <v>8844</v>
      </c>
      <c r="B1019" s="330" t="s">
        <v>4588</v>
      </c>
      <c r="C1019" s="375" t="s">
        <v>108</v>
      </c>
      <c r="D1019" s="375" t="s">
        <v>12722</v>
      </c>
      <c r="F1019" t="str">
        <f t="shared" si="32"/>
        <v>93406</v>
      </c>
      <c r="H1019" s="35">
        <f t="shared" si="33"/>
        <v>7.01</v>
      </c>
    </row>
    <row r="1020" spans="1:8" ht="94.5">
      <c r="A1020" s="375" t="s">
        <v>8845</v>
      </c>
      <c r="B1020" s="330" t="s">
        <v>4589</v>
      </c>
      <c r="C1020" s="375" t="s">
        <v>108</v>
      </c>
      <c r="D1020" s="375" t="s">
        <v>25689</v>
      </c>
      <c r="F1020" t="str">
        <f t="shared" si="32"/>
        <v>93407</v>
      </c>
      <c r="H1020" s="35">
        <f t="shared" si="33"/>
        <v>36.71</v>
      </c>
    </row>
    <row r="1021" spans="1:8" ht="40.5">
      <c r="A1021" s="375" t="s">
        <v>8846</v>
      </c>
      <c r="B1021" s="330" t="s">
        <v>4590</v>
      </c>
      <c r="C1021" s="375" t="s">
        <v>108</v>
      </c>
      <c r="D1021" s="375" t="s">
        <v>8207</v>
      </c>
      <c r="F1021" t="str">
        <f t="shared" si="32"/>
        <v>93411</v>
      </c>
      <c r="H1021" s="35">
        <f t="shared" si="33"/>
        <v>0.26</v>
      </c>
    </row>
    <row r="1022" spans="1:8" ht="40.5">
      <c r="A1022" s="375" t="s">
        <v>8848</v>
      </c>
      <c r="B1022" s="330" t="s">
        <v>4591</v>
      </c>
      <c r="C1022" s="375" t="s">
        <v>108</v>
      </c>
      <c r="D1022" s="375" t="s">
        <v>8190</v>
      </c>
      <c r="F1022" t="str">
        <f t="shared" si="32"/>
        <v>93412</v>
      </c>
      <c r="H1022" s="35">
        <f t="shared" si="33"/>
        <v>0.08</v>
      </c>
    </row>
    <row r="1023" spans="1:8" ht="40.5">
      <c r="A1023" s="375" t="s">
        <v>8849</v>
      </c>
      <c r="B1023" s="330" t="s">
        <v>4592</v>
      </c>
      <c r="C1023" s="375" t="s">
        <v>108</v>
      </c>
      <c r="D1023" s="375" t="s">
        <v>8078</v>
      </c>
      <c r="F1023" t="str">
        <f t="shared" si="32"/>
        <v>93413</v>
      </c>
      <c r="H1023" s="35">
        <f t="shared" si="33"/>
        <v>0.22</v>
      </c>
    </row>
    <row r="1024" spans="1:8" ht="40.5">
      <c r="A1024" s="375" t="s">
        <v>8850</v>
      </c>
      <c r="B1024" s="330" t="s">
        <v>4593</v>
      </c>
      <c r="C1024" s="375" t="s">
        <v>108</v>
      </c>
      <c r="D1024" s="375" t="s">
        <v>14040</v>
      </c>
      <c r="F1024" t="str">
        <f t="shared" si="32"/>
        <v>93414</v>
      </c>
      <c r="H1024" s="35">
        <f t="shared" si="33"/>
        <v>14.16</v>
      </c>
    </row>
    <row r="1025" spans="1:8" ht="27">
      <c r="A1025" s="375" t="s">
        <v>8852</v>
      </c>
      <c r="B1025" s="330" t="s">
        <v>4594</v>
      </c>
      <c r="C1025" s="375" t="s">
        <v>108</v>
      </c>
      <c r="D1025" s="375" t="s">
        <v>8971</v>
      </c>
      <c r="F1025" t="str">
        <f t="shared" si="32"/>
        <v>93417</v>
      </c>
      <c r="H1025" s="35">
        <f t="shared" si="33"/>
        <v>3.34</v>
      </c>
    </row>
    <row r="1026" spans="1:8" ht="27">
      <c r="A1026" s="375" t="s">
        <v>8853</v>
      </c>
      <c r="B1026" s="330" t="s">
        <v>4595</v>
      </c>
      <c r="C1026" s="375" t="s">
        <v>108</v>
      </c>
      <c r="D1026" s="375" t="s">
        <v>13755</v>
      </c>
      <c r="F1026" t="str">
        <f t="shared" si="32"/>
        <v>93418</v>
      </c>
      <c r="H1026" s="35">
        <f t="shared" si="33"/>
        <v>1.1499999999999999</v>
      </c>
    </row>
    <row r="1027" spans="1:8" ht="27">
      <c r="A1027" s="375" t="s">
        <v>8854</v>
      </c>
      <c r="B1027" s="330" t="s">
        <v>4596</v>
      </c>
      <c r="C1027" s="375" t="s">
        <v>108</v>
      </c>
      <c r="D1027" s="375" t="s">
        <v>24909</v>
      </c>
      <c r="F1027" t="str">
        <f t="shared" si="32"/>
        <v>93419</v>
      </c>
      <c r="H1027" s="35">
        <f t="shared" si="33"/>
        <v>2.99</v>
      </c>
    </row>
    <row r="1028" spans="1:8" ht="27">
      <c r="A1028" s="375" t="s">
        <v>8856</v>
      </c>
      <c r="B1028" s="330" t="s">
        <v>4597</v>
      </c>
      <c r="C1028" s="375" t="s">
        <v>108</v>
      </c>
      <c r="D1028" s="375" t="s">
        <v>25734</v>
      </c>
      <c r="F1028" t="str">
        <f t="shared" si="32"/>
        <v>93420</v>
      </c>
      <c r="H1028" s="35">
        <f t="shared" si="33"/>
        <v>52.22</v>
      </c>
    </row>
    <row r="1029" spans="1:8" ht="27">
      <c r="A1029" s="375" t="s">
        <v>8857</v>
      </c>
      <c r="B1029" s="330" t="s">
        <v>4598</v>
      </c>
      <c r="C1029" s="375" t="s">
        <v>108</v>
      </c>
      <c r="D1029" s="375" t="s">
        <v>12769</v>
      </c>
      <c r="F1029" t="str">
        <f t="shared" ref="F1029:F1092" si="34">TRIM(A1029)</f>
        <v>93423</v>
      </c>
      <c r="H1029" s="35">
        <f t="shared" ref="H1029:H1092" si="35">ROUND(D1029*(1+$H$1),2)</f>
        <v>4.75</v>
      </c>
    </row>
    <row r="1030" spans="1:8" ht="27">
      <c r="A1030" s="375" t="s">
        <v>8859</v>
      </c>
      <c r="B1030" s="330" t="s">
        <v>4599</v>
      </c>
      <c r="C1030" s="375" t="s">
        <v>108</v>
      </c>
      <c r="D1030" s="375" t="s">
        <v>7770</v>
      </c>
      <c r="F1030" t="str">
        <f t="shared" si="34"/>
        <v>93424</v>
      </c>
      <c r="H1030" s="35">
        <f t="shared" si="35"/>
        <v>1.62</v>
      </c>
    </row>
    <row r="1031" spans="1:8" ht="27">
      <c r="A1031" s="375" t="s">
        <v>8861</v>
      </c>
      <c r="B1031" s="330" t="s">
        <v>4600</v>
      </c>
      <c r="C1031" s="375" t="s">
        <v>108</v>
      </c>
      <c r="D1031" s="375" t="s">
        <v>8457</v>
      </c>
      <c r="F1031" t="str">
        <f t="shared" si="34"/>
        <v>93425</v>
      </c>
      <c r="H1031" s="35">
        <f t="shared" si="35"/>
        <v>4.24</v>
      </c>
    </row>
    <row r="1032" spans="1:8" ht="27">
      <c r="A1032" s="375" t="s">
        <v>8862</v>
      </c>
      <c r="B1032" s="330" t="s">
        <v>4601</v>
      </c>
      <c r="C1032" s="375" t="s">
        <v>108</v>
      </c>
      <c r="D1032" s="375" t="s">
        <v>25735</v>
      </c>
      <c r="F1032" t="str">
        <f t="shared" si="34"/>
        <v>93426</v>
      </c>
      <c r="H1032" s="35">
        <f t="shared" si="35"/>
        <v>124.81</v>
      </c>
    </row>
    <row r="1033" spans="1:8" ht="40.5">
      <c r="A1033" s="375" t="s">
        <v>8863</v>
      </c>
      <c r="B1033" s="330" t="s">
        <v>4602</v>
      </c>
      <c r="C1033" s="375" t="s">
        <v>108</v>
      </c>
      <c r="D1033" s="375" t="s">
        <v>25736</v>
      </c>
      <c r="F1033" t="str">
        <f t="shared" si="34"/>
        <v>93429</v>
      </c>
      <c r="H1033" s="35">
        <f t="shared" si="35"/>
        <v>80.41</v>
      </c>
    </row>
    <row r="1034" spans="1:8" ht="27">
      <c r="A1034" s="375" t="s">
        <v>8864</v>
      </c>
      <c r="B1034" s="330" t="s">
        <v>4603</v>
      </c>
      <c r="C1034" s="375" t="s">
        <v>108</v>
      </c>
      <c r="D1034" s="375" t="s">
        <v>19496</v>
      </c>
      <c r="F1034" t="str">
        <f t="shared" si="34"/>
        <v>93430</v>
      </c>
      <c r="H1034" s="35">
        <f t="shared" si="35"/>
        <v>27.53</v>
      </c>
    </row>
    <row r="1035" spans="1:8" ht="40.5">
      <c r="A1035" s="375" t="s">
        <v>8866</v>
      </c>
      <c r="B1035" s="330" t="s">
        <v>4604</v>
      </c>
      <c r="C1035" s="375" t="s">
        <v>108</v>
      </c>
      <c r="D1035" s="375" t="s">
        <v>25211</v>
      </c>
      <c r="F1035" t="str">
        <f t="shared" si="34"/>
        <v>93431</v>
      </c>
      <c r="H1035" s="35">
        <f t="shared" si="35"/>
        <v>129.26</v>
      </c>
    </row>
    <row r="1036" spans="1:8" ht="40.5">
      <c r="A1036" s="375" t="s">
        <v>8867</v>
      </c>
      <c r="B1036" s="330" t="s">
        <v>4605</v>
      </c>
      <c r="C1036" s="375" t="s">
        <v>108</v>
      </c>
      <c r="D1036" s="375" t="s">
        <v>25737</v>
      </c>
      <c r="F1036" t="str">
        <f t="shared" si="34"/>
        <v>93432</v>
      </c>
      <c r="H1036" s="35">
        <f t="shared" si="35"/>
        <v>2236.25</v>
      </c>
    </row>
    <row r="1037" spans="1:8" ht="40.5">
      <c r="A1037" s="375" t="s">
        <v>8868</v>
      </c>
      <c r="B1037" s="330" t="s">
        <v>4606</v>
      </c>
      <c r="C1037" s="375" t="s">
        <v>108</v>
      </c>
      <c r="D1037" s="375" t="s">
        <v>14038</v>
      </c>
      <c r="F1037" t="str">
        <f t="shared" si="34"/>
        <v>93435</v>
      </c>
      <c r="H1037" s="35">
        <f t="shared" si="35"/>
        <v>4.3499999999999996</v>
      </c>
    </row>
    <row r="1038" spans="1:8" ht="40.5">
      <c r="A1038" s="375" t="s">
        <v>8869</v>
      </c>
      <c r="B1038" s="330" t="s">
        <v>4607</v>
      </c>
      <c r="C1038" s="375" t="s">
        <v>108</v>
      </c>
      <c r="D1038" s="375" t="s">
        <v>8366</v>
      </c>
      <c r="F1038" t="str">
        <f t="shared" si="34"/>
        <v>93436</v>
      </c>
      <c r="H1038" s="35">
        <f t="shared" si="35"/>
        <v>1.74</v>
      </c>
    </row>
    <row r="1039" spans="1:8" ht="40.5">
      <c r="A1039" s="375" t="s">
        <v>8871</v>
      </c>
      <c r="B1039" s="330" t="s">
        <v>4608</v>
      </c>
      <c r="C1039" s="375" t="s">
        <v>108</v>
      </c>
      <c r="D1039" s="375" t="s">
        <v>10156</v>
      </c>
      <c r="F1039" t="str">
        <f t="shared" si="34"/>
        <v>93437</v>
      </c>
      <c r="H1039" s="35">
        <f t="shared" si="35"/>
        <v>8.16</v>
      </c>
    </row>
    <row r="1040" spans="1:8" ht="40.5">
      <c r="A1040" s="375" t="s">
        <v>8872</v>
      </c>
      <c r="B1040" s="330" t="s">
        <v>4609</v>
      </c>
      <c r="C1040" s="375" t="s">
        <v>108</v>
      </c>
      <c r="D1040" s="375" t="s">
        <v>25738</v>
      </c>
      <c r="F1040" t="str">
        <f t="shared" si="34"/>
        <v>93438</v>
      </c>
      <c r="H1040" s="35">
        <f t="shared" si="35"/>
        <v>23.12</v>
      </c>
    </row>
    <row r="1041" spans="1:8" ht="27">
      <c r="A1041" s="375" t="s">
        <v>8873</v>
      </c>
      <c r="B1041" s="330" t="s">
        <v>4610</v>
      </c>
      <c r="C1041" s="375" t="s">
        <v>108</v>
      </c>
      <c r="D1041" s="375" t="s">
        <v>13232</v>
      </c>
      <c r="F1041" t="str">
        <f t="shared" si="34"/>
        <v>95114</v>
      </c>
      <c r="H1041" s="35">
        <f t="shared" si="35"/>
        <v>1.08</v>
      </c>
    </row>
    <row r="1042" spans="1:8" ht="27">
      <c r="A1042" s="375" t="s">
        <v>8875</v>
      </c>
      <c r="B1042" s="330" t="s">
        <v>4611</v>
      </c>
      <c r="C1042" s="375" t="s">
        <v>108</v>
      </c>
      <c r="D1042" s="375" t="s">
        <v>8302</v>
      </c>
      <c r="F1042" t="str">
        <f t="shared" si="34"/>
        <v>95115</v>
      </c>
      <c r="H1042" s="35">
        <f t="shared" si="35"/>
        <v>0.24</v>
      </c>
    </row>
    <row r="1043" spans="1:8" ht="27">
      <c r="A1043" s="375" t="s">
        <v>8876</v>
      </c>
      <c r="B1043" s="330" t="s">
        <v>4612</v>
      </c>
      <c r="C1043" s="375" t="s">
        <v>108</v>
      </c>
      <c r="D1043" s="375" t="s">
        <v>8877</v>
      </c>
      <c r="F1043" t="str">
        <f t="shared" si="34"/>
        <v>95116</v>
      </c>
      <c r="H1043" s="35">
        <f t="shared" si="35"/>
        <v>40.83</v>
      </c>
    </row>
    <row r="1044" spans="1:8" ht="27">
      <c r="A1044" s="375" t="s">
        <v>8878</v>
      </c>
      <c r="B1044" s="330" t="s">
        <v>4613</v>
      </c>
      <c r="C1044" s="375" t="s">
        <v>108</v>
      </c>
      <c r="D1044" s="375" t="s">
        <v>8879</v>
      </c>
      <c r="F1044" t="str">
        <f t="shared" si="34"/>
        <v>95117</v>
      </c>
      <c r="H1044" s="35">
        <f t="shared" si="35"/>
        <v>12.24</v>
      </c>
    </row>
    <row r="1045" spans="1:8" ht="40.5">
      <c r="A1045" s="375" t="s">
        <v>8880</v>
      </c>
      <c r="B1045" s="330" t="s">
        <v>4614</v>
      </c>
      <c r="C1045" s="375" t="s">
        <v>108</v>
      </c>
      <c r="D1045" s="375" t="s">
        <v>25739</v>
      </c>
      <c r="F1045" t="str">
        <f t="shared" si="34"/>
        <v>95118</v>
      </c>
      <c r="H1045" s="35">
        <f t="shared" si="35"/>
        <v>41.47</v>
      </c>
    </row>
    <row r="1046" spans="1:8" ht="27">
      <c r="A1046" s="375" t="s">
        <v>8881</v>
      </c>
      <c r="B1046" s="330" t="s">
        <v>4615</v>
      </c>
      <c r="C1046" s="375" t="s">
        <v>108</v>
      </c>
      <c r="D1046" s="375" t="s">
        <v>25058</v>
      </c>
      <c r="F1046" t="str">
        <f t="shared" si="34"/>
        <v>95119</v>
      </c>
      <c r="H1046" s="35">
        <f t="shared" si="35"/>
        <v>14.21</v>
      </c>
    </row>
    <row r="1047" spans="1:8" ht="40.5">
      <c r="A1047" s="375" t="s">
        <v>8882</v>
      </c>
      <c r="B1047" s="330" t="s">
        <v>4616</v>
      </c>
      <c r="C1047" s="375" t="s">
        <v>108</v>
      </c>
      <c r="D1047" s="375" t="s">
        <v>25740</v>
      </c>
      <c r="F1047" t="str">
        <f t="shared" si="34"/>
        <v>95120</v>
      </c>
      <c r="H1047" s="35">
        <f t="shared" si="35"/>
        <v>60.21</v>
      </c>
    </row>
    <row r="1048" spans="1:8" ht="40.5">
      <c r="A1048" s="375" t="s">
        <v>8883</v>
      </c>
      <c r="B1048" s="330" t="s">
        <v>4617</v>
      </c>
      <c r="C1048" s="375" t="s">
        <v>108</v>
      </c>
      <c r="D1048" s="375" t="s">
        <v>13808</v>
      </c>
      <c r="F1048" t="str">
        <f t="shared" si="34"/>
        <v>95123</v>
      </c>
      <c r="H1048" s="35">
        <f t="shared" si="35"/>
        <v>14.55</v>
      </c>
    </row>
    <row r="1049" spans="1:8" ht="27">
      <c r="A1049" s="375" t="s">
        <v>8885</v>
      </c>
      <c r="B1049" s="330" t="s">
        <v>4618</v>
      </c>
      <c r="C1049" s="375" t="s">
        <v>108</v>
      </c>
      <c r="D1049" s="375" t="s">
        <v>14038</v>
      </c>
      <c r="F1049" t="str">
        <f t="shared" si="34"/>
        <v>95124</v>
      </c>
      <c r="H1049" s="35">
        <f t="shared" si="35"/>
        <v>4.3499999999999996</v>
      </c>
    </row>
    <row r="1050" spans="1:8" ht="40.5">
      <c r="A1050" s="375" t="s">
        <v>8886</v>
      </c>
      <c r="B1050" s="330" t="s">
        <v>4619</v>
      </c>
      <c r="C1050" s="375" t="s">
        <v>108</v>
      </c>
      <c r="D1050" s="375" t="s">
        <v>19719</v>
      </c>
      <c r="F1050" t="str">
        <f t="shared" si="34"/>
        <v>95125</v>
      </c>
      <c r="H1050" s="35">
        <f t="shared" si="35"/>
        <v>15.92</v>
      </c>
    </row>
    <row r="1051" spans="1:8" ht="40.5">
      <c r="A1051" s="375" t="s">
        <v>8888</v>
      </c>
      <c r="B1051" s="330" t="s">
        <v>4620</v>
      </c>
      <c r="C1051" s="375" t="s">
        <v>108</v>
      </c>
      <c r="D1051" s="375" t="s">
        <v>24861</v>
      </c>
      <c r="F1051" t="str">
        <f t="shared" si="34"/>
        <v>95126</v>
      </c>
      <c r="H1051" s="35">
        <f t="shared" si="35"/>
        <v>114.65</v>
      </c>
    </row>
    <row r="1052" spans="1:8" ht="40.5">
      <c r="A1052" s="375" t="s">
        <v>8889</v>
      </c>
      <c r="B1052" s="330" t="s">
        <v>4621</v>
      </c>
      <c r="C1052" s="375" t="s">
        <v>108</v>
      </c>
      <c r="D1052" s="375" t="s">
        <v>14023</v>
      </c>
      <c r="F1052" t="str">
        <f t="shared" si="34"/>
        <v>95129</v>
      </c>
      <c r="H1052" s="35">
        <f t="shared" si="35"/>
        <v>25.82</v>
      </c>
    </row>
    <row r="1053" spans="1:8" ht="27">
      <c r="A1053" s="375" t="s">
        <v>8890</v>
      </c>
      <c r="B1053" s="330" t="s">
        <v>4622</v>
      </c>
      <c r="C1053" s="375" t="s">
        <v>108</v>
      </c>
      <c r="D1053" s="375" t="s">
        <v>22195</v>
      </c>
      <c r="F1053" t="str">
        <f t="shared" si="34"/>
        <v>95130</v>
      </c>
      <c r="H1053" s="35">
        <f t="shared" si="35"/>
        <v>9.0399999999999991</v>
      </c>
    </row>
    <row r="1054" spans="1:8" ht="40.5">
      <c r="A1054" s="375" t="s">
        <v>8892</v>
      </c>
      <c r="B1054" s="330" t="s">
        <v>4623</v>
      </c>
      <c r="C1054" s="375" t="s">
        <v>108</v>
      </c>
      <c r="D1054" s="375" t="s">
        <v>22196</v>
      </c>
      <c r="F1054" t="str">
        <f t="shared" si="34"/>
        <v>95131</v>
      </c>
      <c r="H1054" s="35">
        <f t="shared" si="35"/>
        <v>48.43</v>
      </c>
    </row>
    <row r="1055" spans="1:8" ht="40.5">
      <c r="A1055" s="375" t="s">
        <v>8893</v>
      </c>
      <c r="B1055" s="330" t="s">
        <v>4624</v>
      </c>
      <c r="C1055" s="375" t="s">
        <v>108</v>
      </c>
      <c r="D1055" s="375" t="s">
        <v>25741</v>
      </c>
      <c r="F1055" t="str">
        <f t="shared" si="34"/>
        <v>95132</v>
      </c>
      <c r="H1055" s="35">
        <f t="shared" si="35"/>
        <v>25.11</v>
      </c>
    </row>
    <row r="1056" spans="1:8" ht="27">
      <c r="A1056" s="375" t="s">
        <v>8895</v>
      </c>
      <c r="B1056" s="330" t="s">
        <v>4625</v>
      </c>
      <c r="C1056" s="375" t="s">
        <v>108</v>
      </c>
      <c r="D1056" s="375" t="s">
        <v>8043</v>
      </c>
      <c r="F1056" t="str">
        <f t="shared" si="34"/>
        <v>95136</v>
      </c>
      <c r="H1056" s="35">
        <f t="shared" si="35"/>
        <v>0.04</v>
      </c>
    </row>
    <row r="1057" spans="1:8" ht="27">
      <c r="A1057" s="375" t="s">
        <v>8896</v>
      </c>
      <c r="B1057" s="330" t="s">
        <v>4626</v>
      </c>
      <c r="C1057" s="375" t="s">
        <v>108</v>
      </c>
      <c r="D1057" s="375" t="s">
        <v>8750</v>
      </c>
      <c r="F1057" t="str">
        <f t="shared" si="34"/>
        <v>95137</v>
      </c>
      <c r="H1057" s="35">
        <f t="shared" si="35"/>
        <v>0.01</v>
      </c>
    </row>
    <row r="1058" spans="1:8" ht="27">
      <c r="A1058" s="375" t="s">
        <v>8897</v>
      </c>
      <c r="B1058" s="330" t="s">
        <v>4627</v>
      </c>
      <c r="C1058" s="375" t="s">
        <v>108</v>
      </c>
      <c r="D1058" s="375" t="s">
        <v>8216</v>
      </c>
      <c r="F1058" t="str">
        <f t="shared" si="34"/>
        <v>95138</v>
      </c>
      <c r="H1058" s="35">
        <f t="shared" si="35"/>
        <v>0.03</v>
      </c>
    </row>
    <row r="1059" spans="1:8" ht="40.5">
      <c r="A1059" s="375" t="s">
        <v>8898</v>
      </c>
      <c r="B1059" s="330" t="s">
        <v>4628</v>
      </c>
      <c r="C1059" s="375" t="s">
        <v>108</v>
      </c>
      <c r="D1059" s="375" t="s">
        <v>25742</v>
      </c>
      <c r="F1059" t="str">
        <f t="shared" si="34"/>
        <v>95208</v>
      </c>
      <c r="H1059" s="35">
        <f t="shared" si="35"/>
        <v>32.57</v>
      </c>
    </row>
    <row r="1060" spans="1:8" ht="27">
      <c r="A1060" s="375" t="s">
        <v>8899</v>
      </c>
      <c r="B1060" s="330" t="s">
        <v>4629</v>
      </c>
      <c r="C1060" s="375" t="s">
        <v>108</v>
      </c>
      <c r="D1060" s="375" t="s">
        <v>8438</v>
      </c>
      <c r="F1060" t="str">
        <f t="shared" si="34"/>
        <v>95209</v>
      </c>
      <c r="H1060" s="35">
        <f t="shared" si="35"/>
        <v>7.33</v>
      </c>
    </row>
    <row r="1061" spans="1:8" ht="40.5">
      <c r="A1061" s="375" t="s">
        <v>8901</v>
      </c>
      <c r="B1061" s="330" t="s">
        <v>4630</v>
      </c>
      <c r="C1061" s="375" t="s">
        <v>108</v>
      </c>
      <c r="D1061" s="375" t="s">
        <v>25743</v>
      </c>
      <c r="F1061" t="str">
        <f t="shared" si="34"/>
        <v>95210</v>
      </c>
      <c r="H1061" s="35">
        <f t="shared" si="35"/>
        <v>35.619999999999997</v>
      </c>
    </row>
    <row r="1062" spans="1:8" ht="40.5">
      <c r="A1062" s="375" t="s">
        <v>8902</v>
      </c>
      <c r="B1062" s="330" t="s">
        <v>4631</v>
      </c>
      <c r="C1062" s="375" t="s">
        <v>108</v>
      </c>
      <c r="D1062" s="375" t="s">
        <v>11887</v>
      </c>
      <c r="F1062" t="str">
        <f t="shared" si="34"/>
        <v>95211</v>
      </c>
      <c r="H1062" s="35">
        <f t="shared" si="35"/>
        <v>8.82</v>
      </c>
    </row>
    <row r="1063" spans="1:8" ht="27">
      <c r="A1063" s="375" t="s">
        <v>8903</v>
      </c>
      <c r="B1063" s="330" t="s">
        <v>4632</v>
      </c>
      <c r="C1063" s="375" t="s">
        <v>108</v>
      </c>
      <c r="D1063" s="375" t="s">
        <v>8571</v>
      </c>
      <c r="F1063" t="str">
        <f t="shared" si="34"/>
        <v>95214</v>
      </c>
      <c r="H1063" s="35">
        <f t="shared" si="35"/>
        <v>0.28999999999999998</v>
      </c>
    </row>
    <row r="1064" spans="1:8" ht="27">
      <c r="A1064" s="375" t="s">
        <v>8904</v>
      </c>
      <c r="B1064" s="330" t="s">
        <v>4633</v>
      </c>
      <c r="C1064" s="375" t="s">
        <v>108</v>
      </c>
      <c r="D1064" s="375" t="s">
        <v>8316</v>
      </c>
      <c r="F1064" t="str">
        <f t="shared" si="34"/>
        <v>95215</v>
      </c>
      <c r="H1064" s="35">
        <f t="shared" si="35"/>
        <v>0.05</v>
      </c>
    </row>
    <row r="1065" spans="1:8" ht="27">
      <c r="A1065" s="375" t="s">
        <v>8905</v>
      </c>
      <c r="B1065" s="330" t="s">
        <v>4634</v>
      </c>
      <c r="C1065" s="375" t="s">
        <v>108</v>
      </c>
      <c r="D1065" s="375" t="s">
        <v>8262</v>
      </c>
      <c r="F1065" t="str">
        <f t="shared" si="34"/>
        <v>95216</v>
      </c>
      <c r="H1065" s="35">
        <f t="shared" si="35"/>
        <v>0.2</v>
      </c>
    </row>
    <row r="1066" spans="1:8" ht="40.5">
      <c r="A1066" s="375" t="s">
        <v>8906</v>
      </c>
      <c r="B1066" s="330" t="s">
        <v>4635</v>
      </c>
      <c r="C1066" s="375" t="s">
        <v>108</v>
      </c>
      <c r="D1066" s="375" t="s">
        <v>13234</v>
      </c>
      <c r="F1066" t="str">
        <f t="shared" si="34"/>
        <v>95217</v>
      </c>
      <c r="H1066" s="35">
        <f t="shared" si="35"/>
        <v>0.59</v>
      </c>
    </row>
    <row r="1067" spans="1:8" ht="27">
      <c r="A1067" s="375" t="s">
        <v>8907</v>
      </c>
      <c r="B1067" s="330" t="s">
        <v>4636</v>
      </c>
      <c r="C1067" s="375" t="s">
        <v>108</v>
      </c>
      <c r="D1067" s="375" t="s">
        <v>13757</v>
      </c>
      <c r="F1067" t="str">
        <f t="shared" si="34"/>
        <v>95255</v>
      </c>
      <c r="H1067" s="35">
        <f t="shared" si="35"/>
        <v>0.97</v>
      </c>
    </row>
    <row r="1068" spans="1:8" ht="27">
      <c r="A1068" s="375" t="s">
        <v>8909</v>
      </c>
      <c r="B1068" s="330" t="s">
        <v>4637</v>
      </c>
      <c r="C1068" s="375" t="s">
        <v>108</v>
      </c>
      <c r="D1068" s="375" t="s">
        <v>8078</v>
      </c>
      <c r="F1068" t="str">
        <f t="shared" si="34"/>
        <v>95256</v>
      </c>
      <c r="H1068" s="35">
        <f t="shared" si="35"/>
        <v>0.22</v>
      </c>
    </row>
    <row r="1069" spans="1:8" ht="27">
      <c r="A1069" s="375" t="s">
        <v>8910</v>
      </c>
      <c r="B1069" s="330" t="s">
        <v>4638</v>
      </c>
      <c r="C1069" s="375" t="s">
        <v>108</v>
      </c>
      <c r="D1069" s="375" t="s">
        <v>8860</v>
      </c>
      <c r="F1069" t="str">
        <f t="shared" si="34"/>
        <v>95257</v>
      </c>
      <c r="H1069" s="35">
        <f t="shared" si="35"/>
        <v>1.21</v>
      </c>
    </row>
    <row r="1070" spans="1:8" ht="40.5">
      <c r="A1070" s="375" t="s">
        <v>8912</v>
      </c>
      <c r="B1070" s="330" t="s">
        <v>4639</v>
      </c>
      <c r="C1070" s="375" t="s">
        <v>108</v>
      </c>
      <c r="D1070" s="375" t="s">
        <v>23397</v>
      </c>
      <c r="F1070" t="str">
        <f t="shared" si="34"/>
        <v>95260</v>
      </c>
      <c r="H1070" s="35">
        <f t="shared" si="35"/>
        <v>0.69</v>
      </c>
    </row>
    <row r="1071" spans="1:8" ht="40.5">
      <c r="A1071" s="375" t="s">
        <v>8913</v>
      </c>
      <c r="B1071" s="330" t="s">
        <v>4640</v>
      </c>
      <c r="C1071" s="375" t="s">
        <v>108</v>
      </c>
      <c r="D1071" s="375" t="s">
        <v>8262</v>
      </c>
      <c r="F1071" t="str">
        <f t="shared" si="34"/>
        <v>95261</v>
      </c>
      <c r="H1071" s="35">
        <f t="shared" si="35"/>
        <v>0.2</v>
      </c>
    </row>
    <row r="1072" spans="1:8" ht="40.5">
      <c r="A1072" s="375" t="s">
        <v>8914</v>
      </c>
      <c r="B1072" s="330" t="s">
        <v>4641</v>
      </c>
      <c r="C1072" s="375" t="s">
        <v>108</v>
      </c>
      <c r="D1072" s="375" t="s">
        <v>8734</v>
      </c>
      <c r="F1072" t="str">
        <f t="shared" si="34"/>
        <v>95262</v>
      </c>
      <c r="H1072" s="35">
        <f t="shared" si="35"/>
        <v>1.01</v>
      </c>
    </row>
    <row r="1073" spans="1:8" ht="40.5">
      <c r="A1073" s="375" t="s">
        <v>8916</v>
      </c>
      <c r="B1073" s="330" t="s">
        <v>4642</v>
      </c>
      <c r="C1073" s="375" t="s">
        <v>108</v>
      </c>
      <c r="D1073" s="375" t="s">
        <v>13871</v>
      </c>
      <c r="F1073" t="str">
        <f t="shared" si="34"/>
        <v>95263</v>
      </c>
      <c r="H1073" s="35">
        <f t="shared" si="35"/>
        <v>4.3899999999999997</v>
      </c>
    </row>
    <row r="1074" spans="1:8" ht="40.5">
      <c r="A1074" s="375" t="s">
        <v>8917</v>
      </c>
      <c r="B1074" s="330" t="s">
        <v>4643</v>
      </c>
      <c r="C1074" s="375" t="s">
        <v>108</v>
      </c>
      <c r="D1074" s="375" t="s">
        <v>13219</v>
      </c>
      <c r="F1074" t="str">
        <f t="shared" si="34"/>
        <v>95266</v>
      </c>
      <c r="H1074" s="35">
        <f t="shared" si="35"/>
        <v>0.38</v>
      </c>
    </row>
    <row r="1075" spans="1:8" ht="40.5">
      <c r="A1075" s="375" t="s">
        <v>8919</v>
      </c>
      <c r="B1075" s="330" t="s">
        <v>4644</v>
      </c>
      <c r="C1075" s="375" t="s">
        <v>108</v>
      </c>
      <c r="D1075" s="375" t="s">
        <v>8190</v>
      </c>
      <c r="F1075" t="str">
        <f t="shared" si="34"/>
        <v>95267</v>
      </c>
      <c r="H1075" s="35">
        <f t="shared" si="35"/>
        <v>0.08</v>
      </c>
    </row>
    <row r="1076" spans="1:8" ht="40.5">
      <c r="A1076" s="375" t="s">
        <v>8921</v>
      </c>
      <c r="B1076" s="330" t="s">
        <v>4645</v>
      </c>
      <c r="C1076" s="375" t="s">
        <v>108</v>
      </c>
      <c r="D1076" s="375" t="s">
        <v>8120</v>
      </c>
      <c r="F1076" t="str">
        <f t="shared" si="34"/>
        <v>95268</v>
      </c>
      <c r="H1076" s="35">
        <f t="shared" si="35"/>
        <v>0.37</v>
      </c>
    </row>
    <row r="1077" spans="1:8" ht="54">
      <c r="A1077" s="375" t="s">
        <v>8922</v>
      </c>
      <c r="B1077" s="330" t="s">
        <v>4646</v>
      </c>
      <c r="C1077" s="375" t="s">
        <v>108</v>
      </c>
      <c r="D1077" s="375" t="s">
        <v>23475</v>
      </c>
      <c r="F1077" t="str">
        <f t="shared" si="34"/>
        <v>95269</v>
      </c>
      <c r="H1077" s="35">
        <f t="shared" si="35"/>
        <v>8.2100000000000009</v>
      </c>
    </row>
    <row r="1078" spans="1:8" ht="40.5">
      <c r="A1078" s="375" t="s">
        <v>8923</v>
      </c>
      <c r="B1078" s="330" t="s">
        <v>4647</v>
      </c>
      <c r="C1078" s="375" t="s">
        <v>108</v>
      </c>
      <c r="D1078" s="375" t="s">
        <v>13219</v>
      </c>
      <c r="F1078" t="str">
        <f t="shared" si="34"/>
        <v>95272</v>
      </c>
      <c r="H1078" s="35">
        <f t="shared" si="35"/>
        <v>0.38</v>
      </c>
    </row>
    <row r="1079" spans="1:8" ht="40.5">
      <c r="A1079" s="375" t="s">
        <v>8924</v>
      </c>
      <c r="B1079" s="330" t="s">
        <v>4648</v>
      </c>
      <c r="C1079" s="375" t="s">
        <v>108</v>
      </c>
      <c r="D1079" s="375" t="s">
        <v>8190</v>
      </c>
      <c r="F1079" t="str">
        <f t="shared" si="34"/>
        <v>95273</v>
      </c>
      <c r="H1079" s="35">
        <f t="shared" si="35"/>
        <v>0.08</v>
      </c>
    </row>
    <row r="1080" spans="1:8" ht="40.5">
      <c r="A1080" s="375" t="s">
        <v>8926</v>
      </c>
      <c r="B1080" s="330" t="s">
        <v>4649</v>
      </c>
      <c r="C1080" s="375" t="s">
        <v>108</v>
      </c>
      <c r="D1080" s="375" t="s">
        <v>8571</v>
      </c>
      <c r="F1080" t="str">
        <f t="shared" si="34"/>
        <v>95274</v>
      </c>
      <c r="H1080" s="35">
        <f t="shared" si="35"/>
        <v>0.28999999999999998</v>
      </c>
    </row>
    <row r="1081" spans="1:8" ht="40.5">
      <c r="A1081" s="375" t="s">
        <v>8927</v>
      </c>
      <c r="B1081" s="330" t="s">
        <v>4650</v>
      </c>
      <c r="C1081" s="375" t="s">
        <v>108</v>
      </c>
      <c r="D1081" s="375" t="s">
        <v>24837</v>
      </c>
      <c r="F1081" t="str">
        <f t="shared" si="34"/>
        <v>95275</v>
      </c>
      <c r="H1081" s="35">
        <f t="shared" si="35"/>
        <v>2.39</v>
      </c>
    </row>
    <row r="1082" spans="1:8" ht="40.5">
      <c r="A1082" s="375" t="s">
        <v>8928</v>
      </c>
      <c r="B1082" s="330" t="s">
        <v>4651</v>
      </c>
      <c r="C1082" s="375" t="s">
        <v>108</v>
      </c>
      <c r="D1082" s="375" t="s">
        <v>8578</v>
      </c>
      <c r="F1082" t="str">
        <f t="shared" si="34"/>
        <v>95278</v>
      </c>
      <c r="H1082" s="35">
        <f t="shared" si="35"/>
        <v>0.41</v>
      </c>
    </row>
    <row r="1083" spans="1:8" ht="40.5">
      <c r="A1083" s="375" t="s">
        <v>8929</v>
      </c>
      <c r="B1083" s="330" t="s">
        <v>4652</v>
      </c>
      <c r="C1083" s="375" t="s">
        <v>108</v>
      </c>
      <c r="D1083" s="375" t="s">
        <v>8770</v>
      </c>
      <c r="F1083" t="str">
        <f t="shared" si="34"/>
        <v>95279</v>
      </c>
      <c r="H1083" s="35">
        <f t="shared" si="35"/>
        <v>0.09</v>
      </c>
    </row>
    <row r="1084" spans="1:8" ht="40.5">
      <c r="A1084" s="375" t="s">
        <v>8930</v>
      </c>
      <c r="B1084" s="330" t="s">
        <v>4653</v>
      </c>
      <c r="C1084" s="375" t="s">
        <v>108</v>
      </c>
      <c r="D1084" s="375" t="s">
        <v>8804</v>
      </c>
      <c r="F1084" t="str">
        <f t="shared" si="34"/>
        <v>95280</v>
      </c>
      <c r="H1084" s="35">
        <f t="shared" si="35"/>
        <v>0.32</v>
      </c>
    </row>
    <row r="1085" spans="1:8" ht="40.5">
      <c r="A1085" s="375" t="s">
        <v>8932</v>
      </c>
      <c r="B1085" s="330" t="s">
        <v>4654</v>
      </c>
      <c r="C1085" s="375" t="s">
        <v>108</v>
      </c>
      <c r="D1085" s="375" t="s">
        <v>23475</v>
      </c>
      <c r="F1085" t="str">
        <f t="shared" si="34"/>
        <v>95281</v>
      </c>
      <c r="H1085" s="35">
        <f t="shared" si="35"/>
        <v>8.2100000000000009</v>
      </c>
    </row>
    <row r="1086" spans="1:8" ht="54">
      <c r="A1086" s="375" t="s">
        <v>8933</v>
      </c>
      <c r="B1086" s="330" t="s">
        <v>4655</v>
      </c>
      <c r="C1086" s="375" t="s">
        <v>108</v>
      </c>
      <c r="D1086" s="375" t="s">
        <v>8160</v>
      </c>
      <c r="F1086" t="str">
        <f t="shared" si="34"/>
        <v>95617</v>
      </c>
      <c r="H1086" s="35">
        <f t="shared" si="35"/>
        <v>0.79</v>
      </c>
    </row>
    <row r="1087" spans="1:8" ht="54">
      <c r="A1087" s="375" t="s">
        <v>8934</v>
      </c>
      <c r="B1087" s="330" t="s">
        <v>4656</v>
      </c>
      <c r="C1087" s="375" t="s">
        <v>108</v>
      </c>
      <c r="D1087" s="375" t="s">
        <v>8450</v>
      </c>
      <c r="F1087" t="str">
        <f t="shared" si="34"/>
        <v>95618</v>
      </c>
      <c r="H1087" s="35">
        <f t="shared" si="35"/>
        <v>0.18</v>
      </c>
    </row>
    <row r="1088" spans="1:8" ht="54">
      <c r="A1088" s="375" t="s">
        <v>8935</v>
      </c>
      <c r="B1088" s="330" t="s">
        <v>4657</v>
      </c>
      <c r="C1088" s="375" t="s">
        <v>108</v>
      </c>
      <c r="D1088" s="375" t="s">
        <v>14019</v>
      </c>
      <c r="F1088" t="str">
        <f t="shared" si="34"/>
        <v>95619</v>
      </c>
      <c r="H1088" s="35">
        <f t="shared" si="35"/>
        <v>1</v>
      </c>
    </row>
    <row r="1089" spans="1:8" ht="54">
      <c r="A1089" s="375" t="s">
        <v>8936</v>
      </c>
      <c r="B1089" s="330" t="s">
        <v>4658</v>
      </c>
      <c r="C1089" s="375" t="s">
        <v>108</v>
      </c>
      <c r="D1089" s="375" t="s">
        <v>25744</v>
      </c>
      <c r="F1089" t="str">
        <f t="shared" si="34"/>
        <v>95627</v>
      </c>
      <c r="H1089" s="35">
        <f t="shared" si="35"/>
        <v>30.21</v>
      </c>
    </row>
    <row r="1090" spans="1:8" ht="40.5">
      <c r="A1090" s="375" t="s">
        <v>8937</v>
      </c>
      <c r="B1090" s="330" t="s">
        <v>4659</v>
      </c>
      <c r="C1090" s="375" t="s">
        <v>108</v>
      </c>
      <c r="D1090" s="375" t="s">
        <v>12603</v>
      </c>
      <c r="F1090" t="str">
        <f t="shared" si="34"/>
        <v>95628</v>
      </c>
      <c r="H1090" s="35">
        <f t="shared" si="35"/>
        <v>7.93</v>
      </c>
    </row>
    <row r="1091" spans="1:8" ht="54">
      <c r="A1091" s="375" t="s">
        <v>8939</v>
      </c>
      <c r="B1091" s="330" t="s">
        <v>4660</v>
      </c>
      <c r="C1091" s="375" t="s">
        <v>108</v>
      </c>
      <c r="D1091" s="375" t="s">
        <v>25745</v>
      </c>
      <c r="F1091" t="str">
        <f t="shared" si="34"/>
        <v>95629</v>
      </c>
      <c r="H1091" s="35">
        <f t="shared" si="35"/>
        <v>37.81</v>
      </c>
    </row>
    <row r="1092" spans="1:8" ht="54">
      <c r="A1092" s="375" t="s">
        <v>8940</v>
      </c>
      <c r="B1092" s="330" t="s">
        <v>4661</v>
      </c>
      <c r="C1092" s="375" t="s">
        <v>108</v>
      </c>
      <c r="D1092" s="375" t="s">
        <v>25678</v>
      </c>
      <c r="F1092" t="str">
        <f t="shared" si="34"/>
        <v>95630</v>
      </c>
      <c r="H1092" s="35">
        <f t="shared" si="35"/>
        <v>69.5</v>
      </c>
    </row>
    <row r="1093" spans="1:8" ht="40.5">
      <c r="A1093" s="375" t="s">
        <v>8941</v>
      </c>
      <c r="B1093" s="330" t="s">
        <v>4662</v>
      </c>
      <c r="C1093" s="375" t="s">
        <v>108</v>
      </c>
      <c r="D1093" s="375" t="s">
        <v>13743</v>
      </c>
      <c r="F1093" t="str">
        <f t="shared" ref="F1093:F1156" si="36">TRIM(A1093)</f>
        <v>95698</v>
      </c>
      <c r="H1093" s="35">
        <f t="shared" ref="H1093:H1156" si="37">ROUND(D1093*(1+$H$1),2)</f>
        <v>3.23</v>
      </c>
    </row>
    <row r="1094" spans="1:8" ht="40.5">
      <c r="A1094" s="375" t="s">
        <v>8942</v>
      </c>
      <c r="B1094" s="330" t="s">
        <v>4663</v>
      </c>
      <c r="C1094" s="375" t="s">
        <v>108</v>
      </c>
      <c r="D1094" s="375" t="s">
        <v>8122</v>
      </c>
      <c r="F1094" t="str">
        <f t="shared" si="36"/>
        <v>95699</v>
      </c>
      <c r="H1094" s="35">
        <f t="shared" si="37"/>
        <v>0.73</v>
      </c>
    </row>
    <row r="1095" spans="1:8" ht="40.5">
      <c r="A1095" s="375" t="s">
        <v>8943</v>
      </c>
      <c r="B1095" s="330" t="s">
        <v>4664</v>
      </c>
      <c r="C1095" s="375" t="s">
        <v>108</v>
      </c>
      <c r="D1095" s="375" t="s">
        <v>11721</v>
      </c>
      <c r="F1095" t="str">
        <f t="shared" si="36"/>
        <v>95700</v>
      </c>
      <c r="H1095" s="35">
        <f t="shared" si="37"/>
        <v>4.05</v>
      </c>
    </row>
    <row r="1096" spans="1:8" ht="40.5">
      <c r="A1096" s="375" t="s">
        <v>8944</v>
      </c>
      <c r="B1096" s="330" t="s">
        <v>4665</v>
      </c>
      <c r="C1096" s="375" t="s">
        <v>108</v>
      </c>
      <c r="D1096" s="375" t="s">
        <v>13920</v>
      </c>
      <c r="F1096" t="str">
        <f t="shared" si="36"/>
        <v>95701</v>
      </c>
      <c r="H1096" s="35">
        <f t="shared" si="37"/>
        <v>2.95</v>
      </c>
    </row>
    <row r="1097" spans="1:8" ht="40.5">
      <c r="A1097" s="375" t="s">
        <v>8945</v>
      </c>
      <c r="B1097" s="330" t="s">
        <v>4666</v>
      </c>
      <c r="C1097" s="375" t="s">
        <v>108</v>
      </c>
      <c r="D1097" s="375" t="s">
        <v>22198</v>
      </c>
      <c r="F1097" t="str">
        <f t="shared" si="36"/>
        <v>95704</v>
      </c>
      <c r="H1097" s="35">
        <f t="shared" si="37"/>
        <v>29.28</v>
      </c>
    </row>
    <row r="1098" spans="1:8" ht="40.5">
      <c r="A1098" s="375" t="s">
        <v>8947</v>
      </c>
      <c r="B1098" s="330" t="s">
        <v>4667</v>
      </c>
      <c r="C1098" s="375" t="s">
        <v>108</v>
      </c>
      <c r="D1098" s="375" t="s">
        <v>14355</v>
      </c>
      <c r="F1098" t="str">
        <f t="shared" si="36"/>
        <v>95705</v>
      </c>
      <c r="H1098" s="35">
        <f t="shared" si="37"/>
        <v>7.68</v>
      </c>
    </row>
    <row r="1099" spans="1:8" ht="40.5">
      <c r="A1099" s="375" t="s">
        <v>8949</v>
      </c>
      <c r="B1099" s="330" t="s">
        <v>4668</v>
      </c>
      <c r="C1099" s="375" t="s">
        <v>108</v>
      </c>
      <c r="D1099" s="375" t="s">
        <v>22199</v>
      </c>
      <c r="F1099" t="str">
        <f t="shared" si="36"/>
        <v>95706</v>
      </c>
      <c r="H1099" s="35">
        <f t="shared" si="37"/>
        <v>36.65</v>
      </c>
    </row>
    <row r="1100" spans="1:8" ht="40.5">
      <c r="A1100" s="375" t="s">
        <v>8950</v>
      </c>
      <c r="B1100" s="330" t="s">
        <v>4669</v>
      </c>
      <c r="C1100" s="375" t="s">
        <v>108</v>
      </c>
      <c r="D1100" s="375" t="s">
        <v>23352</v>
      </c>
      <c r="F1100" t="str">
        <f t="shared" si="36"/>
        <v>95707</v>
      </c>
      <c r="H1100" s="35">
        <f t="shared" si="37"/>
        <v>32.94</v>
      </c>
    </row>
    <row r="1101" spans="1:8" ht="54">
      <c r="A1101" s="375" t="s">
        <v>8951</v>
      </c>
      <c r="B1101" s="330" t="s">
        <v>4670</v>
      </c>
      <c r="C1101" s="375" t="s">
        <v>108</v>
      </c>
      <c r="D1101" s="375" t="s">
        <v>13864</v>
      </c>
      <c r="F1101" t="str">
        <f t="shared" si="36"/>
        <v>95710</v>
      </c>
      <c r="H1101" s="35">
        <f t="shared" si="37"/>
        <v>35.19</v>
      </c>
    </row>
    <row r="1102" spans="1:8" ht="54">
      <c r="A1102" s="375" t="s">
        <v>8952</v>
      </c>
      <c r="B1102" s="330" t="s">
        <v>4671</v>
      </c>
      <c r="C1102" s="375" t="s">
        <v>108</v>
      </c>
      <c r="D1102" s="375" t="s">
        <v>11603</v>
      </c>
      <c r="F1102" t="str">
        <f t="shared" si="36"/>
        <v>95711</v>
      </c>
      <c r="H1102" s="35">
        <f t="shared" si="37"/>
        <v>9.0500000000000007</v>
      </c>
    </row>
    <row r="1103" spans="1:8" ht="54">
      <c r="A1103" s="375" t="s">
        <v>8954</v>
      </c>
      <c r="B1103" s="330" t="s">
        <v>4672</v>
      </c>
      <c r="C1103" s="375" t="s">
        <v>108</v>
      </c>
      <c r="D1103" s="375" t="s">
        <v>22200</v>
      </c>
      <c r="F1103" t="str">
        <f t="shared" si="36"/>
        <v>95712</v>
      </c>
      <c r="H1103" s="35">
        <f t="shared" si="37"/>
        <v>44</v>
      </c>
    </row>
    <row r="1104" spans="1:8" ht="54">
      <c r="A1104" s="375" t="s">
        <v>8955</v>
      </c>
      <c r="B1104" s="330" t="s">
        <v>4673</v>
      </c>
      <c r="C1104" s="375" t="s">
        <v>108</v>
      </c>
      <c r="D1104" s="375" t="s">
        <v>25695</v>
      </c>
      <c r="F1104" t="str">
        <f t="shared" si="36"/>
        <v>95713</v>
      </c>
      <c r="H1104" s="35">
        <f t="shared" si="37"/>
        <v>70.010000000000005</v>
      </c>
    </row>
    <row r="1105" spans="1:8" ht="67.5">
      <c r="A1105" s="375" t="s">
        <v>8956</v>
      </c>
      <c r="B1105" s="330" t="s">
        <v>4674</v>
      </c>
      <c r="C1105" s="375" t="s">
        <v>108</v>
      </c>
      <c r="D1105" s="375" t="s">
        <v>13889</v>
      </c>
      <c r="F1105" t="str">
        <f t="shared" si="36"/>
        <v>95716</v>
      </c>
      <c r="H1105" s="35">
        <f t="shared" si="37"/>
        <v>33.880000000000003</v>
      </c>
    </row>
    <row r="1106" spans="1:8" ht="67.5">
      <c r="A1106" s="375" t="s">
        <v>8957</v>
      </c>
      <c r="B1106" s="330" t="s">
        <v>4675</v>
      </c>
      <c r="C1106" s="375" t="s">
        <v>108</v>
      </c>
      <c r="D1106" s="375" t="s">
        <v>13706</v>
      </c>
      <c r="F1106" t="str">
        <f t="shared" si="36"/>
        <v>95717</v>
      </c>
      <c r="H1106" s="35">
        <f t="shared" si="37"/>
        <v>8.7100000000000009</v>
      </c>
    </row>
    <row r="1107" spans="1:8" ht="67.5">
      <c r="A1107" s="375" t="s">
        <v>8958</v>
      </c>
      <c r="B1107" s="330" t="s">
        <v>4676</v>
      </c>
      <c r="C1107" s="375" t="s">
        <v>108</v>
      </c>
      <c r="D1107" s="375" t="s">
        <v>21874</v>
      </c>
      <c r="F1107" t="str">
        <f t="shared" si="36"/>
        <v>95718</v>
      </c>
      <c r="H1107" s="35">
        <f t="shared" si="37"/>
        <v>42.35</v>
      </c>
    </row>
    <row r="1108" spans="1:8" ht="67.5">
      <c r="A1108" s="375" t="s">
        <v>8959</v>
      </c>
      <c r="B1108" s="330" t="s">
        <v>4677</v>
      </c>
      <c r="C1108" s="375" t="s">
        <v>108</v>
      </c>
      <c r="D1108" s="375" t="s">
        <v>25695</v>
      </c>
      <c r="F1108" t="str">
        <f t="shared" si="36"/>
        <v>95719</v>
      </c>
      <c r="H1108" s="35">
        <f t="shared" si="37"/>
        <v>70.010000000000005</v>
      </c>
    </row>
    <row r="1109" spans="1:8" ht="40.5">
      <c r="A1109" s="375" t="s">
        <v>8960</v>
      </c>
      <c r="B1109" s="330" t="s">
        <v>4678</v>
      </c>
      <c r="C1109" s="375" t="s">
        <v>108</v>
      </c>
      <c r="D1109" s="375" t="s">
        <v>23835</v>
      </c>
      <c r="F1109" t="str">
        <f t="shared" si="36"/>
        <v>95869</v>
      </c>
      <c r="H1109" s="35">
        <f t="shared" si="37"/>
        <v>2.59</v>
      </c>
    </row>
    <row r="1110" spans="1:8" ht="40.5">
      <c r="A1110" s="375" t="s">
        <v>8962</v>
      </c>
      <c r="B1110" s="330" t="s">
        <v>4679</v>
      </c>
      <c r="C1110" s="375" t="s">
        <v>108</v>
      </c>
      <c r="D1110" s="375" t="s">
        <v>13840</v>
      </c>
      <c r="F1110" t="str">
        <f t="shared" si="36"/>
        <v>95870</v>
      </c>
      <c r="H1110" s="35">
        <f t="shared" si="37"/>
        <v>6.76</v>
      </c>
    </row>
    <row r="1111" spans="1:8" ht="40.5">
      <c r="A1111" s="375" t="s">
        <v>8963</v>
      </c>
      <c r="B1111" s="330" t="s">
        <v>4680</v>
      </c>
      <c r="C1111" s="375" t="s">
        <v>108</v>
      </c>
      <c r="D1111" s="375" t="s">
        <v>25746</v>
      </c>
      <c r="F1111" t="str">
        <f t="shared" si="36"/>
        <v>95871</v>
      </c>
      <c r="H1111" s="35">
        <f t="shared" si="37"/>
        <v>212.62</v>
      </c>
    </row>
    <row r="1112" spans="1:8" ht="40.5">
      <c r="A1112" s="375" t="s">
        <v>8964</v>
      </c>
      <c r="B1112" s="330" t="s">
        <v>4681</v>
      </c>
      <c r="C1112" s="375" t="s">
        <v>108</v>
      </c>
      <c r="D1112" s="375" t="s">
        <v>11776</v>
      </c>
      <c r="F1112" t="str">
        <f t="shared" si="36"/>
        <v>95874</v>
      </c>
      <c r="H1112" s="35">
        <f t="shared" si="37"/>
        <v>7.58</v>
      </c>
    </row>
    <row r="1113" spans="1:8" ht="40.5">
      <c r="A1113" s="375" t="s">
        <v>8965</v>
      </c>
      <c r="B1113" s="330" t="s">
        <v>4682</v>
      </c>
      <c r="C1113" s="375" t="s">
        <v>108</v>
      </c>
      <c r="D1113" s="375" t="s">
        <v>22425</v>
      </c>
      <c r="F1113" t="str">
        <f t="shared" si="36"/>
        <v>96008</v>
      </c>
      <c r="H1113" s="35">
        <f t="shared" si="37"/>
        <v>14.92</v>
      </c>
    </row>
    <row r="1114" spans="1:8" ht="40.5">
      <c r="A1114" s="375" t="s">
        <v>8966</v>
      </c>
      <c r="B1114" s="330" t="s">
        <v>4683</v>
      </c>
      <c r="C1114" s="375" t="s">
        <v>108</v>
      </c>
      <c r="D1114" s="375" t="s">
        <v>12062</v>
      </c>
      <c r="F1114" t="str">
        <f t="shared" si="36"/>
        <v>96009</v>
      </c>
      <c r="H1114" s="35">
        <f t="shared" si="37"/>
        <v>3.91</v>
      </c>
    </row>
    <row r="1115" spans="1:8" ht="40.5">
      <c r="A1115" s="375" t="s">
        <v>8967</v>
      </c>
      <c r="B1115" s="330" t="s">
        <v>4684</v>
      </c>
      <c r="C1115" s="375" t="s">
        <v>108</v>
      </c>
      <c r="D1115" s="375" t="s">
        <v>24879</v>
      </c>
      <c r="F1115" t="str">
        <f t="shared" si="36"/>
        <v>96011</v>
      </c>
      <c r="H1115" s="35">
        <f t="shared" si="37"/>
        <v>16.329999999999998</v>
      </c>
    </row>
    <row r="1116" spans="1:8" ht="40.5">
      <c r="A1116" s="375" t="s">
        <v>8968</v>
      </c>
      <c r="B1116" s="330" t="s">
        <v>4685</v>
      </c>
      <c r="C1116" s="375" t="s">
        <v>108</v>
      </c>
      <c r="D1116" s="375" t="s">
        <v>25679</v>
      </c>
      <c r="F1116" t="str">
        <f t="shared" si="36"/>
        <v>96012</v>
      </c>
      <c r="H1116" s="35">
        <f t="shared" si="37"/>
        <v>133.84</v>
      </c>
    </row>
    <row r="1117" spans="1:8" ht="40.5">
      <c r="A1117" s="375" t="s">
        <v>8969</v>
      </c>
      <c r="B1117" s="330" t="s">
        <v>4686</v>
      </c>
      <c r="C1117" s="375" t="s">
        <v>108</v>
      </c>
      <c r="D1117" s="375" t="s">
        <v>13863</v>
      </c>
      <c r="F1117" t="str">
        <f t="shared" si="36"/>
        <v>96015</v>
      </c>
      <c r="H1117" s="35">
        <f t="shared" si="37"/>
        <v>14.79</v>
      </c>
    </row>
    <row r="1118" spans="1:8" ht="40.5">
      <c r="A1118" s="375" t="s">
        <v>8970</v>
      </c>
      <c r="B1118" s="330" t="s">
        <v>4687</v>
      </c>
      <c r="C1118" s="375" t="s">
        <v>108</v>
      </c>
      <c r="D1118" s="375" t="s">
        <v>24908</v>
      </c>
      <c r="F1118" t="str">
        <f t="shared" si="36"/>
        <v>96016</v>
      </c>
      <c r="H1118" s="35">
        <f t="shared" si="37"/>
        <v>3.87</v>
      </c>
    </row>
    <row r="1119" spans="1:8" ht="40.5">
      <c r="A1119" s="375" t="s">
        <v>8972</v>
      </c>
      <c r="B1119" s="330" t="s">
        <v>4688</v>
      </c>
      <c r="C1119" s="375" t="s">
        <v>108</v>
      </c>
      <c r="D1119" s="375" t="s">
        <v>13792</v>
      </c>
      <c r="F1119" t="str">
        <f t="shared" si="36"/>
        <v>96018</v>
      </c>
      <c r="H1119" s="35">
        <f t="shared" si="37"/>
        <v>16.170000000000002</v>
      </c>
    </row>
    <row r="1120" spans="1:8" ht="40.5">
      <c r="A1120" s="375" t="s">
        <v>8973</v>
      </c>
      <c r="B1120" s="330" t="s">
        <v>4689</v>
      </c>
      <c r="C1120" s="375" t="s">
        <v>108</v>
      </c>
      <c r="D1120" s="375" t="s">
        <v>25679</v>
      </c>
      <c r="F1120" t="str">
        <f t="shared" si="36"/>
        <v>96019</v>
      </c>
      <c r="H1120" s="35">
        <f t="shared" si="37"/>
        <v>133.84</v>
      </c>
    </row>
    <row r="1121" spans="1:8" ht="40.5">
      <c r="A1121" s="375" t="s">
        <v>8974</v>
      </c>
      <c r="B1121" s="330" t="s">
        <v>4690</v>
      </c>
      <c r="C1121" s="375" t="s">
        <v>108</v>
      </c>
      <c r="D1121" s="375" t="s">
        <v>13819</v>
      </c>
      <c r="F1121" t="str">
        <f t="shared" si="36"/>
        <v>96023</v>
      </c>
      <c r="H1121" s="35">
        <f t="shared" si="37"/>
        <v>11.45</v>
      </c>
    </row>
    <row r="1122" spans="1:8" ht="40.5">
      <c r="A1122" s="375" t="s">
        <v>8975</v>
      </c>
      <c r="B1122" s="330" t="s">
        <v>4691</v>
      </c>
      <c r="C1122" s="375" t="s">
        <v>108</v>
      </c>
      <c r="D1122" s="375" t="s">
        <v>13752</v>
      </c>
      <c r="F1122" t="str">
        <f t="shared" si="36"/>
        <v>96024</v>
      </c>
      <c r="H1122" s="35">
        <f t="shared" si="37"/>
        <v>3</v>
      </c>
    </row>
    <row r="1123" spans="1:8" ht="40.5">
      <c r="A1123" s="375" t="s">
        <v>8976</v>
      </c>
      <c r="B1123" s="330" t="s">
        <v>4692</v>
      </c>
      <c r="C1123" s="375" t="s">
        <v>108</v>
      </c>
      <c r="D1123" s="375" t="s">
        <v>22010</v>
      </c>
      <c r="F1123" t="str">
        <f t="shared" si="36"/>
        <v>96026</v>
      </c>
      <c r="H1123" s="35">
        <f t="shared" si="37"/>
        <v>12.52</v>
      </c>
    </row>
    <row r="1124" spans="1:8" ht="40.5">
      <c r="A1124" s="375" t="s">
        <v>8977</v>
      </c>
      <c r="B1124" s="330" t="s">
        <v>4693</v>
      </c>
      <c r="C1124" s="375" t="s">
        <v>108</v>
      </c>
      <c r="D1124" s="375" t="s">
        <v>25668</v>
      </c>
      <c r="F1124" t="str">
        <f t="shared" si="36"/>
        <v>96027</v>
      </c>
      <c r="H1124" s="35">
        <f t="shared" si="37"/>
        <v>93.27</v>
      </c>
    </row>
    <row r="1125" spans="1:8" ht="40.5">
      <c r="A1125" s="375" t="s">
        <v>8978</v>
      </c>
      <c r="B1125" s="330" t="s">
        <v>4694</v>
      </c>
      <c r="C1125" s="375" t="s">
        <v>108</v>
      </c>
      <c r="D1125" s="375" t="s">
        <v>14027</v>
      </c>
      <c r="F1125" t="str">
        <f t="shared" si="36"/>
        <v>96030</v>
      </c>
      <c r="H1125" s="35">
        <f t="shared" si="37"/>
        <v>19.59</v>
      </c>
    </row>
    <row r="1126" spans="1:8" ht="40.5">
      <c r="A1126" s="375" t="s">
        <v>8979</v>
      </c>
      <c r="B1126" s="330" t="s">
        <v>4695</v>
      </c>
      <c r="C1126" s="375" t="s">
        <v>108</v>
      </c>
      <c r="D1126" s="375" t="s">
        <v>7712</v>
      </c>
      <c r="F1126" t="str">
        <f t="shared" si="36"/>
        <v>96031</v>
      </c>
      <c r="H1126" s="35">
        <f t="shared" si="37"/>
        <v>6.84</v>
      </c>
    </row>
    <row r="1127" spans="1:8" ht="54">
      <c r="A1127" s="375" t="s">
        <v>8981</v>
      </c>
      <c r="B1127" s="330" t="s">
        <v>4696</v>
      </c>
      <c r="C1127" s="375" t="s">
        <v>108</v>
      </c>
      <c r="D1127" s="375" t="s">
        <v>8817</v>
      </c>
      <c r="F1127" t="str">
        <f t="shared" si="36"/>
        <v>96032</v>
      </c>
      <c r="H1127" s="35">
        <f t="shared" si="37"/>
        <v>1.4</v>
      </c>
    </row>
    <row r="1128" spans="1:8" ht="40.5">
      <c r="A1128" s="375" t="s">
        <v>8983</v>
      </c>
      <c r="B1128" s="330" t="s">
        <v>4697</v>
      </c>
      <c r="C1128" s="375" t="s">
        <v>108</v>
      </c>
      <c r="D1128" s="375" t="s">
        <v>22654</v>
      </c>
      <c r="F1128" t="str">
        <f t="shared" si="36"/>
        <v>96033</v>
      </c>
      <c r="H1128" s="35">
        <f t="shared" si="37"/>
        <v>36.75</v>
      </c>
    </row>
    <row r="1129" spans="1:8" ht="54">
      <c r="A1129" s="375" t="s">
        <v>8984</v>
      </c>
      <c r="B1129" s="330" t="s">
        <v>4698</v>
      </c>
      <c r="C1129" s="375" t="s">
        <v>108</v>
      </c>
      <c r="D1129" s="375" t="s">
        <v>25722</v>
      </c>
      <c r="F1129" t="str">
        <f t="shared" si="36"/>
        <v>96034</v>
      </c>
      <c r="H1129" s="35">
        <f t="shared" si="37"/>
        <v>110.41</v>
      </c>
    </row>
    <row r="1130" spans="1:8" ht="40.5">
      <c r="A1130" s="375" t="s">
        <v>8985</v>
      </c>
      <c r="B1130" s="330" t="s">
        <v>4699</v>
      </c>
      <c r="C1130" s="375" t="s">
        <v>108</v>
      </c>
      <c r="D1130" s="375" t="s">
        <v>21713</v>
      </c>
      <c r="F1130" t="str">
        <f t="shared" si="36"/>
        <v>96053</v>
      </c>
      <c r="H1130" s="35">
        <f t="shared" si="37"/>
        <v>11.58</v>
      </c>
    </row>
    <row r="1131" spans="1:8" ht="40.5">
      <c r="A1131" s="375" t="s">
        <v>8986</v>
      </c>
      <c r="B1131" s="330" t="s">
        <v>4700</v>
      </c>
      <c r="C1131" s="375" t="s">
        <v>108</v>
      </c>
      <c r="D1131" s="375" t="s">
        <v>25747</v>
      </c>
      <c r="F1131" t="str">
        <f t="shared" si="36"/>
        <v>96054</v>
      </c>
      <c r="H1131" s="35">
        <f t="shared" si="37"/>
        <v>18.41</v>
      </c>
    </row>
    <row r="1132" spans="1:8" ht="40.5">
      <c r="A1132" s="375" t="s">
        <v>8987</v>
      </c>
      <c r="B1132" s="330" t="s">
        <v>4701</v>
      </c>
      <c r="C1132" s="375" t="s">
        <v>108</v>
      </c>
      <c r="D1132" s="375" t="s">
        <v>8608</v>
      </c>
      <c r="F1132" t="str">
        <f t="shared" si="36"/>
        <v>96055</v>
      </c>
      <c r="H1132" s="35">
        <f t="shared" si="37"/>
        <v>3.04</v>
      </c>
    </row>
    <row r="1133" spans="1:8" ht="40.5">
      <c r="A1133" s="375" t="s">
        <v>8988</v>
      </c>
      <c r="B1133" s="330" t="s">
        <v>4702</v>
      </c>
      <c r="C1133" s="375" t="s">
        <v>108</v>
      </c>
      <c r="D1133" s="375" t="s">
        <v>25748</v>
      </c>
      <c r="F1133" t="str">
        <f t="shared" si="36"/>
        <v>96056</v>
      </c>
      <c r="H1133" s="35">
        <f t="shared" si="37"/>
        <v>12.67</v>
      </c>
    </row>
    <row r="1134" spans="1:8" ht="40.5">
      <c r="A1134" s="375" t="s">
        <v>8989</v>
      </c>
      <c r="B1134" s="330" t="s">
        <v>4703</v>
      </c>
      <c r="C1134" s="375" t="s">
        <v>108</v>
      </c>
      <c r="D1134" s="375" t="s">
        <v>25668</v>
      </c>
      <c r="F1134" t="str">
        <f t="shared" si="36"/>
        <v>96057</v>
      </c>
      <c r="H1134" s="35">
        <f t="shared" si="37"/>
        <v>93.27</v>
      </c>
    </row>
    <row r="1135" spans="1:8" ht="40.5">
      <c r="A1135" s="375" t="s">
        <v>8990</v>
      </c>
      <c r="B1135" s="330" t="s">
        <v>4704</v>
      </c>
      <c r="C1135" s="375" t="s">
        <v>108</v>
      </c>
      <c r="D1135" s="375" t="s">
        <v>25226</v>
      </c>
      <c r="F1135" t="str">
        <f t="shared" si="36"/>
        <v>96060</v>
      </c>
      <c r="H1135" s="35">
        <f t="shared" si="37"/>
        <v>3.54</v>
      </c>
    </row>
    <row r="1136" spans="1:8" ht="40.5">
      <c r="A1136" s="375" t="s">
        <v>8991</v>
      </c>
      <c r="B1136" s="330" t="s">
        <v>4705</v>
      </c>
      <c r="C1136" s="375" t="s">
        <v>108</v>
      </c>
      <c r="D1136" s="375" t="s">
        <v>25749</v>
      </c>
      <c r="F1136" t="str">
        <f t="shared" si="36"/>
        <v>96061</v>
      </c>
      <c r="H1136" s="35">
        <f t="shared" si="37"/>
        <v>23</v>
      </c>
    </row>
    <row r="1137" spans="1:8" ht="40.5">
      <c r="A1137" s="375" t="s">
        <v>8992</v>
      </c>
      <c r="B1137" s="330" t="s">
        <v>4706</v>
      </c>
      <c r="C1137" s="375" t="s">
        <v>108</v>
      </c>
      <c r="D1137" s="375" t="s">
        <v>24488</v>
      </c>
      <c r="F1137" t="str">
        <f t="shared" si="36"/>
        <v>96062</v>
      </c>
      <c r="H1137" s="35">
        <f t="shared" si="37"/>
        <v>40.81</v>
      </c>
    </row>
    <row r="1138" spans="1:8" ht="40.5">
      <c r="A1138" s="375" t="s">
        <v>8993</v>
      </c>
      <c r="B1138" s="330" t="s">
        <v>4707</v>
      </c>
      <c r="C1138" s="375" t="s">
        <v>108</v>
      </c>
      <c r="D1138" s="375" t="s">
        <v>10968</v>
      </c>
      <c r="F1138" t="str">
        <f t="shared" si="36"/>
        <v>96241</v>
      </c>
      <c r="H1138" s="35">
        <f t="shared" si="37"/>
        <v>15.71</v>
      </c>
    </row>
    <row r="1139" spans="1:8" ht="40.5">
      <c r="A1139" s="375" t="s">
        <v>8995</v>
      </c>
      <c r="B1139" s="330" t="s">
        <v>4708</v>
      </c>
      <c r="C1139" s="375" t="s">
        <v>108</v>
      </c>
      <c r="D1139" s="375" t="s">
        <v>13442</v>
      </c>
      <c r="F1139" t="str">
        <f t="shared" si="36"/>
        <v>96242</v>
      </c>
      <c r="H1139" s="35">
        <f t="shared" si="37"/>
        <v>4.03</v>
      </c>
    </row>
    <row r="1140" spans="1:8" ht="40.5">
      <c r="A1140" s="375" t="s">
        <v>8996</v>
      </c>
      <c r="B1140" s="330" t="s">
        <v>4709</v>
      </c>
      <c r="C1140" s="375" t="s">
        <v>108</v>
      </c>
      <c r="D1140" s="375" t="s">
        <v>14857</v>
      </c>
      <c r="F1140" t="str">
        <f t="shared" si="36"/>
        <v>96243</v>
      </c>
      <c r="H1140" s="35">
        <f t="shared" si="37"/>
        <v>19.64</v>
      </c>
    </row>
    <row r="1141" spans="1:8" ht="40.5">
      <c r="A1141" s="375" t="s">
        <v>8998</v>
      </c>
      <c r="B1141" s="330" t="s">
        <v>4710</v>
      </c>
      <c r="C1141" s="375" t="s">
        <v>108</v>
      </c>
      <c r="D1141" s="375" t="s">
        <v>25750</v>
      </c>
      <c r="F1141" t="str">
        <f t="shared" si="36"/>
        <v>96244</v>
      </c>
      <c r="H1141" s="35">
        <f t="shared" si="37"/>
        <v>13.56</v>
      </c>
    </row>
    <row r="1142" spans="1:8" ht="40.5">
      <c r="A1142" s="375" t="s">
        <v>8999</v>
      </c>
      <c r="B1142" s="330" t="s">
        <v>4711</v>
      </c>
      <c r="C1142" s="375" t="s">
        <v>108</v>
      </c>
      <c r="D1142" s="375" t="s">
        <v>21914</v>
      </c>
      <c r="F1142" t="str">
        <f t="shared" si="36"/>
        <v>96298</v>
      </c>
      <c r="H1142" s="35">
        <f t="shared" si="37"/>
        <v>45.72</v>
      </c>
    </row>
    <row r="1143" spans="1:8" ht="40.5">
      <c r="A1143" s="375" t="s">
        <v>9000</v>
      </c>
      <c r="B1143" s="330" t="s">
        <v>4712</v>
      </c>
      <c r="C1143" s="375" t="s">
        <v>108</v>
      </c>
      <c r="D1143" s="375" t="s">
        <v>10178</v>
      </c>
      <c r="F1143" t="str">
        <f t="shared" si="36"/>
        <v>96299</v>
      </c>
      <c r="H1143" s="35">
        <f t="shared" si="37"/>
        <v>12</v>
      </c>
    </row>
    <row r="1144" spans="1:8" ht="40.5">
      <c r="A1144" s="375" t="s">
        <v>9001</v>
      </c>
      <c r="B1144" s="330" t="s">
        <v>4713</v>
      </c>
      <c r="C1144" s="375" t="s">
        <v>108</v>
      </c>
      <c r="D1144" s="375" t="s">
        <v>22206</v>
      </c>
      <c r="F1144" t="str">
        <f t="shared" si="36"/>
        <v>96300</v>
      </c>
      <c r="H1144" s="35">
        <f t="shared" si="37"/>
        <v>57.21</v>
      </c>
    </row>
    <row r="1145" spans="1:8" ht="40.5">
      <c r="A1145" s="375" t="s">
        <v>9002</v>
      </c>
      <c r="B1145" s="330" t="s">
        <v>4714</v>
      </c>
      <c r="C1145" s="375" t="s">
        <v>108</v>
      </c>
      <c r="D1145" s="375" t="s">
        <v>25280</v>
      </c>
      <c r="F1145" t="str">
        <f t="shared" si="36"/>
        <v>96301</v>
      </c>
      <c r="H1145" s="35">
        <f t="shared" si="37"/>
        <v>38.24</v>
      </c>
    </row>
    <row r="1146" spans="1:8" ht="54">
      <c r="A1146" s="375" t="s">
        <v>9003</v>
      </c>
      <c r="B1146" s="330" t="s">
        <v>4715</v>
      </c>
      <c r="C1146" s="375" t="s">
        <v>108</v>
      </c>
      <c r="D1146" s="375" t="s">
        <v>8245</v>
      </c>
      <c r="F1146" t="str">
        <f t="shared" si="36"/>
        <v>96304</v>
      </c>
      <c r="H1146" s="35">
        <f t="shared" si="37"/>
        <v>0.14000000000000001</v>
      </c>
    </row>
    <row r="1147" spans="1:8" ht="54">
      <c r="A1147" s="375" t="s">
        <v>9004</v>
      </c>
      <c r="B1147" s="330" t="s">
        <v>4716</v>
      </c>
      <c r="C1147" s="375" t="s">
        <v>108</v>
      </c>
      <c r="D1147" s="375" t="s">
        <v>8043</v>
      </c>
      <c r="F1147" t="str">
        <f t="shared" si="36"/>
        <v>96305</v>
      </c>
      <c r="H1147" s="35">
        <f t="shared" si="37"/>
        <v>0.04</v>
      </c>
    </row>
    <row r="1148" spans="1:8" ht="54">
      <c r="A1148" s="375" t="s">
        <v>9005</v>
      </c>
      <c r="B1148" s="330" t="s">
        <v>4717</v>
      </c>
      <c r="C1148" s="375" t="s">
        <v>108</v>
      </c>
      <c r="D1148" s="375" t="s">
        <v>8450</v>
      </c>
      <c r="F1148" t="str">
        <f t="shared" si="36"/>
        <v>96306</v>
      </c>
      <c r="H1148" s="35">
        <f t="shared" si="37"/>
        <v>0.18</v>
      </c>
    </row>
    <row r="1149" spans="1:8" ht="54">
      <c r="A1149" s="375" t="s">
        <v>9006</v>
      </c>
      <c r="B1149" s="330" t="s">
        <v>4718</v>
      </c>
      <c r="C1149" s="375" t="s">
        <v>108</v>
      </c>
      <c r="D1149" s="375" t="s">
        <v>22163</v>
      </c>
      <c r="F1149" t="str">
        <f t="shared" si="36"/>
        <v>96307</v>
      </c>
      <c r="H1149" s="35">
        <f t="shared" si="37"/>
        <v>1.19</v>
      </c>
    </row>
    <row r="1150" spans="1:8" ht="54">
      <c r="A1150" s="375" t="s">
        <v>9007</v>
      </c>
      <c r="B1150" s="330" t="s">
        <v>4719</v>
      </c>
      <c r="C1150" s="375" t="s">
        <v>108</v>
      </c>
      <c r="D1150" s="375" t="s">
        <v>25693</v>
      </c>
      <c r="F1150" t="str">
        <f t="shared" si="36"/>
        <v>96457</v>
      </c>
      <c r="H1150" s="35">
        <f t="shared" si="37"/>
        <v>49.7</v>
      </c>
    </row>
    <row r="1151" spans="1:8" ht="54">
      <c r="A1151" s="375" t="s">
        <v>9008</v>
      </c>
      <c r="B1151" s="330" t="s">
        <v>4720</v>
      </c>
      <c r="C1151" s="375" t="s">
        <v>108</v>
      </c>
      <c r="D1151" s="375" t="s">
        <v>25288</v>
      </c>
      <c r="F1151" t="str">
        <f t="shared" si="36"/>
        <v>96458</v>
      </c>
      <c r="H1151" s="35">
        <f t="shared" si="37"/>
        <v>41.93</v>
      </c>
    </row>
    <row r="1152" spans="1:8" ht="54">
      <c r="A1152" s="375" t="s">
        <v>9009</v>
      </c>
      <c r="B1152" s="330" t="s">
        <v>4721</v>
      </c>
      <c r="C1152" s="375" t="s">
        <v>108</v>
      </c>
      <c r="D1152" s="375" t="s">
        <v>13742</v>
      </c>
      <c r="F1152" t="str">
        <f t="shared" si="36"/>
        <v>96459</v>
      </c>
      <c r="H1152" s="35">
        <f t="shared" si="37"/>
        <v>8.7899999999999991</v>
      </c>
    </row>
    <row r="1153" spans="1:8" ht="54">
      <c r="A1153" s="375" t="s">
        <v>9011</v>
      </c>
      <c r="B1153" s="330" t="s">
        <v>4722</v>
      </c>
      <c r="C1153" s="375" t="s">
        <v>108</v>
      </c>
      <c r="D1153" s="375" t="s">
        <v>25751</v>
      </c>
      <c r="F1153" t="str">
        <f t="shared" si="36"/>
        <v>96460</v>
      </c>
      <c r="H1153" s="35">
        <f t="shared" si="37"/>
        <v>33.51</v>
      </c>
    </row>
    <row r="1154" spans="1:8" ht="54">
      <c r="A1154" s="375" t="s">
        <v>14140</v>
      </c>
      <c r="B1154" s="330" t="s">
        <v>14141</v>
      </c>
      <c r="C1154" s="375" t="s">
        <v>108</v>
      </c>
      <c r="D1154" s="375" t="s">
        <v>8190</v>
      </c>
      <c r="F1154" t="str">
        <f t="shared" si="36"/>
        <v>98760</v>
      </c>
      <c r="H1154" s="35">
        <f t="shared" si="37"/>
        <v>0.08</v>
      </c>
    </row>
    <row r="1155" spans="1:8" ht="54">
      <c r="A1155" s="375" t="s">
        <v>14142</v>
      </c>
      <c r="B1155" s="330" t="s">
        <v>14143</v>
      </c>
      <c r="C1155" s="375" t="s">
        <v>108</v>
      </c>
      <c r="D1155" s="375" t="s">
        <v>8750</v>
      </c>
      <c r="F1155" t="str">
        <f t="shared" si="36"/>
        <v>98761</v>
      </c>
      <c r="H1155" s="35">
        <f t="shared" si="37"/>
        <v>0.01</v>
      </c>
    </row>
    <row r="1156" spans="1:8" ht="54">
      <c r="A1156" s="375" t="s">
        <v>14144</v>
      </c>
      <c r="B1156" s="330" t="s">
        <v>14145</v>
      </c>
      <c r="C1156" s="375" t="s">
        <v>108</v>
      </c>
      <c r="D1156" s="375" t="s">
        <v>8920</v>
      </c>
      <c r="F1156" t="str">
        <f t="shared" si="36"/>
        <v>98762</v>
      </c>
      <c r="H1156" s="35">
        <f t="shared" si="37"/>
        <v>0.1</v>
      </c>
    </row>
    <row r="1157" spans="1:8" ht="54">
      <c r="A1157" s="375" t="s">
        <v>14146</v>
      </c>
      <c r="B1157" s="330" t="s">
        <v>14147</v>
      </c>
      <c r="C1157" s="375" t="s">
        <v>108</v>
      </c>
      <c r="D1157" s="375" t="s">
        <v>8621</v>
      </c>
      <c r="F1157" t="str">
        <f t="shared" ref="F1157:F1220" si="38">TRIM(A1157)</f>
        <v>98763</v>
      </c>
      <c r="H1157" s="35">
        <f t="shared" ref="H1157:H1220" si="39">ROUND(D1157*(1+$H$1),2)</f>
        <v>4.33</v>
      </c>
    </row>
    <row r="1158" spans="1:8" ht="54">
      <c r="A1158" s="375" t="s">
        <v>23407</v>
      </c>
      <c r="B1158" s="330" t="s">
        <v>23408</v>
      </c>
      <c r="C1158" s="375" t="s">
        <v>108</v>
      </c>
      <c r="D1158" s="375" t="s">
        <v>8409</v>
      </c>
      <c r="F1158" t="str">
        <f t="shared" si="38"/>
        <v>99829</v>
      </c>
      <c r="H1158" s="35">
        <f t="shared" si="39"/>
        <v>0.15</v>
      </c>
    </row>
    <row r="1159" spans="1:8" ht="54">
      <c r="A1159" s="375" t="s">
        <v>23409</v>
      </c>
      <c r="B1159" s="330" t="s">
        <v>23410</v>
      </c>
      <c r="C1159" s="375" t="s">
        <v>108</v>
      </c>
      <c r="D1159" s="375" t="s">
        <v>8216</v>
      </c>
      <c r="F1159" t="str">
        <f t="shared" si="38"/>
        <v>99830</v>
      </c>
      <c r="H1159" s="35">
        <f t="shared" si="39"/>
        <v>0.03</v>
      </c>
    </row>
    <row r="1160" spans="1:8" ht="54">
      <c r="A1160" s="375" t="s">
        <v>23411</v>
      </c>
      <c r="B1160" s="330" t="s">
        <v>23412</v>
      </c>
      <c r="C1160" s="375" t="s">
        <v>108</v>
      </c>
      <c r="D1160" s="375" t="s">
        <v>8078</v>
      </c>
      <c r="F1160" t="str">
        <f t="shared" si="38"/>
        <v>99831</v>
      </c>
      <c r="H1160" s="35">
        <f t="shared" si="39"/>
        <v>0.22</v>
      </c>
    </row>
    <row r="1161" spans="1:8" ht="54">
      <c r="A1161" s="375" t="s">
        <v>23413</v>
      </c>
      <c r="B1161" s="330" t="s">
        <v>23414</v>
      </c>
      <c r="C1161" s="375" t="s">
        <v>108</v>
      </c>
      <c r="D1161" s="375" t="s">
        <v>8141</v>
      </c>
      <c r="F1161" t="str">
        <f t="shared" si="38"/>
        <v>99832</v>
      </c>
      <c r="H1161" s="35">
        <f t="shared" si="39"/>
        <v>1.1200000000000001</v>
      </c>
    </row>
    <row r="1162" spans="1:8" ht="27">
      <c r="A1162" s="375" t="s">
        <v>9012</v>
      </c>
      <c r="B1162" s="330" t="s">
        <v>2865</v>
      </c>
      <c r="C1162" s="375" t="s">
        <v>73</v>
      </c>
      <c r="D1162" s="375" t="s">
        <v>25752</v>
      </c>
      <c r="F1162" t="str">
        <f t="shared" si="38"/>
        <v>55960</v>
      </c>
      <c r="H1162" s="35">
        <f t="shared" si="39"/>
        <v>5.54</v>
      </c>
    </row>
    <row r="1163" spans="1:8" ht="54">
      <c r="A1163" s="375" t="s">
        <v>9014</v>
      </c>
      <c r="B1163" s="330" t="s">
        <v>25753</v>
      </c>
      <c r="C1163" s="375" t="s">
        <v>113</v>
      </c>
      <c r="D1163" s="375" t="s">
        <v>25754</v>
      </c>
      <c r="F1163" t="str">
        <f t="shared" si="38"/>
        <v>92259</v>
      </c>
      <c r="H1163" s="35">
        <f t="shared" si="39"/>
        <v>399.9</v>
      </c>
    </row>
    <row r="1164" spans="1:8" ht="54">
      <c r="A1164" s="375" t="s">
        <v>9015</v>
      </c>
      <c r="B1164" s="330" t="s">
        <v>25755</v>
      </c>
      <c r="C1164" s="375" t="s">
        <v>113</v>
      </c>
      <c r="D1164" s="375" t="s">
        <v>25756</v>
      </c>
      <c r="F1164" t="str">
        <f t="shared" si="38"/>
        <v>92260</v>
      </c>
      <c r="H1164" s="35">
        <f t="shared" si="39"/>
        <v>460.4</v>
      </c>
    </row>
    <row r="1165" spans="1:8" ht="54">
      <c r="A1165" s="375" t="s">
        <v>9016</v>
      </c>
      <c r="B1165" s="330" t="s">
        <v>25757</v>
      </c>
      <c r="C1165" s="375" t="s">
        <v>113</v>
      </c>
      <c r="D1165" s="375" t="s">
        <v>25758</v>
      </c>
      <c r="F1165" t="str">
        <f t="shared" si="38"/>
        <v>92261</v>
      </c>
      <c r="H1165" s="35">
        <f t="shared" si="39"/>
        <v>519.05999999999995</v>
      </c>
    </row>
    <row r="1166" spans="1:8" ht="54">
      <c r="A1166" s="375" t="s">
        <v>9017</v>
      </c>
      <c r="B1166" s="330" t="s">
        <v>25759</v>
      </c>
      <c r="C1166" s="375" t="s">
        <v>113</v>
      </c>
      <c r="D1166" s="375" t="s">
        <v>25760</v>
      </c>
      <c r="F1166" t="str">
        <f t="shared" si="38"/>
        <v>92262</v>
      </c>
      <c r="H1166" s="35">
        <f t="shared" si="39"/>
        <v>613.5</v>
      </c>
    </row>
    <row r="1167" spans="1:8" ht="54">
      <c r="A1167" s="375" t="s">
        <v>9018</v>
      </c>
      <c r="B1167" s="330" t="s">
        <v>25761</v>
      </c>
      <c r="C1167" s="375" t="s">
        <v>73</v>
      </c>
      <c r="D1167" s="375" t="s">
        <v>24364</v>
      </c>
      <c r="F1167" t="str">
        <f t="shared" si="38"/>
        <v>92539</v>
      </c>
      <c r="H1167" s="35">
        <f t="shared" si="39"/>
        <v>66.97</v>
      </c>
    </row>
    <row r="1168" spans="1:8" ht="54">
      <c r="A1168" s="375" t="s">
        <v>9019</v>
      </c>
      <c r="B1168" s="330" t="s">
        <v>25762</v>
      </c>
      <c r="C1168" s="375" t="s">
        <v>73</v>
      </c>
      <c r="D1168" s="375" t="s">
        <v>24596</v>
      </c>
      <c r="F1168" t="str">
        <f t="shared" si="38"/>
        <v>92540</v>
      </c>
      <c r="H1168" s="35">
        <f t="shared" si="39"/>
        <v>75.97</v>
      </c>
    </row>
    <row r="1169" spans="1:8" ht="54">
      <c r="A1169" s="375" t="s">
        <v>9020</v>
      </c>
      <c r="B1169" s="330" t="s">
        <v>25763</v>
      </c>
      <c r="C1169" s="375" t="s">
        <v>73</v>
      </c>
      <c r="D1169" s="375" t="s">
        <v>24740</v>
      </c>
      <c r="F1169" t="str">
        <f t="shared" si="38"/>
        <v>92541</v>
      </c>
      <c r="H1169" s="35">
        <f t="shared" si="39"/>
        <v>71.680000000000007</v>
      </c>
    </row>
    <row r="1170" spans="1:8" ht="54">
      <c r="A1170" s="375" t="s">
        <v>9021</v>
      </c>
      <c r="B1170" s="330" t="s">
        <v>25764</v>
      </c>
      <c r="C1170" s="375" t="s">
        <v>73</v>
      </c>
      <c r="D1170" s="375" t="s">
        <v>25765</v>
      </c>
      <c r="F1170" t="str">
        <f t="shared" si="38"/>
        <v>92542</v>
      </c>
      <c r="H1170" s="35">
        <f t="shared" si="39"/>
        <v>87.15</v>
      </c>
    </row>
    <row r="1171" spans="1:8" ht="67.5">
      <c r="A1171" s="375" t="s">
        <v>9022</v>
      </c>
      <c r="B1171" s="330" t="s">
        <v>25766</v>
      </c>
      <c r="C1171" s="375" t="s">
        <v>73</v>
      </c>
      <c r="D1171" s="375" t="s">
        <v>25767</v>
      </c>
      <c r="F1171" t="str">
        <f t="shared" si="38"/>
        <v>92543</v>
      </c>
      <c r="H1171" s="35">
        <f t="shared" si="39"/>
        <v>18.72</v>
      </c>
    </row>
    <row r="1172" spans="1:8" ht="54">
      <c r="A1172" s="375" t="s">
        <v>9023</v>
      </c>
      <c r="B1172" s="330" t="s">
        <v>25768</v>
      </c>
      <c r="C1172" s="375" t="s">
        <v>73</v>
      </c>
      <c r="D1172" s="375" t="s">
        <v>24783</v>
      </c>
      <c r="F1172" t="str">
        <f t="shared" si="38"/>
        <v>92544</v>
      </c>
      <c r="H1172" s="35">
        <f t="shared" si="39"/>
        <v>15.88</v>
      </c>
    </row>
    <row r="1173" spans="1:8" ht="54">
      <c r="A1173" s="375" t="s">
        <v>9024</v>
      </c>
      <c r="B1173" s="330" t="s">
        <v>25769</v>
      </c>
      <c r="C1173" s="375" t="s">
        <v>113</v>
      </c>
      <c r="D1173" s="375" t="s">
        <v>25770</v>
      </c>
      <c r="F1173" t="str">
        <f t="shared" si="38"/>
        <v>92545</v>
      </c>
      <c r="H1173" s="35">
        <f t="shared" si="39"/>
        <v>862.2</v>
      </c>
    </row>
    <row r="1174" spans="1:8" ht="54">
      <c r="A1174" s="375" t="s">
        <v>9025</v>
      </c>
      <c r="B1174" s="330" t="s">
        <v>25771</v>
      </c>
      <c r="C1174" s="375" t="s">
        <v>113</v>
      </c>
      <c r="D1174" s="375" t="s">
        <v>25772</v>
      </c>
      <c r="F1174" t="str">
        <f t="shared" si="38"/>
        <v>92546</v>
      </c>
      <c r="H1174" s="35">
        <f t="shared" si="39"/>
        <v>1057.78</v>
      </c>
    </row>
    <row r="1175" spans="1:8" ht="54">
      <c r="A1175" s="375" t="s">
        <v>9026</v>
      </c>
      <c r="B1175" s="330" t="s">
        <v>25773</v>
      </c>
      <c r="C1175" s="375" t="s">
        <v>113</v>
      </c>
      <c r="D1175" s="375" t="s">
        <v>25774</v>
      </c>
      <c r="F1175" t="str">
        <f t="shared" si="38"/>
        <v>92547</v>
      </c>
      <c r="H1175" s="35">
        <f t="shared" si="39"/>
        <v>1111.96</v>
      </c>
    </row>
    <row r="1176" spans="1:8" ht="54">
      <c r="A1176" s="375" t="s">
        <v>9027</v>
      </c>
      <c r="B1176" s="330" t="s">
        <v>25775</v>
      </c>
      <c r="C1176" s="375" t="s">
        <v>113</v>
      </c>
      <c r="D1176" s="375" t="s">
        <v>25776</v>
      </c>
      <c r="F1176" t="str">
        <f t="shared" si="38"/>
        <v>92548</v>
      </c>
      <c r="H1176" s="35">
        <f t="shared" si="39"/>
        <v>1237.3800000000001</v>
      </c>
    </row>
    <row r="1177" spans="1:8" ht="54">
      <c r="A1177" s="375" t="s">
        <v>9028</v>
      </c>
      <c r="B1177" s="330" t="s">
        <v>25777</v>
      </c>
      <c r="C1177" s="375" t="s">
        <v>113</v>
      </c>
      <c r="D1177" s="375" t="s">
        <v>25778</v>
      </c>
      <c r="F1177" t="str">
        <f t="shared" si="38"/>
        <v>92549</v>
      </c>
      <c r="H1177" s="35">
        <f t="shared" si="39"/>
        <v>1563.56</v>
      </c>
    </row>
    <row r="1178" spans="1:8" ht="54">
      <c r="A1178" s="375" t="s">
        <v>9029</v>
      </c>
      <c r="B1178" s="330" t="s">
        <v>25779</v>
      </c>
      <c r="C1178" s="375" t="s">
        <v>113</v>
      </c>
      <c r="D1178" s="375" t="s">
        <v>25780</v>
      </c>
      <c r="F1178" t="str">
        <f t="shared" si="38"/>
        <v>92550</v>
      </c>
      <c r="H1178" s="35">
        <f t="shared" si="39"/>
        <v>1865.69</v>
      </c>
    </row>
    <row r="1179" spans="1:8" ht="54">
      <c r="A1179" s="375" t="s">
        <v>9030</v>
      </c>
      <c r="B1179" s="330" t="s">
        <v>25781</v>
      </c>
      <c r="C1179" s="375" t="s">
        <v>113</v>
      </c>
      <c r="D1179" s="375" t="s">
        <v>25782</v>
      </c>
      <c r="F1179" t="str">
        <f t="shared" si="38"/>
        <v>92551</v>
      </c>
      <c r="H1179" s="35">
        <f t="shared" si="39"/>
        <v>1937.46</v>
      </c>
    </row>
    <row r="1180" spans="1:8" ht="54">
      <c r="A1180" s="375" t="s">
        <v>9031</v>
      </c>
      <c r="B1180" s="330" t="s">
        <v>25783</v>
      </c>
      <c r="C1180" s="375" t="s">
        <v>113</v>
      </c>
      <c r="D1180" s="375" t="s">
        <v>25784</v>
      </c>
      <c r="F1180" t="str">
        <f t="shared" si="38"/>
        <v>92552</v>
      </c>
      <c r="H1180" s="35">
        <f t="shared" si="39"/>
        <v>2114.41</v>
      </c>
    </row>
    <row r="1181" spans="1:8" ht="54">
      <c r="A1181" s="375" t="s">
        <v>9032</v>
      </c>
      <c r="B1181" s="330" t="s">
        <v>25785</v>
      </c>
      <c r="C1181" s="375" t="s">
        <v>113</v>
      </c>
      <c r="D1181" s="375" t="s">
        <v>25786</v>
      </c>
      <c r="F1181" t="str">
        <f t="shared" si="38"/>
        <v>92553</v>
      </c>
      <c r="H1181" s="35">
        <f t="shared" si="39"/>
        <v>2453.3000000000002</v>
      </c>
    </row>
    <row r="1182" spans="1:8" ht="54">
      <c r="A1182" s="375" t="s">
        <v>9033</v>
      </c>
      <c r="B1182" s="330" t="s">
        <v>25787</v>
      </c>
      <c r="C1182" s="375" t="s">
        <v>113</v>
      </c>
      <c r="D1182" s="375" t="s">
        <v>25788</v>
      </c>
      <c r="F1182" t="str">
        <f t="shared" si="38"/>
        <v>92554</v>
      </c>
      <c r="H1182" s="35">
        <f t="shared" si="39"/>
        <v>2534.9</v>
      </c>
    </row>
    <row r="1183" spans="1:8" ht="54">
      <c r="A1183" s="375" t="s">
        <v>9034</v>
      </c>
      <c r="B1183" s="330" t="s">
        <v>25789</v>
      </c>
      <c r="C1183" s="375" t="s">
        <v>113</v>
      </c>
      <c r="D1183" s="375" t="s">
        <v>25790</v>
      </c>
      <c r="F1183" t="str">
        <f t="shared" si="38"/>
        <v>92555</v>
      </c>
      <c r="H1183" s="35">
        <f t="shared" si="39"/>
        <v>851.46</v>
      </c>
    </row>
    <row r="1184" spans="1:8" ht="54">
      <c r="A1184" s="375" t="s">
        <v>9035</v>
      </c>
      <c r="B1184" s="330" t="s">
        <v>25791</v>
      </c>
      <c r="C1184" s="375" t="s">
        <v>113</v>
      </c>
      <c r="D1184" s="375" t="s">
        <v>25792</v>
      </c>
      <c r="F1184" t="str">
        <f t="shared" si="38"/>
        <v>92556</v>
      </c>
      <c r="H1184" s="35">
        <f t="shared" si="39"/>
        <v>1040.05</v>
      </c>
    </row>
    <row r="1185" spans="1:8" ht="54">
      <c r="A1185" s="375" t="s">
        <v>9036</v>
      </c>
      <c r="B1185" s="330" t="s">
        <v>25793</v>
      </c>
      <c r="C1185" s="375" t="s">
        <v>113</v>
      </c>
      <c r="D1185" s="375" t="s">
        <v>25794</v>
      </c>
      <c r="F1185" t="str">
        <f t="shared" si="38"/>
        <v>92557</v>
      </c>
      <c r="H1185" s="35">
        <f t="shared" si="39"/>
        <v>1094.22</v>
      </c>
    </row>
    <row r="1186" spans="1:8" ht="54">
      <c r="A1186" s="375" t="s">
        <v>9037</v>
      </c>
      <c r="B1186" s="330" t="s">
        <v>25795</v>
      </c>
      <c r="C1186" s="375" t="s">
        <v>113</v>
      </c>
      <c r="D1186" s="375" t="s">
        <v>25796</v>
      </c>
      <c r="F1186" t="str">
        <f t="shared" si="38"/>
        <v>92558</v>
      </c>
      <c r="H1186" s="35">
        <f t="shared" si="39"/>
        <v>1226.6300000000001</v>
      </c>
    </row>
    <row r="1187" spans="1:8" ht="54">
      <c r="A1187" s="375" t="s">
        <v>9038</v>
      </c>
      <c r="B1187" s="330" t="s">
        <v>25797</v>
      </c>
      <c r="C1187" s="375" t="s">
        <v>113</v>
      </c>
      <c r="D1187" s="375" t="s">
        <v>25798</v>
      </c>
      <c r="F1187" t="str">
        <f t="shared" si="38"/>
        <v>92559</v>
      </c>
      <c r="H1187" s="35">
        <f t="shared" si="39"/>
        <v>1544.66</v>
      </c>
    </row>
    <row r="1188" spans="1:8" ht="54">
      <c r="A1188" s="375" t="s">
        <v>9039</v>
      </c>
      <c r="B1188" s="330" t="s">
        <v>25799</v>
      </c>
      <c r="C1188" s="375" t="s">
        <v>113</v>
      </c>
      <c r="D1188" s="375" t="s">
        <v>25800</v>
      </c>
      <c r="F1188" t="str">
        <f t="shared" si="38"/>
        <v>92560</v>
      </c>
      <c r="H1188" s="35">
        <f t="shared" si="39"/>
        <v>1836.85</v>
      </c>
    </row>
    <row r="1189" spans="1:8" ht="54">
      <c r="A1189" s="375" t="s">
        <v>9040</v>
      </c>
      <c r="B1189" s="330" t="s">
        <v>25801</v>
      </c>
      <c r="C1189" s="375" t="s">
        <v>113</v>
      </c>
      <c r="D1189" s="375" t="s">
        <v>25802</v>
      </c>
      <c r="F1189" t="str">
        <f t="shared" si="38"/>
        <v>92561</v>
      </c>
      <c r="H1189" s="35">
        <f t="shared" si="39"/>
        <v>1909.9</v>
      </c>
    </row>
    <row r="1190" spans="1:8" ht="54">
      <c r="A1190" s="375" t="s">
        <v>9041</v>
      </c>
      <c r="B1190" s="330" t="s">
        <v>25803</v>
      </c>
      <c r="C1190" s="375" t="s">
        <v>113</v>
      </c>
      <c r="D1190" s="375" t="s">
        <v>25804</v>
      </c>
      <c r="F1190" t="str">
        <f t="shared" si="38"/>
        <v>92562</v>
      </c>
      <c r="H1190" s="35">
        <f t="shared" si="39"/>
        <v>2069.12</v>
      </c>
    </row>
    <row r="1191" spans="1:8" ht="54">
      <c r="A1191" s="375" t="s">
        <v>9042</v>
      </c>
      <c r="B1191" s="330" t="s">
        <v>25805</v>
      </c>
      <c r="C1191" s="375" t="s">
        <v>113</v>
      </c>
      <c r="D1191" s="375" t="s">
        <v>25806</v>
      </c>
      <c r="F1191" t="str">
        <f t="shared" si="38"/>
        <v>92563</v>
      </c>
      <c r="H1191" s="35">
        <f t="shared" si="39"/>
        <v>2398.2199999999998</v>
      </c>
    </row>
    <row r="1192" spans="1:8" ht="54">
      <c r="A1192" s="375" t="s">
        <v>9043</v>
      </c>
      <c r="B1192" s="330" t="s">
        <v>25807</v>
      </c>
      <c r="C1192" s="375" t="s">
        <v>113</v>
      </c>
      <c r="D1192" s="375" t="s">
        <v>25808</v>
      </c>
      <c r="F1192" t="str">
        <f t="shared" si="38"/>
        <v>92564</v>
      </c>
      <c r="H1192" s="35">
        <f t="shared" si="39"/>
        <v>2467.92</v>
      </c>
    </row>
    <row r="1193" spans="1:8" ht="54">
      <c r="A1193" s="375" t="s">
        <v>9044</v>
      </c>
      <c r="B1193" s="330" t="s">
        <v>4723</v>
      </c>
      <c r="C1193" s="375" t="s">
        <v>73</v>
      </c>
      <c r="D1193" s="375" t="s">
        <v>25809</v>
      </c>
      <c r="F1193" t="str">
        <f t="shared" si="38"/>
        <v>92565</v>
      </c>
      <c r="H1193" s="35">
        <f t="shared" si="39"/>
        <v>32.83</v>
      </c>
    </row>
    <row r="1194" spans="1:8" ht="67.5">
      <c r="A1194" s="375" t="s">
        <v>9045</v>
      </c>
      <c r="B1194" s="330" t="s">
        <v>4724</v>
      </c>
      <c r="C1194" s="375" t="s">
        <v>73</v>
      </c>
      <c r="D1194" s="375" t="s">
        <v>25810</v>
      </c>
      <c r="F1194" t="str">
        <f t="shared" si="38"/>
        <v>92566</v>
      </c>
      <c r="H1194" s="35">
        <f t="shared" si="39"/>
        <v>19.8</v>
      </c>
    </row>
    <row r="1195" spans="1:8" ht="54">
      <c r="A1195" s="375" t="s">
        <v>9046</v>
      </c>
      <c r="B1195" s="330" t="s">
        <v>4725</v>
      </c>
      <c r="C1195" s="375" t="s">
        <v>73</v>
      </c>
      <c r="D1195" s="375" t="s">
        <v>25811</v>
      </c>
      <c r="F1195" t="str">
        <f t="shared" si="38"/>
        <v>92567</v>
      </c>
      <c r="H1195" s="35">
        <f t="shared" si="39"/>
        <v>29.26</v>
      </c>
    </row>
    <row r="1196" spans="1:8" ht="67.5">
      <c r="A1196" s="375" t="s">
        <v>25812</v>
      </c>
      <c r="B1196" s="330" t="s">
        <v>25813</v>
      </c>
      <c r="C1196" s="375" t="s">
        <v>73</v>
      </c>
      <c r="D1196" s="375" t="s">
        <v>25809</v>
      </c>
      <c r="F1196" t="str">
        <f t="shared" si="38"/>
        <v>100379</v>
      </c>
      <c r="H1196" s="35">
        <f t="shared" si="39"/>
        <v>32.83</v>
      </c>
    </row>
    <row r="1197" spans="1:8" ht="67.5">
      <c r="A1197" s="375" t="s">
        <v>25814</v>
      </c>
      <c r="B1197" s="330" t="s">
        <v>25815</v>
      </c>
      <c r="C1197" s="375" t="s">
        <v>73</v>
      </c>
      <c r="D1197" s="375" t="s">
        <v>24903</v>
      </c>
      <c r="F1197" t="str">
        <f t="shared" si="38"/>
        <v>100380</v>
      </c>
      <c r="H1197" s="35">
        <f t="shared" si="39"/>
        <v>44.07</v>
      </c>
    </row>
    <row r="1198" spans="1:8" ht="67.5">
      <c r="A1198" s="375" t="s">
        <v>25816</v>
      </c>
      <c r="B1198" s="330" t="s">
        <v>25817</v>
      </c>
      <c r="C1198" s="375" t="s">
        <v>73</v>
      </c>
      <c r="D1198" s="375" t="s">
        <v>24628</v>
      </c>
      <c r="F1198" t="str">
        <f t="shared" si="38"/>
        <v>100381</v>
      </c>
      <c r="H1198" s="35">
        <f t="shared" si="39"/>
        <v>49.69</v>
      </c>
    </row>
    <row r="1199" spans="1:8" ht="81">
      <c r="A1199" s="375" t="s">
        <v>25818</v>
      </c>
      <c r="B1199" s="330" t="s">
        <v>25819</v>
      </c>
      <c r="C1199" s="375" t="s">
        <v>73</v>
      </c>
      <c r="D1199" s="375" t="s">
        <v>25820</v>
      </c>
      <c r="F1199" t="str">
        <f t="shared" si="38"/>
        <v>100383</v>
      </c>
      <c r="H1199" s="35">
        <f t="shared" si="39"/>
        <v>21.62</v>
      </c>
    </row>
    <row r="1200" spans="1:8" ht="67.5">
      <c r="A1200" s="375" t="s">
        <v>25821</v>
      </c>
      <c r="B1200" s="330" t="s">
        <v>25822</v>
      </c>
      <c r="C1200" s="375" t="s">
        <v>73</v>
      </c>
      <c r="D1200" s="375" t="s">
        <v>11042</v>
      </c>
      <c r="F1200" t="str">
        <f t="shared" si="38"/>
        <v>100384</v>
      </c>
      <c r="H1200" s="35">
        <f t="shared" si="39"/>
        <v>22.83</v>
      </c>
    </row>
    <row r="1201" spans="1:8" ht="67.5">
      <c r="A1201" s="375" t="s">
        <v>25823</v>
      </c>
      <c r="B1201" s="330" t="s">
        <v>25824</v>
      </c>
      <c r="C1201" s="375" t="s">
        <v>73</v>
      </c>
      <c r="D1201" s="375" t="s">
        <v>25811</v>
      </c>
      <c r="F1201" t="str">
        <f t="shared" si="38"/>
        <v>100385</v>
      </c>
      <c r="H1201" s="35">
        <f t="shared" si="39"/>
        <v>29.26</v>
      </c>
    </row>
    <row r="1202" spans="1:8" ht="54">
      <c r="A1202" s="375" t="s">
        <v>25825</v>
      </c>
      <c r="B1202" s="330" t="s">
        <v>25826</v>
      </c>
      <c r="C1202" s="375" t="s">
        <v>73</v>
      </c>
      <c r="D1202" s="375" t="s">
        <v>24669</v>
      </c>
      <c r="F1202" t="str">
        <f t="shared" si="38"/>
        <v>100386</v>
      </c>
      <c r="H1202" s="35">
        <f t="shared" si="39"/>
        <v>38.01</v>
      </c>
    </row>
    <row r="1203" spans="1:8" ht="67.5">
      <c r="A1203" s="375" t="s">
        <v>25827</v>
      </c>
      <c r="B1203" s="330" t="s">
        <v>25828</v>
      </c>
      <c r="C1203" s="375" t="s">
        <v>73</v>
      </c>
      <c r="D1203" s="375" t="s">
        <v>25659</v>
      </c>
      <c r="F1203" t="str">
        <f t="shared" si="38"/>
        <v>100387</v>
      </c>
      <c r="H1203" s="35">
        <f t="shared" si="39"/>
        <v>46.49</v>
      </c>
    </row>
    <row r="1204" spans="1:8" ht="40.5">
      <c r="A1204" s="375" t="s">
        <v>25829</v>
      </c>
      <c r="B1204" s="330" t="s">
        <v>25830</v>
      </c>
      <c r="C1204" s="375" t="s">
        <v>73</v>
      </c>
      <c r="D1204" s="375" t="s">
        <v>22073</v>
      </c>
      <c r="F1204" t="str">
        <f t="shared" si="38"/>
        <v>100388</v>
      </c>
      <c r="H1204" s="35">
        <f t="shared" si="39"/>
        <v>18.7</v>
      </c>
    </row>
    <row r="1205" spans="1:8" ht="40.5">
      <c r="A1205" s="375" t="s">
        <v>25831</v>
      </c>
      <c r="B1205" s="330" t="s">
        <v>25832</v>
      </c>
      <c r="C1205" s="375" t="s">
        <v>73</v>
      </c>
      <c r="D1205" s="375" t="s">
        <v>13726</v>
      </c>
      <c r="F1205" t="str">
        <f t="shared" si="38"/>
        <v>100389</v>
      </c>
      <c r="H1205" s="35">
        <f t="shared" si="39"/>
        <v>15.81</v>
      </c>
    </row>
    <row r="1206" spans="1:8" ht="54">
      <c r="A1206" s="375" t="s">
        <v>25833</v>
      </c>
      <c r="B1206" s="330" t="s">
        <v>25834</v>
      </c>
      <c r="C1206" s="375" t="s">
        <v>73</v>
      </c>
      <c r="D1206" s="375" t="s">
        <v>8260</v>
      </c>
      <c r="F1206" t="str">
        <f t="shared" si="38"/>
        <v>100390</v>
      </c>
      <c r="H1206" s="35">
        <f t="shared" si="39"/>
        <v>22.27</v>
      </c>
    </row>
    <row r="1207" spans="1:8" ht="54">
      <c r="A1207" s="375" t="s">
        <v>25835</v>
      </c>
      <c r="B1207" s="330" t="s">
        <v>25836</v>
      </c>
      <c r="C1207" s="375" t="s">
        <v>73</v>
      </c>
      <c r="D1207" s="375" t="s">
        <v>22800</v>
      </c>
      <c r="F1207" t="str">
        <f t="shared" si="38"/>
        <v>100391</v>
      </c>
      <c r="H1207" s="35">
        <f t="shared" si="39"/>
        <v>18.12</v>
      </c>
    </row>
    <row r="1208" spans="1:8" ht="40.5">
      <c r="A1208" s="375" t="s">
        <v>25837</v>
      </c>
      <c r="B1208" s="330" t="s">
        <v>25838</v>
      </c>
      <c r="C1208" s="375" t="s">
        <v>73</v>
      </c>
      <c r="D1208" s="375" t="s">
        <v>10078</v>
      </c>
      <c r="F1208" t="str">
        <f t="shared" si="38"/>
        <v>100392</v>
      </c>
      <c r="H1208" s="35">
        <f t="shared" si="39"/>
        <v>14.7</v>
      </c>
    </row>
    <row r="1209" spans="1:8" ht="40.5">
      <c r="A1209" s="375" t="s">
        <v>25839</v>
      </c>
      <c r="B1209" s="330" t="s">
        <v>25840</v>
      </c>
      <c r="C1209" s="375" t="s">
        <v>73</v>
      </c>
      <c r="D1209" s="375" t="s">
        <v>23629</v>
      </c>
      <c r="F1209" t="str">
        <f t="shared" si="38"/>
        <v>100393</v>
      </c>
      <c r="H1209" s="35">
        <f t="shared" si="39"/>
        <v>18.05</v>
      </c>
    </row>
    <row r="1210" spans="1:8" ht="40.5">
      <c r="A1210" s="375" t="s">
        <v>25841</v>
      </c>
      <c r="B1210" s="330" t="s">
        <v>25842</v>
      </c>
      <c r="C1210" s="375" t="s">
        <v>73</v>
      </c>
      <c r="D1210" s="375" t="s">
        <v>13463</v>
      </c>
      <c r="F1210" t="str">
        <f t="shared" si="38"/>
        <v>100394</v>
      </c>
      <c r="H1210" s="35">
        <f t="shared" si="39"/>
        <v>17.510000000000002</v>
      </c>
    </row>
    <row r="1211" spans="1:8" ht="40.5">
      <c r="A1211" s="375" t="s">
        <v>25843</v>
      </c>
      <c r="B1211" s="330" t="s">
        <v>25844</v>
      </c>
      <c r="C1211" s="375" t="s">
        <v>73</v>
      </c>
      <c r="D1211" s="375" t="s">
        <v>25820</v>
      </c>
      <c r="F1211" t="str">
        <f t="shared" si="38"/>
        <v>100395</v>
      </c>
      <c r="H1211" s="35">
        <f t="shared" si="39"/>
        <v>21.62</v>
      </c>
    </row>
    <row r="1212" spans="1:8" ht="40.5">
      <c r="A1212" s="375" t="s">
        <v>9047</v>
      </c>
      <c r="B1212" s="330" t="s">
        <v>25845</v>
      </c>
      <c r="C1212" s="375" t="s">
        <v>73</v>
      </c>
      <c r="D1212" s="375" t="s">
        <v>24928</v>
      </c>
      <c r="F1212" t="str">
        <f t="shared" si="38"/>
        <v>94189</v>
      </c>
      <c r="H1212" s="35">
        <f t="shared" si="39"/>
        <v>29.05</v>
      </c>
    </row>
    <row r="1213" spans="1:8" ht="40.5">
      <c r="A1213" s="375" t="s">
        <v>9048</v>
      </c>
      <c r="B1213" s="330" t="s">
        <v>25846</v>
      </c>
      <c r="C1213" s="375" t="s">
        <v>73</v>
      </c>
      <c r="D1213" s="375" t="s">
        <v>22439</v>
      </c>
      <c r="F1213" t="str">
        <f t="shared" si="38"/>
        <v>94192</v>
      </c>
      <c r="H1213" s="35">
        <f t="shared" si="39"/>
        <v>31.27</v>
      </c>
    </row>
    <row r="1214" spans="1:8" ht="40.5">
      <c r="A1214" s="375" t="s">
        <v>9049</v>
      </c>
      <c r="B1214" s="330" t="s">
        <v>25847</v>
      </c>
      <c r="C1214" s="375" t="s">
        <v>73</v>
      </c>
      <c r="D1214" s="375" t="s">
        <v>22491</v>
      </c>
      <c r="F1214" t="str">
        <f t="shared" si="38"/>
        <v>94195</v>
      </c>
      <c r="H1214" s="35">
        <f t="shared" si="39"/>
        <v>27.05</v>
      </c>
    </row>
    <row r="1215" spans="1:8" ht="40.5">
      <c r="A1215" s="375" t="s">
        <v>9050</v>
      </c>
      <c r="B1215" s="330" t="s">
        <v>25848</v>
      </c>
      <c r="C1215" s="375" t="s">
        <v>73</v>
      </c>
      <c r="D1215" s="375" t="s">
        <v>25849</v>
      </c>
      <c r="F1215" t="str">
        <f t="shared" si="38"/>
        <v>94198</v>
      </c>
      <c r="H1215" s="35">
        <f t="shared" si="39"/>
        <v>30</v>
      </c>
    </row>
    <row r="1216" spans="1:8" ht="40.5">
      <c r="A1216" s="375" t="s">
        <v>9051</v>
      </c>
      <c r="B1216" s="330" t="s">
        <v>25850</v>
      </c>
      <c r="C1216" s="375" t="s">
        <v>73</v>
      </c>
      <c r="D1216" s="375" t="s">
        <v>23843</v>
      </c>
      <c r="F1216" t="str">
        <f t="shared" si="38"/>
        <v>94201</v>
      </c>
      <c r="H1216" s="35">
        <f t="shared" si="39"/>
        <v>39.020000000000003</v>
      </c>
    </row>
    <row r="1217" spans="1:8" ht="40.5">
      <c r="A1217" s="375" t="s">
        <v>9052</v>
      </c>
      <c r="B1217" s="330" t="s">
        <v>25851</v>
      </c>
      <c r="C1217" s="375" t="s">
        <v>73</v>
      </c>
      <c r="D1217" s="375" t="s">
        <v>25852</v>
      </c>
      <c r="F1217" t="str">
        <f t="shared" si="38"/>
        <v>94204</v>
      </c>
      <c r="H1217" s="35">
        <f t="shared" si="39"/>
        <v>44.05</v>
      </c>
    </row>
    <row r="1218" spans="1:8" ht="27">
      <c r="A1218" s="375" t="s">
        <v>9053</v>
      </c>
      <c r="B1218" s="330" t="s">
        <v>25853</v>
      </c>
      <c r="C1218" s="375" t="s">
        <v>75</v>
      </c>
      <c r="D1218" s="375" t="s">
        <v>23459</v>
      </c>
      <c r="F1218" t="str">
        <f t="shared" si="38"/>
        <v>94224</v>
      </c>
      <c r="H1218" s="35">
        <f t="shared" si="39"/>
        <v>21.93</v>
      </c>
    </row>
    <row r="1219" spans="1:8" ht="40.5">
      <c r="A1219" s="375" t="s">
        <v>9054</v>
      </c>
      <c r="B1219" s="330" t="s">
        <v>25854</v>
      </c>
      <c r="C1219" s="375" t="s">
        <v>73</v>
      </c>
      <c r="D1219" s="375" t="s">
        <v>25855</v>
      </c>
      <c r="F1219" t="str">
        <f t="shared" si="38"/>
        <v>94225</v>
      </c>
      <c r="H1219" s="35">
        <f t="shared" si="39"/>
        <v>21.18</v>
      </c>
    </row>
    <row r="1220" spans="1:8" ht="40.5">
      <c r="A1220" s="375" t="s">
        <v>9055</v>
      </c>
      <c r="B1220" s="330" t="s">
        <v>25856</v>
      </c>
      <c r="C1220" s="375" t="s">
        <v>73</v>
      </c>
      <c r="D1220" s="375" t="s">
        <v>22425</v>
      </c>
      <c r="F1220" t="str">
        <f t="shared" si="38"/>
        <v>94226</v>
      </c>
      <c r="H1220" s="35">
        <f t="shared" si="39"/>
        <v>14.92</v>
      </c>
    </row>
    <row r="1221" spans="1:8" ht="27">
      <c r="A1221" s="375" t="s">
        <v>9057</v>
      </c>
      <c r="B1221" s="330" t="s">
        <v>25857</v>
      </c>
      <c r="C1221" s="375" t="s">
        <v>113</v>
      </c>
      <c r="D1221" s="375" t="s">
        <v>16993</v>
      </c>
      <c r="F1221" t="str">
        <f t="shared" ref="F1221:F1284" si="40">TRIM(A1221)</f>
        <v>94232</v>
      </c>
      <c r="H1221" s="35">
        <f t="shared" ref="H1221:H1284" si="41">ROUND(D1221*(1+$H$1),2)</f>
        <v>2.46</v>
      </c>
    </row>
    <row r="1222" spans="1:8" ht="40.5">
      <c r="A1222" s="375" t="s">
        <v>9059</v>
      </c>
      <c r="B1222" s="330" t="s">
        <v>25858</v>
      </c>
      <c r="C1222" s="375" t="s">
        <v>73</v>
      </c>
      <c r="D1222" s="375" t="s">
        <v>22491</v>
      </c>
      <c r="F1222" t="str">
        <f t="shared" si="40"/>
        <v>94440</v>
      </c>
      <c r="H1222" s="35">
        <f t="shared" si="41"/>
        <v>27.05</v>
      </c>
    </row>
    <row r="1223" spans="1:8" ht="40.5">
      <c r="A1223" s="375" t="s">
        <v>9060</v>
      </c>
      <c r="B1223" s="330" t="s">
        <v>25859</v>
      </c>
      <c r="C1223" s="375" t="s">
        <v>73</v>
      </c>
      <c r="D1223" s="375" t="s">
        <v>25849</v>
      </c>
      <c r="F1223" t="str">
        <f t="shared" si="40"/>
        <v>94441</v>
      </c>
      <c r="H1223" s="35">
        <f t="shared" si="41"/>
        <v>30</v>
      </c>
    </row>
    <row r="1224" spans="1:8" ht="40.5">
      <c r="A1224" s="375" t="s">
        <v>9061</v>
      </c>
      <c r="B1224" s="330" t="s">
        <v>25860</v>
      </c>
      <c r="C1224" s="375" t="s">
        <v>73</v>
      </c>
      <c r="D1224" s="375" t="s">
        <v>22491</v>
      </c>
      <c r="F1224" t="str">
        <f t="shared" si="40"/>
        <v>94442</v>
      </c>
      <c r="H1224" s="35">
        <f t="shared" si="41"/>
        <v>27.05</v>
      </c>
    </row>
    <row r="1225" spans="1:8" ht="40.5">
      <c r="A1225" s="375" t="s">
        <v>9062</v>
      </c>
      <c r="B1225" s="330" t="s">
        <v>25861</v>
      </c>
      <c r="C1225" s="375" t="s">
        <v>73</v>
      </c>
      <c r="D1225" s="375" t="s">
        <v>25849</v>
      </c>
      <c r="F1225" t="str">
        <f t="shared" si="40"/>
        <v>94443</v>
      </c>
      <c r="H1225" s="35">
        <f t="shared" si="41"/>
        <v>30</v>
      </c>
    </row>
    <row r="1226" spans="1:8" ht="40.5">
      <c r="A1226" s="375" t="s">
        <v>9063</v>
      </c>
      <c r="B1226" s="330" t="s">
        <v>25862</v>
      </c>
      <c r="C1226" s="375" t="s">
        <v>73</v>
      </c>
      <c r="D1226" s="375" t="s">
        <v>23843</v>
      </c>
      <c r="F1226" t="str">
        <f t="shared" si="40"/>
        <v>94445</v>
      </c>
      <c r="H1226" s="35">
        <f t="shared" si="41"/>
        <v>39.020000000000003</v>
      </c>
    </row>
    <row r="1227" spans="1:8" ht="40.5">
      <c r="A1227" s="375" t="s">
        <v>9064</v>
      </c>
      <c r="B1227" s="330" t="s">
        <v>25863</v>
      </c>
      <c r="C1227" s="375" t="s">
        <v>73</v>
      </c>
      <c r="D1227" s="375" t="s">
        <v>25852</v>
      </c>
      <c r="F1227" t="str">
        <f t="shared" si="40"/>
        <v>94446</v>
      </c>
      <c r="H1227" s="35">
        <f t="shared" si="41"/>
        <v>44.05</v>
      </c>
    </row>
    <row r="1228" spans="1:8" ht="40.5">
      <c r="A1228" s="375" t="s">
        <v>9065</v>
      </c>
      <c r="B1228" s="330" t="s">
        <v>25864</v>
      </c>
      <c r="C1228" s="375" t="s">
        <v>73</v>
      </c>
      <c r="D1228" s="375" t="s">
        <v>23843</v>
      </c>
      <c r="F1228" t="str">
        <f t="shared" si="40"/>
        <v>94447</v>
      </c>
      <c r="H1228" s="35">
        <f t="shared" si="41"/>
        <v>39.020000000000003</v>
      </c>
    </row>
    <row r="1229" spans="1:8" ht="40.5">
      <c r="A1229" s="375" t="s">
        <v>9066</v>
      </c>
      <c r="B1229" s="330" t="s">
        <v>25865</v>
      </c>
      <c r="C1229" s="375" t="s">
        <v>73</v>
      </c>
      <c r="D1229" s="375" t="s">
        <v>25852</v>
      </c>
      <c r="F1229" t="str">
        <f t="shared" si="40"/>
        <v>94448</v>
      </c>
      <c r="H1229" s="35">
        <f t="shared" si="41"/>
        <v>44.05</v>
      </c>
    </row>
    <row r="1230" spans="1:8" ht="54">
      <c r="A1230" s="375" t="s">
        <v>9067</v>
      </c>
      <c r="B1230" s="330" t="s">
        <v>25866</v>
      </c>
      <c r="C1230" s="375" t="s">
        <v>73</v>
      </c>
      <c r="D1230" s="375" t="s">
        <v>24700</v>
      </c>
      <c r="F1230" t="str">
        <f t="shared" si="40"/>
        <v>94207</v>
      </c>
      <c r="H1230" s="35">
        <f t="shared" si="41"/>
        <v>43.33</v>
      </c>
    </row>
    <row r="1231" spans="1:8" ht="54">
      <c r="A1231" s="375" t="s">
        <v>9068</v>
      </c>
      <c r="B1231" s="330" t="s">
        <v>25867</v>
      </c>
      <c r="C1231" s="375" t="s">
        <v>73</v>
      </c>
      <c r="D1231" s="375" t="s">
        <v>23977</v>
      </c>
      <c r="F1231" t="str">
        <f t="shared" si="40"/>
        <v>94210</v>
      </c>
      <c r="H1231" s="35">
        <f t="shared" si="41"/>
        <v>46.03</v>
      </c>
    </row>
    <row r="1232" spans="1:8" ht="40.5">
      <c r="A1232" s="375" t="s">
        <v>9069</v>
      </c>
      <c r="B1232" s="330" t="s">
        <v>25868</v>
      </c>
      <c r="C1232" s="375" t="s">
        <v>73</v>
      </c>
      <c r="D1232" s="375" t="s">
        <v>25869</v>
      </c>
      <c r="F1232" t="str">
        <f t="shared" si="40"/>
        <v>94218</v>
      </c>
      <c r="H1232" s="35">
        <f t="shared" si="41"/>
        <v>95.19</v>
      </c>
    </row>
    <row r="1233" spans="1:8" ht="27">
      <c r="A1233" s="375" t="s">
        <v>9070</v>
      </c>
      <c r="B1233" s="330" t="s">
        <v>25870</v>
      </c>
      <c r="C1233" s="375" t="s">
        <v>73</v>
      </c>
      <c r="D1233" s="375" t="s">
        <v>25424</v>
      </c>
      <c r="F1233" t="str">
        <f t="shared" si="40"/>
        <v>94213</v>
      </c>
      <c r="H1233" s="35">
        <f t="shared" si="41"/>
        <v>49.66</v>
      </c>
    </row>
    <row r="1234" spans="1:8" ht="40.5">
      <c r="A1234" s="375" t="s">
        <v>9071</v>
      </c>
      <c r="B1234" s="330" t="s">
        <v>25871</v>
      </c>
      <c r="C1234" s="375" t="s">
        <v>73</v>
      </c>
      <c r="D1234" s="375" t="s">
        <v>25872</v>
      </c>
      <c r="F1234" t="str">
        <f t="shared" si="40"/>
        <v>94216</v>
      </c>
      <c r="H1234" s="35">
        <f t="shared" si="41"/>
        <v>366.57</v>
      </c>
    </row>
    <row r="1235" spans="1:8" ht="54">
      <c r="A1235" s="375" t="s">
        <v>9072</v>
      </c>
      <c r="B1235" s="330" t="s">
        <v>25873</v>
      </c>
      <c r="C1235" s="375" t="s">
        <v>75</v>
      </c>
      <c r="D1235" s="375" t="s">
        <v>25874</v>
      </c>
      <c r="F1235" t="str">
        <f t="shared" si="40"/>
        <v>94219</v>
      </c>
      <c r="H1235" s="35">
        <f t="shared" si="41"/>
        <v>26.2</v>
      </c>
    </row>
    <row r="1236" spans="1:8" ht="54">
      <c r="A1236" s="375" t="s">
        <v>9073</v>
      </c>
      <c r="B1236" s="330" t="s">
        <v>25875</v>
      </c>
      <c r="C1236" s="375" t="s">
        <v>75</v>
      </c>
      <c r="D1236" s="375" t="s">
        <v>24464</v>
      </c>
      <c r="F1236" t="str">
        <f t="shared" si="40"/>
        <v>94220</v>
      </c>
      <c r="H1236" s="35">
        <f t="shared" si="41"/>
        <v>42.21</v>
      </c>
    </row>
    <row r="1237" spans="1:8" ht="54">
      <c r="A1237" s="375" t="s">
        <v>9074</v>
      </c>
      <c r="B1237" s="330" t="s">
        <v>25876</v>
      </c>
      <c r="C1237" s="375" t="s">
        <v>75</v>
      </c>
      <c r="D1237" s="375" t="s">
        <v>23454</v>
      </c>
      <c r="F1237" t="str">
        <f t="shared" si="40"/>
        <v>94221</v>
      </c>
      <c r="H1237" s="35">
        <f t="shared" si="41"/>
        <v>20.36</v>
      </c>
    </row>
    <row r="1238" spans="1:8" ht="54">
      <c r="A1238" s="375" t="s">
        <v>9076</v>
      </c>
      <c r="B1238" s="330" t="s">
        <v>25877</v>
      </c>
      <c r="C1238" s="375" t="s">
        <v>75</v>
      </c>
      <c r="D1238" s="375" t="s">
        <v>25878</v>
      </c>
      <c r="F1238" t="str">
        <f t="shared" si="40"/>
        <v>94222</v>
      </c>
      <c r="H1238" s="35">
        <f t="shared" si="41"/>
        <v>36.36</v>
      </c>
    </row>
    <row r="1239" spans="1:8" ht="40.5">
      <c r="A1239" s="375" t="s">
        <v>9077</v>
      </c>
      <c r="B1239" s="330" t="s">
        <v>25879</v>
      </c>
      <c r="C1239" s="375" t="s">
        <v>75</v>
      </c>
      <c r="D1239" s="375" t="s">
        <v>25880</v>
      </c>
      <c r="F1239" t="str">
        <f t="shared" si="40"/>
        <v>94223</v>
      </c>
      <c r="H1239" s="35">
        <f t="shared" si="41"/>
        <v>55.56</v>
      </c>
    </row>
    <row r="1240" spans="1:8" ht="40.5">
      <c r="A1240" s="375" t="s">
        <v>9078</v>
      </c>
      <c r="B1240" s="330" t="s">
        <v>25881</v>
      </c>
      <c r="C1240" s="375" t="s">
        <v>75</v>
      </c>
      <c r="D1240" s="375" t="s">
        <v>25882</v>
      </c>
      <c r="F1240" t="str">
        <f t="shared" si="40"/>
        <v>94451</v>
      </c>
      <c r="H1240" s="35">
        <f t="shared" si="41"/>
        <v>124.95</v>
      </c>
    </row>
    <row r="1241" spans="1:8" ht="40.5">
      <c r="A1241" s="375" t="s">
        <v>25883</v>
      </c>
      <c r="B1241" s="330" t="s">
        <v>25884</v>
      </c>
      <c r="C1241" s="375" t="s">
        <v>75</v>
      </c>
      <c r="D1241" s="375" t="s">
        <v>25885</v>
      </c>
      <c r="F1241" t="str">
        <f t="shared" si="40"/>
        <v>100325</v>
      </c>
      <c r="H1241" s="35">
        <f t="shared" si="41"/>
        <v>53.51</v>
      </c>
    </row>
    <row r="1242" spans="1:8" ht="40.5">
      <c r="A1242" s="375" t="s">
        <v>25886</v>
      </c>
      <c r="B1242" s="330" t="s">
        <v>25887</v>
      </c>
      <c r="C1242" s="375" t="s">
        <v>75</v>
      </c>
      <c r="D1242" s="375" t="s">
        <v>24884</v>
      </c>
      <c r="F1242" t="str">
        <f t="shared" si="40"/>
        <v>100327</v>
      </c>
      <c r="H1242" s="35">
        <f t="shared" si="41"/>
        <v>49.35</v>
      </c>
    </row>
    <row r="1243" spans="1:8" ht="40.5">
      <c r="A1243" s="375" t="s">
        <v>25888</v>
      </c>
      <c r="B1243" s="330" t="s">
        <v>25889</v>
      </c>
      <c r="C1243" s="375" t="s">
        <v>73</v>
      </c>
      <c r="D1243" s="375" t="s">
        <v>11126</v>
      </c>
      <c r="F1243" t="str">
        <f t="shared" si="40"/>
        <v>100328</v>
      </c>
      <c r="H1243" s="35">
        <f t="shared" si="41"/>
        <v>11.14</v>
      </c>
    </row>
    <row r="1244" spans="1:8" ht="40.5">
      <c r="A1244" s="375" t="s">
        <v>25890</v>
      </c>
      <c r="B1244" s="330" t="s">
        <v>25891</v>
      </c>
      <c r="C1244" s="375" t="s">
        <v>73</v>
      </c>
      <c r="D1244" s="375" t="s">
        <v>8994</v>
      </c>
      <c r="F1244" t="str">
        <f t="shared" si="40"/>
        <v>100329</v>
      </c>
      <c r="H1244" s="35">
        <f t="shared" si="41"/>
        <v>14.1</v>
      </c>
    </row>
    <row r="1245" spans="1:8" ht="40.5">
      <c r="A1245" s="375" t="s">
        <v>25892</v>
      </c>
      <c r="B1245" s="330" t="s">
        <v>25893</v>
      </c>
      <c r="C1245" s="375" t="s">
        <v>73</v>
      </c>
      <c r="D1245" s="375" t="s">
        <v>13784</v>
      </c>
      <c r="F1245" t="str">
        <f t="shared" si="40"/>
        <v>100330</v>
      </c>
      <c r="H1245" s="35">
        <f t="shared" si="41"/>
        <v>15.15</v>
      </c>
    </row>
    <row r="1246" spans="1:8" ht="40.5">
      <c r="A1246" s="375" t="s">
        <v>25894</v>
      </c>
      <c r="B1246" s="330" t="s">
        <v>25895</v>
      </c>
      <c r="C1246" s="375" t="s">
        <v>73</v>
      </c>
      <c r="D1246" s="375" t="s">
        <v>25167</v>
      </c>
      <c r="F1246" t="str">
        <f t="shared" si="40"/>
        <v>100331</v>
      </c>
      <c r="H1246" s="35">
        <f t="shared" si="41"/>
        <v>20.190000000000001</v>
      </c>
    </row>
    <row r="1247" spans="1:8" ht="54">
      <c r="A1247" s="375" t="s">
        <v>25896</v>
      </c>
      <c r="B1247" s="330" t="s">
        <v>25897</v>
      </c>
      <c r="C1247" s="375" t="s">
        <v>75</v>
      </c>
      <c r="D1247" s="375" t="s">
        <v>25898</v>
      </c>
      <c r="F1247" t="str">
        <f t="shared" si="40"/>
        <v>100434</v>
      </c>
      <c r="H1247" s="35">
        <f t="shared" si="41"/>
        <v>65.239999999999995</v>
      </c>
    </row>
    <row r="1248" spans="1:8" ht="40.5">
      <c r="A1248" s="375" t="s">
        <v>25899</v>
      </c>
      <c r="B1248" s="330" t="s">
        <v>25900</v>
      </c>
      <c r="C1248" s="375" t="s">
        <v>75</v>
      </c>
      <c r="D1248" s="375" t="s">
        <v>13992</v>
      </c>
      <c r="F1248" t="str">
        <f t="shared" si="40"/>
        <v>100435</v>
      </c>
      <c r="H1248" s="35">
        <f t="shared" si="41"/>
        <v>28.97</v>
      </c>
    </row>
    <row r="1249" spans="1:8" ht="40.5">
      <c r="A1249" s="375" t="s">
        <v>9079</v>
      </c>
      <c r="B1249" s="330" t="s">
        <v>25901</v>
      </c>
      <c r="C1249" s="375" t="s">
        <v>75</v>
      </c>
      <c r="D1249" s="375" t="s">
        <v>25074</v>
      </c>
      <c r="F1249" t="str">
        <f t="shared" si="40"/>
        <v>94227</v>
      </c>
      <c r="H1249" s="35">
        <f t="shared" si="41"/>
        <v>48.2</v>
      </c>
    </row>
    <row r="1250" spans="1:8" ht="40.5">
      <c r="A1250" s="375" t="s">
        <v>9080</v>
      </c>
      <c r="B1250" s="330" t="s">
        <v>25902</v>
      </c>
      <c r="C1250" s="375" t="s">
        <v>75</v>
      </c>
      <c r="D1250" s="375" t="s">
        <v>25903</v>
      </c>
      <c r="F1250" t="str">
        <f t="shared" si="40"/>
        <v>94228</v>
      </c>
      <c r="H1250" s="35">
        <f t="shared" si="41"/>
        <v>71.900000000000006</v>
      </c>
    </row>
    <row r="1251" spans="1:8" ht="40.5">
      <c r="A1251" s="375" t="s">
        <v>9081</v>
      </c>
      <c r="B1251" s="330" t="s">
        <v>25904</v>
      </c>
      <c r="C1251" s="375" t="s">
        <v>75</v>
      </c>
      <c r="D1251" s="375" t="s">
        <v>25905</v>
      </c>
      <c r="F1251" t="str">
        <f t="shared" si="40"/>
        <v>94229</v>
      </c>
      <c r="H1251" s="35">
        <f t="shared" si="41"/>
        <v>140.31</v>
      </c>
    </row>
    <row r="1252" spans="1:8" ht="27">
      <c r="A1252" s="375" t="s">
        <v>9082</v>
      </c>
      <c r="B1252" s="330" t="s">
        <v>25906</v>
      </c>
      <c r="C1252" s="375" t="s">
        <v>75</v>
      </c>
      <c r="D1252" s="375" t="s">
        <v>25907</v>
      </c>
      <c r="F1252" t="str">
        <f t="shared" si="40"/>
        <v>94231</v>
      </c>
      <c r="H1252" s="35">
        <f t="shared" si="41"/>
        <v>42.07</v>
      </c>
    </row>
    <row r="1253" spans="1:8" ht="54">
      <c r="A1253" s="375" t="s">
        <v>9083</v>
      </c>
      <c r="B1253" s="330" t="s">
        <v>25908</v>
      </c>
      <c r="C1253" s="375" t="s">
        <v>73</v>
      </c>
      <c r="D1253" s="375" t="s">
        <v>23728</v>
      </c>
      <c r="F1253" t="str">
        <f t="shared" si="40"/>
        <v>94449</v>
      </c>
      <c r="H1253" s="35">
        <f t="shared" si="41"/>
        <v>73.88</v>
      </c>
    </row>
    <row r="1254" spans="1:8" ht="27">
      <c r="A1254" s="375" t="s">
        <v>4726</v>
      </c>
      <c r="B1254" s="330" t="s">
        <v>4727</v>
      </c>
      <c r="C1254" s="375" t="s">
        <v>71</v>
      </c>
      <c r="D1254" s="375" t="s">
        <v>25909</v>
      </c>
      <c r="F1254" t="str">
        <f t="shared" si="40"/>
        <v>73970/1</v>
      </c>
      <c r="H1254" s="35">
        <f t="shared" si="41"/>
        <v>13.02</v>
      </c>
    </row>
    <row r="1255" spans="1:8" ht="27">
      <c r="A1255" s="375" t="s">
        <v>4728</v>
      </c>
      <c r="B1255" s="330" t="s">
        <v>4729</v>
      </c>
      <c r="C1255" s="375" t="s">
        <v>71</v>
      </c>
      <c r="D1255" s="375" t="s">
        <v>24714</v>
      </c>
      <c r="F1255" t="str">
        <f t="shared" si="40"/>
        <v>73970/2</v>
      </c>
      <c r="H1255" s="35">
        <f t="shared" si="41"/>
        <v>9.5299999999999994</v>
      </c>
    </row>
    <row r="1256" spans="1:8" ht="40.5">
      <c r="A1256" s="375" t="s">
        <v>9085</v>
      </c>
      <c r="B1256" s="330" t="s">
        <v>25910</v>
      </c>
      <c r="C1256" s="375" t="s">
        <v>113</v>
      </c>
      <c r="D1256" s="375" t="s">
        <v>25911</v>
      </c>
      <c r="F1256" t="str">
        <f t="shared" si="40"/>
        <v>92255</v>
      </c>
      <c r="H1256" s="35">
        <f t="shared" si="41"/>
        <v>187.21</v>
      </c>
    </row>
    <row r="1257" spans="1:8" ht="40.5">
      <c r="A1257" s="375" t="s">
        <v>9086</v>
      </c>
      <c r="B1257" s="330" t="s">
        <v>25912</v>
      </c>
      <c r="C1257" s="375" t="s">
        <v>113</v>
      </c>
      <c r="D1257" s="375" t="s">
        <v>25913</v>
      </c>
      <c r="F1257" t="str">
        <f t="shared" si="40"/>
        <v>92256</v>
      </c>
      <c r="H1257" s="35">
        <f t="shared" si="41"/>
        <v>234.68</v>
      </c>
    </row>
    <row r="1258" spans="1:8" ht="40.5">
      <c r="A1258" s="375" t="s">
        <v>9087</v>
      </c>
      <c r="B1258" s="330" t="s">
        <v>25914</v>
      </c>
      <c r="C1258" s="375" t="s">
        <v>113</v>
      </c>
      <c r="D1258" s="375" t="s">
        <v>25915</v>
      </c>
      <c r="F1258" t="str">
        <f t="shared" si="40"/>
        <v>92257</v>
      </c>
      <c r="H1258" s="35">
        <f t="shared" si="41"/>
        <v>281.45999999999998</v>
      </c>
    </row>
    <row r="1259" spans="1:8" ht="40.5">
      <c r="A1259" s="375" t="s">
        <v>9088</v>
      </c>
      <c r="B1259" s="330" t="s">
        <v>25916</v>
      </c>
      <c r="C1259" s="375" t="s">
        <v>113</v>
      </c>
      <c r="D1259" s="375" t="s">
        <v>25917</v>
      </c>
      <c r="F1259" t="str">
        <f t="shared" si="40"/>
        <v>92258</v>
      </c>
      <c r="H1259" s="35">
        <f t="shared" si="41"/>
        <v>356.68</v>
      </c>
    </row>
    <row r="1260" spans="1:8" ht="54">
      <c r="A1260" s="375" t="s">
        <v>9089</v>
      </c>
      <c r="B1260" s="330" t="s">
        <v>25918</v>
      </c>
      <c r="C1260" s="375" t="s">
        <v>73</v>
      </c>
      <c r="D1260" s="375" t="s">
        <v>25919</v>
      </c>
      <c r="F1260" t="str">
        <f t="shared" si="40"/>
        <v>92568</v>
      </c>
      <c r="H1260" s="35">
        <f t="shared" si="41"/>
        <v>91.03</v>
      </c>
    </row>
    <row r="1261" spans="1:8" ht="54">
      <c r="A1261" s="375" t="s">
        <v>9090</v>
      </c>
      <c r="B1261" s="330" t="s">
        <v>25920</v>
      </c>
      <c r="C1261" s="375" t="s">
        <v>73</v>
      </c>
      <c r="D1261" s="375" t="s">
        <v>24883</v>
      </c>
      <c r="F1261" t="str">
        <f t="shared" si="40"/>
        <v>92569</v>
      </c>
      <c r="H1261" s="35">
        <f t="shared" si="41"/>
        <v>41.37</v>
      </c>
    </row>
    <row r="1262" spans="1:8" ht="54">
      <c r="A1262" s="375" t="s">
        <v>9091</v>
      </c>
      <c r="B1262" s="330" t="s">
        <v>25921</v>
      </c>
      <c r="C1262" s="375" t="s">
        <v>73</v>
      </c>
      <c r="D1262" s="375" t="s">
        <v>22609</v>
      </c>
      <c r="F1262" t="str">
        <f t="shared" si="40"/>
        <v>92570</v>
      </c>
      <c r="H1262" s="35">
        <f t="shared" si="41"/>
        <v>18.809999999999999</v>
      </c>
    </row>
    <row r="1263" spans="1:8" ht="54">
      <c r="A1263" s="375" t="s">
        <v>9092</v>
      </c>
      <c r="B1263" s="330" t="s">
        <v>25922</v>
      </c>
      <c r="C1263" s="375" t="s">
        <v>73</v>
      </c>
      <c r="D1263" s="375" t="s">
        <v>24702</v>
      </c>
      <c r="F1263" t="str">
        <f t="shared" si="40"/>
        <v>92571</v>
      </c>
      <c r="H1263" s="35">
        <f t="shared" si="41"/>
        <v>99.83</v>
      </c>
    </row>
    <row r="1264" spans="1:8" ht="54">
      <c r="A1264" s="375" t="s">
        <v>9093</v>
      </c>
      <c r="B1264" s="330" t="s">
        <v>25923</v>
      </c>
      <c r="C1264" s="375" t="s">
        <v>73</v>
      </c>
      <c r="D1264" s="375" t="s">
        <v>23487</v>
      </c>
      <c r="F1264" t="str">
        <f t="shared" si="40"/>
        <v>92572</v>
      </c>
      <c r="H1264" s="35">
        <f t="shared" si="41"/>
        <v>51.39</v>
      </c>
    </row>
    <row r="1265" spans="1:8" ht="54">
      <c r="A1265" s="375" t="s">
        <v>9094</v>
      </c>
      <c r="B1265" s="330" t="s">
        <v>25924</v>
      </c>
      <c r="C1265" s="375" t="s">
        <v>73</v>
      </c>
      <c r="D1265" s="375" t="s">
        <v>25177</v>
      </c>
      <c r="F1265" t="str">
        <f t="shared" si="40"/>
        <v>92573</v>
      </c>
      <c r="H1265" s="35">
        <f t="shared" si="41"/>
        <v>22.52</v>
      </c>
    </row>
    <row r="1266" spans="1:8" ht="54">
      <c r="A1266" s="375" t="s">
        <v>9095</v>
      </c>
      <c r="B1266" s="330" t="s">
        <v>25925</v>
      </c>
      <c r="C1266" s="375" t="s">
        <v>73</v>
      </c>
      <c r="D1266" s="375" t="s">
        <v>25926</v>
      </c>
      <c r="F1266" t="str">
        <f t="shared" si="40"/>
        <v>92574</v>
      </c>
      <c r="H1266" s="35">
        <f t="shared" si="41"/>
        <v>97.57</v>
      </c>
    </row>
    <row r="1267" spans="1:8" ht="40.5">
      <c r="A1267" s="375" t="s">
        <v>9096</v>
      </c>
      <c r="B1267" s="330" t="s">
        <v>25927</v>
      </c>
      <c r="C1267" s="375" t="s">
        <v>73</v>
      </c>
      <c r="D1267" s="375" t="s">
        <v>25928</v>
      </c>
      <c r="F1267" t="str">
        <f t="shared" si="40"/>
        <v>92575</v>
      </c>
      <c r="H1267" s="35">
        <f t="shared" si="41"/>
        <v>40.64</v>
      </c>
    </row>
    <row r="1268" spans="1:8" ht="40.5">
      <c r="A1268" s="375" t="s">
        <v>9097</v>
      </c>
      <c r="B1268" s="330" t="s">
        <v>25929</v>
      </c>
      <c r="C1268" s="375" t="s">
        <v>73</v>
      </c>
      <c r="D1268" s="375" t="s">
        <v>10138</v>
      </c>
      <c r="F1268" t="str">
        <f t="shared" si="40"/>
        <v>92576</v>
      </c>
      <c r="H1268" s="35">
        <f t="shared" si="41"/>
        <v>14.98</v>
      </c>
    </row>
    <row r="1269" spans="1:8" ht="54">
      <c r="A1269" s="375" t="s">
        <v>9099</v>
      </c>
      <c r="B1269" s="330" t="s">
        <v>25930</v>
      </c>
      <c r="C1269" s="375" t="s">
        <v>73</v>
      </c>
      <c r="D1269" s="375" t="s">
        <v>25931</v>
      </c>
      <c r="F1269" t="str">
        <f t="shared" si="40"/>
        <v>92577</v>
      </c>
      <c r="H1269" s="35">
        <f t="shared" si="41"/>
        <v>106.76</v>
      </c>
    </row>
    <row r="1270" spans="1:8" ht="54">
      <c r="A1270" s="375" t="s">
        <v>9100</v>
      </c>
      <c r="B1270" s="330" t="s">
        <v>25932</v>
      </c>
      <c r="C1270" s="375" t="s">
        <v>73</v>
      </c>
      <c r="D1270" s="375" t="s">
        <v>24736</v>
      </c>
      <c r="F1270" t="str">
        <f t="shared" si="40"/>
        <v>92578</v>
      </c>
      <c r="H1270" s="35">
        <f t="shared" si="41"/>
        <v>45.75</v>
      </c>
    </row>
    <row r="1271" spans="1:8" ht="40.5">
      <c r="A1271" s="375" t="s">
        <v>9101</v>
      </c>
      <c r="B1271" s="330" t="s">
        <v>25933</v>
      </c>
      <c r="C1271" s="375" t="s">
        <v>73</v>
      </c>
      <c r="D1271" s="375" t="s">
        <v>25175</v>
      </c>
      <c r="F1271" t="str">
        <f t="shared" si="40"/>
        <v>92579</v>
      </c>
      <c r="H1271" s="35">
        <f t="shared" si="41"/>
        <v>17.96</v>
      </c>
    </row>
    <row r="1272" spans="1:8" ht="54">
      <c r="A1272" s="375" t="s">
        <v>9103</v>
      </c>
      <c r="B1272" s="330" t="s">
        <v>25934</v>
      </c>
      <c r="C1272" s="375" t="s">
        <v>73</v>
      </c>
      <c r="D1272" s="375" t="s">
        <v>24347</v>
      </c>
      <c r="F1272" t="str">
        <f t="shared" si="40"/>
        <v>92580</v>
      </c>
      <c r="H1272" s="35">
        <f t="shared" si="41"/>
        <v>43.04</v>
      </c>
    </row>
    <row r="1273" spans="1:8" ht="54">
      <c r="A1273" s="375" t="s">
        <v>9104</v>
      </c>
      <c r="B1273" s="330" t="s">
        <v>25935</v>
      </c>
      <c r="C1273" s="375" t="s">
        <v>73</v>
      </c>
      <c r="D1273" s="375" t="s">
        <v>24017</v>
      </c>
      <c r="F1273" t="str">
        <f t="shared" si="40"/>
        <v>92581</v>
      </c>
      <c r="H1273" s="35">
        <f t="shared" si="41"/>
        <v>44.66</v>
      </c>
    </row>
    <row r="1274" spans="1:8" ht="40.5">
      <c r="A1274" s="375" t="s">
        <v>9105</v>
      </c>
      <c r="B1274" s="330" t="s">
        <v>4730</v>
      </c>
      <c r="C1274" s="375" t="s">
        <v>113</v>
      </c>
      <c r="D1274" s="375" t="s">
        <v>25936</v>
      </c>
      <c r="F1274" t="str">
        <f t="shared" si="40"/>
        <v>92582</v>
      </c>
      <c r="H1274" s="35">
        <f t="shared" si="41"/>
        <v>627.80999999999995</v>
      </c>
    </row>
    <row r="1275" spans="1:8" ht="40.5">
      <c r="A1275" s="375" t="s">
        <v>9106</v>
      </c>
      <c r="B1275" s="330" t="s">
        <v>4731</v>
      </c>
      <c r="C1275" s="375" t="s">
        <v>113</v>
      </c>
      <c r="D1275" s="375" t="s">
        <v>25937</v>
      </c>
      <c r="F1275" t="str">
        <f t="shared" si="40"/>
        <v>92584</v>
      </c>
      <c r="H1275" s="35">
        <f t="shared" si="41"/>
        <v>727.52</v>
      </c>
    </row>
    <row r="1276" spans="1:8" ht="40.5">
      <c r="A1276" s="375" t="s">
        <v>9107</v>
      </c>
      <c r="B1276" s="330" t="s">
        <v>4732</v>
      </c>
      <c r="C1276" s="375" t="s">
        <v>113</v>
      </c>
      <c r="D1276" s="375" t="s">
        <v>25938</v>
      </c>
      <c r="F1276" t="str">
        <f t="shared" si="40"/>
        <v>92586</v>
      </c>
      <c r="H1276" s="35">
        <f t="shared" si="41"/>
        <v>827.23</v>
      </c>
    </row>
    <row r="1277" spans="1:8" ht="40.5">
      <c r="A1277" s="375" t="s">
        <v>9108</v>
      </c>
      <c r="B1277" s="330" t="s">
        <v>4733</v>
      </c>
      <c r="C1277" s="375" t="s">
        <v>113</v>
      </c>
      <c r="D1277" s="375" t="s">
        <v>25939</v>
      </c>
      <c r="F1277" t="str">
        <f t="shared" si="40"/>
        <v>92588</v>
      </c>
      <c r="H1277" s="35">
        <f t="shared" si="41"/>
        <v>1039.24</v>
      </c>
    </row>
    <row r="1278" spans="1:8" ht="40.5">
      <c r="A1278" s="375" t="s">
        <v>9109</v>
      </c>
      <c r="B1278" s="330" t="s">
        <v>4734</v>
      </c>
      <c r="C1278" s="375" t="s">
        <v>113</v>
      </c>
      <c r="D1278" s="375" t="s">
        <v>25940</v>
      </c>
      <c r="F1278" t="str">
        <f t="shared" si="40"/>
        <v>92590</v>
      </c>
      <c r="H1278" s="35">
        <f t="shared" si="41"/>
        <v>1138.97</v>
      </c>
    </row>
    <row r="1279" spans="1:8" ht="40.5">
      <c r="A1279" s="375" t="s">
        <v>9110</v>
      </c>
      <c r="B1279" s="330" t="s">
        <v>4735</v>
      </c>
      <c r="C1279" s="375" t="s">
        <v>113</v>
      </c>
      <c r="D1279" s="375" t="s">
        <v>25941</v>
      </c>
      <c r="F1279" t="str">
        <f t="shared" si="40"/>
        <v>92592</v>
      </c>
      <c r="H1279" s="35">
        <f t="shared" si="41"/>
        <v>1285.45</v>
      </c>
    </row>
    <row r="1280" spans="1:8" ht="54">
      <c r="A1280" s="375" t="s">
        <v>9111</v>
      </c>
      <c r="B1280" s="330" t="s">
        <v>4736</v>
      </c>
      <c r="C1280" s="375" t="s">
        <v>71</v>
      </c>
      <c r="D1280" s="375" t="s">
        <v>10079</v>
      </c>
      <c r="F1280" t="str">
        <f t="shared" si="40"/>
        <v>92593</v>
      </c>
      <c r="H1280" s="35">
        <f t="shared" si="41"/>
        <v>9.73</v>
      </c>
    </row>
    <row r="1281" spans="1:8" ht="40.5">
      <c r="A1281" s="375" t="s">
        <v>9112</v>
      </c>
      <c r="B1281" s="330" t="s">
        <v>4737</v>
      </c>
      <c r="C1281" s="375" t="s">
        <v>113</v>
      </c>
      <c r="D1281" s="375" t="s">
        <v>25942</v>
      </c>
      <c r="F1281" t="str">
        <f t="shared" si="40"/>
        <v>92594</v>
      </c>
      <c r="H1281" s="35">
        <f t="shared" si="41"/>
        <v>1469.4</v>
      </c>
    </row>
    <row r="1282" spans="1:8" ht="40.5">
      <c r="A1282" s="375" t="s">
        <v>9113</v>
      </c>
      <c r="B1282" s="330" t="s">
        <v>4738</v>
      </c>
      <c r="C1282" s="375" t="s">
        <v>113</v>
      </c>
      <c r="D1282" s="375" t="s">
        <v>25943</v>
      </c>
      <c r="F1282" t="str">
        <f t="shared" si="40"/>
        <v>92596</v>
      </c>
      <c r="H1282" s="35">
        <f t="shared" si="41"/>
        <v>1647.64</v>
      </c>
    </row>
    <row r="1283" spans="1:8" ht="40.5">
      <c r="A1283" s="375" t="s">
        <v>9114</v>
      </c>
      <c r="B1283" s="330" t="s">
        <v>4739</v>
      </c>
      <c r="C1283" s="375" t="s">
        <v>113</v>
      </c>
      <c r="D1283" s="375" t="s">
        <v>25944</v>
      </c>
      <c r="F1283" t="str">
        <f t="shared" si="40"/>
        <v>92598</v>
      </c>
      <c r="H1283" s="35">
        <f t="shared" si="41"/>
        <v>1747.34</v>
      </c>
    </row>
    <row r="1284" spans="1:8" ht="40.5">
      <c r="A1284" s="375" t="s">
        <v>9115</v>
      </c>
      <c r="B1284" s="330" t="s">
        <v>4740</v>
      </c>
      <c r="C1284" s="375" t="s">
        <v>113</v>
      </c>
      <c r="D1284" s="375" t="s">
        <v>25945</v>
      </c>
      <c r="F1284" t="str">
        <f t="shared" si="40"/>
        <v>92600</v>
      </c>
      <c r="H1284" s="35">
        <f t="shared" si="41"/>
        <v>1866.49</v>
      </c>
    </row>
    <row r="1285" spans="1:8" ht="54">
      <c r="A1285" s="375" t="s">
        <v>9116</v>
      </c>
      <c r="B1285" s="330" t="s">
        <v>4741</v>
      </c>
      <c r="C1285" s="375" t="s">
        <v>113</v>
      </c>
      <c r="D1285" s="375" t="s">
        <v>25936</v>
      </c>
      <c r="F1285" t="str">
        <f t="shared" ref="F1285:F1348" si="42">TRIM(A1285)</f>
        <v>92602</v>
      </c>
      <c r="H1285" s="35">
        <f t="shared" ref="H1285:H1348" si="43">ROUND(D1285*(1+$H$1),2)</f>
        <v>627.80999999999995</v>
      </c>
    </row>
    <row r="1286" spans="1:8" ht="54">
      <c r="A1286" s="375" t="s">
        <v>9117</v>
      </c>
      <c r="B1286" s="330" t="s">
        <v>4742</v>
      </c>
      <c r="C1286" s="375" t="s">
        <v>113</v>
      </c>
      <c r="D1286" s="375" t="s">
        <v>25946</v>
      </c>
      <c r="F1286" t="str">
        <f t="shared" si="42"/>
        <v>92604</v>
      </c>
      <c r="H1286" s="35">
        <f t="shared" si="43"/>
        <v>708.08</v>
      </c>
    </row>
    <row r="1287" spans="1:8" ht="54">
      <c r="A1287" s="375" t="s">
        <v>9118</v>
      </c>
      <c r="B1287" s="330" t="s">
        <v>4743</v>
      </c>
      <c r="C1287" s="375" t="s">
        <v>113</v>
      </c>
      <c r="D1287" s="375" t="s">
        <v>25947</v>
      </c>
      <c r="F1287" t="str">
        <f t="shared" si="42"/>
        <v>92606</v>
      </c>
      <c r="H1287" s="35">
        <f t="shared" si="43"/>
        <v>807.81</v>
      </c>
    </row>
    <row r="1288" spans="1:8" ht="54">
      <c r="A1288" s="375" t="s">
        <v>9119</v>
      </c>
      <c r="B1288" s="330" t="s">
        <v>4744</v>
      </c>
      <c r="C1288" s="375" t="s">
        <v>113</v>
      </c>
      <c r="D1288" s="375" t="s">
        <v>25948</v>
      </c>
      <c r="F1288" t="str">
        <f t="shared" si="42"/>
        <v>92608</v>
      </c>
      <c r="H1288" s="35">
        <f t="shared" si="43"/>
        <v>1000.38</v>
      </c>
    </row>
    <row r="1289" spans="1:8" ht="54">
      <c r="A1289" s="375" t="s">
        <v>9120</v>
      </c>
      <c r="B1289" s="330" t="s">
        <v>4745</v>
      </c>
      <c r="C1289" s="375" t="s">
        <v>113</v>
      </c>
      <c r="D1289" s="375" t="s">
        <v>25949</v>
      </c>
      <c r="F1289" t="str">
        <f t="shared" si="42"/>
        <v>92610</v>
      </c>
      <c r="H1289" s="35">
        <f t="shared" si="43"/>
        <v>1100.0899999999999</v>
      </c>
    </row>
    <row r="1290" spans="1:8" ht="67.5">
      <c r="A1290" s="375" t="s">
        <v>9121</v>
      </c>
      <c r="B1290" s="330" t="s">
        <v>4746</v>
      </c>
      <c r="C1290" s="375" t="s">
        <v>113</v>
      </c>
      <c r="D1290" s="375" t="s">
        <v>25950</v>
      </c>
      <c r="F1290" t="str">
        <f t="shared" si="42"/>
        <v>92612</v>
      </c>
      <c r="H1290" s="35">
        <f t="shared" si="43"/>
        <v>1246.58</v>
      </c>
    </row>
    <row r="1291" spans="1:8" ht="54">
      <c r="A1291" s="375" t="s">
        <v>9122</v>
      </c>
      <c r="B1291" s="330" t="s">
        <v>4747</v>
      </c>
      <c r="C1291" s="375" t="s">
        <v>113</v>
      </c>
      <c r="D1291" s="375" t="s">
        <v>25951</v>
      </c>
      <c r="F1291" t="str">
        <f t="shared" si="42"/>
        <v>92614</v>
      </c>
      <c r="H1291" s="35">
        <f t="shared" si="43"/>
        <v>1391.67</v>
      </c>
    </row>
    <row r="1292" spans="1:8" ht="54">
      <c r="A1292" s="375" t="s">
        <v>9123</v>
      </c>
      <c r="B1292" s="330" t="s">
        <v>4748</v>
      </c>
      <c r="C1292" s="375" t="s">
        <v>113</v>
      </c>
      <c r="D1292" s="375" t="s">
        <v>25952</v>
      </c>
      <c r="F1292" t="str">
        <f t="shared" si="42"/>
        <v>92616</v>
      </c>
      <c r="H1292" s="35">
        <f t="shared" si="43"/>
        <v>1589.33</v>
      </c>
    </row>
    <row r="1293" spans="1:8" ht="54">
      <c r="A1293" s="375" t="s">
        <v>9124</v>
      </c>
      <c r="B1293" s="330" t="s">
        <v>4749</v>
      </c>
      <c r="C1293" s="375" t="s">
        <v>113</v>
      </c>
      <c r="D1293" s="375" t="s">
        <v>25953</v>
      </c>
      <c r="F1293" t="str">
        <f t="shared" si="42"/>
        <v>92618</v>
      </c>
      <c r="H1293" s="35">
        <f t="shared" si="43"/>
        <v>1689.05</v>
      </c>
    </row>
    <row r="1294" spans="1:8" ht="54">
      <c r="A1294" s="375" t="s">
        <v>9125</v>
      </c>
      <c r="B1294" s="330" t="s">
        <v>4750</v>
      </c>
      <c r="C1294" s="375" t="s">
        <v>113</v>
      </c>
      <c r="D1294" s="375" t="s">
        <v>25954</v>
      </c>
      <c r="F1294" t="str">
        <f t="shared" si="42"/>
        <v>92620</v>
      </c>
      <c r="H1294" s="35">
        <f t="shared" si="43"/>
        <v>1788.75</v>
      </c>
    </row>
    <row r="1295" spans="1:8" ht="54">
      <c r="A1295" s="375" t="s">
        <v>25955</v>
      </c>
      <c r="B1295" s="330" t="s">
        <v>25956</v>
      </c>
      <c r="C1295" s="375" t="s">
        <v>113</v>
      </c>
      <c r="D1295" s="375" t="s">
        <v>25957</v>
      </c>
      <c r="F1295" t="str">
        <f t="shared" si="42"/>
        <v>100357</v>
      </c>
      <c r="H1295" s="35">
        <f t="shared" si="43"/>
        <v>887.9</v>
      </c>
    </row>
    <row r="1296" spans="1:8" ht="54">
      <c r="A1296" s="375" t="s">
        <v>25958</v>
      </c>
      <c r="B1296" s="330" t="s">
        <v>25959</v>
      </c>
      <c r="C1296" s="375" t="s">
        <v>113</v>
      </c>
      <c r="D1296" s="375" t="s">
        <v>25960</v>
      </c>
      <c r="F1296" t="str">
        <f t="shared" si="42"/>
        <v>100358</v>
      </c>
      <c r="H1296" s="35">
        <f t="shared" si="43"/>
        <v>1219.52</v>
      </c>
    </row>
    <row r="1297" spans="1:8" ht="54">
      <c r="A1297" s="375" t="s">
        <v>25961</v>
      </c>
      <c r="B1297" s="330" t="s">
        <v>25962</v>
      </c>
      <c r="C1297" s="375" t="s">
        <v>113</v>
      </c>
      <c r="D1297" s="375" t="s">
        <v>25963</v>
      </c>
      <c r="F1297" t="str">
        <f t="shared" si="42"/>
        <v>100359</v>
      </c>
      <c r="H1297" s="35">
        <f t="shared" si="43"/>
        <v>1275.3699999999999</v>
      </c>
    </row>
    <row r="1298" spans="1:8" ht="54">
      <c r="A1298" s="375" t="s">
        <v>25964</v>
      </c>
      <c r="B1298" s="330" t="s">
        <v>25965</v>
      </c>
      <c r="C1298" s="375" t="s">
        <v>113</v>
      </c>
      <c r="D1298" s="375" t="s">
        <v>25966</v>
      </c>
      <c r="F1298" t="str">
        <f t="shared" si="42"/>
        <v>100360</v>
      </c>
      <c r="H1298" s="35">
        <f t="shared" si="43"/>
        <v>1411.92</v>
      </c>
    </row>
    <row r="1299" spans="1:8" ht="54">
      <c r="A1299" s="375" t="s">
        <v>25967</v>
      </c>
      <c r="B1299" s="330" t="s">
        <v>25968</v>
      </c>
      <c r="C1299" s="375" t="s">
        <v>113</v>
      </c>
      <c r="D1299" s="375" t="s">
        <v>25969</v>
      </c>
      <c r="F1299" t="str">
        <f t="shared" si="42"/>
        <v>100361</v>
      </c>
      <c r="H1299" s="35">
        <f t="shared" si="43"/>
        <v>1767.34</v>
      </c>
    </row>
    <row r="1300" spans="1:8" ht="54">
      <c r="A1300" s="375" t="s">
        <v>25970</v>
      </c>
      <c r="B1300" s="330" t="s">
        <v>25971</v>
      </c>
      <c r="C1300" s="375" t="s">
        <v>113</v>
      </c>
      <c r="D1300" s="375" t="s">
        <v>25972</v>
      </c>
      <c r="F1300" t="str">
        <f t="shared" si="42"/>
        <v>100362</v>
      </c>
      <c r="H1300" s="35">
        <f t="shared" si="43"/>
        <v>2207.46</v>
      </c>
    </row>
    <row r="1301" spans="1:8" ht="54">
      <c r="A1301" s="375" t="s">
        <v>25973</v>
      </c>
      <c r="B1301" s="330" t="s">
        <v>25974</v>
      </c>
      <c r="C1301" s="375" t="s">
        <v>113</v>
      </c>
      <c r="D1301" s="375" t="s">
        <v>25975</v>
      </c>
      <c r="F1301" t="str">
        <f t="shared" si="42"/>
        <v>100363</v>
      </c>
      <c r="H1301" s="35">
        <f t="shared" si="43"/>
        <v>2289.85</v>
      </c>
    </row>
    <row r="1302" spans="1:8" ht="54">
      <c r="A1302" s="375" t="s">
        <v>25976</v>
      </c>
      <c r="B1302" s="330" t="s">
        <v>25977</v>
      </c>
      <c r="C1302" s="375" t="s">
        <v>113</v>
      </c>
      <c r="D1302" s="375" t="s">
        <v>25978</v>
      </c>
      <c r="F1302" t="str">
        <f t="shared" si="42"/>
        <v>100364</v>
      </c>
      <c r="H1302" s="35">
        <f t="shared" si="43"/>
        <v>2503.19</v>
      </c>
    </row>
    <row r="1303" spans="1:8" ht="54">
      <c r="A1303" s="375" t="s">
        <v>25979</v>
      </c>
      <c r="B1303" s="330" t="s">
        <v>25980</v>
      </c>
      <c r="C1303" s="375" t="s">
        <v>113</v>
      </c>
      <c r="D1303" s="375" t="s">
        <v>25981</v>
      </c>
      <c r="F1303" t="str">
        <f t="shared" si="42"/>
        <v>100365</v>
      </c>
      <c r="H1303" s="35">
        <f t="shared" si="43"/>
        <v>2905.12</v>
      </c>
    </row>
    <row r="1304" spans="1:8" ht="54">
      <c r="A1304" s="375" t="s">
        <v>25982</v>
      </c>
      <c r="B1304" s="330" t="s">
        <v>25983</v>
      </c>
      <c r="C1304" s="375" t="s">
        <v>113</v>
      </c>
      <c r="D1304" s="375" t="s">
        <v>25984</v>
      </c>
      <c r="F1304" t="str">
        <f t="shared" si="42"/>
        <v>100366</v>
      </c>
      <c r="H1304" s="35">
        <f t="shared" si="43"/>
        <v>3100.49</v>
      </c>
    </row>
    <row r="1305" spans="1:8" ht="67.5">
      <c r="A1305" s="375" t="s">
        <v>25985</v>
      </c>
      <c r="B1305" s="330" t="s">
        <v>25986</v>
      </c>
      <c r="C1305" s="375" t="s">
        <v>113</v>
      </c>
      <c r="D1305" s="375" t="s">
        <v>25987</v>
      </c>
      <c r="F1305" t="str">
        <f t="shared" si="42"/>
        <v>100367</v>
      </c>
      <c r="H1305" s="35">
        <f t="shared" si="43"/>
        <v>866.42</v>
      </c>
    </row>
    <row r="1306" spans="1:8" ht="67.5">
      <c r="A1306" s="375" t="s">
        <v>25988</v>
      </c>
      <c r="B1306" s="330" t="s">
        <v>25989</v>
      </c>
      <c r="C1306" s="375" t="s">
        <v>113</v>
      </c>
      <c r="D1306" s="375" t="s">
        <v>25990</v>
      </c>
      <c r="F1306" t="str">
        <f t="shared" si="42"/>
        <v>100368</v>
      </c>
      <c r="H1306" s="35">
        <f t="shared" si="43"/>
        <v>1191.97</v>
      </c>
    </row>
    <row r="1307" spans="1:8" ht="67.5">
      <c r="A1307" s="375" t="s">
        <v>25991</v>
      </c>
      <c r="B1307" s="330" t="s">
        <v>25992</v>
      </c>
      <c r="C1307" s="375" t="s">
        <v>113</v>
      </c>
      <c r="D1307" s="375" t="s">
        <v>25993</v>
      </c>
      <c r="F1307" t="str">
        <f t="shared" si="42"/>
        <v>100369</v>
      </c>
      <c r="H1307" s="35">
        <f t="shared" si="43"/>
        <v>1247.82</v>
      </c>
    </row>
    <row r="1308" spans="1:8" ht="67.5">
      <c r="A1308" s="375" t="s">
        <v>25994</v>
      </c>
      <c r="B1308" s="330" t="s">
        <v>25995</v>
      </c>
      <c r="C1308" s="375" t="s">
        <v>113</v>
      </c>
      <c r="D1308" s="375" t="s">
        <v>25996</v>
      </c>
      <c r="F1308" t="str">
        <f t="shared" si="42"/>
        <v>100370</v>
      </c>
      <c r="H1308" s="35">
        <f t="shared" si="43"/>
        <v>1465.41</v>
      </c>
    </row>
    <row r="1309" spans="1:8" ht="67.5">
      <c r="A1309" s="375" t="s">
        <v>25997</v>
      </c>
      <c r="B1309" s="330" t="s">
        <v>25998</v>
      </c>
      <c r="C1309" s="375" t="s">
        <v>113</v>
      </c>
      <c r="D1309" s="375" t="s">
        <v>25999</v>
      </c>
      <c r="F1309" t="str">
        <f t="shared" si="42"/>
        <v>100371</v>
      </c>
      <c r="H1309" s="35">
        <f t="shared" si="43"/>
        <v>1693</v>
      </c>
    </row>
    <row r="1310" spans="1:8" ht="67.5">
      <c r="A1310" s="375" t="s">
        <v>26000</v>
      </c>
      <c r="B1310" s="330" t="s">
        <v>26001</v>
      </c>
      <c r="C1310" s="375" t="s">
        <v>113</v>
      </c>
      <c r="D1310" s="375" t="s">
        <v>26002</v>
      </c>
      <c r="F1310" t="str">
        <f t="shared" si="42"/>
        <v>100372</v>
      </c>
      <c r="H1310" s="35">
        <f t="shared" si="43"/>
        <v>2088.65</v>
      </c>
    </row>
    <row r="1311" spans="1:8" ht="67.5">
      <c r="A1311" s="375" t="s">
        <v>26003</v>
      </c>
      <c r="B1311" s="330" t="s">
        <v>26004</v>
      </c>
      <c r="C1311" s="375" t="s">
        <v>113</v>
      </c>
      <c r="D1311" s="375" t="s">
        <v>26005</v>
      </c>
      <c r="F1311" t="str">
        <f t="shared" si="42"/>
        <v>100373</v>
      </c>
      <c r="H1311" s="35">
        <f t="shared" si="43"/>
        <v>2157.19</v>
      </c>
    </row>
    <row r="1312" spans="1:8" ht="67.5">
      <c r="A1312" s="375" t="s">
        <v>26006</v>
      </c>
      <c r="B1312" s="330" t="s">
        <v>26007</v>
      </c>
      <c r="C1312" s="375" t="s">
        <v>113</v>
      </c>
      <c r="D1312" s="375" t="s">
        <v>26008</v>
      </c>
      <c r="F1312" t="str">
        <f t="shared" si="42"/>
        <v>100374</v>
      </c>
      <c r="H1312" s="35">
        <f t="shared" si="43"/>
        <v>2325.09</v>
      </c>
    </row>
    <row r="1313" spans="1:8" ht="67.5">
      <c r="A1313" s="375" t="s">
        <v>26009</v>
      </c>
      <c r="B1313" s="330" t="s">
        <v>26010</v>
      </c>
      <c r="C1313" s="375" t="s">
        <v>113</v>
      </c>
      <c r="D1313" s="375" t="s">
        <v>26011</v>
      </c>
      <c r="F1313" t="str">
        <f t="shared" si="42"/>
        <v>100375</v>
      </c>
      <c r="H1313" s="35">
        <f t="shared" si="43"/>
        <v>2646.41</v>
      </c>
    </row>
    <row r="1314" spans="1:8" ht="67.5">
      <c r="A1314" s="375" t="s">
        <v>26012</v>
      </c>
      <c r="B1314" s="330" t="s">
        <v>26013</v>
      </c>
      <c r="C1314" s="375" t="s">
        <v>113</v>
      </c>
      <c r="D1314" s="375" t="s">
        <v>26014</v>
      </c>
      <c r="F1314" t="str">
        <f t="shared" si="42"/>
        <v>100376</v>
      </c>
      <c r="H1314" s="35">
        <f t="shared" si="43"/>
        <v>2573.11</v>
      </c>
    </row>
    <row r="1315" spans="1:8" ht="54">
      <c r="A1315" s="375" t="s">
        <v>26015</v>
      </c>
      <c r="B1315" s="330" t="s">
        <v>26016</v>
      </c>
      <c r="C1315" s="375" t="s">
        <v>71</v>
      </c>
      <c r="D1315" s="375" t="s">
        <v>10916</v>
      </c>
      <c r="F1315" t="str">
        <f t="shared" si="42"/>
        <v>100377</v>
      </c>
      <c r="H1315" s="35">
        <f t="shared" si="43"/>
        <v>10.31</v>
      </c>
    </row>
    <row r="1316" spans="1:8" ht="40.5">
      <c r="A1316" s="375" t="s">
        <v>26017</v>
      </c>
      <c r="B1316" s="330" t="s">
        <v>26018</v>
      </c>
      <c r="C1316" s="375" t="s">
        <v>71</v>
      </c>
      <c r="D1316" s="375" t="s">
        <v>24658</v>
      </c>
      <c r="F1316" t="str">
        <f t="shared" si="42"/>
        <v>100378</v>
      </c>
      <c r="H1316" s="35">
        <f t="shared" si="43"/>
        <v>9.24</v>
      </c>
    </row>
    <row r="1317" spans="1:8" ht="67.5">
      <c r="A1317" s="375" t="s">
        <v>26019</v>
      </c>
      <c r="B1317" s="330" t="s">
        <v>26020</v>
      </c>
      <c r="C1317" s="375" t="s">
        <v>73</v>
      </c>
      <c r="D1317" s="375" t="s">
        <v>25810</v>
      </c>
      <c r="F1317" t="str">
        <f t="shared" si="42"/>
        <v>100382</v>
      </c>
      <c r="H1317" s="35">
        <f t="shared" si="43"/>
        <v>19.8</v>
      </c>
    </row>
    <row r="1318" spans="1:8" ht="40.5">
      <c r="A1318" s="375" t="s">
        <v>9126</v>
      </c>
      <c r="B1318" s="330" t="s">
        <v>26021</v>
      </c>
      <c r="C1318" s="375" t="s">
        <v>73</v>
      </c>
      <c r="D1318" s="375" t="s">
        <v>26022</v>
      </c>
      <c r="F1318" t="str">
        <f t="shared" si="42"/>
        <v>94444</v>
      </c>
      <c r="H1318" s="35">
        <f t="shared" si="43"/>
        <v>712.36</v>
      </c>
    </row>
    <row r="1319" spans="1:8" ht="27">
      <c r="A1319" s="375" t="s">
        <v>4751</v>
      </c>
      <c r="B1319" s="330" t="s">
        <v>4752</v>
      </c>
      <c r="C1319" s="375" t="s">
        <v>75</v>
      </c>
      <c r="D1319" s="375" t="s">
        <v>22751</v>
      </c>
      <c r="F1319" t="str">
        <f t="shared" si="42"/>
        <v>73882/1</v>
      </c>
      <c r="H1319" s="35">
        <f t="shared" si="43"/>
        <v>36.299999999999997</v>
      </c>
    </row>
    <row r="1320" spans="1:8" ht="27">
      <c r="A1320" s="375" t="s">
        <v>4753</v>
      </c>
      <c r="B1320" s="330" t="s">
        <v>4754</v>
      </c>
      <c r="C1320" s="375" t="s">
        <v>75</v>
      </c>
      <c r="D1320" s="375" t="s">
        <v>26023</v>
      </c>
      <c r="F1320" t="str">
        <f t="shared" si="42"/>
        <v>73882/5</v>
      </c>
      <c r="H1320" s="35">
        <f t="shared" si="43"/>
        <v>101.65</v>
      </c>
    </row>
    <row r="1321" spans="1:8" ht="27">
      <c r="A1321" s="375" t="s">
        <v>4755</v>
      </c>
      <c r="B1321" s="330" t="s">
        <v>2866</v>
      </c>
      <c r="C1321" s="375" t="s">
        <v>75</v>
      </c>
      <c r="D1321" s="375" t="s">
        <v>26024</v>
      </c>
      <c r="F1321" t="str">
        <f t="shared" si="42"/>
        <v>73816/1</v>
      </c>
      <c r="H1321" s="35">
        <f t="shared" si="43"/>
        <v>34.950000000000003</v>
      </c>
    </row>
    <row r="1322" spans="1:8" ht="27">
      <c r="A1322" s="375" t="s">
        <v>4756</v>
      </c>
      <c r="B1322" s="330" t="s">
        <v>4757</v>
      </c>
      <c r="C1322" s="375" t="s">
        <v>75</v>
      </c>
      <c r="D1322" s="375" t="s">
        <v>26025</v>
      </c>
      <c r="F1322" t="str">
        <f t="shared" si="42"/>
        <v>73816/2</v>
      </c>
      <c r="H1322" s="35">
        <f t="shared" si="43"/>
        <v>28.45</v>
      </c>
    </row>
    <row r="1323" spans="1:8">
      <c r="A1323" s="375" t="s">
        <v>4758</v>
      </c>
      <c r="B1323" s="330" t="s">
        <v>4759</v>
      </c>
      <c r="C1323" s="375" t="s">
        <v>73</v>
      </c>
      <c r="D1323" s="375" t="s">
        <v>9819</v>
      </c>
      <c r="F1323" t="str">
        <f t="shared" si="42"/>
        <v>73881/1</v>
      </c>
      <c r="H1323" s="35">
        <f t="shared" si="43"/>
        <v>8.1300000000000008</v>
      </c>
    </row>
    <row r="1324" spans="1:8">
      <c r="A1324" s="375" t="s">
        <v>4760</v>
      </c>
      <c r="B1324" s="330" t="s">
        <v>4761</v>
      </c>
      <c r="C1324" s="375" t="s">
        <v>73</v>
      </c>
      <c r="D1324" s="375" t="s">
        <v>26026</v>
      </c>
      <c r="F1324" t="str">
        <f t="shared" si="42"/>
        <v>73881/3</v>
      </c>
      <c r="H1324" s="35">
        <f t="shared" si="43"/>
        <v>15.96</v>
      </c>
    </row>
    <row r="1325" spans="1:8">
      <c r="A1325" s="375" t="s">
        <v>4762</v>
      </c>
      <c r="B1325" s="330" t="s">
        <v>4763</v>
      </c>
      <c r="C1325" s="375" t="s">
        <v>83</v>
      </c>
      <c r="D1325" s="375" t="s">
        <v>26027</v>
      </c>
      <c r="F1325" t="str">
        <f t="shared" si="42"/>
        <v>73883/1</v>
      </c>
      <c r="H1325" s="35">
        <f t="shared" si="43"/>
        <v>81.19</v>
      </c>
    </row>
    <row r="1326" spans="1:8">
      <c r="A1326" s="375" t="s">
        <v>4764</v>
      </c>
      <c r="B1326" s="330" t="s">
        <v>4765</v>
      </c>
      <c r="C1326" s="375" t="s">
        <v>83</v>
      </c>
      <c r="D1326" s="375" t="s">
        <v>26028</v>
      </c>
      <c r="F1326" t="str">
        <f t="shared" si="42"/>
        <v>73883/2</v>
      </c>
      <c r="H1326" s="35">
        <f t="shared" si="43"/>
        <v>136.37</v>
      </c>
    </row>
    <row r="1327" spans="1:8">
      <c r="A1327" s="375" t="s">
        <v>4766</v>
      </c>
      <c r="B1327" s="330" t="s">
        <v>4767</v>
      </c>
      <c r="C1327" s="375" t="s">
        <v>83</v>
      </c>
      <c r="D1327" s="375" t="s">
        <v>14847</v>
      </c>
      <c r="F1327" t="str">
        <f t="shared" si="42"/>
        <v>73883/3</v>
      </c>
      <c r="H1327" s="35">
        <f t="shared" si="43"/>
        <v>84.24</v>
      </c>
    </row>
    <row r="1328" spans="1:8" ht="40.5">
      <c r="A1328" s="375" t="s">
        <v>4768</v>
      </c>
      <c r="B1328" s="330" t="s">
        <v>2867</v>
      </c>
      <c r="C1328" s="375" t="s">
        <v>75</v>
      </c>
      <c r="D1328" s="375" t="s">
        <v>26029</v>
      </c>
      <c r="F1328" t="str">
        <f t="shared" si="42"/>
        <v>73969/1</v>
      </c>
      <c r="H1328" s="35">
        <f t="shared" si="43"/>
        <v>90.84</v>
      </c>
    </row>
    <row r="1329" spans="1:8" ht="27">
      <c r="A1329" s="375" t="s">
        <v>4769</v>
      </c>
      <c r="B1329" s="330" t="s">
        <v>2868</v>
      </c>
      <c r="C1329" s="375" t="s">
        <v>75</v>
      </c>
      <c r="D1329" s="375" t="s">
        <v>26030</v>
      </c>
      <c r="F1329" t="str">
        <f t="shared" si="42"/>
        <v>74017/1</v>
      </c>
      <c r="H1329" s="35">
        <f t="shared" si="43"/>
        <v>60.74</v>
      </c>
    </row>
    <row r="1330" spans="1:8" ht="27">
      <c r="A1330" s="375" t="s">
        <v>4770</v>
      </c>
      <c r="B1330" s="330" t="s">
        <v>2869</v>
      </c>
      <c r="C1330" s="375" t="s">
        <v>75</v>
      </c>
      <c r="D1330" s="375" t="s">
        <v>26031</v>
      </c>
      <c r="F1330" t="str">
        <f t="shared" si="42"/>
        <v>74017/2</v>
      </c>
      <c r="H1330" s="35">
        <f t="shared" si="43"/>
        <v>82.65</v>
      </c>
    </row>
    <row r="1331" spans="1:8" ht="27">
      <c r="A1331" s="375" t="s">
        <v>4771</v>
      </c>
      <c r="B1331" s="330" t="s">
        <v>2870</v>
      </c>
      <c r="C1331" s="375" t="s">
        <v>75</v>
      </c>
      <c r="D1331" s="375" t="s">
        <v>26032</v>
      </c>
      <c r="F1331" t="str">
        <f t="shared" si="42"/>
        <v>75029/1</v>
      </c>
      <c r="H1331" s="35">
        <f t="shared" si="43"/>
        <v>53.46</v>
      </c>
    </row>
    <row r="1332" spans="1:8" ht="27">
      <c r="A1332" s="375" t="s">
        <v>9130</v>
      </c>
      <c r="B1332" s="330" t="s">
        <v>4772</v>
      </c>
      <c r="C1332" s="375" t="s">
        <v>75</v>
      </c>
      <c r="D1332" s="375" t="s">
        <v>26033</v>
      </c>
      <c r="F1332" t="str">
        <f t="shared" si="42"/>
        <v>83651</v>
      </c>
      <c r="H1332" s="35">
        <f t="shared" si="43"/>
        <v>38.409999999999997</v>
      </c>
    </row>
    <row r="1333" spans="1:8" ht="54">
      <c r="A1333" s="375" t="s">
        <v>9131</v>
      </c>
      <c r="B1333" s="330" t="s">
        <v>4773</v>
      </c>
      <c r="C1333" s="375" t="s">
        <v>75</v>
      </c>
      <c r="D1333" s="375" t="s">
        <v>26034</v>
      </c>
      <c r="F1333" t="str">
        <f t="shared" si="42"/>
        <v>83658</v>
      </c>
      <c r="H1333" s="35">
        <f t="shared" si="43"/>
        <v>178.7</v>
      </c>
    </row>
    <row r="1334" spans="1:8" ht="27">
      <c r="A1334" s="375" t="s">
        <v>9132</v>
      </c>
      <c r="B1334" s="330" t="s">
        <v>4774</v>
      </c>
      <c r="C1334" s="375" t="s">
        <v>75</v>
      </c>
      <c r="D1334" s="375" t="s">
        <v>26035</v>
      </c>
      <c r="F1334" t="str">
        <f t="shared" si="42"/>
        <v>83661</v>
      </c>
      <c r="H1334" s="35">
        <f t="shared" si="43"/>
        <v>123.63</v>
      </c>
    </row>
    <row r="1335" spans="1:8">
      <c r="A1335" s="375" t="s">
        <v>9133</v>
      </c>
      <c r="B1335" s="330" t="s">
        <v>4775</v>
      </c>
      <c r="C1335" s="375" t="s">
        <v>83</v>
      </c>
      <c r="D1335" s="375" t="s">
        <v>26036</v>
      </c>
      <c r="F1335" t="str">
        <f t="shared" si="42"/>
        <v>83662</v>
      </c>
      <c r="H1335" s="35">
        <f t="shared" si="43"/>
        <v>125.61</v>
      </c>
    </row>
    <row r="1336" spans="1:8" ht="40.5">
      <c r="A1336" s="375" t="s">
        <v>9134</v>
      </c>
      <c r="B1336" s="330" t="s">
        <v>2871</v>
      </c>
      <c r="C1336" s="375" t="s">
        <v>75</v>
      </c>
      <c r="D1336" s="375" t="s">
        <v>26037</v>
      </c>
      <c r="F1336" t="str">
        <f t="shared" si="42"/>
        <v>83664</v>
      </c>
      <c r="H1336" s="35">
        <f t="shared" si="43"/>
        <v>78.7</v>
      </c>
    </row>
    <row r="1337" spans="1:8">
      <c r="A1337" s="375" t="s">
        <v>9135</v>
      </c>
      <c r="B1337" s="330" t="s">
        <v>4776</v>
      </c>
      <c r="C1337" s="375" t="s">
        <v>73</v>
      </c>
      <c r="D1337" s="375" t="s">
        <v>9864</v>
      </c>
      <c r="F1337" t="str">
        <f t="shared" si="42"/>
        <v>83665</v>
      </c>
      <c r="H1337" s="35">
        <f t="shared" si="43"/>
        <v>10.5</v>
      </c>
    </row>
    <row r="1338" spans="1:8">
      <c r="A1338" s="375" t="s">
        <v>9137</v>
      </c>
      <c r="B1338" s="330" t="s">
        <v>4777</v>
      </c>
      <c r="C1338" s="375" t="s">
        <v>73</v>
      </c>
      <c r="D1338" s="375" t="s">
        <v>17848</v>
      </c>
      <c r="F1338" t="str">
        <f t="shared" si="42"/>
        <v>83669</v>
      </c>
      <c r="H1338" s="35">
        <f t="shared" si="43"/>
        <v>12.51</v>
      </c>
    </row>
    <row r="1339" spans="1:8" ht="27">
      <c r="A1339" s="375" t="s">
        <v>9138</v>
      </c>
      <c r="B1339" s="330" t="s">
        <v>4778</v>
      </c>
      <c r="C1339" s="375" t="s">
        <v>75</v>
      </c>
      <c r="D1339" s="375" t="s">
        <v>26038</v>
      </c>
      <c r="F1339" t="str">
        <f t="shared" si="42"/>
        <v>83670</v>
      </c>
      <c r="H1339" s="35">
        <f t="shared" si="43"/>
        <v>60.03</v>
      </c>
    </row>
    <row r="1340" spans="1:8" ht="27">
      <c r="A1340" s="375" t="s">
        <v>9139</v>
      </c>
      <c r="B1340" s="330" t="s">
        <v>4779</v>
      </c>
      <c r="C1340" s="375" t="s">
        <v>75</v>
      </c>
      <c r="D1340" s="375" t="s">
        <v>24651</v>
      </c>
      <c r="F1340" t="str">
        <f t="shared" si="42"/>
        <v>83671</v>
      </c>
      <c r="H1340" s="35">
        <f t="shared" si="43"/>
        <v>64.650000000000006</v>
      </c>
    </row>
    <row r="1341" spans="1:8" ht="27">
      <c r="A1341" s="375" t="s">
        <v>9140</v>
      </c>
      <c r="B1341" s="330" t="s">
        <v>4780</v>
      </c>
      <c r="C1341" s="375" t="s">
        <v>75</v>
      </c>
      <c r="D1341" s="375" t="s">
        <v>14854</v>
      </c>
      <c r="F1341" t="str">
        <f t="shared" si="42"/>
        <v>83679</v>
      </c>
      <c r="H1341" s="35">
        <f t="shared" si="43"/>
        <v>19.62</v>
      </c>
    </row>
    <row r="1342" spans="1:8" ht="27">
      <c r="A1342" s="375" t="s">
        <v>9141</v>
      </c>
      <c r="B1342" s="330" t="s">
        <v>2213</v>
      </c>
      <c r="C1342" s="375" t="s">
        <v>75</v>
      </c>
      <c r="D1342" s="375" t="s">
        <v>25021</v>
      </c>
      <c r="F1342" t="str">
        <f t="shared" si="42"/>
        <v>83680</v>
      </c>
      <c r="H1342" s="35">
        <f t="shared" si="43"/>
        <v>24.35</v>
      </c>
    </row>
    <row r="1343" spans="1:8" ht="27">
      <c r="A1343" s="375" t="s">
        <v>9142</v>
      </c>
      <c r="B1343" s="330" t="s">
        <v>2214</v>
      </c>
      <c r="C1343" s="375" t="s">
        <v>75</v>
      </c>
      <c r="D1343" s="375" t="s">
        <v>25070</v>
      </c>
      <c r="F1343" t="str">
        <f t="shared" si="42"/>
        <v>83681</v>
      </c>
      <c r="H1343" s="35">
        <f t="shared" si="43"/>
        <v>26.45</v>
      </c>
    </row>
    <row r="1344" spans="1:8" ht="27">
      <c r="A1344" s="375" t="s">
        <v>9143</v>
      </c>
      <c r="B1344" s="330" t="s">
        <v>4781</v>
      </c>
      <c r="C1344" s="375" t="s">
        <v>83</v>
      </c>
      <c r="D1344" s="375" t="s">
        <v>26039</v>
      </c>
      <c r="F1344" t="str">
        <f t="shared" si="42"/>
        <v>83682</v>
      </c>
      <c r="H1344" s="35">
        <f t="shared" si="43"/>
        <v>141.16999999999999</v>
      </c>
    </row>
    <row r="1345" spans="1:8">
      <c r="A1345" s="375" t="s">
        <v>9144</v>
      </c>
      <c r="B1345" s="330" t="s">
        <v>4782</v>
      </c>
      <c r="C1345" s="375" t="s">
        <v>73</v>
      </c>
      <c r="D1345" s="375" t="s">
        <v>13776</v>
      </c>
      <c r="F1345" t="str">
        <f t="shared" si="42"/>
        <v>83729</v>
      </c>
      <c r="H1345" s="35">
        <f t="shared" si="43"/>
        <v>24.6</v>
      </c>
    </row>
    <row r="1346" spans="1:8">
      <c r="A1346" s="375" t="s">
        <v>9145</v>
      </c>
      <c r="B1346" s="330" t="s">
        <v>4783</v>
      </c>
      <c r="C1346" s="375" t="s">
        <v>73</v>
      </c>
      <c r="D1346" s="375" t="s">
        <v>13866</v>
      </c>
      <c r="F1346" t="str">
        <f t="shared" si="42"/>
        <v>83739</v>
      </c>
      <c r="H1346" s="35">
        <f t="shared" si="43"/>
        <v>8.5299999999999994</v>
      </c>
    </row>
    <row r="1347" spans="1:8">
      <c r="A1347" s="375" t="s">
        <v>9147</v>
      </c>
      <c r="B1347" s="330" t="s">
        <v>4784</v>
      </c>
      <c r="C1347" s="375" t="s">
        <v>83</v>
      </c>
      <c r="D1347" s="375" t="s">
        <v>26040</v>
      </c>
      <c r="F1347" t="str">
        <f t="shared" si="42"/>
        <v>6454</v>
      </c>
      <c r="H1347" s="35">
        <f t="shared" si="43"/>
        <v>209.47</v>
      </c>
    </row>
    <row r="1348" spans="1:8" ht="27">
      <c r="A1348" s="375" t="s">
        <v>9148</v>
      </c>
      <c r="B1348" s="330" t="s">
        <v>4785</v>
      </c>
      <c r="C1348" s="375" t="s">
        <v>83</v>
      </c>
      <c r="D1348" s="375" t="s">
        <v>26041</v>
      </c>
      <c r="F1348" t="str">
        <f t="shared" si="42"/>
        <v>73611</v>
      </c>
      <c r="H1348" s="35">
        <f t="shared" si="43"/>
        <v>440.86</v>
      </c>
    </row>
    <row r="1349" spans="1:8">
      <c r="A1349" s="375" t="s">
        <v>9149</v>
      </c>
      <c r="B1349" s="330" t="s">
        <v>4786</v>
      </c>
      <c r="C1349" s="375" t="s">
        <v>83</v>
      </c>
      <c r="D1349" s="375" t="s">
        <v>26042</v>
      </c>
      <c r="F1349" t="str">
        <f t="shared" ref="F1349:F1412" si="44">TRIM(A1349)</f>
        <v>73697</v>
      </c>
      <c r="H1349" s="35">
        <f t="shared" ref="H1349:H1412" si="45">ROUND(D1349*(1+$H$1),2)</f>
        <v>211.21</v>
      </c>
    </row>
    <row r="1350" spans="1:8">
      <c r="A1350" s="375" t="s">
        <v>9150</v>
      </c>
      <c r="B1350" s="330" t="s">
        <v>4787</v>
      </c>
      <c r="C1350" s="375" t="s">
        <v>83</v>
      </c>
      <c r="D1350" s="375" t="s">
        <v>26043</v>
      </c>
      <c r="F1350" t="str">
        <f t="shared" si="44"/>
        <v>73698</v>
      </c>
      <c r="H1350" s="35">
        <f t="shared" si="45"/>
        <v>276.91000000000003</v>
      </c>
    </row>
    <row r="1351" spans="1:8">
      <c r="A1351" s="375" t="s">
        <v>4788</v>
      </c>
      <c r="B1351" s="330" t="s">
        <v>4789</v>
      </c>
      <c r="C1351" s="375" t="s">
        <v>73</v>
      </c>
      <c r="D1351" s="375" t="s">
        <v>26044</v>
      </c>
      <c r="F1351" t="str">
        <f t="shared" si="44"/>
        <v>73890/1</v>
      </c>
      <c r="H1351" s="35">
        <f t="shared" si="45"/>
        <v>162.4</v>
      </c>
    </row>
    <row r="1352" spans="1:8">
      <c r="A1352" s="375" t="s">
        <v>4790</v>
      </c>
      <c r="B1352" s="330" t="s">
        <v>4791</v>
      </c>
      <c r="C1352" s="375" t="s">
        <v>73</v>
      </c>
      <c r="D1352" s="375" t="s">
        <v>26045</v>
      </c>
      <c r="F1352" t="str">
        <f t="shared" si="44"/>
        <v>73890/2</v>
      </c>
      <c r="H1352" s="35">
        <f t="shared" si="45"/>
        <v>410.04</v>
      </c>
    </row>
    <row r="1353" spans="1:8" ht="54">
      <c r="A1353" s="375" t="s">
        <v>9151</v>
      </c>
      <c r="B1353" s="330" t="s">
        <v>14152</v>
      </c>
      <c r="C1353" s="375" t="s">
        <v>83</v>
      </c>
      <c r="D1353" s="375" t="s">
        <v>26046</v>
      </c>
      <c r="F1353" t="str">
        <f t="shared" si="44"/>
        <v>92743</v>
      </c>
      <c r="H1353" s="35">
        <f t="shared" si="45"/>
        <v>635.09</v>
      </c>
    </row>
    <row r="1354" spans="1:8" ht="54">
      <c r="A1354" s="375" t="s">
        <v>9152</v>
      </c>
      <c r="B1354" s="330" t="s">
        <v>14153</v>
      </c>
      <c r="C1354" s="375" t="s">
        <v>83</v>
      </c>
      <c r="D1354" s="375" t="s">
        <v>26047</v>
      </c>
      <c r="F1354" t="str">
        <f t="shared" si="44"/>
        <v>92744</v>
      </c>
      <c r="H1354" s="35">
        <f t="shared" si="45"/>
        <v>617.87</v>
      </c>
    </row>
    <row r="1355" spans="1:8" ht="67.5">
      <c r="A1355" s="375" t="s">
        <v>9153</v>
      </c>
      <c r="B1355" s="330" t="s">
        <v>14154</v>
      </c>
      <c r="C1355" s="375" t="s">
        <v>83</v>
      </c>
      <c r="D1355" s="375" t="s">
        <v>26048</v>
      </c>
      <c r="F1355" t="str">
        <f t="shared" si="44"/>
        <v>92745</v>
      </c>
      <c r="H1355" s="35">
        <f t="shared" si="45"/>
        <v>789.08</v>
      </c>
    </row>
    <row r="1356" spans="1:8" ht="67.5">
      <c r="A1356" s="375" t="s">
        <v>9154</v>
      </c>
      <c r="B1356" s="330" t="s">
        <v>21717</v>
      </c>
      <c r="C1356" s="375" t="s">
        <v>83</v>
      </c>
      <c r="D1356" s="375" t="s">
        <v>26049</v>
      </c>
      <c r="F1356" t="str">
        <f t="shared" si="44"/>
        <v>92746</v>
      </c>
      <c r="H1356" s="35">
        <f t="shared" si="45"/>
        <v>730.41</v>
      </c>
    </row>
    <row r="1357" spans="1:8" ht="67.5">
      <c r="A1357" s="375" t="s">
        <v>9155</v>
      </c>
      <c r="B1357" s="330" t="s">
        <v>21718</v>
      </c>
      <c r="C1357" s="375" t="s">
        <v>83</v>
      </c>
      <c r="D1357" s="375" t="s">
        <v>26050</v>
      </c>
      <c r="F1357" t="str">
        <f t="shared" si="44"/>
        <v>92747</v>
      </c>
      <c r="H1357" s="35">
        <f t="shared" si="45"/>
        <v>876.21</v>
      </c>
    </row>
    <row r="1358" spans="1:8" ht="67.5">
      <c r="A1358" s="375" t="s">
        <v>9156</v>
      </c>
      <c r="B1358" s="330" t="s">
        <v>14155</v>
      </c>
      <c r="C1358" s="375" t="s">
        <v>83</v>
      </c>
      <c r="D1358" s="375" t="s">
        <v>26051</v>
      </c>
      <c r="F1358" t="str">
        <f t="shared" si="44"/>
        <v>92748</v>
      </c>
      <c r="H1358" s="35">
        <f t="shared" si="45"/>
        <v>794.32</v>
      </c>
    </row>
    <row r="1359" spans="1:8" ht="54">
      <c r="A1359" s="375" t="s">
        <v>9157</v>
      </c>
      <c r="B1359" s="330" t="s">
        <v>21719</v>
      </c>
      <c r="C1359" s="375" t="s">
        <v>83</v>
      </c>
      <c r="D1359" s="375" t="s">
        <v>26052</v>
      </c>
      <c r="F1359" t="str">
        <f t="shared" si="44"/>
        <v>92749</v>
      </c>
      <c r="H1359" s="35">
        <f t="shared" si="45"/>
        <v>916.52</v>
      </c>
    </row>
    <row r="1360" spans="1:8" ht="54">
      <c r="A1360" s="375" t="s">
        <v>9158</v>
      </c>
      <c r="B1360" s="330" t="s">
        <v>21720</v>
      </c>
      <c r="C1360" s="375" t="s">
        <v>83</v>
      </c>
      <c r="D1360" s="375" t="s">
        <v>26053</v>
      </c>
      <c r="F1360" t="str">
        <f t="shared" si="44"/>
        <v>92750</v>
      </c>
      <c r="H1360" s="35">
        <f t="shared" si="45"/>
        <v>1583.55</v>
      </c>
    </row>
    <row r="1361" spans="1:8" ht="54">
      <c r="A1361" s="375" t="s">
        <v>9159</v>
      </c>
      <c r="B1361" s="330" t="s">
        <v>21721</v>
      </c>
      <c r="C1361" s="375" t="s">
        <v>83</v>
      </c>
      <c r="D1361" s="375" t="s">
        <v>26054</v>
      </c>
      <c r="F1361" t="str">
        <f t="shared" si="44"/>
        <v>92751</v>
      </c>
      <c r="H1361" s="35">
        <f t="shared" si="45"/>
        <v>1970.99</v>
      </c>
    </row>
    <row r="1362" spans="1:8" ht="54">
      <c r="A1362" s="375" t="s">
        <v>9160</v>
      </c>
      <c r="B1362" s="330" t="s">
        <v>21722</v>
      </c>
      <c r="C1362" s="375" t="s">
        <v>83</v>
      </c>
      <c r="D1362" s="375" t="s">
        <v>26055</v>
      </c>
      <c r="F1362" t="str">
        <f t="shared" si="44"/>
        <v>92752</v>
      </c>
      <c r="H1362" s="35">
        <f t="shared" si="45"/>
        <v>2357.0500000000002</v>
      </c>
    </row>
    <row r="1363" spans="1:8" ht="67.5">
      <c r="A1363" s="375" t="s">
        <v>9161</v>
      </c>
      <c r="B1363" s="330" t="s">
        <v>21723</v>
      </c>
      <c r="C1363" s="375" t="s">
        <v>83</v>
      </c>
      <c r="D1363" s="375" t="s">
        <v>26056</v>
      </c>
      <c r="F1363" t="str">
        <f t="shared" si="44"/>
        <v>92753</v>
      </c>
      <c r="H1363" s="35">
        <f t="shared" si="45"/>
        <v>599.64</v>
      </c>
    </row>
    <row r="1364" spans="1:8" ht="67.5">
      <c r="A1364" s="375" t="s">
        <v>9162</v>
      </c>
      <c r="B1364" s="330" t="s">
        <v>21724</v>
      </c>
      <c r="C1364" s="375" t="s">
        <v>83</v>
      </c>
      <c r="D1364" s="375" t="s">
        <v>26057</v>
      </c>
      <c r="F1364" t="str">
        <f t="shared" si="44"/>
        <v>92754</v>
      </c>
      <c r="H1364" s="35">
        <f t="shared" si="45"/>
        <v>547.67999999999995</v>
      </c>
    </row>
    <row r="1365" spans="1:8" ht="54">
      <c r="A1365" s="375" t="s">
        <v>9163</v>
      </c>
      <c r="B1365" s="330" t="s">
        <v>2872</v>
      </c>
      <c r="C1365" s="375" t="s">
        <v>73</v>
      </c>
      <c r="D1365" s="375" t="s">
        <v>26058</v>
      </c>
      <c r="F1365" t="str">
        <f t="shared" si="44"/>
        <v>92755</v>
      </c>
      <c r="H1365" s="35">
        <f t="shared" si="45"/>
        <v>233.03</v>
      </c>
    </row>
    <row r="1366" spans="1:8" ht="54">
      <c r="A1366" s="375" t="s">
        <v>9164</v>
      </c>
      <c r="B1366" s="330" t="s">
        <v>2873</v>
      </c>
      <c r="C1366" s="375" t="s">
        <v>73</v>
      </c>
      <c r="D1366" s="375" t="s">
        <v>26059</v>
      </c>
      <c r="F1366" t="str">
        <f t="shared" si="44"/>
        <v>92756</v>
      </c>
      <c r="H1366" s="35">
        <f t="shared" si="45"/>
        <v>263.93</v>
      </c>
    </row>
    <row r="1367" spans="1:8" ht="54">
      <c r="A1367" s="375" t="s">
        <v>9165</v>
      </c>
      <c r="B1367" s="330" t="s">
        <v>2874</v>
      </c>
      <c r="C1367" s="375" t="s">
        <v>73</v>
      </c>
      <c r="D1367" s="375" t="s">
        <v>26060</v>
      </c>
      <c r="F1367" t="str">
        <f t="shared" si="44"/>
        <v>92757</v>
      </c>
      <c r="H1367" s="35">
        <f t="shared" si="45"/>
        <v>301.47000000000003</v>
      </c>
    </row>
    <row r="1368" spans="1:8" ht="54">
      <c r="A1368" s="375" t="s">
        <v>9166</v>
      </c>
      <c r="B1368" s="330" t="s">
        <v>4792</v>
      </c>
      <c r="C1368" s="375" t="s">
        <v>83</v>
      </c>
      <c r="D1368" s="375" t="s">
        <v>26061</v>
      </c>
      <c r="F1368" t="str">
        <f t="shared" si="44"/>
        <v>92758</v>
      </c>
      <c r="H1368" s="35">
        <f t="shared" si="45"/>
        <v>733.75</v>
      </c>
    </row>
    <row r="1369" spans="1:8" ht="67.5">
      <c r="A1369" s="375" t="s">
        <v>9167</v>
      </c>
      <c r="B1369" s="330" t="s">
        <v>2875</v>
      </c>
      <c r="C1369" s="375" t="s">
        <v>73</v>
      </c>
      <c r="D1369" s="375" t="s">
        <v>26062</v>
      </c>
      <c r="F1369" t="str">
        <f t="shared" si="44"/>
        <v>91069</v>
      </c>
      <c r="H1369" s="35">
        <f t="shared" si="45"/>
        <v>96.94</v>
      </c>
    </row>
    <row r="1370" spans="1:8" ht="67.5">
      <c r="A1370" s="375" t="s">
        <v>9168</v>
      </c>
      <c r="B1370" s="330" t="s">
        <v>4793</v>
      </c>
      <c r="C1370" s="375" t="s">
        <v>73</v>
      </c>
      <c r="D1370" s="375" t="s">
        <v>26063</v>
      </c>
      <c r="F1370" t="str">
        <f t="shared" si="44"/>
        <v>91070</v>
      </c>
      <c r="H1370" s="35">
        <f t="shared" si="45"/>
        <v>106.52</v>
      </c>
    </row>
    <row r="1371" spans="1:8" ht="67.5">
      <c r="A1371" s="375" t="s">
        <v>9169</v>
      </c>
      <c r="B1371" s="330" t="s">
        <v>2876</v>
      </c>
      <c r="C1371" s="375" t="s">
        <v>73</v>
      </c>
      <c r="D1371" s="375" t="s">
        <v>25512</v>
      </c>
      <c r="F1371" t="str">
        <f t="shared" si="44"/>
        <v>91071</v>
      </c>
      <c r="H1371" s="35">
        <f t="shared" si="45"/>
        <v>139.86000000000001</v>
      </c>
    </row>
    <row r="1372" spans="1:8" ht="67.5">
      <c r="A1372" s="375" t="s">
        <v>9170</v>
      </c>
      <c r="B1372" s="330" t="s">
        <v>4794</v>
      </c>
      <c r="C1372" s="375" t="s">
        <v>73</v>
      </c>
      <c r="D1372" s="375" t="s">
        <v>26064</v>
      </c>
      <c r="F1372" t="str">
        <f t="shared" si="44"/>
        <v>91072</v>
      </c>
      <c r="H1372" s="35">
        <f t="shared" si="45"/>
        <v>149.43</v>
      </c>
    </row>
    <row r="1373" spans="1:8" ht="67.5">
      <c r="A1373" s="375" t="s">
        <v>9171</v>
      </c>
      <c r="B1373" s="330" t="s">
        <v>2877</v>
      </c>
      <c r="C1373" s="375" t="s">
        <v>73</v>
      </c>
      <c r="D1373" s="375" t="s">
        <v>26065</v>
      </c>
      <c r="F1373" t="str">
        <f t="shared" si="44"/>
        <v>91073</v>
      </c>
      <c r="H1373" s="35">
        <f t="shared" si="45"/>
        <v>112.45</v>
      </c>
    </row>
    <row r="1374" spans="1:8" ht="67.5">
      <c r="A1374" s="375" t="s">
        <v>9172</v>
      </c>
      <c r="B1374" s="330" t="s">
        <v>4795</v>
      </c>
      <c r="C1374" s="375" t="s">
        <v>73</v>
      </c>
      <c r="D1374" s="375" t="s">
        <v>26035</v>
      </c>
      <c r="F1374" t="str">
        <f t="shared" si="44"/>
        <v>91074</v>
      </c>
      <c r="H1374" s="35">
        <f t="shared" si="45"/>
        <v>123.63</v>
      </c>
    </row>
    <row r="1375" spans="1:8" ht="67.5">
      <c r="A1375" s="375" t="s">
        <v>9173</v>
      </c>
      <c r="B1375" s="330" t="s">
        <v>2878</v>
      </c>
      <c r="C1375" s="375" t="s">
        <v>73</v>
      </c>
      <c r="D1375" s="375" t="s">
        <v>26066</v>
      </c>
      <c r="F1375" t="str">
        <f t="shared" si="44"/>
        <v>91075</v>
      </c>
      <c r="H1375" s="35">
        <f t="shared" si="45"/>
        <v>158.19999999999999</v>
      </c>
    </row>
    <row r="1376" spans="1:8" ht="67.5">
      <c r="A1376" s="375" t="s">
        <v>9174</v>
      </c>
      <c r="B1376" s="330" t="s">
        <v>4796</v>
      </c>
      <c r="C1376" s="375" t="s">
        <v>73</v>
      </c>
      <c r="D1376" s="375" t="s">
        <v>26067</v>
      </c>
      <c r="F1376" t="str">
        <f t="shared" si="44"/>
        <v>91076</v>
      </c>
      <c r="H1376" s="35">
        <f t="shared" si="45"/>
        <v>169.4</v>
      </c>
    </row>
    <row r="1377" spans="1:8" ht="67.5">
      <c r="A1377" s="375" t="s">
        <v>9175</v>
      </c>
      <c r="B1377" s="330" t="s">
        <v>2879</v>
      </c>
      <c r="C1377" s="375" t="s">
        <v>73</v>
      </c>
      <c r="D1377" s="375" t="s">
        <v>26068</v>
      </c>
      <c r="F1377" t="str">
        <f t="shared" si="44"/>
        <v>91077</v>
      </c>
      <c r="H1377" s="35">
        <f t="shared" si="45"/>
        <v>130.93</v>
      </c>
    </row>
    <row r="1378" spans="1:8" ht="67.5">
      <c r="A1378" s="375" t="s">
        <v>9176</v>
      </c>
      <c r="B1378" s="330" t="s">
        <v>4797</v>
      </c>
      <c r="C1378" s="375" t="s">
        <v>73</v>
      </c>
      <c r="D1378" s="375" t="s">
        <v>26069</v>
      </c>
      <c r="F1378" t="str">
        <f t="shared" si="44"/>
        <v>91078</v>
      </c>
      <c r="H1378" s="35">
        <f t="shared" si="45"/>
        <v>153.91</v>
      </c>
    </row>
    <row r="1379" spans="1:8" ht="67.5">
      <c r="A1379" s="375" t="s">
        <v>9177</v>
      </c>
      <c r="B1379" s="330" t="s">
        <v>2880</v>
      </c>
      <c r="C1379" s="375" t="s">
        <v>73</v>
      </c>
      <c r="D1379" s="375" t="s">
        <v>24768</v>
      </c>
      <c r="F1379" t="str">
        <f t="shared" si="44"/>
        <v>91079</v>
      </c>
      <c r="H1379" s="35">
        <f t="shared" si="45"/>
        <v>136.93</v>
      </c>
    </row>
    <row r="1380" spans="1:8" ht="67.5">
      <c r="A1380" s="375" t="s">
        <v>9178</v>
      </c>
      <c r="B1380" s="330" t="s">
        <v>4798</v>
      </c>
      <c r="C1380" s="375" t="s">
        <v>73</v>
      </c>
      <c r="D1380" s="375" t="s">
        <v>26070</v>
      </c>
      <c r="F1380" t="str">
        <f t="shared" si="44"/>
        <v>91080</v>
      </c>
      <c r="H1380" s="35">
        <f t="shared" si="45"/>
        <v>159.63999999999999</v>
      </c>
    </row>
    <row r="1381" spans="1:8" ht="67.5">
      <c r="A1381" s="375" t="s">
        <v>9179</v>
      </c>
      <c r="B1381" s="330" t="s">
        <v>2881</v>
      </c>
      <c r="C1381" s="375" t="s">
        <v>73</v>
      </c>
      <c r="D1381" s="375" t="s">
        <v>26071</v>
      </c>
      <c r="F1381" t="str">
        <f t="shared" si="44"/>
        <v>91081</v>
      </c>
      <c r="H1381" s="35">
        <f t="shared" si="45"/>
        <v>148.19999999999999</v>
      </c>
    </row>
    <row r="1382" spans="1:8" ht="67.5">
      <c r="A1382" s="375" t="s">
        <v>9180</v>
      </c>
      <c r="B1382" s="330" t="s">
        <v>4799</v>
      </c>
      <c r="C1382" s="375" t="s">
        <v>73</v>
      </c>
      <c r="D1382" s="375" t="s">
        <v>26072</v>
      </c>
      <c r="F1382" t="str">
        <f t="shared" si="44"/>
        <v>91082</v>
      </c>
      <c r="H1382" s="35">
        <f t="shared" si="45"/>
        <v>172.53</v>
      </c>
    </row>
    <row r="1383" spans="1:8" ht="67.5">
      <c r="A1383" s="375" t="s">
        <v>9181</v>
      </c>
      <c r="B1383" s="330" t="s">
        <v>2882</v>
      </c>
      <c r="C1383" s="375" t="s">
        <v>73</v>
      </c>
      <c r="D1383" s="375" t="s">
        <v>26073</v>
      </c>
      <c r="F1383" t="str">
        <f t="shared" si="44"/>
        <v>91083</v>
      </c>
      <c r="H1383" s="35">
        <f t="shared" si="45"/>
        <v>158.76</v>
      </c>
    </row>
    <row r="1384" spans="1:8" ht="67.5">
      <c r="A1384" s="375" t="s">
        <v>9182</v>
      </c>
      <c r="B1384" s="330" t="s">
        <v>4800</v>
      </c>
      <c r="C1384" s="375" t="s">
        <v>73</v>
      </c>
      <c r="D1384" s="375" t="s">
        <v>23863</v>
      </c>
      <c r="F1384" t="str">
        <f t="shared" si="44"/>
        <v>91084</v>
      </c>
      <c r="H1384" s="35">
        <f t="shared" si="45"/>
        <v>182.83</v>
      </c>
    </row>
    <row r="1385" spans="1:8" ht="67.5">
      <c r="A1385" s="375" t="s">
        <v>9183</v>
      </c>
      <c r="B1385" s="330" t="s">
        <v>2883</v>
      </c>
      <c r="C1385" s="375" t="s">
        <v>73</v>
      </c>
      <c r="D1385" s="375" t="s">
        <v>26074</v>
      </c>
      <c r="F1385" t="str">
        <f t="shared" si="44"/>
        <v>91086</v>
      </c>
      <c r="H1385" s="35">
        <f t="shared" si="45"/>
        <v>108.24</v>
      </c>
    </row>
    <row r="1386" spans="1:8" ht="67.5">
      <c r="A1386" s="375" t="s">
        <v>9184</v>
      </c>
      <c r="B1386" s="330" t="s">
        <v>4801</v>
      </c>
      <c r="C1386" s="375" t="s">
        <v>73</v>
      </c>
      <c r="D1386" s="375" t="s">
        <v>24356</v>
      </c>
      <c r="F1386" t="str">
        <f t="shared" si="44"/>
        <v>91087</v>
      </c>
      <c r="H1386" s="35">
        <f t="shared" si="45"/>
        <v>118.18</v>
      </c>
    </row>
    <row r="1387" spans="1:8" ht="67.5">
      <c r="A1387" s="375" t="s">
        <v>9185</v>
      </c>
      <c r="B1387" s="330" t="s">
        <v>4802</v>
      </c>
      <c r="C1387" s="375" t="s">
        <v>73</v>
      </c>
      <c r="D1387" s="375" t="s">
        <v>26075</v>
      </c>
      <c r="F1387" t="str">
        <f t="shared" si="44"/>
        <v>91088</v>
      </c>
      <c r="H1387" s="35">
        <f t="shared" si="45"/>
        <v>152.63999999999999</v>
      </c>
    </row>
    <row r="1388" spans="1:8" ht="67.5">
      <c r="A1388" s="375" t="s">
        <v>9186</v>
      </c>
      <c r="B1388" s="330" t="s">
        <v>4803</v>
      </c>
      <c r="C1388" s="375" t="s">
        <v>73</v>
      </c>
      <c r="D1388" s="375" t="s">
        <v>26076</v>
      </c>
      <c r="F1388" t="str">
        <f t="shared" si="44"/>
        <v>91089</v>
      </c>
      <c r="H1388" s="35">
        <f t="shared" si="45"/>
        <v>162.69999999999999</v>
      </c>
    </row>
    <row r="1389" spans="1:8" ht="67.5">
      <c r="A1389" s="375" t="s">
        <v>9187</v>
      </c>
      <c r="B1389" s="330" t="s">
        <v>2884</v>
      </c>
      <c r="C1389" s="375" t="s">
        <v>73</v>
      </c>
      <c r="D1389" s="375" t="s">
        <v>26077</v>
      </c>
      <c r="F1389" t="str">
        <f t="shared" si="44"/>
        <v>91090</v>
      </c>
      <c r="H1389" s="35">
        <f t="shared" si="45"/>
        <v>121.7</v>
      </c>
    </row>
    <row r="1390" spans="1:8" ht="67.5">
      <c r="A1390" s="375" t="s">
        <v>9188</v>
      </c>
      <c r="B1390" s="330" t="s">
        <v>4804</v>
      </c>
      <c r="C1390" s="375" t="s">
        <v>73</v>
      </c>
      <c r="D1390" s="375" t="s">
        <v>24781</v>
      </c>
      <c r="F1390" t="str">
        <f t="shared" si="44"/>
        <v>91091</v>
      </c>
      <c r="H1390" s="35">
        <f t="shared" si="45"/>
        <v>133.41999999999999</v>
      </c>
    </row>
    <row r="1391" spans="1:8" ht="67.5">
      <c r="A1391" s="375" t="s">
        <v>9189</v>
      </c>
      <c r="B1391" s="330" t="s">
        <v>4805</v>
      </c>
      <c r="C1391" s="375" t="s">
        <v>73</v>
      </c>
      <c r="D1391" s="375" t="s">
        <v>26078</v>
      </c>
      <c r="F1391" t="str">
        <f t="shared" si="44"/>
        <v>91092</v>
      </c>
      <c r="H1391" s="35">
        <f t="shared" si="45"/>
        <v>168.4</v>
      </c>
    </row>
    <row r="1392" spans="1:8" ht="67.5">
      <c r="A1392" s="375" t="s">
        <v>9190</v>
      </c>
      <c r="B1392" s="330" t="s">
        <v>4806</v>
      </c>
      <c r="C1392" s="375" t="s">
        <v>73</v>
      </c>
      <c r="D1392" s="375" t="s">
        <v>26079</v>
      </c>
      <c r="F1392" t="str">
        <f t="shared" si="44"/>
        <v>91093</v>
      </c>
      <c r="H1392" s="35">
        <f t="shared" si="45"/>
        <v>180.43</v>
      </c>
    </row>
    <row r="1393" spans="1:8" ht="67.5">
      <c r="A1393" s="375" t="s">
        <v>9191</v>
      </c>
      <c r="B1393" s="330" t="s">
        <v>2885</v>
      </c>
      <c r="C1393" s="375" t="s">
        <v>73</v>
      </c>
      <c r="D1393" s="375" t="s">
        <v>26080</v>
      </c>
      <c r="F1393" t="str">
        <f t="shared" si="44"/>
        <v>91094</v>
      </c>
      <c r="H1393" s="35">
        <f t="shared" si="45"/>
        <v>137.88999999999999</v>
      </c>
    </row>
    <row r="1394" spans="1:8" ht="67.5">
      <c r="A1394" s="375" t="s">
        <v>9192</v>
      </c>
      <c r="B1394" s="330" t="s">
        <v>4807</v>
      </c>
      <c r="C1394" s="375" t="s">
        <v>73</v>
      </c>
      <c r="D1394" s="375" t="s">
        <v>26081</v>
      </c>
      <c r="F1394" t="str">
        <f t="shared" si="44"/>
        <v>91095</v>
      </c>
      <c r="H1394" s="35">
        <f t="shared" si="45"/>
        <v>161.21</v>
      </c>
    </row>
    <row r="1395" spans="1:8" ht="67.5">
      <c r="A1395" s="375" t="s">
        <v>9193</v>
      </c>
      <c r="B1395" s="330" t="s">
        <v>2886</v>
      </c>
      <c r="C1395" s="375" t="s">
        <v>73</v>
      </c>
      <c r="D1395" s="375" t="s">
        <v>26082</v>
      </c>
      <c r="F1395" t="str">
        <f t="shared" si="44"/>
        <v>91096</v>
      </c>
      <c r="H1395" s="35">
        <f t="shared" si="45"/>
        <v>140.74</v>
      </c>
    </row>
    <row r="1396" spans="1:8" ht="67.5">
      <c r="A1396" s="375" t="s">
        <v>9194</v>
      </c>
      <c r="B1396" s="330" t="s">
        <v>4808</v>
      </c>
      <c r="C1396" s="375" t="s">
        <v>73</v>
      </c>
      <c r="D1396" s="375" t="s">
        <v>26083</v>
      </c>
      <c r="F1396" t="str">
        <f t="shared" si="44"/>
        <v>91097</v>
      </c>
      <c r="H1396" s="35">
        <f t="shared" si="45"/>
        <v>163.9</v>
      </c>
    </row>
    <row r="1397" spans="1:8" ht="67.5">
      <c r="A1397" s="375" t="s">
        <v>9195</v>
      </c>
      <c r="B1397" s="330" t="s">
        <v>2887</v>
      </c>
      <c r="C1397" s="375" t="s">
        <v>73</v>
      </c>
      <c r="D1397" s="375" t="s">
        <v>26084</v>
      </c>
      <c r="F1397" t="str">
        <f t="shared" si="44"/>
        <v>91098</v>
      </c>
      <c r="H1397" s="35">
        <f t="shared" si="45"/>
        <v>154.97999999999999</v>
      </c>
    </row>
    <row r="1398" spans="1:8" ht="67.5">
      <c r="A1398" s="375" t="s">
        <v>9196</v>
      </c>
      <c r="B1398" s="330" t="s">
        <v>4809</v>
      </c>
      <c r="C1398" s="375" t="s">
        <v>73</v>
      </c>
      <c r="D1398" s="375" t="s">
        <v>26085</v>
      </c>
      <c r="F1398" t="str">
        <f t="shared" si="44"/>
        <v>91099</v>
      </c>
      <c r="H1398" s="35">
        <f t="shared" si="45"/>
        <v>179.86</v>
      </c>
    </row>
    <row r="1399" spans="1:8" ht="67.5">
      <c r="A1399" s="375" t="s">
        <v>9197</v>
      </c>
      <c r="B1399" s="330" t="s">
        <v>2888</v>
      </c>
      <c r="C1399" s="375" t="s">
        <v>73</v>
      </c>
      <c r="D1399" s="375" t="s">
        <v>26086</v>
      </c>
      <c r="F1399" t="str">
        <f t="shared" si="44"/>
        <v>91100</v>
      </c>
      <c r="H1399" s="35">
        <f t="shared" si="45"/>
        <v>163.24</v>
      </c>
    </row>
    <row r="1400" spans="1:8" ht="67.5">
      <c r="A1400" s="375" t="s">
        <v>9198</v>
      </c>
      <c r="B1400" s="330" t="s">
        <v>4810</v>
      </c>
      <c r="C1400" s="375" t="s">
        <v>73</v>
      </c>
      <c r="D1400" s="375" t="s">
        <v>26087</v>
      </c>
      <c r="F1400" t="str">
        <f t="shared" si="44"/>
        <v>91101</v>
      </c>
      <c r="H1400" s="35">
        <f t="shared" si="45"/>
        <v>188.01</v>
      </c>
    </row>
    <row r="1401" spans="1:8" ht="54">
      <c r="A1401" s="375" t="s">
        <v>9199</v>
      </c>
      <c r="B1401" s="330" t="s">
        <v>4811</v>
      </c>
      <c r="C1401" s="375" t="s">
        <v>75</v>
      </c>
      <c r="D1401" s="375" t="s">
        <v>26088</v>
      </c>
      <c r="F1401" t="str">
        <f t="shared" si="44"/>
        <v>93952</v>
      </c>
      <c r="H1401" s="35">
        <f t="shared" si="45"/>
        <v>200.1</v>
      </c>
    </row>
    <row r="1402" spans="1:8" ht="67.5">
      <c r="A1402" s="375" t="s">
        <v>9200</v>
      </c>
      <c r="B1402" s="330" t="s">
        <v>4812</v>
      </c>
      <c r="C1402" s="375" t="s">
        <v>75</v>
      </c>
      <c r="D1402" s="375" t="s">
        <v>26089</v>
      </c>
      <c r="F1402" t="str">
        <f t="shared" si="44"/>
        <v>93953</v>
      </c>
      <c r="H1402" s="35">
        <f t="shared" si="45"/>
        <v>185.29</v>
      </c>
    </row>
    <row r="1403" spans="1:8" ht="67.5">
      <c r="A1403" s="375" t="s">
        <v>9201</v>
      </c>
      <c r="B1403" s="330" t="s">
        <v>4813</v>
      </c>
      <c r="C1403" s="375" t="s">
        <v>75</v>
      </c>
      <c r="D1403" s="375" t="s">
        <v>26090</v>
      </c>
      <c r="F1403" t="str">
        <f t="shared" si="44"/>
        <v>93954</v>
      </c>
      <c r="H1403" s="35">
        <f t="shared" si="45"/>
        <v>176.44</v>
      </c>
    </row>
    <row r="1404" spans="1:8" ht="67.5">
      <c r="A1404" s="375" t="s">
        <v>9202</v>
      </c>
      <c r="B1404" s="330" t="s">
        <v>4814</v>
      </c>
      <c r="C1404" s="375" t="s">
        <v>75</v>
      </c>
      <c r="D1404" s="375" t="s">
        <v>26091</v>
      </c>
      <c r="F1404" t="str">
        <f t="shared" si="44"/>
        <v>93955</v>
      </c>
      <c r="H1404" s="35">
        <f t="shared" si="45"/>
        <v>170.16</v>
      </c>
    </row>
    <row r="1405" spans="1:8" ht="54">
      <c r="A1405" s="375" t="s">
        <v>9203</v>
      </c>
      <c r="B1405" s="330" t="s">
        <v>4815</v>
      </c>
      <c r="C1405" s="375" t="s">
        <v>75</v>
      </c>
      <c r="D1405" s="375" t="s">
        <v>24758</v>
      </c>
      <c r="F1405" t="str">
        <f t="shared" si="44"/>
        <v>93956</v>
      </c>
      <c r="H1405" s="35">
        <f t="shared" si="45"/>
        <v>165.22</v>
      </c>
    </row>
    <row r="1406" spans="1:8" ht="54">
      <c r="A1406" s="375" t="s">
        <v>9204</v>
      </c>
      <c r="B1406" s="330" t="s">
        <v>4816</v>
      </c>
      <c r="C1406" s="375" t="s">
        <v>75</v>
      </c>
      <c r="D1406" s="375" t="s">
        <v>26092</v>
      </c>
      <c r="F1406" t="str">
        <f t="shared" si="44"/>
        <v>93957</v>
      </c>
      <c r="H1406" s="35">
        <f t="shared" si="45"/>
        <v>207.06</v>
      </c>
    </row>
    <row r="1407" spans="1:8" ht="67.5">
      <c r="A1407" s="375" t="s">
        <v>9205</v>
      </c>
      <c r="B1407" s="330" t="s">
        <v>4817</v>
      </c>
      <c r="C1407" s="375" t="s">
        <v>75</v>
      </c>
      <c r="D1407" s="375" t="s">
        <v>26093</v>
      </c>
      <c r="F1407" t="str">
        <f t="shared" si="44"/>
        <v>93958</v>
      </c>
      <c r="H1407" s="35">
        <f t="shared" si="45"/>
        <v>191.45</v>
      </c>
    </row>
    <row r="1408" spans="1:8" ht="67.5">
      <c r="A1408" s="375" t="s">
        <v>9206</v>
      </c>
      <c r="B1408" s="330" t="s">
        <v>4818</v>
      </c>
      <c r="C1408" s="375" t="s">
        <v>75</v>
      </c>
      <c r="D1408" s="375" t="s">
        <v>26094</v>
      </c>
      <c r="F1408" t="str">
        <f t="shared" si="44"/>
        <v>93959</v>
      </c>
      <c r="H1408" s="35">
        <f t="shared" si="45"/>
        <v>182.22</v>
      </c>
    </row>
    <row r="1409" spans="1:8" ht="67.5">
      <c r="A1409" s="375" t="s">
        <v>9207</v>
      </c>
      <c r="B1409" s="330" t="s">
        <v>4819</v>
      </c>
      <c r="C1409" s="375" t="s">
        <v>75</v>
      </c>
      <c r="D1409" s="375" t="s">
        <v>26095</v>
      </c>
      <c r="F1409" t="str">
        <f t="shared" si="44"/>
        <v>93960</v>
      </c>
      <c r="H1409" s="35">
        <f t="shared" si="45"/>
        <v>175.68</v>
      </c>
    </row>
    <row r="1410" spans="1:8" ht="54">
      <c r="A1410" s="375" t="s">
        <v>9208</v>
      </c>
      <c r="B1410" s="330" t="s">
        <v>4820</v>
      </c>
      <c r="C1410" s="375" t="s">
        <v>75</v>
      </c>
      <c r="D1410" s="375" t="s">
        <v>26096</v>
      </c>
      <c r="F1410" t="str">
        <f t="shared" si="44"/>
        <v>93961</v>
      </c>
      <c r="H1410" s="35">
        <f t="shared" si="45"/>
        <v>170.58</v>
      </c>
    </row>
    <row r="1411" spans="1:8" ht="54">
      <c r="A1411" s="375" t="s">
        <v>9209</v>
      </c>
      <c r="B1411" s="330" t="s">
        <v>4821</v>
      </c>
      <c r="C1411" s="375" t="s">
        <v>75</v>
      </c>
      <c r="D1411" s="375" t="s">
        <v>26097</v>
      </c>
      <c r="F1411" t="str">
        <f t="shared" si="44"/>
        <v>93962</v>
      </c>
      <c r="H1411" s="35">
        <f t="shared" si="45"/>
        <v>189.61</v>
      </c>
    </row>
    <row r="1412" spans="1:8" ht="67.5">
      <c r="A1412" s="375" t="s">
        <v>9210</v>
      </c>
      <c r="B1412" s="330" t="s">
        <v>4822</v>
      </c>
      <c r="C1412" s="375" t="s">
        <v>75</v>
      </c>
      <c r="D1412" s="375" t="s">
        <v>26098</v>
      </c>
      <c r="F1412" t="str">
        <f t="shared" si="44"/>
        <v>93963</v>
      </c>
      <c r="H1412" s="35">
        <f t="shared" si="45"/>
        <v>174.82</v>
      </c>
    </row>
    <row r="1413" spans="1:8" ht="67.5">
      <c r="A1413" s="375" t="s">
        <v>9211</v>
      </c>
      <c r="B1413" s="330" t="s">
        <v>4823</v>
      </c>
      <c r="C1413" s="375" t="s">
        <v>75</v>
      </c>
      <c r="D1413" s="375" t="s">
        <v>24782</v>
      </c>
      <c r="F1413" t="str">
        <f t="shared" ref="F1413:F1476" si="46">TRIM(A1413)</f>
        <v>93964</v>
      </c>
      <c r="H1413" s="35">
        <f t="shared" ref="H1413:H1476" si="47">ROUND(D1413*(1+$H$1),2)</f>
        <v>166.01</v>
      </c>
    </row>
    <row r="1414" spans="1:8" ht="67.5">
      <c r="A1414" s="375" t="s">
        <v>9212</v>
      </c>
      <c r="B1414" s="330" t="s">
        <v>4824</v>
      </c>
      <c r="C1414" s="375" t="s">
        <v>75</v>
      </c>
      <c r="D1414" s="375" t="s">
        <v>26099</v>
      </c>
      <c r="F1414" t="str">
        <f t="shared" si="46"/>
        <v>93965</v>
      </c>
      <c r="H1414" s="35">
        <f t="shared" si="47"/>
        <v>156.84</v>
      </c>
    </row>
    <row r="1415" spans="1:8" ht="54">
      <c r="A1415" s="375" t="s">
        <v>9213</v>
      </c>
      <c r="B1415" s="330" t="s">
        <v>4825</v>
      </c>
      <c r="C1415" s="375" t="s">
        <v>75</v>
      </c>
      <c r="D1415" s="375" t="s">
        <v>26100</v>
      </c>
      <c r="F1415" t="str">
        <f t="shared" si="46"/>
        <v>93966</v>
      </c>
      <c r="H1415" s="35">
        <f t="shared" si="47"/>
        <v>154.87</v>
      </c>
    </row>
    <row r="1416" spans="1:8" ht="54">
      <c r="A1416" s="375" t="s">
        <v>9214</v>
      </c>
      <c r="B1416" s="330" t="s">
        <v>4826</v>
      </c>
      <c r="C1416" s="375" t="s">
        <v>75</v>
      </c>
      <c r="D1416" s="375" t="s">
        <v>24919</v>
      </c>
      <c r="F1416" t="str">
        <f t="shared" si="46"/>
        <v>93967</v>
      </c>
      <c r="H1416" s="35">
        <f t="shared" si="47"/>
        <v>196.54</v>
      </c>
    </row>
    <row r="1417" spans="1:8" ht="67.5">
      <c r="A1417" s="375" t="s">
        <v>9215</v>
      </c>
      <c r="B1417" s="330" t="s">
        <v>4827</v>
      </c>
      <c r="C1417" s="375" t="s">
        <v>75</v>
      </c>
      <c r="D1417" s="375" t="s">
        <v>26101</v>
      </c>
      <c r="F1417" t="str">
        <f t="shared" si="46"/>
        <v>93968</v>
      </c>
      <c r="H1417" s="35">
        <f t="shared" si="47"/>
        <v>180.99</v>
      </c>
    </row>
    <row r="1418" spans="1:8" ht="67.5">
      <c r="A1418" s="375" t="s">
        <v>9216</v>
      </c>
      <c r="B1418" s="330" t="s">
        <v>4828</v>
      </c>
      <c r="C1418" s="375" t="s">
        <v>75</v>
      </c>
      <c r="D1418" s="375" t="s">
        <v>26102</v>
      </c>
      <c r="F1418" t="str">
        <f t="shared" si="46"/>
        <v>93969</v>
      </c>
      <c r="H1418" s="35">
        <f t="shared" si="47"/>
        <v>171.8</v>
      </c>
    </row>
    <row r="1419" spans="1:8" ht="67.5">
      <c r="A1419" s="375" t="s">
        <v>9217</v>
      </c>
      <c r="B1419" s="330" t="s">
        <v>4829</v>
      </c>
      <c r="C1419" s="375" t="s">
        <v>75</v>
      </c>
      <c r="D1419" s="375" t="s">
        <v>26103</v>
      </c>
      <c r="F1419" t="str">
        <f t="shared" si="46"/>
        <v>93970</v>
      </c>
      <c r="H1419" s="35">
        <f t="shared" si="47"/>
        <v>165.34</v>
      </c>
    </row>
    <row r="1420" spans="1:8" ht="54">
      <c r="A1420" s="375" t="s">
        <v>9218</v>
      </c>
      <c r="B1420" s="330" t="s">
        <v>4830</v>
      </c>
      <c r="C1420" s="375" t="s">
        <v>75</v>
      </c>
      <c r="D1420" s="375" t="s">
        <v>26104</v>
      </c>
      <c r="F1420" t="str">
        <f t="shared" si="46"/>
        <v>93971</v>
      </c>
      <c r="H1420" s="35">
        <f t="shared" si="47"/>
        <v>155.31</v>
      </c>
    </row>
    <row r="1421" spans="1:8" ht="40.5">
      <c r="A1421" s="375" t="s">
        <v>9219</v>
      </c>
      <c r="B1421" s="330" t="s">
        <v>4831</v>
      </c>
      <c r="C1421" s="375" t="s">
        <v>113</v>
      </c>
      <c r="D1421" s="375" t="s">
        <v>26105</v>
      </c>
      <c r="F1421" t="str">
        <f t="shared" si="46"/>
        <v>95108</v>
      </c>
      <c r="H1421" s="35">
        <f t="shared" si="47"/>
        <v>26.78</v>
      </c>
    </row>
    <row r="1422" spans="1:8" ht="40.5">
      <c r="A1422" s="375" t="s">
        <v>26106</v>
      </c>
      <c r="B1422" s="330" t="s">
        <v>26107</v>
      </c>
      <c r="C1422" s="375" t="s">
        <v>73</v>
      </c>
      <c r="D1422" s="375" t="s">
        <v>26108</v>
      </c>
      <c r="F1422" t="str">
        <f t="shared" si="46"/>
        <v>100332</v>
      </c>
      <c r="H1422" s="35">
        <f t="shared" si="47"/>
        <v>600.85</v>
      </c>
    </row>
    <row r="1423" spans="1:8" ht="40.5">
      <c r="A1423" s="375" t="s">
        <v>26109</v>
      </c>
      <c r="B1423" s="330" t="s">
        <v>26110</v>
      </c>
      <c r="C1423" s="375" t="s">
        <v>73</v>
      </c>
      <c r="D1423" s="375" t="s">
        <v>26111</v>
      </c>
      <c r="F1423" t="str">
        <f t="shared" si="46"/>
        <v>100333</v>
      </c>
      <c r="H1423" s="35">
        <f t="shared" si="47"/>
        <v>375.24</v>
      </c>
    </row>
    <row r="1424" spans="1:8" ht="40.5">
      <c r="A1424" s="375" t="s">
        <v>26112</v>
      </c>
      <c r="B1424" s="330" t="s">
        <v>26113</v>
      </c>
      <c r="C1424" s="375" t="s">
        <v>73</v>
      </c>
      <c r="D1424" s="375" t="s">
        <v>26114</v>
      </c>
      <c r="F1424" t="str">
        <f t="shared" si="46"/>
        <v>100334</v>
      </c>
      <c r="H1424" s="35">
        <f t="shared" si="47"/>
        <v>477.91</v>
      </c>
    </row>
    <row r="1425" spans="1:8" ht="40.5">
      <c r="A1425" s="375" t="s">
        <v>26115</v>
      </c>
      <c r="B1425" s="330" t="s">
        <v>26116</v>
      </c>
      <c r="C1425" s="375" t="s">
        <v>73</v>
      </c>
      <c r="D1425" s="375" t="s">
        <v>26117</v>
      </c>
      <c r="F1425" t="str">
        <f t="shared" si="46"/>
        <v>100335</v>
      </c>
      <c r="H1425" s="35">
        <f t="shared" si="47"/>
        <v>308.7</v>
      </c>
    </row>
    <row r="1426" spans="1:8" ht="54">
      <c r="A1426" s="375" t="s">
        <v>26118</v>
      </c>
      <c r="B1426" s="330" t="s">
        <v>26119</v>
      </c>
      <c r="C1426" s="375" t="s">
        <v>73</v>
      </c>
      <c r="D1426" s="375" t="s">
        <v>24928</v>
      </c>
      <c r="F1426" t="str">
        <f t="shared" si="46"/>
        <v>100341</v>
      </c>
      <c r="H1426" s="35">
        <f t="shared" si="47"/>
        <v>29.05</v>
      </c>
    </row>
    <row r="1427" spans="1:8" ht="40.5">
      <c r="A1427" s="375" t="s">
        <v>26120</v>
      </c>
      <c r="B1427" s="330" t="s">
        <v>26121</v>
      </c>
      <c r="C1427" s="375" t="s">
        <v>71</v>
      </c>
      <c r="D1427" s="375" t="s">
        <v>23598</v>
      </c>
      <c r="F1427" t="str">
        <f t="shared" si="46"/>
        <v>100342</v>
      </c>
      <c r="H1427" s="35">
        <f t="shared" si="47"/>
        <v>10.77</v>
      </c>
    </row>
    <row r="1428" spans="1:8" ht="40.5">
      <c r="A1428" s="375" t="s">
        <v>26122</v>
      </c>
      <c r="B1428" s="330" t="s">
        <v>26123</v>
      </c>
      <c r="C1428" s="375" t="s">
        <v>71</v>
      </c>
      <c r="D1428" s="375" t="s">
        <v>13736</v>
      </c>
      <c r="F1428" t="str">
        <f t="shared" si="46"/>
        <v>100343</v>
      </c>
      <c r="H1428" s="35">
        <f t="shared" si="47"/>
        <v>10.36</v>
      </c>
    </row>
    <row r="1429" spans="1:8" ht="40.5">
      <c r="A1429" s="375" t="s">
        <v>26124</v>
      </c>
      <c r="B1429" s="330" t="s">
        <v>26125</v>
      </c>
      <c r="C1429" s="375" t="s">
        <v>71</v>
      </c>
      <c r="D1429" s="375" t="s">
        <v>13881</v>
      </c>
      <c r="F1429" t="str">
        <f t="shared" si="46"/>
        <v>100344</v>
      </c>
      <c r="H1429" s="35">
        <f t="shared" si="47"/>
        <v>8.44</v>
      </c>
    </row>
    <row r="1430" spans="1:8" ht="40.5">
      <c r="A1430" s="375" t="s">
        <v>26126</v>
      </c>
      <c r="B1430" s="330" t="s">
        <v>26127</v>
      </c>
      <c r="C1430" s="375" t="s">
        <v>71</v>
      </c>
      <c r="D1430" s="375" t="s">
        <v>9830</v>
      </c>
      <c r="F1430" t="str">
        <f t="shared" si="46"/>
        <v>100345</v>
      </c>
      <c r="H1430" s="35">
        <f t="shared" si="47"/>
        <v>7.52</v>
      </c>
    </row>
    <row r="1431" spans="1:8" ht="40.5">
      <c r="A1431" s="375" t="s">
        <v>26128</v>
      </c>
      <c r="B1431" s="330" t="s">
        <v>26129</v>
      </c>
      <c r="C1431" s="375" t="s">
        <v>71</v>
      </c>
      <c r="D1431" s="375" t="s">
        <v>18188</v>
      </c>
      <c r="F1431" t="str">
        <f t="shared" si="46"/>
        <v>100346</v>
      </c>
      <c r="H1431" s="35">
        <f t="shared" si="47"/>
        <v>6.98</v>
      </c>
    </row>
    <row r="1432" spans="1:8" ht="40.5">
      <c r="A1432" s="375" t="s">
        <v>26130</v>
      </c>
      <c r="B1432" s="330" t="s">
        <v>26131</v>
      </c>
      <c r="C1432" s="375" t="s">
        <v>71</v>
      </c>
      <c r="D1432" s="375" t="s">
        <v>17107</v>
      </c>
      <c r="F1432" t="str">
        <f t="shared" si="46"/>
        <v>100347</v>
      </c>
      <c r="H1432" s="35">
        <f t="shared" si="47"/>
        <v>6.39</v>
      </c>
    </row>
    <row r="1433" spans="1:8" ht="40.5">
      <c r="A1433" s="375" t="s">
        <v>26132</v>
      </c>
      <c r="B1433" s="330" t="s">
        <v>26133</v>
      </c>
      <c r="C1433" s="375" t="s">
        <v>71</v>
      </c>
      <c r="D1433" s="375" t="s">
        <v>18188</v>
      </c>
      <c r="F1433" t="str">
        <f t="shared" si="46"/>
        <v>100348</v>
      </c>
      <c r="H1433" s="35">
        <f t="shared" si="47"/>
        <v>6.98</v>
      </c>
    </row>
    <row r="1434" spans="1:8" ht="40.5">
      <c r="A1434" s="375" t="s">
        <v>26134</v>
      </c>
      <c r="B1434" s="330" t="s">
        <v>26135</v>
      </c>
      <c r="C1434" s="375" t="s">
        <v>83</v>
      </c>
      <c r="D1434" s="375" t="s">
        <v>26136</v>
      </c>
      <c r="F1434" t="str">
        <f t="shared" si="46"/>
        <v>100349</v>
      </c>
      <c r="H1434" s="35">
        <f t="shared" si="47"/>
        <v>478.31</v>
      </c>
    </row>
    <row r="1435" spans="1:8" ht="54">
      <c r="A1435" s="375" t="s">
        <v>4832</v>
      </c>
      <c r="B1435" s="330" t="s">
        <v>4833</v>
      </c>
      <c r="C1435" s="375" t="s">
        <v>113</v>
      </c>
      <c r="D1435" s="375" t="s">
        <v>26137</v>
      </c>
      <c r="F1435" t="str">
        <f t="shared" si="46"/>
        <v>73799/1</v>
      </c>
      <c r="H1435" s="35">
        <f t="shared" si="47"/>
        <v>364.37</v>
      </c>
    </row>
    <row r="1436" spans="1:8" ht="54">
      <c r="A1436" s="375" t="s">
        <v>4834</v>
      </c>
      <c r="B1436" s="330" t="s">
        <v>2889</v>
      </c>
      <c r="C1436" s="375" t="s">
        <v>113</v>
      </c>
      <c r="D1436" s="375" t="s">
        <v>26138</v>
      </c>
      <c r="F1436" t="str">
        <f t="shared" si="46"/>
        <v>73856/1</v>
      </c>
      <c r="H1436" s="35">
        <f t="shared" si="47"/>
        <v>697.55</v>
      </c>
    </row>
    <row r="1437" spans="1:8" ht="54">
      <c r="A1437" s="375" t="s">
        <v>4835</v>
      </c>
      <c r="B1437" s="330" t="s">
        <v>2890</v>
      </c>
      <c r="C1437" s="375" t="s">
        <v>113</v>
      </c>
      <c r="D1437" s="375" t="s">
        <v>26139</v>
      </c>
      <c r="F1437" t="str">
        <f t="shared" si="46"/>
        <v>73856/2</v>
      </c>
      <c r="H1437" s="35">
        <f t="shared" si="47"/>
        <v>1136.5999999999999</v>
      </c>
    </row>
    <row r="1438" spans="1:8" ht="54">
      <c r="A1438" s="375" t="s">
        <v>4836</v>
      </c>
      <c r="B1438" s="330" t="s">
        <v>2891</v>
      </c>
      <c r="C1438" s="375" t="s">
        <v>113</v>
      </c>
      <c r="D1438" s="375" t="s">
        <v>26140</v>
      </c>
      <c r="F1438" t="str">
        <f t="shared" si="46"/>
        <v>73856/3</v>
      </c>
      <c r="H1438" s="35">
        <f t="shared" si="47"/>
        <v>1695.48</v>
      </c>
    </row>
    <row r="1439" spans="1:8" ht="54">
      <c r="A1439" s="375" t="s">
        <v>4837</v>
      </c>
      <c r="B1439" s="330" t="s">
        <v>2892</v>
      </c>
      <c r="C1439" s="375" t="s">
        <v>113</v>
      </c>
      <c r="D1439" s="375" t="s">
        <v>26141</v>
      </c>
      <c r="F1439" t="str">
        <f t="shared" si="46"/>
        <v>73856/4</v>
      </c>
      <c r="H1439" s="35">
        <f t="shared" si="47"/>
        <v>2381.62</v>
      </c>
    </row>
    <row r="1440" spans="1:8" ht="54">
      <c r="A1440" s="375" t="s">
        <v>4838</v>
      </c>
      <c r="B1440" s="330" t="s">
        <v>2893</v>
      </c>
      <c r="C1440" s="375" t="s">
        <v>113</v>
      </c>
      <c r="D1440" s="375" t="s">
        <v>26142</v>
      </c>
      <c r="F1440" t="str">
        <f t="shared" si="46"/>
        <v>73856/5</v>
      </c>
      <c r="H1440" s="35">
        <f t="shared" si="47"/>
        <v>3200.88</v>
      </c>
    </row>
    <row r="1441" spans="1:8" ht="54">
      <c r="A1441" s="375" t="s">
        <v>4839</v>
      </c>
      <c r="B1441" s="330" t="s">
        <v>2894</v>
      </c>
      <c r="C1441" s="375" t="s">
        <v>113</v>
      </c>
      <c r="D1441" s="375" t="s">
        <v>26143</v>
      </c>
      <c r="F1441" t="str">
        <f t="shared" si="46"/>
        <v>73856/6</v>
      </c>
      <c r="H1441" s="35">
        <f t="shared" si="47"/>
        <v>981.13</v>
      </c>
    </row>
    <row r="1442" spans="1:8" ht="54">
      <c r="A1442" s="375" t="s">
        <v>4840</v>
      </c>
      <c r="B1442" s="330" t="s">
        <v>2895</v>
      </c>
      <c r="C1442" s="375" t="s">
        <v>113</v>
      </c>
      <c r="D1442" s="375" t="s">
        <v>26144</v>
      </c>
      <c r="F1442" t="str">
        <f t="shared" si="46"/>
        <v>73856/7</v>
      </c>
      <c r="H1442" s="35">
        <f t="shared" si="47"/>
        <v>1608.67</v>
      </c>
    </row>
    <row r="1443" spans="1:8" ht="54">
      <c r="A1443" s="375" t="s">
        <v>4841</v>
      </c>
      <c r="B1443" s="330" t="s">
        <v>2896</v>
      </c>
      <c r="C1443" s="375" t="s">
        <v>113</v>
      </c>
      <c r="D1443" s="375" t="s">
        <v>26145</v>
      </c>
      <c r="F1443" t="str">
        <f t="shared" si="46"/>
        <v>73856/8</v>
      </c>
      <c r="H1443" s="35">
        <f t="shared" si="47"/>
        <v>2404.9499999999998</v>
      </c>
    </row>
    <row r="1444" spans="1:8" ht="54">
      <c r="A1444" s="375" t="s">
        <v>4842</v>
      </c>
      <c r="B1444" s="330" t="s">
        <v>2897</v>
      </c>
      <c r="C1444" s="375" t="s">
        <v>113</v>
      </c>
      <c r="D1444" s="375" t="s">
        <v>26146</v>
      </c>
      <c r="F1444" t="str">
        <f t="shared" si="46"/>
        <v>73856/9</v>
      </c>
      <c r="H1444" s="35">
        <f t="shared" si="47"/>
        <v>3039.59</v>
      </c>
    </row>
    <row r="1445" spans="1:8" ht="54">
      <c r="A1445" s="375" t="s">
        <v>4843</v>
      </c>
      <c r="B1445" s="330" t="s">
        <v>4844</v>
      </c>
      <c r="C1445" s="375" t="s">
        <v>113</v>
      </c>
      <c r="D1445" s="375" t="s">
        <v>26147</v>
      </c>
      <c r="F1445" t="str">
        <f t="shared" si="46"/>
        <v>73856/10</v>
      </c>
      <c r="H1445" s="35">
        <f t="shared" si="47"/>
        <v>4536.08</v>
      </c>
    </row>
    <row r="1446" spans="1:8" ht="54">
      <c r="A1446" s="375" t="s">
        <v>4845</v>
      </c>
      <c r="B1446" s="330" t="s">
        <v>2898</v>
      </c>
      <c r="C1446" s="375" t="s">
        <v>113</v>
      </c>
      <c r="D1446" s="375" t="s">
        <v>26148</v>
      </c>
      <c r="F1446" t="str">
        <f t="shared" si="46"/>
        <v>73856/11</v>
      </c>
      <c r="H1446" s="35">
        <f t="shared" si="47"/>
        <v>1264.25</v>
      </c>
    </row>
    <row r="1447" spans="1:8" ht="54">
      <c r="A1447" s="375" t="s">
        <v>4846</v>
      </c>
      <c r="B1447" s="330" t="s">
        <v>2899</v>
      </c>
      <c r="C1447" s="375" t="s">
        <v>113</v>
      </c>
      <c r="D1447" s="375" t="s">
        <v>26149</v>
      </c>
      <c r="F1447" t="str">
        <f t="shared" si="46"/>
        <v>73856/12</v>
      </c>
      <c r="H1447" s="35">
        <f t="shared" si="47"/>
        <v>2080.23</v>
      </c>
    </row>
    <row r="1448" spans="1:8" ht="54">
      <c r="A1448" s="375" t="s">
        <v>4847</v>
      </c>
      <c r="B1448" s="330" t="s">
        <v>2900</v>
      </c>
      <c r="C1448" s="375" t="s">
        <v>113</v>
      </c>
      <c r="D1448" s="375" t="s">
        <v>26150</v>
      </c>
      <c r="F1448" t="str">
        <f t="shared" si="46"/>
        <v>73856/13</v>
      </c>
      <c r="H1448" s="35">
        <f t="shared" si="47"/>
        <v>3113.98</v>
      </c>
    </row>
    <row r="1449" spans="1:8" ht="54">
      <c r="A1449" s="375" t="s">
        <v>4848</v>
      </c>
      <c r="B1449" s="330" t="s">
        <v>2901</v>
      </c>
      <c r="C1449" s="375" t="s">
        <v>113</v>
      </c>
      <c r="D1449" s="375" t="s">
        <v>26151</v>
      </c>
      <c r="F1449" t="str">
        <f t="shared" si="46"/>
        <v>73856/14</v>
      </c>
      <c r="H1449" s="35">
        <f t="shared" si="47"/>
        <v>4374.7299999999996</v>
      </c>
    </row>
    <row r="1450" spans="1:8" ht="54">
      <c r="A1450" s="375" t="s">
        <v>4849</v>
      </c>
      <c r="B1450" s="330" t="s">
        <v>2902</v>
      </c>
      <c r="C1450" s="375" t="s">
        <v>113</v>
      </c>
      <c r="D1450" s="375" t="s">
        <v>26152</v>
      </c>
      <c r="F1450" t="str">
        <f t="shared" si="46"/>
        <v>73856/15</v>
      </c>
      <c r="H1450" s="35">
        <f t="shared" si="47"/>
        <v>5871.41</v>
      </c>
    </row>
    <row r="1451" spans="1:8" ht="54">
      <c r="A1451" s="375" t="s">
        <v>4850</v>
      </c>
      <c r="B1451" s="330" t="s">
        <v>2903</v>
      </c>
      <c r="C1451" s="375" t="s">
        <v>113</v>
      </c>
      <c r="D1451" s="375" t="s">
        <v>26153</v>
      </c>
      <c r="F1451" t="str">
        <f t="shared" si="46"/>
        <v>74224/1</v>
      </c>
      <c r="H1451" s="35">
        <f t="shared" si="47"/>
        <v>1587.54</v>
      </c>
    </row>
    <row r="1452" spans="1:8" ht="54">
      <c r="A1452" s="375" t="s">
        <v>9220</v>
      </c>
      <c r="B1452" s="330" t="s">
        <v>2904</v>
      </c>
      <c r="C1452" s="375" t="s">
        <v>113</v>
      </c>
      <c r="D1452" s="375" t="s">
        <v>26154</v>
      </c>
      <c r="F1452" t="str">
        <f t="shared" si="46"/>
        <v>83659</v>
      </c>
      <c r="H1452" s="35">
        <f t="shared" si="47"/>
        <v>894.92</v>
      </c>
    </row>
    <row r="1453" spans="1:8" ht="40.5">
      <c r="A1453" s="375" t="s">
        <v>9221</v>
      </c>
      <c r="B1453" s="330" t="s">
        <v>2905</v>
      </c>
      <c r="C1453" s="375" t="s">
        <v>113</v>
      </c>
      <c r="D1453" s="375" t="s">
        <v>24569</v>
      </c>
      <c r="F1453" t="str">
        <f t="shared" si="46"/>
        <v>83716</v>
      </c>
      <c r="H1453" s="35">
        <f t="shared" si="47"/>
        <v>363.44</v>
      </c>
    </row>
    <row r="1454" spans="1:8" ht="54">
      <c r="A1454" s="375" t="s">
        <v>14157</v>
      </c>
      <c r="B1454" s="330" t="s">
        <v>14158</v>
      </c>
      <c r="C1454" s="375" t="s">
        <v>113</v>
      </c>
      <c r="D1454" s="375" t="s">
        <v>26155</v>
      </c>
      <c r="F1454" t="str">
        <f t="shared" si="46"/>
        <v>97976</v>
      </c>
      <c r="H1454" s="35">
        <f t="shared" si="47"/>
        <v>996.08</v>
      </c>
    </row>
    <row r="1455" spans="1:8" ht="54">
      <c r="A1455" s="375" t="s">
        <v>14159</v>
      </c>
      <c r="B1455" s="330" t="s">
        <v>14160</v>
      </c>
      <c r="C1455" s="375" t="s">
        <v>113</v>
      </c>
      <c r="D1455" s="375" t="s">
        <v>26156</v>
      </c>
      <c r="F1455" t="str">
        <f t="shared" si="46"/>
        <v>97977</v>
      </c>
      <c r="H1455" s="35">
        <f t="shared" si="47"/>
        <v>1450.35</v>
      </c>
    </row>
    <row r="1456" spans="1:8" ht="54">
      <c r="A1456" s="375" t="s">
        <v>14161</v>
      </c>
      <c r="B1456" s="330" t="s">
        <v>14162</v>
      </c>
      <c r="C1456" s="375" t="s">
        <v>113</v>
      </c>
      <c r="D1456" s="375" t="s">
        <v>26157</v>
      </c>
      <c r="F1456" t="str">
        <f t="shared" si="46"/>
        <v>97980</v>
      </c>
      <c r="H1456" s="35">
        <f t="shared" si="47"/>
        <v>1850.54</v>
      </c>
    </row>
    <row r="1457" spans="1:8" ht="40.5">
      <c r="A1457" s="375" t="s">
        <v>14163</v>
      </c>
      <c r="B1457" s="330" t="s">
        <v>14164</v>
      </c>
      <c r="C1457" s="375" t="s">
        <v>75</v>
      </c>
      <c r="D1457" s="375" t="s">
        <v>26158</v>
      </c>
      <c r="F1457" t="str">
        <f t="shared" si="46"/>
        <v>97981</v>
      </c>
      <c r="H1457" s="35">
        <f t="shared" si="47"/>
        <v>1114.82</v>
      </c>
    </row>
    <row r="1458" spans="1:8" ht="40.5">
      <c r="A1458" s="375" t="s">
        <v>14165</v>
      </c>
      <c r="B1458" s="330" t="s">
        <v>14166</v>
      </c>
      <c r="C1458" s="375" t="s">
        <v>75</v>
      </c>
      <c r="D1458" s="375" t="s">
        <v>26159</v>
      </c>
      <c r="F1458" t="str">
        <f t="shared" si="46"/>
        <v>97983</v>
      </c>
      <c r="H1458" s="35">
        <f t="shared" si="47"/>
        <v>397.71</v>
      </c>
    </row>
    <row r="1459" spans="1:8" ht="40.5">
      <c r="A1459" s="375" t="s">
        <v>14167</v>
      </c>
      <c r="B1459" s="330" t="s">
        <v>14168</v>
      </c>
      <c r="C1459" s="375" t="s">
        <v>75</v>
      </c>
      <c r="D1459" s="375" t="s">
        <v>26160</v>
      </c>
      <c r="F1459" t="str">
        <f t="shared" si="46"/>
        <v>97985</v>
      </c>
      <c r="H1459" s="35">
        <f t="shared" si="47"/>
        <v>1351.13</v>
      </c>
    </row>
    <row r="1460" spans="1:8" ht="40.5">
      <c r="A1460" s="375" t="s">
        <v>14169</v>
      </c>
      <c r="B1460" s="330" t="s">
        <v>14170</v>
      </c>
      <c r="C1460" s="375" t="s">
        <v>75</v>
      </c>
      <c r="D1460" s="375" t="s">
        <v>26161</v>
      </c>
      <c r="F1460" t="str">
        <f t="shared" si="46"/>
        <v>97987</v>
      </c>
      <c r="H1460" s="35">
        <f t="shared" si="47"/>
        <v>446.65</v>
      </c>
    </row>
    <row r="1461" spans="1:8" ht="54">
      <c r="A1461" s="375" t="s">
        <v>14171</v>
      </c>
      <c r="B1461" s="330" t="s">
        <v>14172</v>
      </c>
      <c r="C1461" s="375" t="s">
        <v>113</v>
      </c>
      <c r="D1461" s="375" t="s">
        <v>26162</v>
      </c>
      <c r="F1461" t="str">
        <f t="shared" si="46"/>
        <v>97988</v>
      </c>
      <c r="H1461" s="35">
        <f t="shared" si="47"/>
        <v>2670.28</v>
      </c>
    </row>
    <row r="1462" spans="1:8" ht="40.5">
      <c r="A1462" s="375" t="s">
        <v>14173</v>
      </c>
      <c r="B1462" s="330" t="s">
        <v>14174</v>
      </c>
      <c r="C1462" s="375" t="s">
        <v>75</v>
      </c>
      <c r="D1462" s="375" t="s">
        <v>26163</v>
      </c>
      <c r="F1462" t="str">
        <f t="shared" si="46"/>
        <v>97989</v>
      </c>
      <c r="H1462" s="35">
        <f t="shared" si="47"/>
        <v>1587.42</v>
      </c>
    </row>
    <row r="1463" spans="1:8" ht="40.5">
      <c r="A1463" s="375" t="s">
        <v>14175</v>
      </c>
      <c r="B1463" s="330" t="s">
        <v>14176</v>
      </c>
      <c r="C1463" s="375" t="s">
        <v>75</v>
      </c>
      <c r="D1463" s="375" t="s">
        <v>26164</v>
      </c>
      <c r="F1463" t="str">
        <f t="shared" si="46"/>
        <v>97991</v>
      </c>
      <c r="H1463" s="35">
        <f t="shared" si="47"/>
        <v>691.63</v>
      </c>
    </row>
    <row r="1464" spans="1:8" ht="54">
      <c r="A1464" s="375" t="s">
        <v>14177</v>
      </c>
      <c r="B1464" s="330" t="s">
        <v>14178</v>
      </c>
      <c r="C1464" s="375" t="s">
        <v>113</v>
      </c>
      <c r="D1464" s="375" t="s">
        <v>26165</v>
      </c>
      <c r="F1464" t="str">
        <f t="shared" si="46"/>
        <v>97992</v>
      </c>
      <c r="H1464" s="35">
        <f t="shared" si="47"/>
        <v>3381.99</v>
      </c>
    </row>
    <row r="1465" spans="1:8" ht="40.5">
      <c r="A1465" s="375" t="s">
        <v>14179</v>
      </c>
      <c r="B1465" s="330" t="s">
        <v>14180</v>
      </c>
      <c r="C1465" s="375" t="s">
        <v>75</v>
      </c>
      <c r="D1465" s="375" t="s">
        <v>26166</v>
      </c>
      <c r="F1465" t="str">
        <f t="shared" si="46"/>
        <v>97993</v>
      </c>
      <c r="H1465" s="35">
        <f t="shared" si="47"/>
        <v>1941.86</v>
      </c>
    </row>
    <row r="1466" spans="1:8" ht="54">
      <c r="A1466" s="375" t="s">
        <v>14181</v>
      </c>
      <c r="B1466" s="330" t="s">
        <v>14182</v>
      </c>
      <c r="C1466" s="375" t="s">
        <v>113</v>
      </c>
      <c r="D1466" s="375" t="s">
        <v>26167</v>
      </c>
      <c r="F1466" t="str">
        <f t="shared" si="46"/>
        <v>97994</v>
      </c>
      <c r="H1466" s="35">
        <f t="shared" si="47"/>
        <v>2308.91</v>
      </c>
    </row>
    <row r="1467" spans="1:8" ht="40.5">
      <c r="A1467" s="375" t="s">
        <v>14183</v>
      </c>
      <c r="B1467" s="330" t="s">
        <v>14184</v>
      </c>
      <c r="C1467" s="375" t="s">
        <v>75</v>
      </c>
      <c r="D1467" s="375" t="s">
        <v>26168</v>
      </c>
      <c r="F1467" t="str">
        <f t="shared" si="46"/>
        <v>97995</v>
      </c>
      <c r="H1467" s="35">
        <f t="shared" si="47"/>
        <v>1189.1600000000001</v>
      </c>
    </row>
    <row r="1468" spans="1:8" ht="54">
      <c r="A1468" s="375" t="s">
        <v>14185</v>
      </c>
      <c r="B1468" s="330" t="s">
        <v>14186</v>
      </c>
      <c r="C1468" s="375" t="s">
        <v>113</v>
      </c>
      <c r="D1468" s="375" t="s">
        <v>26169</v>
      </c>
      <c r="F1468" t="str">
        <f t="shared" si="46"/>
        <v>97996</v>
      </c>
      <c r="H1468" s="35">
        <f t="shared" si="47"/>
        <v>2913.01</v>
      </c>
    </row>
    <row r="1469" spans="1:8" ht="40.5">
      <c r="A1469" s="375" t="s">
        <v>14187</v>
      </c>
      <c r="B1469" s="330" t="s">
        <v>14188</v>
      </c>
      <c r="C1469" s="375" t="s">
        <v>75</v>
      </c>
      <c r="D1469" s="375" t="s">
        <v>26170</v>
      </c>
      <c r="F1469" t="str">
        <f t="shared" si="46"/>
        <v>97997</v>
      </c>
      <c r="H1469" s="35">
        <f t="shared" si="47"/>
        <v>1424.51</v>
      </c>
    </row>
    <row r="1470" spans="1:8" ht="40.5">
      <c r="A1470" s="375" t="s">
        <v>14189</v>
      </c>
      <c r="B1470" s="330" t="s">
        <v>14190</v>
      </c>
      <c r="C1470" s="375" t="s">
        <v>75</v>
      </c>
      <c r="D1470" s="375" t="s">
        <v>26171</v>
      </c>
      <c r="F1470" t="str">
        <f t="shared" si="46"/>
        <v>97999</v>
      </c>
      <c r="H1470" s="35">
        <f t="shared" si="47"/>
        <v>1659.87</v>
      </c>
    </row>
    <row r="1471" spans="1:8" ht="40.5">
      <c r="A1471" s="375" t="s">
        <v>14191</v>
      </c>
      <c r="B1471" s="330" t="s">
        <v>14192</v>
      </c>
      <c r="C1471" s="375" t="s">
        <v>75</v>
      </c>
      <c r="D1471" s="375" t="s">
        <v>26172</v>
      </c>
      <c r="F1471" t="str">
        <f t="shared" si="46"/>
        <v>98001</v>
      </c>
      <c r="H1471" s="35">
        <f t="shared" si="47"/>
        <v>1895.2</v>
      </c>
    </row>
    <row r="1472" spans="1:8" ht="54">
      <c r="A1472" s="375" t="s">
        <v>14193</v>
      </c>
      <c r="B1472" s="330" t="s">
        <v>14194</v>
      </c>
      <c r="C1472" s="375" t="s">
        <v>113</v>
      </c>
      <c r="D1472" s="375" t="s">
        <v>26173</v>
      </c>
      <c r="F1472" t="str">
        <f t="shared" si="46"/>
        <v>98002</v>
      </c>
      <c r="H1472" s="35">
        <f t="shared" si="47"/>
        <v>4752.5200000000004</v>
      </c>
    </row>
    <row r="1473" spans="1:8" ht="40.5">
      <c r="A1473" s="375" t="s">
        <v>14195</v>
      </c>
      <c r="B1473" s="330" t="s">
        <v>14196</v>
      </c>
      <c r="C1473" s="375" t="s">
        <v>75</v>
      </c>
      <c r="D1473" s="375" t="s">
        <v>26174</v>
      </c>
      <c r="F1473" t="str">
        <f t="shared" si="46"/>
        <v>98003</v>
      </c>
      <c r="H1473" s="35">
        <f t="shared" si="47"/>
        <v>2130.5700000000002</v>
      </c>
    </row>
    <row r="1474" spans="1:8" ht="40.5">
      <c r="A1474" s="375" t="s">
        <v>14197</v>
      </c>
      <c r="B1474" s="330" t="s">
        <v>14198</v>
      </c>
      <c r="C1474" s="375" t="s">
        <v>75</v>
      </c>
      <c r="D1474" s="375" t="s">
        <v>26175</v>
      </c>
      <c r="F1474" t="str">
        <f t="shared" si="46"/>
        <v>98005</v>
      </c>
      <c r="H1474" s="35">
        <f t="shared" si="47"/>
        <v>2365.94</v>
      </c>
    </row>
    <row r="1475" spans="1:8" ht="54">
      <c r="A1475" s="375" t="s">
        <v>14199</v>
      </c>
      <c r="B1475" s="330" t="s">
        <v>14200</v>
      </c>
      <c r="C1475" s="375" t="s">
        <v>113</v>
      </c>
      <c r="D1475" s="375" t="s">
        <v>26176</v>
      </c>
      <c r="F1475" t="str">
        <f t="shared" si="46"/>
        <v>98006</v>
      </c>
      <c r="H1475" s="35">
        <f t="shared" si="47"/>
        <v>5967.53</v>
      </c>
    </row>
    <row r="1476" spans="1:8" ht="40.5">
      <c r="A1476" s="375" t="s">
        <v>14201</v>
      </c>
      <c r="B1476" s="330" t="s">
        <v>14202</v>
      </c>
      <c r="C1476" s="375" t="s">
        <v>75</v>
      </c>
      <c r="D1476" s="375" t="s">
        <v>26177</v>
      </c>
      <c r="F1476" t="str">
        <f t="shared" si="46"/>
        <v>98007</v>
      </c>
      <c r="H1476" s="35">
        <f t="shared" si="47"/>
        <v>2601.2800000000002</v>
      </c>
    </row>
    <row r="1477" spans="1:8" ht="54">
      <c r="A1477" s="375" t="s">
        <v>14203</v>
      </c>
      <c r="B1477" s="330" t="s">
        <v>14204</v>
      </c>
      <c r="C1477" s="375" t="s">
        <v>113</v>
      </c>
      <c r="D1477" s="375" t="s">
        <v>26178</v>
      </c>
      <c r="F1477" t="str">
        <f t="shared" ref="F1477:F1540" si="48">TRIM(A1477)</f>
        <v>98008</v>
      </c>
      <c r="H1477" s="35">
        <f t="shared" ref="H1477:H1540" si="49">ROUND(D1477*(1+$H$1),2)</f>
        <v>3596.74</v>
      </c>
    </row>
    <row r="1478" spans="1:8" ht="40.5">
      <c r="A1478" s="375" t="s">
        <v>14205</v>
      </c>
      <c r="B1478" s="330" t="s">
        <v>14206</v>
      </c>
      <c r="C1478" s="375" t="s">
        <v>75</v>
      </c>
      <c r="D1478" s="375" t="s">
        <v>26171</v>
      </c>
      <c r="F1478" t="str">
        <f t="shared" si="48"/>
        <v>98009</v>
      </c>
      <c r="H1478" s="35">
        <f t="shared" si="49"/>
        <v>1659.87</v>
      </c>
    </row>
    <row r="1479" spans="1:8" ht="54">
      <c r="A1479" s="375" t="s">
        <v>14207</v>
      </c>
      <c r="B1479" s="330" t="s">
        <v>14208</v>
      </c>
      <c r="C1479" s="375" t="s">
        <v>113</v>
      </c>
      <c r="D1479" s="375" t="s">
        <v>26179</v>
      </c>
      <c r="F1479" t="str">
        <f t="shared" si="48"/>
        <v>98010</v>
      </c>
      <c r="H1479" s="35">
        <f t="shared" si="49"/>
        <v>4374.1099999999997</v>
      </c>
    </row>
    <row r="1480" spans="1:8" ht="40.5">
      <c r="A1480" s="375" t="s">
        <v>14209</v>
      </c>
      <c r="B1480" s="330" t="s">
        <v>14210</v>
      </c>
      <c r="C1480" s="375" t="s">
        <v>75</v>
      </c>
      <c r="D1480" s="375" t="s">
        <v>26172</v>
      </c>
      <c r="F1480" t="str">
        <f t="shared" si="48"/>
        <v>98011</v>
      </c>
      <c r="H1480" s="35">
        <f t="shared" si="49"/>
        <v>1895.2</v>
      </c>
    </row>
    <row r="1481" spans="1:8" ht="54">
      <c r="A1481" s="375" t="s">
        <v>14211</v>
      </c>
      <c r="B1481" s="330" t="s">
        <v>14212</v>
      </c>
      <c r="C1481" s="375" t="s">
        <v>113</v>
      </c>
      <c r="D1481" s="375" t="s">
        <v>26180</v>
      </c>
      <c r="F1481" t="str">
        <f t="shared" si="48"/>
        <v>98012</v>
      </c>
      <c r="H1481" s="35">
        <f t="shared" si="49"/>
        <v>5129.99</v>
      </c>
    </row>
    <row r="1482" spans="1:8" ht="40.5">
      <c r="A1482" s="375" t="s">
        <v>14213</v>
      </c>
      <c r="B1482" s="330" t="s">
        <v>14214</v>
      </c>
      <c r="C1482" s="375" t="s">
        <v>75</v>
      </c>
      <c r="D1482" s="375" t="s">
        <v>26174</v>
      </c>
      <c r="F1482" t="str">
        <f t="shared" si="48"/>
        <v>98013</v>
      </c>
      <c r="H1482" s="35">
        <f t="shared" si="49"/>
        <v>2130.5700000000002</v>
      </c>
    </row>
    <row r="1483" spans="1:8" ht="54">
      <c r="A1483" s="375" t="s">
        <v>14215</v>
      </c>
      <c r="B1483" s="330" t="s">
        <v>14216</v>
      </c>
      <c r="C1483" s="375" t="s">
        <v>113</v>
      </c>
      <c r="D1483" s="375" t="s">
        <v>26181</v>
      </c>
      <c r="F1483" t="str">
        <f t="shared" si="48"/>
        <v>98014</v>
      </c>
      <c r="H1483" s="35">
        <f t="shared" si="49"/>
        <v>5885.77</v>
      </c>
    </row>
    <row r="1484" spans="1:8" ht="40.5">
      <c r="A1484" s="375" t="s">
        <v>14217</v>
      </c>
      <c r="B1484" s="330" t="s">
        <v>14218</v>
      </c>
      <c r="C1484" s="375" t="s">
        <v>75</v>
      </c>
      <c r="D1484" s="375" t="s">
        <v>26175</v>
      </c>
      <c r="F1484" t="str">
        <f t="shared" si="48"/>
        <v>98015</v>
      </c>
      <c r="H1484" s="35">
        <f t="shared" si="49"/>
        <v>2365.94</v>
      </c>
    </row>
    <row r="1485" spans="1:8" ht="54">
      <c r="A1485" s="375" t="s">
        <v>14219</v>
      </c>
      <c r="B1485" s="330" t="s">
        <v>14220</v>
      </c>
      <c r="C1485" s="375" t="s">
        <v>113</v>
      </c>
      <c r="D1485" s="375" t="s">
        <v>26182</v>
      </c>
      <c r="F1485" t="str">
        <f t="shared" si="48"/>
        <v>98016</v>
      </c>
      <c r="H1485" s="35">
        <f t="shared" si="49"/>
        <v>6641.68</v>
      </c>
    </row>
    <row r="1486" spans="1:8" ht="40.5">
      <c r="A1486" s="375" t="s">
        <v>14221</v>
      </c>
      <c r="B1486" s="330" t="s">
        <v>14222</v>
      </c>
      <c r="C1486" s="375" t="s">
        <v>75</v>
      </c>
      <c r="D1486" s="375" t="s">
        <v>26177</v>
      </c>
      <c r="F1486" t="str">
        <f t="shared" si="48"/>
        <v>98017</v>
      </c>
      <c r="H1486" s="35">
        <f t="shared" si="49"/>
        <v>2601.2800000000002</v>
      </c>
    </row>
    <row r="1487" spans="1:8" ht="54">
      <c r="A1487" s="375" t="s">
        <v>14223</v>
      </c>
      <c r="B1487" s="330" t="s">
        <v>14224</v>
      </c>
      <c r="C1487" s="375" t="s">
        <v>113</v>
      </c>
      <c r="D1487" s="375" t="s">
        <v>26183</v>
      </c>
      <c r="F1487" t="str">
        <f t="shared" si="48"/>
        <v>98018</v>
      </c>
      <c r="H1487" s="35">
        <f t="shared" si="49"/>
        <v>7397.53</v>
      </c>
    </row>
    <row r="1488" spans="1:8" ht="40.5">
      <c r="A1488" s="375" t="s">
        <v>14225</v>
      </c>
      <c r="B1488" s="330" t="s">
        <v>14226</v>
      </c>
      <c r="C1488" s="375" t="s">
        <v>75</v>
      </c>
      <c r="D1488" s="375" t="s">
        <v>26184</v>
      </c>
      <c r="F1488" t="str">
        <f t="shared" si="48"/>
        <v>98019</v>
      </c>
      <c r="H1488" s="35">
        <f t="shared" si="49"/>
        <v>2868.13</v>
      </c>
    </row>
    <row r="1489" spans="1:8" ht="54">
      <c r="A1489" s="375" t="s">
        <v>14227</v>
      </c>
      <c r="B1489" s="330" t="s">
        <v>14228</v>
      </c>
      <c r="C1489" s="375" t="s">
        <v>113</v>
      </c>
      <c r="D1489" s="375" t="s">
        <v>26185</v>
      </c>
      <c r="F1489" t="str">
        <f t="shared" si="48"/>
        <v>98020</v>
      </c>
      <c r="H1489" s="35">
        <f t="shared" si="49"/>
        <v>5281.77</v>
      </c>
    </row>
    <row r="1490" spans="1:8" ht="40.5">
      <c r="A1490" s="375" t="s">
        <v>14229</v>
      </c>
      <c r="B1490" s="330" t="s">
        <v>14230</v>
      </c>
      <c r="C1490" s="375" t="s">
        <v>75</v>
      </c>
      <c r="D1490" s="375" t="s">
        <v>26186</v>
      </c>
      <c r="F1490" t="str">
        <f t="shared" si="48"/>
        <v>98021</v>
      </c>
      <c r="H1490" s="35">
        <f t="shared" si="49"/>
        <v>2162.11</v>
      </c>
    </row>
    <row r="1491" spans="1:8" ht="54">
      <c r="A1491" s="375" t="s">
        <v>14231</v>
      </c>
      <c r="B1491" s="330" t="s">
        <v>14232</v>
      </c>
      <c r="C1491" s="375" t="s">
        <v>113</v>
      </c>
      <c r="D1491" s="375" t="s">
        <v>26187</v>
      </c>
      <c r="F1491" t="str">
        <f t="shared" si="48"/>
        <v>98022</v>
      </c>
      <c r="H1491" s="35">
        <f t="shared" si="49"/>
        <v>6177.78</v>
      </c>
    </row>
    <row r="1492" spans="1:8" ht="40.5">
      <c r="A1492" s="375" t="s">
        <v>14233</v>
      </c>
      <c r="B1492" s="330" t="s">
        <v>14234</v>
      </c>
      <c r="C1492" s="375" t="s">
        <v>75</v>
      </c>
      <c r="D1492" s="375" t="s">
        <v>26188</v>
      </c>
      <c r="F1492" t="str">
        <f t="shared" si="48"/>
        <v>98023</v>
      </c>
      <c r="H1492" s="35">
        <f t="shared" si="49"/>
        <v>2397.46</v>
      </c>
    </row>
    <row r="1493" spans="1:8" ht="54">
      <c r="A1493" s="375" t="s">
        <v>14235</v>
      </c>
      <c r="B1493" s="330" t="s">
        <v>14236</v>
      </c>
      <c r="C1493" s="375" t="s">
        <v>113</v>
      </c>
      <c r="D1493" s="375" t="s">
        <v>26189</v>
      </c>
      <c r="F1493" t="str">
        <f t="shared" si="48"/>
        <v>98024</v>
      </c>
      <c r="H1493" s="35">
        <f t="shared" si="49"/>
        <v>7122.9</v>
      </c>
    </row>
    <row r="1494" spans="1:8" ht="40.5">
      <c r="A1494" s="375" t="s">
        <v>14237</v>
      </c>
      <c r="B1494" s="330" t="s">
        <v>14238</v>
      </c>
      <c r="C1494" s="375" t="s">
        <v>75</v>
      </c>
      <c r="D1494" s="375" t="s">
        <v>26190</v>
      </c>
      <c r="F1494" t="str">
        <f t="shared" si="48"/>
        <v>98025</v>
      </c>
      <c r="H1494" s="35">
        <f t="shared" si="49"/>
        <v>2632.82</v>
      </c>
    </row>
    <row r="1495" spans="1:8" ht="54">
      <c r="A1495" s="375" t="s">
        <v>14239</v>
      </c>
      <c r="B1495" s="330" t="s">
        <v>14240</v>
      </c>
      <c r="C1495" s="375" t="s">
        <v>113</v>
      </c>
      <c r="D1495" s="375" t="s">
        <v>26191</v>
      </c>
      <c r="F1495" t="str">
        <f t="shared" si="48"/>
        <v>98026</v>
      </c>
      <c r="H1495" s="35">
        <f t="shared" si="49"/>
        <v>8024.96</v>
      </c>
    </row>
    <row r="1496" spans="1:8" ht="40.5">
      <c r="A1496" s="375" t="s">
        <v>14241</v>
      </c>
      <c r="B1496" s="330" t="s">
        <v>14242</v>
      </c>
      <c r="C1496" s="375" t="s">
        <v>75</v>
      </c>
      <c r="D1496" s="375" t="s">
        <v>26184</v>
      </c>
      <c r="F1496" t="str">
        <f t="shared" si="48"/>
        <v>98027</v>
      </c>
      <c r="H1496" s="35">
        <f t="shared" si="49"/>
        <v>2868.13</v>
      </c>
    </row>
    <row r="1497" spans="1:8" ht="54">
      <c r="A1497" s="375" t="s">
        <v>14243</v>
      </c>
      <c r="B1497" s="330" t="s">
        <v>14244</v>
      </c>
      <c r="C1497" s="375" t="s">
        <v>113</v>
      </c>
      <c r="D1497" s="375" t="s">
        <v>26192</v>
      </c>
      <c r="F1497" t="str">
        <f t="shared" si="48"/>
        <v>98028</v>
      </c>
      <c r="H1497" s="35">
        <f t="shared" si="49"/>
        <v>8927.0300000000007</v>
      </c>
    </row>
    <row r="1498" spans="1:8" ht="40.5">
      <c r="A1498" s="375" t="s">
        <v>14245</v>
      </c>
      <c r="B1498" s="330" t="s">
        <v>14246</v>
      </c>
      <c r="C1498" s="375" t="s">
        <v>75</v>
      </c>
      <c r="D1498" s="375" t="s">
        <v>26193</v>
      </c>
      <c r="F1498" t="str">
        <f t="shared" si="48"/>
        <v>98029</v>
      </c>
      <c r="H1498" s="35">
        <f t="shared" si="49"/>
        <v>3110.01</v>
      </c>
    </row>
    <row r="1499" spans="1:8" ht="54">
      <c r="A1499" s="375" t="s">
        <v>14247</v>
      </c>
      <c r="B1499" s="330" t="s">
        <v>14248</v>
      </c>
      <c r="C1499" s="375" t="s">
        <v>113</v>
      </c>
      <c r="D1499" s="375" t="s">
        <v>26194</v>
      </c>
      <c r="F1499" t="str">
        <f t="shared" si="48"/>
        <v>98030</v>
      </c>
      <c r="H1499" s="35">
        <f t="shared" si="49"/>
        <v>7279.64</v>
      </c>
    </row>
    <row r="1500" spans="1:8" ht="40.5">
      <c r="A1500" s="375" t="s">
        <v>14249</v>
      </c>
      <c r="B1500" s="330" t="s">
        <v>14250</v>
      </c>
      <c r="C1500" s="375" t="s">
        <v>75</v>
      </c>
      <c r="D1500" s="375" t="s">
        <v>26195</v>
      </c>
      <c r="F1500" t="str">
        <f t="shared" si="48"/>
        <v>98031</v>
      </c>
      <c r="H1500" s="35">
        <f t="shared" si="49"/>
        <v>2639.38</v>
      </c>
    </row>
    <row r="1501" spans="1:8" ht="54">
      <c r="A1501" s="375" t="s">
        <v>14251</v>
      </c>
      <c r="B1501" s="330" t="s">
        <v>14252</v>
      </c>
      <c r="C1501" s="375" t="s">
        <v>113</v>
      </c>
      <c r="D1501" s="375" t="s">
        <v>26196</v>
      </c>
      <c r="F1501" t="str">
        <f t="shared" si="48"/>
        <v>98032</v>
      </c>
      <c r="H1501" s="35">
        <f t="shared" si="49"/>
        <v>8360.2199999999993</v>
      </c>
    </row>
    <row r="1502" spans="1:8" ht="40.5">
      <c r="A1502" s="375" t="s">
        <v>14253</v>
      </c>
      <c r="B1502" s="330" t="s">
        <v>14254</v>
      </c>
      <c r="C1502" s="375" t="s">
        <v>75</v>
      </c>
      <c r="D1502" s="375" t="s">
        <v>26197</v>
      </c>
      <c r="F1502" t="str">
        <f t="shared" si="48"/>
        <v>98033</v>
      </c>
      <c r="H1502" s="35">
        <f t="shared" si="49"/>
        <v>2874.72</v>
      </c>
    </row>
    <row r="1503" spans="1:8" ht="54">
      <c r="A1503" s="375" t="s">
        <v>14255</v>
      </c>
      <c r="B1503" s="330" t="s">
        <v>14256</v>
      </c>
      <c r="C1503" s="375" t="s">
        <v>113</v>
      </c>
      <c r="D1503" s="375" t="s">
        <v>26198</v>
      </c>
      <c r="F1503" t="str">
        <f t="shared" si="48"/>
        <v>98034</v>
      </c>
      <c r="H1503" s="35">
        <f t="shared" si="49"/>
        <v>9440.8700000000008</v>
      </c>
    </row>
    <row r="1504" spans="1:8" ht="40.5">
      <c r="A1504" s="375" t="s">
        <v>14257</v>
      </c>
      <c r="B1504" s="330" t="s">
        <v>14258</v>
      </c>
      <c r="C1504" s="375" t="s">
        <v>75</v>
      </c>
      <c r="D1504" s="375" t="s">
        <v>26193</v>
      </c>
      <c r="F1504" t="str">
        <f t="shared" si="48"/>
        <v>98035</v>
      </c>
      <c r="H1504" s="35">
        <f t="shared" si="49"/>
        <v>3110.01</v>
      </c>
    </row>
    <row r="1505" spans="1:8" ht="54">
      <c r="A1505" s="375" t="s">
        <v>14259</v>
      </c>
      <c r="B1505" s="330" t="s">
        <v>14260</v>
      </c>
      <c r="C1505" s="375" t="s">
        <v>113</v>
      </c>
      <c r="D1505" s="375" t="s">
        <v>26199</v>
      </c>
      <c r="F1505" t="str">
        <f t="shared" si="48"/>
        <v>98036</v>
      </c>
      <c r="H1505" s="35">
        <f t="shared" si="49"/>
        <v>10521.49</v>
      </c>
    </row>
    <row r="1506" spans="1:8" ht="40.5">
      <c r="A1506" s="375" t="s">
        <v>14261</v>
      </c>
      <c r="B1506" s="330" t="s">
        <v>14262</v>
      </c>
      <c r="C1506" s="375" t="s">
        <v>75</v>
      </c>
      <c r="D1506" s="375" t="s">
        <v>26200</v>
      </c>
      <c r="F1506" t="str">
        <f t="shared" si="48"/>
        <v>98037</v>
      </c>
      <c r="H1506" s="35">
        <f t="shared" si="49"/>
        <v>3351.94</v>
      </c>
    </row>
    <row r="1507" spans="1:8" ht="54">
      <c r="A1507" s="375" t="s">
        <v>14263</v>
      </c>
      <c r="B1507" s="330" t="s">
        <v>14264</v>
      </c>
      <c r="C1507" s="375" t="s">
        <v>113</v>
      </c>
      <c r="D1507" s="375" t="s">
        <v>26201</v>
      </c>
      <c r="F1507" t="str">
        <f t="shared" si="48"/>
        <v>98038</v>
      </c>
      <c r="H1507" s="35">
        <f t="shared" si="49"/>
        <v>9649.7900000000009</v>
      </c>
    </row>
    <row r="1508" spans="1:8" ht="40.5">
      <c r="A1508" s="375" t="s">
        <v>14265</v>
      </c>
      <c r="B1508" s="330" t="s">
        <v>14266</v>
      </c>
      <c r="C1508" s="375" t="s">
        <v>75</v>
      </c>
      <c r="D1508" s="375" t="s">
        <v>26202</v>
      </c>
      <c r="F1508" t="str">
        <f t="shared" si="48"/>
        <v>98039</v>
      </c>
      <c r="H1508" s="35">
        <f t="shared" si="49"/>
        <v>3116.6</v>
      </c>
    </row>
    <row r="1509" spans="1:8" ht="54">
      <c r="A1509" s="375" t="s">
        <v>14267</v>
      </c>
      <c r="B1509" s="330" t="s">
        <v>14268</v>
      </c>
      <c r="C1509" s="375" t="s">
        <v>113</v>
      </c>
      <c r="D1509" s="375" t="s">
        <v>26203</v>
      </c>
      <c r="F1509" t="str">
        <f t="shared" si="48"/>
        <v>98040</v>
      </c>
      <c r="H1509" s="35">
        <f t="shared" si="49"/>
        <v>10891.32</v>
      </c>
    </row>
    <row r="1510" spans="1:8" ht="40.5">
      <c r="A1510" s="375" t="s">
        <v>14269</v>
      </c>
      <c r="B1510" s="330" t="s">
        <v>14270</v>
      </c>
      <c r="C1510" s="375" t="s">
        <v>75</v>
      </c>
      <c r="D1510" s="375" t="s">
        <v>26200</v>
      </c>
      <c r="F1510" t="str">
        <f t="shared" si="48"/>
        <v>98041</v>
      </c>
      <c r="H1510" s="35">
        <f t="shared" si="49"/>
        <v>3351.94</v>
      </c>
    </row>
    <row r="1511" spans="1:8" ht="54">
      <c r="A1511" s="375" t="s">
        <v>14271</v>
      </c>
      <c r="B1511" s="330" t="s">
        <v>14272</v>
      </c>
      <c r="C1511" s="375" t="s">
        <v>113</v>
      </c>
      <c r="D1511" s="375" t="s">
        <v>26204</v>
      </c>
      <c r="F1511" t="str">
        <f t="shared" si="48"/>
        <v>98042</v>
      </c>
      <c r="H1511" s="35">
        <f t="shared" si="49"/>
        <v>12132.92</v>
      </c>
    </row>
    <row r="1512" spans="1:8" ht="40.5">
      <c r="A1512" s="375" t="s">
        <v>14273</v>
      </c>
      <c r="B1512" s="330" t="s">
        <v>14274</v>
      </c>
      <c r="C1512" s="375" t="s">
        <v>75</v>
      </c>
      <c r="D1512" s="375" t="s">
        <v>26205</v>
      </c>
      <c r="F1512" t="str">
        <f t="shared" si="48"/>
        <v>98043</v>
      </c>
      <c r="H1512" s="35">
        <f t="shared" si="49"/>
        <v>3593.84</v>
      </c>
    </row>
    <row r="1513" spans="1:8" ht="54">
      <c r="A1513" s="375" t="s">
        <v>14275</v>
      </c>
      <c r="B1513" s="330" t="s">
        <v>14276</v>
      </c>
      <c r="C1513" s="375" t="s">
        <v>113</v>
      </c>
      <c r="D1513" s="375" t="s">
        <v>26206</v>
      </c>
      <c r="F1513" t="str">
        <f t="shared" si="48"/>
        <v>98044</v>
      </c>
      <c r="H1513" s="35">
        <f t="shared" si="49"/>
        <v>12350.46</v>
      </c>
    </row>
    <row r="1514" spans="1:8" ht="40.5">
      <c r="A1514" s="375" t="s">
        <v>14277</v>
      </c>
      <c r="B1514" s="330" t="s">
        <v>14278</v>
      </c>
      <c r="C1514" s="375" t="s">
        <v>75</v>
      </c>
      <c r="D1514" s="375" t="s">
        <v>26205</v>
      </c>
      <c r="F1514" t="str">
        <f t="shared" si="48"/>
        <v>98045</v>
      </c>
      <c r="H1514" s="35">
        <f t="shared" si="49"/>
        <v>3593.84</v>
      </c>
    </row>
    <row r="1515" spans="1:8" ht="54">
      <c r="A1515" s="375" t="s">
        <v>14279</v>
      </c>
      <c r="B1515" s="330" t="s">
        <v>14280</v>
      </c>
      <c r="C1515" s="375" t="s">
        <v>113</v>
      </c>
      <c r="D1515" s="375" t="s">
        <v>26207</v>
      </c>
      <c r="F1515" t="str">
        <f t="shared" si="48"/>
        <v>98046</v>
      </c>
      <c r="H1515" s="35">
        <f t="shared" si="49"/>
        <v>13754.21</v>
      </c>
    </row>
    <row r="1516" spans="1:8" ht="40.5">
      <c r="A1516" s="375" t="s">
        <v>14281</v>
      </c>
      <c r="B1516" s="330" t="s">
        <v>14282</v>
      </c>
      <c r="C1516" s="375" t="s">
        <v>75</v>
      </c>
      <c r="D1516" s="375" t="s">
        <v>26208</v>
      </c>
      <c r="F1516" t="str">
        <f t="shared" si="48"/>
        <v>98047</v>
      </c>
      <c r="H1516" s="35">
        <f t="shared" si="49"/>
        <v>3835.8</v>
      </c>
    </row>
    <row r="1517" spans="1:8" ht="54">
      <c r="A1517" s="375" t="s">
        <v>14283</v>
      </c>
      <c r="B1517" s="330" t="s">
        <v>14284</v>
      </c>
      <c r="C1517" s="375" t="s">
        <v>113</v>
      </c>
      <c r="D1517" s="375" t="s">
        <v>26209</v>
      </c>
      <c r="F1517" t="str">
        <f t="shared" si="48"/>
        <v>98048</v>
      </c>
      <c r="H1517" s="35">
        <f t="shared" si="49"/>
        <v>15385.57</v>
      </c>
    </row>
    <row r="1518" spans="1:8" ht="40.5">
      <c r="A1518" s="375" t="s">
        <v>14285</v>
      </c>
      <c r="B1518" s="330" t="s">
        <v>14286</v>
      </c>
      <c r="C1518" s="375" t="s">
        <v>75</v>
      </c>
      <c r="D1518" s="375" t="s">
        <v>26210</v>
      </c>
      <c r="F1518" t="str">
        <f t="shared" si="48"/>
        <v>98049</v>
      </c>
      <c r="H1518" s="35">
        <f t="shared" si="49"/>
        <v>4013.3</v>
      </c>
    </row>
    <row r="1519" spans="1:8" ht="40.5">
      <c r="A1519" s="375" t="s">
        <v>14287</v>
      </c>
      <c r="B1519" s="330" t="s">
        <v>14288</v>
      </c>
      <c r="C1519" s="375" t="s">
        <v>75</v>
      </c>
      <c r="D1519" s="375" t="s">
        <v>26211</v>
      </c>
      <c r="F1519" t="str">
        <f t="shared" si="48"/>
        <v>98050</v>
      </c>
      <c r="H1519" s="35">
        <f t="shared" si="49"/>
        <v>214.27</v>
      </c>
    </row>
    <row r="1520" spans="1:8" ht="40.5">
      <c r="A1520" s="375" t="s">
        <v>14289</v>
      </c>
      <c r="B1520" s="330" t="s">
        <v>14290</v>
      </c>
      <c r="C1520" s="375" t="s">
        <v>75</v>
      </c>
      <c r="D1520" s="375" t="s">
        <v>26212</v>
      </c>
      <c r="F1520" t="str">
        <f t="shared" si="48"/>
        <v>98051</v>
      </c>
      <c r="H1520" s="35">
        <f t="shared" si="49"/>
        <v>877.51</v>
      </c>
    </row>
    <row r="1521" spans="1:8" ht="54">
      <c r="A1521" s="375" t="s">
        <v>14291</v>
      </c>
      <c r="B1521" s="330" t="s">
        <v>21725</v>
      </c>
      <c r="C1521" s="375" t="s">
        <v>113</v>
      </c>
      <c r="D1521" s="375" t="s">
        <v>26213</v>
      </c>
      <c r="F1521" t="str">
        <f t="shared" si="48"/>
        <v>98405</v>
      </c>
      <c r="H1521" s="35">
        <f t="shared" si="49"/>
        <v>2264.81</v>
      </c>
    </row>
    <row r="1522" spans="1:8" ht="54">
      <c r="A1522" s="375" t="s">
        <v>14292</v>
      </c>
      <c r="B1522" s="330" t="s">
        <v>14293</v>
      </c>
      <c r="C1522" s="375" t="s">
        <v>113</v>
      </c>
      <c r="D1522" s="375" t="s">
        <v>26214</v>
      </c>
      <c r="F1522" t="str">
        <f t="shared" si="48"/>
        <v>98406</v>
      </c>
      <c r="H1522" s="35">
        <f t="shared" si="49"/>
        <v>5359.92</v>
      </c>
    </row>
    <row r="1523" spans="1:8" ht="54">
      <c r="A1523" s="375" t="s">
        <v>14294</v>
      </c>
      <c r="B1523" s="330" t="s">
        <v>14295</v>
      </c>
      <c r="C1523" s="375" t="s">
        <v>113</v>
      </c>
      <c r="D1523" s="375" t="s">
        <v>26215</v>
      </c>
      <c r="F1523" t="str">
        <f t="shared" si="48"/>
        <v>98407</v>
      </c>
      <c r="H1523" s="35">
        <f t="shared" si="49"/>
        <v>3517.08</v>
      </c>
    </row>
    <row r="1524" spans="1:8" ht="54">
      <c r="A1524" s="375" t="s">
        <v>14296</v>
      </c>
      <c r="B1524" s="330" t="s">
        <v>14297</v>
      </c>
      <c r="C1524" s="375" t="s">
        <v>113</v>
      </c>
      <c r="D1524" s="375" t="s">
        <v>26216</v>
      </c>
      <c r="F1524" t="str">
        <f t="shared" si="48"/>
        <v>98408</v>
      </c>
      <c r="H1524" s="35">
        <f t="shared" si="49"/>
        <v>4121.13</v>
      </c>
    </row>
    <row r="1525" spans="1:8" ht="40.5">
      <c r="A1525" s="375" t="s">
        <v>14298</v>
      </c>
      <c r="B1525" s="330" t="s">
        <v>14299</v>
      </c>
      <c r="C1525" s="375" t="s">
        <v>75</v>
      </c>
      <c r="D1525" s="375" t="s">
        <v>26217</v>
      </c>
      <c r="F1525" t="str">
        <f t="shared" si="48"/>
        <v>98409</v>
      </c>
      <c r="H1525" s="35">
        <f t="shared" si="49"/>
        <v>328.83</v>
      </c>
    </row>
    <row r="1526" spans="1:8" ht="54">
      <c r="A1526" s="375" t="s">
        <v>14300</v>
      </c>
      <c r="B1526" s="330" t="s">
        <v>14301</v>
      </c>
      <c r="C1526" s="375" t="s">
        <v>113</v>
      </c>
      <c r="D1526" s="375" t="s">
        <v>26218</v>
      </c>
      <c r="F1526" t="str">
        <f t="shared" si="48"/>
        <v>98414</v>
      </c>
      <c r="H1526" s="35">
        <f t="shared" si="49"/>
        <v>1043.3</v>
      </c>
    </row>
    <row r="1527" spans="1:8" ht="54">
      <c r="A1527" s="375" t="s">
        <v>14302</v>
      </c>
      <c r="B1527" s="330" t="s">
        <v>14303</v>
      </c>
      <c r="C1527" s="375" t="s">
        <v>113</v>
      </c>
      <c r="D1527" s="375" t="s">
        <v>26218</v>
      </c>
      <c r="F1527" t="str">
        <f t="shared" si="48"/>
        <v>98415</v>
      </c>
      <c r="H1527" s="35">
        <f t="shared" si="49"/>
        <v>1043.3</v>
      </c>
    </row>
    <row r="1528" spans="1:8" ht="54">
      <c r="A1528" s="375" t="s">
        <v>14304</v>
      </c>
      <c r="B1528" s="330" t="s">
        <v>14305</v>
      </c>
      <c r="C1528" s="375" t="s">
        <v>113</v>
      </c>
      <c r="D1528" s="375" t="s">
        <v>26219</v>
      </c>
      <c r="F1528" t="str">
        <f t="shared" si="48"/>
        <v>98416</v>
      </c>
      <c r="H1528" s="35">
        <f t="shared" si="49"/>
        <v>1242.1500000000001</v>
      </c>
    </row>
    <row r="1529" spans="1:8" ht="54">
      <c r="A1529" s="375" t="s">
        <v>14306</v>
      </c>
      <c r="B1529" s="330" t="s">
        <v>14307</v>
      </c>
      <c r="C1529" s="375" t="s">
        <v>113</v>
      </c>
      <c r="D1529" s="375" t="s">
        <v>26220</v>
      </c>
      <c r="F1529" t="str">
        <f t="shared" si="48"/>
        <v>98417</v>
      </c>
      <c r="H1529" s="35">
        <f t="shared" si="49"/>
        <v>1441.02</v>
      </c>
    </row>
    <row r="1530" spans="1:8" ht="54">
      <c r="A1530" s="375" t="s">
        <v>14308</v>
      </c>
      <c r="B1530" s="330" t="s">
        <v>14309</v>
      </c>
      <c r="C1530" s="375" t="s">
        <v>113</v>
      </c>
      <c r="D1530" s="375" t="s">
        <v>26221</v>
      </c>
      <c r="F1530" t="str">
        <f t="shared" si="48"/>
        <v>98418</v>
      </c>
      <c r="H1530" s="35">
        <f t="shared" si="49"/>
        <v>1548.15</v>
      </c>
    </row>
    <row r="1531" spans="1:8" ht="54">
      <c r="A1531" s="375" t="s">
        <v>14310</v>
      </c>
      <c r="B1531" s="330" t="s">
        <v>14311</v>
      </c>
      <c r="C1531" s="375" t="s">
        <v>113</v>
      </c>
      <c r="D1531" s="375" t="s">
        <v>26222</v>
      </c>
      <c r="F1531" t="str">
        <f t="shared" si="48"/>
        <v>98419</v>
      </c>
      <c r="H1531" s="35">
        <f t="shared" si="49"/>
        <v>1655.29</v>
      </c>
    </row>
    <row r="1532" spans="1:8" ht="67.5">
      <c r="A1532" s="375" t="s">
        <v>14312</v>
      </c>
      <c r="B1532" s="330" t="s">
        <v>14313</v>
      </c>
      <c r="C1532" s="375" t="s">
        <v>113</v>
      </c>
      <c r="D1532" s="375" t="s">
        <v>26223</v>
      </c>
      <c r="F1532" t="str">
        <f t="shared" si="48"/>
        <v>98420</v>
      </c>
      <c r="H1532" s="35">
        <f t="shared" si="49"/>
        <v>1516.61</v>
      </c>
    </row>
    <row r="1533" spans="1:8" ht="67.5">
      <c r="A1533" s="375" t="s">
        <v>14314</v>
      </c>
      <c r="B1533" s="330" t="s">
        <v>14315</v>
      </c>
      <c r="C1533" s="375" t="s">
        <v>113</v>
      </c>
      <c r="D1533" s="375" t="s">
        <v>26224</v>
      </c>
      <c r="F1533" t="str">
        <f t="shared" si="48"/>
        <v>98421</v>
      </c>
      <c r="H1533" s="35">
        <f t="shared" si="49"/>
        <v>1715.46</v>
      </c>
    </row>
    <row r="1534" spans="1:8" ht="67.5">
      <c r="A1534" s="375" t="s">
        <v>14316</v>
      </c>
      <c r="B1534" s="330" t="s">
        <v>14317</v>
      </c>
      <c r="C1534" s="375" t="s">
        <v>113</v>
      </c>
      <c r="D1534" s="375" t="s">
        <v>26225</v>
      </c>
      <c r="F1534" t="str">
        <f t="shared" si="48"/>
        <v>98422</v>
      </c>
      <c r="H1534" s="35">
        <f t="shared" si="49"/>
        <v>1914.32</v>
      </c>
    </row>
    <row r="1535" spans="1:8" ht="67.5">
      <c r="A1535" s="375" t="s">
        <v>14318</v>
      </c>
      <c r="B1535" s="330" t="s">
        <v>14319</v>
      </c>
      <c r="C1535" s="375" t="s">
        <v>113</v>
      </c>
      <c r="D1535" s="375" t="s">
        <v>26226</v>
      </c>
      <c r="F1535" t="str">
        <f t="shared" si="48"/>
        <v>98423</v>
      </c>
      <c r="H1535" s="35">
        <f t="shared" si="49"/>
        <v>2021.45</v>
      </c>
    </row>
    <row r="1536" spans="1:8" ht="67.5">
      <c r="A1536" s="375" t="s">
        <v>14320</v>
      </c>
      <c r="B1536" s="330" t="s">
        <v>14321</v>
      </c>
      <c r="C1536" s="375" t="s">
        <v>113</v>
      </c>
      <c r="D1536" s="375" t="s">
        <v>26227</v>
      </c>
      <c r="F1536" t="str">
        <f t="shared" si="48"/>
        <v>98424</v>
      </c>
      <c r="H1536" s="35">
        <f t="shared" si="49"/>
        <v>2128.59</v>
      </c>
    </row>
    <row r="1537" spans="1:8" ht="67.5">
      <c r="A1537" s="375" t="s">
        <v>14322</v>
      </c>
      <c r="B1537" s="330" t="s">
        <v>14323</v>
      </c>
      <c r="C1537" s="375" t="s">
        <v>113</v>
      </c>
      <c r="D1537" s="375" t="s">
        <v>26162</v>
      </c>
      <c r="F1537" t="str">
        <f t="shared" si="48"/>
        <v>98425</v>
      </c>
      <c r="H1537" s="35">
        <f t="shared" si="49"/>
        <v>2670.28</v>
      </c>
    </row>
    <row r="1538" spans="1:8" ht="67.5">
      <c r="A1538" s="375" t="s">
        <v>14324</v>
      </c>
      <c r="B1538" s="330" t="s">
        <v>14325</v>
      </c>
      <c r="C1538" s="375" t="s">
        <v>113</v>
      </c>
      <c r="D1538" s="375" t="s">
        <v>26228</v>
      </c>
      <c r="F1538" t="str">
        <f t="shared" si="48"/>
        <v>98426</v>
      </c>
      <c r="H1538" s="35">
        <f t="shared" si="49"/>
        <v>3463.98</v>
      </c>
    </row>
    <row r="1539" spans="1:8" ht="67.5">
      <c r="A1539" s="375" t="s">
        <v>14326</v>
      </c>
      <c r="B1539" s="330" t="s">
        <v>14327</v>
      </c>
      <c r="C1539" s="375" t="s">
        <v>113</v>
      </c>
      <c r="D1539" s="375" t="s">
        <v>26229</v>
      </c>
      <c r="F1539" t="str">
        <f t="shared" si="48"/>
        <v>98427</v>
      </c>
      <c r="H1539" s="35">
        <f t="shared" si="49"/>
        <v>4257.7</v>
      </c>
    </row>
    <row r="1540" spans="1:8" ht="67.5">
      <c r="A1540" s="375" t="s">
        <v>14328</v>
      </c>
      <c r="B1540" s="330" t="s">
        <v>14329</v>
      </c>
      <c r="C1540" s="375" t="s">
        <v>113</v>
      </c>
      <c r="D1540" s="375" t="s">
        <v>26230</v>
      </c>
      <c r="F1540" t="str">
        <f t="shared" si="48"/>
        <v>98428</v>
      </c>
      <c r="H1540" s="35">
        <f t="shared" si="49"/>
        <v>4696.45</v>
      </c>
    </row>
    <row r="1541" spans="1:8" ht="67.5">
      <c r="A1541" s="375" t="s">
        <v>14330</v>
      </c>
      <c r="B1541" s="330" t="s">
        <v>14331</v>
      </c>
      <c r="C1541" s="375" t="s">
        <v>113</v>
      </c>
      <c r="D1541" s="375" t="s">
        <v>26231</v>
      </c>
      <c r="F1541" t="str">
        <f t="shared" ref="F1541:F1604" si="50">TRIM(A1541)</f>
        <v>98429</v>
      </c>
      <c r="H1541" s="35">
        <f t="shared" ref="H1541:H1604" si="51">ROUND(D1541*(1+$H$1),2)</f>
        <v>5135.21</v>
      </c>
    </row>
    <row r="1542" spans="1:8" ht="67.5">
      <c r="A1542" s="375" t="s">
        <v>14332</v>
      </c>
      <c r="B1542" s="330" t="s">
        <v>14333</v>
      </c>
      <c r="C1542" s="375" t="s">
        <v>113</v>
      </c>
      <c r="D1542" s="375" t="s">
        <v>26232</v>
      </c>
      <c r="F1542" t="str">
        <f t="shared" si="50"/>
        <v>98430</v>
      </c>
      <c r="H1542" s="35">
        <f t="shared" si="51"/>
        <v>3143.58</v>
      </c>
    </row>
    <row r="1543" spans="1:8" ht="67.5">
      <c r="A1543" s="375" t="s">
        <v>14334</v>
      </c>
      <c r="B1543" s="330" t="s">
        <v>14335</v>
      </c>
      <c r="C1543" s="375" t="s">
        <v>113</v>
      </c>
      <c r="D1543" s="375" t="s">
        <v>26233</v>
      </c>
      <c r="F1543" t="str">
        <f t="shared" si="50"/>
        <v>98431</v>
      </c>
      <c r="H1543" s="35">
        <f t="shared" si="51"/>
        <v>3937.29</v>
      </c>
    </row>
    <row r="1544" spans="1:8" ht="67.5">
      <c r="A1544" s="375" t="s">
        <v>14336</v>
      </c>
      <c r="B1544" s="330" t="s">
        <v>14337</v>
      </c>
      <c r="C1544" s="375" t="s">
        <v>113</v>
      </c>
      <c r="D1544" s="375" t="s">
        <v>26234</v>
      </c>
      <c r="F1544" t="str">
        <f t="shared" si="50"/>
        <v>98432</v>
      </c>
      <c r="H1544" s="35">
        <f t="shared" si="51"/>
        <v>4731</v>
      </c>
    </row>
    <row r="1545" spans="1:8" ht="67.5">
      <c r="A1545" s="375" t="s">
        <v>14338</v>
      </c>
      <c r="B1545" s="330" t="s">
        <v>14339</v>
      </c>
      <c r="C1545" s="375" t="s">
        <v>113</v>
      </c>
      <c r="D1545" s="375" t="s">
        <v>26235</v>
      </c>
      <c r="F1545" t="str">
        <f t="shared" si="50"/>
        <v>98433</v>
      </c>
      <c r="H1545" s="35">
        <f t="shared" si="51"/>
        <v>5169.75</v>
      </c>
    </row>
    <row r="1546" spans="1:8" ht="67.5">
      <c r="A1546" s="375" t="s">
        <v>14340</v>
      </c>
      <c r="B1546" s="330" t="s">
        <v>14341</v>
      </c>
      <c r="C1546" s="375" t="s">
        <v>113</v>
      </c>
      <c r="D1546" s="375" t="s">
        <v>26236</v>
      </c>
      <c r="F1546" t="str">
        <f t="shared" si="50"/>
        <v>98434</v>
      </c>
      <c r="H1546" s="35">
        <f t="shared" si="51"/>
        <v>5608.51</v>
      </c>
    </row>
    <row r="1547" spans="1:8" ht="40.5">
      <c r="A1547" s="375" t="s">
        <v>22209</v>
      </c>
      <c r="B1547" s="330" t="s">
        <v>22210</v>
      </c>
      <c r="C1547" s="375" t="s">
        <v>75</v>
      </c>
      <c r="D1547" s="375" t="s">
        <v>26237</v>
      </c>
      <c r="F1547" t="str">
        <f t="shared" si="50"/>
        <v>99240</v>
      </c>
      <c r="H1547" s="35">
        <f t="shared" si="51"/>
        <v>435.29</v>
      </c>
    </row>
    <row r="1548" spans="1:8" ht="40.5">
      <c r="A1548" s="375" t="s">
        <v>22211</v>
      </c>
      <c r="B1548" s="330" t="s">
        <v>22212</v>
      </c>
      <c r="C1548" s="375" t="s">
        <v>75</v>
      </c>
      <c r="D1548" s="375" t="s">
        <v>26238</v>
      </c>
      <c r="F1548" t="str">
        <f t="shared" si="50"/>
        <v>99241</v>
      </c>
      <c r="H1548" s="35">
        <f t="shared" si="51"/>
        <v>1600.31</v>
      </c>
    </row>
    <row r="1549" spans="1:8" ht="54">
      <c r="A1549" s="375" t="s">
        <v>22213</v>
      </c>
      <c r="B1549" s="330" t="s">
        <v>22214</v>
      </c>
      <c r="C1549" s="375" t="s">
        <v>113</v>
      </c>
      <c r="D1549" s="375" t="s">
        <v>26239</v>
      </c>
      <c r="F1549" t="str">
        <f t="shared" si="50"/>
        <v>99242</v>
      </c>
      <c r="H1549" s="35">
        <f t="shared" si="51"/>
        <v>2574.58</v>
      </c>
    </row>
    <row r="1550" spans="1:8" ht="40.5">
      <c r="A1550" s="375" t="s">
        <v>22215</v>
      </c>
      <c r="B1550" s="330" t="s">
        <v>22216</v>
      </c>
      <c r="C1550" s="375" t="s">
        <v>75</v>
      </c>
      <c r="D1550" s="375" t="s">
        <v>26240</v>
      </c>
      <c r="F1550" t="str">
        <f t="shared" si="50"/>
        <v>99243</v>
      </c>
      <c r="H1550" s="35">
        <f t="shared" si="51"/>
        <v>1510.72</v>
      </c>
    </row>
    <row r="1551" spans="1:8" ht="54">
      <c r="A1551" s="375" t="s">
        <v>22217</v>
      </c>
      <c r="B1551" s="330" t="s">
        <v>22218</v>
      </c>
      <c r="C1551" s="375" t="s">
        <v>113</v>
      </c>
      <c r="D1551" s="375" t="s">
        <v>26241</v>
      </c>
      <c r="F1551" t="str">
        <f t="shared" si="50"/>
        <v>99244</v>
      </c>
      <c r="H1551" s="35">
        <f t="shared" si="51"/>
        <v>4251.55</v>
      </c>
    </row>
    <row r="1552" spans="1:8" ht="40.5">
      <c r="A1552" s="375" t="s">
        <v>22219</v>
      </c>
      <c r="B1552" s="330" t="s">
        <v>22220</v>
      </c>
      <c r="C1552" s="375" t="s">
        <v>75</v>
      </c>
      <c r="D1552" s="375" t="s">
        <v>26242</v>
      </c>
      <c r="F1552" t="str">
        <f t="shared" si="50"/>
        <v>99246</v>
      </c>
      <c r="H1552" s="35">
        <f t="shared" si="51"/>
        <v>676.13</v>
      </c>
    </row>
    <row r="1553" spans="1:8" ht="40.5">
      <c r="A1553" s="375" t="s">
        <v>22221</v>
      </c>
      <c r="B1553" s="330" t="s">
        <v>22222</v>
      </c>
      <c r="C1553" s="375" t="s">
        <v>75</v>
      </c>
      <c r="D1553" s="375" t="s">
        <v>26243</v>
      </c>
      <c r="F1553" t="str">
        <f t="shared" si="50"/>
        <v>99247</v>
      </c>
      <c r="H1553" s="35">
        <f t="shared" si="51"/>
        <v>1826.9</v>
      </c>
    </row>
    <row r="1554" spans="1:8" ht="54">
      <c r="A1554" s="375" t="s">
        <v>22223</v>
      </c>
      <c r="B1554" s="330" t="s">
        <v>22224</v>
      </c>
      <c r="C1554" s="375" t="s">
        <v>113</v>
      </c>
      <c r="D1554" s="375" t="s">
        <v>26244</v>
      </c>
      <c r="F1554" t="str">
        <f t="shared" si="50"/>
        <v>99248</v>
      </c>
      <c r="H1554" s="35">
        <f t="shared" si="51"/>
        <v>3263.18</v>
      </c>
    </row>
    <row r="1555" spans="1:8" ht="40.5">
      <c r="A1555" s="375" t="s">
        <v>22225</v>
      </c>
      <c r="B1555" s="330" t="s">
        <v>22226</v>
      </c>
      <c r="C1555" s="375" t="s">
        <v>75</v>
      </c>
      <c r="D1555" s="375" t="s">
        <v>26245</v>
      </c>
      <c r="F1555" t="str">
        <f t="shared" si="50"/>
        <v>99249</v>
      </c>
      <c r="H1555" s="35">
        <f t="shared" si="51"/>
        <v>1853.23</v>
      </c>
    </row>
    <row r="1556" spans="1:8" ht="54">
      <c r="A1556" s="375" t="s">
        <v>22227</v>
      </c>
      <c r="B1556" s="330" t="s">
        <v>22228</v>
      </c>
      <c r="C1556" s="375" t="s">
        <v>113</v>
      </c>
      <c r="D1556" s="375" t="s">
        <v>26246</v>
      </c>
      <c r="F1556" t="str">
        <f t="shared" si="50"/>
        <v>99252</v>
      </c>
      <c r="H1556" s="35">
        <f t="shared" si="51"/>
        <v>2246.0700000000002</v>
      </c>
    </row>
    <row r="1557" spans="1:8" ht="40.5">
      <c r="A1557" s="375" t="s">
        <v>22229</v>
      </c>
      <c r="B1557" s="330" t="s">
        <v>22230</v>
      </c>
      <c r="C1557" s="375" t="s">
        <v>75</v>
      </c>
      <c r="D1557" s="375" t="s">
        <v>26247</v>
      </c>
      <c r="F1557" t="str">
        <f t="shared" si="50"/>
        <v>99254</v>
      </c>
      <c r="H1557" s="35">
        <f t="shared" si="51"/>
        <v>1147.1099999999999</v>
      </c>
    </row>
    <row r="1558" spans="1:8" ht="54">
      <c r="A1558" s="375" t="s">
        <v>22231</v>
      </c>
      <c r="B1558" s="330" t="s">
        <v>22232</v>
      </c>
      <c r="C1558" s="375" t="s">
        <v>113</v>
      </c>
      <c r="D1558" s="375" t="s">
        <v>26248</v>
      </c>
      <c r="F1558" t="str">
        <f t="shared" si="50"/>
        <v>99256</v>
      </c>
      <c r="H1558" s="35">
        <f t="shared" si="51"/>
        <v>4985.2700000000004</v>
      </c>
    </row>
    <row r="1559" spans="1:8" ht="54">
      <c r="A1559" s="375" t="s">
        <v>22233</v>
      </c>
      <c r="B1559" s="330" t="s">
        <v>22234</v>
      </c>
      <c r="C1559" s="375" t="s">
        <v>113</v>
      </c>
      <c r="D1559" s="375" t="s">
        <v>26249</v>
      </c>
      <c r="F1559" t="str">
        <f t="shared" si="50"/>
        <v>99259</v>
      </c>
      <c r="H1559" s="35">
        <f t="shared" si="51"/>
        <v>2833.29</v>
      </c>
    </row>
    <row r="1560" spans="1:8" ht="40.5">
      <c r="A1560" s="375" t="s">
        <v>22235</v>
      </c>
      <c r="B1560" s="330" t="s">
        <v>22236</v>
      </c>
      <c r="C1560" s="375" t="s">
        <v>75</v>
      </c>
      <c r="D1560" s="375" t="s">
        <v>26250</v>
      </c>
      <c r="F1560" t="str">
        <f t="shared" si="50"/>
        <v>99261</v>
      </c>
      <c r="H1560" s="35">
        <f t="shared" si="51"/>
        <v>1373.73</v>
      </c>
    </row>
    <row r="1561" spans="1:8" ht="40.5">
      <c r="A1561" s="375" t="s">
        <v>22237</v>
      </c>
      <c r="B1561" s="330" t="s">
        <v>22238</v>
      </c>
      <c r="C1561" s="375" t="s">
        <v>75</v>
      </c>
      <c r="D1561" s="375" t="s">
        <v>26251</v>
      </c>
      <c r="F1561" t="str">
        <f t="shared" si="50"/>
        <v>99263</v>
      </c>
      <c r="H1561" s="35">
        <f t="shared" si="51"/>
        <v>2053.5</v>
      </c>
    </row>
    <row r="1562" spans="1:8" ht="54">
      <c r="A1562" s="375" t="s">
        <v>22239</v>
      </c>
      <c r="B1562" s="330" t="s">
        <v>22240</v>
      </c>
      <c r="C1562" s="375" t="s">
        <v>113</v>
      </c>
      <c r="D1562" s="375" t="s">
        <v>26252</v>
      </c>
      <c r="F1562" t="str">
        <f t="shared" si="50"/>
        <v>99265</v>
      </c>
      <c r="H1562" s="35">
        <f t="shared" si="51"/>
        <v>3420.46</v>
      </c>
    </row>
    <row r="1563" spans="1:8" ht="40.5">
      <c r="A1563" s="375" t="s">
        <v>22241</v>
      </c>
      <c r="B1563" s="330" t="s">
        <v>22242</v>
      </c>
      <c r="C1563" s="375" t="s">
        <v>75</v>
      </c>
      <c r="D1563" s="375" t="s">
        <v>26238</v>
      </c>
      <c r="F1563" t="str">
        <f t="shared" si="50"/>
        <v>99266</v>
      </c>
      <c r="H1563" s="35">
        <f t="shared" si="51"/>
        <v>1600.31</v>
      </c>
    </row>
    <row r="1564" spans="1:8" ht="54">
      <c r="A1564" s="375" t="s">
        <v>22243</v>
      </c>
      <c r="B1564" s="330" t="s">
        <v>22244</v>
      </c>
      <c r="C1564" s="375" t="s">
        <v>113</v>
      </c>
      <c r="D1564" s="375" t="s">
        <v>26253</v>
      </c>
      <c r="F1564" t="str">
        <f t="shared" si="50"/>
        <v>99267</v>
      </c>
      <c r="H1564" s="35">
        <f t="shared" si="51"/>
        <v>4007.62</v>
      </c>
    </row>
    <row r="1565" spans="1:8" ht="40.5">
      <c r="A1565" s="375" t="s">
        <v>22245</v>
      </c>
      <c r="B1565" s="330" t="s">
        <v>22246</v>
      </c>
      <c r="C1565" s="375" t="s">
        <v>75</v>
      </c>
      <c r="D1565" s="375" t="s">
        <v>26243</v>
      </c>
      <c r="F1565" t="str">
        <f t="shared" si="50"/>
        <v>99269</v>
      </c>
      <c r="H1565" s="35">
        <f t="shared" si="51"/>
        <v>1826.9</v>
      </c>
    </row>
    <row r="1566" spans="1:8" ht="54">
      <c r="A1566" s="375" t="s">
        <v>22247</v>
      </c>
      <c r="B1566" s="330" t="s">
        <v>22248</v>
      </c>
      <c r="C1566" s="375" t="s">
        <v>113</v>
      </c>
      <c r="D1566" s="375" t="s">
        <v>26254</v>
      </c>
      <c r="F1566" t="str">
        <f t="shared" si="50"/>
        <v>99271</v>
      </c>
      <c r="H1566" s="35">
        <f t="shared" si="51"/>
        <v>5718.88</v>
      </c>
    </row>
    <row r="1567" spans="1:8" ht="54">
      <c r="A1567" s="375" t="s">
        <v>22249</v>
      </c>
      <c r="B1567" s="330" t="s">
        <v>22250</v>
      </c>
      <c r="C1567" s="375" t="s">
        <v>113</v>
      </c>
      <c r="D1567" s="375" t="s">
        <v>26255</v>
      </c>
      <c r="F1567" t="str">
        <f t="shared" si="50"/>
        <v>99272</v>
      </c>
      <c r="H1567" s="35">
        <f t="shared" si="51"/>
        <v>955.63</v>
      </c>
    </row>
    <row r="1568" spans="1:8" ht="54">
      <c r="A1568" s="375" t="s">
        <v>22251</v>
      </c>
      <c r="B1568" s="330" t="s">
        <v>22252</v>
      </c>
      <c r="C1568" s="375" t="s">
        <v>113</v>
      </c>
      <c r="D1568" s="375" t="s">
        <v>26256</v>
      </c>
      <c r="F1568" t="str">
        <f t="shared" si="50"/>
        <v>99273</v>
      </c>
      <c r="H1568" s="35">
        <f t="shared" si="51"/>
        <v>1381.73</v>
      </c>
    </row>
    <row r="1569" spans="1:8" ht="54">
      <c r="A1569" s="375" t="s">
        <v>22253</v>
      </c>
      <c r="B1569" s="330" t="s">
        <v>22254</v>
      </c>
      <c r="C1569" s="375" t="s">
        <v>113</v>
      </c>
      <c r="D1569" s="375" t="s">
        <v>26257</v>
      </c>
      <c r="F1569" t="str">
        <f t="shared" si="50"/>
        <v>99274</v>
      </c>
      <c r="H1569" s="35">
        <f t="shared" si="51"/>
        <v>4622.1099999999997</v>
      </c>
    </row>
    <row r="1570" spans="1:8" ht="40.5">
      <c r="A1570" s="375" t="s">
        <v>22255</v>
      </c>
      <c r="B1570" s="330" t="s">
        <v>22256</v>
      </c>
      <c r="C1570" s="375" t="s">
        <v>75</v>
      </c>
      <c r="D1570" s="375" t="s">
        <v>26258</v>
      </c>
      <c r="F1570" t="str">
        <f t="shared" si="50"/>
        <v>99276</v>
      </c>
      <c r="H1570" s="35">
        <f t="shared" si="51"/>
        <v>2280.1</v>
      </c>
    </row>
    <row r="1571" spans="1:8" ht="40.5">
      <c r="A1571" s="375" t="s">
        <v>22257</v>
      </c>
      <c r="B1571" s="330" t="s">
        <v>22258</v>
      </c>
      <c r="C1571" s="375" t="s">
        <v>75</v>
      </c>
      <c r="D1571" s="375" t="s">
        <v>26251</v>
      </c>
      <c r="F1571" t="str">
        <f t="shared" si="50"/>
        <v>99277</v>
      </c>
      <c r="H1571" s="35">
        <f t="shared" si="51"/>
        <v>2053.5</v>
      </c>
    </row>
    <row r="1572" spans="1:8" ht="40.5">
      <c r="A1572" s="375" t="s">
        <v>22259</v>
      </c>
      <c r="B1572" s="330" t="s">
        <v>22260</v>
      </c>
      <c r="C1572" s="375" t="s">
        <v>75</v>
      </c>
      <c r="D1572" s="375" t="s">
        <v>26259</v>
      </c>
      <c r="F1572" t="str">
        <f t="shared" si="50"/>
        <v>99278</v>
      </c>
      <c r="H1572" s="35">
        <f t="shared" si="51"/>
        <v>321.93</v>
      </c>
    </row>
    <row r="1573" spans="1:8" ht="54">
      <c r="A1573" s="375" t="s">
        <v>22261</v>
      </c>
      <c r="B1573" s="330" t="s">
        <v>22262</v>
      </c>
      <c r="C1573" s="375" t="s">
        <v>113</v>
      </c>
      <c r="D1573" s="375" t="s">
        <v>26260</v>
      </c>
      <c r="F1573" t="str">
        <f t="shared" si="50"/>
        <v>99279</v>
      </c>
      <c r="H1573" s="35">
        <f t="shared" si="51"/>
        <v>5212.63</v>
      </c>
    </row>
    <row r="1574" spans="1:8" ht="54">
      <c r="A1574" s="375" t="s">
        <v>22263</v>
      </c>
      <c r="B1574" s="330" t="s">
        <v>22264</v>
      </c>
      <c r="C1574" s="375" t="s">
        <v>113</v>
      </c>
      <c r="D1574" s="375" t="s">
        <v>26261</v>
      </c>
      <c r="F1574" t="str">
        <f t="shared" si="50"/>
        <v>99280</v>
      </c>
      <c r="H1574" s="35">
        <f t="shared" si="51"/>
        <v>1777.78</v>
      </c>
    </row>
    <row r="1575" spans="1:8" ht="40.5">
      <c r="A1575" s="375" t="s">
        <v>22265</v>
      </c>
      <c r="B1575" s="330" t="s">
        <v>22266</v>
      </c>
      <c r="C1575" s="375" t="s">
        <v>75</v>
      </c>
      <c r="D1575" s="375" t="s">
        <v>26258</v>
      </c>
      <c r="F1575" t="str">
        <f t="shared" si="50"/>
        <v>99281</v>
      </c>
      <c r="H1575" s="35">
        <f t="shared" si="51"/>
        <v>2280.1</v>
      </c>
    </row>
    <row r="1576" spans="1:8" ht="40.5">
      <c r="A1576" s="375" t="s">
        <v>22267</v>
      </c>
      <c r="B1576" s="330" t="s">
        <v>22268</v>
      </c>
      <c r="C1576" s="375" t="s">
        <v>75</v>
      </c>
      <c r="D1576" s="375" t="s">
        <v>26262</v>
      </c>
      <c r="F1576" t="str">
        <f t="shared" si="50"/>
        <v>99282</v>
      </c>
      <c r="H1576" s="35">
        <f t="shared" si="51"/>
        <v>2538.44</v>
      </c>
    </row>
    <row r="1577" spans="1:8" ht="40.5">
      <c r="A1577" s="375" t="s">
        <v>22269</v>
      </c>
      <c r="B1577" s="330" t="s">
        <v>22270</v>
      </c>
      <c r="C1577" s="375" t="s">
        <v>75</v>
      </c>
      <c r="D1577" s="375" t="s">
        <v>26263</v>
      </c>
      <c r="F1577" t="str">
        <f t="shared" si="50"/>
        <v>99283</v>
      </c>
      <c r="H1577" s="35">
        <f t="shared" si="51"/>
        <v>1054.04</v>
      </c>
    </row>
    <row r="1578" spans="1:8" ht="54">
      <c r="A1578" s="375" t="s">
        <v>22271</v>
      </c>
      <c r="B1578" s="330" t="s">
        <v>22272</v>
      </c>
      <c r="C1578" s="375" t="s">
        <v>113</v>
      </c>
      <c r="D1578" s="375" t="s">
        <v>26264</v>
      </c>
      <c r="F1578" t="str">
        <f t="shared" si="50"/>
        <v>99284</v>
      </c>
      <c r="H1578" s="35">
        <f t="shared" si="51"/>
        <v>6452.62</v>
      </c>
    </row>
    <row r="1579" spans="1:8" ht="54">
      <c r="A1579" s="375" t="s">
        <v>22273</v>
      </c>
      <c r="B1579" s="330" t="s">
        <v>22274</v>
      </c>
      <c r="C1579" s="375" t="s">
        <v>113</v>
      </c>
      <c r="D1579" s="375" t="s">
        <v>26265</v>
      </c>
      <c r="F1579" t="str">
        <f t="shared" si="50"/>
        <v>99286</v>
      </c>
      <c r="H1579" s="35">
        <f t="shared" si="51"/>
        <v>5803.34</v>
      </c>
    </row>
    <row r="1580" spans="1:8" ht="54">
      <c r="A1580" s="375" t="s">
        <v>22275</v>
      </c>
      <c r="B1580" s="330" t="s">
        <v>22276</v>
      </c>
      <c r="C1580" s="375" t="s">
        <v>113</v>
      </c>
      <c r="D1580" s="375" t="s">
        <v>26266</v>
      </c>
      <c r="F1580" t="str">
        <f t="shared" si="50"/>
        <v>99287</v>
      </c>
      <c r="H1580" s="35">
        <f t="shared" si="51"/>
        <v>8106.74</v>
      </c>
    </row>
    <row r="1581" spans="1:8" ht="40.5">
      <c r="A1581" s="375" t="s">
        <v>22277</v>
      </c>
      <c r="B1581" s="330" t="s">
        <v>22278</v>
      </c>
      <c r="C1581" s="375" t="s">
        <v>75</v>
      </c>
      <c r="D1581" s="375" t="s">
        <v>26267</v>
      </c>
      <c r="F1581" t="str">
        <f t="shared" si="50"/>
        <v>99288</v>
      </c>
      <c r="H1581" s="35">
        <f t="shared" si="51"/>
        <v>388.68</v>
      </c>
    </row>
    <row r="1582" spans="1:8" ht="40.5">
      <c r="A1582" s="375" t="s">
        <v>22279</v>
      </c>
      <c r="B1582" s="330" t="s">
        <v>22280</v>
      </c>
      <c r="C1582" s="375" t="s">
        <v>75</v>
      </c>
      <c r="D1582" s="375" t="s">
        <v>26268</v>
      </c>
      <c r="F1582" t="str">
        <f t="shared" si="50"/>
        <v>99289</v>
      </c>
      <c r="H1582" s="35">
        <f t="shared" si="51"/>
        <v>2506.6999999999998</v>
      </c>
    </row>
    <row r="1583" spans="1:8" ht="54">
      <c r="A1583" s="375" t="s">
        <v>22281</v>
      </c>
      <c r="B1583" s="330" t="s">
        <v>22282</v>
      </c>
      <c r="C1583" s="375" t="s">
        <v>113</v>
      </c>
      <c r="D1583" s="375" t="s">
        <v>26269</v>
      </c>
      <c r="F1583" t="str">
        <f t="shared" si="50"/>
        <v>99290</v>
      </c>
      <c r="H1583" s="35">
        <f t="shared" si="51"/>
        <v>3496.34</v>
      </c>
    </row>
    <row r="1584" spans="1:8" ht="40.5">
      <c r="A1584" s="375" t="s">
        <v>22283</v>
      </c>
      <c r="B1584" s="330" t="s">
        <v>22284</v>
      </c>
      <c r="C1584" s="375" t="s">
        <v>75</v>
      </c>
      <c r="D1584" s="375" t="s">
        <v>26268</v>
      </c>
      <c r="F1584" t="str">
        <f t="shared" si="50"/>
        <v>99291</v>
      </c>
      <c r="H1584" s="35">
        <f t="shared" si="51"/>
        <v>2506.6999999999998</v>
      </c>
    </row>
    <row r="1585" spans="1:8" ht="54">
      <c r="A1585" s="375" t="s">
        <v>22285</v>
      </c>
      <c r="B1585" s="330" t="s">
        <v>22286</v>
      </c>
      <c r="C1585" s="375" t="s">
        <v>113</v>
      </c>
      <c r="D1585" s="375" t="s">
        <v>26270</v>
      </c>
      <c r="F1585" t="str">
        <f t="shared" si="50"/>
        <v>99292</v>
      </c>
      <c r="H1585" s="35">
        <f t="shared" si="51"/>
        <v>2180.38</v>
      </c>
    </row>
    <row r="1586" spans="1:8" ht="40.5">
      <c r="A1586" s="375" t="s">
        <v>22287</v>
      </c>
      <c r="B1586" s="330" t="s">
        <v>22288</v>
      </c>
      <c r="C1586" s="375" t="s">
        <v>75</v>
      </c>
      <c r="D1586" s="375" t="s">
        <v>26271</v>
      </c>
      <c r="F1586" t="str">
        <f t="shared" si="50"/>
        <v>99293</v>
      </c>
      <c r="H1586" s="35">
        <f t="shared" si="51"/>
        <v>1282.3900000000001</v>
      </c>
    </row>
    <row r="1587" spans="1:8" ht="54">
      <c r="A1587" s="375" t="s">
        <v>22289</v>
      </c>
      <c r="B1587" s="330" t="s">
        <v>22290</v>
      </c>
      <c r="C1587" s="375" t="s">
        <v>113</v>
      </c>
      <c r="D1587" s="375" t="s">
        <v>26272</v>
      </c>
      <c r="F1587" t="str">
        <f t="shared" si="50"/>
        <v>99294</v>
      </c>
      <c r="H1587" s="35">
        <f t="shared" si="51"/>
        <v>7186.32</v>
      </c>
    </row>
    <row r="1588" spans="1:8" ht="40.5">
      <c r="A1588" s="375" t="s">
        <v>22291</v>
      </c>
      <c r="B1588" s="330" t="s">
        <v>22292</v>
      </c>
      <c r="C1588" s="375" t="s">
        <v>75</v>
      </c>
      <c r="D1588" s="375" t="s">
        <v>26273</v>
      </c>
      <c r="F1588" t="str">
        <f t="shared" si="50"/>
        <v>99296</v>
      </c>
      <c r="H1588" s="35">
        <f t="shared" si="51"/>
        <v>2765.01</v>
      </c>
    </row>
    <row r="1589" spans="1:8" ht="40.5">
      <c r="A1589" s="375" t="s">
        <v>22293</v>
      </c>
      <c r="B1589" s="330" t="s">
        <v>22294</v>
      </c>
      <c r="C1589" s="375" t="s">
        <v>75</v>
      </c>
      <c r="D1589" s="375" t="s">
        <v>26274</v>
      </c>
      <c r="F1589" t="str">
        <f t="shared" si="50"/>
        <v>99297</v>
      </c>
      <c r="H1589" s="35">
        <f t="shared" si="51"/>
        <v>2759.53</v>
      </c>
    </row>
    <row r="1590" spans="1:8" ht="54">
      <c r="A1590" s="375" t="s">
        <v>22295</v>
      </c>
      <c r="B1590" s="330" t="s">
        <v>22296</v>
      </c>
      <c r="C1590" s="375" t="s">
        <v>113</v>
      </c>
      <c r="D1590" s="375" t="s">
        <v>26275</v>
      </c>
      <c r="F1590" t="str">
        <f t="shared" si="50"/>
        <v>99298</v>
      </c>
      <c r="H1590" s="35">
        <f t="shared" si="51"/>
        <v>9152.32</v>
      </c>
    </row>
    <row r="1591" spans="1:8" ht="40.5">
      <c r="A1591" s="375" t="s">
        <v>22297</v>
      </c>
      <c r="B1591" s="330" t="s">
        <v>22298</v>
      </c>
      <c r="C1591" s="375" t="s">
        <v>75</v>
      </c>
      <c r="D1591" s="375" t="s">
        <v>26276</v>
      </c>
      <c r="F1591" t="str">
        <f t="shared" si="50"/>
        <v>99299</v>
      </c>
      <c r="H1591" s="35">
        <f t="shared" si="51"/>
        <v>2991.55</v>
      </c>
    </row>
    <row r="1592" spans="1:8" ht="54">
      <c r="A1592" s="375" t="s">
        <v>22299</v>
      </c>
      <c r="B1592" s="330" t="s">
        <v>22300</v>
      </c>
      <c r="C1592" s="375" t="s">
        <v>113</v>
      </c>
      <c r="D1592" s="375" t="s">
        <v>26277</v>
      </c>
      <c r="F1592" t="str">
        <f t="shared" si="50"/>
        <v>99300</v>
      </c>
      <c r="H1592" s="35">
        <f t="shared" si="51"/>
        <v>10197.89</v>
      </c>
    </row>
    <row r="1593" spans="1:8" ht="54">
      <c r="A1593" s="375" t="s">
        <v>22301</v>
      </c>
      <c r="B1593" s="330" t="s">
        <v>22302</v>
      </c>
      <c r="C1593" s="375" t="s">
        <v>113</v>
      </c>
      <c r="D1593" s="375" t="s">
        <v>26278</v>
      </c>
      <c r="F1593" t="str">
        <f t="shared" si="50"/>
        <v>99301</v>
      </c>
      <c r="H1593" s="35">
        <f t="shared" si="51"/>
        <v>5130.26</v>
      </c>
    </row>
    <row r="1594" spans="1:8" ht="40.5">
      <c r="A1594" s="375" t="s">
        <v>22303</v>
      </c>
      <c r="B1594" s="330" t="s">
        <v>22304</v>
      </c>
      <c r="C1594" s="375" t="s">
        <v>75</v>
      </c>
      <c r="D1594" s="375" t="s">
        <v>26279</v>
      </c>
      <c r="F1594" t="str">
        <f t="shared" si="50"/>
        <v>99302</v>
      </c>
      <c r="H1594" s="35">
        <f t="shared" si="51"/>
        <v>3223.62</v>
      </c>
    </row>
    <row r="1595" spans="1:8" ht="54">
      <c r="A1595" s="375" t="s">
        <v>22305</v>
      </c>
      <c r="B1595" s="330" t="s">
        <v>22306</v>
      </c>
      <c r="C1595" s="375" t="s">
        <v>113</v>
      </c>
      <c r="D1595" s="375" t="s">
        <v>26280</v>
      </c>
      <c r="F1595" t="str">
        <f t="shared" si="50"/>
        <v>99303</v>
      </c>
      <c r="H1595" s="35">
        <f t="shared" si="51"/>
        <v>9351.0300000000007</v>
      </c>
    </row>
    <row r="1596" spans="1:8" ht="40.5">
      <c r="A1596" s="375" t="s">
        <v>22307</v>
      </c>
      <c r="B1596" s="330" t="s">
        <v>22308</v>
      </c>
      <c r="C1596" s="375" t="s">
        <v>75</v>
      </c>
      <c r="D1596" s="375" t="s">
        <v>26281</v>
      </c>
      <c r="F1596" t="str">
        <f t="shared" si="50"/>
        <v>99304</v>
      </c>
      <c r="H1596" s="35">
        <f t="shared" si="51"/>
        <v>2997.04</v>
      </c>
    </row>
    <row r="1597" spans="1:8" ht="54">
      <c r="A1597" s="375" t="s">
        <v>22309</v>
      </c>
      <c r="B1597" s="330" t="s">
        <v>22310</v>
      </c>
      <c r="C1597" s="375" t="s">
        <v>113</v>
      </c>
      <c r="D1597" s="375" t="s">
        <v>26282</v>
      </c>
      <c r="F1597" t="str">
        <f t="shared" si="50"/>
        <v>99305</v>
      </c>
      <c r="H1597" s="35">
        <f t="shared" si="51"/>
        <v>10551.27</v>
      </c>
    </row>
    <row r="1598" spans="1:8" ht="40.5">
      <c r="A1598" s="375" t="s">
        <v>22311</v>
      </c>
      <c r="B1598" s="330" t="s">
        <v>22312</v>
      </c>
      <c r="C1598" s="375" t="s">
        <v>75</v>
      </c>
      <c r="D1598" s="375" t="s">
        <v>26279</v>
      </c>
      <c r="F1598" t="str">
        <f t="shared" si="50"/>
        <v>99306</v>
      </c>
      <c r="H1598" s="35">
        <f t="shared" si="51"/>
        <v>3223.62</v>
      </c>
    </row>
    <row r="1599" spans="1:8" ht="40.5">
      <c r="A1599" s="375" t="s">
        <v>22313</v>
      </c>
      <c r="B1599" s="330" t="s">
        <v>22314</v>
      </c>
      <c r="C1599" s="375" t="s">
        <v>75</v>
      </c>
      <c r="D1599" s="375" t="s">
        <v>26283</v>
      </c>
      <c r="F1599" t="str">
        <f t="shared" si="50"/>
        <v>99307</v>
      </c>
      <c r="H1599" s="35">
        <f t="shared" si="51"/>
        <v>2079.7800000000002</v>
      </c>
    </row>
    <row r="1600" spans="1:8" ht="54">
      <c r="A1600" s="375" t="s">
        <v>22315</v>
      </c>
      <c r="B1600" s="330" t="s">
        <v>22316</v>
      </c>
      <c r="C1600" s="375" t="s">
        <v>113</v>
      </c>
      <c r="D1600" s="375" t="s">
        <v>26284</v>
      </c>
      <c r="F1600" t="str">
        <f t="shared" si="50"/>
        <v>99308</v>
      </c>
      <c r="H1600" s="35">
        <f t="shared" si="51"/>
        <v>11751.59</v>
      </c>
    </row>
    <row r="1601" spans="1:8" ht="40.5">
      <c r="A1601" s="375" t="s">
        <v>22317</v>
      </c>
      <c r="B1601" s="330" t="s">
        <v>22318</v>
      </c>
      <c r="C1601" s="375" t="s">
        <v>75</v>
      </c>
      <c r="D1601" s="375" t="s">
        <v>26285</v>
      </c>
      <c r="F1601" t="str">
        <f t="shared" si="50"/>
        <v>99309</v>
      </c>
      <c r="H1601" s="35">
        <f t="shared" si="51"/>
        <v>3455.67</v>
      </c>
    </row>
    <row r="1602" spans="1:8" ht="54">
      <c r="A1602" s="375" t="s">
        <v>22319</v>
      </c>
      <c r="B1602" s="330" t="s">
        <v>22320</v>
      </c>
      <c r="C1602" s="375" t="s">
        <v>113</v>
      </c>
      <c r="D1602" s="375" t="s">
        <v>26286</v>
      </c>
      <c r="F1602" t="str">
        <f t="shared" si="50"/>
        <v>99310</v>
      </c>
      <c r="H1602" s="35">
        <f t="shared" si="51"/>
        <v>11958.13</v>
      </c>
    </row>
    <row r="1603" spans="1:8" ht="40.5">
      <c r="A1603" s="375" t="s">
        <v>22321</v>
      </c>
      <c r="B1603" s="330" t="s">
        <v>22322</v>
      </c>
      <c r="C1603" s="375" t="s">
        <v>75</v>
      </c>
      <c r="D1603" s="375" t="s">
        <v>26285</v>
      </c>
      <c r="F1603" t="str">
        <f t="shared" si="50"/>
        <v>99311</v>
      </c>
      <c r="H1603" s="35">
        <f t="shared" si="51"/>
        <v>3455.67</v>
      </c>
    </row>
    <row r="1604" spans="1:8" ht="54">
      <c r="A1604" s="375" t="s">
        <v>22323</v>
      </c>
      <c r="B1604" s="330" t="s">
        <v>22324</v>
      </c>
      <c r="C1604" s="375" t="s">
        <v>113</v>
      </c>
      <c r="D1604" s="375" t="s">
        <v>26287</v>
      </c>
      <c r="F1604" t="str">
        <f t="shared" si="50"/>
        <v>99312</v>
      </c>
      <c r="H1604" s="35">
        <f t="shared" si="51"/>
        <v>5999.22</v>
      </c>
    </row>
    <row r="1605" spans="1:8" ht="54">
      <c r="A1605" s="375" t="s">
        <v>22325</v>
      </c>
      <c r="B1605" s="330" t="s">
        <v>22326</v>
      </c>
      <c r="C1605" s="375" t="s">
        <v>113</v>
      </c>
      <c r="D1605" s="375" t="s">
        <v>26288</v>
      </c>
      <c r="F1605" t="str">
        <f t="shared" ref="F1605:F1668" si="52">TRIM(A1605)</f>
        <v>99313</v>
      </c>
      <c r="H1605" s="35">
        <f t="shared" ref="H1605:H1668" si="53">ROUND(D1605*(1+$H$1),2)</f>
        <v>13314.24</v>
      </c>
    </row>
    <row r="1606" spans="1:8" ht="40.5">
      <c r="A1606" s="375" t="s">
        <v>22327</v>
      </c>
      <c r="B1606" s="330" t="s">
        <v>22328</v>
      </c>
      <c r="C1606" s="375" t="s">
        <v>75</v>
      </c>
      <c r="D1606" s="375" t="s">
        <v>26289</v>
      </c>
      <c r="F1606" t="str">
        <f t="shared" si="52"/>
        <v>99314</v>
      </c>
      <c r="H1606" s="35">
        <f t="shared" si="53"/>
        <v>3687.76</v>
      </c>
    </row>
    <row r="1607" spans="1:8" ht="54">
      <c r="A1607" s="375" t="s">
        <v>22329</v>
      </c>
      <c r="B1607" s="330" t="s">
        <v>22330</v>
      </c>
      <c r="C1607" s="375" t="s">
        <v>113</v>
      </c>
      <c r="D1607" s="375" t="s">
        <v>26290</v>
      </c>
      <c r="F1607" t="str">
        <f t="shared" si="52"/>
        <v>99315</v>
      </c>
      <c r="H1607" s="35">
        <f t="shared" si="53"/>
        <v>14886.08</v>
      </c>
    </row>
    <row r="1608" spans="1:8" ht="40.5">
      <c r="A1608" s="375" t="s">
        <v>22331</v>
      </c>
      <c r="B1608" s="330" t="s">
        <v>22332</v>
      </c>
      <c r="C1608" s="375" t="s">
        <v>75</v>
      </c>
      <c r="D1608" s="375" t="s">
        <v>26291</v>
      </c>
      <c r="F1608" t="str">
        <f t="shared" si="52"/>
        <v>99317</v>
      </c>
      <c r="H1608" s="35">
        <f t="shared" si="53"/>
        <v>2306.37</v>
      </c>
    </row>
    <row r="1609" spans="1:8" ht="40.5">
      <c r="A1609" s="375" t="s">
        <v>22333</v>
      </c>
      <c r="B1609" s="330" t="s">
        <v>22334</v>
      </c>
      <c r="C1609" s="375" t="s">
        <v>75</v>
      </c>
      <c r="D1609" s="375" t="s">
        <v>26292</v>
      </c>
      <c r="F1609" t="str">
        <f t="shared" si="52"/>
        <v>99318</v>
      </c>
      <c r="H1609" s="35">
        <f t="shared" si="53"/>
        <v>211.17</v>
      </c>
    </row>
    <row r="1610" spans="1:8" ht="40.5">
      <c r="A1610" s="375" t="s">
        <v>22335</v>
      </c>
      <c r="B1610" s="330" t="s">
        <v>22336</v>
      </c>
      <c r="C1610" s="375" t="s">
        <v>75</v>
      </c>
      <c r="D1610" s="375" t="s">
        <v>26293</v>
      </c>
      <c r="F1610" t="str">
        <f t="shared" si="52"/>
        <v>99319</v>
      </c>
      <c r="H1610" s="35">
        <f t="shared" si="53"/>
        <v>826.66</v>
      </c>
    </row>
    <row r="1611" spans="1:8" ht="54">
      <c r="A1611" s="375" t="s">
        <v>22337</v>
      </c>
      <c r="B1611" s="330" t="s">
        <v>22338</v>
      </c>
      <c r="C1611" s="375" t="s">
        <v>113</v>
      </c>
      <c r="D1611" s="375" t="s">
        <v>26294</v>
      </c>
      <c r="F1611" t="str">
        <f t="shared" si="52"/>
        <v>99320</v>
      </c>
      <c r="H1611" s="35">
        <f t="shared" si="53"/>
        <v>6917.26</v>
      </c>
    </row>
    <row r="1612" spans="1:8" ht="40.5">
      <c r="A1612" s="375" t="s">
        <v>22339</v>
      </c>
      <c r="B1612" s="330" t="s">
        <v>22340</v>
      </c>
      <c r="C1612" s="375" t="s">
        <v>75</v>
      </c>
      <c r="D1612" s="375" t="s">
        <v>26295</v>
      </c>
      <c r="F1612" t="str">
        <f t="shared" si="52"/>
        <v>99321</v>
      </c>
      <c r="H1612" s="35">
        <f t="shared" si="53"/>
        <v>2532.96</v>
      </c>
    </row>
    <row r="1613" spans="1:8" ht="54">
      <c r="A1613" s="375" t="s">
        <v>22341</v>
      </c>
      <c r="B1613" s="330" t="s">
        <v>22342</v>
      </c>
      <c r="C1613" s="375" t="s">
        <v>113</v>
      </c>
      <c r="D1613" s="375" t="s">
        <v>26296</v>
      </c>
      <c r="F1613" t="str">
        <f t="shared" si="52"/>
        <v>99322</v>
      </c>
      <c r="H1613" s="35">
        <f t="shared" si="53"/>
        <v>7792.27</v>
      </c>
    </row>
    <row r="1614" spans="1:8" ht="40.5">
      <c r="A1614" s="375" t="s">
        <v>22343</v>
      </c>
      <c r="B1614" s="330" t="s">
        <v>22344</v>
      </c>
      <c r="C1614" s="375" t="s">
        <v>75</v>
      </c>
      <c r="D1614" s="375" t="s">
        <v>26274</v>
      </c>
      <c r="F1614" t="str">
        <f t="shared" si="52"/>
        <v>99323</v>
      </c>
      <c r="H1614" s="35">
        <f t="shared" si="53"/>
        <v>2759.53</v>
      </c>
    </row>
    <row r="1615" spans="1:8" ht="54">
      <c r="A1615" s="375" t="s">
        <v>22345</v>
      </c>
      <c r="B1615" s="330" t="s">
        <v>22346</v>
      </c>
      <c r="C1615" s="375" t="s">
        <v>113</v>
      </c>
      <c r="D1615" s="375" t="s">
        <v>26297</v>
      </c>
      <c r="F1615" t="str">
        <f t="shared" si="52"/>
        <v>99324</v>
      </c>
      <c r="H1615" s="35">
        <f t="shared" si="53"/>
        <v>8667.2900000000009</v>
      </c>
    </row>
    <row r="1616" spans="1:8" ht="40.5">
      <c r="A1616" s="375" t="s">
        <v>22347</v>
      </c>
      <c r="B1616" s="330" t="s">
        <v>22348</v>
      </c>
      <c r="C1616" s="375" t="s">
        <v>75</v>
      </c>
      <c r="D1616" s="375" t="s">
        <v>26276</v>
      </c>
      <c r="F1616" t="str">
        <f t="shared" si="52"/>
        <v>99325</v>
      </c>
      <c r="H1616" s="35">
        <f t="shared" si="53"/>
        <v>2991.55</v>
      </c>
    </row>
    <row r="1617" spans="1:8" ht="54">
      <c r="A1617" s="375" t="s">
        <v>22349</v>
      </c>
      <c r="B1617" s="330" t="s">
        <v>22350</v>
      </c>
      <c r="C1617" s="375" t="s">
        <v>113</v>
      </c>
      <c r="D1617" s="375" t="s">
        <v>26298</v>
      </c>
      <c r="F1617" t="str">
        <f t="shared" si="52"/>
        <v>99326</v>
      </c>
      <c r="H1617" s="35">
        <f t="shared" si="53"/>
        <v>7061.21</v>
      </c>
    </row>
    <row r="1618" spans="1:8" ht="40.5">
      <c r="A1618" s="375" t="s">
        <v>22351</v>
      </c>
      <c r="B1618" s="330" t="s">
        <v>22352</v>
      </c>
      <c r="C1618" s="375" t="s">
        <v>75</v>
      </c>
      <c r="D1618" s="375" t="s">
        <v>26299</v>
      </c>
      <c r="F1618" t="str">
        <f t="shared" si="52"/>
        <v>99327</v>
      </c>
      <c r="H1618" s="35">
        <f t="shared" si="53"/>
        <v>3866.16</v>
      </c>
    </row>
    <row r="1619" spans="1:8" ht="40.5">
      <c r="A1619" s="375" t="s">
        <v>9222</v>
      </c>
      <c r="B1619" s="330" t="s">
        <v>22353</v>
      </c>
      <c r="C1619" s="375" t="s">
        <v>75</v>
      </c>
      <c r="D1619" s="375" t="s">
        <v>26300</v>
      </c>
      <c r="F1619" t="str">
        <f t="shared" si="52"/>
        <v>94263</v>
      </c>
      <c r="H1619" s="35">
        <f t="shared" si="53"/>
        <v>27.34</v>
      </c>
    </row>
    <row r="1620" spans="1:8" ht="40.5">
      <c r="A1620" s="375" t="s">
        <v>9223</v>
      </c>
      <c r="B1620" s="330" t="s">
        <v>22354</v>
      </c>
      <c r="C1620" s="375" t="s">
        <v>75</v>
      </c>
      <c r="D1620" s="375" t="s">
        <v>25726</v>
      </c>
      <c r="F1620" t="str">
        <f t="shared" si="52"/>
        <v>94264</v>
      </c>
      <c r="H1620" s="35">
        <f t="shared" si="53"/>
        <v>30.84</v>
      </c>
    </row>
    <row r="1621" spans="1:8" ht="40.5">
      <c r="A1621" s="375" t="s">
        <v>9224</v>
      </c>
      <c r="B1621" s="330" t="s">
        <v>22355</v>
      </c>
      <c r="C1621" s="375" t="s">
        <v>75</v>
      </c>
      <c r="D1621" s="375" t="s">
        <v>23483</v>
      </c>
      <c r="F1621" t="str">
        <f t="shared" si="52"/>
        <v>94265</v>
      </c>
      <c r="H1621" s="35">
        <f t="shared" si="53"/>
        <v>35.06</v>
      </c>
    </row>
    <row r="1622" spans="1:8" ht="40.5">
      <c r="A1622" s="375" t="s">
        <v>9225</v>
      </c>
      <c r="B1622" s="330" t="s">
        <v>22356</v>
      </c>
      <c r="C1622" s="375" t="s">
        <v>75</v>
      </c>
      <c r="D1622" s="375" t="s">
        <v>26301</v>
      </c>
      <c r="F1622" t="str">
        <f t="shared" si="52"/>
        <v>94266</v>
      </c>
      <c r="H1622" s="35">
        <f t="shared" si="53"/>
        <v>39.06</v>
      </c>
    </row>
    <row r="1623" spans="1:8" ht="54">
      <c r="A1623" s="375" t="s">
        <v>9226</v>
      </c>
      <c r="B1623" s="330" t="s">
        <v>22357</v>
      </c>
      <c r="C1623" s="375" t="s">
        <v>75</v>
      </c>
      <c r="D1623" s="375" t="s">
        <v>20489</v>
      </c>
      <c r="F1623" t="str">
        <f t="shared" si="52"/>
        <v>94267</v>
      </c>
      <c r="H1623" s="35">
        <f t="shared" si="53"/>
        <v>41.02</v>
      </c>
    </row>
    <row r="1624" spans="1:8" ht="54">
      <c r="A1624" s="375" t="s">
        <v>9227</v>
      </c>
      <c r="B1624" s="330" t="s">
        <v>22359</v>
      </c>
      <c r="C1624" s="375" t="s">
        <v>75</v>
      </c>
      <c r="D1624" s="375" t="s">
        <v>25283</v>
      </c>
      <c r="F1624" t="str">
        <f t="shared" si="52"/>
        <v>94268</v>
      </c>
      <c r="H1624" s="35">
        <f t="shared" si="53"/>
        <v>45.4</v>
      </c>
    </row>
    <row r="1625" spans="1:8" ht="54">
      <c r="A1625" s="375" t="s">
        <v>9228</v>
      </c>
      <c r="B1625" s="330" t="s">
        <v>22360</v>
      </c>
      <c r="C1625" s="375" t="s">
        <v>75</v>
      </c>
      <c r="D1625" s="375" t="s">
        <v>24893</v>
      </c>
      <c r="F1625" t="str">
        <f t="shared" si="52"/>
        <v>94269</v>
      </c>
      <c r="H1625" s="35">
        <f t="shared" si="53"/>
        <v>57.73</v>
      </c>
    </row>
    <row r="1626" spans="1:8" ht="54">
      <c r="A1626" s="375" t="s">
        <v>9229</v>
      </c>
      <c r="B1626" s="330" t="s">
        <v>22361</v>
      </c>
      <c r="C1626" s="375" t="s">
        <v>75</v>
      </c>
      <c r="D1626" s="375" t="s">
        <v>22379</v>
      </c>
      <c r="F1626" t="str">
        <f t="shared" si="52"/>
        <v>94270</v>
      </c>
      <c r="H1626" s="35">
        <f t="shared" si="53"/>
        <v>63.87</v>
      </c>
    </row>
    <row r="1627" spans="1:8" ht="54">
      <c r="A1627" s="375" t="s">
        <v>9230</v>
      </c>
      <c r="B1627" s="330" t="s">
        <v>22362</v>
      </c>
      <c r="C1627" s="375" t="s">
        <v>75</v>
      </c>
      <c r="D1627" s="375" t="s">
        <v>26302</v>
      </c>
      <c r="F1627" t="str">
        <f t="shared" si="52"/>
        <v>94271</v>
      </c>
      <c r="H1627" s="35">
        <f t="shared" si="53"/>
        <v>70.459999999999994</v>
      </c>
    </row>
    <row r="1628" spans="1:8" ht="54">
      <c r="A1628" s="375" t="s">
        <v>9231</v>
      </c>
      <c r="B1628" s="330" t="s">
        <v>22363</v>
      </c>
      <c r="C1628" s="375" t="s">
        <v>75</v>
      </c>
      <c r="D1628" s="375" t="s">
        <v>23344</v>
      </c>
      <c r="F1628" t="str">
        <f t="shared" si="52"/>
        <v>94272</v>
      </c>
      <c r="H1628" s="35">
        <f t="shared" si="53"/>
        <v>78.63</v>
      </c>
    </row>
    <row r="1629" spans="1:8" ht="67.5">
      <c r="A1629" s="375" t="s">
        <v>9232</v>
      </c>
      <c r="B1629" s="330" t="s">
        <v>4851</v>
      </c>
      <c r="C1629" s="375" t="s">
        <v>75</v>
      </c>
      <c r="D1629" s="375" t="s">
        <v>26303</v>
      </c>
      <c r="F1629" t="str">
        <f t="shared" si="52"/>
        <v>94273</v>
      </c>
      <c r="H1629" s="35">
        <f t="shared" si="53"/>
        <v>41.67</v>
      </c>
    </row>
    <row r="1630" spans="1:8" ht="67.5">
      <c r="A1630" s="375" t="s">
        <v>9233</v>
      </c>
      <c r="B1630" s="330" t="s">
        <v>4852</v>
      </c>
      <c r="C1630" s="375" t="s">
        <v>75</v>
      </c>
      <c r="D1630" s="375" t="s">
        <v>26304</v>
      </c>
      <c r="F1630" t="str">
        <f t="shared" si="52"/>
        <v>94274</v>
      </c>
      <c r="H1630" s="35">
        <f t="shared" si="53"/>
        <v>45.57</v>
      </c>
    </row>
    <row r="1631" spans="1:8" ht="81">
      <c r="A1631" s="375" t="s">
        <v>9234</v>
      </c>
      <c r="B1631" s="330" t="s">
        <v>4853</v>
      </c>
      <c r="C1631" s="375" t="s">
        <v>75</v>
      </c>
      <c r="D1631" s="375" t="s">
        <v>26305</v>
      </c>
      <c r="F1631" t="str">
        <f t="shared" si="52"/>
        <v>94275</v>
      </c>
      <c r="H1631" s="35">
        <f t="shared" si="53"/>
        <v>39.729999999999997</v>
      </c>
    </row>
    <row r="1632" spans="1:8" ht="81">
      <c r="A1632" s="375" t="s">
        <v>9235</v>
      </c>
      <c r="B1632" s="330" t="s">
        <v>4854</v>
      </c>
      <c r="C1632" s="375" t="s">
        <v>75</v>
      </c>
      <c r="D1632" s="375" t="s">
        <v>25631</v>
      </c>
      <c r="F1632" t="str">
        <f t="shared" si="52"/>
        <v>94276</v>
      </c>
      <c r="H1632" s="35">
        <f t="shared" si="53"/>
        <v>43.63</v>
      </c>
    </row>
    <row r="1633" spans="1:8" ht="40.5">
      <c r="A1633" s="375" t="s">
        <v>9236</v>
      </c>
      <c r="B1633" s="330" t="s">
        <v>4855</v>
      </c>
      <c r="C1633" s="375" t="s">
        <v>75</v>
      </c>
      <c r="D1633" s="375" t="s">
        <v>25166</v>
      </c>
      <c r="F1633" t="str">
        <f t="shared" si="52"/>
        <v>94281</v>
      </c>
      <c r="H1633" s="35">
        <f t="shared" si="53"/>
        <v>42.93</v>
      </c>
    </row>
    <row r="1634" spans="1:8" ht="40.5">
      <c r="A1634" s="375" t="s">
        <v>9237</v>
      </c>
      <c r="B1634" s="330" t="s">
        <v>4856</v>
      </c>
      <c r="C1634" s="375" t="s">
        <v>75</v>
      </c>
      <c r="D1634" s="375" t="s">
        <v>23691</v>
      </c>
      <c r="F1634" t="str">
        <f t="shared" si="52"/>
        <v>94282</v>
      </c>
      <c r="H1634" s="35">
        <f t="shared" si="53"/>
        <v>54.8</v>
      </c>
    </row>
    <row r="1635" spans="1:8" ht="40.5">
      <c r="A1635" s="375" t="s">
        <v>9238</v>
      </c>
      <c r="B1635" s="330" t="s">
        <v>4857</v>
      </c>
      <c r="C1635" s="375" t="s">
        <v>75</v>
      </c>
      <c r="D1635" s="375" t="s">
        <v>26306</v>
      </c>
      <c r="F1635" t="str">
        <f t="shared" si="52"/>
        <v>94283</v>
      </c>
      <c r="H1635" s="35">
        <f t="shared" si="53"/>
        <v>54.26</v>
      </c>
    </row>
    <row r="1636" spans="1:8" ht="40.5">
      <c r="A1636" s="375" t="s">
        <v>9239</v>
      </c>
      <c r="B1636" s="330" t="s">
        <v>4858</v>
      </c>
      <c r="C1636" s="375" t="s">
        <v>75</v>
      </c>
      <c r="D1636" s="375" t="s">
        <v>24936</v>
      </c>
      <c r="F1636" t="str">
        <f t="shared" si="52"/>
        <v>94284</v>
      </c>
      <c r="H1636" s="35">
        <f t="shared" si="53"/>
        <v>66.13</v>
      </c>
    </row>
    <row r="1637" spans="1:8" ht="40.5">
      <c r="A1637" s="375" t="s">
        <v>9240</v>
      </c>
      <c r="B1637" s="330" t="s">
        <v>4859</v>
      </c>
      <c r="C1637" s="375" t="s">
        <v>75</v>
      </c>
      <c r="D1637" s="375" t="s">
        <v>26307</v>
      </c>
      <c r="F1637" t="str">
        <f t="shared" si="52"/>
        <v>94285</v>
      </c>
      <c r="H1637" s="35">
        <f t="shared" si="53"/>
        <v>65.03</v>
      </c>
    </row>
    <row r="1638" spans="1:8" ht="40.5">
      <c r="A1638" s="375" t="s">
        <v>9241</v>
      </c>
      <c r="B1638" s="330" t="s">
        <v>4860</v>
      </c>
      <c r="C1638" s="375" t="s">
        <v>75</v>
      </c>
      <c r="D1638" s="375" t="s">
        <v>26308</v>
      </c>
      <c r="F1638" t="str">
        <f t="shared" si="52"/>
        <v>94286</v>
      </c>
      <c r="H1638" s="35">
        <f t="shared" si="53"/>
        <v>76.900000000000006</v>
      </c>
    </row>
    <row r="1639" spans="1:8" ht="40.5">
      <c r="A1639" s="375" t="s">
        <v>9242</v>
      </c>
      <c r="B1639" s="330" t="s">
        <v>4861</v>
      </c>
      <c r="C1639" s="375" t="s">
        <v>75</v>
      </c>
      <c r="D1639" s="375" t="s">
        <v>24439</v>
      </c>
      <c r="F1639" t="str">
        <f t="shared" si="52"/>
        <v>94287</v>
      </c>
      <c r="H1639" s="35">
        <f t="shared" si="53"/>
        <v>34.090000000000003</v>
      </c>
    </row>
    <row r="1640" spans="1:8" ht="40.5">
      <c r="A1640" s="375" t="s">
        <v>9243</v>
      </c>
      <c r="B1640" s="330" t="s">
        <v>4862</v>
      </c>
      <c r="C1640" s="375" t="s">
        <v>75</v>
      </c>
      <c r="D1640" s="375" t="s">
        <v>26309</v>
      </c>
      <c r="F1640" t="str">
        <f t="shared" si="52"/>
        <v>94288</v>
      </c>
      <c r="H1640" s="35">
        <f t="shared" si="53"/>
        <v>44.47</v>
      </c>
    </row>
    <row r="1641" spans="1:8" ht="40.5">
      <c r="A1641" s="375" t="s">
        <v>9244</v>
      </c>
      <c r="B1641" s="330" t="s">
        <v>4863</v>
      </c>
      <c r="C1641" s="375" t="s">
        <v>75</v>
      </c>
      <c r="D1641" s="375" t="s">
        <v>26310</v>
      </c>
      <c r="F1641" t="str">
        <f t="shared" si="52"/>
        <v>94289</v>
      </c>
      <c r="H1641" s="35">
        <f t="shared" si="53"/>
        <v>42.27</v>
      </c>
    </row>
    <row r="1642" spans="1:8" ht="40.5">
      <c r="A1642" s="375" t="s">
        <v>9245</v>
      </c>
      <c r="B1642" s="330" t="s">
        <v>4864</v>
      </c>
      <c r="C1642" s="375" t="s">
        <v>75</v>
      </c>
      <c r="D1642" s="375" t="s">
        <v>22376</v>
      </c>
      <c r="F1642" t="str">
        <f t="shared" si="52"/>
        <v>94290</v>
      </c>
      <c r="H1642" s="35">
        <f t="shared" si="53"/>
        <v>52.65</v>
      </c>
    </row>
    <row r="1643" spans="1:8" ht="40.5">
      <c r="A1643" s="375" t="s">
        <v>9246</v>
      </c>
      <c r="B1643" s="330" t="s">
        <v>4865</v>
      </c>
      <c r="C1643" s="375" t="s">
        <v>75</v>
      </c>
      <c r="D1643" s="375" t="s">
        <v>26311</v>
      </c>
      <c r="F1643" t="str">
        <f t="shared" si="52"/>
        <v>94291</v>
      </c>
      <c r="H1643" s="35">
        <f t="shared" si="53"/>
        <v>49.93</v>
      </c>
    </row>
    <row r="1644" spans="1:8" ht="40.5">
      <c r="A1644" s="375" t="s">
        <v>9247</v>
      </c>
      <c r="B1644" s="330" t="s">
        <v>4866</v>
      </c>
      <c r="C1644" s="375" t="s">
        <v>75</v>
      </c>
      <c r="D1644" s="375" t="s">
        <v>26312</v>
      </c>
      <c r="F1644" t="str">
        <f t="shared" si="52"/>
        <v>94292</v>
      </c>
      <c r="H1644" s="35">
        <f t="shared" si="53"/>
        <v>60.31</v>
      </c>
    </row>
    <row r="1645" spans="1:8" ht="40.5">
      <c r="A1645" s="375" t="s">
        <v>9248</v>
      </c>
      <c r="B1645" s="330" t="s">
        <v>4867</v>
      </c>
      <c r="C1645" s="375" t="s">
        <v>75</v>
      </c>
      <c r="D1645" s="375" t="s">
        <v>26313</v>
      </c>
      <c r="F1645" t="str">
        <f t="shared" si="52"/>
        <v>94293</v>
      </c>
      <c r="H1645" s="35">
        <f t="shared" si="53"/>
        <v>125.75</v>
      </c>
    </row>
    <row r="1646" spans="1:8" ht="27">
      <c r="A1646" s="375" t="s">
        <v>9249</v>
      </c>
      <c r="B1646" s="330" t="s">
        <v>4868</v>
      </c>
      <c r="C1646" s="375" t="s">
        <v>75</v>
      </c>
      <c r="D1646" s="375" t="s">
        <v>9870</v>
      </c>
      <c r="F1646" t="str">
        <f t="shared" si="52"/>
        <v>94294</v>
      </c>
      <c r="H1646" s="35">
        <f t="shared" si="53"/>
        <v>6.83</v>
      </c>
    </row>
    <row r="1647" spans="1:8" ht="54">
      <c r="A1647" s="375" t="s">
        <v>9251</v>
      </c>
      <c r="B1647" s="330" t="s">
        <v>4869</v>
      </c>
      <c r="C1647" s="375" t="s">
        <v>73</v>
      </c>
      <c r="D1647" s="375" t="s">
        <v>14457</v>
      </c>
      <c r="F1647" t="str">
        <f t="shared" si="52"/>
        <v>94037</v>
      </c>
      <c r="H1647" s="35">
        <f t="shared" si="53"/>
        <v>20.55</v>
      </c>
    </row>
    <row r="1648" spans="1:8" ht="54">
      <c r="A1648" s="375" t="s">
        <v>9252</v>
      </c>
      <c r="B1648" s="330" t="s">
        <v>4870</v>
      </c>
      <c r="C1648" s="375" t="s">
        <v>73</v>
      </c>
      <c r="D1648" s="375" t="s">
        <v>20470</v>
      </c>
      <c r="F1648" t="str">
        <f t="shared" si="52"/>
        <v>94038</v>
      </c>
      <c r="H1648" s="35">
        <f t="shared" si="53"/>
        <v>28.22</v>
      </c>
    </row>
    <row r="1649" spans="1:8" ht="54">
      <c r="A1649" s="375" t="s">
        <v>9254</v>
      </c>
      <c r="B1649" s="330" t="s">
        <v>4871</v>
      </c>
      <c r="C1649" s="375" t="s">
        <v>73</v>
      </c>
      <c r="D1649" s="375" t="s">
        <v>23630</v>
      </c>
      <c r="F1649" t="str">
        <f t="shared" si="52"/>
        <v>94039</v>
      </c>
      <c r="H1649" s="35">
        <f t="shared" si="53"/>
        <v>16.16</v>
      </c>
    </row>
    <row r="1650" spans="1:8" ht="54">
      <c r="A1650" s="375" t="s">
        <v>9255</v>
      </c>
      <c r="B1650" s="330" t="s">
        <v>4872</v>
      </c>
      <c r="C1650" s="375" t="s">
        <v>73</v>
      </c>
      <c r="D1650" s="375" t="s">
        <v>19855</v>
      </c>
      <c r="F1650" t="str">
        <f t="shared" si="52"/>
        <v>94040</v>
      </c>
      <c r="H1650" s="35">
        <f t="shared" si="53"/>
        <v>23.87</v>
      </c>
    </row>
    <row r="1651" spans="1:8" ht="54">
      <c r="A1651" s="375" t="s">
        <v>9256</v>
      </c>
      <c r="B1651" s="330" t="s">
        <v>4873</v>
      </c>
      <c r="C1651" s="375" t="s">
        <v>73</v>
      </c>
      <c r="D1651" s="375" t="s">
        <v>13727</v>
      </c>
      <c r="F1651" t="str">
        <f t="shared" si="52"/>
        <v>94041</v>
      </c>
      <c r="H1651" s="35">
        <f t="shared" si="53"/>
        <v>12.33</v>
      </c>
    </row>
    <row r="1652" spans="1:8" ht="54">
      <c r="A1652" s="375" t="s">
        <v>9257</v>
      </c>
      <c r="B1652" s="330" t="s">
        <v>4874</v>
      </c>
      <c r="C1652" s="375" t="s">
        <v>73</v>
      </c>
      <c r="D1652" s="375" t="s">
        <v>25167</v>
      </c>
      <c r="F1652" t="str">
        <f t="shared" si="52"/>
        <v>94042</v>
      </c>
      <c r="H1652" s="35">
        <f t="shared" si="53"/>
        <v>20.190000000000001</v>
      </c>
    </row>
    <row r="1653" spans="1:8" ht="54">
      <c r="A1653" s="375" t="s">
        <v>9258</v>
      </c>
      <c r="B1653" s="330" t="s">
        <v>4875</v>
      </c>
      <c r="C1653" s="375" t="s">
        <v>73</v>
      </c>
      <c r="D1653" s="375" t="s">
        <v>23619</v>
      </c>
      <c r="F1653" t="str">
        <f t="shared" si="52"/>
        <v>94043</v>
      </c>
      <c r="H1653" s="35">
        <f t="shared" si="53"/>
        <v>19.309999999999999</v>
      </c>
    </row>
    <row r="1654" spans="1:8" ht="54">
      <c r="A1654" s="375" t="s">
        <v>9260</v>
      </c>
      <c r="B1654" s="330" t="s">
        <v>4876</v>
      </c>
      <c r="C1654" s="375" t="s">
        <v>73</v>
      </c>
      <c r="D1654" s="375" t="s">
        <v>23395</v>
      </c>
      <c r="F1654" t="str">
        <f t="shared" si="52"/>
        <v>94044</v>
      </c>
      <c r="H1654" s="35">
        <f t="shared" si="53"/>
        <v>27.02</v>
      </c>
    </row>
    <row r="1655" spans="1:8" ht="54">
      <c r="A1655" s="375" t="s">
        <v>9261</v>
      </c>
      <c r="B1655" s="330" t="s">
        <v>4877</v>
      </c>
      <c r="C1655" s="375" t="s">
        <v>73</v>
      </c>
      <c r="D1655" s="375" t="s">
        <v>8727</v>
      </c>
      <c r="F1655" t="str">
        <f t="shared" si="52"/>
        <v>94045</v>
      </c>
      <c r="H1655" s="35">
        <f t="shared" si="53"/>
        <v>14.97</v>
      </c>
    </row>
    <row r="1656" spans="1:8" ht="54">
      <c r="A1656" s="375" t="s">
        <v>9262</v>
      </c>
      <c r="B1656" s="330" t="s">
        <v>4878</v>
      </c>
      <c r="C1656" s="375" t="s">
        <v>73</v>
      </c>
      <c r="D1656" s="375" t="s">
        <v>24650</v>
      </c>
      <c r="F1656" t="str">
        <f t="shared" si="52"/>
        <v>94046</v>
      </c>
      <c r="H1656" s="35">
        <f t="shared" si="53"/>
        <v>22.64</v>
      </c>
    </row>
    <row r="1657" spans="1:8" ht="54">
      <c r="A1657" s="375" t="s">
        <v>9263</v>
      </c>
      <c r="B1657" s="330" t="s">
        <v>4879</v>
      </c>
      <c r="C1657" s="375" t="s">
        <v>73</v>
      </c>
      <c r="D1657" s="375" t="s">
        <v>11126</v>
      </c>
      <c r="F1657" t="str">
        <f t="shared" si="52"/>
        <v>94047</v>
      </c>
      <c r="H1657" s="35">
        <f t="shared" si="53"/>
        <v>11.14</v>
      </c>
    </row>
    <row r="1658" spans="1:8" ht="54">
      <c r="A1658" s="375" t="s">
        <v>9264</v>
      </c>
      <c r="B1658" s="330" t="s">
        <v>4880</v>
      </c>
      <c r="C1658" s="375" t="s">
        <v>73</v>
      </c>
      <c r="D1658" s="375" t="s">
        <v>13812</v>
      </c>
      <c r="F1658" t="str">
        <f t="shared" si="52"/>
        <v>94048</v>
      </c>
      <c r="H1658" s="35">
        <f t="shared" si="53"/>
        <v>18.95</v>
      </c>
    </row>
    <row r="1659" spans="1:8" ht="54">
      <c r="A1659" s="375" t="s">
        <v>9265</v>
      </c>
      <c r="B1659" s="330" t="s">
        <v>4881</v>
      </c>
      <c r="C1659" s="375" t="s">
        <v>73</v>
      </c>
      <c r="D1659" s="375" t="s">
        <v>26314</v>
      </c>
      <c r="F1659" t="str">
        <f t="shared" si="52"/>
        <v>94049</v>
      </c>
      <c r="H1659" s="35">
        <f t="shared" si="53"/>
        <v>34.51</v>
      </c>
    </row>
    <row r="1660" spans="1:8" ht="54">
      <c r="A1660" s="375" t="s">
        <v>9266</v>
      </c>
      <c r="B1660" s="330" t="s">
        <v>4882</v>
      </c>
      <c r="C1660" s="375" t="s">
        <v>73</v>
      </c>
      <c r="D1660" s="375" t="s">
        <v>26315</v>
      </c>
      <c r="F1660" t="str">
        <f t="shared" si="52"/>
        <v>94050</v>
      </c>
      <c r="H1660" s="35">
        <f t="shared" si="53"/>
        <v>44.56</v>
      </c>
    </row>
    <row r="1661" spans="1:8" ht="54">
      <c r="A1661" s="375" t="s">
        <v>9267</v>
      </c>
      <c r="B1661" s="330" t="s">
        <v>4883</v>
      </c>
      <c r="C1661" s="375" t="s">
        <v>73</v>
      </c>
      <c r="D1661" s="375" t="s">
        <v>24841</v>
      </c>
      <c r="F1661" t="str">
        <f t="shared" si="52"/>
        <v>94051</v>
      </c>
      <c r="H1661" s="35">
        <f t="shared" si="53"/>
        <v>28.41</v>
      </c>
    </row>
    <row r="1662" spans="1:8" ht="54">
      <c r="A1662" s="375" t="s">
        <v>9268</v>
      </c>
      <c r="B1662" s="330" t="s">
        <v>4884</v>
      </c>
      <c r="C1662" s="375" t="s">
        <v>73</v>
      </c>
      <c r="D1662" s="375" t="s">
        <v>23626</v>
      </c>
      <c r="F1662" t="str">
        <f t="shared" si="52"/>
        <v>94052</v>
      </c>
      <c r="H1662" s="35">
        <f t="shared" si="53"/>
        <v>38.270000000000003</v>
      </c>
    </row>
    <row r="1663" spans="1:8" ht="54">
      <c r="A1663" s="375" t="s">
        <v>9269</v>
      </c>
      <c r="B1663" s="330" t="s">
        <v>4885</v>
      </c>
      <c r="C1663" s="375" t="s">
        <v>73</v>
      </c>
      <c r="D1663" s="375" t="s">
        <v>24461</v>
      </c>
      <c r="F1663" t="str">
        <f t="shared" si="52"/>
        <v>94053</v>
      </c>
      <c r="H1663" s="35">
        <f t="shared" si="53"/>
        <v>24.58</v>
      </c>
    </row>
    <row r="1664" spans="1:8" ht="54">
      <c r="A1664" s="375" t="s">
        <v>9270</v>
      </c>
      <c r="B1664" s="330" t="s">
        <v>4886</v>
      </c>
      <c r="C1664" s="375" t="s">
        <v>73</v>
      </c>
      <c r="D1664" s="375" t="s">
        <v>26316</v>
      </c>
      <c r="F1664" t="str">
        <f t="shared" si="52"/>
        <v>94054</v>
      </c>
      <c r="H1664" s="35">
        <f t="shared" si="53"/>
        <v>34.58</v>
      </c>
    </row>
    <row r="1665" spans="1:8" ht="54">
      <c r="A1665" s="375" t="s">
        <v>9271</v>
      </c>
      <c r="B1665" s="330" t="s">
        <v>4887</v>
      </c>
      <c r="C1665" s="375" t="s">
        <v>73</v>
      </c>
      <c r="D1665" s="375" t="s">
        <v>26317</v>
      </c>
      <c r="F1665" t="str">
        <f t="shared" si="52"/>
        <v>94055</v>
      </c>
      <c r="H1665" s="35">
        <f t="shared" si="53"/>
        <v>32.93</v>
      </c>
    </row>
    <row r="1666" spans="1:8" ht="54">
      <c r="A1666" s="375" t="s">
        <v>9272</v>
      </c>
      <c r="B1666" s="330" t="s">
        <v>4888</v>
      </c>
      <c r="C1666" s="375" t="s">
        <v>73</v>
      </c>
      <c r="D1666" s="375" t="s">
        <v>22510</v>
      </c>
      <c r="F1666" t="str">
        <f t="shared" si="52"/>
        <v>94056</v>
      </c>
      <c r="H1666" s="35">
        <f t="shared" si="53"/>
        <v>43</v>
      </c>
    </row>
    <row r="1667" spans="1:8" ht="54">
      <c r="A1667" s="375" t="s">
        <v>9273</v>
      </c>
      <c r="B1667" s="330" t="s">
        <v>4889</v>
      </c>
      <c r="C1667" s="375" t="s">
        <v>73</v>
      </c>
      <c r="D1667" s="375" t="s">
        <v>14347</v>
      </c>
      <c r="F1667" t="str">
        <f t="shared" si="52"/>
        <v>94057</v>
      </c>
      <c r="H1667" s="35">
        <f t="shared" si="53"/>
        <v>26.86</v>
      </c>
    </row>
    <row r="1668" spans="1:8" ht="54">
      <c r="A1668" s="375" t="s">
        <v>9274</v>
      </c>
      <c r="B1668" s="330" t="s">
        <v>4890</v>
      </c>
      <c r="C1668" s="375" t="s">
        <v>73</v>
      </c>
      <c r="D1668" s="375" t="s">
        <v>26318</v>
      </c>
      <c r="F1668" t="str">
        <f t="shared" si="52"/>
        <v>94058</v>
      </c>
      <c r="H1668" s="35">
        <f t="shared" si="53"/>
        <v>36.68</v>
      </c>
    </row>
    <row r="1669" spans="1:8" ht="54">
      <c r="A1669" s="375" t="s">
        <v>9275</v>
      </c>
      <c r="B1669" s="330" t="s">
        <v>4891</v>
      </c>
      <c r="C1669" s="375" t="s">
        <v>73</v>
      </c>
      <c r="D1669" s="375" t="s">
        <v>24703</v>
      </c>
      <c r="F1669" t="str">
        <f t="shared" ref="F1669:F1732" si="54">TRIM(A1669)</f>
        <v>94059</v>
      </c>
      <c r="H1669" s="35">
        <f t="shared" ref="H1669:H1732" si="55">ROUND(D1669*(1+$H$1),2)</f>
        <v>23.03</v>
      </c>
    </row>
    <row r="1670" spans="1:8" ht="54">
      <c r="A1670" s="375" t="s">
        <v>9276</v>
      </c>
      <c r="B1670" s="330" t="s">
        <v>4892</v>
      </c>
      <c r="C1670" s="375" t="s">
        <v>73</v>
      </c>
      <c r="D1670" s="375" t="s">
        <v>26319</v>
      </c>
      <c r="F1670" t="str">
        <f t="shared" si="54"/>
        <v>94060</v>
      </c>
      <c r="H1670" s="35">
        <f t="shared" si="55"/>
        <v>33.01</v>
      </c>
    </row>
    <row r="1671" spans="1:8" ht="27">
      <c r="A1671" s="375" t="s">
        <v>9277</v>
      </c>
      <c r="B1671" s="330" t="s">
        <v>4893</v>
      </c>
      <c r="C1671" s="375" t="s">
        <v>73</v>
      </c>
      <c r="D1671" s="375" t="s">
        <v>26320</v>
      </c>
      <c r="F1671" t="str">
        <f t="shared" si="54"/>
        <v>83770</v>
      </c>
      <c r="H1671" s="35">
        <f t="shared" si="55"/>
        <v>174.13</v>
      </c>
    </row>
    <row r="1672" spans="1:8" ht="40.5">
      <c r="A1672" s="375" t="s">
        <v>9278</v>
      </c>
      <c r="B1672" s="330" t="s">
        <v>2906</v>
      </c>
      <c r="C1672" s="375" t="s">
        <v>83</v>
      </c>
      <c r="D1672" s="375" t="s">
        <v>26321</v>
      </c>
      <c r="F1672" t="str">
        <f t="shared" si="54"/>
        <v>73301</v>
      </c>
      <c r="H1672" s="35">
        <f t="shared" si="55"/>
        <v>10.84</v>
      </c>
    </row>
    <row r="1673" spans="1:8" ht="40.5">
      <c r="A1673" s="375" t="s">
        <v>9279</v>
      </c>
      <c r="B1673" s="330" t="s">
        <v>2907</v>
      </c>
      <c r="C1673" s="375" t="s">
        <v>83</v>
      </c>
      <c r="D1673" s="375" t="s">
        <v>26322</v>
      </c>
      <c r="F1673" t="str">
        <f t="shared" si="54"/>
        <v>83515</v>
      </c>
      <c r="H1673" s="35">
        <f t="shared" si="55"/>
        <v>19.96</v>
      </c>
    </row>
    <row r="1674" spans="1:8" ht="40.5">
      <c r="A1674" s="375" t="s">
        <v>9280</v>
      </c>
      <c r="B1674" s="330" t="s">
        <v>2908</v>
      </c>
      <c r="C1674" s="375" t="s">
        <v>83</v>
      </c>
      <c r="D1674" s="375" t="s">
        <v>22863</v>
      </c>
      <c r="F1674" t="str">
        <f t="shared" si="54"/>
        <v>83516</v>
      </c>
      <c r="H1674" s="35">
        <f t="shared" si="55"/>
        <v>23.05</v>
      </c>
    </row>
    <row r="1675" spans="1:8" ht="27">
      <c r="A1675" s="375" t="s">
        <v>9281</v>
      </c>
      <c r="B1675" s="330" t="s">
        <v>2909</v>
      </c>
      <c r="C1675" s="375" t="s">
        <v>113</v>
      </c>
      <c r="D1675" s="375" t="s">
        <v>24483</v>
      </c>
      <c r="F1675" t="str">
        <f t="shared" si="54"/>
        <v>72144</v>
      </c>
      <c r="H1675" s="35">
        <f t="shared" si="55"/>
        <v>89.31</v>
      </c>
    </row>
    <row r="1676" spans="1:8" ht="40.5">
      <c r="A1676" s="375" t="s">
        <v>4894</v>
      </c>
      <c r="B1676" s="330" t="s">
        <v>2910</v>
      </c>
      <c r="C1676" s="375" t="s">
        <v>113</v>
      </c>
      <c r="D1676" s="375" t="s">
        <v>26323</v>
      </c>
      <c r="F1676" t="str">
        <f t="shared" si="54"/>
        <v>73910/8</v>
      </c>
      <c r="H1676" s="35">
        <f t="shared" si="55"/>
        <v>755.02</v>
      </c>
    </row>
    <row r="1677" spans="1:8" ht="27">
      <c r="A1677" s="375" t="s">
        <v>9282</v>
      </c>
      <c r="B1677" s="330" t="s">
        <v>4895</v>
      </c>
      <c r="C1677" s="375" t="s">
        <v>73</v>
      </c>
      <c r="D1677" s="375" t="s">
        <v>26324</v>
      </c>
      <c r="F1677" t="str">
        <f t="shared" si="54"/>
        <v>84876</v>
      </c>
      <c r="H1677" s="35">
        <f t="shared" si="55"/>
        <v>847.15</v>
      </c>
    </row>
    <row r="1678" spans="1:8" ht="54">
      <c r="A1678" s="375" t="s">
        <v>23426</v>
      </c>
      <c r="B1678" s="330" t="s">
        <v>23427</v>
      </c>
      <c r="C1678" s="375" t="s">
        <v>113</v>
      </c>
      <c r="D1678" s="375" t="s">
        <v>26325</v>
      </c>
      <c r="F1678" t="str">
        <f t="shared" si="54"/>
        <v>90788</v>
      </c>
      <c r="H1678" s="35">
        <f t="shared" si="55"/>
        <v>445.21</v>
      </c>
    </row>
    <row r="1679" spans="1:8" ht="54">
      <c r="A1679" s="375" t="s">
        <v>23428</v>
      </c>
      <c r="B1679" s="330" t="s">
        <v>23429</v>
      </c>
      <c r="C1679" s="375" t="s">
        <v>113</v>
      </c>
      <c r="D1679" s="375" t="s">
        <v>26326</v>
      </c>
      <c r="F1679" t="str">
        <f t="shared" si="54"/>
        <v>90789</v>
      </c>
      <c r="H1679" s="35">
        <f t="shared" si="55"/>
        <v>460.21</v>
      </c>
    </row>
    <row r="1680" spans="1:8" ht="54">
      <c r="A1680" s="375" t="s">
        <v>23430</v>
      </c>
      <c r="B1680" s="330" t="s">
        <v>23431</v>
      </c>
      <c r="C1680" s="375" t="s">
        <v>113</v>
      </c>
      <c r="D1680" s="375" t="s">
        <v>26327</v>
      </c>
      <c r="F1680" t="str">
        <f t="shared" si="54"/>
        <v>90790</v>
      </c>
      <c r="H1680" s="35">
        <f t="shared" si="55"/>
        <v>464.37</v>
      </c>
    </row>
    <row r="1681" spans="1:8" ht="54">
      <c r="A1681" s="375" t="s">
        <v>23432</v>
      </c>
      <c r="B1681" s="330" t="s">
        <v>23433</v>
      </c>
      <c r="C1681" s="375" t="s">
        <v>113</v>
      </c>
      <c r="D1681" s="375" t="s">
        <v>26328</v>
      </c>
      <c r="F1681" t="str">
        <f t="shared" si="54"/>
        <v>90791</v>
      </c>
      <c r="H1681" s="35">
        <f t="shared" si="55"/>
        <v>497.48</v>
      </c>
    </row>
    <row r="1682" spans="1:8" ht="54">
      <c r="A1682" s="375" t="s">
        <v>23434</v>
      </c>
      <c r="B1682" s="330" t="s">
        <v>23435</v>
      </c>
      <c r="C1682" s="375" t="s">
        <v>113</v>
      </c>
      <c r="D1682" s="375" t="s">
        <v>26329</v>
      </c>
      <c r="F1682" t="str">
        <f t="shared" si="54"/>
        <v>90792</v>
      </c>
      <c r="H1682" s="35">
        <f t="shared" si="55"/>
        <v>517.59</v>
      </c>
    </row>
    <row r="1683" spans="1:8" ht="54">
      <c r="A1683" s="375" t="s">
        <v>23436</v>
      </c>
      <c r="B1683" s="330" t="s">
        <v>23437</v>
      </c>
      <c r="C1683" s="375" t="s">
        <v>113</v>
      </c>
      <c r="D1683" s="375" t="s">
        <v>26330</v>
      </c>
      <c r="F1683" t="str">
        <f t="shared" si="54"/>
        <v>90793</v>
      </c>
      <c r="H1683" s="35">
        <f t="shared" si="55"/>
        <v>532.49</v>
      </c>
    </row>
    <row r="1684" spans="1:8" ht="40.5">
      <c r="A1684" s="375" t="s">
        <v>9283</v>
      </c>
      <c r="B1684" s="330" t="s">
        <v>2911</v>
      </c>
      <c r="C1684" s="375" t="s">
        <v>113</v>
      </c>
      <c r="D1684" s="375" t="s">
        <v>26331</v>
      </c>
      <c r="F1684" t="str">
        <f t="shared" si="54"/>
        <v>90800</v>
      </c>
      <c r="H1684" s="35">
        <f t="shared" si="55"/>
        <v>192.86</v>
      </c>
    </row>
    <row r="1685" spans="1:8" ht="40.5">
      <c r="A1685" s="375" t="s">
        <v>9284</v>
      </c>
      <c r="B1685" s="330" t="s">
        <v>2912</v>
      </c>
      <c r="C1685" s="375" t="s">
        <v>113</v>
      </c>
      <c r="D1685" s="375" t="s">
        <v>24780</v>
      </c>
      <c r="F1685" t="str">
        <f t="shared" si="54"/>
        <v>90801</v>
      </c>
      <c r="H1685" s="35">
        <f t="shared" si="55"/>
        <v>200.83</v>
      </c>
    </row>
    <row r="1686" spans="1:8" ht="40.5">
      <c r="A1686" s="375" t="s">
        <v>9285</v>
      </c>
      <c r="B1686" s="330" t="s">
        <v>2913</v>
      </c>
      <c r="C1686" s="375" t="s">
        <v>113</v>
      </c>
      <c r="D1686" s="375" t="s">
        <v>26332</v>
      </c>
      <c r="F1686" t="str">
        <f t="shared" si="54"/>
        <v>90802</v>
      </c>
      <c r="H1686" s="35">
        <f t="shared" si="55"/>
        <v>208.83</v>
      </c>
    </row>
    <row r="1687" spans="1:8" ht="40.5">
      <c r="A1687" s="375" t="s">
        <v>9286</v>
      </c>
      <c r="B1687" s="330" t="s">
        <v>2914</v>
      </c>
      <c r="C1687" s="375" t="s">
        <v>113</v>
      </c>
      <c r="D1687" s="375" t="s">
        <v>26333</v>
      </c>
      <c r="F1687" t="str">
        <f t="shared" si="54"/>
        <v>90803</v>
      </c>
      <c r="H1687" s="35">
        <f t="shared" si="55"/>
        <v>216.78</v>
      </c>
    </row>
    <row r="1688" spans="1:8" ht="40.5">
      <c r="A1688" s="375" t="s">
        <v>9287</v>
      </c>
      <c r="B1688" s="330" t="s">
        <v>2915</v>
      </c>
      <c r="C1688" s="375" t="s">
        <v>113</v>
      </c>
      <c r="D1688" s="375" t="s">
        <v>26334</v>
      </c>
      <c r="F1688" t="str">
        <f t="shared" si="54"/>
        <v>90804</v>
      </c>
      <c r="H1688" s="35">
        <f t="shared" si="55"/>
        <v>265.57</v>
      </c>
    </row>
    <row r="1689" spans="1:8" ht="40.5">
      <c r="A1689" s="375" t="s">
        <v>9288</v>
      </c>
      <c r="B1689" s="330" t="s">
        <v>4896</v>
      </c>
      <c r="C1689" s="375" t="s">
        <v>113</v>
      </c>
      <c r="D1689" s="375" t="s">
        <v>26335</v>
      </c>
      <c r="F1689" t="str">
        <f t="shared" si="54"/>
        <v>90805</v>
      </c>
      <c r="H1689" s="35">
        <f t="shared" si="55"/>
        <v>72.7</v>
      </c>
    </row>
    <row r="1690" spans="1:8" ht="40.5">
      <c r="A1690" s="375" t="s">
        <v>9289</v>
      </c>
      <c r="B1690" s="330" t="s">
        <v>2916</v>
      </c>
      <c r="C1690" s="375" t="s">
        <v>113</v>
      </c>
      <c r="D1690" s="375" t="s">
        <v>26336</v>
      </c>
      <c r="F1690" t="str">
        <f t="shared" si="54"/>
        <v>90806</v>
      </c>
      <c r="H1690" s="35">
        <f t="shared" si="55"/>
        <v>279.74</v>
      </c>
    </row>
    <row r="1691" spans="1:8" ht="40.5">
      <c r="A1691" s="375" t="s">
        <v>9290</v>
      </c>
      <c r="B1691" s="330" t="s">
        <v>4897</v>
      </c>
      <c r="C1691" s="375" t="s">
        <v>113</v>
      </c>
      <c r="D1691" s="375" t="s">
        <v>24629</v>
      </c>
      <c r="F1691" t="str">
        <f t="shared" si="54"/>
        <v>90807</v>
      </c>
      <c r="H1691" s="35">
        <f t="shared" si="55"/>
        <v>78.91</v>
      </c>
    </row>
    <row r="1692" spans="1:8" ht="40.5">
      <c r="A1692" s="375" t="s">
        <v>9291</v>
      </c>
      <c r="B1692" s="330" t="s">
        <v>2917</v>
      </c>
      <c r="C1692" s="375" t="s">
        <v>113</v>
      </c>
      <c r="D1692" s="375" t="s">
        <v>26337</v>
      </c>
      <c r="F1692" t="str">
        <f t="shared" si="54"/>
        <v>90816</v>
      </c>
      <c r="H1692" s="35">
        <f t="shared" si="55"/>
        <v>293.89</v>
      </c>
    </row>
    <row r="1693" spans="1:8" ht="40.5">
      <c r="A1693" s="375" t="s">
        <v>9292</v>
      </c>
      <c r="B1693" s="330" t="s">
        <v>4898</v>
      </c>
      <c r="C1693" s="375" t="s">
        <v>113</v>
      </c>
      <c r="D1693" s="375" t="s">
        <v>23589</v>
      </c>
      <c r="F1693" t="str">
        <f t="shared" si="54"/>
        <v>90817</v>
      </c>
      <c r="H1693" s="35">
        <f t="shared" si="55"/>
        <v>85.06</v>
      </c>
    </row>
    <row r="1694" spans="1:8" ht="40.5">
      <c r="A1694" s="375" t="s">
        <v>9293</v>
      </c>
      <c r="B1694" s="330" t="s">
        <v>2918</v>
      </c>
      <c r="C1694" s="375" t="s">
        <v>113</v>
      </c>
      <c r="D1694" s="375" t="s">
        <v>26338</v>
      </c>
      <c r="F1694" t="str">
        <f t="shared" si="54"/>
        <v>90818</v>
      </c>
      <c r="H1694" s="35">
        <f t="shared" si="55"/>
        <v>308.08</v>
      </c>
    </row>
    <row r="1695" spans="1:8" ht="40.5">
      <c r="A1695" s="375" t="s">
        <v>9294</v>
      </c>
      <c r="B1695" s="330" t="s">
        <v>4899</v>
      </c>
      <c r="C1695" s="375" t="s">
        <v>113</v>
      </c>
      <c r="D1695" s="375" t="s">
        <v>26339</v>
      </c>
      <c r="F1695" t="str">
        <f t="shared" si="54"/>
        <v>90819</v>
      </c>
      <c r="H1695" s="35">
        <f t="shared" si="55"/>
        <v>91.3</v>
      </c>
    </row>
    <row r="1696" spans="1:8" ht="54">
      <c r="A1696" s="375" t="s">
        <v>9295</v>
      </c>
      <c r="B1696" s="330" t="s">
        <v>2919</v>
      </c>
      <c r="C1696" s="375" t="s">
        <v>113</v>
      </c>
      <c r="D1696" s="375" t="s">
        <v>26340</v>
      </c>
      <c r="F1696" t="str">
        <f t="shared" si="54"/>
        <v>90820</v>
      </c>
      <c r="H1696" s="35">
        <f t="shared" si="55"/>
        <v>341.71</v>
      </c>
    </row>
    <row r="1697" spans="1:8" ht="54">
      <c r="A1697" s="375" t="s">
        <v>9296</v>
      </c>
      <c r="B1697" s="330" t="s">
        <v>2920</v>
      </c>
      <c r="C1697" s="375" t="s">
        <v>113</v>
      </c>
      <c r="D1697" s="375" t="s">
        <v>26341</v>
      </c>
      <c r="F1697" t="str">
        <f t="shared" si="54"/>
        <v>90821</v>
      </c>
      <c r="H1697" s="35">
        <f t="shared" si="55"/>
        <v>368.76</v>
      </c>
    </row>
    <row r="1698" spans="1:8" ht="54">
      <c r="A1698" s="375" t="s">
        <v>9297</v>
      </c>
      <c r="B1698" s="330" t="s">
        <v>2921</v>
      </c>
      <c r="C1698" s="375" t="s">
        <v>113</v>
      </c>
      <c r="D1698" s="375" t="s">
        <v>26342</v>
      </c>
      <c r="F1698" t="str">
        <f t="shared" si="54"/>
        <v>90822</v>
      </c>
      <c r="H1698" s="35">
        <f t="shared" si="55"/>
        <v>365.32</v>
      </c>
    </row>
    <row r="1699" spans="1:8" ht="54">
      <c r="A1699" s="375" t="s">
        <v>9298</v>
      </c>
      <c r="B1699" s="330" t="s">
        <v>2922</v>
      </c>
      <c r="C1699" s="375" t="s">
        <v>113</v>
      </c>
      <c r="D1699" s="375" t="s">
        <v>26343</v>
      </c>
      <c r="F1699" t="str">
        <f t="shared" si="54"/>
        <v>90823</v>
      </c>
      <c r="H1699" s="35">
        <f t="shared" si="55"/>
        <v>382.58</v>
      </c>
    </row>
    <row r="1700" spans="1:8" ht="40.5">
      <c r="A1700" s="375" t="s">
        <v>9299</v>
      </c>
      <c r="B1700" s="330" t="s">
        <v>4900</v>
      </c>
      <c r="C1700" s="375" t="s">
        <v>113</v>
      </c>
      <c r="D1700" s="375" t="s">
        <v>26344</v>
      </c>
      <c r="F1700" t="str">
        <f t="shared" si="54"/>
        <v>90826</v>
      </c>
      <c r="H1700" s="35">
        <f t="shared" si="55"/>
        <v>29.17</v>
      </c>
    </row>
    <row r="1701" spans="1:8" ht="40.5">
      <c r="A1701" s="375" t="s">
        <v>9300</v>
      </c>
      <c r="B1701" s="330" t="s">
        <v>4901</v>
      </c>
      <c r="C1701" s="375" t="s">
        <v>113</v>
      </c>
      <c r="D1701" s="375" t="s">
        <v>26345</v>
      </c>
      <c r="F1701" t="str">
        <f t="shared" si="54"/>
        <v>90827</v>
      </c>
      <c r="H1701" s="35">
        <f t="shared" si="55"/>
        <v>30.71</v>
      </c>
    </row>
    <row r="1702" spans="1:8" ht="40.5">
      <c r="A1702" s="375" t="s">
        <v>9302</v>
      </c>
      <c r="B1702" s="330" t="s">
        <v>4902</v>
      </c>
      <c r="C1702" s="375" t="s">
        <v>113</v>
      </c>
      <c r="D1702" s="375" t="s">
        <v>26346</v>
      </c>
      <c r="F1702" t="str">
        <f t="shared" si="54"/>
        <v>90828</v>
      </c>
      <c r="H1702" s="35">
        <f t="shared" si="55"/>
        <v>32.25</v>
      </c>
    </row>
    <row r="1703" spans="1:8" ht="40.5">
      <c r="A1703" s="375" t="s">
        <v>9303</v>
      </c>
      <c r="B1703" s="330" t="s">
        <v>4903</v>
      </c>
      <c r="C1703" s="375" t="s">
        <v>113</v>
      </c>
      <c r="D1703" s="375" t="s">
        <v>26347</v>
      </c>
      <c r="F1703" t="str">
        <f t="shared" si="54"/>
        <v>90829</v>
      </c>
      <c r="H1703" s="35">
        <f t="shared" si="55"/>
        <v>33.840000000000003</v>
      </c>
    </row>
    <row r="1704" spans="1:8" ht="54">
      <c r="A1704" s="375" t="s">
        <v>9304</v>
      </c>
      <c r="B1704" s="330" t="s">
        <v>2923</v>
      </c>
      <c r="C1704" s="375" t="s">
        <v>113</v>
      </c>
      <c r="D1704" s="375" t="s">
        <v>26348</v>
      </c>
      <c r="F1704" t="str">
        <f t="shared" si="54"/>
        <v>90830</v>
      </c>
      <c r="H1704" s="35">
        <f t="shared" si="55"/>
        <v>112.21</v>
      </c>
    </row>
    <row r="1705" spans="1:8" ht="54">
      <c r="A1705" s="375" t="s">
        <v>9305</v>
      </c>
      <c r="B1705" s="330" t="s">
        <v>2924</v>
      </c>
      <c r="C1705" s="375" t="s">
        <v>113</v>
      </c>
      <c r="D1705" s="375" t="s">
        <v>26349</v>
      </c>
      <c r="F1705" t="str">
        <f t="shared" si="54"/>
        <v>90831</v>
      </c>
      <c r="H1705" s="35">
        <f t="shared" si="55"/>
        <v>87.93</v>
      </c>
    </row>
    <row r="1706" spans="1:8" ht="81">
      <c r="A1706" s="375" t="s">
        <v>9306</v>
      </c>
      <c r="B1706" s="330" t="s">
        <v>4904</v>
      </c>
      <c r="C1706" s="375" t="s">
        <v>113</v>
      </c>
      <c r="D1706" s="375" t="s">
        <v>26350</v>
      </c>
      <c r="F1706" t="str">
        <f t="shared" si="54"/>
        <v>90841</v>
      </c>
      <c r="H1706" s="35">
        <f t="shared" si="55"/>
        <v>753.54</v>
      </c>
    </row>
    <row r="1707" spans="1:8" ht="81">
      <c r="A1707" s="375" t="s">
        <v>9307</v>
      </c>
      <c r="B1707" s="330" t="s">
        <v>4905</v>
      </c>
      <c r="C1707" s="375" t="s">
        <v>113</v>
      </c>
      <c r="D1707" s="375" t="s">
        <v>26351</v>
      </c>
      <c r="F1707" t="str">
        <f t="shared" si="54"/>
        <v>90842</v>
      </c>
      <c r="H1707" s="35">
        <f t="shared" si="55"/>
        <v>805.68</v>
      </c>
    </row>
    <row r="1708" spans="1:8" ht="81">
      <c r="A1708" s="375" t="s">
        <v>9308</v>
      </c>
      <c r="B1708" s="330" t="s">
        <v>4906</v>
      </c>
      <c r="C1708" s="375" t="s">
        <v>113</v>
      </c>
      <c r="D1708" s="375" t="s">
        <v>26352</v>
      </c>
      <c r="F1708" t="str">
        <f t="shared" si="54"/>
        <v>90843</v>
      </c>
      <c r="H1708" s="35">
        <f t="shared" si="55"/>
        <v>835.93</v>
      </c>
    </row>
    <row r="1709" spans="1:8" ht="81">
      <c r="A1709" s="375" t="s">
        <v>9309</v>
      </c>
      <c r="B1709" s="330" t="s">
        <v>4907</v>
      </c>
      <c r="C1709" s="375" t="s">
        <v>113</v>
      </c>
      <c r="D1709" s="375" t="s">
        <v>26353</v>
      </c>
      <c r="F1709" t="str">
        <f t="shared" si="54"/>
        <v>90844</v>
      </c>
      <c r="H1709" s="35">
        <f t="shared" si="55"/>
        <v>870.54</v>
      </c>
    </row>
    <row r="1710" spans="1:8" ht="67.5">
      <c r="A1710" s="375" t="s">
        <v>9310</v>
      </c>
      <c r="B1710" s="330" t="s">
        <v>4908</v>
      </c>
      <c r="C1710" s="375" t="s">
        <v>113</v>
      </c>
      <c r="D1710" s="375" t="s">
        <v>26354</v>
      </c>
      <c r="F1710" t="str">
        <f t="shared" si="54"/>
        <v>90847</v>
      </c>
      <c r="H1710" s="35">
        <f t="shared" si="55"/>
        <v>665.6</v>
      </c>
    </row>
    <row r="1711" spans="1:8" ht="67.5">
      <c r="A1711" s="375" t="s">
        <v>9311</v>
      </c>
      <c r="B1711" s="330" t="s">
        <v>4909</v>
      </c>
      <c r="C1711" s="375" t="s">
        <v>113</v>
      </c>
      <c r="D1711" s="375" t="s">
        <v>26355</v>
      </c>
      <c r="F1711" t="str">
        <f t="shared" si="54"/>
        <v>90848</v>
      </c>
      <c r="H1711" s="35">
        <f t="shared" si="55"/>
        <v>709.92</v>
      </c>
    </row>
    <row r="1712" spans="1:8" ht="67.5">
      <c r="A1712" s="375" t="s">
        <v>9312</v>
      </c>
      <c r="B1712" s="330" t="s">
        <v>4910</v>
      </c>
      <c r="C1712" s="375" t="s">
        <v>113</v>
      </c>
      <c r="D1712" s="375" t="s">
        <v>26356</v>
      </c>
      <c r="F1712" t="str">
        <f t="shared" si="54"/>
        <v>90849</v>
      </c>
      <c r="H1712" s="35">
        <f t="shared" si="55"/>
        <v>723.72</v>
      </c>
    </row>
    <row r="1713" spans="1:8" ht="67.5">
      <c r="A1713" s="375" t="s">
        <v>9313</v>
      </c>
      <c r="B1713" s="330" t="s">
        <v>4911</v>
      </c>
      <c r="C1713" s="375" t="s">
        <v>113</v>
      </c>
      <c r="D1713" s="375" t="s">
        <v>25061</v>
      </c>
      <c r="F1713" t="str">
        <f t="shared" si="54"/>
        <v>90850</v>
      </c>
      <c r="H1713" s="35">
        <f t="shared" si="55"/>
        <v>758.33</v>
      </c>
    </row>
    <row r="1714" spans="1:8" ht="54">
      <c r="A1714" s="375" t="s">
        <v>9314</v>
      </c>
      <c r="B1714" s="330" t="s">
        <v>2925</v>
      </c>
      <c r="C1714" s="375" t="s">
        <v>113</v>
      </c>
      <c r="D1714" s="375" t="s">
        <v>26357</v>
      </c>
      <c r="F1714" t="str">
        <f t="shared" si="54"/>
        <v>91009</v>
      </c>
      <c r="H1714" s="35">
        <f t="shared" si="55"/>
        <v>348.87</v>
      </c>
    </row>
    <row r="1715" spans="1:8" ht="54">
      <c r="A1715" s="375" t="s">
        <v>9315</v>
      </c>
      <c r="B1715" s="330" t="s">
        <v>2926</v>
      </c>
      <c r="C1715" s="375" t="s">
        <v>113</v>
      </c>
      <c r="D1715" s="375" t="s">
        <v>26358</v>
      </c>
      <c r="F1715" t="str">
        <f t="shared" si="54"/>
        <v>91010</v>
      </c>
      <c r="H1715" s="35">
        <f t="shared" si="55"/>
        <v>290.22000000000003</v>
      </c>
    </row>
    <row r="1716" spans="1:8" ht="54">
      <c r="A1716" s="375" t="s">
        <v>9316</v>
      </c>
      <c r="B1716" s="330" t="s">
        <v>2927</v>
      </c>
      <c r="C1716" s="375" t="s">
        <v>113</v>
      </c>
      <c r="D1716" s="375" t="s">
        <v>26359</v>
      </c>
      <c r="F1716" t="str">
        <f t="shared" si="54"/>
        <v>91011</v>
      </c>
      <c r="H1716" s="35">
        <f t="shared" si="55"/>
        <v>392.16</v>
      </c>
    </row>
    <row r="1717" spans="1:8" ht="54">
      <c r="A1717" s="375" t="s">
        <v>9317</v>
      </c>
      <c r="B1717" s="330" t="s">
        <v>2928</v>
      </c>
      <c r="C1717" s="375" t="s">
        <v>113</v>
      </c>
      <c r="D1717" s="375" t="s">
        <v>26360</v>
      </c>
      <c r="F1717" t="str">
        <f t="shared" si="54"/>
        <v>91012</v>
      </c>
      <c r="H1717" s="35">
        <f t="shared" si="55"/>
        <v>377.06</v>
      </c>
    </row>
    <row r="1718" spans="1:8" ht="67.5">
      <c r="A1718" s="375" t="s">
        <v>9318</v>
      </c>
      <c r="B1718" s="330" t="s">
        <v>2929</v>
      </c>
      <c r="C1718" s="375" t="s">
        <v>113</v>
      </c>
      <c r="D1718" s="375" t="s">
        <v>26361</v>
      </c>
      <c r="F1718" t="str">
        <f t="shared" si="54"/>
        <v>91013</v>
      </c>
      <c r="H1718" s="35">
        <f t="shared" si="55"/>
        <v>672.76</v>
      </c>
    </row>
    <row r="1719" spans="1:8" ht="67.5">
      <c r="A1719" s="375" t="s">
        <v>9319</v>
      </c>
      <c r="B1719" s="330" t="s">
        <v>2930</v>
      </c>
      <c r="C1719" s="375" t="s">
        <v>113</v>
      </c>
      <c r="D1719" s="375" t="s">
        <v>26362</v>
      </c>
      <c r="F1719" t="str">
        <f t="shared" si="54"/>
        <v>91014</v>
      </c>
      <c r="H1719" s="35">
        <f t="shared" si="55"/>
        <v>631.37</v>
      </c>
    </row>
    <row r="1720" spans="1:8" ht="67.5">
      <c r="A1720" s="375" t="s">
        <v>9320</v>
      </c>
      <c r="B1720" s="330" t="s">
        <v>2931</v>
      </c>
      <c r="C1720" s="375" t="s">
        <v>113</v>
      </c>
      <c r="D1720" s="375" t="s">
        <v>26363</v>
      </c>
      <c r="F1720" t="str">
        <f t="shared" si="54"/>
        <v>91015</v>
      </c>
      <c r="H1720" s="35">
        <f t="shared" si="55"/>
        <v>750.56</v>
      </c>
    </row>
    <row r="1721" spans="1:8" ht="67.5">
      <c r="A1721" s="375" t="s">
        <v>9321</v>
      </c>
      <c r="B1721" s="330" t="s">
        <v>2932</v>
      </c>
      <c r="C1721" s="375" t="s">
        <v>113</v>
      </c>
      <c r="D1721" s="375" t="s">
        <v>26364</v>
      </c>
      <c r="F1721" t="str">
        <f t="shared" si="54"/>
        <v>91016</v>
      </c>
      <c r="H1721" s="35">
        <f t="shared" si="55"/>
        <v>752.82</v>
      </c>
    </row>
    <row r="1722" spans="1:8" ht="40.5">
      <c r="A1722" s="375" t="s">
        <v>9322</v>
      </c>
      <c r="B1722" s="330" t="s">
        <v>2933</v>
      </c>
      <c r="C1722" s="375" t="s">
        <v>113</v>
      </c>
      <c r="D1722" s="375" t="s">
        <v>26069</v>
      </c>
      <c r="F1722" t="str">
        <f t="shared" si="54"/>
        <v>91286</v>
      </c>
      <c r="H1722" s="35">
        <f t="shared" si="55"/>
        <v>153.91</v>
      </c>
    </row>
    <row r="1723" spans="1:8" ht="40.5">
      <c r="A1723" s="375" t="s">
        <v>9323</v>
      </c>
      <c r="B1723" s="330" t="s">
        <v>2934</v>
      </c>
      <c r="C1723" s="375" t="s">
        <v>113</v>
      </c>
      <c r="D1723" s="375" t="s">
        <v>26365</v>
      </c>
      <c r="F1723" t="str">
        <f t="shared" si="54"/>
        <v>91287</v>
      </c>
      <c r="H1723" s="35">
        <f t="shared" si="55"/>
        <v>161.87</v>
      </c>
    </row>
    <row r="1724" spans="1:8" ht="40.5">
      <c r="A1724" s="375" t="s">
        <v>9324</v>
      </c>
      <c r="B1724" s="330" t="s">
        <v>2935</v>
      </c>
      <c r="C1724" s="375" t="s">
        <v>113</v>
      </c>
      <c r="D1724" s="375" t="s">
        <v>26366</v>
      </c>
      <c r="F1724" t="str">
        <f t="shared" si="54"/>
        <v>91288</v>
      </c>
      <c r="H1724" s="35">
        <f t="shared" si="55"/>
        <v>169.88</v>
      </c>
    </row>
    <row r="1725" spans="1:8" ht="40.5">
      <c r="A1725" s="375" t="s">
        <v>9325</v>
      </c>
      <c r="B1725" s="404" t="s">
        <v>2936</v>
      </c>
      <c r="C1725" s="375" t="s">
        <v>113</v>
      </c>
      <c r="D1725" s="375" t="s">
        <v>26367</v>
      </c>
      <c r="F1725" t="str">
        <f t="shared" si="54"/>
        <v>91290</v>
      </c>
      <c r="H1725" s="35">
        <f t="shared" si="55"/>
        <v>177.83</v>
      </c>
    </row>
    <row r="1726" spans="1:8" ht="40.5">
      <c r="A1726" s="375" t="s">
        <v>9326</v>
      </c>
      <c r="B1726" s="404" t="s">
        <v>2937</v>
      </c>
      <c r="C1726" s="375" t="s">
        <v>113</v>
      </c>
      <c r="D1726" s="375" t="s">
        <v>26368</v>
      </c>
      <c r="F1726" t="str">
        <f t="shared" si="54"/>
        <v>91291</v>
      </c>
      <c r="H1726" s="35">
        <f t="shared" si="55"/>
        <v>226.61</v>
      </c>
    </row>
    <row r="1727" spans="1:8" ht="40.5">
      <c r="A1727" s="375" t="s">
        <v>9327</v>
      </c>
      <c r="B1727" s="330" t="s">
        <v>2938</v>
      </c>
      <c r="C1727" s="375" t="s">
        <v>113</v>
      </c>
      <c r="D1727" s="375" t="s">
        <v>26369</v>
      </c>
      <c r="F1727" t="str">
        <f t="shared" si="54"/>
        <v>91292</v>
      </c>
      <c r="H1727" s="35">
        <f t="shared" si="55"/>
        <v>240.78</v>
      </c>
    </row>
    <row r="1728" spans="1:8" ht="40.5">
      <c r="A1728" s="375" t="s">
        <v>9328</v>
      </c>
      <c r="B1728" s="330" t="s">
        <v>2939</v>
      </c>
      <c r="C1728" s="375" t="s">
        <v>113</v>
      </c>
      <c r="D1728" s="375" t="s">
        <v>26370</v>
      </c>
      <c r="F1728" t="str">
        <f t="shared" si="54"/>
        <v>91293</v>
      </c>
      <c r="H1728" s="35">
        <f t="shared" si="55"/>
        <v>254.94</v>
      </c>
    </row>
    <row r="1729" spans="1:8" ht="40.5">
      <c r="A1729" s="375" t="s">
        <v>9329</v>
      </c>
      <c r="B1729" s="330" t="s">
        <v>2940</v>
      </c>
      <c r="C1729" s="375" t="s">
        <v>113</v>
      </c>
      <c r="D1729" s="375" t="s">
        <v>26371</v>
      </c>
      <c r="F1729" t="str">
        <f t="shared" si="54"/>
        <v>91294</v>
      </c>
      <c r="H1729" s="35">
        <f t="shared" si="55"/>
        <v>269.13</v>
      </c>
    </row>
    <row r="1730" spans="1:8" ht="54">
      <c r="A1730" s="375" t="s">
        <v>9330</v>
      </c>
      <c r="B1730" s="330" t="s">
        <v>4912</v>
      </c>
      <c r="C1730" s="375" t="s">
        <v>113</v>
      </c>
      <c r="D1730" s="375" t="s">
        <v>26372</v>
      </c>
      <c r="F1730" t="str">
        <f t="shared" si="54"/>
        <v>91295</v>
      </c>
      <c r="H1730" s="35">
        <f t="shared" si="55"/>
        <v>329.62</v>
      </c>
    </row>
    <row r="1731" spans="1:8" ht="54">
      <c r="A1731" s="375" t="s">
        <v>9331</v>
      </c>
      <c r="B1731" s="330" t="s">
        <v>4913</v>
      </c>
      <c r="C1731" s="375" t="s">
        <v>113</v>
      </c>
      <c r="D1731" s="375" t="s">
        <v>26373</v>
      </c>
      <c r="F1731" t="str">
        <f t="shared" si="54"/>
        <v>91296</v>
      </c>
      <c r="H1731" s="35">
        <f t="shared" si="55"/>
        <v>347.83</v>
      </c>
    </row>
    <row r="1732" spans="1:8" ht="54">
      <c r="A1732" s="375" t="s">
        <v>9332</v>
      </c>
      <c r="B1732" s="330" t="s">
        <v>4914</v>
      </c>
      <c r="C1732" s="375" t="s">
        <v>113</v>
      </c>
      <c r="D1732" s="375" t="s">
        <v>26374</v>
      </c>
      <c r="F1732" t="str">
        <f t="shared" si="54"/>
        <v>91297</v>
      </c>
      <c r="H1732" s="35">
        <f t="shared" si="55"/>
        <v>394.13</v>
      </c>
    </row>
    <row r="1733" spans="1:8" ht="40.5">
      <c r="A1733" s="375" t="s">
        <v>9333</v>
      </c>
      <c r="B1733" s="330" t="s">
        <v>4915</v>
      </c>
      <c r="C1733" s="375" t="s">
        <v>113</v>
      </c>
      <c r="D1733" s="375" t="s">
        <v>26375</v>
      </c>
      <c r="F1733" t="str">
        <f t="shared" ref="F1733:F1796" si="56">TRIM(A1733)</f>
        <v>91298</v>
      </c>
      <c r="H1733" s="35">
        <f t="shared" ref="H1733:H1796" si="57">ROUND(D1733*(1+$H$1),2)</f>
        <v>780.97</v>
      </c>
    </row>
    <row r="1734" spans="1:8" ht="54">
      <c r="A1734" s="375" t="s">
        <v>9334</v>
      </c>
      <c r="B1734" s="330" t="s">
        <v>4916</v>
      </c>
      <c r="C1734" s="375" t="s">
        <v>113</v>
      </c>
      <c r="D1734" s="375" t="s">
        <v>26376</v>
      </c>
      <c r="F1734" t="str">
        <f t="shared" si="56"/>
        <v>91299</v>
      </c>
      <c r="H1734" s="35">
        <f t="shared" si="57"/>
        <v>1073.18</v>
      </c>
    </row>
    <row r="1735" spans="1:8" ht="40.5">
      <c r="A1735" s="375" t="s">
        <v>9335</v>
      </c>
      <c r="B1735" s="330" t="s">
        <v>4917</v>
      </c>
      <c r="C1735" s="375" t="s">
        <v>113</v>
      </c>
      <c r="D1735" s="375" t="s">
        <v>22438</v>
      </c>
      <c r="F1735" t="str">
        <f t="shared" si="56"/>
        <v>91300</v>
      </c>
      <c r="H1735" s="35">
        <f t="shared" si="57"/>
        <v>24.66</v>
      </c>
    </row>
    <row r="1736" spans="1:8" ht="40.5">
      <c r="A1736" s="375" t="s">
        <v>9336</v>
      </c>
      <c r="B1736" s="330" t="s">
        <v>4918</v>
      </c>
      <c r="C1736" s="375" t="s">
        <v>113</v>
      </c>
      <c r="D1736" s="375" t="s">
        <v>22170</v>
      </c>
      <c r="F1736" t="str">
        <f t="shared" si="56"/>
        <v>91301</v>
      </c>
      <c r="H1736" s="35">
        <f t="shared" si="57"/>
        <v>26.13</v>
      </c>
    </row>
    <row r="1737" spans="1:8" ht="40.5">
      <c r="A1737" s="375" t="s">
        <v>9337</v>
      </c>
      <c r="B1737" s="330" t="s">
        <v>4919</v>
      </c>
      <c r="C1737" s="375" t="s">
        <v>113</v>
      </c>
      <c r="D1737" s="375" t="s">
        <v>20105</v>
      </c>
      <c r="F1737" t="str">
        <f t="shared" si="56"/>
        <v>91302</v>
      </c>
      <c r="H1737" s="35">
        <f t="shared" si="57"/>
        <v>27.6</v>
      </c>
    </row>
    <row r="1738" spans="1:8" ht="40.5">
      <c r="A1738" s="375" t="s">
        <v>9338</v>
      </c>
      <c r="B1738" s="330" t="s">
        <v>4920</v>
      </c>
      <c r="C1738" s="375" t="s">
        <v>113</v>
      </c>
      <c r="D1738" s="375" t="s">
        <v>23762</v>
      </c>
      <c r="F1738" t="str">
        <f t="shared" si="56"/>
        <v>91303</v>
      </c>
      <c r="H1738" s="35">
        <f t="shared" si="57"/>
        <v>29.1</v>
      </c>
    </row>
    <row r="1739" spans="1:8" ht="54">
      <c r="A1739" s="375" t="s">
        <v>9339</v>
      </c>
      <c r="B1739" s="330" t="s">
        <v>2941</v>
      </c>
      <c r="C1739" s="375" t="s">
        <v>113</v>
      </c>
      <c r="D1739" s="375" t="s">
        <v>26377</v>
      </c>
      <c r="F1739" t="str">
        <f t="shared" si="56"/>
        <v>91304</v>
      </c>
      <c r="H1739" s="35">
        <f t="shared" si="57"/>
        <v>84.83</v>
      </c>
    </row>
    <row r="1740" spans="1:8" ht="54">
      <c r="A1740" s="375" t="s">
        <v>9340</v>
      </c>
      <c r="B1740" s="330" t="s">
        <v>2942</v>
      </c>
      <c r="C1740" s="375" t="s">
        <v>113</v>
      </c>
      <c r="D1740" s="375" t="s">
        <v>26378</v>
      </c>
      <c r="F1740" t="str">
        <f t="shared" si="56"/>
        <v>91305</v>
      </c>
      <c r="H1740" s="35">
        <f t="shared" si="57"/>
        <v>64.010000000000005</v>
      </c>
    </row>
    <row r="1741" spans="1:8" ht="40.5">
      <c r="A1741" s="375" t="s">
        <v>9341</v>
      </c>
      <c r="B1741" s="330" t="s">
        <v>4921</v>
      </c>
      <c r="C1741" s="375" t="s">
        <v>113</v>
      </c>
      <c r="D1741" s="375" t="s">
        <v>26379</v>
      </c>
      <c r="F1741" t="str">
        <f t="shared" si="56"/>
        <v>91306</v>
      </c>
      <c r="H1741" s="35">
        <f t="shared" si="57"/>
        <v>95.76</v>
      </c>
    </row>
    <row r="1742" spans="1:8" ht="40.5">
      <c r="A1742" s="375" t="s">
        <v>9342</v>
      </c>
      <c r="B1742" s="330" t="s">
        <v>4922</v>
      </c>
      <c r="C1742" s="375" t="s">
        <v>113</v>
      </c>
      <c r="D1742" s="375" t="s">
        <v>26380</v>
      </c>
      <c r="F1742" t="str">
        <f t="shared" si="56"/>
        <v>91307</v>
      </c>
      <c r="H1742" s="35">
        <f t="shared" si="57"/>
        <v>67.23</v>
      </c>
    </row>
    <row r="1743" spans="1:8" ht="81">
      <c r="A1743" s="375" t="s">
        <v>9343</v>
      </c>
      <c r="B1743" s="330" t="s">
        <v>4923</v>
      </c>
      <c r="C1743" s="375" t="s">
        <v>113</v>
      </c>
      <c r="D1743" s="375" t="s">
        <v>26381</v>
      </c>
      <c r="F1743" t="str">
        <f t="shared" si="56"/>
        <v>91312</v>
      </c>
      <c r="H1743" s="35">
        <f t="shared" si="57"/>
        <v>681.65</v>
      </c>
    </row>
    <row r="1744" spans="1:8" ht="81">
      <c r="A1744" s="375" t="s">
        <v>9344</v>
      </c>
      <c r="B1744" s="330" t="s">
        <v>4924</v>
      </c>
      <c r="C1744" s="375" t="s">
        <v>113</v>
      </c>
      <c r="D1744" s="375" t="s">
        <v>26382</v>
      </c>
      <c r="F1744" t="str">
        <f t="shared" si="56"/>
        <v>91313</v>
      </c>
      <c r="H1744" s="35">
        <f t="shared" si="57"/>
        <v>729.03</v>
      </c>
    </row>
    <row r="1745" spans="1:8" ht="81">
      <c r="A1745" s="375" t="s">
        <v>9345</v>
      </c>
      <c r="B1745" s="330" t="s">
        <v>4925</v>
      </c>
      <c r="C1745" s="375" t="s">
        <v>113</v>
      </c>
      <c r="D1745" s="375" t="s">
        <v>26383</v>
      </c>
      <c r="F1745" t="str">
        <f t="shared" si="56"/>
        <v>91314</v>
      </c>
      <c r="H1745" s="35">
        <f t="shared" si="57"/>
        <v>760.27</v>
      </c>
    </row>
    <row r="1746" spans="1:8" ht="81">
      <c r="A1746" s="375" t="s">
        <v>9346</v>
      </c>
      <c r="B1746" s="330" t="s">
        <v>4926</v>
      </c>
      <c r="C1746" s="375" t="s">
        <v>113</v>
      </c>
      <c r="D1746" s="375" t="s">
        <v>26384</v>
      </c>
      <c r="F1746" t="str">
        <f t="shared" si="56"/>
        <v>91315</v>
      </c>
      <c r="H1746" s="35">
        <f t="shared" si="57"/>
        <v>794.74</v>
      </c>
    </row>
    <row r="1747" spans="1:8" ht="67.5">
      <c r="A1747" s="375" t="s">
        <v>9347</v>
      </c>
      <c r="B1747" s="330" t="s">
        <v>4927</v>
      </c>
      <c r="C1747" s="375" t="s">
        <v>113</v>
      </c>
      <c r="D1747" s="375" t="s">
        <v>26385</v>
      </c>
      <c r="F1747" t="str">
        <f t="shared" si="56"/>
        <v>91318</v>
      </c>
      <c r="H1747" s="35">
        <f t="shared" si="57"/>
        <v>617.64</v>
      </c>
    </row>
    <row r="1748" spans="1:8" ht="67.5">
      <c r="A1748" s="375" t="s">
        <v>9348</v>
      </c>
      <c r="B1748" s="330" t="s">
        <v>4928</v>
      </c>
      <c r="C1748" s="375" t="s">
        <v>113</v>
      </c>
      <c r="D1748" s="375" t="s">
        <v>26386</v>
      </c>
      <c r="F1748" t="str">
        <f t="shared" si="56"/>
        <v>91319</v>
      </c>
      <c r="H1748" s="35">
        <f t="shared" si="57"/>
        <v>661.8</v>
      </c>
    </row>
    <row r="1749" spans="1:8" ht="67.5">
      <c r="A1749" s="375" t="s">
        <v>9349</v>
      </c>
      <c r="B1749" s="330" t="s">
        <v>4929</v>
      </c>
      <c r="C1749" s="375" t="s">
        <v>113</v>
      </c>
      <c r="D1749" s="375" t="s">
        <v>26387</v>
      </c>
      <c r="F1749" t="str">
        <f t="shared" si="56"/>
        <v>91320</v>
      </c>
      <c r="H1749" s="35">
        <f t="shared" si="57"/>
        <v>675.45</v>
      </c>
    </row>
    <row r="1750" spans="1:8" ht="67.5">
      <c r="A1750" s="375" t="s">
        <v>9350</v>
      </c>
      <c r="B1750" s="330" t="s">
        <v>4930</v>
      </c>
      <c r="C1750" s="375" t="s">
        <v>113</v>
      </c>
      <c r="D1750" s="375" t="s">
        <v>26388</v>
      </c>
      <c r="F1750" t="str">
        <f t="shared" si="56"/>
        <v>91321</v>
      </c>
      <c r="H1750" s="35">
        <f t="shared" si="57"/>
        <v>709.91</v>
      </c>
    </row>
    <row r="1751" spans="1:8" ht="67.5">
      <c r="A1751" s="375" t="s">
        <v>9351</v>
      </c>
      <c r="B1751" s="404" t="s">
        <v>2943</v>
      </c>
      <c r="C1751" s="375" t="s">
        <v>113</v>
      </c>
      <c r="D1751" s="375" t="s">
        <v>26389</v>
      </c>
      <c r="F1751" t="str">
        <f t="shared" si="56"/>
        <v>91324</v>
      </c>
      <c r="H1751" s="35">
        <f t="shared" si="57"/>
        <v>624.79999999999995</v>
      </c>
    </row>
    <row r="1752" spans="1:8" ht="67.5">
      <c r="A1752" s="375" t="s">
        <v>9352</v>
      </c>
      <c r="B1752" s="330" t="s">
        <v>2944</v>
      </c>
      <c r="C1752" s="375" t="s">
        <v>113</v>
      </c>
      <c r="D1752" s="375" t="s">
        <v>26390</v>
      </c>
      <c r="F1752" t="str">
        <f t="shared" si="56"/>
        <v>91325</v>
      </c>
      <c r="H1752" s="35">
        <f t="shared" si="57"/>
        <v>583.25</v>
      </c>
    </row>
    <row r="1753" spans="1:8" ht="67.5">
      <c r="A1753" s="375" t="s">
        <v>9353</v>
      </c>
      <c r="B1753" s="330" t="s">
        <v>2945</v>
      </c>
      <c r="C1753" s="375" t="s">
        <v>113</v>
      </c>
      <c r="D1753" s="375" t="s">
        <v>26391</v>
      </c>
      <c r="F1753" t="str">
        <f t="shared" si="56"/>
        <v>91326</v>
      </c>
      <c r="H1753" s="35">
        <f t="shared" si="57"/>
        <v>702.29</v>
      </c>
    </row>
    <row r="1754" spans="1:8" ht="67.5">
      <c r="A1754" s="375" t="s">
        <v>9354</v>
      </c>
      <c r="B1754" s="330" t="s">
        <v>2946</v>
      </c>
      <c r="C1754" s="375" t="s">
        <v>113</v>
      </c>
      <c r="D1754" s="375" t="s">
        <v>26392</v>
      </c>
      <c r="F1754" t="str">
        <f t="shared" si="56"/>
        <v>91327</v>
      </c>
      <c r="H1754" s="35">
        <f t="shared" si="57"/>
        <v>704.39</v>
      </c>
    </row>
    <row r="1755" spans="1:8" ht="67.5">
      <c r="A1755" s="375" t="s">
        <v>9355</v>
      </c>
      <c r="B1755" s="330" t="s">
        <v>4931</v>
      </c>
      <c r="C1755" s="375" t="s">
        <v>113</v>
      </c>
      <c r="D1755" s="375" t="s">
        <v>26393</v>
      </c>
      <c r="F1755" t="str">
        <f t="shared" si="56"/>
        <v>91328</v>
      </c>
      <c r="H1755" s="35">
        <f t="shared" si="57"/>
        <v>653.52</v>
      </c>
    </row>
    <row r="1756" spans="1:8" ht="67.5">
      <c r="A1756" s="375" t="s">
        <v>9356</v>
      </c>
      <c r="B1756" s="330" t="s">
        <v>4932</v>
      </c>
      <c r="C1756" s="375" t="s">
        <v>113</v>
      </c>
      <c r="D1756" s="375" t="s">
        <v>26394</v>
      </c>
      <c r="F1756" t="str">
        <f t="shared" si="56"/>
        <v>91329</v>
      </c>
      <c r="H1756" s="35">
        <f t="shared" si="57"/>
        <v>605.54999999999995</v>
      </c>
    </row>
    <row r="1757" spans="1:8" ht="67.5">
      <c r="A1757" s="375" t="s">
        <v>9357</v>
      </c>
      <c r="B1757" s="330" t="s">
        <v>4933</v>
      </c>
      <c r="C1757" s="375" t="s">
        <v>113</v>
      </c>
      <c r="D1757" s="375" t="s">
        <v>26395</v>
      </c>
      <c r="F1757" t="str">
        <f t="shared" si="56"/>
        <v>91330</v>
      </c>
      <c r="H1757" s="35">
        <f t="shared" si="57"/>
        <v>688.99</v>
      </c>
    </row>
    <row r="1758" spans="1:8" ht="67.5">
      <c r="A1758" s="375" t="s">
        <v>9358</v>
      </c>
      <c r="B1758" s="330" t="s">
        <v>4934</v>
      </c>
      <c r="C1758" s="375" t="s">
        <v>113</v>
      </c>
      <c r="D1758" s="375" t="s">
        <v>26396</v>
      </c>
      <c r="F1758" t="str">
        <f t="shared" si="56"/>
        <v>91331</v>
      </c>
      <c r="H1758" s="35">
        <f t="shared" si="57"/>
        <v>640.87</v>
      </c>
    </row>
    <row r="1759" spans="1:8" ht="67.5">
      <c r="A1759" s="375" t="s">
        <v>9359</v>
      </c>
      <c r="B1759" s="330" t="s">
        <v>4935</v>
      </c>
      <c r="C1759" s="375" t="s">
        <v>113</v>
      </c>
      <c r="D1759" s="375" t="s">
        <v>26397</v>
      </c>
      <c r="F1759" t="str">
        <f t="shared" si="56"/>
        <v>91332</v>
      </c>
      <c r="H1759" s="35">
        <f t="shared" si="57"/>
        <v>752.53</v>
      </c>
    </row>
    <row r="1760" spans="1:8" ht="67.5">
      <c r="A1760" s="375" t="s">
        <v>9360</v>
      </c>
      <c r="B1760" s="330" t="s">
        <v>4936</v>
      </c>
      <c r="C1760" s="375" t="s">
        <v>113</v>
      </c>
      <c r="D1760" s="375" t="s">
        <v>26398</v>
      </c>
      <c r="F1760" t="str">
        <f t="shared" si="56"/>
        <v>91333</v>
      </c>
      <c r="H1760" s="35">
        <f t="shared" si="57"/>
        <v>704.25</v>
      </c>
    </row>
    <row r="1761" spans="1:8" ht="67.5">
      <c r="A1761" s="375" t="s">
        <v>9361</v>
      </c>
      <c r="B1761" s="330" t="s">
        <v>4937</v>
      </c>
      <c r="C1761" s="375" t="s">
        <v>113</v>
      </c>
      <c r="D1761" s="375" t="s">
        <v>26399</v>
      </c>
      <c r="F1761" t="str">
        <f t="shared" si="56"/>
        <v>91334</v>
      </c>
      <c r="H1761" s="35">
        <f t="shared" si="57"/>
        <v>1139.3699999999999</v>
      </c>
    </row>
    <row r="1762" spans="1:8" ht="67.5">
      <c r="A1762" s="375" t="s">
        <v>9362</v>
      </c>
      <c r="B1762" s="330" t="s">
        <v>4938</v>
      </c>
      <c r="C1762" s="375" t="s">
        <v>113</v>
      </c>
      <c r="D1762" s="375" t="s">
        <v>26400</v>
      </c>
      <c r="F1762" t="str">
        <f t="shared" si="56"/>
        <v>91335</v>
      </c>
      <c r="H1762" s="35">
        <f t="shared" si="57"/>
        <v>1091.0899999999999</v>
      </c>
    </row>
    <row r="1763" spans="1:8" ht="67.5">
      <c r="A1763" s="375" t="s">
        <v>9363</v>
      </c>
      <c r="B1763" s="404" t="s">
        <v>4939</v>
      </c>
      <c r="C1763" s="375" t="s">
        <v>113</v>
      </c>
      <c r="D1763" s="375" t="s">
        <v>26401</v>
      </c>
      <c r="F1763" t="str">
        <f t="shared" si="56"/>
        <v>91336</v>
      </c>
      <c r="H1763" s="35">
        <f t="shared" si="57"/>
        <v>1431.58</v>
      </c>
    </row>
    <row r="1764" spans="1:8" ht="67.5">
      <c r="A1764" s="375" t="s">
        <v>9364</v>
      </c>
      <c r="B1764" s="404" t="s">
        <v>4940</v>
      </c>
      <c r="C1764" s="375" t="s">
        <v>113</v>
      </c>
      <c r="D1764" s="375" t="s">
        <v>26402</v>
      </c>
      <c r="F1764" t="str">
        <f t="shared" si="56"/>
        <v>91337</v>
      </c>
      <c r="H1764" s="35">
        <f t="shared" si="57"/>
        <v>1383.31</v>
      </c>
    </row>
    <row r="1765" spans="1:8" ht="27">
      <c r="A1765" s="375" t="s">
        <v>4941</v>
      </c>
      <c r="B1765" s="330" t="s">
        <v>2947</v>
      </c>
      <c r="C1765" s="375" t="s">
        <v>113</v>
      </c>
      <c r="D1765" s="375" t="s">
        <v>26403</v>
      </c>
      <c r="F1765" t="str">
        <f t="shared" si="56"/>
        <v>73813/1</v>
      </c>
      <c r="H1765" s="35">
        <f t="shared" si="57"/>
        <v>2695.02</v>
      </c>
    </row>
    <row r="1766" spans="1:8" ht="27">
      <c r="A1766" s="375" t="s">
        <v>9365</v>
      </c>
      <c r="B1766" s="330" t="s">
        <v>2215</v>
      </c>
      <c r="C1766" s="375" t="s">
        <v>73</v>
      </c>
      <c r="D1766" s="375" t="s">
        <v>26404</v>
      </c>
      <c r="F1766" t="str">
        <f t="shared" si="56"/>
        <v>84844</v>
      </c>
      <c r="H1766" s="35">
        <f t="shared" si="57"/>
        <v>734.99</v>
      </c>
    </row>
    <row r="1767" spans="1:8" ht="27">
      <c r="A1767" s="375" t="s">
        <v>9366</v>
      </c>
      <c r="B1767" s="330" t="s">
        <v>4942</v>
      </c>
      <c r="C1767" s="375" t="s">
        <v>73</v>
      </c>
      <c r="D1767" s="375" t="s">
        <v>26405</v>
      </c>
      <c r="F1767" t="str">
        <f t="shared" si="56"/>
        <v>84845</v>
      </c>
      <c r="H1767" s="35">
        <f t="shared" si="57"/>
        <v>1168.2</v>
      </c>
    </row>
    <row r="1768" spans="1:8" ht="27">
      <c r="A1768" s="375" t="s">
        <v>9367</v>
      </c>
      <c r="B1768" s="330" t="s">
        <v>2216</v>
      </c>
      <c r="C1768" s="375" t="s">
        <v>73</v>
      </c>
      <c r="D1768" s="375" t="s">
        <v>26406</v>
      </c>
      <c r="F1768" t="str">
        <f t="shared" si="56"/>
        <v>84846</v>
      </c>
      <c r="H1768" s="35">
        <f t="shared" si="57"/>
        <v>1179.75</v>
      </c>
    </row>
    <row r="1769" spans="1:8" ht="27">
      <c r="A1769" s="375" t="s">
        <v>9368</v>
      </c>
      <c r="B1769" s="330" t="s">
        <v>2948</v>
      </c>
      <c r="C1769" s="375" t="s">
        <v>73</v>
      </c>
      <c r="D1769" s="375" t="s">
        <v>26406</v>
      </c>
      <c r="F1769" t="str">
        <f t="shared" si="56"/>
        <v>84847</v>
      </c>
      <c r="H1769" s="35">
        <f t="shared" si="57"/>
        <v>1179.75</v>
      </c>
    </row>
    <row r="1770" spans="1:8" ht="27">
      <c r="A1770" s="375" t="s">
        <v>9369</v>
      </c>
      <c r="B1770" s="330" t="s">
        <v>2949</v>
      </c>
      <c r="C1770" s="375" t="s">
        <v>73</v>
      </c>
      <c r="D1770" s="375" t="s">
        <v>26407</v>
      </c>
      <c r="F1770" t="str">
        <f t="shared" si="56"/>
        <v>84848</v>
      </c>
      <c r="H1770" s="35">
        <f t="shared" si="57"/>
        <v>919.25</v>
      </c>
    </row>
    <row r="1771" spans="1:8" ht="27">
      <c r="A1771" s="375" t="s">
        <v>4943</v>
      </c>
      <c r="B1771" s="330" t="s">
        <v>2950</v>
      </c>
      <c r="C1771" s="375" t="s">
        <v>73</v>
      </c>
      <c r="D1771" s="375" t="s">
        <v>26408</v>
      </c>
      <c r="F1771" t="str">
        <f t="shared" si="56"/>
        <v>73933/1</v>
      </c>
      <c r="H1771" s="35">
        <f t="shared" si="57"/>
        <v>554.55999999999995</v>
      </c>
    </row>
    <row r="1772" spans="1:8" ht="27">
      <c r="A1772" s="375" t="s">
        <v>4944</v>
      </c>
      <c r="B1772" s="330" t="s">
        <v>2951</v>
      </c>
      <c r="C1772" s="375" t="s">
        <v>73</v>
      </c>
      <c r="D1772" s="375" t="s">
        <v>26409</v>
      </c>
      <c r="F1772" t="str">
        <f t="shared" si="56"/>
        <v>73933/4</v>
      </c>
      <c r="H1772" s="35">
        <f t="shared" si="57"/>
        <v>515.86</v>
      </c>
    </row>
    <row r="1773" spans="1:8">
      <c r="A1773" s="375" t="s">
        <v>4945</v>
      </c>
      <c r="B1773" s="330" t="s">
        <v>4946</v>
      </c>
      <c r="C1773" s="375" t="s">
        <v>113</v>
      </c>
      <c r="D1773" s="375" t="s">
        <v>26410</v>
      </c>
      <c r="F1773" t="str">
        <f t="shared" si="56"/>
        <v>74073/1</v>
      </c>
      <c r="H1773" s="35">
        <f t="shared" si="57"/>
        <v>131.38</v>
      </c>
    </row>
    <row r="1774" spans="1:8">
      <c r="A1774" s="375" t="s">
        <v>4947</v>
      </c>
      <c r="B1774" s="330" t="s">
        <v>4948</v>
      </c>
      <c r="C1774" s="375" t="s">
        <v>113</v>
      </c>
      <c r="D1774" s="375" t="s">
        <v>26411</v>
      </c>
      <c r="F1774" t="str">
        <f t="shared" si="56"/>
        <v>74073/2</v>
      </c>
      <c r="H1774" s="35">
        <f t="shared" si="57"/>
        <v>146.31</v>
      </c>
    </row>
    <row r="1775" spans="1:8">
      <c r="A1775" s="375" t="s">
        <v>4949</v>
      </c>
      <c r="B1775" s="330" t="s">
        <v>4950</v>
      </c>
      <c r="C1775" s="375" t="s">
        <v>73</v>
      </c>
      <c r="D1775" s="375" t="s">
        <v>26412</v>
      </c>
      <c r="F1775" t="str">
        <f t="shared" si="56"/>
        <v>74136/1</v>
      </c>
      <c r="H1775" s="35">
        <f t="shared" si="57"/>
        <v>536.59</v>
      </c>
    </row>
    <row r="1776" spans="1:8" ht="40.5">
      <c r="A1776" s="375" t="s">
        <v>4951</v>
      </c>
      <c r="B1776" s="330" t="s">
        <v>4952</v>
      </c>
      <c r="C1776" s="375" t="s">
        <v>73</v>
      </c>
      <c r="D1776" s="375" t="s">
        <v>26413</v>
      </c>
      <c r="F1776" t="str">
        <f t="shared" si="56"/>
        <v>74136/2</v>
      </c>
      <c r="H1776" s="35">
        <f t="shared" si="57"/>
        <v>460.38</v>
      </c>
    </row>
    <row r="1777" spans="1:8" ht="27">
      <c r="A1777" s="375" t="s">
        <v>4953</v>
      </c>
      <c r="B1777" s="330" t="s">
        <v>2952</v>
      </c>
      <c r="C1777" s="375" t="s">
        <v>73</v>
      </c>
      <c r="D1777" s="375" t="s">
        <v>26414</v>
      </c>
      <c r="F1777" t="str">
        <f t="shared" si="56"/>
        <v>74136/3</v>
      </c>
      <c r="H1777" s="35">
        <f t="shared" si="57"/>
        <v>335.83</v>
      </c>
    </row>
    <row r="1778" spans="1:8">
      <c r="A1778" s="375" t="s">
        <v>9370</v>
      </c>
      <c r="B1778" s="330" t="s">
        <v>4954</v>
      </c>
      <c r="C1778" s="375" t="s">
        <v>75</v>
      </c>
      <c r="D1778" s="375" t="s">
        <v>26415</v>
      </c>
      <c r="F1778" t="str">
        <f t="shared" si="56"/>
        <v>84854</v>
      </c>
      <c r="H1778" s="35">
        <f t="shared" si="57"/>
        <v>40.119999999999997</v>
      </c>
    </row>
    <row r="1779" spans="1:8" ht="27">
      <c r="A1779" s="375" t="s">
        <v>9371</v>
      </c>
      <c r="B1779" s="330" t="s">
        <v>4955</v>
      </c>
      <c r="C1779" s="375" t="s">
        <v>73</v>
      </c>
      <c r="D1779" s="375" t="s">
        <v>26416</v>
      </c>
      <c r="F1779" t="str">
        <f t="shared" si="56"/>
        <v>94559</v>
      </c>
      <c r="H1779" s="35">
        <f t="shared" si="57"/>
        <v>727.92</v>
      </c>
    </row>
    <row r="1780" spans="1:8" ht="27">
      <c r="A1780" s="375" t="s">
        <v>9372</v>
      </c>
      <c r="B1780" s="330" t="s">
        <v>4956</v>
      </c>
      <c r="C1780" s="375" t="s">
        <v>73</v>
      </c>
      <c r="D1780" s="375" t="s">
        <v>26417</v>
      </c>
      <c r="F1780" t="str">
        <f t="shared" si="56"/>
        <v>94560</v>
      </c>
      <c r="H1780" s="35">
        <f t="shared" si="57"/>
        <v>661.23</v>
      </c>
    </row>
    <row r="1781" spans="1:8" ht="27">
      <c r="A1781" s="375" t="s">
        <v>9373</v>
      </c>
      <c r="B1781" s="330" t="s">
        <v>4957</v>
      </c>
      <c r="C1781" s="375" t="s">
        <v>73</v>
      </c>
      <c r="D1781" s="375" t="s">
        <v>26418</v>
      </c>
      <c r="F1781" t="str">
        <f t="shared" si="56"/>
        <v>94562</v>
      </c>
      <c r="H1781" s="35">
        <f t="shared" si="57"/>
        <v>694.77</v>
      </c>
    </row>
    <row r="1782" spans="1:8" ht="27">
      <c r="A1782" s="375" t="s">
        <v>9374</v>
      </c>
      <c r="B1782" s="330" t="s">
        <v>4958</v>
      </c>
      <c r="C1782" s="375" t="s">
        <v>73</v>
      </c>
      <c r="D1782" s="375" t="s">
        <v>26419</v>
      </c>
      <c r="F1782" t="str">
        <f t="shared" si="56"/>
        <v>94563</v>
      </c>
      <c r="H1782" s="35">
        <f t="shared" si="57"/>
        <v>873.35</v>
      </c>
    </row>
    <row r="1783" spans="1:8" ht="40.5">
      <c r="A1783" s="375" t="s">
        <v>9375</v>
      </c>
      <c r="B1783" s="330" t="s">
        <v>4959</v>
      </c>
      <c r="C1783" s="375" t="s">
        <v>73</v>
      </c>
      <c r="D1783" s="375" t="s">
        <v>26420</v>
      </c>
      <c r="F1783" t="str">
        <f t="shared" si="56"/>
        <v>94564</v>
      </c>
      <c r="H1783" s="35">
        <f t="shared" si="57"/>
        <v>663.56</v>
      </c>
    </row>
    <row r="1784" spans="1:8" ht="40.5">
      <c r="A1784" s="375" t="s">
        <v>9376</v>
      </c>
      <c r="B1784" s="330" t="s">
        <v>4960</v>
      </c>
      <c r="C1784" s="375" t="s">
        <v>73</v>
      </c>
      <c r="D1784" s="375" t="s">
        <v>26421</v>
      </c>
      <c r="F1784" t="str">
        <f t="shared" si="56"/>
        <v>94565</v>
      </c>
      <c r="H1784" s="35">
        <f t="shared" si="57"/>
        <v>639.67999999999995</v>
      </c>
    </row>
    <row r="1785" spans="1:8" ht="40.5">
      <c r="A1785" s="375" t="s">
        <v>9377</v>
      </c>
      <c r="B1785" s="330" t="s">
        <v>4961</v>
      </c>
      <c r="C1785" s="375" t="s">
        <v>73</v>
      </c>
      <c r="D1785" s="375" t="s">
        <v>26422</v>
      </c>
      <c r="F1785" t="str">
        <f t="shared" si="56"/>
        <v>94567</v>
      </c>
      <c r="H1785" s="35">
        <f t="shared" si="57"/>
        <v>666.36</v>
      </c>
    </row>
    <row r="1786" spans="1:8" ht="40.5">
      <c r="A1786" s="375" t="s">
        <v>9378</v>
      </c>
      <c r="B1786" s="330" t="s">
        <v>4962</v>
      </c>
      <c r="C1786" s="375" t="s">
        <v>73</v>
      </c>
      <c r="D1786" s="375" t="s">
        <v>26423</v>
      </c>
      <c r="F1786" t="str">
        <f t="shared" si="56"/>
        <v>94568</v>
      </c>
      <c r="H1786" s="35">
        <f t="shared" si="57"/>
        <v>840.04</v>
      </c>
    </row>
    <row r="1787" spans="1:8" ht="67.5">
      <c r="A1787" s="375" t="s">
        <v>23438</v>
      </c>
      <c r="B1787" s="330" t="s">
        <v>23439</v>
      </c>
      <c r="C1787" s="375" t="s">
        <v>75</v>
      </c>
      <c r="D1787" s="375" t="s">
        <v>26424</v>
      </c>
      <c r="F1787" t="str">
        <f t="shared" si="56"/>
        <v>99837</v>
      </c>
      <c r="H1787" s="35">
        <f t="shared" si="57"/>
        <v>535.58000000000004</v>
      </c>
    </row>
    <row r="1788" spans="1:8" ht="67.5">
      <c r="A1788" s="375" t="s">
        <v>23440</v>
      </c>
      <c r="B1788" s="330" t="s">
        <v>23441</v>
      </c>
      <c r="C1788" s="375" t="s">
        <v>75</v>
      </c>
      <c r="D1788" s="375" t="s">
        <v>26425</v>
      </c>
      <c r="F1788" t="str">
        <f t="shared" si="56"/>
        <v>99839</v>
      </c>
      <c r="H1788" s="35">
        <f t="shared" si="57"/>
        <v>422.09</v>
      </c>
    </row>
    <row r="1789" spans="1:8" ht="40.5">
      <c r="A1789" s="375" t="s">
        <v>23442</v>
      </c>
      <c r="B1789" s="330" t="s">
        <v>23443</v>
      </c>
      <c r="C1789" s="375" t="s">
        <v>75</v>
      </c>
      <c r="D1789" s="375" t="s">
        <v>26426</v>
      </c>
      <c r="F1789" t="str">
        <f t="shared" si="56"/>
        <v>99841</v>
      </c>
      <c r="H1789" s="35">
        <f t="shared" si="57"/>
        <v>1214.6500000000001</v>
      </c>
    </row>
    <row r="1790" spans="1:8" ht="27">
      <c r="A1790" s="375" t="s">
        <v>23444</v>
      </c>
      <c r="B1790" s="330" t="s">
        <v>23445</v>
      </c>
      <c r="C1790" s="375" t="s">
        <v>75</v>
      </c>
      <c r="D1790" s="375" t="s">
        <v>24447</v>
      </c>
      <c r="F1790" t="str">
        <f t="shared" si="56"/>
        <v>99855</v>
      </c>
      <c r="H1790" s="35">
        <f t="shared" si="57"/>
        <v>98.16</v>
      </c>
    </row>
    <row r="1791" spans="1:8" ht="27">
      <c r="A1791" s="375" t="s">
        <v>23446</v>
      </c>
      <c r="B1791" s="330" t="s">
        <v>23447</v>
      </c>
      <c r="C1791" s="375" t="s">
        <v>75</v>
      </c>
      <c r="D1791" s="375" t="s">
        <v>26427</v>
      </c>
      <c r="F1791" t="str">
        <f t="shared" si="56"/>
        <v>99857</v>
      </c>
      <c r="H1791" s="35">
        <f t="shared" si="57"/>
        <v>80.25</v>
      </c>
    </row>
    <row r="1792" spans="1:8" ht="40.5">
      <c r="A1792" s="375" t="s">
        <v>23448</v>
      </c>
      <c r="B1792" s="330" t="s">
        <v>23449</v>
      </c>
      <c r="C1792" s="375" t="s">
        <v>73</v>
      </c>
      <c r="D1792" s="375" t="s">
        <v>26428</v>
      </c>
      <c r="F1792" t="str">
        <f t="shared" si="56"/>
        <v>99861</v>
      </c>
      <c r="H1792" s="35">
        <f t="shared" si="57"/>
        <v>503.31</v>
      </c>
    </row>
    <row r="1793" spans="1:8" ht="27">
      <c r="A1793" s="375" t="s">
        <v>23450</v>
      </c>
      <c r="B1793" s="330" t="s">
        <v>23451</v>
      </c>
      <c r="C1793" s="375" t="s">
        <v>73</v>
      </c>
      <c r="D1793" s="375" t="s">
        <v>26429</v>
      </c>
      <c r="F1793" t="str">
        <f t="shared" si="56"/>
        <v>99862</v>
      </c>
      <c r="H1793" s="35">
        <f t="shared" si="57"/>
        <v>524.73</v>
      </c>
    </row>
    <row r="1794" spans="1:8" ht="40.5">
      <c r="A1794" s="375" t="s">
        <v>9379</v>
      </c>
      <c r="B1794" s="330" t="s">
        <v>2953</v>
      </c>
      <c r="C1794" s="375" t="s">
        <v>75</v>
      </c>
      <c r="D1794" s="375" t="s">
        <v>26430</v>
      </c>
      <c r="F1794" t="str">
        <f t="shared" si="56"/>
        <v>73665</v>
      </c>
      <c r="H1794" s="35">
        <f t="shared" si="57"/>
        <v>74.78</v>
      </c>
    </row>
    <row r="1795" spans="1:8" ht="27">
      <c r="A1795" s="375" t="s">
        <v>4963</v>
      </c>
      <c r="B1795" s="330" t="s">
        <v>4964</v>
      </c>
      <c r="C1795" s="375" t="s">
        <v>75</v>
      </c>
      <c r="D1795" s="375" t="s">
        <v>26431</v>
      </c>
      <c r="F1795" t="str">
        <f t="shared" si="56"/>
        <v>74194/1</v>
      </c>
      <c r="H1795" s="35">
        <f t="shared" si="57"/>
        <v>343.15</v>
      </c>
    </row>
    <row r="1796" spans="1:8" ht="40.5">
      <c r="A1796" s="375" t="s">
        <v>9380</v>
      </c>
      <c r="B1796" s="330" t="s">
        <v>4965</v>
      </c>
      <c r="C1796" s="375" t="s">
        <v>73</v>
      </c>
      <c r="D1796" s="375" t="s">
        <v>26432</v>
      </c>
      <c r="F1796" t="str">
        <f t="shared" si="56"/>
        <v>68050</v>
      </c>
      <c r="H1796" s="35">
        <f t="shared" si="57"/>
        <v>431.33</v>
      </c>
    </row>
    <row r="1797" spans="1:8" ht="27">
      <c r="A1797" s="375" t="s">
        <v>9381</v>
      </c>
      <c r="B1797" s="330" t="s">
        <v>4966</v>
      </c>
      <c r="C1797" s="375" t="s">
        <v>113</v>
      </c>
      <c r="D1797" s="375" t="s">
        <v>26433</v>
      </c>
      <c r="F1797" t="str">
        <f t="shared" ref="F1797:F1860" si="58">TRIM(A1797)</f>
        <v>90838</v>
      </c>
      <c r="H1797" s="35">
        <f t="shared" ref="H1797:H1860" si="59">ROUND(D1797*(1+$H$1),2)</f>
        <v>1048.32</v>
      </c>
    </row>
    <row r="1798" spans="1:8" ht="40.5">
      <c r="A1798" s="375" t="s">
        <v>9382</v>
      </c>
      <c r="B1798" s="330" t="s">
        <v>23452</v>
      </c>
      <c r="C1798" s="375" t="s">
        <v>73</v>
      </c>
      <c r="D1798" s="375" t="s">
        <v>26434</v>
      </c>
      <c r="F1798" t="str">
        <f t="shared" si="58"/>
        <v>91338</v>
      </c>
      <c r="H1798" s="35">
        <f t="shared" si="59"/>
        <v>691.95</v>
      </c>
    </row>
    <row r="1799" spans="1:8" ht="40.5">
      <c r="A1799" s="375" t="s">
        <v>9383</v>
      </c>
      <c r="B1799" s="330" t="s">
        <v>23453</v>
      </c>
      <c r="C1799" s="375" t="s">
        <v>73</v>
      </c>
      <c r="D1799" s="375" t="s">
        <v>26435</v>
      </c>
      <c r="F1799" t="str">
        <f t="shared" si="58"/>
        <v>91341</v>
      </c>
      <c r="H1799" s="35">
        <f t="shared" si="59"/>
        <v>513.51</v>
      </c>
    </row>
    <row r="1800" spans="1:8" ht="54">
      <c r="A1800" s="375" t="s">
        <v>9384</v>
      </c>
      <c r="B1800" s="330" t="s">
        <v>4967</v>
      </c>
      <c r="C1800" s="375" t="s">
        <v>113</v>
      </c>
      <c r="D1800" s="375" t="s">
        <v>26436</v>
      </c>
      <c r="F1800" t="str">
        <f t="shared" si="58"/>
        <v>94805</v>
      </c>
      <c r="H1800" s="35">
        <f t="shared" si="59"/>
        <v>807.03</v>
      </c>
    </row>
    <row r="1801" spans="1:8" ht="40.5">
      <c r="A1801" s="375" t="s">
        <v>9385</v>
      </c>
      <c r="B1801" s="330" t="s">
        <v>4968</v>
      </c>
      <c r="C1801" s="375" t="s">
        <v>113</v>
      </c>
      <c r="D1801" s="375" t="s">
        <v>26437</v>
      </c>
      <c r="F1801" t="str">
        <f t="shared" si="58"/>
        <v>94806</v>
      </c>
      <c r="H1801" s="35">
        <f t="shared" si="59"/>
        <v>506.85</v>
      </c>
    </row>
    <row r="1802" spans="1:8" ht="40.5">
      <c r="A1802" s="375" t="s">
        <v>9386</v>
      </c>
      <c r="B1802" s="330" t="s">
        <v>4969</v>
      </c>
      <c r="C1802" s="375" t="s">
        <v>113</v>
      </c>
      <c r="D1802" s="375" t="s">
        <v>26438</v>
      </c>
      <c r="F1802" t="str">
        <f t="shared" si="58"/>
        <v>94807</v>
      </c>
      <c r="H1802" s="35">
        <f t="shared" si="59"/>
        <v>605.36</v>
      </c>
    </row>
    <row r="1803" spans="1:8">
      <c r="A1803" s="375" t="s">
        <v>4970</v>
      </c>
      <c r="B1803" s="330" t="s">
        <v>4971</v>
      </c>
      <c r="C1803" s="375" t="s">
        <v>113</v>
      </c>
      <c r="D1803" s="375" t="s">
        <v>26439</v>
      </c>
      <c r="F1803" t="str">
        <f t="shared" si="58"/>
        <v>73736/1</v>
      </c>
      <c r="H1803" s="35">
        <f t="shared" si="59"/>
        <v>121.31</v>
      </c>
    </row>
    <row r="1804" spans="1:8" ht="54">
      <c r="A1804" s="375" t="s">
        <v>9387</v>
      </c>
      <c r="B1804" s="330" t="s">
        <v>2954</v>
      </c>
      <c r="C1804" s="375" t="s">
        <v>113</v>
      </c>
      <c r="D1804" s="375" t="s">
        <v>26440</v>
      </c>
      <c r="F1804" t="str">
        <f t="shared" si="58"/>
        <v>84885</v>
      </c>
      <c r="H1804" s="35">
        <f t="shared" si="59"/>
        <v>761.04</v>
      </c>
    </row>
    <row r="1805" spans="1:8" ht="27">
      <c r="A1805" s="375" t="s">
        <v>9388</v>
      </c>
      <c r="B1805" s="330" t="s">
        <v>4972</v>
      </c>
      <c r="C1805" s="375" t="s">
        <v>113</v>
      </c>
      <c r="D1805" s="375" t="s">
        <v>26441</v>
      </c>
      <c r="F1805" t="str">
        <f t="shared" si="58"/>
        <v>84886</v>
      </c>
      <c r="H1805" s="35">
        <f t="shared" si="59"/>
        <v>1368.71</v>
      </c>
    </row>
    <row r="1806" spans="1:8">
      <c r="A1806" s="375" t="s">
        <v>9389</v>
      </c>
      <c r="B1806" s="330" t="s">
        <v>4973</v>
      </c>
      <c r="C1806" s="375" t="s">
        <v>113</v>
      </c>
      <c r="D1806" s="375" t="s">
        <v>22608</v>
      </c>
      <c r="F1806" t="str">
        <f t="shared" si="58"/>
        <v>84889</v>
      </c>
      <c r="H1806" s="35">
        <f t="shared" si="59"/>
        <v>20.93</v>
      </c>
    </row>
    <row r="1807" spans="1:8" ht="27">
      <c r="A1807" s="375" t="s">
        <v>9390</v>
      </c>
      <c r="B1807" s="330" t="s">
        <v>4974</v>
      </c>
      <c r="C1807" s="375" t="s">
        <v>113</v>
      </c>
      <c r="D1807" s="375" t="s">
        <v>26442</v>
      </c>
      <c r="F1807" t="str">
        <f t="shared" si="58"/>
        <v>84891</v>
      </c>
      <c r="H1807" s="35">
        <f t="shared" si="59"/>
        <v>222.18</v>
      </c>
    </row>
    <row r="1808" spans="1:8">
      <c r="A1808" s="375" t="s">
        <v>4975</v>
      </c>
      <c r="B1808" s="330" t="s">
        <v>4976</v>
      </c>
      <c r="C1808" s="375" t="s">
        <v>113</v>
      </c>
      <c r="D1808" s="375" t="s">
        <v>26443</v>
      </c>
      <c r="F1808" t="str">
        <f t="shared" si="58"/>
        <v>74046/2</v>
      </c>
      <c r="H1808" s="35">
        <f t="shared" si="59"/>
        <v>40.22</v>
      </c>
    </row>
    <row r="1809" spans="1:8" ht="40.5">
      <c r="A1809" s="375" t="s">
        <v>4977</v>
      </c>
      <c r="B1809" s="330" t="s">
        <v>4978</v>
      </c>
      <c r="C1809" s="375" t="s">
        <v>113</v>
      </c>
      <c r="D1809" s="375" t="s">
        <v>25751</v>
      </c>
      <c r="F1809" t="str">
        <f t="shared" si="58"/>
        <v>74047/2</v>
      </c>
      <c r="H1809" s="35">
        <f t="shared" si="59"/>
        <v>33.51</v>
      </c>
    </row>
    <row r="1810" spans="1:8" ht="27">
      <c r="A1810" s="375" t="s">
        <v>4979</v>
      </c>
      <c r="B1810" s="330" t="s">
        <v>4980</v>
      </c>
      <c r="C1810" s="375" t="s">
        <v>113</v>
      </c>
      <c r="D1810" s="375" t="s">
        <v>26444</v>
      </c>
      <c r="F1810" t="str">
        <f t="shared" si="58"/>
        <v>74084/1</v>
      </c>
      <c r="H1810" s="35">
        <f t="shared" si="59"/>
        <v>172.89</v>
      </c>
    </row>
    <row r="1811" spans="1:8">
      <c r="A1811" s="375" t="s">
        <v>9391</v>
      </c>
      <c r="B1811" s="330" t="s">
        <v>4981</v>
      </c>
      <c r="C1811" s="375" t="s">
        <v>113</v>
      </c>
      <c r="D1811" s="375" t="s">
        <v>26445</v>
      </c>
      <c r="F1811" t="str">
        <f t="shared" si="58"/>
        <v>84950</v>
      </c>
      <c r="H1811" s="35">
        <f t="shared" si="59"/>
        <v>56.49</v>
      </c>
    </row>
    <row r="1812" spans="1:8">
      <c r="A1812" s="375" t="s">
        <v>9392</v>
      </c>
      <c r="B1812" s="330" t="s">
        <v>4982</v>
      </c>
      <c r="C1812" s="375" t="s">
        <v>113</v>
      </c>
      <c r="D1812" s="375" t="s">
        <v>26446</v>
      </c>
      <c r="F1812" t="str">
        <f t="shared" si="58"/>
        <v>84952</v>
      </c>
      <c r="H1812" s="35">
        <f t="shared" si="59"/>
        <v>42.62</v>
      </c>
    </row>
    <row r="1813" spans="1:8">
      <c r="A1813" s="375" t="s">
        <v>9393</v>
      </c>
      <c r="B1813" s="330" t="s">
        <v>4983</v>
      </c>
      <c r="C1813" s="375" t="s">
        <v>73</v>
      </c>
      <c r="D1813" s="375" t="s">
        <v>26447</v>
      </c>
      <c r="F1813" t="str">
        <f t="shared" si="58"/>
        <v>72116</v>
      </c>
      <c r="H1813" s="35">
        <f t="shared" si="59"/>
        <v>175.36</v>
      </c>
    </row>
    <row r="1814" spans="1:8">
      <c r="A1814" s="375" t="s">
        <v>9394</v>
      </c>
      <c r="B1814" s="330" t="s">
        <v>4984</v>
      </c>
      <c r="C1814" s="375" t="s">
        <v>73</v>
      </c>
      <c r="D1814" s="375" t="s">
        <v>26448</v>
      </c>
      <c r="F1814" t="str">
        <f t="shared" si="58"/>
        <v>72117</v>
      </c>
      <c r="H1814" s="35">
        <f t="shared" si="59"/>
        <v>225.49</v>
      </c>
    </row>
    <row r="1815" spans="1:8" ht="40.5">
      <c r="A1815" s="375" t="s">
        <v>9395</v>
      </c>
      <c r="B1815" s="330" t="s">
        <v>2955</v>
      </c>
      <c r="C1815" s="375" t="s">
        <v>73</v>
      </c>
      <c r="D1815" s="375" t="s">
        <v>26449</v>
      </c>
      <c r="F1815" t="str">
        <f t="shared" si="58"/>
        <v>72118</v>
      </c>
      <c r="H1815" s="35">
        <f t="shared" si="59"/>
        <v>276.37</v>
      </c>
    </row>
    <row r="1816" spans="1:8" ht="40.5">
      <c r="A1816" s="375" t="s">
        <v>9396</v>
      </c>
      <c r="B1816" s="330" t="s">
        <v>2956</v>
      </c>
      <c r="C1816" s="375" t="s">
        <v>73</v>
      </c>
      <c r="D1816" s="375" t="s">
        <v>26450</v>
      </c>
      <c r="F1816" t="str">
        <f t="shared" si="58"/>
        <v>72119</v>
      </c>
      <c r="H1816" s="35">
        <f t="shared" si="59"/>
        <v>348.78</v>
      </c>
    </row>
    <row r="1817" spans="1:8" ht="40.5">
      <c r="A1817" s="375" t="s">
        <v>9397</v>
      </c>
      <c r="B1817" s="330" t="s">
        <v>2957</v>
      </c>
      <c r="C1817" s="375" t="s">
        <v>73</v>
      </c>
      <c r="D1817" s="375" t="s">
        <v>26451</v>
      </c>
      <c r="F1817" t="str">
        <f t="shared" si="58"/>
        <v>72120</v>
      </c>
      <c r="H1817" s="35">
        <f t="shared" si="59"/>
        <v>441.09</v>
      </c>
    </row>
    <row r="1818" spans="1:8">
      <c r="A1818" s="375" t="s">
        <v>9398</v>
      </c>
      <c r="B1818" s="330" t="s">
        <v>4985</v>
      </c>
      <c r="C1818" s="375" t="s">
        <v>73</v>
      </c>
      <c r="D1818" s="375" t="s">
        <v>25259</v>
      </c>
      <c r="F1818" t="str">
        <f t="shared" si="58"/>
        <v>72122</v>
      </c>
      <c r="H1818" s="35">
        <f t="shared" si="59"/>
        <v>193.11</v>
      </c>
    </row>
    <row r="1819" spans="1:8">
      <c r="A1819" s="375" t="s">
        <v>9399</v>
      </c>
      <c r="B1819" s="330" t="s">
        <v>4986</v>
      </c>
      <c r="C1819" s="375" t="s">
        <v>73</v>
      </c>
      <c r="D1819" s="375" t="s">
        <v>26452</v>
      </c>
      <c r="F1819" t="str">
        <f t="shared" si="58"/>
        <v>72123</v>
      </c>
      <c r="H1819" s="35">
        <f t="shared" si="59"/>
        <v>520.71</v>
      </c>
    </row>
    <row r="1820" spans="1:8" ht="27">
      <c r="A1820" s="375" t="s">
        <v>4987</v>
      </c>
      <c r="B1820" s="330" t="s">
        <v>2958</v>
      </c>
      <c r="C1820" s="375" t="s">
        <v>113</v>
      </c>
      <c r="D1820" s="375" t="s">
        <v>26453</v>
      </c>
      <c r="F1820" t="str">
        <f t="shared" si="58"/>
        <v>73838/1</v>
      </c>
      <c r="H1820" s="35">
        <f t="shared" si="59"/>
        <v>2577.2800000000002</v>
      </c>
    </row>
    <row r="1821" spans="1:8" ht="27">
      <c r="A1821" s="375" t="s">
        <v>4988</v>
      </c>
      <c r="B1821" s="330" t="s">
        <v>4989</v>
      </c>
      <c r="C1821" s="375" t="s">
        <v>73</v>
      </c>
      <c r="D1821" s="375" t="s">
        <v>26454</v>
      </c>
      <c r="F1821" t="str">
        <f t="shared" si="58"/>
        <v>74125/1</v>
      </c>
      <c r="H1821" s="35">
        <f t="shared" si="59"/>
        <v>641.6</v>
      </c>
    </row>
    <row r="1822" spans="1:8" ht="27">
      <c r="A1822" s="375" t="s">
        <v>4990</v>
      </c>
      <c r="B1822" s="330" t="s">
        <v>2959</v>
      </c>
      <c r="C1822" s="375" t="s">
        <v>73</v>
      </c>
      <c r="D1822" s="375" t="s">
        <v>26455</v>
      </c>
      <c r="F1822" t="str">
        <f t="shared" si="58"/>
        <v>74125/2</v>
      </c>
      <c r="H1822" s="35">
        <f t="shared" si="59"/>
        <v>689.72</v>
      </c>
    </row>
    <row r="1823" spans="1:8">
      <c r="A1823" s="375" t="s">
        <v>9400</v>
      </c>
      <c r="B1823" s="330" t="s">
        <v>4991</v>
      </c>
      <c r="C1823" s="375" t="s">
        <v>73</v>
      </c>
      <c r="D1823" s="375" t="s">
        <v>26456</v>
      </c>
      <c r="F1823" t="str">
        <f t="shared" si="58"/>
        <v>84957</v>
      </c>
      <c r="H1823" s="35">
        <f t="shared" si="59"/>
        <v>270.41000000000003</v>
      </c>
    </row>
    <row r="1824" spans="1:8">
      <c r="A1824" s="375" t="s">
        <v>9401</v>
      </c>
      <c r="B1824" s="330" t="s">
        <v>4992</v>
      </c>
      <c r="C1824" s="375" t="s">
        <v>73</v>
      </c>
      <c r="D1824" s="375" t="s">
        <v>26457</v>
      </c>
      <c r="F1824" t="str">
        <f t="shared" si="58"/>
        <v>84959</v>
      </c>
      <c r="H1824" s="35">
        <f t="shared" si="59"/>
        <v>317.2</v>
      </c>
    </row>
    <row r="1825" spans="1:8">
      <c r="A1825" s="375" t="s">
        <v>9402</v>
      </c>
      <c r="B1825" s="330" t="s">
        <v>4993</v>
      </c>
      <c r="C1825" s="375" t="s">
        <v>73</v>
      </c>
      <c r="D1825" s="375" t="s">
        <v>26458</v>
      </c>
      <c r="F1825" t="str">
        <f t="shared" si="58"/>
        <v>85001</v>
      </c>
      <c r="H1825" s="35">
        <f t="shared" si="59"/>
        <v>301.60000000000002</v>
      </c>
    </row>
    <row r="1826" spans="1:8">
      <c r="A1826" s="375" t="s">
        <v>9403</v>
      </c>
      <c r="B1826" s="330" t="s">
        <v>4994</v>
      </c>
      <c r="C1826" s="375" t="s">
        <v>73</v>
      </c>
      <c r="D1826" s="375" t="s">
        <v>26459</v>
      </c>
      <c r="F1826" t="str">
        <f t="shared" si="58"/>
        <v>85002</v>
      </c>
      <c r="H1826" s="35">
        <f t="shared" si="59"/>
        <v>426.41</v>
      </c>
    </row>
    <row r="1827" spans="1:8">
      <c r="A1827" s="375" t="s">
        <v>9404</v>
      </c>
      <c r="B1827" s="330" t="s">
        <v>4995</v>
      </c>
      <c r="C1827" s="375" t="s">
        <v>73</v>
      </c>
      <c r="D1827" s="375" t="s">
        <v>26460</v>
      </c>
      <c r="F1827" t="str">
        <f t="shared" si="58"/>
        <v>85004</v>
      </c>
      <c r="H1827" s="35">
        <f t="shared" si="59"/>
        <v>208</v>
      </c>
    </row>
    <row r="1828" spans="1:8" ht="27">
      <c r="A1828" s="375" t="s">
        <v>9405</v>
      </c>
      <c r="B1828" s="330" t="s">
        <v>4996</v>
      </c>
      <c r="C1828" s="375" t="s">
        <v>73</v>
      </c>
      <c r="D1828" s="375" t="s">
        <v>26461</v>
      </c>
      <c r="F1828" t="str">
        <f t="shared" si="58"/>
        <v>85005</v>
      </c>
      <c r="H1828" s="35">
        <f t="shared" si="59"/>
        <v>613.13</v>
      </c>
    </row>
    <row r="1829" spans="1:8">
      <c r="A1829" s="375" t="s">
        <v>9406</v>
      </c>
      <c r="B1829" s="330" t="s">
        <v>4997</v>
      </c>
      <c r="C1829" s="375" t="s">
        <v>73</v>
      </c>
      <c r="D1829" s="375" t="s">
        <v>26462</v>
      </c>
      <c r="F1829" t="str">
        <f t="shared" si="58"/>
        <v>68054</v>
      </c>
      <c r="H1829" s="35">
        <f t="shared" si="59"/>
        <v>281.42</v>
      </c>
    </row>
    <row r="1830" spans="1:8">
      <c r="A1830" s="375" t="s">
        <v>4998</v>
      </c>
      <c r="B1830" s="330" t="s">
        <v>4999</v>
      </c>
      <c r="C1830" s="375" t="s">
        <v>73</v>
      </c>
      <c r="D1830" s="375" t="s">
        <v>26463</v>
      </c>
      <c r="F1830" t="str">
        <f t="shared" si="58"/>
        <v>74100/1</v>
      </c>
      <c r="H1830" s="35">
        <f t="shared" si="59"/>
        <v>465.63</v>
      </c>
    </row>
    <row r="1831" spans="1:8" ht="40.5">
      <c r="A1831" s="375" t="s">
        <v>5000</v>
      </c>
      <c r="B1831" s="330" t="s">
        <v>2960</v>
      </c>
      <c r="C1831" s="375" t="s">
        <v>73</v>
      </c>
      <c r="D1831" s="375" t="s">
        <v>26464</v>
      </c>
      <c r="F1831" t="str">
        <f t="shared" si="58"/>
        <v>74238/2</v>
      </c>
      <c r="H1831" s="35">
        <f t="shared" si="59"/>
        <v>902.15</v>
      </c>
    </row>
    <row r="1832" spans="1:8" ht="40.5">
      <c r="A1832" s="375" t="s">
        <v>9407</v>
      </c>
      <c r="B1832" s="330" t="s">
        <v>2961</v>
      </c>
      <c r="C1832" s="375" t="s">
        <v>113</v>
      </c>
      <c r="D1832" s="375" t="s">
        <v>26465</v>
      </c>
      <c r="F1832" t="str">
        <f t="shared" si="58"/>
        <v>85188</v>
      </c>
      <c r="H1832" s="35">
        <f t="shared" si="59"/>
        <v>865.36</v>
      </c>
    </row>
    <row r="1833" spans="1:8" ht="40.5">
      <c r="A1833" s="375" t="s">
        <v>9408</v>
      </c>
      <c r="B1833" s="330" t="s">
        <v>2962</v>
      </c>
      <c r="C1833" s="375" t="s">
        <v>113</v>
      </c>
      <c r="D1833" s="375" t="s">
        <v>26466</v>
      </c>
      <c r="F1833" t="str">
        <f t="shared" si="58"/>
        <v>85189</v>
      </c>
      <c r="H1833" s="35">
        <f t="shared" si="59"/>
        <v>1832.44</v>
      </c>
    </row>
    <row r="1834" spans="1:8">
      <c r="A1834" s="375" t="s">
        <v>9409</v>
      </c>
      <c r="B1834" s="330" t="s">
        <v>5001</v>
      </c>
      <c r="C1834" s="375" t="s">
        <v>73</v>
      </c>
      <c r="D1834" s="375" t="s">
        <v>26467</v>
      </c>
      <c r="F1834" t="str">
        <f t="shared" si="58"/>
        <v>85010</v>
      </c>
      <c r="H1834" s="35">
        <f t="shared" si="59"/>
        <v>357.06</v>
      </c>
    </row>
    <row r="1835" spans="1:8" ht="40.5">
      <c r="A1835" s="375" t="s">
        <v>9410</v>
      </c>
      <c r="B1835" s="330" t="s">
        <v>5002</v>
      </c>
      <c r="C1835" s="375" t="s">
        <v>73</v>
      </c>
      <c r="D1835" s="375" t="s">
        <v>26468</v>
      </c>
      <c r="F1835" t="str">
        <f t="shared" si="58"/>
        <v>94569</v>
      </c>
      <c r="H1835" s="35">
        <f t="shared" si="59"/>
        <v>489.98</v>
      </c>
    </row>
    <row r="1836" spans="1:8" ht="40.5">
      <c r="A1836" s="375" t="s">
        <v>9411</v>
      </c>
      <c r="B1836" s="330" t="s">
        <v>5003</v>
      </c>
      <c r="C1836" s="375" t="s">
        <v>73</v>
      </c>
      <c r="D1836" s="375" t="s">
        <v>26469</v>
      </c>
      <c r="F1836" t="str">
        <f t="shared" si="58"/>
        <v>94570</v>
      </c>
      <c r="H1836" s="35">
        <f t="shared" si="59"/>
        <v>305.01</v>
      </c>
    </row>
    <row r="1837" spans="1:8" ht="40.5">
      <c r="A1837" s="375" t="s">
        <v>9412</v>
      </c>
      <c r="B1837" s="330" t="s">
        <v>5004</v>
      </c>
      <c r="C1837" s="375" t="s">
        <v>73</v>
      </c>
      <c r="D1837" s="375" t="s">
        <v>26470</v>
      </c>
      <c r="F1837" t="str">
        <f t="shared" si="58"/>
        <v>94572</v>
      </c>
      <c r="H1837" s="35">
        <f t="shared" si="59"/>
        <v>458.34</v>
      </c>
    </row>
    <row r="1838" spans="1:8" ht="40.5">
      <c r="A1838" s="375" t="s">
        <v>9413</v>
      </c>
      <c r="B1838" s="330" t="s">
        <v>5005</v>
      </c>
      <c r="C1838" s="375" t="s">
        <v>73</v>
      </c>
      <c r="D1838" s="375" t="s">
        <v>26471</v>
      </c>
      <c r="F1838" t="str">
        <f t="shared" si="58"/>
        <v>94573</v>
      </c>
      <c r="H1838" s="35">
        <f t="shared" si="59"/>
        <v>355.09</v>
      </c>
    </row>
    <row r="1839" spans="1:8" ht="40.5">
      <c r="A1839" s="375" t="s">
        <v>9414</v>
      </c>
      <c r="B1839" s="330" t="s">
        <v>5006</v>
      </c>
      <c r="C1839" s="375" t="s">
        <v>73</v>
      </c>
      <c r="D1839" s="375" t="s">
        <v>26472</v>
      </c>
      <c r="F1839" t="str">
        <f t="shared" si="58"/>
        <v>94574</v>
      </c>
      <c r="H1839" s="35">
        <f t="shared" si="59"/>
        <v>520.52</v>
      </c>
    </row>
    <row r="1840" spans="1:8" ht="40.5">
      <c r="A1840" s="375" t="s">
        <v>9415</v>
      </c>
      <c r="B1840" s="330" t="s">
        <v>5007</v>
      </c>
      <c r="C1840" s="375" t="s">
        <v>73</v>
      </c>
      <c r="D1840" s="375" t="s">
        <v>26473</v>
      </c>
      <c r="F1840" t="str">
        <f t="shared" si="58"/>
        <v>94575</v>
      </c>
      <c r="H1840" s="35">
        <f t="shared" si="59"/>
        <v>539.99</v>
      </c>
    </row>
    <row r="1841" spans="1:8" ht="40.5">
      <c r="A1841" s="375" t="s">
        <v>9416</v>
      </c>
      <c r="B1841" s="330" t="s">
        <v>5008</v>
      </c>
      <c r="C1841" s="375" t="s">
        <v>73</v>
      </c>
      <c r="D1841" s="375" t="s">
        <v>26474</v>
      </c>
      <c r="F1841" t="str">
        <f t="shared" si="58"/>
        <v>94576</v>
      </c>
      <c r="H1841" s="35">
        <f t="shared" si="59"/>
        <v>318.91000000000003</v>
      </c>
    </row>
    <row r="1842" spans="1:8" ht="40.5">
      <c r="A1842" s="375" t="s">
        <v>9417</v>
      </c>
      <c r="B1842" s="330" t="s">
        <v>5009</v>
      </c>
      <c r="C1842" s="375" t="s">
        <v>73</v>
      </c>
      <c r="D1842" s="375" t="s">
        <v>26475</v>
      </c>
      <c r="F1842" t="str">
        <f t="shared" si="58"/>
        <v>94578</v>
      </c>
      <c r="H1842" s="35">
        <f t="shared" si="59"/>
        <v>472.47</v>
      </c>
    </row>
    <row r="1843" spans="1:8" ht="40.5">
      <c r="A1843" s="375" t="s">
        <v>9418</v>
      </c>
      <c r="B1843" s="330" t="s">
        <v>5010</v>
      </c>
      <c r="C1843" s="375" t="s">
        <v>73</v>
      </c>
      <c r="D1843" s="375" t="s">
        <v>26476</v>
      </c>
      <c r="F1843" t="str">
        <f t="shared" si="58"/>
        <v>94579</v>
      </c>
      <c r="H1843" s="35">
        <f t="shared" si="59"/>
        <v>370.25</v>
      </c>
    </row>
    <row r="1844" spans="1:8" ht="40.5">
      <c r="A1844" s="375" t="s">
        <v>9419</v>
      </c>
      <c r="B1844" s="330" t="s">
        <v>5011</v>
      </c>
      <c r="C1844" s="375" t="s">
        <v>73</v>
      </c>
      <c r="D1844" s="375" t="s">
        <v>26477</v>
      </c>
      <c r="F1844" t="str">
        <f t="shared" si="58"/>
        <v>94580</v>
      </c>
      <c r="H1844" s="35">
        <f t="shared" si="59"/>
        <v>535.16999999999996</v>
      </c>
    </row>
    <row r="1845" spans="1:8" ht="27">
      <c r="A1845" s="375" t="s">
        <v>9420</v>
      </c>
      <c r="B1845" s="330" t="s">
        <v>5012</v>
      </c>
      <c r="C1845" s="375" t="s">
        <v>73</v>
      </c>
      <c r="D1845" s="375" t="s">
        <v>26478</v>
      </c>
      <c r="F1845" t="str">
        <f t="shared" si="58"/>
        <v>94581</v>
      </c>
      <c r="H1845" s="35">
        <f t="shared" si="59"/>
        <v>537.84</v>
      </c>
    </row>
    <row r="1846" spans="1:8" ht="40.5">
      <c r="A1846" s="375" t="s">
        <v>9421</v>
      </c>
      <c r="B1846" s="330" t="s">
        <v>5013</v>
      </c>
      <c r="C1846" s="375" t="s">
        <v>73</v>
      </c>
      <c r="D1846" s="375" t="s">
        <v>26479</v>
      </c>
      <c r="F1846" t="str">
        <f t="shared" si="58"/>
        <v>94582</v>
      </c>
      <c r="H1846" s="35">
        <f t="shared" si="59"/>
        <v>319</v>
      </c>
    </row>
    <row r="1847" spans="1:8" ht="40.5">
      <c r="A1847" s="375" t="s">
        <v>9422</v>
      </c>
      <c r="B1847" s="330" t="s">
        <v>5014</v>
      </c>
      <c r="C1847" s="375" t="s">
        <v>73</v>
      </c>
      <c r="D1847" s="375" t="s">
        <v>26480</v>
      </c>
      <c r="F1847" t="str">
        <f t="shared" si="58"/>
        <v>94584</v>
      </c>
      <c r="H1847" s="35">
        <f t="shared" si="59"/>
        <v>480.27</v>
      </c>
    </row>
    <row r="1848" spans="1:8" ht="40.5">
      <c r="A1848" s="375" t="s">
        <v>9423</v>
      </c>
      <c r="B1848" s="330" t="s">
        <v>5015</v>
      </c>
      <c r="C1848" s="375" t="s">
        <v>73</v>
      </c>
      <c r="D1848" s="375" t="s">
        <v>26481</v>
      </c>
      <c r="F1848" t="str">
        <f t="shared" si="58"/>
        <v>94585</v>
      </c>
      <c r="H1848" s="35">
        <f t="shared" si="59"/>
        <v>369.44</v>
      </c>
    </row>
    <row r="1849" spans="1:8" ht="27">
      <c r="A1849" s="375" t="s">
        <v>9424</v>
      </c>
      <c r="B1849" s="330" t="s">
        <v>5016</v>
      </c>
      <c r="C1849" s="375" t="s">
        <v>73</v>
      </c>
      <c r="D1849" s="375" t="s">
        <v>26482</v>
      </c>
      <c r="F1849" t="str">
        <f t="shared" si="58"/>
        <v>94586</v>
      </c>
      <c r="H1849" s="35">
        <f t="shared" si="59"/>
        <v>544.27</v>
      </c>
    </row>
    <row r="1850" spans="1:8" ht="27">
      <c r="A1850" s="375" t="s">
        <v>5017</v>
      </c>
      <c r="B1850" s="330" t="s">
        <v>5018</v>
      </c>
      <c r="C1850" s="375" t="s">
        <v>75</v>
      </c>
      <c r="D1850" s="375" t="s">
        <v>26483</v>
      </c>
      <c r="F1850" t="str">
        <f t="shared" si="58"/>
        <v>73908/1</v>
      </c>
      <c r="H1850" s="35">
        <f t="shared" si="59"/>
        <v>51.59</v>
      </c>
    </row>
    <row r="1851" spans="1:8" ht="27">
      <c r="A1851" s="375" t="s">
        <v>5019</v>
      </c>
      <c r="B1851" s="330" t="s">
        <v>5020</v>
      </c>
      <c r="C1851" s="375" t="s">
        <v>75</v>
      </c>
      <c r="D1851" s="375" t="s">
        <v>14894</v>
      </c>
      <c r="F1851" t="str">
        <f t="shared" si="58"/>
        <v>73908/2</v>
      </c>
      <c r="H1851" s="35">
        <f t="shared" si="59"/>
        <v>39.979999999999997</v>
      </c>
    </row>
    <row r="1852" spans="1:8">
      <c r="A1852" s="375" t="s">
        <v>9425</v>
      </c>
      <c r="B1852" s="330" t="s">
        <v>5021</v>
      </c>
      <c r="C1852" s="375" t="s">
        <v>75</v>
      </c>
      <c r="D1852" s="375" t="s">
        <v>25016</v>
      </c>
      <c r="F1852" t="str">
        <f t="shared" si="58"/>
        <v>85015</v>
      </c>
      <c r="H1852" s="35">
        <f t="shared" si="59"/>
        <v>26.74</v>
      </c>
    </row>
    <row r="1853" spans="1:8" ht="27">
      <c r="A1853" s="375" t="s">
        <v>9426</v>
      </c>
      <c r="B1853" s="330" t="s">
        <v>5022</v>
      </c>
      <c r="C1853" s="375" t="s">
        <v>75</v>
      </c>
      <c r="D1853" s="375" t="s">
        <v>26484</v>
      </c>
      <c r="F1853" t="str">
        <f t="shared" si="58"/>
        <v>85016</v>
      </c>
      <c r="H1853" s="35">
        <f t="shared" si="59"/>
        <v>33.340000000000003</v>
      </c>
    </row>
    <row r="1854" spans="1:8" ht="54">
      <c r="A1854" s="375" t="s">
        <v>9427</v>
      </c>
      <c r="B1854" s="330" t="s">
        <v>9428</v>
      </c>
      <c r="C1854" s="375" t="s">
        <v>83</v>
      </c>
      <c r="D1854" s="375" t="s">
        <v>26485</v>
      </c>
      <c r="F1854" t="str">
        <f t="shared" si="58"/>
        <v>97751</v>
      </c>
      <c r="H1854" s="35">
        <f t="shared" si="59"/>
        <v>734.15</v>
      </c>
    </row>
    <row r="1855" spans="1:8" ht="54">
      <c r="A1855" s="375" t="s">
        <v>9429</v>
      </c>
      <c r="B1855" s="330" t="s">
        <v>9430</v>
      </c>
      <c r="C1855" s="375" t="s">
        <v>83</v>
      </c>
      <c r="D1855" s="375" t="s">
        <v>26486</v>
      </c>
      <c r="F1855" t="str">
        <f t="shared" si="58"/>
        <v>97752</v>
      </c>
      <c r="H1855" s="35">
        <f t="shared" si="59"/>
        <v>691.55</v>
      </c>
    </row>
    <row r="1856" spans="1:8" ht="54">
      <c r="A1856" s="375" t="s">
        <v>9431</v>
      </c>
      <c r="B1856" s="330" t="s">
        <v>9432</v>
      </c>
      <c r="C1856" s="375" t="s">
        <v>83</v>
      </c>
      <c r="D1856" s="375" t="s">
        <v>26487</v>
      </c>
      <c r="F1856" t="str">
        <f t="shared" si="58"/>
        <v>97753</v>
      </c>
      <c r="H1856" s="35">
        <f t="shared" si="59"/>
        <v>632.23</v>
      </c>
    </row>
    <row r="1857" spans="1:8" ht="54">
      <c r="A1857" s="375" t="s">
        <v>9433</v>
      </c>
      <c r="B1857" s="330" t="s">
        <v>9434</v>
      </c>
      <c r="C1857" s="375" t="s">
        <v>83</v>
      </c>
      <c r="D1857" s="375" t="s">
        <v>26488</v>
      </c>
      <c r="F1857" t="str">
        <f t="shared" si="58"/>
        <v>97754</v>
      </c>
      <c r="H1857" s="35">
        <f t="shared" si="59"/>
        <v>593.29999999999995</v>
      </c>
    </row>
    <row r="1858" spans="1:8" ht="67.5">
      <c r="A1858" s="375" t="s">
        <v>9435</v>
      </c>
      <c r="B1858" s="330" t="s">
        <v>9436</v>
      </c>
      <c r="C1858" s="375" t="s">
        <v>83</v>
      </c>
      <c r="D1858" s="375" t="s">
        <v>26489</v>
      </c>
      <c r="F1858" t="str">
        <f t="shared" si="58"/>
        <v>97755</v>
      </c>
      <c r="H1858" s="35">
        <f t="shared" si="59"/>
        <v>716.98</v>
      </c>
    </row>
    <row r="1859" spans="1:8" ht="67.5">
      <c r="A1859" s="375" t="s">
        <v>9437</v>
      </c>
      <c r="B1859" s="330" t="s">
        <v>9438</v>
      </c>
      <c r="C1859" s="375" t="s">
        <v>83</v>
      </c>
      <c r="D1859" s="375" t="s">
        <v>26490</v>
      </c>
      <c r="F1859" t="str">
        <f t="shared" si="58"/>
        <v>97756</v>
      </c>
      <c r="H1859" s="35">
        <f t="shared" si="59"/>
        <v>676.79</v>
      </c>
    </row>
    <row r="1860" spans="1:8" ht="67.5">
      <c r="A1860" s="375" t="s">
        <v>9439</v>
      </c>
      <c r="B1860" s="330" t="s">
        <v>9440</v>
      </c>
      <c r="C1860" s="375" t="s">
        <v>83</v>
      </c>
      <c r="D1860" s="375" t="s">
        <v>26491</v>
      </c>
      <c r="F1860" t="str">
        <f t="shared" si="58"/>
        <v>97757</v>
      </c>
      <c r="H1860" s="35">
        <f t="shared" si="59"/>
        <v>613.58000000000004</v>
      </c>
    </row>
    <row r="1861" spans="1:8" ht="67.5">
      <c r="A1861" s="375" t="s">
        <v>9441</v>
      </c>
      <c r="B1861" s="330" t="s">
        <v>9442</v>
      </c>
      <c r="C1861" s="375" t="s">
        <v>83</v>
      </c>
      <c r="D1861" s="375" t="s">
        <v>26492</v>
      </c>
      <c r="F1861" t="str">
        <f t="shared" ref="F1861:F1924" si="60">TRIM(A1861)</f>
        <v>97758</v>
      </c>
      <c r="H1861" s="35">
        <f t="shared" ref="H1861:H1924" si="61">ROUND(D1861*(1+$H$1),2)</f>
        <v>567.97</v>
      </c>
    </row>
    <row r="1862" spans="1:8" ht="54">
      <c r="A1862" s="375" t="s">
        <v>9443</v>
      </c>
      <c r="B1862" s="330" t="s">
        <v>9444</v>
      </c>
      <c r="C1862" s="375" t="s">
        <v>83</v>
      </c>
      <c r="D1862" s="375" t="s">
        <v>26493</v>
      </c>
      <c r="F1862" t="str">
        <f t="shared" si="60"/>
        <v>97759</v>
      </c>
      <c r="H1862" s="35">
        <f t="shared" si="61"/>
        <v>719.12</v>
      </c>
    </row>
    <row r="1863" spans="1:8" ht="54">
      <c r="A1863" s="375" t="s">
        <v>9445</v>
      </c>
      <c r="B1863" s="330" t="s">
        <v>9446</v>
      </c>
      <c r="C1863" s="375" t="s">
        <v>83</v>
      </c>
      <c r="D1863" s="375" t="s">
        <v>26494</v>
      </c>
      <c r="F1863" t="str">
        <f t="shared" si="60"/>
        <v>97760</v>
      </c>
      <c r="H1863" s="35">
        <f t="shared" si="61"/>
        <v>669.74</v>
      </c>
    </row>
    <row r="1864" spans="1:8" ht="54">
      <c r="A1864" s="375" t="s">
        <v>9447</v>
      </c>
      <c r="B1864" s="330" t="s">
        <v>9448</v>
      </c>
      <c r="C1864" s="375" t="s">
        <v>83</v>
      </c>
      <c r="D1864" s="375" t="s">
        <v>26495</v>
      </c>
      <c r="F1864" t="str">
        <f t="shared" si="60"/>
        <v>97761</v>
      </c>
      <c r="H1864" s="35">
        <f t="shared" si="61"/>
        <v>600.33000000000004</v>
      </c>
    </row>
    <row r="1865" spans="1:8" ht="54">
      <c r="A1865" s="375" t="s">
        <v>9449</v>
      </c>
      <c r="B1865" s="330" t="s">
        <v>9450</v>
      </c>
      <c r="C1865" s="375" t="s">
        <v>83</v>
      </c>
      <c r="D1865" s="375" t="s">
        <v>25228</v>
      </c>
      <c r="F1865" t="str">
        <f t="shared" si="60"/>
        <v>97762</v>
      </c>
      <c r="H1865" s="35">
        <f t="shared" si="61"/>
        <v>550.04999999999995</v>
      </c>
    </row>
    <row r="1866" spans="1:8" ht="54">
      <c r="A1866" s="375" t="s">
        <v>9451</v>
      </c>
      <c r="B1866" s="330" t="s">
        <v>9452</v>
      </c>
      <c r="C1866" s="375" t="s">
        <v>83</v>
      </c>
      <c r="D1866" s="375" t="s">
        <v>26496</v>
      </c>
      <c r="F1866" t="str">
        <f t="shared" si="60"/>
        <v>97763</v>
      </c>
      <c r="H1866" s="35">
        <f t="shared" si="61"/>
        <v>589.96</v>
      </c>
    </row>
    <row r="1867" spans="1:8" ht="54">
      <c r="A1867" s="375" t="s">
        <v>9453</v>
      </c>
      <c r="B1867" s="330" t="s">
        <v>9454</v>
      </c>
      <c r="C1867" s="375" t="s">
        <v>83</v>
      </c>
      <c r="D1867" s="375" t="s">
        <v>26497</v>
      </c>
      <c r="F1867" t="str">
        <f t="shared" si="60"/>
        <v>97764</v>
      </c>
      <c r="H1867" s="35">
        <f t="shared" si="61"/>
        <v>565.42999999999995</v>
      </c>
    </row>
    <row r="1868" spans="1:8" ht="54">
      <c r="A1868" s="375" t="s">
        <v>9455</v>
      </c>
      <c r="B1868" s="330" t="s">
        <v>9456</v>
      </c>
      <c r="C1868" s="375" t="s">
        <v>83</v>
      </c>
      <c r="D1868" s="375" t="s">
        <v>26498</v>
      </c>
      <c r="F1868" t="str">
        <f t="shared" si="60"/>
        <v>97765</v>
      </c>
      <c r="H1868" s="35">
        <f t="shared" si="61"/>
        <v>532.5</v>
      </c>
    </row>
    <row r="1869" spans="1:8" ht="54">
      <c r="A1869" s="375" t="s">
        <v>9457</v>
      </c>
      <c r="B1869" s="330" t="s">
        <v>9458</v>
      </c>
      <c r="C1869" s="375" t="s">
        <v>83</v>
      </c>
      <c r="D1869" s="375" t="s">
        <v>26499</v>
      </c>
      <c r="F1869" t="str">
        <f t="shared" si="60"/>
        <v>97766</v>
      </c>
      <c r="H1869" s="35">
        <f t="shared" si="61"/>
        <v>511.9</v>
      </c>
    </row>
    <row r="1870" spans="1:8" ht="67.5">
      <c r="A1870" s="375" t="s">
        <v>9459</v>
      </c>
      <c r="B1870" s="330" t="s">
        <v>9460</v>
      </c>
      <c r="C1870" s="375" t="s">
        <v>83</v>
      </c>
      <c r="D1870" s="375" t="s">
        <v>26500</v>
      </c>
      <c r="F1870" t="str">
        <f t="shared" si="60"/>
        <v>97767</v>
      </c>
      <c r="H1870" s="35">
        <f t="shared" si="61"/>
        <v>533.39</v>
      </c>
    </row>
    <row r="1871" spans="1:8" ht="67.5">
      <c r="A1871" s="375" t="s">
        <v>9461</v>
      </c>
      <c r="B1871" s="330" t="s">
        <v>9462</v>
      </c>
      <c r="C1871" s="375" t="s">
        <v>83</v>
      </c>
      <c r="D1871" s="375" t="s">
        <v>26501</v>
      </c>
      <c r="F1871" t="str">
        <f t="shared" si="60"/>
        <v>97768</v>
      </c>
      <c r="H1871" s="35">
        <f t="shared" si="61"/>
        <v>519.33000000000004</v>
      </c>
    </row>
    <row r="1872" spans="1:8" ht="67.5">
      <c r="A1872" s="375" t="s">
        <v>9463</v>
      </c>
      <c r="B1872" s="330" t="s">
        <v>9464</v>
      </c>
      <c r="C1872" s="375" t="s">
        <v>83</v>
      </c>
      <c r="D1872" s="375" t="s">
        <v>26502</v>
      </c>
      <c r="F1872" t="str">
        <f t="shared" si="60"/>
        <v>97769</v>
      </c>
      <c r="H1872" s="35">
        <f t="shared" si="61"/>
        <v>491.78</v>
      </c>
    </row>
    <row r="1873" spans="1:8" ht="67.5">
      <c r="A1873" s="375" t="s">
        <v>9465</v>
      </c>
      <c r="B1873" s="330" t="s">
        <v>9466</v>
      </c>
      <c r="C1873" s="375" t="s">
        <v>83</v>
      </c>
      <c r="D1873" s="375" t="s">
        <v>26503</v>
      </c>
      <c r="F1873" t="str">
        <f t="shared" si="60"/>
        <v>97770</v>
      </c>
      <c r="H1873" s="35">
        <f t="shared" si="61"/>
        <v>469.24</v>
      </c>
    </row>
    <row r="1874" spans="1:8" ht="54">
      <c r="A1874" s="375" t="s">
        <v>9467</v>
      </c>
      <c r="B1874" s="330" t="s">
        <v>9468</v>
      </c>
      <c r="C1874" s="375" t="s">
        <v>83</v>
      </c>
      <c r="D1874" s="375" t="s">
        <v>26504</v>
      </c>
      <c r="F1874" t="str">
        <f t="shared" si="60"/>
        <v>97771</v>
      </c>
      <c r="H1874" s="35">
        <f t="shared" si="61"/>
        <v>510.82</v>
      </c>
    </row>
    <row r="1875" spans="1:8" ht="54">
      <c r="A1875" s="375" t="s">
        <v>9469</v>
      </c>
      <c r="B1875" s="330" t="s">
        <v>9470</v>
      </c>
      <c r="C1875" s="375" t="s">
        <v>83</v>
      </c>
      <c r="D1875" s="375" t="s">
        <v>26505</v>
      </c>
      <c r="F1875" t="str">
        <f t="shared" si="60"/>
        <v>97772</v>
      </c>
      <c r="H1875" s="35">
        <f t="shared" si="61"/>
        <v>492.88</v>
      </c>
    </row>
    <row r="1876" spans="1:8" ht="54">
      <c r="A1876" s="375" t="s">
        <v>9471</v>
      </c>
      <c r="B1876" s="330" t="s">
        <v>9472</v>
      </c>
      <c r="C1876" s="375" t="s">
        <v>83</v>
      </c>
      <c r="D1876" s="375" t="s">
        <v>26506</v>
      </c>
      <c r="F1876" t="str">
        <f t="shared" si="60"/>
        <v>97773</v>
      </c>
      <c r="H1876" s="35">
        <f t="shared" si="61"/>
        <v>464.99</v>
      </c>
    </row>
    <row r="1877" spans="1:8" ht="54">
      <c r="A1877" s="375" t="s">
        <v>9473</v>
      </c>
      <c r="B1877" s="330" t="s">
        <v>9474</v>
      </c>
      <c r="C1877" s="375" t="s">
        <v>83</v>
      </c>
      <c r="D1877" s="375" t="s">
        <v>26507</v>
      </c>
      <c r="F1877" t="str">
        <f t="shared" si="60"/>
        <v>97774</v>
      </c>
      <c r="H1877" s="35">
        <f t="shared" si="61"/>
        <v>441.29</v>
      </c>
    </row>
    <row r="1878" spans="1:8" ht="67.5">
      <c r="A1878" s="375" t="s">
        <v>9475</v>
      </c>
      <c r="B1878" s="330" t="s">
        <v>9476</v>
      </c>
      <c r="C1878" s="375" t="s">
        <v>83</v>
      </c>
      <c r="D1878" s="375" t="s">
        <v>26508</v>
      </c>
      <c r="F1878" t="str">
        <f t="shared" si="60"/>
        <v>97775</v>
      </c>
      <c r="H1878" s="35">
        <f t="shared" si="61"/>
        <v>780.24</v>
      </c>
    </row>
    <row r="1879" spans="1:8" ht="67.5">
      <c r="A1879" s="375" t="s">
        <v>9477</v>
      </c>
      <c r="B1879" s="330" t="s">
        <v>9478</v>
      </c>
      <c r="C1879" s="375" t="s">
        <v>83</v>
      </c>
      <c r="D1879" s="375" t="s">
        <v>26509</v>
      </c>
      <c r="F1879" t="str">
        <f t="shared" si="60"/>
        <v>97776</v>
      </c>
      <c r="H1879" s="35">
        <f t="shared" si="61"/>
        <v>736.21</v>
      </c>
    </row>
    <row r="1880" spans="1:8" ht="67.5">
      <c r="A1880" s="375" t="s">
        <v>9479</v>
      </c>
      <c r="B1880" s="330" t="s">
        <v>9480</v>
      </c>
      <c r="C1880" s="375" t="s">
        <v>83</v>
      </c>
      <c r="D1880" s="375" t="s">
        <v>26510</v>
      </c>
      <c r="F1880" t="str">
        <f t="shared" si="60"/>
        <v>97777</v>
      </c>
      <c r="H1880" s="35">
        <f t="shared" si="61"/>
        <v>675.56</v>
      </c>
    </row>
    <row r="1881" spans="1:8" ht="67.5">
      <c r="A1881" s="375" t="s">
        <v>9481</v>
      </c>
      <c r="B1881" s="330" t="s">
        <v>9482</v>
      </c>
      <c r="C1881" s="375" t="s">
        <v>83</v>
      </c>
      <c r="D1881" s="375" t="s">
        <v>26511</v>
      </c>
      <c r="F1881" t="str">
        <f t="shared" si="60"/>
        <v>97778</v>
      </c>
      <c r="H1881" s="35">
        <f t="shared" si="61"/>
        <v>636.29999999999995</v>
      </c>
    </row>
    <row r="1882" spans="1:8" ht="67.5">
      <c r="A1882" s="375" t="s">
        <v>9483</v>
      </c>
      <c r="B1882" s="330" t="s">
        <v>9484</v>
      </c>
      <c r="C1882" s="375" t="s">
        <v>83</v>
      </c>
      <c r="D1882" s="375" t="s">
        <v>26512</v>
      </c>
      <c r="F1882" t="str">
        <f t="shared" si="60"/>
        <v>97779</v>
      </c>
      <c r="H1882" s="35">
        <f t="shared" si="61"/>
        <v>752.14</v>
      </c>
    </row>
    <row r="1883" spans="1:8" ht="67.5">
      <c r="A1883" s="375" t="s">
        <v>9485</v>
      </c>
      <c r="B1883" s="330" t="s">
        <v>9486</v>
      </c>
      <c r="C1883" s="375" t="s">
        <v>83</v>
      </c>
      <c r="D1883" s="375" t="s">
        <v>26513</v>
      </c>
      <c r="F1883" t="str">
        <f t="shared" si="60"/>
        <v>97780</v>
      </c>
      <c r="H1883" s="35">
        <f t="shared" si="61"/>
        <v>711.99</v>
      </c>
    </row>
    <row r="1884" spans="1:8" ht="67.5">
      <c r="A1884" s="375" t="s">
        <v>9487</v>
      </c>
      <c r="B1884" s="330" t="s">
        <v>9488</v>
      </c>
      <c r="C1884" s="375" t="s">
        <v>83</v>
      </c>
      <c r="D1884" s="375" t="s">
        <v>26514</v>
      </c>
      <c r="F1884" t="str">
        <f t="shared" si="60"/>
        <v>97781</v>
      </c>
      <c r="H1884" s="35">
        <f t="shared" si="61"/>
        <v>648</v>
      </c>
    </row>
    <row r="1885" spans="1:8" ht="67.5">
      <c r="A1885" s="375" t="s">
        <v>9489</v>
      </c>
      <c r="B1885" s="330" t="s">
        <v>9490</v>
      </c>
      <c r="C1885" s="375" t="s">
        <v>83</v>
      </c>
      <c r="D1885" s="375" t="s">
        <v>26515</v>
      </c>
      <c r="F1885" t="str">
        <f t="shared" si="60"/>
        <v>97782</v>
      </c>
      <c r="H1885" s="35">
        <f t="shared" si="61"/>
        <v>601.58000000000004</v>
      </c>
    </row>
    <row r="1886" spans="1:8" ht="67.5">
      <c r="A1886" s="375" t="s">
        <v>9491</v>
      </c>
      <c r="B1886" s="330" t="s">
        <v>9492</v>
      </c>
      <c r="C1886" s="375" t="s">
        <v>83</v>
      </c>
      <c r="D1886" s="375" t="s">
        <v>26516</v>
      </c>
      <c r="F1886" t="str">
        <f t="shared" si="60"/>
        <v>97783</v>
      </c>
      <c r="H1886" s="35">
        <f t="shared" si="61"/>
        <v>754.12</v>
      </c>
    </row>
    <row r="1887" spans="1:8" ht="67.5">
      <c r="A1887" s="375" t="s">
        <v>9493</v>
      </c>
      <c r="B1887" s="330" t="s">
        <v>9494</v>
      </c>
      <c r="C1887" s="375" t="s">
        <v>83</v>
      </c>
      <c r="D1887" s="375" t="s">
        <v>26517</v>
      </c>
      <c r="F1887" t="str">
        <f t="shared" si="60"/>
        <v>97784</v>
      </c>
      <c r="H1887" s="35">
        <f t="shared" si="61"/>
        <v>704.01</v>
      </c>
    </row>
    <row r="1888" spans="1:8" ht="67.5">
      <c r="A1888" s="375" t="s">
        <v>9495</v>
      </c>
      <c r="B1888" s="330" t="s">
        <v>9496</v>
      </c>
      <c r="C1888" s="375" t="s">
        <v>83</v>
      </c>
      <c r="D1888" s="375" t="s">
        <v>26518</v>
      </c>
      <c r="F1888" t="str">
        <f t="shared" si="60"/>
        <v>97785</v>
      </c>
      <c r="H1888" s="35">
        <f t="shared" si="61"/>
        <v>633.54</v>
      </c>
    </row>
    <row r="1889" spans="1:8" ht="67.5">
      <c r="A1889" s="375" t="s">
        <v>9497</v>
      </c>
      <c r="B1889" s="330" t="s">
        <v>9498</v>
      </c>
      <c r="C1889" s="375" t="s">
        <v>83</v>
      </c>
      <c r="D1889" s="375" t="s">
        <v>26519</v>
      </c>
      <c r="F1889" t="str">
        <f t="shared" si="60"/>
        <v>97786</v>
      </c>
      <c r="H1889" s="35">
        <f t="shared" si="61"/>
        <v>581.99</v>
      </c>
    </row>
    <row r="1890" spans="1:8" ht="67.5">
      <c r="A1890" s="375" t="s">
        <v>9499</v>
      </c>
      <c r="B1890" s="330" t="s">
        <v>9500</v>
      </c>
      <c r="C1890" s="375" t="s">
        <v>83</v>
      </c>
      <c r="D1890" s="375" t="s">
        <v>26520</v>
      </c>
      <c r="F1890" t="str">
        <f t="shared" si="60"/>
        <v>97787</v>
      </c>
      <c r="H1890" s="35">
        <f t="shared" si="61"/>
        <v>636.05999999999995</v>
      </c>
    </row>
    <row r="1891" spans="1:8" ht="67.5">
      <c r="A1891" s="375" t="s">
        <v>9501</v>
      </c>
      <c r="B1891" s="330" t="s">
        <v>9502</v>
      </c>
      <c r="C1891" s="375" t="s">
        <v>83</v>
      </c>
      <c r="D1891" s="375" t="s">
        <v>26521</v>
      </c>
      <c r="F1891" t="str">
        <f t="shared" si="60"/>
        <v>97788</v>
      </c>
      <c r="H1891" s="35">
        <f t="shared" si="61"/>
        <v>610.09</v>
      </c>
    </row>
    <row r="1892" spans="1:8" ht="67.5">
      <c r="A1892" s="375" t="s">
        <v>9503</v>
      </c>
      <c r="B1892" s="330" t="s">
        <v>9504</v>
      </c>
      <c r="C1892" s="375" t="s">
        <v>83</v>
      </c>
      <c r="D1892" s="375" t="s">
        <v>26522</v>
      </c>
      <c r="F1892" t="str">
        <f t="shared" si="60"/>
        <v>97789</v>
      </c>
      <c r="H1892" s="35">
        <f t="shared" si="61"/>
        <v>575.84</v>
      </c>
    </row>
    <row r="1893" spans="1:8" ht="67.5">
      <c r="A1893" s="375" t="s">
        <v>9505</v>
      </c>
      <c r="B1893" s="330" t="s">
        <v>9506</v>
      </c>
      <c r="C1893" s="375" t="s">
        <v>83</v>
      </c>
      <c r="D1893" s="375" t="s">
        <v>26523</v>
      </c>
      <c r="F1893" t="str">
        <f t="shared" si="60"/>
        <v>97790</v>
      </c>
      <c r="H1893" s="35">
        <f t="shared" si="61"/>
        <v>554.9</v>
      </c>
    </row>
    <row r="1894" spans="1:8" ht="67.5">
      <c r="A1894" s="375" t="s">
        <v>9507</v>
      </c>
      <c r="B1894" s="330" t="s">
        <v>9508</v>
      </c>
      <c r="C1894" s="375" t="s">
        <v>83</v>
      </c>
      <c r="D1894" s="375" t="s">
        <v>26524</v>
      </c>
      <c r="F1894" t="str">
        <f t="shared" si="60"/>
        <v>97791</v>
      </c>
      <c r="H1894" s="35">
        <f t="shared" si="61"/>
        <v>568.55999999999995</v>
      </c>
    </row>
    <row r="1895" spans="1:8" ht="67.5">
      <c r="A1895" s="375" t="s">
        <v>9509</v>
      </c>
      <c r="B1895" s="330" t="s">
        <v>9510</v>
      </c>
      <c r="C1895" s="375" t="s">
        <v>83</v>
      </c>
      <c r="D1895" s="375" t="s">
        <v>26525</v>
      </c>
      <c r="F1895" t="str">
        <f t="shared" si="60"/>
        <v>97792</v>
      </c>
      <c r="H1895" s="35">
        <f t="shared" si="61"/>
        <v>554.53</v>
      </c>
    </row>
    <row r="1896" spans="1:8" ht="67.5">
      <c r="A1896" s="375" t="s">
        <v>9511</v>
      </c>
      <c r="B1896" s="330" t="s">
        <v>9512</v>
      </c>
      <c r="C1896" s="375" t="s">
        <v>83</v>
      </c>
      <c r="D1896" s="375" t="s">
        <v>26526</v>
      </c>
      <c r="F1896" t="str">
        <f t="shared" si="60"/>
        <v>97793</v>
      </c>
      <c r="H1896" s="35">
        <f t="shared" si="61"/>
        <v>526.21</v>
      </c>
    </row>
    <row r="1897" spans="1:8" ht="67.5">
      <c r="A1897" s="375" t="s">
        <v>9513</v>
      </c>
      <c r="B1897" s="330" t="s">
        <v>9514</v>
      </c>
      <c r="C1897" s="375" t="s">
        <v>83</v>
      </c>
      <c r="D1897" s="375" t="s">
        <v>26527</v>
      </c>
      <c r="F1897" t="str">
        <f t="shared" si="60"/>
        <v>97794</v>
      </c>
      <c r="H1897" s="35">
        <f t="shared" si="61"/>
        <v>502.85</v>
      </c>
    </row>
    <row r="1898" spans="1:8" ht="67.5">
      <c r="A1898" s="375" t="s">
        <v>9515</v>
      </c>
      <c r="B1898" s="330" t="s">
        <v>9516</v>
      </c>
      <c r="C1898" s="375" t="s">
        <v>83</v>
      </c>
      <c r="D1898" s="375" t="s">
        <v>26528</v>
      </c>
      <c r="F1898" t="str">
        <f t="shared" si="60"/>
        <v>97795</v>
      </c>
      <c r="H1898" s="35">
        <f t="shared" si="61"/>
        <v>545.80999999999995</v>
      </c>
    </row>
    <row r="1899" spans="1:8" ht="67.5">
      <c r="A1899" s="375" t="s">
        <v>9517</v>
      </c>
      <c r="B1899" s="330" t="s">
        <v>9518</v>
      </c>
      <c r="C1899" s="375" t="s">
        <v>83</v>
      </c>
      <c r="D1899" s="375" t="s">
        <v>26529</v>
      </c>
      <c r="F1899" t="str">
        <f t="shared" si="60"/>
        <v>97796</v>
      </c>
      <c r="H1899" s="35">
        <f t="shared" si="61"/>
        <v>527.15</v>
      </c>
    </row>
    <row r="1900" spans="1:8" ht="67.5">
      <c r="A1900" s="375" t="s">
        <v>9519</v>
      </c>
      <c r="B1900" s="330" t="s">
        <v>9520</v>
      </c>
      <c r="C1900" s="375" t="s">
        <v>83</v>
      </c>
      <c r="D1900" s="375" t="s">
        <v>26530</v>
      </c>
      <c r="F1900" t="str">
        <f t="shared" si="60"/>
        <v>97797</v>
      </c>
      <c r="H1900" s="35">
        <f t="shared" si="61"/>
        <v>498.2</v>
      </c>
    </row>
    <row r="1901" spans="1:8" ht="67.5">
      <c r="A1901" s="375" t="s">
        <v>9521</v>
      </c>
      <c r="B1901" s="330" t="s">
        <v>9522</v>
      </c>
      <c r="C1901" s="375" t="s">
        <v>83</v>
      </c>
      <c r="D1901" s="375" t="s">
        <v>26531</v>
      </c>
      <c r="F1901" t="str">
        <f t="shared" si="60"/>
        <v>97798</v>
      </c>
      <c r="H1901" s="35">
        <f t="shared" si="61"/>
        <v>473.23</v>
      </c>
    </row>
    <row r="1902" spans="1:8" ht="40.5">
      <c r="A1902" s="375" t="s">
        <v>9523</v>
      </c>
      <c r="B1902" s="330" t="s">
        <v>9524</v>
      </c>
      <c r="C1902" s="375" t="s">
        <v>83</v>
      </c>
      <c r="D1902" s="375" t="s">
        <v>26532</v>
      </c>
      <c r="F1902" t="str">
        <f t="shared" si="60"/>
        <v>97799</v>
      </c>
      <c r="H1902" s="35">
        <f t="shared" si="61"/>
        <v>616.37</v>
      </c>
    </row>
    <row r="1903" spans="1:8" ht="40.5">
      <c r="A1903" s="375" t="s">
        <v>9525</v>
      </c>
      <c r="B1903" s="330" t="s">
        <v>9526</v>
      </c>
      <c r="C1903" s="375" t="s">
        <v>83</v>
      </c>
      <c r="D1903" s="375" t="s">
        <v>26533</v>
      </c>
      <c r="F1903" t="str">
        <f t="shared" si="60"/>
        <v>97800</v>
      </c>
      <c r="H1903" s="35">
        <f t="shared" si="61"/>
        <v>664.79</v>
      </c>
    </row>
    <row r="1904" spans="1:8" ht="67.5">
      <c r="A1904" s="375" t="s">
        <v>9527</v>
      </c>
      <c r="B1904" s="330" t="s">
        <v>5023</v>
      </c>
      <c r="C1904" s="375" t="s">
        <v>75</v>
      </c>
      <c r="D1904" s="375" t="s">
        <v>26534</v>
      </c>
      <c r="F1904" t="str">
        <f t="shared" si="60"/>
        <v>89198</v>
      </c>
      <c r="H1904" s="35">
        <f t="shared" si="61"/>
        <v>93.76</v>
      </c>
    </row>
    <row r="1905" spans="1:8" ht="67.5">
      <c r="A1905" s="375" t="s">
        <v>9528</v>
      </c>
      <c r="B1905" s="330" t="s">
        <v>5024</v>
      </c>
      <c r="C1905" s="375" t="s">
        <v>75</v>
      </c>
      <c r="D1905" s="375" t="s">
        <v>26535</v>
      </c>
      <c r="F1905" t="str">
        <f t="shared" si="60"/>
        <v>89199</v>
      </c>
      <c r="H1905" s="35">
        <f t="shared" si="61"/>
        <v>123.29</v>
      </c>
    </row>
    <row r="1906" spans="1:8" ht="67.5">
      <c r="A1906" s="375" t="s">
        <v>9529</v>
      </c>
      <c r="B1906" s="330" t="s">
        <v>5025</v>
      </c>
      <c r="C1906" s="375" t="s">
        <v>75</v>
      </c>
      <c r="D1906" s="375" t="s">
        <v>26536</v>
      </c>
      <c r="F1906" t="str">
        <f t="shared" si="60"/>
        <v>89200</v>
      </c>
      <c r="H1906" s="35">
        <f t="shared" si="61"/>
        <v>289.58</v>
      </c>
    </row>
    <row r="1907" spans="1:8" ht="67.5">
      <c r="A1907" s="375" t="s">
        <v>9530</v>
      </c>
      <c r="B1907" s="330" t="s">
        <v>5026</v>
      </c>
      <c r="C1907" s="375" t="s">
        <v>75</v>
      </c>
      <c r="D1907" s="375" t="s">
        <v>24798</v>
      </c>
      <c r="F1907" t="str">
        <f t="shared" si="60"/>
        <v>89201</v>
      </c>
      <c r="H1907" s="35">
        <f t="shared" si="61"/>
        <v>75.540000000000006</v>
      </c>
    </row>
    <row r="1908" spans="1:8" ht="67.5">
      <c r="A1908" s="375" t="s">
        <v>9531</v>
      </c>
      <c r="B1908" s="330" t="s">
        <v>5027</v>
      </c>
      <c r="C1908" s="375" t="s">
        <v>75</v>
      </c>
      <c r="D1908" s="375" t="s">
        <v>26537</v>
      </c>
      <c r="F1908" t="str">
        <f t="shared" si="60"/>
        <v>89202</v>
      </c>
      <c r="H1908" s="35">
        <f t="shared" si="61"/>
        <v>97.76</v>
      </c>
    </row>
    <row r="1909" spans="1:8" ht="67.5">
      <c r="A1909" s="375" t="s">
        <v>9532</v>
      </c>
      <c r="B1909" s="330" t="s">
        <v>5028</v>
      </c>
      <c r="C1909" s="375" t="s">
        <v>75</v>
      </c>
      <c r="D1909" s="375" t="s">
        <v>26538</v>
      </c>
      <c r="F1909" t="str">
        <f t="shared" si="60"/>
        <v>89203</v>
      </c>
      <c r="H1909" s="35">
        <f t="shared" si="61"/>
        <v>227.61</v>
      </c>
    </row>
    <row r="1910" spans="1:8" ht="67.5">
      <c r="A1910" s="375" t="s">
        <v>9533</v>
      </c>
      <c r="B1910" s="330" t="s">
        <v>5029</v>
      </c>
      <c r="C1910" s="375" t="s">
        <v>75</v>
      </c>
      <c r="D1910" s="375" t="s">
        <v>24402</v>
      </c>
      <c r="F1910" t="str">
        <f t="shared" si="60"/>
        <v>89204</v>
      </c>
      <c r="H1910" s="35">
        <f t="shared" si="61"/>
        <v>68.7</v>
      </c>
    </row>
    <row r="1911" spans="1:8" ht="67.5">
      <c r="A1911" s="375" t="s">
        <v>9534</v>
      </c>
      <c r="B1911" s="330" t="s">
        <v>5030</v>
      </c>
      <c r="C1911" s="375" t="s">
        <v>75</v>
      </c>
      <c r="D1911" s="375" t="s">
        <v>26539</v>
      </c>
      <c r="F1911" t="str">
        <f t="shared" si="60"/>
        <v>89205</v>
      </c>
      <c r="H1911" s="35">
        <f t="shared" si="61"/>
        <v>89.76</v>
      </c>
    </row>
    <row r="1912" spans="1:8" ht="67.5">
      <c r="A1912" s="375" t="s">
        <v>9535</v>
      </c>
      <c r="B1912" s="330" t="s">
        <v>5031</v>
      </c>
      <c r="C1912" s="375" t="s">
        <v>75</v>
      </c>
      <c r="D1912" s="375" t="s">
        <v>26540</v>
      </c>
      <c r="F1912" t="str">
        <f t="shared" si="60"/>
        <v>89206</v>
      </c>
      <c r="H1912" s="35">
        <f t="shared" si="61"/>
        <v>212.39</v>
      </c>
    </row>
    <row r="1913" spans="1:8" ht="54">
      <c r="A1913" s="375" t="s">
        <v>9536</v>
      </c>
      <c r="B1913" s="330" t="s">
        <v>5032</v>
      </c>
      <c r="C1913" s="375" t="s">
        <v>75</v>
      </c>
      <c r="D1913" s="375" t="s">
        <v>26541</v>
      </c>
      <c r="F1913" t="str">
        <f t="shared" si="60"/>
        <v>90808</v>
      </c>
      <c r="H1913" s="35">
        <f t="shared" si="61"/>
        <v>76.33</v>
      </c>
    </row>
    <row r="1914" spans="1:8" ht="54">
      <c r="A1914" s="375" t="s">
        <v>9537</v>
      </c>
      <c r="B1914" s="330" t="s">
        <v>5033</v>
      </c>
      <c r="C1914" s="375" t="s">
        <v>75</v>
      </c>
      <c r="D1914" s="375" t="s">
        <v>26542</v>
      </c>
      <c r="F1914" t="str">
        <f t="shared" si="60"/>
        <v>90809</v>
      </c>
      <c r="H1914" s="35">
        <f t="shared" si="61"/>
        <v>73.760000000000005</v>
      </c>
    </row>
    <row r="1915" spans="1:8" ht="54">
      <c r="A1915" s="375" t="s">
        <v>9538</v>
      </c>
      <c r="B1915" s="330" t="s">
        <v>5034</v>
      </c>
      <c r="C1915" s="375" t="s">
        <v>75</v>
      </c>
      <c r="D1915" s="375" t="s">
        <v>24947</v>
      </c>
      <c r="F1915" t="str">
        <f t="shared" si="60"/>
        <v>90810</v>
      </c>
      <c r="H1915" s="35">
        <f t="shared" si="61"/>
        <v>163.29</v>
      </c>
    </row>
    <row r="1916" spans="1:8" ht="54">
      <c r="A1916" s="375" t="s">
        <v>9539</v>
      </c>
      <c r="B1916" s="330" t="s">
        <v>5035</v>
      </c>
      <c r="C1916" s="375" t="s">
        <v>75</v>
      </c>
      <c r="D1916" s="375" t="s">
        <v>26543</v>
      </c>
      <c r="F1916" t="str">
        <f t="shared" si="60"/>
        <v>90811</v>
      </c>
      <c r="H1916" s="35">
        <f t="shared" si="61"/>
        <v>155.38999999999999</v>
      </c>
    </row>
    <row r="1917" spans="1:8" ht="54">
      <c r="A1917" s="375" t="s">
        <v>9540</v>
      </c>
      <c r="B1917" s="330" t="s">
        <v>5036</v>
      </c>
      <c r="C1917" s="375" t="s">
        <v>75</v>
      </c>
      <c r="D1917" s="375" t="s">
        <v>26544</v>
      </c>
      <c r="F1917" t="str">
        <f t="shared" si="60"/>
        <v>90812</v>
      </c>
      <c r="H1917" s="35">
        <f t="shared" si="61"/>
        <v>280.41000000000003</v>
      </c>
    </row>
    <row r="1918" spans="1:8" ht="54">
      <c r="A1918" s="375" t="s">
        <v>9541</v>
      </c>
      <c r="B1918" s="330" t="s">
        <v>5037</v>
      </c>
      <c r="C1918" s="375" t="s">
        <v>75</v>
      </c>
      <c r="D1918" s="375" t="s">
        <v>26545</v>
      </c>
      <c r="F1918" t="str">
        <f t="shared" si="60"/>
        <v>90813</v>
      </c>
      <c r="H1918" s="35">
        <f t="shared" si="61"/>
        <v>269.47000000000003</v>
      </c>
    </row>
    <row r="1919" spans="1:8" ht="54">
      <c r="A1919" s="375" t="s">
        <v>9542</v>
      </c>
      <c r="B1919" s="330" t="s">
        <v>5038</v>
      </c>
      <c r="C1919" s="375" t="s">
        <v>75</v>
      </c>
      <c r="D1919" s="375" t="s">
        <v>26546</v>
      </c>
      <c r="F1919" t="str">
        <f t="shared" si="60"/>
        <v>90814</v>
      </c>
      <c r="H1919" s="35">
        <f t="shared" si="61"/>
        <v>339.62</v>
      </c>
    </row>
    <row r="1920" spans="1:8" ht="54">
      <c r="A1920" s="375" t="s">
        <v>9543</v>
      </c>
      <c r="B1920" s="330" t="s">
        <v>5039</v>
      </c>
      <c r="C1920" s="375" t="s">
        <v>75</v>
      </c>
      <c r="D1920" s="375" t="s">
        <v>26547</v>
      </c>
      <c r="F1920" t="str">
        <f t="shared" si="60"/>
        <v>90815</v>
      </c>
      <c r="H1920" s="35">
        <f t="shared" si="61"/>
        <v>411.95</v>
      </c>
    </row>
    <row r="1921" spans="1:8" ht="67.5">
      <c r="A1921" s="375" t="s">
        <v>9544</v>
      </c>
      <c r="B1921" s="330" t="s">
        <v>5040</v>
      </c>
      <c r="C1921" s="375" t="s">
        <v>75</v>
      </c>
      <c r="D1921" s="375" t="s">
        <v>24399</v>
      </c>
      <c r="F1921" t="str">
        <f t="shared" si="60"/>
        <v>90877</v>
      </c>
      <c r="H1921" s="35">
        <f t="shared" si="61"/>
        <v>49.29</v>
      </c>
    </row>
    <row r="1922" spans="1:8" ht="67.5">
      <c r="A1922" s="375" t="s">
        <v>9545</v>
      </c>
      <c r="B1922" s="330" t="s">
        <v>5041</v>
      </c>
      <c r="C1922" s="375" t="s">
        <v>75</v>
      </c>
      <c r="D1922" s="375" t="s">
        <v>26548</v>
      </c>
      <c r="F1922" t="str">
        <f t="shared" si="60"/>
        <v>90878</v>
      </c>
      <c r="H1922" s="35">
        <f t="shared" si="61"/>
        <v>47.2</v>
      </c>
    </row>
    <row r="1923" spans="1:8" ht="67.5">
      <c r="A1923" s="375" t="s">
        <v>9546</v>
      </c>
      <c r="B1923" s="330" t="s">
        <v>5042</v>
      </c>
      <c r="C1923" s="375" t="s">
        <v>75</v>
      </c>
      <c r="D1923" s="375" t="s">
        <v>23752</v>
      </c>
      <c r="F1923" t="str">
        <f t="shared" si="60"/>
        <v>90880</v>
      </c>
      <c r="H1923" s="35">
        <f t="shared" si="61"/>
        <v>64.599999999999994</v>
      </c>
    </row>
    <row r="1924" spans="1:8" ht="67.5">
      <c r="A1924" s="375" t="s">
        <v>9547</v>
      </c>
      <c r="B1924" s="330" t="s">
        <v>5043</v>
      </c>
      <c r="C1924" s="375" t="s">
        <v>75</v>
      </c>
      <c r="D1924" s="375" t="s">
        <v>26549</v>
      </c>
      <c r="F1924" t="str">
        <f t="shared" si="60"/>
        <v>90881</v>
      </c>
      <c r="H1924" s="35">
        <f t="shared" si="61"/>
        <v>59.53</v>
      </c>
    </row>
    <row r="1925" spans="1:8" ht="67.5">
      <c r="A1925" s="375" t="s">
        <v>9548</v>
      </c>
      <c r="B1925" s="330" t="s">
        <v>5044</v>
      </c>
      <c r="C1925" s="375" t="s">
        <v>75</v>
      </c>
      <c r="D1925" s="375" t="s">
        <v>24036</v>
      </c>
      <c r="F1925" t="str">
        <f t="shared" ref="F1925:F1988" si="62">TRIM(A1925)</f>
        <v>90883</v>
      </c>
      <c r="H1925" s="35">
        <f t="shared" ref="H1925:H1988" si="63">ROUND(D1925*(1+$H$1),2)</f>
        <v>82.97</v>
      </c>
    </row>
    <row r="1926" spans="1:8" ht="67.5">
      <c r="A1926" s="375" t="s">
        <v>9549</v>
      </c>
      <c r="B1926" s="330" t="s">
        <v>5045</v>
      </c>
      <c r="C1926" s="375" t="s">
        <v>75</v>
      </c>
      <c r="D1926" s="375" t="s">
        <v>26550</v>
      </c>
      <c r="F1926" t="str">
        <f t="shared" si="62"/>
        <v>90884</v>
      </c>
      <c r="H1926" s="35">
        <f t="shared" si="63"/>
        <v>80.59</v>
      </c>
    </row>
    <row r="1927" spans="1:8" ht="67.5">
      <c r="A1927" s="375" t="s">
        <v>9550</v>
      </c>
      <c r="B1927" s="330" t="s">
        <v>5046</v>
      </c>
      <c r="C1927" s="375" t="s">
        <v>75</v>
      </c>
      <c r="D1927" s="375" t="s">
        <v>26551</v>
      </c>
      <c r="F1927" t="str">
        <f t="shared" si="62"/>
        <v>90885</v>
      </c>
      <c r="H1927" s="35">
        <f t="shared" si="63"/>
        <v>79.489999999999995</v>
      </c>
    </row>
    <row r="1928" spans="1:8" ht="67.5">
      <c r="A1928" s="375" t="s">
        <v>9551</v>
      </c>
      <c r="B1928" s="330" t="s">
        <v>5047</v>
      </c>
      <c r="C1928" s="375" t="s">
        <v>75</v>
      </c>
      <c r="D1928" s="375" t="s">
        <v>26552</v>
      </c>
      <c r="F1928" t="str">
        <f t="shared" si="62"/>
        <v>90886</v>
      </c>
      <c r="H1928" s="35">
        <f t="shared" si="63"/>
        <v>160.1</v>
      </c>
    </row>
    <row r="1929" spans="1:8" ht="67.5">
      <c r="A1929" s="375" t="s">
        <v>9552</v>
      </c>
      <c r="B1929" s="330" t="s">
        <v>5048</v>
      </c>
      <c r="C1929" s="375" t="s">
        <v>75</v>
      </c>
      <c r="D1929" s="375" t="s">
        <v>26553</v>
      </c>
      <c r="F1929" t="str">
        <f t="shared" si="62"/>
        <v>90887</v>
      </c>
      <c r="H1929" s="35">
        <f t="shared" si="63"/>
        <v>157.47</v>
      </c>
    </row>
    <row r="1930" spans="1:8" ht="67.5">
      <c r="A1930" s="375" t="s">
        <v>9553</v>
      </c>
      <c r="B1930" s="330" t="s">
        <v>5049</v>
      </c>
      <c r="C1930" s="375" t="s">
        <v>75</v>
      </c>
      <c r="D1930" s="375" t="s">
        <v>26554</v>
      </c>
      <c r="F1930" t="str">
        <f t="shared" si="62"/>
        <v>90888</v>
      </c>
      <c r="H1930" s="35">
        <f t="shared" si="63"/>
        <v>156.33000000000001</v>
      </c>
    </row>
    <row r="1931" spans="1:8" ht="67.5">
      <c r="A1931" s="375" t="s">
        <v>9554</v>
      </c>
      <c r="B1931" s="330" t="s">
        <v>5050</v>
      </c>
      <c r="C1931" s="375" t="s">
        <v>75</v>
      </c>
      <c r="D1931" s="375" t="s">
        <v>26555</v>
      </c>
      <c r="F1931" t="str">
        <f t="shared" si="62"/>
        <v>90889</v>
      </c>
      <c r="H1931" s="35">
        <f t="shared" si="63"/>
        <v>188.41</v>
      </c>
    </row>
    <row r="1932" spans="1:8" ht="67.5">
      <c r="A1932" s="375" t="s">
        <v>9555</v>
      </c>
      <c r="B1932" s="330" t="s">
        <v>5051</v>
      </c>
      <c r="C1932" s="375" t="s">
        <v>75</v>
      </c>
      <c r="D1932" s="375" t="s">
        <v>26556</v>
      </c>
      <c r="F1932" t="str">
        <f t="shared" si="62"/>
        <v>90890</v>
      </c>
      <c r="H1932" s="35">
        <f t="shared" si="63"/>
        <v>184.49</v>
      </c>
    </row>
    <row r="1933" spans="1:8" ht="67.5">
      <c r="A1933" s="375" t="s">
        <v>9556</v>
      </c>
      <c r="B1933" s="330" t="s">
        <v>5052</v>
      </c>
      <c r="C1933" s="375" t="s">
        <v>75</v>
      </c>
      <c r="D1933" s="375" t="s">
        <v>26557</v>
      </c>
      <c r="F1933" t="str">
        <f t="shared" si="62"/>
        <v>90891</v>
      </c>
      <c r="H1933" s="35">
        <f t="shared" si="63"/>
        <v>182.75</v>
      </c>
    </row>
    <row r="1934" spans="1:8" ht="27">
      <c r="A1934" s="375" t="s">
        <v>9557</v>
      </c>
      <c r="B1934" s="330" t="s">
        <v>5053</v>
      </c>
      <c r="C1934" s="375" t="s">
        <v>113</v>
      </c>
      <c r="D1934" s="375" t="s">
        <v>25266</v>
      </c>
      <c r="F1934" t="str">
        <f t="shared" si="62"/>
        <v>95601</v>
      </c>
      <c r="H1934" s="35">
        <f t="shared" si="63"/>
        <v>17.72</v>
      </c>
    </row>
    <row r="1935" spans="1:8" ht="27">
      <c r="A1935" s="375" t="s">
        <v>9558</v>
      </c>
      <c r="B1935" s="330" t="s">
        <v>5054</v>
      </c>
      <c r="C1935" s="375" t="s">
        <v>113</v>
      </c>
      <c r="D1935" s="375" t="s">
        <v>23621</v>
      </c>
      <c r="F1935" t="str">
        <f t="shared" si="62"/>
        <v>95602</v>
      </c>
      <c r="H1935" s="35">
        <f t="shared" si="63"/>
        <v>22.57</v>
      </c>
    </row>
    <row r="1936" spans="1:8" ht="27">
      <c r="A1936" s="375" t="s">
        <v>9559</v>
      </c>
      <c r="B1936" s="330" t="s">
        <v>5055</v>
      </c>
      <c r="C1936" s="375" t="s">
        <v>113</v>
      </c>
      <c r="D1936" s="375" t="s">
        <v>25645</v>
      </c>
      <c r="F1936" t="str">
        <f t="shared" si="62"/>
        <v>95603</v>
      </c>
      <c r="H1936" s="35">
        <f t="shared" si="63"/>
        <v>29.61</v>
      </c>
    </row>
    <row r="1937" spans="1:8" ht="27">
      <c r="A1937" s="375" t="s">
        <v>9560</v>
      </c>
      <c r="B1937" s="330" t="s">
        <v>5056</v>
      </c>
      <c r="C1937" s="375" t="s">
        <v>113</v>
      </c>
      <c r="D1937" s="375" t="s">
        <v>20928</v>
      </c>
      <c r="F1937" t="str">
        <f t="shared" si="62"/>
        <v>95604</v>
      </c>
      <c r="H1937" s="35">
        <f t="shared" si="63"/>
        <v>39.01</v>
      </c>
    </row>
    <row r="1938" spans="1:8" ht="27">
      <c r="A1938" s="375" t="s">
        <v>9561</v>
      </c>
      <c r="B1938" s="330" t="s">
        <v>5057</v>
      </c>
      <c r="C1938" s="375" t="s">
        <v>113</v>
      </c>
      <c r="D1938" s="375" t="s">
        <v>26558</v>
      </c>
      <c r="F1938" t="str">
        <f t="shared" si="62"/>
        <v>95605</v>
      </c>
      <c r="H1938" s="35">
        <f t="shared" si="63"/>
        <v>61.17</v>
      </c>
    </row>
    <row r="1939" spans="1:8" ht="27">
      <c r="A1939" s="375" t="s">
        <v>9562</v>
      </c>
      <c r="B1939" s="330" t="s">
        <v>5058</v>
      </c>
      <c r="C1939" s="375" t="s">
        <v>113</v>
      </c>
      <c r="D1939" s="375" t="s">
        <v>14356</v>
      </c>
      <c r="F1939" t="str">
        <f t="shared" si="62"/>
        <v>95607</v>
      </c>
      <c r="H1939" s="35">
        <f t="shared" si="63"/>
        <v>6.65</v>
      </c>
    </row>
    <row r="1940" spans="1:8" ht="27">
      <c r="A1940" s="375" t="s">
        <v>9563</v>
      </c>
      <c r="B1940" s="330" t="s">
        <v>5059</v>
      </c>
      <c r="C1940" s="375" t="s">
        <v>113</v>
      </c>
      <c r="D1940" s="375" t="s">
        <v>14355</v>
      </c>
      <c r="F1940" t="str">
        <f t="shared" si="62"/>
        <v>95608</v>
      </c>
      <c r="H1940" s="35">
        <f t="shared" si="63"/>
        <v>7.68</v>
      </c>
    </row>
    <row r="1941" spans="1:8" ht="27">
      <c r="A1941" s="375" t="s">
        <v>9564</v>
      </c>
      <c r="B1941" s="330" t="s">
        <v>5060</v>
      </c>
      <c r="C1941" s="375" t="s">
        <v>113</v>
      </c>
      <c r="D1941" s="375" t="s">
        <v>16843</v>
      </c>
      <c r="F1941" t="str">
        <f t="shared" si="62"/>
        <v>95609</v>
      </c>
      <c r="H1941" s="35">
        <f t="shared" si="63"/>
        <v>8.5500000000000007</v>
      </c>
    </row>
    <row r="1942" spans="1:8" ht="27">
      <c r="A1942" s="375" t="s">
        <v>9566</v>
      </c>
      <c r="B1942" s="330" t="s">
        <v>5061</v>
      </c>
      <c r="C1942" s="375" t="s">
        <v>75</v>
      </c>
      <c r="D1942" s="375" t="s">
        <v>26559</v>
      </c>
      <c r="F1942" t="str">
        <f t="shared" si="62"/>
        <v>96160</v>
      </c>
      <c r="H1942" s="35">
        <f t="shared" si="63"/>
        <v>199.17</v>
      </c>
    </row>
    <row r="1943" spans="1:8" ht="27">
      <c r="A1943" s="375" t="s">
        <v>9567</v>
      </c>
      <c r="B1943" s="330" t="s">
        <v>5062</v>
      </c>
      <c r="C1943" s="375" t="s">
        <v>75</v>
      </c>
      <c r="D1943" s="375" t="s">
        <v>26560</v>
      </c>
      <c r="F1943" t="str">
        <f t="shared" si="62"/>
        <v>96161</v>
      </c>
      <c r="H1943" s="35">
        <f t="shared" si="63"/>
        <v>293.29000000000002</v>
      </c>
    </row>
    <row r="1944" spans="1:8" ht="27">
      <c r="A1944" s="375" t="s">
        <v>9568</v>
      </c>
      <c r="B1944" s="330" t="s">
        <v>5063</v>
      </c>
      <c r="C1944" s="375" t="s">
        <v>75</v>
      </c>
      <c r="D1944" s="375" t="s">
        <v>25013</v>
      </c>
      <c r="F1944" t="str">
        <f t="shared" si="62"/>
        <v>96162</v>
      </c>
      <c r="H1944" s="35">
        <f t="shared" si="63"/>
        <v>381.17</v>
      </c>
    </row>
    <row r="1945" spans="1:8" ht="27">
      <c r="A1945" s="375" t="s">
        <v>9569</v>
      </c>
      <c r="B1945" s="330" t="s">
        <v>5064</v>
      </c>
      <c r="C1945" s="375" t="s">
        <v>75</v>
      </c>
      <c r="D1945" s="375" t="s">
        <v>26561</v>
      </c>
      <c r="F1945" t="str">
        <f t="shared" si="62"/>
        <v>96163</v>
      </c>
      <c r="H1945" s="35">
        <f t="shared" si="63"/>
        <v>432.88</v>
      </c>
    </row>
    <row r="1946" spans="1:8" ht="27">
      <c r="A1946" s="375" t="s">
        <v>9570</v>
      </c>
      <c r="B1946" s="330" t="s">
        <v>5065</v>
      </c>
      <c r="C1946" s="375" t="s">
        <v>75</v>
      </c>
      <c r="D1946" s="375" t="s">
        <v>26562</v>
      </c>
      <c r="F1946" t="str">
        <f t="shared" si="62"/>
        <v>96164</v>
      </c>
      <c r="H1946" s="35">
        <f t="shared" si="63"/>
        <v>180.41</v>
      </c>
    </row>
    <row r="1947" spans="1:8" ht="27">
      <c r="A1947" s="375" t="s">
        <v>9571</v>
      </c>
      <c r="B1947" s="330" t="s">
        <v>5066</v>
      </c>
      <c r="C1947" s="375" t="s">
        <v>75</v>
      </c>
      <c r="D1947" s="375" t="s">
        <v>26563</v>
      </c>
      <c r="F1947" t="str">
        <f t="shared" si="62"/>
        <v>96165</v>
      </c>
      <c r="H1947" s="35">
        <f t="shared" si="63"/>
        <v>267.58</v>
      </c>
    </row>
    <row r="1948" spans="1:8" ht="27">
      <c r="A1948" s="375" t="s">
        <v>9572</v>
      </c>
      <c r="B1948" s="330" t="s">
        <v>5067</v>
      </c>
      <c r="C1948" s="375" t="s">
        <v>75</v>
      </c>
      <c r="D1948" s="375" t="s">
        <v>26564</v>
      </c>
      <c r="F1948" t="str">
        <f t="shared" si="62"/>
        <v>96166</v>
      </c>
      <c r="H1948" s="35">
        <f t="shared" si="63"/>
        <v>341.96</v>
      </c>
    </row>
    <row r="1949" spans="1:8" ht="27">
      <c r="A1949" s="375" t="s">
        <v>9573</v>
      </c>
      <c r="B1949" s="330" t="s">
        <v>5068</v>
      </c>
      <c r="C1949" s="375" t="s">
        <v>75</v>
      </c>
      <c r="D1949" s="375" t="s">
        <v>26565</v>
      </c>
      <c r="F1949" t="str">
        <f t="shared" si="62"/>
        <v>96167</v>
      </c>
      <c r="H1949" s="35">
        <f t="shared" si="63"/>
        <v>377.58</v>
      </c>
    </row>
    <row r="1950" spans="1:8" ht="27">
      <c r="A1950" s="375" t="s">
        <v>9574</v>
      </c>
      <c r="B1950" s="330" t="s">
        <v>5069</v>
      </c>
      <c r="C1950" s="375" t="s">
        <v>75</v>
      </c>
      <c r="D1950" s="375" t="s">
        <v>24727</v>
      </c>
      <c r="F1950" t="str">
        <f t="shared" si="62"/>
        <v>96168</v>
      </c>
      <c r="H1950" s="35">
        <f t="shared" si="63"/>
        <v>171.36</v>
      </c>
    </row>
    <row r="1951" spans="1:8" ht="27">
      <c r="A1951" s="375" t="s">
        <v>9575</v>
      </c>
      <c r="B1951" s="330" t="s">
        <v>5070</v>
      </c>
      <c r="C1951" s="375" t="s">
        <v>75</v>
      </c>
      <c r="D1951" s="375" t="s">
        <v>26566</v>
      </c>
      <c r="F1951" t="str">
        <f t="shared" si="62"/>
        <v>96169</v>
      </c>
      <c r="H1951" s="35">
        <f t="shared" si="63"/>
        <v>256.02</v>
      </c>
    </row>
    <row r="1952" spans="1:8" ht="27">
      <c r="A1952" s="375" t="s">
        <v>9576</v>
      </c>
      <c r="B1952" s="330" t="s">
        <v>5071</v>
      </c>
      <c r="C1952" s="375" t="s">
        <v>75</v>
      </c>
      <c r="D1952" s="375" t="s">
        <v>26567</v>
      </c>
      <c r="F1952" t="str">
        <f t="shared" si="62"/>
        <v>96170</v>
      </c>
      <c r="H1952" s="35">
        <f t="shared" si="63"/>
        <v>327.83</v>
      </c>
    </row>
    <row r="1953" spans="1:8" ht="27">
      <c r="A1953" s="375" t="s">
        <v>9577</v>
      </c>
      <c r="B1953" s="330" t="s">
        <v>5072</v>
      </c>
      <c r="C1953" s="375" t="s">
        <v>75</v>
      </c>
      <c r="D1953" s="375" t="s">
        <v>26568</v>
      </c>
      <c r="F1953" t="str">
        <f t="shared" si="62"/>
        <v>96171</v>
      </c>
      <c r="H1953" s="35">
        <f t="shared" si="63"/>
        <v>358.6</v>
      </c>
    </row>
    <row r="1954" spans="1:8" ht="27">
      <c r="A1954" s="375" t="s">
        <v>9578</v>
      </c>
      <c r="B1954" s="330" t="s">
        <v>5073</v>
      </c>
      <c r="C1954" s="375" t="s">
        <v>75</v>
      </c>
      <c r="D1954" s="375" t="s">
        <v>26569</v>
      </c>
      <c r="F1954" t="str">
        <f t="shared" si="62"/>
        <v>96172</v>
      </c>
      <c r="H1954" s="35">
        <f t="shared" si="63"/>
        <v>212.28</v>
      </c>
    </row>
    <row r="1955" spans="1:8" ht="27">
      <c r="A1955" s="375" t="s">
        <v>9579</v>
      </c>
      <c r="B1955" s="330" t="s">
        <v>5074</v>
      </c>
      <c r="C1955" s="375" t="s">
        <v>75</v>
      </c>
      <c r="D1955" s="375" t="s">
        <v>26570</v>
      </c>
      <c r="F1955" t="str">
        <f t="shared" si="62"/>
        <v>96173</v>
      </c>
      <c r="H1955" s="35">
        <f t="shared" si="63"/>
        <v>309.69</v>
      </c>
    </row>
    <row r="1956" spans="1:8" ht="27">
      <c r="A1956" s="375" t="s">
        <v>9580</v>
      </c>
      <c r="B1956" s="330" t="s">
        <v>5075</v>
      </c>
      <c r="C1956" s="375" t="s">
        <v>75</v>
      </c>
      <c r="D1956" s="375" t="s">
        <v>26571</v>
      </c>
      <c r="F1956" t="str">
        <f t="shared" si="62"/>
        <v>96174</v>
      </c>
      <c r="H1956" s="35">
        <f t="shared" si="63"/>
        <v>402.16</v>
      </c>
    </row>
    <row r="1957" spans="1:8" ht="27">
      <c r="A1957" s="375" t="s">
        <v>9581</v>
      </c>
      <c r="B1957" s="330" t="s">
        <v>5076</v>
      </c>
      <c r="C1957" s="375" t="s">
        <v>75</v>
      </c>
      <c r="D1957" s="375" t="s">
        <v>26572</v>
      </c>
      <c r="F1957" t="str">
        <f t="shared" si="62"/>
        <v>96175</v>
      </c>
      <c r="H1957" s="35">
        <f t="shared" si="63"/>
        <v>457.3</v>
      </c>
    </row>
    <row r="1958" spans="1:8" ht="27">
      <c r="A1958" s="375" t="s">
        <v>9582</v>
      </c>
      <c r="B1958" s="330" t="s">
        <v>5077</v>
      </c>
      <c r="C1958" s="375" t="s">
        <v>75</v>
      </c>
      <c r="D1958" s="375" t="s">
        <v>26573</v>
      </c>
      <c r="F1958" t="str">
        <f t="shared" si="62"/>
        <v>96176</v>
      </c>
      <c r="H1958" s="35">
        <f t="shared" si="63"/>
        <v>189.1</v>
      </c>
    </row>
    <row r="1959" spans="1:8" ht="27">
      <c r="A1959" s="375" t="s">
        <v>9583</v>
      </c>
      <c r="B1959" s="330" t="s">
        <v>5078</v>
      </c>
      <c r="C1959" s="375" t="s">
        <v>75</v>
      </c>
      <c r="D1959" s="375" t="s">
        <v>26574</v>
      </c>
      <c r="F1959" t="str">
        <f t="shared" si="62"/>
        <v>96177</v>
      </c>
      <c r="H1959" s="35">
        <f t="shared" si="63"/>
        <v>277.67</v>
      </c>
    </row>
    <row r="1960" spans="1:8" ht="27">
      <c r="A1960" s="375" t="s">
        <v>9584</v>
      </c>
      <c r="B1960" s="330" t="s">
        <v>5079</v>
      </c>
      <c r="C1960" s="375" t="s">
        <v>75</v>
      </c>
      <c r="D1960" s="375" t="s">
        <v>26575</v>
      </c>
      <c r="F1960" t="str">
        <f t="shared" si="62"/>
        <v>96178</v>
      </c>
      <c r="H1960" s="35">
        <f t="shared" si="63"/>
        <v>353.86</v>
      </c>
    </row>
    <row r="1961" spans="1:8" ht="27">
      <c r="A1961" s="375" t="s">
        <v>9585</v>
      </c>
      <c r="B1961" s="330" t="s">
        <v>5080</v>
      </c>
      <c r="C1961" s="375" t="s">
        <v>75</v>
      </c>
      <c r="D1961" s="375" t="s">
        <v>26576</v>
      </c>
      <c r="F1961" t="str">
        <f t="shared" si="62"/>
        <v>96179</v>
      </c>
      <c r="H1961" s="35">
        <f t="shared" si="63"/>
        <v>390.51</v>
      </c>
    </row>
    <row r="1962" spans="1:8" ht="27">
      <c r="A1962" s="375" t="s">
        <v>9586</v>
      </c>
      <c r="B1962" s="330" t="s">
        <v>5081</v>
      </c>
      <c r="C1962" s="375" t="s">
        <v>75</v>
      </c>
      <c r="D1962" s="375" t="s">
        <v>26577</v>
      </c>
      <c r="F1962" t="str">
        <f t="shared" si="62"/>
        <v>96180</v>
      </c>
      <c r="H1962" s="35">
        <f t="shared" si="63"/>
        <v>177.78</v>
      </c>
    </row>
    <row r="1963" spans="1:8" ht="27">
      <c r="A1963" s="375" t="s">
        <v>9587</v>
      </c>
      <c r="B1963" s="330" t="s">
        <v>5082</v>
      </c>
      <c r="C1963" s="375" t="s">
        <v>75</v>
      </c>
      <c r="D1963" s="375" t="s">
        <v>26578</v>
      </c>
      <c r="F1963" t="str">
        <f t="shared" si="62"/>
        <v>96181</v>
      </c>
      <c r="H1963" s="35">
        <f t="shared" si="63"/>
        <v>263.45999999999998</v>
      </c>
    </row>
    <row r="1964" spans="1:8" ht="27">
      <c r="A1964" s="375" t="s">
        <v>9588</v>
      </c>
      <c r="B1964" s="330" t="s">
        <v>5083</v>
      </c>
      <c r="C1964" s="375" t="s">
        <v>75</v>
      </c>
      <c r="D1964" s="375" t="s">
        <v>26579</v>
      </c>
      <c r="F1964" t="str">
        <f t="shared" si="62"/>
        <v>96182</v>
      </c>
      <c r="H1964" s="35">
        <f t="shared" si="63"/>
        <v>335</v>
      </c>
    </row>
    <row r="1965" spans="1:8" ht="27">
      <c r="A1965" s="375" t="s">
        <v>9589</v>
      </c>
      <c r="B1965" s="330" t="s">
        <v>5084</v>
      </c>
      <c r="C1965" s="375" t="s">
        <v>75</v>
      </c>
      <c r="D1965" s="375" t="s">
        <v>26580</v>
      </c>
      <c r="F1965" t="str">
        <f t="shared" si="62"/>
        <v>96183</v>
      </c>
      <c r="H1965" s="35">
        <f t="shared" si="63"/>
        <v>367.44</v>
      </c>
    </row>
    <row r="1966" spans="1:8" ht="40.5">
      <c r="A1966" s="375" t="s">
        <v>9590</v>
      </c>
      <c r="B1966" s="330" t="s">
        <v>9591</v>
      </c>
      <c r="C1966" s="375" t="s">
        <v>75</v>
      </c>
      <c r="D1966" s="375" t="s">
        <v>24453</v>
      </c>
      <c r="F1966" t="str">
        <f t="shared" si="62"/>
        <v>98228</v>
      </c>
      <c r="H1966" s="35">
        <f t="shared" si="63"/>
        <v>55.96</v>
      </c>
    </row>
    <row r="1967" spans="1:8" ht="40.5">
      <c r="A1967" s="375" t="s">
        <v>9592</v>
      </c>
      <c r="B1967" s="330" t="s">
        <v>9593</v>
      </c>
      <c r="C1967" s="375" t="s">
        <v>75</v>
      </c>
      <c r="D1967" s="375" t="s">
        <v>23359</v>
      </c>
      <c r="F1967" t="str">
        <f t="shared" si="62"/>
        <v>98229</v>
      </c>
      <c r="H1967" s="35">
        <f t="shared" si="63"/>
        <v>76.02</v>
      </c>
    </row>
    <row r="1968" spans="1:8" ht="40.5">
      <c r="A1968" s="375" t="s">
        <v>9594</v>
      </c>
      <c r="B1968" s="330" t="s">
        <v>9595</v>
      </c>
      <c r="C1968" s="375" t="s">
        <v>75</v>
      </c>
      <c r="D1968" s="375" t="s">
        <v>25087</v>
      </c>
      <c r="F1968" t="str">
        <f t="shared" si="62"/>
        <v>98230</v>
      </c>
      <c r="H1968" s="35">
        <f t="shared" si="63"/>
        <v>102.84</v>
      </c>
    </row>
    <row r="1969" spans="1:8" ht="40.5">
      <c r="A1969" s="375" t="s">
        <v>26581</v>
      </c>
      <c r="B1969" s="330" t="s">
        <v>26582</v>
      </c>
      <c r="C1969" s="375" t="s">
        <v>71</v>
      </c>
      <c r="D1969" s="375" t="s">
        <v>8491</v>
      </c>
      <c r="F1969" t="str">
        <f t="shared" si="62"/>
        <v>100035</v>
      </c>
      <c r="H1969" s="35">
        <f t="shared" si="63"/>
        <v>8.8699999999999992</v>
      </c>
    </row>
    <row r="1970" spans="1:8" ht="54">
      <c r="A1970" s="375" t="s">
        <v>26583</v>
      </c>
      <c r="B1970" s="330" t="s">
        <v>26584</v>
      </c>
      <c r="C1970" s="375" t="s">
        <v>71</v>
      </c>
      <c r="D1970" s="375" t="s">
        <v>26585</v>
      </c>
      <c r="F1970" t="str">
        <f t="shared" si="62"/>
        <v>100036</v>
      </c>
      <c r="H1970" s="35">
        <f t="shared" si="63"/>
        <v>8.7200000000000006</v>
      </c>
    </row>
    <row r="1971" spans="1:8" ht="54">
      <c r="A1971" s="375" t="s">
        <v>26586</v>
      </c>
      <c r="B1971" s="330" t="s">
        <v>26587</v>
      </c>
      <c r="C1971" s="375" t="s">
        <v>71</v>
      </c>
      <c r="D1971" s="375" t="s">
        <v>22386</v>
      </c>
      <c r="F1971" t="str">
        <f t="shared" si="62"/>
        <v>100037</v>
      </c>
      <c r="H1971" s="35">
        <f t="shared" si="63"/>
        <v>8.4499999999999993</v>
      </c>
    </row>
    <row r="1972" spans="1:8" ht="40.5">
      <c r="A1972" s="375" t="s">
        <v>9596</v>
      </c>
      <c r="B1972" s="330" t="s">
        <v>5085</v>
      </c>
      <c r="C1972" s="375" t="s">
        <v>83</v>
      </c>
      <c r="D1972" s="375" t="s">
        <v>26588</v>
      </c>
      <c r="F1972" t="str">
        <f t="shared" si="62"/>
        <v>83534</v>
      </c>
      <c r="H1972" s="35">
        <f t="shared" si="63"/>
        <v>558.78</v>
      </c>
    </row>
    <row r="1973" spans="1:8" ht="27">
      <c r="A1973" s="375" t="s">
        <v>9597</v>
      </c>
      <c r="B1973" s="330" t="s">
        <v>14348</v>
      </c>
      <c r="C1973" s="375" t="s">
        <v>73</v>
      </c>
      <c r="D1973" s="375" t="s">
        <v>24335</v>
      </c>
      <c r="F1973" t="str">
        <f t="shared" si="62"/>
        <v>95240</v>
      </c>
      <c r="H1973" s="35">
        <f t="shared" si="63"/>
        <v>14.13</v>
      </c>
    </row>
    <row r="1974" spans="1:8" ht="27">
      <c r="A1974" s="375" t="s">
        <v>9599</v>
      </c>
      <c r="B1974" s="330" t="s">
        <v>14349</v>
      </c>
      <c r="C1974" s="375" t="s">
        <v>73</v>
      </c>
      <c r="D1974" s="375" t="s">
        <v>26589</v>
      </c>
      <c r="F1974" t="str">
        <f t="shared" si="62"/>
        <v>95241</v>
      </c>
      <c r="H1974" s="35">
        <f t="shared" si="63"/>
        <v>23.56</v>
      </c>
    </row>
    <row r="1975" spans="1:8" ht="27">
      <c r="A1975" s="375" t="s">
        <v>9600</v>
      </c>
      <c r="B1975" s="330" t="s">
        <v>5086</v>
      </c>
      <c r="C1975" s="375" t="s">
        <v>83</v>
      </c>
      <c r="D1975" s="375" t="s">
        <v>26590</v>
      </c>
      <c r="F1975" t="str">
        <f t="shared" si="62"/>
        <v>96616</v>
      </c>
      <c r="H1975" s="35">
        <f t="shared" si="63"/>
        <v>495.26</v>
      </c>
    </row>
    <row r="1976" spans="1:8" ht="40.5">
      <c r="A1976" s="375" t="s">
        <v>9601</v>
      </c>
      <c r="B1976" s="330" t="s">
        <v>5087</v>
      </c>
      <c r="C1976" s="375" t="s">
        <v>73</v>
      </c>
      <c r="D1976" s="375" t="s">
        <v>26591</v>
      </c>
      <c r="F1976" t="str">
        <f t="shared" si="62"/>
        <v>96617</v>
      </c>
      <c r="H1976" s="35">
        <f t="shared" si="63"/>
        <v>14.83</v>
      </c>
    </row>
    <row r="1977" spans="1:8" ht="40.5">
      <c r="A1977" s="375" t="s">
        <v>9602</v>
      </c>
      <c r="B1977" s="330" t="s">
        <v>5088</v>
      </c>
      <c r="C1977" s="375" t="s">
        <v>73</v>
      </c>
      <c r="D1977" s="375" t="s">
        <v>19241</v>
      </c>
      <c r="F1977" t="str">
        <f t="shared" si="62"/>
        <v>96619</v>
      </c>
      <c r="H1977" s="35">
        <f t="shared" si="63"/>
        <v>24.75</v>
      </c>
    </row>
    <row r="1978" spans="1:8" ht="27">
      <c r="A1978" s="375" t="s">
        <v>9603</v>
      </c>
      <c r="B1978" s="330" t="s">
        <v>5089</v>
      </c>
      <c r="C1978" s="375" t="s">
        <v>83</v>
      </c>
      <c r="D1978" s="375" t="s">
        <v>26592</v>
      </c>
      <c r="F1978" t="str">
        <f t="shared" si="62"/>
        <v>96620</v>
      </c>
      <c r="H1978" s="35">
        <f t="shared" si="63"/>
        <v>471.62</v>
      </c>
    </row>
    <row r="1979" spans="1:8" ht="27">
      <c r="A1979" s="375" t="s">
        <v>9604</v>
      </c>
      <c r="B1979" s="330" t="s">
        <v>5090</v>
      </c>
      <c r="C1979" s="375" t="s">
        <v>83</v>
      </c>
      <c r="D1979" s="375" t="s">
        <v>24604</v>
      </c>
      <c r="F1979" t="str">
        <f t="shared" si="62"/>
        <v>96621</v>
      </c>
      <c r="H1979" s="35">
        <f t="shared" si="63"/>
        <v>206.1</v>
      </c>
    </row>
    <row r="1980" spans="1:8" ht="27">
      <c r="A1980" s="375" t="s">
        <v>9605</v>
      </c>
      <c r="B1980" s="330" t="s">
        <v>5091</v>
      </c>
      <c r="C1980" s="375" t="s">
        <v>83</v>
      </c>
      <c r="D1980" s="375" t="s">
        <v>26593</v>
      </c>
      <c r="F1980" t="str">
        <f t="shared" si="62"/>
        <v>96622</v>
      </c>
      <c r="H1980" s="35">
        <f t="shared" si="63"/>
        <v>136.65</v>
      </c>
    </row>
    <row r="1981" spans="1:8" ht="27">
      <c r="A1981" s="375" t="s">
        <v>9606</v>
      </c>
      <c r="B1981" s="330" t="s">
        <v>5092</v>
      </c>
      <c r="C1981" s="375" t="s">
        <v>83</v>
      </c>
      <c r="D1981" s="375" t="s">
        <v>26594</v>
      </c>
      <c r="F1981" t="str">
        <f t="shared" si="62"/>
        <v>96623</v>
      </c>
      <c r="H1981" s="35">
        <f t="shared" si="63"/>
        <v>189.93</v>
      </c>
    </row>
    <row r="1982" spans="1:8" ht="40.5">
      <c r="A1982" s="375" t="s">
        <v>9607</v>
      </c>
      <c r="B1982" s="330" t="s">
        <v>26595</v>
      </c>
      <c r="C1982" s="375" t="s">
        <v>83</v>
      </c>
      <c r="D1982" s="375" t="s">
        <v>26596</v>
      </c>
      <c r="F1982" t="str">
        <f t="shared" si="62"/>
        <v>96624</v>
      </c>
      <c r="H1982" s="35">
        <f t="shared" si="63"/>
        <v>130.94999999999999</v>
      </c>
    </row>
    <row r="1983" spans="1:8" ht="27">
      <c r="A1983" s="375" t="s">
        <v>9608</v>
      </c>
      <c r="B1983" s="330" t="s">
        <v>9609</v>
      </c>
      <c r="C1983" s="375" t="s">
        <v>83</v>
      </c>
      <c r="D1983" s="375" t="s">
        <v>26597</v>
      </c>
      <c r="F1983" t="str">
        <f t="shared" si="62"/>
        <v>97082</v>
      </c>
      <c r="H1983" s="35">
        <f t="shared" si="63"/>
        <v>53.07</v>
      </c>
    </row>
    <row r="1984" spans="1:8" ht="40.5">
      <c r="A1984" s="375" t="s">
        <v>9610</v>
      </c>
      <c r="B1984" s="330" t="s">
        <v>9611</v>
      </c>
      <c r="C1984" s="375" t="s">
        <v>73</v>
      </c>
      <c r="D1984" s="375" t="s">
        <v>13920</v>
      </c>
      <c r="F1984" t="str">
        <f t="shared" si="62"/>
        <v>97083</v>
      </c>
      <c r="H1984" s="35">
        <f t="shared" si="63"/>
        <v>2.95</v>
      </c>
    </row>
    <row r="1985" spans="1:8" ht="40.5">
      <c r="A1985" s="375" t="s">
        <v>9612</v>
      </c>
      <c r="B1985" s="330" t="s">
        <v>9613</v>
      </c>
      <c r="C1985" s="375" t="s">
        <v>73</v>
      </c>
      <c r="D1985" s="375" t="s">
        <v>8606</v>
      </c>
      <c r="F1985" t="str">
        <f t="shared" si="62"/>
        <v>97084</v>
      </c>
      <c r="H1985" s="35">
        <f t="shared" si="63"/>
        <v>0.61</v>
      </c>
    </row>
    <row r="1986" spans="1:8" ht="40.5">
      <c r="A1986" s="375" t="s">
        <v>9614</v>
      </c>
      <c r="B1986" s="330" t="s">
        <v>9615</v>
      </c>
      <c r="C1986" s="375" t="s">
        <v>73</v>
      </c>
      <c r="D1986" s="375" t="s">
        <v>26598</v>
      </c>
      <c r="F1986" t="str">
        <f t="shared" si="62"/>
        <v>97086</v>
      </c>
      <c r="H1986" s="35">
        <f t="shared" si="63"/>
        <v>109.36</v>
      </c>
    </row>
    <row r="1987" spans="1:8" ht="40.5">
      <c r="A1987" s="375" t="s">
        <v>9616</v>
      </c>
      <c r="B1987" s="330" t="s">
        <v>9617</v>
      </c>
      <c r="C1987" s="375" t="s">
        <v>83</v>
      </c>
      <c r="D1987" s="375" t="s">
        <v>26599</v>
      </c>
      <c r="F1987" t="str">
        <f t="shared" si="62"/>
        <v>97094</v>
      </c>
      <c r="H1987" s="35">
        <f t="shared" si="63"/>
        <v>497.08</v>
      </c>
    </row>
    <row r="1988" spans="1:8" ht="40.5">
      <c r="A1988" s="375" t="s">
        <v>9618</v>
      </c>
      <c r="B1988" s="330" t="s">
        <v>9619</v>
      </c>
      <c r="C1988" s="375" t="s">
        <v>83</v>
      </c>
      <c r="D1988" s="375" t="s">
        <v>26600</v>
      </c>
      <c r="F1988" t="str">
        <f t="shared" si="62"/>
        <v>97095</v>
      </c>
      <c r="H1988" s="35">
        <f t="shared" si="63"/>
        <v>466.59</v>
      </c>
    </row>
    <row r="1989" spans="1:8" ht="40.5">
      <c r="A1989" s="375" t="s">
        <v>9620</v>
      </c>
      <c r="B1989" s="330" t="s">
        <v>9621</v>
      </c>
      <c r="C1989" s="375" t="s">
        <v>83</v>
      </c>
      <c r="D1989" s="375" t="s">
        <v>26601</v>
      </c>
      <c r="F1989" t="str">
        <f t="shared" ref="F1989:F2052" si="64">TRIM(A1989)</f>
        <v>97096</v>
      </c>
      <c r="H1989" s="35">
        <f t="shared" ref="H1989:H2052" si="65">ROUND(D1989*(1+$H$1),2)</f>
        <v>450.93</v>
      </c>
    </row>
    <row r="1990" spans="1:8" ht="40.5">
      <c r="A1990" s="375" t="s">
        <v>26602</v>
      </c>
      <c r="B1990" s="330" t="s">
        <v>26603</v>
      </c>
      <c r="C1990" s="375" t="s">
        <v>83</v>
      </c>
      <c r="D1990" s="375" t="s">
        <v>26596</v>
      </c>
      <c r="F1990" t="str">
        <f t="shared" si="64"/>
        <v>100322</v>
      </c>
      <c r="H1990" s="35">
        <f t="shared" si="65"/>
        <v>130.94999999999999</v>
      </c>
    </row>
    <row r="1991" spans="1:8" ht="40.5">
      <c r="A1991" s="375" t="s">
        <v>26604</v>
      </c>
      <c r="B1991" s="330" t="s">
        <v>26605</v>
      </c>
      <c r="C1991" s="375" t="s">
        <v>83</v>
      </c>
      <c r="D1991" s="375" t="s">
        <v>26606</v>
      </c>
      <c r="F1991" t="str">
        <f t="shared" si="64"/>
        <v>100323</v>
      </c>
      <c r="H1991" s="35">
        <f t="shared" si="65"/>
        <v>86.95</v>
      </c>
    </row>
    <row r="1992" spans="1:8" ht="40.5">
      <c r="A1992" s="375" t="s">
        <v>26607</v>
      </c>
      <c r="B1992" s="330" t="s">
        <v>26608</v>
      </c>
      <c r="C1992" s="375" t="s">
        <v>83</v>
      </c>
      <c r="D1992" s="375" t="s">
        <v>26596</v>
      </c>
      <c r="F1992" t="str">
        <f t="shared" si="64"/>
        <v>100324</v>
      </c>
      <c r="H1992" s="35">
        <f t="shared" si="65"/>
        <v>130.94999999999999</v>
      </c>
    </row>
    <row r="1993" spans="1:8" ht="40.5">
      <c r="A1993" s="375" t="s">
        <v>9622</v>
      </c>
      <c r="B1993" s="330" t="s">
        <v>2963</v>
      </c>
      <c r="C1993" s="375" t="s">
        <v>73</v>
      </c>
      <c r="D1993" s="375" t="s">
        <v>22659</v>
      </c>
      <c r="F1993" t="str">
        <f t="shared" si="64"/>
        <v>90996</v>
      </c>
      <c r="H1993" s="35">
        <f t="shared" si="65"/>
        <v>15</v>
      </c>
    </row>
    <row r="1994" spans="1:8" ht="54">
      <c r="A1994" s="375" t="s">
        <v>9624</v>
      </c>
      <c r="B1994" s="330" t="s">
        <v>2964</v>
      </c>
      <c r="C1994" s="375" t="s">
        <v>73</v>
      </c>
      <c r="D1994" s="375" t="s">
        <v>26609</v>
      </c>
      <c r="F1994" t="str">
        <f t="shared" si="64"/>
        <v>90997</v>
      </c>
      <c r="H1994" s="35">
        <f t="shared" si="65"/>
        <v>20.46</v>
      </c>
    </row>
    <row r="1995" spans="1:8" ht="40.5">
      <c r="A1995" s="375" t="s">
        <v>9625</v>
      </c>
      <c r="B1995" s="330" t="s">
        <v>2965</v>
      </c>
      <c r="C1995" s="375" t="s">
        <v>73</v>
      </c>
      <c r="D1995" s="375" t="s">
        <v>19241</v>
      </c>
      <c r="F1995" t="str">
        <f t="shared" si="64"/>
        <v>90998</v>
      </c>
      <c r="H1995" s="35">
        <f t="shared" si="65"/>
        <v>24.75</v>
      </c>
    </row>
    <row r="1996" spans="1:8" ht="54">
      <c r="A1996" s="375" t="s">
        <v>9626</v>
      </c>
      <c r="B1996" s="330" t="s">
        <v>2966</v>
      </c>
      <c r="C1996" s="375" t="s">
        <v>73</v>
      </c>
      <c r="D1996" s="375" t="s">
        <v>24659</v>
      </c>
      <c r="F1996" t="str">
        <f t="shared" si="64"/>
        <v>91000</v>
      </c>
      <c r="H1996" s="35">
        <f t="shared" si="65"/>
        <v>18.84</v>
      </c>
    </row>
    <row r="1997" spans="1:8" ht="54">
      <c r="A1997" s="375" t="s">
        <v>9627</v>
      </c>
      <c r="B1997" s="330" t="s">
        <v>2967</v>
      </c>
      <c r="C1997" s="375" t="s">
        <v>73</v>
      </c>
      <c r="D1997" s="375" t="s">
        <v>25289</v>
      </c>
      <c r="F1997" t="str">
        <f t="shared" si="64"/>
        <v>91002</v>
      </c>
      <c r="H1997" s="35">
        <f t="shared" si="65"/>
        <v>17.309999999999999</v>
      </c>
    </row>
    <row r="1998" spans="1:8" ht="54">
      <c r="A1998" s="375" t="s">
        <v>9628</v>
      </c>
      <c r="B1998" s="330" t="s">
        <v>2968</v>
      </c>
      <c r="C1998" s="375" t="s">
        <v>73</v>
      </c>
      <c r="D1998" s="375" t="s">
        <v>24571</v>
      </c>
      <c r="F1998" t="str">
        <f t="shared" si="64"/>
        <v>91003</v>
      </c>
      <c r="H1998" s="35">
        <f t="shared" si="65"/>
        <v>20.079999999999998</v>
      </c>
    </row>
    <row r="1999" spans="1:8" ht="40.5">
      <c r="A1999" s="375" t="s">
        <v>9629</v>
      </c>
      <c r="B1999" s="330" t="s">
        <v>2969</v>
      </c>
      <c r="C1999" s="375" t="s">
        <v>73</v>
      </c>
      <c r="D1999" s="375" t="s">
        <v>26610</v>
      </c>
      <c r="F1999" t="str">
        <f t="shared" si="64"/>
        <v>91004</v>
      </c>
      <c r="H1999" s="35">
        <f t="shared" si="65"/>
        <v>15.89</v>
      </c>
    </row>
    <row r="2000" spans="1:8" ht="40.5">
      <c r="A2000" s="375" t="s">
        <v>9630</v>
      </c>
      <c r="B2000" s="330" t="s">
        <v>2970</v>
      </c>
      <c r="C2000" s="375" t="s">
        <v>73</v>
      </c>
      <c r="D2000" s="375" t="s">
        <v>11499</v>
      </c>
      <c r="F2000" t="str">
        <f t="shared" si="64"/>
        <v>91005</v>
      </c>
      <c r="H2000" s="35">
        <f t="shared" si="65"/>
        <v>19.07</v>
      </c>
    </row>
    <row r="2001" spans="1:8" ht="40.5">
      <c r="A2001" s="375" t="s">
        <v>9631</v>
      </c>
      <c r="B2001" s="330" t="s">
        <v>2971</v>
      </c>
      <c r="C2001" s="375" t="s">
        <v>73</v>
      </c>
      <c r="D2001" s="375" t="s">
        <v>22610</v>
      </c>
      <c r="F2001" t="str">
        <f t="shared" si="64"/>
        <v>91006</v>
      </c>
      <c r="H2001" s="35">
        <f t="shared" si="65"/>
        <v>14.67</v>
      </c>
    </row>
    <row r="2002" spans="1:8" ht="40.5">
      <c r="A2002" s="375" t="s">
        <v>9632</v>
      </c>
      <c r="B2002" s="330" t="s">
        <v>2972</v>
      </c>
      <c r="C2002" s="375" t="s">
        <v>73</v>
      </c>
      <c r="D2002" s="375" t="s">
        <v>13855</v>
      </c>
      <c r="F2002" t="str">
        <f t="shared" si="64"/>
        <v>91007</v>
      </c>
      <c r="H2002" s="35">
        <f t="shared" si="65"/>
        <v>13.15</v>
      </c>
    </row>
    <row r="2003" spans="1:8" ht="54">
      <c r="A2003" s="375" t="s">
        <v>9633</v>
      </c>
      <c r="B2003" s="330" t="s">
        <v>2973</v>
      </c>
      <c r="C2003" s="375" t="s">
        <v>73</v>
      </c>
      <c r="D2003" s="375" t="s">
        <v>19719</v>
      </c>
      <c r="F2003" t="str">
        <f t="shared" si="64"/>
        <v>91008</v>
      </c>
      <c r="H2003" s="35">
        <f t="shared" si="65"/>
        <v>15.92</v>
      </c>
    </row>
    <row r="2004" spans="1:8" ht="40.5">
      <c r="A2004" s="375" t="s">
        <v>9634</v>
      </c>
      <c r="B2004" s="330" t="s">
        <v>2974</v>
      </c>
      <c r="C2004" s="375" t="s">
        <v>73</v>
      </c>
      <c r="D2004" s="375" t="s">
        <v>26611</v>
      </c>
      <c r="F2004" t="str">
        <f t="shared" si="64"/>
        <v>92263</v>
      </c>
      <c r="H2004" s="35">
        <f t="shared" si="65"/>
        <v>116.91</v>
      </c>
    </row>
    <row r="2005" spans="1:8" ht="40.5">
      <c r="A2005" s="375" t="s">
        <v>9635</v>
      </c>
      <c r="B2005" s="330" t="s">
        <v>2975</v>
      </c>
      <c r="C2005" s="375" t="s">
        <v>73</v>
      </c>
      <c r="D2005" s="375" t="s">
        <v>25095</v>
      </c>
      <c r="F2005" t="str">
        <f t="shared" si="64"/>
        <v>92264</v>
      </c>
      <c r="H2005" s="35">
        <f t="shared" si="65"/>
        <v>149.91</v>
      </c>
    </row>
    <row r="2006" spans="1:8" ht="40.5">
      <c r="A2006" s="375" t="s">
        <v>9636</v>
      </c>
      <c r="B2006" s="330" t="s">
        <v>2976</v>
      </c>
      <c r="C2006" s="375" t="s">
        <v>73</v>
      </c>
      <c r="D2006" s="375" t="s">
        <v>26612</v>
      </c>
      <c r="F2006" t="str">
        <f t="shared" si="64"/>
        <v>92265</v>
      </c>
      <c r="H2006" s="35">
        <f t="shared" si="65"/>
        <v>91.99</v>
      </c>
    </row>
    <row r="2007" spans="1:8" ht="40.5">
      <c r="A2007" s="375" t="s">
        <v>9637</v>
      </c>
      <c r="B2007" s="330" t="s">
        <v>2977</v>
      </c>
      <c r="C2007" s="375" t="s">
        <v>73</v>
      </c>
      <c r="D2007" s="375" t="s">
        <v>26613</v>
      </c>
      <c r="F2007" t="str">
        <f t="shared" si="64"/>
        <v>92266</v>
      </c>
      <c r="H2007" s="35">
        <f t="shared" si="65"/>
        <v>121.41</v>
      </c>
    </row>
    <row r="2008" spans="1:8" ht="40.5">
      <c r="A2008" s="375" t="s">
        <v>9638</v>
      </c>
      <c r="B2008" s="330" t="s">
        <v>2978</v>
      </c>
      <c r="C2008" s="375" t="s">
        <v>73</v>
      </c>
      <c r="D2008" s="375" t="s">
        <v>26614</v>
      </c>
      <c r="F2008" t="str">
        <f t="shared" si="64"/>
        <v>92267</v>
      </c>
      <c r="H2008" s="35">
        <f t="shared" si="65"/>
        <v>34.22</v>
      </c>
    </row>
    <row r="2009" spans="1:8" ht="40.5">
      <c r="A2009" s="375" t="s">
        <v>9639</v>
      </c>
      <c r="B2009" s="330" t="s">
        <v>2979</v>
      </c>
      <c r="C2009" s="375" t="s">
        <v>73</v>
      </c>
      <c r="D2009" s="375" t="s">
        <v>26615</v>
      </c>
      <c r="F2009" t="str">
        <f t="shared" si="64"/>
        <v>92268</v>
      </c>
      <c r="H2009" s="35">
        <f t="shared" si="65"/>
        <v>60.18</v>
      </c>
    </row>
    <row r="2010" spans="1:8" ht="40.5">
      <c r="A2010" s="375" t="s">
        <v>9640</v>
      </c>
      <c r="B2010" s="330" t="s">
        <v>2980</v>
      </c>
      <c r="C2010" s="375" t="s">
        <v>73</v>
      </c>
      <c r="D2010" s="375" t="s">
        <v>26616</v>
      </c>
      <c r="F2010" t="str">
        <f t="shared" si="64"/>
        <v>92269</v>
      </c>
      <c r="H2010" s="35">
        <f t="shared" si="65"/>
        <v>103.58</v>
      </c>
    </row>
    <row r="2011" spans="1:8" ht="27">
      <c r="A2011" s="375" t="s">
        <v>9641</v>
      </c>
      <c r="B2011" s="330" t="s">
        <v>2981</v>
      </c>
      <c r="C2011" s="375" t="s">
        <v>73</v>
      </c>
      <c r="D2011" s="375" t="s">
        <v>26617</v>
      </c>
      <c r="F2011" t="str">
        <f t="shared" si="64"/>
        <v>92270</v>
      </c>
      <c r="H2011" s="35">
        <f t="shared" si="65"/>
        <v>85.03</v>
      </c>
    </row>
    <row r="2012" spans="1:8" ht="27">
      <c r="A2012" s="375" t="s">
        <v>9642</v>
      </c>
      <c r="B2012" s="330" t="s">
        <v>2982</v>
      </c>
      <c r="C2012" s="375" t="s">
        <v>73</v>
      </c>
      <c r="D2012" s="375" t="s">
        <v>26618</v>
      </c>
      <c r="F2012" t="str">
        <f t="shared" si="64"/>
        <v>92271</v>
      </c>
      <c r="H2012" s="35">
        <f t="shared" si="65"/>
        <v>62.44</v>
      </c>
    </row>
    <row r="2013" spans="1:8" ht="27">
      <c r="A2013" s="375" t="s">
        <v>9643</v>
      </c>
      <c r="B2013" s="330" t="s">
        <v>5093</v>
      </c>
      <c r="C2013" s="375" t="s">
        <v>75</v>
      </c>
      <c r="D2013" s="375" t="s">
        <v>25749</v>
      </c>
      <c r="F2013" t="str">
        <f t="shared" si="64"/>
        <v>92272</v>
      </c>
      <c r="H2013" s="35">
        <f t="shared" si="65"/>
        <v>23</v>
      </c>
    </row>
    <row r="2014" spans="1:8" ht="27">
      <c r="A2014" s="375" t="s">
        <v>9644</v>
      </c>
      <c r="B2014" s="330" t="s">
        <v>5094</v>
      </c>
      <c r="C2014" s="375" t="s">
        <v>75</v>
      </c>
      <c r="D2014" s="375" t="s">
        <v>23362</v>
      </c>
      <c r="F2014" t="str">
        <f t="shared" si="64"/>
        <v>92273</v>
      </c>
      <c r="H2014" s="35">
        <f t="shared" si="65"/>
        <v>8.69</v>
      </c>
    </row>
    <row r="2015" spans="1:8" ht="67.5">
      <c r="A2015" s="375" t="s">
        <v>9645</v>
      </c>
      <c r="B2015" s="330" t="s">
        <v>2983</v>
      </c>
      <c r="C2015" s="375" t="s">
        <v>73</v>
      </c>
      <c r="D2015" s="375" t="s">
        <v>26619</v>
      </c>
      <c r="F2015" t="str">
        <f t="shared" si="64"/>
        <v>92408</v>
      </c>
      <c r="H2015" s="35">
        <f t="shared" si="65"/>
        <v>206.39</v>
      </c>
    </row>
    <row r="2016" spans="1:8" ht="67.5">
      <c r="A2016" s="375" t="s">
        <v>9646</v>
      </c>
      <c r="B2016" s="330" t="s">
        <v>2984</v>
      </c>
      <c r="C2016" s="375" t="s">
        <v>73</v>
      </c>
      <c r="D2016" s="375" t="s">
        <v>26620</v>
      </c>
      <c r="F2016" t="str">
        <f t="shared" si="64"/>
        <v>92409</v>
      </c>
      <c r="H2016" s="35">
        <f t="shared" si="65"/>
        <v>194.69</v>
      </c>
    </row>
    <row r="2017" spans="1:8" ht="67.5">
      <c r="A2017" s="375" t="s">
        <v>9647</v>
      </c>
      <c r="B2017" s="330" t="s">
        <v>2985</v>
      </c>
      <c r="C2017" s="375" t="s">
        <v>73</v>
      </c>
      <c r="D2017" s="375" t="s">
        <v>26621</v>
      </c>
      <c r="F2017" t="str">
        <f t="shared" si="64"/>
        <v>92410</v>
      </c>
      <c r="H2017" s="35">
        <f t="shared" si="65"/>
        <v>143.88</v>
      </c>
    </row>
    <row r="2018" spans="1:8" ht="67.5">
      <c r="A2018" s="375" t="s">
        <v>9648</v>
      </c>
      <c r="B2018" s="330" t="s">
        <v>2986</v>
      </c>
      <c r="C2018" s="375" t="s">
        <v>73</v>
      </c>
      <c r="D2018" s="375" t="s">
        <v>26622</v>
      </c>
      <c r="F2018" t="str">
        <f t="shared" si="64"/>
        <v>92411</v>
      </c>
      <c r="H2018" s="35">
        <f t="shared" si="65"/>
        <v>133.55000000000001</v>
      </c>
    </row>
    <row r="2019" spans="1:8" ht="67.5">
      <c r="A2019" s="375" t="s">
        <v>9649</v>
      </c>
      <c r="B2019" s="330" t="s">
        <v>2987</v>
      </c>
      <c r="C2019" s="375" t="s">
        <v>73</v>
      </c>
      <c r="D2019" s="375" t="s">
        <v>26623</v>
      </c>
      <c r="F2019" t="str">
        <f t="shared" si="64"/>
        <v>92412</v>
      </c>
      <c r="H2019" s="35">
        <f t="shared" si="65"/>
        <v>97.07</v>
      </c>
    </row>
    <row r="2020" spans="1:8" ht="67.5">
      <c r="A2020" s="375" t="s">
        <v>9650</v>
      </c>
      <c r="B2020" s="330" t="s">
        <v>2988</v>
      </c>
      <c r="C2020" s="375" t="s">
        <v>73</v>
      </c>
      <c r="D2020" s="375" t="s">
        <v>24719</v>
      </c>
      <c r="F2020" t="str">
        <f t="shared" si="64"/>
        <v>92413</v>
      </c>
      <c r="H2020" s="35">
        <f t="shared" si="65"/>
        <v>89.12</v>
      </c>
    </row>
    <row r="2021" spans="1:8" ht="67.5">
      <c r="A2021" s="375" t="s">
        <v>9651</v>
      </c>
      <c r="B2021" s="330" t="s">
        <v>2989</v>
      </c>
      <c r="C2021" s="375" t="s">
        <v>73</v>
      </c>
      <c r="D2021" s="375" t="s">
        <v>26624</v>
      </c>
      <c r="F2021" t="str">
        <f t="shared" si="64"/>
        <v>92414</v>
      </c>
      <c r="H2021" s="35">
        <f t="shared" si="65"/>
        <v>114.16</v>
      </c>
    </row>
    <row r="2022" spans="1:8" ht="67.5">
      <c r="A2022" s="375" t="s">
        <v>9652</v>
      </c>
      <c r="B2022" s="330" t="s">
        <v>2990</v>
      </c>
      <c r="C2022" s="375" t="s">
        <v>73</v>
      </c>
      <c r="D2022" s="375" t="s">
        <v>26625</v>
      </c>
      <c r="F2022" t="str">
        <f t="shared" si="64"/>
        <v>92415</v>
      </c>
      <c r="H2022" s="35">
        <f t="shared" si="65"/>
        <v>103.84</v>
      </c>
    </row>
    <row r="2023" spans="1:8" ht="67.5">
      <c r="A2023" s="375" t="s">
        <v>9653</v>
      </c>
      <c r="B2023" s="330" t="s">
        <v>2991</v>
      </c>
      <c r="C2023" s="375" t="s">
        <v>73</v>
      </c>
      <c r="D2023" s="375" t="s">
        <v>25591</v>
      </c>
      <c r="F2023" t="str">
        <f t="shared" si="64"/>
        <v>92416</v>
      </c>
      <c r="H2023" s="35">
        <f t="shared" si="65"/>
        <v>135.41</v>
      </c>
    </row>
    <row r="2024" spans="1:8" ht="67.5">
      <c r="A2024" s="375" t="s">
        <v>9654</v>
      </c>
      <c r="B2024" s="330" t="s">
        <v>2992</v>
      </c>
      <c r="C2024" s="375" t="s">
        <v>73</v>
      </c>
      <c r="D2024" s="375" t="s">
        <v>26626</v>
      </c>
      <c r="F2024" t="str">
        <f t="shared" si="64"/>
        <v>92417</v>
      </c>
      <c r="H2024" s="35">
        <f t="shared" si="65"/>
        <v>125.13</v>
      </c>
    </row>
    <row r="2025" spans="1:8" ht="67.5">
      <c r="A2025" s="375" t="s">
        <v>9655</v>
      </c>
      <c r="B2025" s="330" t="s">
        <v>2993</v>
      </c>
      <c r="C2025" s="375" t="s">
        <v>73</v>
      </c>
      <c r="D2025" s="375" t="s">
        <v>23465</v>
      </c>
      <c r="F2025" t="str">
        <f t="shared" si="64"/>
        <v>92418</v>
      </c>
      <c r="H2025" s="35">
        <f t="shared" si="65"/>
        <v>73.55</v>
      </c>
    </row>
    <row r="2026" spans="1:8" ht="67.5">
      <c r="A2026" s="375" t="s">
        <v>9656</v>
      </c>
      <c r="B2026" s="330" t="s">
        <v>2994</v>
      </c>
      <c r="C2026" s="375" t="s">
        <v>73</v>
      </c>
      <c r="D2026" s="375" t="s">
        <v>26627</v>
      </c>
      <c r="F2026" t="str">
        <f t="shared" si="64"/>
        <v>92419</v>
      </c>
      <c r="H2026" s="35">
        <f t="shared" si="65"/>
        <v>65.62</v>
      </c>
    </row>
    <row r="2027" spans="1:8" ht="67.5">
      <c r="A2027" s="375" t="s">
        <v>9657</v>
      </c>
      <c r="B2027" s="330" t="s">
        <v>2995</v>
      </c>
      <c r="C2027" s="375" t="s">
        <v>73</v>
      </c>
      <c r="D2027" s="375" t="s">
        <v>26628</v>
      </c>
      <c r="F2027" t="str">
        <f t="shared" si="64"/>
        <v>92420</v>
      </c>
      <c r="H2027" s="35">
        <f t="shared" si="65"/>
        <v>89.88</v>
      </c>
    </row>
    <row r="2028" spans="1:8" ht="67.5">
      <c r="A2028" s="375" t="s">
        <v>9658</v>
      </c>
      <c r="B2028" s="330" t="s">
        <v>2996</v>
      </c>
      <c r="C2028" s="375" t="s">
        <v>73</v>
      </c>
      <c r="D2028" s="375" t="s">
        <v>26629</v>
      </c>
      <c r="F2028" t="str">
        <f t="shared" si="64"/>
        <v>92421</v>
      </c>
      <c r="H2028" s="35">
        <f t="shared" si="65"/>
        <v>81.96</v>
      </c>
    </row>
    <row r="2029" spans="1:8" ht="67.5">
      <c r="A2029" s="375" t="s">
        <v>9659</v>
      </c>
      <c r="B2029" s="330" t="s">
        <v>2997</v>
      </c>
      <c r="C2029" s="375" t="s">
        <v>73</v>
      </c>
      <c r="D2029" s="375" t="s">
        <v>26630</v>
      </c>
      <c r="F2029" t="str">
        <f t="shared" si="64"/>
        <v>92422</v>
      </c>
      <c r="H2029" s="35">
        <f t="shared" si="65"/>
        <v>60.4</v>
      </c>
    </row>
    <row r="2030" spans="1:8" ht="67.5">
      <c r="A2030" s="375" t="s">
        <v>9660</v>
      </c>
      <c r="B2030" s="330" t="s">
        <v>2998</v>
      </c>
      <c r="C2030" s="375" t="s">
        <v>73</v>
      </c>
      <c r="D2030" s="375" t="s">
        <v>26631</v>
      </c>
      <c r="F2030" t="str">
        <f t="shared" si="64"/>
        <v>92423</v>
      </c>
      <c r="H2030" s="35">
        <f t="shared" si="65"/>
        <v>53.52</v>
      </c>
    </row>
    <row r="2031" spans="1:8" ht="67.5">
      <c r="A2031" s="375" t="s">
        <v>9661</v>
      </c>
      <c r="B2031" s="330" t="s">
        <v>2999</v>
      </c>
      <c r="C2031" s="375" t="s">
        <v>73</v>
      </c>
      <c r="D2031" s="375" t="s">
        <v>24832</v>
      </c>
      <c r="F2031" t="str">
        <f t="shared" si="64"/>
        <v>92424</v>
      </c>
      <c r="H2031" s="35">
        <f t="shared" si="65"/>
        <v>74.62</v>
      </c>
    </row>
    <row r="2032" spans="1:8" ht="67.5">
      <c r="A2032" s="375" t="s">
        <v>9662</v>
      </c>
      <c r="B2032" s="330" t="s">
        <v>3000</v>
      </c>
      <c r="C2032" s="375" t="s">
        <v>73</v>
      </c>
      <c r="D2032" s="375" t="s">
        <v>26632</v>
      </c>
      <c r="F2032" t="str">
        <f t="shared" si="64"/>
        <v>92425</v>
      </c>
      <c r="H2032" s="35">
        <f t="shared" si="65"/>
        <v>67.709999999999994</v>
      </c>
    </row>
    <row r="2033" spans="1:8" ht="67.5">
      <c r="A2033" s="375" t="s">
        <v>9663</v>
      </c>
      <c r="B2033" s="330" t="s">
        <v>3001</v>
      </c>
      <c r="C2033" s="375" t="s">
        <v>73</v>
      </c>
      <c r="D2033" s="375" t="s">
        <v>25088</v>
      </c>
      <c r="F2033" t="str">
        <f t="shared" si="64"/>
        <v>92426</v>
      </c>
      <c r="H2033" s="35">
        <f t="shared" si="65"/>
        <v>53.79</v>
      </c>
    </row>
    <row r="2034" spans="1:8" ht="67.5">
      <c r="A2034" s="375" t="s">
        <v>9664</v>
      </c>
      <c r="B2034" s="330" t="s">
        <v>3002</v>
      </c>
      <c r="C2034" s="375" t="s">
        <v>73</v>
      </c>
      <c r="D2034" s="375" t="s">
        <v>26633</v>
      </c>
      <c r="F2034" t="str">
        <f t="shared" si="64"/>
        <v>92427</v>
      </c>
      <c r="H2034" s="35">
        <f t="shared" si="65"/>
        <v>47.41</v>
      </c>
    </row>
    <row r="2035" spans="1:8" ht="67.5">
      <c r="A2035" s="375" t="s">
        <v>9665</v>
      </c>
      <c r="B2035" s="330" t="s">
        <v>3003</v>
      </c>
      <c r="C2035" s="375" t="s">
        <v>73</v>
      </c>
      <c r="D2035" s="375" t="s">
        <v>16733</v>
      </c>
      <c r="F2035" t="str">
        <f t="shared" si="64"/>
        <v>92428</v>
      </c>
      <c r="H2035" s="35">
        <f t="shared" si="65"/>
        <v>66.92</v>
      </c>
    </row>
    <row r="2036" spans="1:8" ht="67.5">
      <c r="A2036" s="375" t="s">
        <v>9666</v>
      </c>
      <c r="B2036" s="330" t="s">
        <v>3004</v>
      </c>
      <c r="C2036" s="375" t="s">
        <v>73</v>
      </c>
      <c r="D2036" s="375" t="s">
        <v>25624</v>
      </c>
      <c r="F2036" t="str">
        <f t="shared" si="64"/>
        <v>92429</v>
      </c>
      <c r="H2036" s="35">
        <f t="shared" si="65"/>
        <v>60.54</v>
      </c>
    </row>
    <row r="2037" spans="1:8" ht="67.5">
      <c r="A2037" s="375" t="s">
        <v>9667</v>
      </c>
      <c r="B2037" s="330" t="s">
        <v>3005</v>
      </c>
      <c r="C2037" s="375" t="s">
        <v>73</v>
      </c>
      <c r="D2037" s="375" t="s">
        <v>23679</v>
      </c>
      <c r="F2037" t="str">
        <f t="shared" si="64"/>
        <v>92430</v>
      </c>
      <c r="H2037" s="35">
        <f t="shared" si="65"/>
        <v>50.63</v>
      </c>
    </row>
    <row r="2038" spans="1:8" ht="67.5">
      <c r="A2038" s="375" t="s">
        <v>9668</v>
      </c>
      <c r="B2038" s="330" t="s">
        <v>3006</v>
      </c>
      <c r="C2038" s="375" t="s">
        <v>73</v>
      </c>
      <c r="D2038" s="375" t="s">
        <v>23467</v>
      </c>
      <c r="F2038" t="str">
        <f t="shared" si="64"/>
        <v>92431</v>
      </c>
      <c r="H2038" s="35">
        <f t="shared" si="65"/>
        <v>44.58</v>
      </c>
    </row>
    <row r="2039" spans="1:8" ht="67.5">
      <c r="A2039" s="375" t="s">
        <v>9669</v>
      </c>
      <c r="B2039" s="330" t="s">
        <v>5095</v>
      </c>
      <c r="C2039" s="375" t="s">
        <v>73</v>
      </c>
      <c r="D2039" s="375" t="s">
        <v>24589</v>
      </c>
      <c r="F2039" t="str">
        <f t="shared" si="64"/>
        <v>92432</v>
      </c>
      <c r="H2039" s="35">
        <f t="shared" si="65"/>
        <v>63.13</v>
      </c>
    </row>
    <row r="2040" spans="1:8" ht="67.5">
      <c r="A2040" s="375" t="s">
        <v>9670</v>
      </c>
      <c r="B2040" s="330" t="s">
        <v>3007</v>
      </c>
      <c r="C2040" s="375" t="s">
        <v>73</v>
      </c>
      <c r="D2040" s="375" t="s">
        <v>24015</v>
      </c>
      <c r="F2040" t="str">
        <f t="shared" si="64"/>
        <v>92433</v>
      </c>
      <c r="H2040" s="35">
        <f t="shared" si="65"/>
        <v>57.07</v>
      </c>
    </row>
    <row r="2041" spans="1:8" ht="67.5">
      <c r="A2041" s="375" t="s">
        <v>9671</v>
      </c>
      <c r="B2041" s="330" t="s">
        <v>3008</v>
      </c>
      <c r="C2041" s="375" t="s">
        <v>73</v>
      </c>
      <c r="D2041" s="375" t="s">
        <v>23928</v>
      </c>
      <c r="F2041" t="str">
        <f t="shared" si="64"/>
        <v>92434</v>
      </c>
      <c r="H2041" s="35">
        <f t="shared" si="65"/>
        <v>48.13</v>
      </c>
    </row>
    <row r="2042" spans="1:8" ht="67.5">
      <c r="A2042" s="375" t="s">
        <v>9672</v>
      </c>
      <c r="B2042" s="330" t="s">
        <v>3009</v>
      </c>
      <c r="C2042" s="375" t="s">
        <v>73</v>
      </c>
      <c r="D2042" s="375" t="s">
        <v>26310</v>
      </c>
      <c r="F2042" t="str">
        <f t="shared" si="64"/>
        <v>92435</v>
      </c>
      <c r="H2042" s="35">
        <f t="shared" si="65"/>
        <v>42.27</v>
      </c>
    </row>
    <row r="2043" spans="1:8" ht="67.5">
      <c r="A2043" s="375" t="s">
        <v>9673</v>
      </c>
      <c r="B2043" s="330" t="s">
        <v>5096</v>
      </c>
      <c r="C2043" s="375" t="s">
        <v>73</v>
      </c>
      <c r="D2043" s="375" t="s">
        <v>25180</v>
      </c>
      <c r="F2043" t="str">
        <f t="shared" si="64"/>
        <v>92436</v>
      </c>
      <c r="H2043" s="35">
        <f t="shared" si="65"/>
        <v>60.17</v>
      </c>
    </row>
    <row r="2044" spans="1:8" ht="67.5">
      <c r="A2044" s="375" t="s">
        <v>9674</v>
      </c>
      <c r="B2044" s="330" t="s">
        <v>3010</v>
      </c>
      <c r="C2044" s="375" t="s">
        <v>73</v>
      </c>
      <c r="D2044" s="375" t="s">
        <v>24550</v>
      </c>
      <c r="F2044" t="str">
        <f t="shared" si="64"/>
        <v>92437</v>
      </c>
      <c r="H2044" s="35">
        <f t="shared" si="65"/>
        <v>54.34</v>
      </c>
    </row>
    <row r="2045" spans="1:8" ht="67.5">
      <c r="A2045" s="375" t="s">
        <v>9675</v>
      </c>
      <c r="B2045" s="330" t="s">
        <v>3011</v>
      </c>
      <c r="C2045" s="375" t="s">
        <v>73</v>
      </c>
      <c r="D2045" s="375" t="s">
        <v>26634</v>
      </c>
      <c r="F2045" t="str">
        <f t="shared" si="64"/>
        <v>92438</v>
      </c>
      <c r="H2045" s="35">
        <f t="shared" si="65"/>
        <v>46.31</v>
      </c>
    </row>
    <row r="2046" spans="1:8" ht="67.5">
      <c r="A2046" s="375" t="s">
        <v>9676</v>
      </c>
      <c r="B2046" s="330" t="s">
        <v>3012</v>
      </c>
      <c r="C2046" s="375" t="s">
        <v>73</v>
      </c>
      <c r="D2046" s="375" t="s">
        <v>24545</v>
      </c>
      <c r="F2046" t="str">
        <f t="shared" si="64"/>
        <v>92439</v>
      </c>
      <c r="H2046" s="35">
        <f t="shared" si="65"/>
        <v>40.6</v>
      </c>
    </row>
    <row r="2047" spans="1:8" ht="67.5">
      <c r="A2047" s="375" t="s">
        <v>9677</v>
      </c>
      <c r="B2047" s="330" t="s">
        <v>5097</v>
      </c>
      <c r="C2047" s="375" t="s">
        <v>73</v>
      </c>
      <c r="D2047" s="375" t="s">
        <v>22493</v>
      </c>
      <c r="F2047" t="str">
        <f t="shared" si="64"/>
        <v>92440</v>
      </c>
      <c r="H2047" s="35">
        <f t="shared" si="65"/>
        <v>58.03</v>
      </c>
    </row>
    <row r="2048" spans="1:8" ht="67.5">
      <c r="A2048" s="375" t="s">
        <v>9678</v>
      </c>
      <c r="B2048" s="330" t="s">
        <v>3013</v>
      </c>
      <c r="C2048" s="375" t="s">
        <v>73</v>
      </c>
      <c r="D2048" s="375" t="s">
        <v>22685</v>
      </c>
      <c r="F2048" t="str">
        <f t="shared" si="64"/>
        <v>92441</v>
      </c>
      <c r="H2048" s="35">
        <f t="shared" si="65"/>
        <v>52.37</v>
      </c>
    </row>
    <row r="2049" spans="1:8" ht="67.5">
      <c r="A2049" s="375" t="s">
        <v>9679</v>
      </c>
      <c r="B2049" s="330" t="s">
        <v>3014</v>
      </c>
      <c r="C2049" s="375" t="s">
        <v>73</v>
      </c>
      <c r="D2049" s="375" t="s">
        <v>26635</v>
      </c>
      <c r="F2049" t="str">
        <f t="shared" si="64"/>
        <v>92442</v>
      </c>
      <c r="H2049" s="35">
        <f t="shared" si="65"/>
        <v>42.61</v>
      </c>
    </row>
    <row r="2050" spans="1:8" ht="67.5">
      <c r="A2050" s="375" t="s">
        <v>9680</v>
      </c>
      <c r="B2050" s="330" t="s">
        <v>3015</v>
      </c>
      <c r="C2050" s="375" t="s">
        <v>73</v>
      </c>
      <c r="D2050" s="375" t="s">
        <v>24631</v>
      </c>
      <c r="F2050" t="str">
        <f t="shared" si="64"/>
        <v>92443</v>
      </c>
      <c r="H2050" s="35">
        <f t="shared" si="65"/>
        <v>37.090000000000003</v>
      </c>
    </row>
    <row r="2051" spans="1:8" ht="67.5">
      <c r="A2051" s="375" t="s">
        <v>9681</v>
      </c>
      <c r="B2051" s="330" t="s">
        <v>5098</v>
      </c>
      <c r="C2051" s="375" t="s">
        <v>73</v>
      </c>
      <c r="D2051" s="375" t="s">
        <v>26636</v>
      </c>
      <c r="F2051" t="str">
        <f t="shared" si="64"/>
        <v>92444</v>
      </c>
      <c r="H2051" s="35">
        <f t="shared" si="65"/>
        <v>53.95</v>
      </c>
    </row>
    <row r="2052" spans="1:8" ht="67.5">
      <c r="A2052" s="375" t="s">
        <v>9682</v>
      </c>
      <c r="B2052" s="330" t="s">
        <v>3016</v>
      </c>
      <c r="C2052" s="375" t="s">
        <v>73</v>
      </c>
      <c r="D2052" s="375" t="s">
        <v>23372</v>
      </c>
      <c r="F2052" t="str">
        <f t="shared" si="64"/>
        <v>92445</v>
      </c>
      <c r="H2052" s="35">
        <f t="shared" si="65"/>
        <v>48.45</v>
      </c>
    </row>
    <row r="2053" spans="1:8" ht="54">
      <c r="A2053" s="375" t="s">
        <v>9683</v>
      </c>
      <c r="B2053" s="330" t="s">
        <v>3017</v>
      </c>
      <c r="C2053" s="375" t="s">
        <v>73</v>
      </c>
      <c r="D2053" s="375" t="s">
        <v>26637</v>
      </c>
      <c r="F2053" t="str">
        <f t="shared" ref="F2053:F2116" si="66">TRIM(A2053)</f>
        <v>92446</v>
      </c>
      <c r="H2053" s="35">
        <f t="shared" ref="H2053:H2116" si="67">ROUND(D2053*(1+$H$1),2)</f>
        <v>185.84</v>
      </c>
    </row>
    <row r="2054" spans="1:8" ht="54">
      <c r="A2054" s="375" t="s">
        <v>9684</v>
      </c>
      <c r="B2054" s="330" t="s">
        <v>3018</v>
      </c>
      <c r="C2054" s="375" t="s">
        <v>73</v>
      </c>
      <c r="D2054" s="375" t="s">
        <v>26638</v>
      </c>
      <c r="F2054" t="str">
        <f t="shared" si="66"/>
        <v>92447</v>
      </c>
      <c r="H2054" s="35">
        <f t="shared" si="67"/>
        <v>133.68</v>
      </c>
    </row>
    <row r="2055" spans="1:8" ht="54">
      <c r="A2055" s="375" t="s">
        <v>9685</v>
      </c>
      <c r="B2055" s="330" t="s">
        <v>3019</v>
      </c>
      <c r="C2055" s="375" t="s">
        <v>73</v>
      </c>
      <c r="D2055" s="375" t="s">
        <v>24416</v>
      </c>
      <c r="F2055" t="str">
        <f t="shared" si="66"/>
        <v>92448</v>
      </c>
      <c r="H2055" s="35">
        <f t="shared" si="67"/>
        <v>106.4</v>
      </c>
    </row>
    <row r="2056" spans="1:8" ht="54">
      <c r="A2056" s="375" t="s">
        <v>9686</v>
      </c>
      <c r="B2056" s="330" t="s">
        <v>3020</v>
      </c>
      <c r="C2056" s="375" t="s">
        <v>73</v>
      </c>
      <c r="D2056" s="375" t="s">
        <v>26639</v>
      </c>
      <c r="F2056" t="str">
        <f t="shared" si="66"/>
        <v>92449</v>
      </c>
      <c r="H2056" s="35">
        <f t="shared" si="67"/>
        <v>198.15</v>
      </c>
    </row>
    <row r="2057" spans="1:8" ht="40.5">
      <c r="A2057" s="375" t="s">
        <v>9687</v>
      </c>
      <c r="B2057" s="330" t="s">
        <v>3021</v>
      </c>
      <c r="C2057" s="375" t="s">
        <v>73</v>
      </c>
      <c r="D2057" s="375" t="s">
        <v>26640</v>
      </c>
      <c r="F2057" t="str">
        <f t="shared" si="66"/>
        <v>92450</v>
      </c>
      <c r="H2057" s="35">
        <f t="shared" si="67"/>
        <v>238.61</v>
      </c>
    </row>
    <row r="2058" spans="1:8" ht="54">
      <c r="A2058" s="375" t="s">
        <v>9688</v>
      </c>
      <c r="B2058" s="330" t="s">
        <v>5099</v>
      </c>
      <c r="C2058" s="375" t="s">
        <v>73</v>
      </c>
      <c r="D2058" s="375" t="s">
        <v>26641</v>
      </c>
      <c r="F2058" t="str">
        <f t="shared" si="66"/>
        <v>92451</v>
      </c>
      <c r="H2058" s="35">
        <f t="shared" si="67"/>
        <v>138.08000000000001</v>
      </c>
    </row>
    <row r="2059" spans="1:8" ht="54">
      <c r="A2059" s="375" t="s">
        <v>9689</v>
      </c>
      <c r="B2059" s="330" t="s">
        <v>3022</v>
      </c>
      <c r="C2059" s="375" t="s">
        <v>73</v>
      </c>
      <c r="D2059" s="375" t="s">
        <v>26642</v>
      </c>
      <c r="F2059" t="str">
        <f t="shared" si="66"/>
        <v>92452</v>
      </c>
      <c r="H2059" s="35">
        <f t="shared" si="67"/>
        <v>129.34</v>
      </c>
    </row>
    <row r="2060" spans="1:8" ht="54">
      <c r="A2060" s="375" t="s">
        <v>9690</v>
      </c>
      <c r="B2060" s="330" t="s">
        <v>3023</v>
      </c>
      <c r="C2060" s="375" t="s">
        <v>73</v>
      </c>
      <c r="D2060" s="375" t="s">
        <v>26643</v>
      </c>
      <c r="F2060" t="str">
        <f t="shared" si="66"/>
        <v>92453</v>
      </c>
      <c r="H2060" s="35">
        <f t="shared" si="67"/>
        <v>168.97</v>
      </c>
    </row>
    <row r="2061" spans="1:8" ht="40.5">
      <c r="A2061" s="375" t="s">
        <v>9691</v>
      </c>
      <c r="B2061" s="330" t="s">
        <v>3024</v>
      </c>
      <c r="C2061" s="375" t="s">
        <v>73</v>
      </c>
      <c r="D2061" s="375" t="s">
        <v>26644</v>
      </c>
      <c r="F2061" t="str">
        <f t="shared" si="66"/>
        <v>92454</v>
      </c>
      <c r="H2061" s="35">
        <f t="shared" si="67"/>
        <v>214.37</v>
      </c>
    </row>
    <row r="2062" spans="1:8" ht="54">
      <c r="A2062" s="375" t="s">
        <v>9692</v>
      </c>
      <c r="B2062" s="330" t="s">
        <v>5100</v>
      </c>
      <c r="C2062" s="375" t="s">
        <v>73</v>
      </c>
      <c r="D2062" s="375" t="s">
        <v>26645</v>
      </c>
      <c r="F2062" t="str">
        <f t="shared" si="66"/>
        <v>92455</v>
      </c>
      <c r="H2062" s="35">
        <f t="shared" si="67"/>
        <v>112.87</v>
      </c>
    </row>
    <row r="2063" spans="1:8" ht="54">
      <c r="A2063" s="375" t="s">
        <v>9693</v>
      </c>
      <c r="B2063" s="330" t="s">
        <v>3025</v>
      </c>
      <c r="C2063" s="375" t="s">
        <v>73</v>
      </c>
      <c r="D2063" s="375" t="s">
        <v>26646</v>
      </c>
      <c r="F2063" t="str">
        <f t="shared" si="66"/>
        <v>92456</v>
      </c>
      <c r="H2063" s="35">
        <f t="shared" si="67"/>
        <v>105.52</v>
      </c>
    </row>
    <row r="2064" spans="1:8" ht="54">
      <c r="A2064" s="375" t="s">
        <v>9694</v>
      </c>
      <c r="B2064" s="330" t="s">
        <v>3026</v>
      </c>
      <c r="C2064" s="375" t="s">
        <v>73</v>
      </c>
      <c r="D2064" s="375" t="s">
        <v>25191</v>
      </c>
      <c r="F2064" t="str">
        <f t="shared" si="66"/>
        <v>92457</v>
      </c>
      <c r="H2064" s="35">
        <f t="shared" si="67"/>
        <v>146.61000000000001</v>
      </c>
    </row>
    <row r="2065" spans="1:8" ht="40.5">
      <c r="A2065" s="375" t="s">
        <v>9695</v>
      </c>
      <c r="B2065" s="330" t="s">
        <v>3027</v>
      </c>
      <c r="C2065" s="375" t="s">
        <v>73</v>
      </c>
      <c r="D2065" s="375" t="s">
        <v>26647</v>
      </c>
      <c r="F2065" t="str">
        <f t="shared" si="66"/>
        <v>92458</v>
      </c>
      <c r="H2065" s="35">
        <f t="shared" si="67"/>
        <v>198.76</v>
      </c>
    </row>
    <row r="2066" spans="1:8" ht="54">
      <c r="A2066" s="375" t="s">
        <v>9696</v>
      </c>
      <c r="B2066" s="330" t="s">
        <v>5101</v>
      </c>
      <c r="C2066" s="375" t="s">
        <v>73</v>
      </c>
      <c r="D2066" s="375" t="s">
        <v>26648</v>
      </c>
      <c r="F2066" t="str">
        <f t="shared" si="66"/>
        <v>92459</v>
      </c>
      <c r="H2066" s="35">
        <f t="shared" si="67"/>
        <v>95.72</v>
      </c>
    </row>
    <row r="2067" spans="1:8" ht="54">
      <c r="A2067" s="375" t="s">
        <v>9697</v>
      </c>
      <c r="B2067" s="330" t="s">
        <v>3028</v>
      </c>
      <c r="C2067" s="375" t="s">
        <v>73</v>
      </c>
      <c r="D2067" s="375" t="s">
        <v>26649</v>
      </c>
      <c r="F2067" t="str">
        <f t="shared" si="66"/>
        <v>92460</v>
      </c>
      <c r="H2067" s="35">
        <f t="shared" si="67"/>
        <v>87.1</v>
      </c>
    </row>
    <row r="2068" spans="1:8" ht="54">
      <c r="A2068" s="375" t="s">
        <v>9698</v>
      </c>
      <c r="B2068" s="330" t="s">
        <v>3029</v>
      </c>
      <c r="C2068" s="375" t="s">
        <v>73</v>
      </c>
      <c r="D2068" s="375" t="s">
        <v>26650</v>
      </c>
      <c r="F2068" t="str">
        <f t="shared" si="66"/>
        <v>92461</v>
      </c>
      <c r="H2068" s="35">
        <f t="shared" si="67"/>
        <v>134.71</v>
      </c>
    </row>
    <row r="2069" spans="1:8" ht="40.5">
      <c r="A2069" s="375" t="s">
        <v>9699</v>
      </c>
      <c r="B2069" s="330" t="s">
        <v>3030</v>
      </c>
      <c r="C2069" s="375" t="s">
        <v>73</v>
      </c>
      <c r="D2069" s="375" t="s">
        <v>26651</v>
      </c>
      <c r="F2069" t="str">
        <f t="shared" si="66"/>
        <v>92462</v>
      </c>
      <c r="H2069" s="35">
        <f t="shared" si="67"/>
        <v>188.66</v>
      </c>
    </row>
    <row r="2070" spans="1:8" ht="54">
      <c r="A2070" s="375" t="s">
        <v>9700</v>
      </c>
      <c r="B2070" s="330" t="s">
        <v>5102</v>
      </c>
      <c r="C2070" s="375" t="s">
        <v>73</v>
      </c>
      <c r="D2070" s="375" t="s">
        <v>26652</v>
      </c>
      <c r="F2070" t="str">
        <f t="shared" si="66"/>
        <v>92463</v>
      </c>
      <c r="H2070" s="35">
        <f t="shared" si="67"/>
        <v>86.39</v>
      </c>
    </row>
    <row r="2071" spans="1:8" ht="54">
      <c r="A2071" s="375" t="s">
        <v>9701</v>
      </c>
      <c r="B2071" s="330" t="s">
        <v>3031</v>
      </c>
      <c r="C2071" s="375" t="s">
        <v>73</v>
      </c>
      <c r="D2071" s="375" t="s">
        <v>26653</v>
      </c>
      <c r="F2071" t="str">
        <f t="shared" si="66"/>
        <v>92464</v>
      </c>
      <c r="H2071" s="35">
        <f t="shared" si="67"/>
        <v>81.23</v>
      </c>
    </row>
    <row r="2072" spans="1:8" ht="54">
      <c r="A2072" s="375" t="s">
        <v>9702</v>
      </c>
      <c r="B2072" s="330" t="s">
        <v>3032</v>
      </c>
      <c r="C2072" s="375" t="s">
        <v>73</v>
      </c>
      <c r="D2072" s="375" t="s">
        <v>26654</v>
      </c>
      <c r="F2072" t="str">
        <f t="shared" si="66"/>
        <v>92465</v>
      </c>
      <c r="H2072" s="35">
        <f t="shared" si="67"/>
        <v>109.66</v>
      </c>
    </row>
    <row r="2073" spans="1:8" ht="54">
      <c r="A2073" s="375" t="s">
        <v>9703</v>
      </c>
      <c r="B2073" s="330" t="s">
        <v>3033</v>
      </c>
      <c r="C2073" s="375" t="s">
        <v>73</v>
      </c>
      <c r="D2073" s="375" t="s">
        <v>26655</v>
      </c>
      <c r="F2073" t="str">
        <f t="shared" si="66"/>
        <v>92466</v>
      </c>
      <c r="H2073" s="35">
        <f t="shared" si="67"/>
        <v>182.86</v>
      </c>
    </row>
    <row r="2074" spans="1:8" ht="54">
      <c r="A2074" s="375" t="s">
        <v>9704</v>
      </c>
      <c r="B2074" s="330" t="s">
        <v>3034</v>
      </c>
      <c r="C2074" s="375" t="s">
        <v>73</v>
      </c>
      <c r="D2074" s="375" t="s">
        <v>26656</v>
      </c>
      <c r="F2074" t="str">
        <f t="shared" si="66"/>
        <v>92467</v>
      </c>
      <c r="H2074" s="35">
        <f t="shared" si="67"/>
        <v>72.510000000000005</v>
      </c>
    </row>
    <row r="2075" spans="1:8" ht="54">
      <c r="A2075" s="375" t="s">
        <v>9705</v>
      </c>
      <c r="B2075" s="330" t="s">
        <v>3035</v>
      </c>
      <c r="C2075" s="375" t="s">
        <v>73</v>
      </c>
      <c r="D2075" s="375" t="s">
        <v>26657</v>
      </c>
      <c r="F2075" t="str">
        <f t="shared" si="66"/>
        <v>92468</v>
      </c>
      <c r="H2075" s="35">
        <f t="shared" si="67"/>
        <v>76.06</v>
      </c>
    </row>
    <row r="2076" spans="1:8" ht="54">
      <c r="A2076" s="375" t="s">
        <v>9706</v>
      </c>
      <c r="B2076" s="330" t="s">
        <v>3036</v>
      </c>
      <c r="C2076" s="375" t="s">
        <v>73</v>
      </c>
      <c r="D2076" s="375" t="s">
        <v>26658</v>
      </c>
      <c r="F2076" t="str">
        <f t="shared" si="66"/>
        <v>92469</v>
      </c>
      <c r="H2076" s="35">
        <f t="shared" si="67"/>
        <v>99.97</v>
      </c>
    </row>
    <row r="2077" spans="1:8" ht="54">
      <c r="A2077" s="375" t="s">
        <v>9707</v>
      </c>
      <c r="B2077" s="330" t="s">
        <v>3037</v>
      </c>
      <c r="C2077" s="375" t="s">
        <v>73</v>
      </c>
      <c r="D2077" s="375" t="s">
        <v>26659</v>
      </c>
      <c r="F2077" t="str">
        <f t="shared" si="66"/>
        <v>92470</v>
      </c>
      <c r="H2077" s="35">
        <f t="shared" si="67"/>
        <v>176.97</v>
      </c>
    </row>
    <row r="2078" spans="1:8" ht="54">
      <c r="A2078" s="375" t="s">
        <v>9708</v>
      </c>
      <c r="B2078" s="330" t="s">
        <v>3038</v>
      </c>
      <c r="C2078" s="375" t="s">
        <v>73</v>
      </c>
      <c r="D2078" s="375" t="s">
        <v>26660</v>
      </c>
      <c r="F2078" t="str">
        <f t="shared" si="66"/>
        <v>92471</v>
      </c>
      <c r="H2078" s="35">
        <f t="shared" si="67"/>
        <v>66.180000000000007</v>
      </c>
    </row>
    <row r="2079" spans="1:8" ht="54">
      <c r="A2079" s="375" t="s">
        <v>9709</v>
      </c>
      <c r="B2079" s="330" t="s">
        <v>3039</v>
      </c>
      <c r="C2079" s="375" t="s">
        <v>73</v>
      </c>
      <c r="D2079" s="375" t="s">
        <v>24497</v>
      </c>
      <c r="F2079" t="str">
        <f t="shared" si="66"/>
        <v>92472</v>
      </c>
      <c r="H2079" s="35">
        <f t="shared" si="67"/>
        <v>71.03</v>
      </c>
    </row>
    <row r="2080" spans="1:8" ht="54">
      <c r="A2080" s="375" t="s">
        <v>9710</v>
      </c>
      <c r="B2080" s="330" t="s">
        <v>3040</v>
      </c>
      <c r="C2080" s="375" t="s">
        <v>73</v>
      </c>
      <c r="D2080" s="375" t="s">
        <v>26661</v>
      </c>
      <c r="F2080" t="str">
        <f t="shared" si="66"/>
        <v>92473</v>
      </c>
      <c r="H2080" s="35">
        <f t="shared" si="67"/>
        <v>92.05</v>
      </c>
    </row>
    <row r="2081" spans="1:8" ht="54">
      <c r="A2081" s="375" t="s">
        <v>9711</v>
      </c>
      <c r="B2081" s="330" t="s">
        <v>3041</v>
      </c>
      <c r="C2081" s="375" t="s">
        <v>73</v>
      </c>
      <c r="D2081" s="375" t="s">
        <v>26662</v>
      </c>
      <c r="F2081" t="str">
        <f t="shared" si="66"/>
        <v>92474</v>
      </c>
      <c r="H2081" s="35">
        <f t="shared" si="67"/>
        <v>171.91</v>
      </c>
    </row>
    <row r="2082" spans="1:8" ht="54">
      <c r="A2082" s="375" t="s">
        <v>9712</v>
      </c>
      <c r="B2082" s="330" t="s">
        <v>3042</v>
      </c>
      <c r="C2082" s="375" t="s">
        <v>73</v>
      </c>
      <c r="D2082" s="375" t="s">
        <v>26663</v>
      </c>
      <c r="F2082" t="str">
        <f t="shared" si="66"/>
        <v>92475</v>
      </c>
      <c r="H2082" s="35">
        <f t="shared" si="67"/>
        <v>61</v>
      </c>
    </row>
    <row r="2083" spans="1:8" ht="54">
      <c r="A2083" s="375" t="s">
        <v>9713</v>
      </c>
      <c r="B2083" s="330" t="s">
        <v>3043</v>
      </c>
      <c r="C2083" s="375" t="s">
        <v>73</v>
      </c>
      <c r="D2083" s="375" t="s">
        <v>26664</v>
      </c>
      <c r="F2083" t="str">
        <f t="shared" si="66"/>
        <v>92476</v>
      </c>
      <c r="H2083" s="35">
        <f t="shared" si="67"/>
        <v>66.739999999999995</v>
      </c>
    </row>
    <row r="2084" spans="1:8" ht="54">
      <c r="A2084" s="375" t="s">
        <v>9714</v>
      </c>
      <c r="B2084" s="330" t="s">
        <v>3044</v>
      </c>
      <c r="C2084" s="375" t="s">
        <v>73</v>
      </c>
      <c r="D2084" s="375" t="s">
        <v>26665</v>
      </c>
      <c r="F2084" t="str">
        <f t="shared" si="66"/>
        <v>92477</v>
      </c>
      <c r="H2084" s="35">
        <f t="shared" si="67"/>
        <v>75.38</v>
      </c>
    </row>
    <row r="2085" spans="1:8" ht="54">
      <c r="A2085" s="375" t="s">
        <v>9715</v>
      </c>
      <c r="B2085" s="330" t="s">
        <v>3045</v>
      </c>
      <c r="C2085" s="375" t="s">
        <v>73</v>
      </c>
      <c r="D2085" s="375" t="s">
        <v>24622</v>
      </c>
      <c r="F2085" t="str">
        <f t="shared" si="66"/>
        <v>92478</v>
      </c>
      <c r="H2085" s="35">
        <f t="shared" si="67"/>
        <v>161.94999999999999</v>
      </c>
    </row>
    <row r="2086" spans="1:8" ht="54">
      <c r="A2086" s="375" t="s">
        <v>9716</v>
      </c>
      <c r="B2086" s="330" t="s">
        <v>3046</v>
      </c>
      <c r="C2086" s="375" t="s">
        <v>73</v>
      </c>
      <c r="D2086" s="375" t="s">
        <v>26666</v>
      </c>
      <c r="F2086" t="str">
        <f t="shared" si="66"/>
        <v>92479</v>
      </c>
      <c r="H2086" s="35">
        <f t="shared" si="67"/>
        <v>50.03</v>
      </c>
    </row>
    <row r="2087" spans="1:8" ht="54">
      <c r="A2087" s="375" t="s">
        <v>9717</v>
      </c>
      <c r="B2087" s="330" t="s">
        <v>3047</v>
      </c>
      <c r="C2087" s="375" t="s">
        <v>73</v>
      </c>
      <c r="D2087" s="375" t="s">
        <v>25332</v>
      </c>
      <c r="F2087" t="str">
        <f t="shared" si="66"/>
        <v>92480</v>
      </c>
      <c r="H2087" s="35">
        <f t="shared" si="67"/>
        <v>58.24</v>
      </c>
    </row>
    <row r="2088" spans="1:8" ht="54">
      <c r="A2088" s="375" t="s">
        <v>9718</v>
      </c>
      <c r="B2088" s="330" t="s">
        <v>5103</v>
      </c>
      <c r="C2088" s="375" t="s">
        <v>73</v>
      </c>
      <c r="D2088" s="375" t="s">
        <v>26667</v>
      </c>
      <c r="F2088" t="str">
        <f t="shared" si="66"/>
        <v>92481</v>
      </c>
      <c r="H2088" s="35">
        <f t="shared" si="67"/>
        <v>242.71</v>
      </c>
    </row>
    <row r="2089" spans="1:8" ht="54">
      <c r="A2089" s="375" t="s">
        <v>9719</v>
      </c>
      <c r="B2089" s="330" t="s">
        <v>3048</v>
      </c>
      <c r="C2089" s="375" t="s">
        <v>73</v>
      </c>
      <c r="D2089" s="375" t="s">
        <v>26668</v>
      </c>
      <c r="F2089" t="str">
        <f t="shared" si="66"/>
        <v>92482</v>
      </c>
      <c r="H2089" s="35">
        <f t="shared" si="67"/>
        <v>229.09</v>
      </c>
    </row>
    <row r="2090" spans="1:8" ht="54">
      <c r="A2090" s="375" t="s">
        <v>9720</v>
      </c>
      <c r="B2090" s="330" t="s">
        <v>5104</v>
      </c>
      <c r="C2090" s="375" t="s">
        <v>73</v>
      </c>
      <c r="D2090" s="375" t="s">
        <v>26669</v>
      </c>
      <c r="F2090" t="str">
        <f t="shared" si="66"/>
        <v>92483</v>
      </c>
      <c r="H2090" s="35">
        <f t="shared" si="67"/>
        <v>184.07</v>
      </c>
    </row>
    <row r="2091" spans="1:8" ht="54">
      <c r="A2091" s="375" t="s">
        <v>9721</v>
      </c>
      <c r="B2091" s="330" t="s">
        <v>3049</v>
      </c>
      <c r="C2091" s="375" t="s">
        <v>73</v>
      </c>
      <c r="D2091" s="375" t="s">
        <v>26670</v>
      </c>
      <c r="F2091" t="str">
        <f t="shared" si="66"/>
        <v>92484</v>
      </c>
      <c r="H2091" s="35">
        <f t="shared" si="67"/>
        <v>172.02</v>
      </c>
    </row>
    <row r="2092" spans="1:8" ht="54">
      <c r="A2092" s="375" t="s">
        <v>9722</v>
      </c>
      <c r="B2092" s="330" t="s">
        <v>5105</v>
      </c>
      <c r="C2092" s="375" t="s">
        <v>73</v>
      </c>
      <c r="D2092" s="375" t="s">
        <v>26671</v>
      </c>
      <c r="F2092" t="str">
        <f t="shared" si="66"/>
        <v>92485</v>
      </c>
      <c r="H2092" s="35">
        <f t="shared" si="67"/>
        <v>131.65</v>
      </c>
    </row>
    <row r="2093" spans="1:8" ht="54">
      <c r="A2093" s="375" t="s">
        <v>9723</v>
      </c>
      <c r="B2093" s="330" t="s">
        <v>3050</v>
      </c>
      <c r="C2093" s="375" t="s">
        <v>73</v>
      </c>
      <c r="D2093" s="375" t="s">
        <v>25089</v>
      </c>
      <c r="F2093" t="str">
        <f t="shared" si="66"/>
        <v>92486</v>
      </c>
      <c r="H2093" s="35">
        <f t="shared" si="67"/>
        <v>122.41</v>
      </c>
    </row>
    <row r="2094" spans="1:8" ht="67.5">
      <c r="A2094" s="375" t="s">
        <v>9724</v>
      </c>
      <c r="B2094" s="330" t="s">
        <v>5106</v>
      </c>
      <c r="C2094" s="375" t="s">
        <v>73</v>
      </c>
      <c r="D2094" s="375" t="s">
        <v>26672</v>
      </c>
      <c r="F2094" t="str">
        <f t="shared" si="66"/>
        <v>92487</v>
      </c>
      <c r="H2094" s="35">
        <f t="shared" si="67"/>
        <v>77.38</v>
      </c>
    </row>
    <row r="2095" spans="1:8" ht="54">
      <c r="A2095" s="375" t="s">
        <v>9725</v>
      </c>
      <c r="B2095" s="330" t="s">
        <v>3051</v>
      </c>
      <c r="C2095" s="375" t="s">
        <v>73</v>
      </c>
      <c r="D2095" s="375" t="s">
        <v>26673</v>
      </c>
      <c r="F2095" t="str">
        <f t="shared" si="66"/>
        <v>92488</v>
      </c>
      <c r="H2095" s="35">
        <f t="shared" si="67"/>
        <v>74.2</v>
      </c>
    </row>
    <row r="2096" spans="1:8" ht="67.5">
      <c r="A2096" s="375" t="s">
        <v>9726</v>
      </c>
      <c r="B2096" s="330" t="s">
        <v>5107</v>
      </c>
      <c r="C2096" s="375" t="s">
        <v>73</v>
      </c>
      <c r="D2096" s="375" t="s">
        <v>26674</v>
      </c>
      <c r="F2096" t="str">
        <f t="shared" si="66"/>
        <v>92489</v>
      </c>
      <c r="H2096" s="35">
        <f t="shared" si="67"/>
        <v>47.1</v>
      </c>
    </row>
    <row r="2097" spans="1:8" ht="54">
      <c r="A2097" s="375" t="s">
        <v>9727</v>
      </c>
      <c r="B2097" s="330" t="s">
        <v>3052</v>
      </c>
      <c r="C2097" s="375" t="s">
        <v>73</v>
      </c>
      <c r="D2097" s="375" t="s">
        <v>24978</v>
      </c>
      <c r="F2097" t="str">
        <f t="shared" si="66"/>
        <v>92490</v>
      </c>
      <c r="H2097" s="35">
        <f t="shared" si="67"/>
        <v>44.18</v>
      </c>
    </row>
    <row r="2098" spans="1:8" ht="67.5">
      <c r="A2098" s="375" t="s">
        <v>9728</v>
      </c>
      <c r="B2098" s="330" t="s">
        <v>5108</v>
      </c>
      <c r="C2098" s="375" t="s">
        <v>73</v>
      </c>
      <c r="D2098" s="375" t="s">
        <v>24749</v>
      </c>
      <c r="F2098" t="str">
        <f t="shared" si="66"/>
        <v>92491</v>
      </c>
      <c r="H2098" s="35">
        <f t="shared" si="67"/>
        <v>74.27</v>
      </c>
    </row>
    <row r="2099" spans="1:8" ht="54">
      <c r="A2099" s="375" t="s">
        <v>9729</v>
      </c>
      <c r="B2099" s="330" t="s">
        <v>3053</v>
      </c>
      <c r="C2099" s="375" t="s">
        <v>73</v>
      </c>
      <c r="D2099" s="375" t="s">
        <v>21756</v>
      </c>
      <c r="F2099" t="str">
        <f t="shared" si="66"/>
        <v>92492</v>
      </c>
      <c r="H2099" s="35">
        <f t="shared" si="67"/>
        <v>71.22</v>
      </c>
    </row>
    <row r="2100" spans="1:8" ht="67.5">
      <c r="A2100" s="375" t="s">
        <v>9730</v>
      </c>
      <c r="B2100" s="330" t="s">
        <v>5109</v>
      </c>
      <c r="C2100" s="375" t="s">
        <v>73</v>
      </c>
      <c r="D2100" s="375" t="s">
        <v>26675</v>
      </c>
      <c r="F2100" t="str">
        <f t="shared" si="66"/>
        <v>92493</v>
      </c>
      <c r="H2100" s="35">
        <f t="shared" si="67"/>
        <v>42.48</v>
      </c>
    </row>
    <row r="2101" spans="1:8" ht="54">
      <c r="A2101" s="375" t="s">
        <v>9731</v>
      </c>
      <c r="B2101" s="330" t="s">
        <v>3054</v>
      </c>
      <c r="C2101" s="375" t="s">
        <v>73</v>
      </c>
      <c r="D2101" s="375" t="s">
        <v>23685</v>
      </c>
      <c r="F2101" t="str">
        <f t="shared" si="66"/>
        <v>92494</v>
      </c>
      <c r="H2101" s="35">
        <f t="shared" si="67"/>
        <v>41.69</v>
      </c>
    </row>
    <row r="2102" spans="1:8" ht="67.5">
      <c r="A2102" s="375" t="s">
        <v>9732</v>
      </c>
      <c r="B2102" s="330" t="s">
        <v>5110</v>
      </c>
      <c r="C2102" s="375" t="s">
        <v>73</v>
      </c>
      <c r="D2102" s="375" t="s">
        <v>26676</v>
      </c>
      <c r="F2102" t="str">
        <f t="shared" si="66"/>
        <v>92495</v>
      </c>
      <c r="H2102" s="35">
        <f t="shared" si="67"/>
        <v>72.17</v>
      </c>
    </row>
    <row r="2103" spans="1:8" ht="54">
      <c r="A2103" s="375" t="s">
        <v>9733</v>
      </c>
      <c r="B2103" s="330" t="s">
        <v>3055</v>
      </c>
      <c r="C2103" s="375" t="s">
        <v>73</v>
      </c>
      <c r="D2103" s="375" t="s">
        <v>24800</v>
      </c>
      <c r="F2103" t="str">
        <f t="shared" si="66"/>
        <v>92496</v>
      </c>
      <c r="H2103" s="35">
        <f t="shared" si="67"/>
        <v>69.239999999999995</v>
      </c>
    </row>
    <row r="2104" spans="1:8" ht="67.5">
      <c r="A2104" s="375" t="s">
        <v>9734</v>
      </c>
      <c r="B2104" s="330" t="s">
        <v>5111</v>
      </c>
      <c r="C2104" s="375" t="s">
        <v>73</v>
      </c>
      <c r="D2104" s="375" t="s">
        <v>26677</v>
      </c>
      <c r="F2104" t="str">
        <f t="shared" si="66"/>
        <v>92497</v>
      </c>
      <c r="H2104" s="35">
        <f t="shared" si="67"/>
        <v>42.73</v>
      </c>
    </row>
    <row r="2105" spans="1:8" ht="54">
      <c r="A2105" s="375" t="s">
        <v>9735</v>
      </c>
      <c r="B2105" s="330" t="s">
        <v>3056</v>
      </c>
      <c r="C2105" s="375" t="s">
        <v>73</v>
      </c>
      <c r="D2105" s="375" t="s">
        <v>26678</v>
      </c>
      <c r="F2105" t="str">
        <f t="shared" si="66"/>
        <v>92498</v>
      </c>
      <c r="H2105" s="35">
        <f t="shared" si="67"/>
        <v>40.020000000000003</v>
      </c>
    </row>
    <row r="2106" spans="1:8" ht="67.5">
      <c r="A2106" s="375" t="s">
        <v>9736</v>
      </c>
      <c r="B2106" s="330" t="s">
        <v>5112</v>
      </c>
      <c r="C2106" s="375" t="s">
        <v>73</v>
      </c>
      <c r="D2106" s="375" t="s">
        <v>22665</v>
      </c>
      <c r="F2106" t="str">
        <f t="shared" si="66"/>
        <v>92499</v>
      </c>
      <c r="H2106" s="35">
        <f t="shared" si="67"/>
        <v>70.88</v>
      </c>
    </row>
    <row r="2107" spans="1:8" ht="54">
      <c r="A2107" s="375" t="s">
        <v>9737</v>
      </c>
      <c r="B2107" s="330" t="s">
        <v>3057</v>
      </c>
      <c r="C2107" s="375" t="s">
        <v>73</v>
      </c>
      <c r="D2107" s="375" t="s">
        <v>26679</v>
      </c>
      <c r="F2107" t="str">
        <f t="shared" si="66"/>
        <v>92500</v>
      </c>
      <c r="H2107" s="35">
        <f t="shared" si="67"/>
        <v>68.03</v>
      </c>
    </row>
    <row r="2108" spans="1:8" ht="67.5">
      <c r="A2108" s="375" t="s">
        <v>9738</v>
      </c>
      <c r="B2108" s="330" t="s">
        <v>5113</v>
      </c>
      <c r="C2108" s="375" t="s">
        <v>73</v>
      </c>
      <c r="D2108" s="375" t="s">
        <v>23685</v>
      </c>
      <c r="F2108" t="str">
        <f t="shared" si="66"/>
        <v>92501</v>
      </c>
      <c r="H2108" s="35">
        <f t="shared" si="67"/>
        <v>41.69</v>
      </c>
    </row>
    <row r="2109" spans="1:8" ht="54">
      <c r="A2109" s="375" t="s">
        <v>9739</v>
      </c>
      <c r="B2109" s="330" t="s">
        <v>3058</v>
      </c>
      <c r="C2109" s="375" t="s">
        <v>73</v>
      </c>
      <c r="D2109" s="375" t="s">
        <v>24582</v>
      </c>
      <c r="F2109" t="str">
        <f t="shared" si="66"/>
        <v>92502</v>
      </c>
      <c r="H2109" s="35">
        <f t="shared" si="67"/>
        <v>39.049999999999997</v>
      </c>
    </row>
    <row r="2110" spans="1:8" ht="67.5">
      <c r="A2110" s="375" t="s">
        <v>9740</v>
      </c>
      <c r="B2110" s="330" t="s">
        <v>5114</v>
      </c>
      <c r="C2110" s="375" t="s">
        <v>73</v>
      </c>
      <c r="D2110" s="375" t="s">
        <v>24623</v>
      </c>
      <c r="F2110" t="str">
        <f t="shared" si="66"/>
        <v>92503</v>
      </c>
      <c r="H2110" s="35">
        <f t="shared" si="67"/>
        <v>68.86</v>
      </c>
    </row>
    <row r="2111" spans="1:8" ht="54">
      <c r="A2111" s="375" t="s">
        <v>9741</v>
      </c>
      <c r="B2111" s="330" t="s">
        <v>3059</v>
      </c>
      <c r="C2111" s="375" t="s">
        <v>73</v>
      </c>
      <c r="D2111" s="375" t="s">
        <v>25027</v>
      </c>
      <c r="F2111" t="str">
        <f t="shared" si="66"/>
        <v>92504</v>
      </c>
      <c r="H2111" s="35">
        <f t="shared" si="67"/>
        <v>46.08</v>
      </c>
    </row>
    <row r="2112" spans="1:8" ht="67.5">
      <c r="A2112" s="375" t="s">
        <v>9742</v>
      </c>
      <c r="B2112" s="330" t="s">
        <v>5115</v>
      </c>
      <c r="C2112" s="375" t="s">
        <v>73</v>
      </c>
      <c r="D2112" s="375" t="s">
        <v>14894</v>
      </c>
      <c r="F2112" t="str">
        <f t="shared" si="66"/>
        <v>92505</v>
      </c>
      <c r="H2112" s="35">
        <f t="shared" si="67"/>
        <v>39.979999999999997</v>
      </c>
    </row>
    <row r="2113" spans="1:8" ht="54">
      <c r="A2113" s="375" t="s">
        <v>9743</v>
      </c>
      <c r="B2113" s="330" t="s">
        <v>3060</v>
      </c>
      <c r="C2113" s="375" t="s">
        <v>73</v>
      </c>
      <c r="D2113" s="375" t="s">
        <v>25181</v>
      </c>
      <c r="F2113" t="str">
        <f t="shared" si="66"/>
        <v>92506</v>
      </c>
      <c r="H2113" s="35">
        <f t="shared" si="67"/>
        <v>37.44</v>
      </c>
    </row>
    <row r="2114" spans="1:8" ht="54">
      <c r="A2114" s="375" t="s">
        <v>9744</v>
      </c>
      <c r="B2114" s="330" t="s">
        <v>5116</v>
      </c>
      <c r="C2114" s="375" t="s">
        <v>73</v>
      </c>
      <c r="D2114" s="375" t="s">
        <v>26680</v>
      </c>
      <c r="F2114" t="str">
        <f t="shared" si="66"/>
        <v>92507</v>
      </c>
      <c r="H2114" s="35">
        <f t="shared" si="67"/>
        <v>81.08</v>
      </c>
    </row>
    <row r="2115" spans="1:8" ht="54">
      <c r="A2115" s="375" t="s">
        <v>9745</v>
      </c>
      <c r="B2115" s="330" t="s">
        <v>5117</v>
      </c>
      <c r="C2115" s="375" t="s">
        <v>73</v>
      </c>
      <c r="D2115" s="375" t="s">
        <v>26681</v>
      </c>
      <c r="F2115" t="str">
        <f t="shared" si="66"/>
        <v>92508</v>
      </c>
      <c r="H2115" s="35">
        <f t="shared" si="67"/>
        <v>78.52</v>
      </c>
    </row>
    <row r="2116" spans="1:8" ht="54">
      <c r="A2116" s="375" t="s">
        <v>9746</v>
      </c>
      <c r="B2116" s="330" t="s">
        <v>5118</v>
      </c>
      <c r="C2116" s="375" t="s">
        <v>73</v>
      </c>
      <c r="D2116" s="375" t="s">
        <v>26682</v>
      </c>
      <c r="F2116" t="str">
        <f t="shared" si="66"/>
        <v>92509</v>
      </c>
      <c r="H2116" s="35">
        <f t="shared" si="67"/>
        <v>46.26</v>
      </c>
    </row>
    <row r="2117" spans="1:8" ht="54">
      <c r="A2117" s="375" t="s">
        <v>9747</v>
      </c>
      <c r="B2117" s="330" t="s">
        <v>5119</v>
      </c>
      <c r="C2117" s="375" t="s">
        <v>73</v>
      </c>
      <c r="D2117" s="375" t="s">
        <v>22164</v>
      </c>
      <c r="F2117" t="str">
        <f t="shared" ref="F2117:F2180" si="68">TRIM(A2117)</f>
        <v>92510</v>
      </c>
      <c r="H2117" s="35">
        <f t="shared" ref="H2117:H2180" si="69">ROUND(D2117*(1+$H$1),2)</f>
        <v>43.91</v>
      </c>
    </row>
    <row r="2118" spans="1:8" ht="54">
      <c r="A2118" s="375" t="s">
        <v>9748</v>
      </c>
      <c r="B2118" s="330" t="s">
        <v>5120</v>
      </c>
      <c r="C2118" s="375" t="s">
        <v>73</v>
      </c>
      <c r="D2118" s="375" t="s">
        <v>20480</v>
      </c>
      <c r="F2118" t="str">
        <f t="shared" si="68"/>
        <v>92511</v>
      </c>
      <c r="H2118" s="35">
        <f t="shared" si="69"/>
        <v>64.39</v>
      </c>
    </row>
    <row r="2119" spans="1:8" ht="54">
      <c r="A2119" s="375" t="s">
        <v>9749</v>
      </c>
      <c r="B2119" s="330" t="s">
        <v>5121</v>
      </c>
      <c r="C2119" s="375" t="s">
        <v>73</v>
      </c>
      <c r="D2119" s="375" t="s">
        <v>26618</v>
      </c>
      <c r="F2119" t="str">
        <f t="shared" si="68"/>
        <v>92512</v>
      </c>
      <c r="H2119" s="35">
        <f t="shared" si="69"/>
        <v>62.44</v>
      </c>
    </row>
    <row r="2120" spans="1:8" ht="54">
      <c r="A2120" s="375" t="s">
        <v>9750</v>
      </c>
      <c r="B2120" s="330" t="s">
        <v>5122</v>
      </c>
      <c r="C2120" s="375" t="s">
        <v>73</v>
      </c>
      <c r="D2120" s="375" t="s">
        <v>23711</v>
      </c>
      <c r="F2120" t="str">
        <f t="shared" si="68"/>
        <v>92513</v>
      </c>
      <c r="H2120" s="35">
        <f t="shared" si="69"/>
        <v>32.99</v>
      </c>
    </row>
    <row r="2121" spans="1:8" ht="54">
      <c r="A2121" s="375" t="s">
        <v>9751</v>
      </c>
      <c r="B2121" s="330" t="s">
        <v>5123</v>
      </c>
      <c r="C2121" s="375" t="s">
        <v>73</v>
      </c>
      <c r="D2121" s="375" t="s">
        <v>24125</v>
      </c>
      <c r="F2121" t="str">
        <f t="shared" si="68"/>
        <v>92514</v>
      </c>
      <c r="H2121" s="35">
        <f t="shared" si="69"/>
        <v>31.2</v>
      </c>
    </row>
    <row r="2122" spans="1:8" ht="54">
      <c r="A2122" s="375" t="s">
        <v>9752</v>
      </c>
      <c r="B2122" s="330" t="s">
        <v>5124</v>
      </c>
      <c r="C2122" s="375" t="s">
        <v>73</v>
      </c>
      <c r="D2122" s="375" t="s">
        <v>26683</v>
      </c>
      <c r="F2122" t="str">
        <f t="shared" si="68"/>
        <v>92515</v>
      </c>
      <c r="H2122" s="35">
        <f t="shared" si="69"/>
        <v>57.32</v>
      </c>
    </row>
    <row r="2123" spans="1:8" ht="54">
      <c r="A2123" s="375" t="s">
        <v>9753</v>
      </c>
      <c r="B2123" s="330" t="s">
        <v>5125</v>
      </c>
      <c r="C2123" s="375" t="s">
        <v>73</v>
      </c>
      <c r="D2123" s="375" t="s">
        <v>23463</v>
      </c>
      <c r="F2123" t="str">
        <f t="shared" si="68"/>
        <v>92516</v>
      </c>
      <c r="H2123" s="35">
        <f t="shared" si="69"/>
        <v>55.63</v>
      </c>
    </row>
    <row r="2124" spans="1:8" ht="54">
      <c r="A2124" s="375" t="s">
        <v>9754</v>
      </c>
      <c r="B2124" s="330" t="s">
        <v>5126</v>
      </c>
      <c r="C2124" s="375" t="s">
        <v>73</v>
      </c>
      <c r="D2124" s="375" t="s">
        <v>26684</v>
      </c>
      <c r="F2124" t="str">
        <f t="shared" si="68"/>
        <v>92517</v>
      </c>
      <c r="H2124" s="35">
        <f t="shared" si="69"/>
        <v>27.46</v>
      </c>
    </row>
    <row r="2125" spans="1:8" ht="54">
      <c r="A2125" s="375" t="s">
        <v>9755</v>
      </c>
      <c r="B2125" s="330" t="s">
        <v>5127</v>
      </c>
      <c r="C2125" s="375" t="s">
        <v>73</v>
      </c>
      <c r="D2125" s="375" t="s">
        <v>26685</v>
      </c>
      <c r="F2125" t="str">
        <f t="shared" si="68"/>
        <v>92518</v>
      </c>
      <c r="H2125" s="35">
        <f t="shared" si="69"/>
        <v>25.87</v>
      </c>
    </row>
    <row r="2126" spans="1:8" ht="54">
      <c r="A2126" s="375" t="s">
        <v>9756</v>
      </c>
      <c r="B2126" s="330" t="s">
        <v>5128</v>
      </c>
      <c r="C2126" s="375" t="s">
        <v>73</v>
      </c>
      <c r="D2126" s="375" t="s">
        <v>26686</v>
      </c>
      <c r="F2126" t="str">
        <f t="shared" si="68"/>
        <v>92519</v>
      </c>
      <c r="H2126" s="35">
        <f t="shared" si="69"/>
        <v>53.72</v>
      </c>
    </row>
    <row r="2127" spans="1:8" ht="54">
      <c r="A2127" s="375" t="s">
        <v>9757</v>
      </c>
      <c r="B2127" s="330" t="s">
        <v>5129</v>
      </c>
      <c r="C2127" s="375" t="s">
        <v>73</v>
      </c>
      <c r="D2127" s="375" t="s">
        <v>14131</v>
      </c>
      <c r="F2127" t="str">
        <f t="shared" si="68"/>
        <v>92520</v>
      </c>
      <c r="H2127" s="35">
        <f t="shared" si="69"/>
        <v>52.17</v>
      </c>
    </row>
    <row r="2128" spans="1:8" ht="54">
      <c r="A2128" s="375" t="s">
        <v>9758</v>
      </c>
      <c r="B2128" s="330" t="s">
        <v>5130</v>
      </c>
      <c r="C2128" s="375" t="s">
        <v>73</v>
      </c>
      <c r="D2128" s="375" t="s">
        <v>14342</v>
      </c>
      <c r="F2128" t="str">
        <f t="shared" si="68"/>
        <v>92521</v>
      </c>
      <c r="H2128" s="35">
        <f t="shared" si="69"/>
        <v>24.61</v>
      </c>
    </row>
    <row r="2129" spans="1:8" ht="54">
      <c r="A2129" s="375" t="s">
        <v>9759</v>
      </c>
      <c r="B2129" s="330" t="s">
        <v>5131</v>
      </c>
      <c r="C2129" s="375" t="s">
        <v>73</v>
      </c>
      <c r="D2129" s="375" t="s">
        <v>8248</v>
      </c>
      <c r="F2129" t="str">
        <f t="shared" si="68"/>
        <v>92522</v>
      </c>
      <c r="H2129" s="35">
        <f t="shared" si="69"/>
        <v>23.15</v>
      </c>
    </row>
    <row r="2130" spans="1:8" ht="54">
      <c r="A2130" s="375" t="s">
        <v>9760</v>
      </c>
      <c r="B2130" s="330" t="s">
        <v>5132</v>
      </c>
      <c r="C2130" s="375" t="s">
        <v>73</v>
      </c>
      <c r="D2130" s="375" t="s">
        <v>23485</v>
      </c>
      <c r="F2130" t="str">
        <f t="shared" si="68"/>
        <v>92523</v>
      </c>
      <c r="H2130" s="35">
        <f t="shared" si="69"/>
        <v>54.07</v>
      </c>
    </row>
    <row r="2131" spans="1:8" ht="54">
      <c r="A2131" s="375" t="s">
        <v>9761</v>
      </c>
      <c r="B2131" s="330" t="s">
        <v>3061</v>
      </c>
      <c r="C2131" s="375" t="s">
        <v>73</v>
      </c>
      <c r="D2131" s="375" t="s">
        <v>24454</v>
      </c>
      <c r="F2131" t="str">
        <f t="shared" si="68"/>
        <v>92524</v>
      </c>
      <c r="H2131" s="35">
        <f t="shared" si="69"/>
        <v>52.59</v>
      </c>
    </row>
    <row r="2132" spans="1:8" ht="54">
      <c r="A2132" s="375" t="s">
        <v>9762</v>
      </c>
      <c r="B2132" s="330" t="s">
        <v>5133</v>
      </c>
      <c r="C2132" s="375" t="s">
        <v>73</v>
      </c>
      <c r="D2132" s="375" t="s">
        <v>22467</v>
      </c>
      <c r="F2132" t="str">
        <f t="shared" si="68"/>
        <v>92525</v>
      </c>
      <c r="H2132" s="35">
        <f t="shared" si="69"/>
        <v>25.41</v>
      </c>
    </row>
    <row r="2133" spans="1:8" ht="54">
      <c r="A2133" s="375" t="s">
        <v>9763</v>
      </c>
      <c r="B2133" s="330" t="s">
        <v>3062</v>
      </c>
      <c r="C2133" s="375" t="s">
        <v>73</v>
      </c>
      <c r="D2133" s="375" t="s">
        <v>26687</v>
      </c>
      <c r="F2133" t="str">
        <f t="shared" si="68"/>
        <v>92526</v>
      </c>
      <c r="H2133" s="35">
        <f t="shared" si="69"/>
        <v>24.01</v>
      </c>
    </row>
    <row r="2134" spans="1:8" ht="54">
      <c r="A2134" s="375" t="s">
        <v>9764</v>
      </c>
      <c r="B2134" s="330" t="s">
        <v>5134</v>
      </c>
      <c r="C2134" s="375" t="s">
        <v>73</v>
      </c>
      <c r="D2134" s="375" t="s">
        <v>26688</v>
      </c>
      <c r="F2134" t="str">
        <f t="shared" si="68"/>
        <v>92527</v>
      </c>
      <c r="H2134" s="35">
        <f t="shared" si="69"/>
        <v>52.49</v>
      </c>
    </row>
    <row r="2135" spans="1:8" ht="54">
      <c r="A2135" s="375" t="s">
        <v>9765</v>
      </c>
      <c r="B2135" s="330" t="s">
        <v>3063</v>
      </c>
      <c r="C2135" s="375" t="s">
        <v>73</v>
      </c>
      <c r="D2135" s="375" t="s">
        <v>18605</v>
      </c>
      <c r="F2135" t="str">
        <f t="shared" si="68"/>
        <v>92528</v>
      </c>
      <c r="H2135" s="35">
        <f t="shared" si="69"/>
        <v>51.06</v>
      </c>
    </row>
    <row r="2136" spans="1:8" ht="54">
      <c r="A2136" s="375" t="s">
        <v>9766</v>
      </c>
      <c r="B2136" s="330" t="s">
        <v>5135</v>
      </c>
      <c r="C2136" s="375" t="s">
        <v>73</v>
      </c>
      <c r="D2136" s="375" t="s">
        <v>13217</v>
      </c>
      <c r="F2136" t="str">
        <f t="shared" si="68"/>
        <v>92529</v>
      </c>
      <c r="H2136" s="35">
        <f t="shared" si="69"/>
        <v>24.1</v>
      </c>
    </row>
    <row r="2137" spans="1:8" ht="54">
      <c r="A2137" s="375" t="s">
        <v>9767</v>
      </c>
      <c r="B2137" s="330" t="s">
        <v>3064</v>
      </c>
      <c r="C2137" s="375" t="s">
        <v>73</v>
      </c>
      <c r="D2137" s="375" t="s">
        <v>24954</v>
      </c>
      <c r="F2137" t="str">
        <f t="shared" si="68"/>
        <v>92530</v>
      </c>
      <c r="H2137" s="35">
        <f t="shared" si="69"/>
        <v>22.75</v>
      </c>
    </row>
    <row r="2138" spans="1:8" ht="54">
      <c r="A2138" s="375" t="s">
        <v>9768</v>
      </c>
      <c r="B2138" s="330" t="s">
        <v>5136</v>
      </c>
      <c r="C2138" s="375" t="s">
        <v>73</v>
      </c>
      <c r="D2138" s="375" t="s">
        <v>26689</v>
      </c>
      <c r="F2138" t="str">
        <f t="shared" si="68"/>
        <v>92531</v>
      </c>
      <c r="H2138" s="35">
        <f t="shared" si="69"/>
        <v>51.29</v>
      </c>
    </row>
    <row r="2139" spans="1:8" ht="54">
      <c r="A2139" s="375" t="s">
        <v>9769</v>
      </c>
      <c r="B2139" s="330" t="s">
        <v>3065</v>
      </c>
      <c r="C2139" s="375" t="s">
        <v>73</v>
      </c>
      <c r="D2139" s="375" t="s">
        <v>26690</v>
      </c>
      <c r="F2139" t="str">
        <f t="shared" si="68"/>
        <v>92532</v>
      </c>
      <c r="H2139" s="35">
        <f t="shared" si="69"/>
        <v>49.87</v>
      </c>
    </row>
    <row r="2140" spans="1:8" ht="54">
      <c r="A2140" s="375" t="s">
        <v>9770</v>
      </c>
      <c r="B2140" s="330" t="s">
        <v>5137</v>
      </c>
      <c r="C2140" s="375" t="s">
        <v>73</v>
      </c>
      <c r="D2140" s="375" t="s">
        <v>22774</v>
      </c>
      <c r="F2140" t="str">
        <f t="shared" si="68"/>
        <v>92533</v>
      </c>
      <c r="H2140" s="35">
        <f t="shared" si="69"/>
        <v>23.13</v>
      </c>
    </row>
    <row r="2141" spans="1:8" ht="54">
      <c r="A2141" s="375" t="s">
        <v>9771</v>
      </c>
      <c r="B2141" s="330" t="s">
        <v>3066</v>
      </c>
      <c r="C2141" s="375" t="s">
        <v>73</v>
      </c>
      <c r="D2141" s="375" t="s">
        <v>22442</v>
      </c>
      <c r="F2141" t="str">
        <f t="shared" si="68"/>
        <v>92534</v>
      </c>
      <c r="H2141" s="35">
        <f t="shared" si="69"/>
        <v>21.83</v>
      </c>
    </row>
    <row r="2142" spans="1:8" ht="54">
      <c r="A2142" s="375" t="s">
        <v>9772</v>
      </c>
      <c r="B2142" s="330" t="s">
        <v>5138</v>
      </c>
      <c r="C2142" s="375" t="s">
        <v>73</v>
      </c>
      <c r="D2142" s="375" t="s">
        <v>23847</v>
      </c>
      <c r="F2142" t="str">
        <f t="shared" si="68"/>
        <v>92535</v>
      </c>
      <c r="H2142" s="35">
        <f t="shared" si="69"/>
        <v>49.12</v>
      </c>
    </row>
    <row r="2143" spans="1:8" ht="54">
      <c r="A2143" s="375" t="s">
        <v>9773</v>
      </c>
      <c r="B2143" s="330" t="s">
        <v>3067</v>
      </c>
      <c r="C2143" s="375" t="s">
        <v>73</v>
      </c>
      <c r="D2143" s="375" t="s">
        <v>26691</v>
      </c>
      <c r="F2143" t="str">
        <f t="shared" si="68"/>
        <v>92536</v>
      </c>
      <c r="H2143" s="35">
        <f t="shared" si="69"/>
        <v>47.76</v>
      </c>
    </row>
    <row r="2144" spans="1:8" ht="54">
      <c r="A2144" s="375" t="s">
        <v>9774</v>
      </c>
      <c r="B2144" s="330" t="s">
        <v>5139</v>
      </c>
      <c r="C2144" s="375" t="s">
        <v>73</v>
      </c>
      <c r="D2144" s="375" t="s">
        <v>13814</v>
      </c>
      <c r="F2144" t="str">
        <f t="shared" si="68"/>
        <v>92537</v>
      </c>
      <c r="H2144" s="35">
        <f t="shared" si="69"/>
        <v>21.24</v>
      </c>
    </row>
    <row r="2145" spans="1:8" ht="54">
      <c r="A2145" s="375" t="s">
        <v>9775</v>
      </c>
      <c r="B2145" s="330" t="s">
        <v>3068</v>
      </c>
      <c r="C2145" s="375" t="s">
        <v>73</v>
      </c>
      <c r="D2145" s="375" t="s">
        <v>26322</v>
      </c>
      <c r="F2145" t="str">
        <f t="shared" si="68"/>
        <v>92538</v>
      </c>
      <c r="H2145" s="35">
        <f t="shared" si="69"/>
        <v>19.96</v>
      </c>
    </row>
    <row r="2146" spans="1:8" ht="40.5">
      <c r="A2146" s="375" t="s">
        <v>9776</v>
      </c>
      <c r="B2146" s="330" t="s">
        <v>5140</v>
      </c>
      <c r="C2146" s="375" t="s">
        <v>73</v>
      </c>
      <c r="D2146" s="375" t="s">
        <v>26692</v>
      </c>
      <c r="F2146" t="str">
        <f t="shared" si="68"/>
        <v>95934</v>
      </c>
      <c r="H2146" s="35">
        <f t="shared" si="69"/>
        <v>142.24</v>
      </c>
    </row>
    <row r="2147" spans="1:8" ht="40.5">
      <c r="A2147" s="375" t="s">
        <v>9777</v>
      </c>
      <c r="B2147" s="330" t="s">
        <v>5141</v>
      </c>
      <c r="C2147" s="375" t="s">
        <v>73</v>
      </c>
      <c r="D2147" s="375" t="s">
        <v>26693</v>
      </c>
      <c r="F2147" t="str">
        <f t="shared" si="68"/>
        <v>95935</v>
      </c>
      <c r="H2147" s="35">
        <f t="shared" si="69"/>
        <v>108.99</v>
      </c>
    </row>
    <row r="2148" spans="1:8" ht="27">
      <c r="A2148" s="375" t="s">
        <v>9778</v>
      </c>
      <c r="B2148" s="330" t="s">
        <v>5142</v>
      </c>
      <c r="C2148" s="375" t="s">
        <v>73</v>
      </c>
      <c r="D2148" s="375" t="s">
        <v>26694</v>
      </c>
      <c r="F2148" t="str">
        <f t="shared" si="68"/>
        <v>95936</v>
      </c>
      <c r="H2148" s="35">
        <f t="shared" si="69"/>
        <v>144.85</v>
      </c>
    </row>
    <row r="2149" spans="1:8" ht="40.5">
      <c r="A2149" s="375" t="s">
        <v>9779</v>
      </c>
      <c r="B2149" s="330" t="s">
        <v>5143</v>
      </c>
      <c r="C2149" s="375" t="s">
        <v>73</v>
      </c>
      <c r="D2149" s="375" t="s">
        <v>26695</v>
      </c>
      <c r="F2149" t="str">
        <f t="shared" si="68"/>
        <v>95937</v>
      </c>
      <c r="H2149" s="35">
        <f t="shared" si="69"/>
        <v>327.81</v>
      </c>
    </row>
    <row r="2150" spans="1:8" ht="40.5">
      <c r="A2150" s="375" t="s">
        <v>9780</v>
      </c>
      <c r="B2150" s="330" t="s">
        <v>5144</v>
      </c>
      <c r="C2150" s="375" t="s">
        <v>73</v>
      </c>
      <c r="D2150" s="375" t="s">
        <v>26696</v>
      </c>
      <c r="F2150" t="str">
        <f t="shared" si="68"/>
        <v>95938</v>
      </c>
      <c r="H2150" s="35">
        <f t="shared" si="69"/>
        <v>273.35000000000002</v>
      </c>
    </row>
    <row r="2151" spans="1:8" ht="40.5">
      <c r="A2151" s="375" t="s">
        <v>9781</v>
      </c>
      <c r="B2151" s="330" t="s">
        <v>5145</v>
      </c>
      <c r="C2151" s="375" t="s">
        <v>73</v>
      </c>
      <c r="D2151" s="375" t="s">
        <v>26697</v>
      </c>
      <c r="F2151" t="str">
        <f t="shared" si="68"/>
        <v>95939</v>
      </c>
      <c r="H2151" s="35">
        <f t="shared" si="69"/>
        <v>178.58</v>
      </c>
    </row>
    <row r="2152" spans="1:8" ht="40.5">
      <c r="A2152" s="375" t="s">
        <v>9782</v>
      </c>
      <c r="B2152" s="330" t="s">
        <v>5146</v>
      </c>
      <c r="C2152" s="375" t="s">
        <v>73</v>
      </c>
      <c r="D2152" s="375" t="s">
        <v>26698</v>
      </c>
      <c r="F2152" t="str">
        <f t="shared" si="68"/>
        <v>95940</v>
      </c>
      <c r="H2152" s="35">
        <f t="shared" si="69"/>
        <v>153.05000000000001</v>
      </c>
    </row>
    <row r="2153" spans="1:8" ht="40.5">
      <c r="A2153" s="375" t="s">
        <v>9783</v>
      </c>
      <c r="B2153" s="330" t="s">
        <v>5147</v>
      </c>
      <c r="C2153" s="375" t="s">
        <v>73</v>
      </c>
      <c r="D2153" s="375" t="s">
        <v>24805</v>
      </c>
      <c r="F2153" t="str">
        <f t="shared" si="68"/>
        <v>95941</v>
      </c>
      <c r="H2153" s="35">
        <f t="shared" si="69"/>
        <v>134.69</v>
      </c>
    </row>
    <row r="2154" spans="1:8" ht="40.5">
      <c r="A2154" s="375" t="s">
        <v>9784</v>
      </c>
      <c r="B2154" s="330" t="s">
        <v>5148</v>
      </c>
      <c r="C2154" s="375" t="s">
        <v>73</v>
      </c>
      <c r="D2154" s="375" t="s">
        <v>24479</v>
      </c>
      <c r="F2154" t="str">
        <f t="shared" si="68"/>
        <v>95942</v>
      </c>
      <c r="H2154" s="35">
        <f t="shared" si="69"/>
        <v>123.26</v>
      </c>
    </row>
    <row r="2155" spans="1:8" ht="27">
      <c r="A2155" s="375" t="s">
        <v>9785</v>
      </c>
      <c r="B2155" s="330" t="s">
        <v>5149</v>
      </c>
      <c r="C2155" s="375" t="s">
        <v>73</v>
      </c>
      <c r="D2155" s="375" t="s">
        <v>26699</v>
      </c>
      <c r="F2155" t="str">
        <f t="shared" si="68"/>
        <v>96252</v>
      </c>
      <c r="H2155" s="35">
        <f t="shared" si="69"/>
        <v>188.49</v>
      </c>
    </row>
    <row r="2156" spans="1:8" ht="54">
      <c r="A2156" s="375" t="s">
        <v>9786</v>
      </c>
      <c r="B2156" s="330" t="s">
        <v>5150</v>
      </c>
      <c r="C2156" s="375" t="s">
        <v>73</v>
      </c>
      <c r="D2156" s="375" t="s">
        <v>26700</v>
      </c>
      <c r="F2156" t="str">
        <f t="shared" si="68"/>
        <v>96257</v>
      </c>
      <c r="H2156" s="35">
        <f t="shared" si="69"/>
        <v>164.5</v>
      </c>
    </row>
    <row r="2157" spans="1:8" ht="54">
      <c r="A2157" s="375" t="s">
        <v>9787</v>
      </c>
      <c r="B2157" s="330" t="s">
        <v>5151</v>
      </c>
      <c r="C2157" s="375" t="s">
        <v>73</v>
      </c>
      <c r="D2157" s="375" t="s">
        <v>23423</v>
      </c>
      <c r="F2157" t="str">
        <f t="shared" si="68"/>
        <v>96258</v>
      </c>
      <c r="H2157" s="35">
        <f t="shared" si="69"/>
        <v>153.59</v>
      </c>
    </row>
    <row r="2158" spans="1:8" ht="54">
      <c r="A2158" s="375" t="s">
        <v>9788</v>
      </c>
      <c r="B2158" s="330" t="s">
        <v>5152</v>
      </c>
      <c r="C2158" s="375" t="s">
        <v>73</v>
      </c>
      <c r="D2158" s="375" t="s">
        <v>26701</v>
      </c>
      <c r="F2158" t="str">
        <f t="shared" si="68"/>
        <v>96259</v>
      </c>
      <c r="H2158" s="35">
        <f t="shared" si="69"/>
        <v>187.78</v>
      </c>
    </row>
    <row r="2159" spans="1:8" ht="40.5">
      <c r="A2159" s="375" t="s">
        <v>9789</v>
      </c>
      <c r="B2159" s="330" t="s">
        <v>5153</v>
      </c>
      <c r="C2159" s="375" t="s">
        <v>73</v>
      </c>
      <c r="D2159" s="375" t="s">
        <v>26702</v>
      </c>
      <c r="F2159" t="str">
        <f t="shared" si="68"/>
        <v>96529</v>
      </c>
      <c r="H2159" s="35">
        <f t="shared" si="69"/>
        <v>264.60000000000002</v>
      </c>
    </row>
    <row r="2160" spans="1:8" ht="40.5">
      <c r="A2160" s="375" t="s">
        <v>9790</v>
      </c>
      <c r="B2160" s="330" t="s">
        <v>5154</v>
      </c>
      <c r="C2160" s="375" t="s">
        <v>73</v>
      </c>
      <c r="D2160" s="375" t="s">
        <v>26703</v>
      </c>
      <c r="F2160" t="str">
        <f t="shared" si="68"/>
        <v>96530</v>
      </c>
      <c r="H2160" s="35">
        <f t="shared" si="69"/>
        <v>133.13</v>
      </c>
    </row>
    <row r="2161" spans="1:8" ht="40.5">
      <c r="A2161" s="375" t="s">
        <v>9791</v>
      </c>
      <c r="B2161" s="330" t="s">
        <v>5155</v>
      </c>
      <c r="C2161" s="375" t="s">
        <v>73</v>
      </c>
      <c r="D2161" s="375" t="s">
        <v>24369</v>
      </c>
      <c r="F2161" t="str">
        <f t="shared" si="68"/>
        <v>96531</v>
      </c>
      <c r="H2161" s="35">
        <f t="shared" si="69"/>
        <v>98.32</v>
      </c>
    </row>
    <row r="2162" spans="1:8" ht="40.5">
      <c r="A2162" s="375" t="s">
        <v>9792</v>
      </c>
      <c r="B2162" s="330" t="s">
        <v>5156</v>
      </c>
      <c r="C2162" s="375" t="s">
        <v>73</v>
      </c>
      <c r="D2162" s="375" t="s">
        <v>26704</v>
      </c>
      <c r="F2162" t="str">
        <f t="shared" si="68"/>
        <v>96532</v>
      </c>
      <c r="H2162" s="35">
        <f t="shared" si="69"/>
        <v>174.05</v>
      </c>
    </row>
    <row r="2163" spans="1:8" ht="40.5">
      <c r="A2163" s="375" t="s">
        <v>9793</v>
      </c>
      <c r="B2163" s="330" t="s">
        <v>5157</v>
      </c>
      <c r="C2163" s="375" t="s">
        <v>73</v>
      </c>
      <c r="D2163" s="375" t="s">
        <v>24342</v>
      </c>
      <c r="F2163" t="str">
        <f t="shared" si="68"/>
        <v>96533</v>
      </c>
      <c r="H2163" s="35">
        <f t="shared" si="69"/>
        <v>86.04</v>
      </c>
    </row>
    <row r="2164" spans="1:8" ht="40.5">
      <c r="A2164" s="375" t="s">
        <v>9794</v>
      </c>
      <c r="B2164" s="330" t="s">
        <v>5158</v>
      </c>
      <c r="C2164" s="375" t="s">
        <v>73</v>
      </c>
      <c r="D2164" s="375" t="s">
        <v>24794</v>
      </c>
      <c r="F2164" t="str">
        <f t="shared" si="68"/>
        <v>96534</v>
      </c>
      <c r="H2164" s="35">
        <f t="shared" si="69"/>
        <v>72.400000000000006</v>
      </c>
    </row>
    <row r="2165" spans="1:8" ht="40.5">
      <c r="A2165" s="375" t="s">
        <v>9795</v>
      </c>
      <c r="B2165" s="330" t="s">
        <v>5159</v>
      </c>
      <c r="C2165" s="375" t="s">
        <v>73</v>
      </c>
      <c r="D2165" s="375" t="s">
        <v>26705</v>
      </c>
      <c r="F2165" t="str">
        <f t="shared" si="68"/>
        <v>96535</v>
      </c>
      <c r="H2165" s="35">
        <f t="shared" si="69"/>
        <v>126.9</v>
      </c>
    </row>
    <row r="2166" spans="1:8" ht="40.5">
      <c r="A2166" s="375" t="s">
        <v>9796</v>
      </c>
      <c r="B2166" s="330" t="s">
        <v>5160</v>
      </c>
      <c r="C2166" s="375" t="s">
        <v>73</v>
      </c>
      <c r="D2166" s="375" t="s">
        <v>26706</v>
      </c>
      <c r="F2166" t="str">
        <f t="shared" si="68"/>
        <v>96536</v>
      </c>
      <c r="H2166" s="35">
        <f t="shared" si="69"/>
        <v>61.57</v>
      </c>
    </row>
    <row r="2167" spans="1:8" ht="54">
      <c r="A2167" s="375" t="s">
        <v>9797</v>
      </c>
      <c r="B2167" s="330" t="s">
        <v>5161</v>
      </c>
      <c r="C2167" s="375" t="s">
        <v>73</v>
      </c>
      <c r="D2167" s="375" t="s">
        <v>26707</v>
      </c>
      <c r="F2167" t="str">
        <f t="shared" si="68"/>
        <v>96537</v>
      </c>
      <c r="H2167" s="35">
        <f t="shared" si="69"/>
        <v>148.41999999999999</v>
      </c>
    </row>
    <row r="2168" spans="1:8" ht="40.5">
      <c r="A2168" s="375" t="s">
        <v>9798</v>
      </c>
      <c r="B2168" s="330" t="s">
        <v>5162</v>
      </c>
      <c r="C2168" s="375" t="s">
        <v>73</v>
      </c>
      <c r="D2168" s="375" t="s">
        <v>26708</v>
      </c>
      <c r="F2168" t="str">
        <f t="shared" si="68"/>
        <v>96538</v>
      </c>
      <c r="H2168" s="35">
        <f t="shared" si="69"/>
        <v>223.78</v>
      </c>
    </row>
    <row r="2169" spans="1:8" ht="40.5">
      <c r="A2169" s="375" t="s">
        <v>9799</v>
      </c>
      <c r="B2169" s="330" t="s">
        <v>5163</v>
      </c>
      <c r="C2169" s="375" t="s">
        <v>73</v>
      </c>
      <c r="D2169" s="375" t="s">
        <v>26709</v>
      </c>
      <c r="F2169" t="str">
        <f t="shared" si="68"/>
        <v>96539</v>
      </c>
      <c r="H2169" s="35">
        <f t="shared" si="69"/>
        <v>99.16</v>
      </c>
    </row>
    <row r="2170" spans="1:8" ht="54">
      <c r="A2170" s="375" t="s">
        <v>9800</v>
      </c>
      <c r="B2170" s="330" t="s">
        <v>5164</v>
      </c>
      <c r="C2170" s="375" t="s">
        <v>73</v>
      </c>
      <c r="D2170" s="375" t="s">
        <v>26710</v>
      </c>
      <c r="F2170" t="str">
        <f t="shared" si="68"/>
        <v>96540</v>
      </c>
      <c r="H2170" s="35">
        <f t="shared" si="69"/>
        <v>108.33</v>
      </c>
    </row>
    <row r="2171" spans="1:8" ht="40.5">
      <c r="A2171" s="375" t="s">
        <v>9801</v>
      </c>
      <c r="B2171" s="330" t="s">
        <v>5165</v>
      </c>
      <c r="C2171" s="375" t="s">
        <v>73</v>
      </c>
      <c r="D2171" s="375" t="s">
        <v>26711</v>
      </c>
      <c r="F2171" t="str">
        <f t="shared" si="68"/>
        <v>96541</v>
      </c>
      <c r="H2171" s="35">
        <f t="shared" si="69"/>
        <v>163.53</v>
      </c>
    </row>
    <row r="2172" spans="1:8" ht="40.5">
      <c r="A2172" s="375" t="s">
        <v>9802</v>
      </c>
      <c r="B2172" s="330" t="s">
        <v>5166</v>
      </c>
      <c r="C2172" s="375" t="s">
        <v>73</v>
      </c>
      <c r="D2172" s="375" t="s">
        <v>26712</v>
      </c>
      <c r="F2172" t="str">
        <f t="shared" si="68"/>
        <v>96542</v>
      </c>
      <c r="H2172" s="35">
        <f t="shared" si="69"/>
        <v>77.83</v>
      </c>
    </row>
    <row r="2173" spans="1:8" ht="40.5">
      <c r="A2173" s="375" t="s">
        <v>9803</v>
      </c>
      <c r="B2173" s="330" t="s">
        <v>5167</v>
      </c>
      <c r="C2173" s="375" t="s">
        <v>71</v>
      </c>
      <c r="D2173" s="375" t="s">
        <v>10078</v>
      </c>
      <c r="F2173" t="str">
        <f t="shared" si="68"/>
        <v>96543</v>
      </c>
      <c r="H2173" s="35">
        <f t="shared" si="69"/>
        <v>14.7</v>
      </c>
    </row>
    <row r="2174" spans="1:8" ht="54">
      <c r="A2174" s="375" t="s">
        <v>9804</v>
      </c>
      <c r="B2174" s="330" t="s">
        <v>9805</v>
      </c>
      <c r="C2174" s="375" t="s">
        <v>73</v>
      </c>
      <c r="D2174" s="375" t="s">
        <v>26713</v>
      </c>
      <c r="F2174" t="str">
        <f t="shared" si="68"/>
        <v>97747</v>
      </c>
      <c r="H2174" s="35">
        <f t="shared" si="69"/>
        <v>173.48</v>
      </c>
    </row>
    <row r="2175" spans="1:8" ht="27">
      <c r="A2175" s="375" t="s">
        <v>5168</v>
      </c>
      <c r="B2175" s="330" t="s">
        <v>5169</v>
      </c>
      <c r="C2175" s="375" t="s">
        <v>113</v>
      </c>
      <c r="D2175" s="375" t="s">
        <v>26714</v>
      </c>
      <c r="F2175" t="str">
        <f t="shared" si="68"/>
        <v>73771/1</v>
      </c>
      <c r="H2175" s="35">
        <f t="shared" si="69"/>
        <v>25.2</v>
      </c>
    </row>
    <row r="2176" spans="1:8">
      <c r="A2176" s="375" t="s">
        <v>5170</v>
      </c>
      <c r="B2176" s="330" t="s">
        <v>5171</v>
      </c>
      <c r="C2176" s="375" t="s">
        <v>113</v>
      </c>
      <c r="D2176" s="375" t="s">
        <v>26715</v>
      </c>
      <c r="F2176" t="str">
        <f t="shared" si="68"/>
        <v>73990/1</v>
      </c>
      <c r="H2176" s="35">
        <f t="shared" si="69"/>
        <v>634.77</v>
      </c>
    </row>
    <row r="2177" spans="1:8" ht="27">
      <c r="A2177" s="375" t="s">
        <v>9806</v>
      </c>
      <c r="B2177" s="330" t="s">
        <v>5172</v>
      </c>
      <c r="C2177" s="375" t="s">
        <v>73</v>
      </c>
      <c r="D2177" s="375" t="s">
        <v>11805</v>
      </c>
      <c r="F2177" t="str">
        <f t="shared" si="68"/>
        <v>85662</v>
      </c>
      <c r="H2177" s="35">
        <f t="shared" si="69"/>
        <v>14.93</v>
      </c>
    </row>
    <row r="2178" spans="1:8" ht="27">
      <c r="A2178" s="375" t="s">
        <v>9808</v>
      </c>
      <c r="B2178" s="330" t="s">
        <v>3069</v>
      </c>
      <c r="C2178" s="375" t="s">
        <v>71</v>
      </c>
      <c r="D2178" s="375" t="s">
        <v>9056</v>
      </c>
      <c r="F2178" t="str">
        <f t="shared" si="68"/>
        <v>89996</v>
      </c>
      <c r="H2178" s="35">
        <f t="shared" si="69"/>
        <v>7.71</v>
      </c>
    </row>
    <row r="2179" spans="1:8" ht="27">
      <c r="A2179" s="375" t="s">
        <v>9809</v>
      </c>
      <c r="B2179" s="330" t="s">
        <v>3070</v>
      </c>
      <c r="C2179" s="375" t="s">
        <v>71</v>
      </c>
      <c r="D2179" s="375" t="s">
        <v>22588</v>
      </c>
      <c r="F2179" t="str">
        <f t="shared" si="68"/>
        <v>89997</v>
      </c>
      <c r="H2179" s="35">
        <f t="shared" si="69"/>
        <v>6.59</v>
      </c>
    </row>
    <row r="2180" spans="1:8" ht="27">
      <c r="A2180" s="375" t="s">
        <v>9811</v>
      </c>
      <c r="B2180" s="330" t="s">
        <v>3071</v>
      </c>
      <c r="C2180" s="375" t="s">
        <v>71</v>
      </c>
      <c r="D2180" s="375" t="s">
        <v>14456</v>
      </c>
      <c r="F2180" t="str">
        <f t="shared" si="68"/>
        <v>89998</v>
      </c>
      <c r="H2180" s="35">
        <f t="shared" si="69"/>
        <v>7.19</v>
      </c>
    </row>
    <row r="2181" spans="1:8" ht="27">
      <c r="A2181" s="375" t="s">
        <v>9812</v>
      </c>
      <c r="B2181" s="330" t="s">
        <v>3072</v>
      </c>
      <c r="C2181" s="375" t="s">
        <v>71</v>
      </c>
      <c r="D2181" s="375" t="s">
        <v>7863</v>
      </c>
      <c r="F2181" t="str">
        <f t="shared" ref="F2181:F2244" si="70">TRIM(A2181)</f>
        <v>89999</v>
      </c>
      <c r="H2181" s="35">
        <f t="shared" ref="H2181:H2244" si="71">ROUND(D2181*(1+$H$1),2)</f>
        <v>12.06</v>
      </c>
    </row>
    <row r="2182" spans="1:8" ht="27">
      <c r="A2182" s="375" t="s">
        <v>9814</v>
      </c>
      <c r="B2182" s="330" t="s">
        <v>3073</v>
      </c>
      <c r="C2182" s="375" t="s">
        <v>71</v>
      </c>
      <c r="D2182" s="375" t="s">
        <v>22195</v>
      </c>
      <c r="F2182" t="str">
        <f t="shared" si="70"/>
        <v>90000</v>
      </c>
      <c r="H2182" s="35">
        <f t="shared" si="71"/>
        <v>9.0399999999999991</v>
      </c>
    </row>
    <row r="2183" spans="1:8" ht="40.5">
      <c r="A2183" s="375" t="s">
        <v>9815</v>
      </c>
      <c r="B2183" s="330" t="s">
        <v>24510</v>
      </c>
      <c r="C2183" s="375" t="s">
        <v>71</v>
      </c>
      <c r="D2183" s="375" t="s">
        <v>8715</v>
      </c>
      <c r="F2183" t="str">
        <f t="shared" si="70"/>
        <v>91593</v>
      </c>
      <c r="H2183" s="35">
        <f t="shared" si="71"/>
        <v>9.9600000000000009</v>
      </c>
    </row>
    <row r="2184" spans="1:8" ht="40.5">
      <c r="A2184" s="375" t="s">
        <v>9816</v>
      </c>
      <c r="B2184" s="330" t="s">
        <v>24511</v>
      </c>
      <c r="C2184" s="375" t="s">
        <v>71</v>
      </c>
      <c r="D2184" s="375" t="s">
        <v>13736</v>
      </c>
      <c r="F2184" t="str">
        <f t="shared" si="70"/>
        <v>91594</v>
      </c>
      <c r="H2184" s="35">
        <f t="shared" si="71"/>
        <v>10.36</v>
      </c>
    </row>
    <row r="2185" spans="1:8" ht="40.5">
      <c r="A2185" s="375" t="s">
        <v>9817</v>
      </c>
      <c r="B2185" s="330" t="s">
        <v>24512</v>
      </c>
      <c r="C2185" s="375" t="s">
        <v>71</v>
      </c>
      <c r="D2185" s="375" t="s">
        <v>25367</v>
      </c>
      <c r="F2185" t="str">
        <f t="shared" si="70"/>
        <v>91595</v>
      </c>
      <c r="H2185" s="35">
        <f t="shared" si="71"/>
        <v>11.41</v>
      </c>
    </row>
    <row r="2186" spans="1:8" ht="40.5">
      <c r="A2186" s="375" t="s">
        <v>9818</v>
      </c>
      <c r="B2186" s="330" t="s">
        <v>24514</v>
      </c>
      <c r="C2186" s="375" t="s">
        <v>71</v>
      </c>
      <c r="D2186" s="375" t="s">
        <v>26716</v>
      </c>
      <c r="F2186" t="str">
        <f t="shared" si="70"/>
        <v>91596</v>
      </c>
      <c r="H2186" s="35">
        <f t="shared" si="71"/>
        <v>10.25</v>
      </c>
    </row>
    <row r="2187" spans="1:8" ht="40.5">
      <c r="A2187" s="375" t="s">
        <v>9820</v>
      </c>
      <c r="B2187" s="330" t="s">
        <v>24515</v>
      </c>
      <c r="C2187" s="375" t="s">
        <v>71</v>
      </c>
      <c r="D2187" s="375" t="s">
        <v>23583</v>
      </c>
      <c r="F2187" t="str">
        <f t="shared" si="70"/>
        <v>91597</v>
      </c>
      <c r="H2187" s="35">
        <f t="shared" si="71"/>
        <v>7.17</v>
      </c>
    </row>
    <row r="2188" spans="1:8" ht="40.5">
      <c r="A2188" s="375" t="s">
        <v>9822</v>
      </c>
      <c r="B2188" s="330" t="s">
        <v>24516</v>
      </c>
      <c r="C2188" s="375" t="s">
        <v>71</v>
      </c>
      <c r="D2188" s="375" t="s">
        <v>9827</v>
      </c>
      <c r="F2188" t="str">
        <f t="shared" si="70"/>
        <v>91598</v>
      </c>
      <c r="H2188" s="35">
        <f t="shared" si="71"/>
        <v>10.11</v>
      </c>
    </row>
    <row r="2189" spans="1:8" ht="40.5">
      <c r="A2189" s="375" t="s">
        <v>9823</v>
      </c>
      <c r="B2189" s="330" t="s">
        <v>24517</v>
      </c>
      <c r="C2189" s="375" t="s">
        <v>71</v>
      </c>
      <c r="D2189" s="375" t="s">
        <v>7724</v>
      </c>
      <c r="F2189" t="str">
        <f t="shared" si="70"/>
        <v>91599</v>
      </c>
      <c r="H2189" s="35">
        <f t="shared" si="71"/>
        <v>10.87</v>
      </c>
    </row>
    <row r="2190" spans="1:8" ht="27">
      <c r="A2190" s="375" t="s">
        <v>9824</v>
      </c>
      <c r="B2190" s="330" t="s">
        <v>24518</v>
      </c>
      <c r="C2190" s="375" t="s">
        <v>71</v>
      </c>
      <c r="D2190" s="375" t="s">
        <v>25748</v>
      </c>
      <c r="F2190" t="str">
        <f t="shared" si="70"/>
        <v>91600</v>
      </c>
      <c r="H2190" s="35">
        <f t="shared" si="71"/>
        <v>12.67</v>
      </c>
    </row>
    <row r="2191" spans="1:8" ht="40.5">
      <c r="A2191" s="375" t="s">
        <v>9826</v>
      </c>
      <c r="B2191" s="330" t="s">
        <v>24519</v>
      </c>
      <c r="C2191" s="375" t="s">
        <v>71</v>
      </c>
      <c r="D2191" s="375" t="s">
        <v>13742</v>
      </c>
      <c r="F2191" t="str">
        <f t="shared" si="70"/>
        <v>91601</v>
      </c>
      <c r="H2191" s="35">
        <f t="shared" si="71"/>
        <v>8.7899999999999991</v>
      </c>
    </row>
    <row r="2192" spans="1:8" ht="40.5">
      <c r="A2192" s="375" t="s">
        <v>9828</v>
      </c>
      <c r="B2192" s="330" t="s">
        <v>24520</v>
      </c>
      <c r="C2192" s="375" t="s">
        <v>71</v>
      </c>
      <c r="D2192" s="375" t="s">
        <v>13856</v>
      </c>
      <c r="F2192" t="str">
        <f t="shared" si="70"/>
        <v>91602</v>
      </c>
      <c r="H2192" s="35">
        <f t="shared" si="71"/>
        <v>8.56</v>
      </c>
    </row>
    <row r="2193" spans="1:8" ht="40.5">
      <c r="A2193" s="375" t="s">
        <v>9829</v>
      </c>
      <c r="B2193" s="330" t="s">
        <v>24521</v>
      </c>
      <c r="C2193" s="375" t="s">
        <v>71</v>
      </c>
      <c r="D2193" s="375" t="s">
        <v>24523</v>
      </c>
      <c r="F2193" t="str">
        <f t="shared" si="70"/>
        <v>91603</v>
      </c>
      <c r="H2193" s="35">
        <f t="shared" si="71"/>
        <v>7.45</v>
      </c>
    </row>
    <row r="2194" spans="1:8" ht="54">
      <c r="A2194" s="375" t="s">
        <v>9831</v>
      </c>
      <c r="B2194" s="330" t="s">
        <v>5173</v>
      </c>
      <c r="C2194" s="375" t="s">
        <v>71</v>
      </c>
      <c r="D2194" s="375" t="s">
        <v>23524</v>
      </c>
      <c r="F2194" t="str">
        <f t="shared" si="70"/>
        <v>92759</v>
      </c>
      <c r="H2194" s="35">
        <f t="shared" si="71"/>
        <v>11.93</v>
      </c>
    </row>
    <row r="2195" spans="1:8" ht="54">
      <c r="A2195" s="375" t="s">
        <v>9832</v>
      </c>
      <c r="B2195" s="330" t="s">
        <v>5174</v>
      </c>
      <c r="C2195" s="375" t="s">
        <v>71</v>
      </c>
      <c r="D2195" s="375" t="s">
        <v>13861</v>
      </c>
      <c r="F2195" t="str">
        <f t="shared" si="70"/>
        <v>92760</v>
      </c>
      <c r="H2195" s="35">
        <f t="shared" si="71"/>
        <v>10.39</v>
      </c>
    </row>
    <row r="2196" spans="1:8" ht="54">
      <c r="A2196" s="375" t="s">
        <v>9834</v>
      </c>
      <c r="B2196" s="330" t="s">
        <v>5175</v>
      </c>
      <c r="C2196" s="375" t="s">
        <v>71</v>
      </c>
      <c r="D2196" s="375" t="s">
        <v>10167</v>
      </c>
      <c r="F2196" t="str">
        <f t="shared" si="70"/>
        <v>92761</v>
      </c>
      <c r="H2196" s="35">
        <f t="shared" si="71"/>
        <v>10.07</v>
      </c>
    </row>
    <row r="2197" spans="1:8" ht="54">
      <c r="A2197" s="375" t="s">
        <v>9836</v>
      </c>
      <c r="B2197" s="330" t="s">
        <v>5176</v>
      </c>
      <c r="C2197" s="375" t="s">
        <v>71</v>
      </c>
      <c r="D2197" s="375" t="s">
        <v>13993</v>
      </c>
      <c r="F2197" t="str">
        <f t="shared" si="70"/>
        <v>92762</v>
      </c>
      <c r="H2197" s="35">
        <f t="shared" si="71"/>
        <v>8.23</v>
      </c>
    </row>
    <row r="2198" spans="1:8" ht="54">
      <c r="A2198" s="375" t="s">
        <v>9837</v>
      </c>
      <c r="B2198" s="330" t="s">
        <v>5177</v>
      </c>
      <c r="C2198" s="375" t="s">
        <v>71</v>
      </c>
      <c r="D2198" s="375" t="s">
        <v>26717</v>
      </c>
      <c r="F2198" t="str">
        <f t="shared" si="70"/>
        <v>92763</v>
      </c>
      <c r="H2198" s="35">
        <f t="shared" si="71"/>
        <v>7.34</v>
      </c>
    </row>
    <row r="2199" spans="1:8" ht="54">
      <c r="A2199" s="375" t="s">
        <v>9839</v>
      </c>
      <c r="B2199" s="330" t="s">
        <v>5178</v>
      </c>
      <c r="C2199" s="375" t="s">
        <v>71</v>
      </c>
      <c r="D2199" s="375" t="s">
        <v>8900</v>
      </c>
      <c r="F2199" t="str">
        <f t="shared" si="70"/>
        <v>92764</v>
      </c>
      <c r="H2199" s="35">
        <f t="shared" si="71"/>
        <v>6.87</v>
      </c>
    </row>
    <row r="2200" spans="1:8" ht="54">
      <c r="A2200" s="375" t="s">
        <v>9840</v>
      </c>
      <c r="B2200" s="330" t="s">
        <v>5179</v>
      </c>
      <c r="C2200" s="375" t="s">
        <v>71</v>
      </c>
      <c r="D2200" s="375" t="s">
        <v>10895</v>
      </c>
      <c r="F2200" t="str">
        <f t="shared" si="70"/>
        <v>92765</v>
      </c>
      <c r="H2200" s="35">
        <f t="shared" si="71"/>
        <v>6.33</v>
      </c>
    </row>
    <row r="2201" spans="1:8" ht="54">
      <c r="A2201" s="375" t="s">
        <v>9841</v>
      </c>
      <c r="B2201" s="330" t="s">
        <v>5180</v>
      </c>
      <c r="C2201" s="375" t="s">
        <v>71</v>
      </c>
      <c r="D2201" s="375" t="s">
        <v>11766</v>
      </c>
      <c r="F2201" t="str">
        <f t="shared" si="70"/>
        <v>92766</v>
      </c>
      <c r="H2201" s="35">
        <f t="shared" si="71"/>
        <v>6.94</v>
      </c>
    </row>
    <row r="2202" spans="1:8" ht="54">
      <c r="A2202" s="375" t="s">
        <v>9843</v>
      </c>
      <c r="B2202" s="330" t="s">
        <v>5181</v>
      </c>
      <c r="C2202" s="375" t="s">
        <v>71</v>
      </c>
      <c r="D2202" s="375" t="s">
        <v>11660</v>
      </c>
      <c r="F2202" t="str">
        <f t="shared" si="70"/>
        <v>92767</v>
      </c>
      <c r="H2202" s="35">
        <f t="shared" si="71"/>
        <v>12.11</v>
      </c>
    </row>
    <row r="2203" spans="1:8" ht="54">
      <c r="A2203" s="375" t="s">
        <v>9844</v>
      </c>
      <c r="B2203" s="330" t="s">
        <v>5182</v>
      </c>
      <c r="C2203" s="375" t="s">
        <v>71</v>
      </c>
      <c r="D2203" s="375" t="s">
        <v>26718</v>
      </c>
      <c r="F2203" t="str">
        <f t="shared" si="70"/>
        <v>92768</v>
      </c>
      <c r="H2203" s="35">
        <f t="shared" si="71"/>
        <v>10.45</v>
      </c>
    </row>
    <row r="2204" spans="1:8" ht="54">
      <c r="A2204" s="375" t="s">
        <v>9845</v>
      </c>
      <c r="B2204" s="330" t="s">
        <v>5183</v>
      </c>
      <c r="C2204" s="375" t="s">
        <v>71</v>
      </c>
      <c r="D2204" s="375" t="s">
        <v>8443</v>
      </c>
      <c r="F2204" t="str">
        <f t="shared" si="70"/>
        <v>92769</v>
      </c>
      <c r="H2204" s="35">
        <f t="shared" si="71"/>
        <v>9.2799999999999994</v>
      </c>
    </row>
    <row r="2205" spans="1:8" ht="54">
      <c r="A2205" s="375" t="s">
        <v>9846</v>
      </c>
      <c r="B2205" s="330" t="s">
        <v>5184</v>
      </c>
      <c r="C2205" s="375" t="s">
        <v>71</v>
      </c>
      <c r="D2205" s="375" t="s">
        <v>10206</v>
      </c>
      <c r="F2205" t="str">
        <f t="shared" si="70"/>
        <v>92770</v>
      </c>
      <c r="H2205" s="35">
        <f t="shared" si="71"/>
        <v>9.25</v>
      </c>
    </row>
    <row r="2206" spans="1:8" ht="54">
      <c r="A2206" s="375" t="s">
        <v>9847</v>
      </c>
      <c r="B2206" s="330" t="s">
        <v>5185</v>
      </c>
      <c r="C2206" s="375" t="s">
        <v>71</v>
      </c>
      <c r="D2206" s="375" t="s">
        <v>8560</v>
      </c>
      <c r="F2206" t="str">
        <f t="shared" si="70"/>
        <v>92771</v>
      </c>
      <c r="H2206" s="35">
        <f t="shared" si="71"/>
        <v>7.57</v>
      </c>
    </row>
    <row r="2207" spans="1:8" ht="54">
      <c r="A2207" s="375" t="s">
        <v>9848</v>
      </c>
      <c r="B2207" s="330" t="s">
        <v>5186</v>
      </c>
      <c r="C2207" s="375" t="s">
        <v>71</v>
      </c>
      <c r="D2207" s="375" t="s">
        <v>8900</v>
      </c>
      <c r="F2207" t="str">
        <f t="shared" si="70"/>
        <v>92772</v>
      </c>
      <c r="H2207" s="35">
        <f t="shared" si="71"/>
        <v>6.87</v>
      </c>
    </row>
    <row r="2208" spans="1:8" ht="54">
      <c r="A2208" s="375" t="s">
        <v>9849</v>
      </c>
      <c r="B2208" s="330" t="s">
        <v>5187</v>
      </c>
      <c r="C2208" s="375" t="s">
        <v>71</v>
      </c>
      <c r="D2208" s="375" t="s">
        <v>13933</v>
      </c>
      <c r="F2208" t="str">
        <f t="shared" si="70"/>
        <v>92773</v>
      </c>
      <c r="H2208" s="35">
        <f t="shared" si="71"/>
        <v>6.52</v>
      </c>
    </row>
    <row r="2209" spans="1:8" ht="54">
      <c r="A2209" s="375" t="s">
        <v>9850</v>
      </c>
      <c r="B2209" s="330" t="s">
        <v>5188</v>
      </c>
      <c r="C2209" s="375" t="s">
        <v>71</v>
      </c>
      <c r="D2209" s="375" t="s">
        <v>10345</v>
      </c>
      <c r="F2209" t="str">
        <f t="shared" si="70"/>
        <v>92774</v>
      </c>
      <c r="H2209" s="35">
        <f t="shared" si="71"/>
        <v>6.08</v>
      </c>
    </row>
    <row r="2210" spans="1:8" ht="54">
      <c r="A2210" s="375" t="s">
        <v>9851</v>
      </c>
      <c r="B2210" s="330" t="s">
        <v>5189</v>
      </c>
      <c r="C2210" s="375" t="s">
        <v>71</v>
      </c>
      <c r="D2210" s="375" t="s">
        <v>7705</v>
      </c>
      <c r="F2210" t="str">
        <f t="shared" si="70"/>
        <v>92775</v>
      </c>
      <c r="H2210" s="35">
        <f t="shared" si="71"/>
        <v>14.81</v>
      </c>
    </row>
    <row r="2211" spans="1:8" ht="54">
      <c r="A2211" s="375" t="s">
        <v>9852</v>
      </c>
      <c r="B2211" s="330" t="s">
        <v>5190</v>
      </c>
      <c r="C2211" s="375" t="s">
        <v>71</v>
      </c>
      <c r="D2211" s="375" t="s">
        <v>23678</v>
      </c>
      <c r="F2211" t="str">
        <f t="shared" si="70"/>
        <v>92776</v>
      </c>
      <c r="H2211" s="35">
        <f t="shared" si="71"/>
        <v>12.59</v>
      </c>
    </row>
    <row r="2212" spans="1:8" ht="54">
      <c r="A2212" s="375" t="s">
        <v>9853</v>
      </c>
      <c r="B2212" s="330" t="s">
        <v>5191</v>
      </c>
      <c r="C2212" s="375" t="s">
        <v>71</v>
      </c>
      <c r="D2212" s="375" t="s">
        <v>10737</v>
      </c>
      <c r="F2212" t="str">
        <f t="shared" si="70"/>
        <v>92777</v>
      </c>
      <c r="H2212" s="35">
        <f t="shared" si="71"/>
        <v>11.72</v>
      </c>
    </row>
    <row r="2213" spans="1:8" ht="54">
      <c r="A2213" s="375" t="s">
        <v>9854</v>
      </c>
      <c r="B2213" s="330" t="s">
        <v>5192</v>
      </c>
      <c r="C2213" s="375" t="s">
        <v>71</v>
      </c>
      <c r="D2213" s="375" t="s">
        <v>13996</v>
      </c>
      <c r="F2213" t="str">
        <f t="shared" si="70"/>
        <v>92778</v>
      </c>
      <c r="H2213" s="35">
        <f t="shared" si="71"/>
        <v>9.4600000000000009</v>
      </c>
    </row>
    <row r="2214" spans="1:8" ht="54">
      <c r="A2214" s="375" t="s">
        <v>9856</v>
      </c>
      <c r="B2214" s="330" t="s">
        <v>5193</v>
      </c>
      <c r="C2214" s="375" t="s">
        <v>71</v>
      </c>
      <c r="D2214" s="375" t="s">
        <v>13993</v>
      </c>
      <c r="F2214" t="str">
        <f t="shared" si="70"/>
        <v>92779</v>
      </c>
      <c r="H2214" s="35">
        <f t="shared" si="71"/>
        <v>8.23</v>
      </c>
    </row>
    <row r="2215" spans="1:8" ht="54">
      <c r="A2215" s="375" t="s">
        <v>9857</v>
      </c>
      <c r="B2215" s="330" t="s">
        <v>5194</v>
      </c>
      <c r="C2215" s="375" t="s">
        <v>71</v>
      </c>
      <c r="D2215" s="375" t="s">
        <v>23473</v>
      </c>
      <c r="F2215" t="str">
        <f t="shared" si="70"/>
        <v>92780</v>
      </c>
      <c r="H2215" s="35">
        <f t="shared" si="71"/>
        <v>7.48</v>
      </c>
    </row>
    <row r="2216" spans="1:8" ht="54">
      <c r="A2216" s="375" t="s">
        <v>9858</v>
      </c>
      <c r="B2216" s="330" t="s">
        <v>5195</v>
      </c>
      <c r="C2216" s="375" t="s">
        <v>71</v>
      </c>
      <c r="D2216" s="375" t="s">
        <v>13859</v>
      </c>
      <c r="F2216" t="str">
        <f t="shared" si="70"/>
        <v>92781</v>
      </c>
      <c r="H2216" s="35">
        <f t="shared" si="71"/>
        <v>6.73</v>
      </c>
    </row>
    <row r="2217" spans="1:8" ht="54">
      <c r="A2217" s="375" t="s">
        <v>9860</v>
      </c>
      <c r="B2217" s="330" t="s">
        <v>5196</v>
      </c>
      <c r="C2217" s="375" t="s">
        <v>71</v>
      </c>
      <c r="D2217" s="375" t="s">
        <v>23583</v>
      </c>
      <c r="F2217" t="str">
        <f t="shared" si="70"/>
        <v>92782</v>
      </c>
      <c r="H2217" s="35">
        <f t="shared" si="71"/>
        <v>7.17</v>
      </c>
    </row>
    <row r="2218" spans="1:8" ht="54">
      <c r="A2218" s="375" t="s">
        <v>9861</v>
      </c>
      <c r="B2218" s="330" t="s">
        <v>5197</v>
      </c>
      <c r="C2218" s="375" t="s">
        <v>71</v>
      </c>
      <c r="D2218" s="375" t="s">
        <v>14352</v>
      </c>
      <c r="F2218" t="str">
        <f t="shared" si="70"/>
        <v>92783</v>
      </c>
      <c r="H2218" s="35">
        <f t="shared" si="71"/>
        <v>14.54</v>
      </c>
    </row>
    <row r="2219" spans="1:8" ht="54">
      <c r="A2219" s="375" t="s">
        <v>9862</v>
      </c>
      <c r="B2219" s="330" t="s">
        <v>5198</v>
      </c>
      <c r="C2219" s="375" t="s">
        <v>71</v>
      </c>
      <c r="D2219" s="375" t="s">
        <v>13794</v>
      </c>
      <c r="F2219" t="str">
        <f t="shared" si="70"/>
        <v>92784</v>
      </c>
      <c r="H2219" s="35">
        <f t="shared" si="71"/>
        <v>12.42</v>
      </c>
    </row>
    <row r="2220" spans="1:8" ht="54">
      <c r="A2220" s="375" t="s">
        <v>9863</v>
      </c>
      <c r="B2220" s="330" t="s">
        <v>5199</v>
      </c>
      <c r="C2220" s="375" t="s">
        <v>71</v>
      </c>
      <c r="D2220" s="375" t="s">
        <v>23598</v>
      </c>
      <c r="F2220" t="str">
        <f t="shared" si="70"/>
        <v>92785</v>
      </c>
      <c r="H2220" s="35">
        <f t="shared" si="71"/>
        <v>10.77</v>
      </c>
    </row>
    <row r="2221" spans="1:8" ht="54">
      <c r="A2221" s="375" t="s">
        <v>9865</v>
      </c>
      <c r="B2221" s="330" t="s">
        <v>5200</v>
      </c>
      <c r="C2221" s="375" t="s">
        <v>71</v>
      </c>
      <c r="D2221" s="375" t="s">
        <v>10258</v>
      </c>
      <c r="F2221" t="str">
        <f t="shared" si="70"/>
        <v>92786</v>
      </c>
      <c r="H2221" s="35">
        <f t="shared" si="71"/>
        <v>10.34</v>
      </c>
    </row>
    <row r="2222" spans="1:8" ht="54">
      <c r="A2222" s="375" t="s">
        <v>9866</v>
      </c>
      <c r="B2222" s="330" t="s">
        <v>5201</v>
      </c>
      <c r="C2222" s="375" t="s">
        <v>71</v>
      </c>
      <c r="D2222" s="375" t="s">
        <v>11096</v>
      </c>
      <c r="F2222" t="str">
        <f t="shared" si="70"/>
        <v>92787</v>
      </c>
      <c r="H2222" s="35">
        <f t="shared" si="71"/>
        <v>8.3699999999999992</v>
      </c>
    </row>
    <row r="2223" spans="1:8" ht="54">
      <c r="A2223" s="375" t="s">
        <v>9868</v>
      </c>
      <c r="B2223" s="330" t="s">
        <v>5202</v>
      </c>
      <c r="C2223" s="375" t="s">
        <v>71</v>
      </c>
      <c r="D2223" s="375" t="s">
        <v>9889</v>
      </c>
      <c r="F2223" t="str">
        <f t="shared" si="70"/>
        <v>92788</v>
      </c>
      <c r="H2223" s="35">
        <f t="shared" si="71"/>
        <v>7.43</v>
      </c>
    </row>
    <row r="2224" spans="1:8" ht="54">
      <c r="A2224" s="375" t="s">
        <v>9869</v>
      </c>
      <c r="B2224" s="330" t="s">
        <v>5203</v>
      </c>
      <c r="C2224" s="375" t="s">
        <v>71</v>
      </c>
      <c r="D2224" s="375" t="s">
        <v>22464</v>
      </c>
      <c r="F2224" t="str">
        <f t="shared" si="70"/>
        <v>92789</v>
      </c>
      <c r="H2224" s="35">
        <f t="shared" si="71"/>
        <v>6.88</v>
      </c>
    </row>
    <row r="2225" spans="1:8" ht="54">
      <c r="A2225" s="375" t="s">
        <v>9871</v>
      </c>
      <c r="B2225" s="330" t="s">
        <v>5204</v>
      </c>
      <c r="C2225" s="375" t="s">
        <v>71</v>
      </c>
      <c r="D2225" s="375" t="s">
        <v>13873</v>
      </c>
      <c r="F2225" t="str">
        <f t="shared" si="70"/>
        <v>92790</v>
      </c>
      <c r="H2225" s="35">
        <f t="shared" si="71"/>
        <v>6.31</v>
      </c>
    </row>
    <row r="2226" spans="1:8" ht="40.5">
      <c r="A2226" s="375" t="s">
        <v>9872</v>
      </c>
      <c r="B2226" s="330" t="s">
        <v>5205</v>
      </c>
      <c r="C2226" s="375" t="s">
        <v>71</v>
      </c>
      <c r="D2226" s="375" t="s">
        <v>10972</v>
      </c>
      <c r="F2226" t="str">
        <f t="shared" si="70"/>
        <v>92791</v>
      </c>
      <c r="H2226" s="35">
        <f t="shared" si="71"/>
        <v>7.79</v>
      </c>
    </row>
    <row r="2227" spans="1:8" ht="40.5">
      <c r="A2227" s="375" t="s">
        <v>9873</v>
      </c>
      <c r="B2227" s="330" t="s">
        <v>5206</v>
      </c>
      <c r="C2227" s="375" t="s">
        <v>71</v>
      </c>
      <c r="D2227" s="375" t="s">
        <v>22835</v>
      </c>
      <c r="F2227" t="str">
        <f t="shared" si="70"/>
        <v>92792</v>
      </c>
      <c r="H2227" s="35">
        <f t="shared" si="71"/>
        <v>7.12</v>
      </c>
    </row>
    <row r="2228" spans="1:8" ht="40.5">
      <c r="A2228" s="375" t="s">
        <v>9874</v>
      </c>
      <c r="B2228" s="330" t="s">
        <v>5207</v>
      </c>
      <c r="C2228" s="375" t="s">
        <v>71</v>
      </c>
      <c r="D2228" s="375" t="s">
        <v>10862</v>
      </c>
      <c r="F2228" t="str">
        <f t="shared" si="70"/>
        <v>92793</v>
      </c>
      <c r="H2228" s="35">
        <f t="shared" si="71"/>
        <v>7.53</v>
      </c>
    </row>
    <row r="2229" spans="1:8" ht="40.5">
      <c r="A2229" s="375" t="s">
        <v>9876</v>
      </c>
      <c r="B2229" s="330" t="s">
        <v>5208</v>
      </c>
      <c r="C2229" s="375" t="s">
        <v>71</v>
      </c>
      <c r="D2229" s="375" t="s">
        <v>7710</v>
      </c>
      <c r="F2229" t="str">
        <f t="shared" si="70"/>
        <v>92794</v>
      </c>
      <c r="H2229" s="35">
        <f t="shared" si="71"/>
        <v>6.22</v>
      </c>
    </row>
    <row r="2230" spans="1:8" ht="40.5">
      <c r="A2230" s="375" t="s">
        <v>9878</v>
      </c>
      <c r="B2230" s="330" t="s">
        <v>5209</v>
      </c>
      <c r="C2230" s="375" t="s">
        <v>71</v>
      </c>
      <c r="D2230" s="375" t="s">
        <v>26719</v>
      </c>
      <c r="F2230" t="str">
        <f t="shared" si="70"/>
        <v>92795</v>
      </c>
      <c r="H2230" s="35">
        <f t="shared" si="71"/>
        <v>5.78</v>
      </c>
    </row>
    <row r="2231" spans="1:8" ht="40.5">
      <c r="A2231" s="375" t="s">
        <v>9880</v>
      </c>
      <c r="B2231" s="330" t="s">
        <v>5210</v>
      </c>
      <c r="C2231" s="375" t="s">
        <v>71</v>
      </c>
      <c r="D2231" s="375" t="s">
        <v>8554</v>
      </c>
      <c r="F2231" t="str">
        <f t="shared" si="70"/>
        <v>92796</v>
      </c>
      <c r="H2231" s="35">
        <f t="shared" si="71"/>
        <v>5.69</v>
      </c>
    </row>
    <row r="2232" spans="1:8" ht="40.5">
      <c r="A2232" s="375" t="s">
        <v>9881</v>
      </c>
      <c r="B2232" s="330" t="s">
        <v>5211</v>
      </c>
      <c r="C2232" s="375" t="s">
        <v>71</v>
      </c>
      <c r="D2232" s="375" t="s">
        <v>13921</v>
      </c>
      <c r="F2232" t="str">
        <f t="shared" si="70"/>
        <v>92797</v>
      </c>
      <c r="H2232" s="35">
        <f t="shared" si="71"/>
        <v>5.41</v>
      </c>
    </row>
    <row r="2233" spans="1:8" ht="40.5">
      <c r="A2233" s="375" t="s">
        <v>9882</v>
      </c>
      <c r="B2233" s="330" t="s">
        <v>5212</v>
      </c>
      <c r="C2233" s="375" t="s">
        <v>71</v>
      </c>
      <c r="D2233" s="375" t="s">
        <v>8498</v>
      </c>
      <c r="F2233" t="str">
        <f t="shared" si="70"/>
        <v>92798</v>
      </c>
      <c r="H2233" s="35">
        <f t="shared" si="71"/>
        <v>6.24</v>
      </c>
    </row>
    <row r="2234" spans="1:8" ht="27">
      <c r="A2234" s="375" t="s">
        <v>9883</v>
      </c>
      <c r="B2234" s="330" t="s">
        <v>5213</v>
      </c>
      <c r="C2234" s="375" t="s">
        <v>71</v>
      </c>
      <c r="D2234" s="375" t="s">
        <v>9867</v>
      </c>
      <c r="F2234" t="str">
        <f t="shared" si="70"/>
        <v>92799</v>
      </c>
      <c r="H2234" s="35">
        <f t="shared" si="71"/>
        <v>8.25</v>
      </c>
    </row>
    <row r="2235" spans="1:8" ht="27">
      <c r="A2235" s="375" t="s">
        <v>9885</v>
      </c>
      <c r="B2235" s="330" t="s">
        <v>5214</v>
      </c>
      <c r="C2235" s="375" t="s">
        <v>71</v>
      </c>
      <c r="D2235" s="375" t="s">
        <v>9886</v>
      </c>
      <c r="F2235" t="str">
        <f t="shared" si="70"/>
        <v>92800</v>
      </c>
      <c r="H2235" s="35">
        <f t="shared" si="71"/>
        <v>7.25</v>
      </c>
    </row>
    <row r="2236" spans="1:8" ht="27">
      <c r="A2236" s="375" t="s">
        <v>9887</v>
      </c>
      <c r="B2236" s="330" t="s">
        <v>5215</v>
      </c>
      <c r="C2236" s="375" t="s">
        <v>71</v>
      </c>
      <c r="D2236" s="375" t="s">
        <v>14359</v>
      </c>
      <c r="F2236" t="str">
        <f t="shared" si="70"/>
        <v>92801</v>
      </c>
      <c r="H2236" s="35">
        <f t="shared" si="71"/>
        <v>6.8</v>
      </c>
    </row>
    <row r="2237" spans="1:8" ht="27">
      <c r="A2237" s="375" t="s">
        <v>9888</v>
      </c>
      <c r="B2237" s="330" t="s">
        <v>5216</v>
      </c>
      <c r="C2237" s="375" t="s">
        <v>71</v>
      </c>
      <c r="D2237" s="375" t="s">
        <v>9128</v>
      </c>
      <c r="F2237" t="str">
        <f t="shared" si="70"/>
        <v>92802</v>
      </c>
      <c r="H2237" s="35">
        <f t="shared" si="71"/>
        <v>7.36</v>
      </c>
    </row>
    <row r="2238" spans="1:8" ht="27">
      <c r="A2238" s="375" t="s">
        <v>9890</v>
      </c>
      <c r="B2238" s="330" t="s">
        <v>5217</v>
      </c>
      <c r="C2238" s="375" t="s">
        <v>71</v>
      </c>
      <c r="D2238" s="375" t="s">
        <v>10118</v>
      </c>
      <c r="F2238" t="str">
        <f t="shared" si="70"/>
        <v>92803</v>
      </c>
      <c r="H2238" s="35">
        <f t="shared" si="71"/>
        <v>6.11</v>
      </c>
    </row>
    <row r="2239" spans="1:8" ht="27">
      <c r="A2239" s="375" t="s">
        <v>9892</v>
      </c>
      <c r="B2239" s="330" t="s">
        <v>5218</v>
      </c>
      <c r="C2239" s="375" t="s">
        <v>71</v>
      </c>
      <c r="D2239" s="375" t="s">
        <v>20661</v>
      </c>
      <c r="F2239" t="str">
        <f t="shared" si="70"/>
        <v>92804</v>
      </c>
      <c r="H2239" s="35">
        <f t="shared" si="71"/>
        <v>5.73</v>
      </c>
    </row>
    <row r="2240" spans="1:8" ht="27">
      <c r="A2240" s="375" t="s">
        <v>9893</v>
      </c>
      <c r="B2240" s="330" t="s">
        <v>5219</v>
      </c>
      <c r="C2240" s="375" t="s">
        <v>71</v>
      </c>
      <c r="D2240" s="375" t="s">
        <v>11161</v>
      </c>
      <c r="F2240" t="str">
        <f t="shared" si="70"/>
        <v>92805</v>
      </c>
      <c r="H2240" s="35">
        <f t="shared" si="71"/>
        <v>5.65</v>
      </c>
    </row>
    <row r="2241" spans="1:8" ht="27">
      <c r="A2241" s="375" t="s">
        <v>9894</v>
      </c>
      <c r="B2241" s="330" t="s">
        <v>5220</v>
      </c>
      <c r="C2241" s="375" t="s">
        <v>71</v>
      </c>
      <c r="D2241" s="375" t="s">
        <v>26720</v>
      </c>
      <c r="F2241" t="str">
        <f t="shared" si="70"/>
        <v>92806</v>
      </c>
      <c r="H2241" s="35">
        <f t="shared" si="71"/>
        <v>5.4</v>
      </c>
    </row>
    <row r="2242" spans="1:8" ht="27">
      <c r="A2242" s="375" t="s">
        <v>9896</v>
      </c>
      <c r="B2242" s="330" t="s">
        <v>5221</v>
      </c>
      <c r="C2242" s="375" t="s">
        <v>71</v>
      </c>
      <c r="D2242" s="375" t="s">
        <v>10094</v>
      </c>
      <c r="F2242" t="str">
        <f t="shared" si="70"/>
        <v>92875</v>
      </c>
      <c r="H2242" s="35">
        <f t="shared" si="71"/>
        <v>8.31</v>
      </c>
    </row>
    <row r="2243" spans="1:8" ht="27">
      <c r="A2243" s="375" t="s">
        <v>9897</v>
      </c>
      <c r="B2243" s="330" t="s">
        <v>5222</v>
      </c>
      <c r="C2243" s="375" t="s">
        <v>71</v>
      </c>
      <c r="D2243" s="375" t="s">
        <v>10805</v>
      </c>
      <c r="F2243" t="str">
        <f t="shared" si="70"/>
        <v>92876</v>
      </c>
      <c r="H2243" s="35">
        <f t="shared" si="71"/>
        <v>7.96</v>
      </c>
    </row>
    <row r="2244" spans="1:8" ht="27">
      <c r="A2244" s="375" t="s">
        <v>9899</v>
      </c>
      <c r="B2244" s="330" t="s">
        <v>5223</v>
      </c>
      <c r="C2244" s="375" t="s">
        <v>71</v>
      </c>
      <c r="D2244" s="375" t="s">
        <v>13799</v>
      </c>
      <c r="F2244" t="str">
        <f t="shared" si="70"/>
        <v>92877</v>
      </c>
      <c r="H2244" s="35">
        <f t="shared" si="71"/>
        <v>7.21</v>
      </c>
    </row>
    <row r="2245" spans="1:8" ht="27">
      <c r="A2245" s="375" t="s">
        <v>9901</v>
      </c>
      <c r="B2245" s="330" t="s">
        <v>5224</v>
      </c>
      <c r="C2245" s="375" t="s">
        <v>71</v>
      </c>
      <c r="D2245" s="375" t="s">
        <v>12271</v>
      </c>
      <c r="F2245" t="str">
        <f t="shared" ref="F2245:F2308" si="72">TRIM(A2245)</f>
        <v>92878</v>
      </c>
      <c r="H2245" s="35">
        <f t="shared" ref="H2245:H2308" si="73">ROUND(D2245*(1+$H$1),2)</f>
        <v>7.1</v>
      </c>
    </row>
    <row r="2246" spans="1:8" ht="27">
      <c r="A2246" s="375" t="s">
        <v>9902</v>
      </c>
      <c r="B2246" s="330" t="s">
        <v>5225</v>
      </c>
      <c r="C2246" s="375" t="s">
        <v>71</v>
      </c>
      <c r="D2246" s="375" t="s">
        <v>12722</v>
      </c>
      <c r="F2246" t="str">
        <f t="shared" si="72"/>
        <v>92879</v>
      </c>
      <c r="H2246" s="35">
        <f t="shared" si="73"/>
        <v>7.01</v>
      </c>
    </row>
    <row r="2247" spans="1:8" ht="27">
      <c r="A2247" s="375" t="s">
        <v>9903</v>
      </c>
      <c r="B2247" s="330" t="s">
        <v>5226</v>
      </c>
      <c r="C2247" s="375" t="s">
        <v>71</v>
      </c>
      <c r="D2247" s="375" t="s">
        <v>8787</v>
      </c>
      <c r="F2247" t="str">
        <f t="shared" si="72"/>
        <v>92880</v>
      </c>
      <c r="H2247" s="35">
        <f t="shared" si="73"/>
        <v>7.15</v>
      </c>
    </row>
    <row r="2248" spans="1:8" ht="27">
      <c r="A2248" s="375" t="s">
        <v>9904</v>
      </c>
      <c r="B2248" s="330" t="s">
        <v>5227</v>
      </c>
      <c r="C2248" s="375" t="s">
        <v>71</v>
      </c>
      <c r="D2248" s="375" t="s">
        <v>7884</v>
      </c>
      <c r="F2248" t="str">
        <f t="shared" si="72"/>
        <v>92881</v>
      </c>
      <c r="H2248" s="35">
        <f t="shared" si="73"/>
        <v>7.14</v>
      </c>
    </row>
    <row r="2249" spans="1:8" ht="27">
      <c r="A2249" s="375" t="s">
        <v>9905</v>
      </c>
      <c r="B2249" s="330" t="s">
        <v>5228</v>
      </c>
      <c r="C2249" s="375" t="s">
        <v>71</v>
      </c>
      <c r="D2249" s="375" t="s">
        <v>21713</v>
      </c>
      <c r="F2249" t="str">
        <f t="shared" si="72"/>
        <v>92882</v>
      </c>
      <c r="H2249" s="35">
        <f t="shared" si="73"/>
        <v>11.58</v>
      </c>
    </row>
    <row r="2250" spans="1:8" ht="27">
      <c r="A2250" s="375" t="s">
        <v>9906</v>
      </c>
      <c r="B2250" s="330" t="s">
        <v>5229</v>
      </c>
      <c r="C2250" s="375" t="s">
        <v>71</v>
      </c>
      <c r="D2250" s="375" t="s">
        <v>9864</v>
      </c>
      <c r="F2250" t="str">
        <f t="shared" si="72"/>
        <v>92883</v>
      </c>
      <c r="H2250" s="35">
        <f t="shared" si="73"/>
        <v>10.5</v>
      </c>
    </row>
    <row r="2251" spans="1:8" ht="27">
      <c r="A2251" s="375" t="s">
        <v>9907</v>
      </c>
      <c r="B2251" s="330" t="s">
        <v>5230</v>
      </c>
      <c r="C2251" s="375" t="s">
        <v>71</v>
      </c>
      <c r="D2251" s="375" t="s">
        <v>11601</v>
      </c>
      <c r="F2251" t="str">
        <f t="shared" si="72"/>
        <v>92884</v>
      </c>
      <c r="H2251" s="35">
        <f t="shared" si="73"/>
        <v>9.23</v>
      </c>
    </row>
    <row r="2252" spans="1:8" ht="27">
      <c r="A2252" s="375" t="s">
        <v>9909</v>
      </c>
      <c r="B2252" s="330" t="s">
        <v>5231</v>
      </c>
      <c r="C2252" s="375" t="s">
        <v>71</v>
      </c>
      <c r="D2252" s="375" t="s">
        <v>14138</v>
      </c>
      <c r="F2252" t="str">
        <f t="shared" si="72"/>
        <v>92885</v>
      </c>
      <c r="H2252" s="35">
        <f t="shared" si="73"/>
        <v>8.65</v>
      </c>
    </row>
    <row r="2253" spans="1:8" ht="27">
      <c r="A2253" s="375" t="s">
        <v>9910</v>
      </c>
      <c r="B2253" s="330" t="s">
        <v>5232</v>
      </c>
      <c r="C2253" s="375" t="s">
        <v>71</v>
      </c>
      <c r="D2253" s="375" t="s">
        <v>23850</v>
      </c>
      <c r="F2253" t="str">
        <f t="shared" si="72"/>
        <v>92886</v>
      </c>
      <c r="H2253" s="35">
        <f t="shared" si="73"/>
        <v>8.18</v>
      </c>
    </row>
    <row r="2254" spans="1:8" ht="27">
      <c r="A2254" s="375" t="s">
        <v>9911</v>
      </c>
      <c r="B2254" s="330" t="s">
        <v>5233</v>
      </c>
      <c r="C2254" s="375" t="s">
        <v>71</v>
      </c>
      <c r="D2254" s="375" t="s">
        <v>14460</v>
      </c>
      <c r="F2254" t="str">
        <f t="shared" si="72"/>
        <v>92887</v>
      </c>
      <c r="H2254" s="35">
        <f t="shared" si="73"/>
        <v>8.07</v>
      </c>
    </row>
    <row r="2255" spans="1:8" ht="27">
      <c r="A2255" s="375" t="s">
        <v>9913</v>
      </c>
      <c r="B2255" s="330" t="s">
        <v>5234</v>
      </c>
      <c r="C2255" s="375" t="s">
        <v>71</v>
      </c>
      <c r="D2255" s="375" t="s">
        <v>7538</v>
      </c>
      <c r="F2255" t="str">
        <f t="shared" si="72"/>
        <v>92888</v>
      </c>
      <c r="H2255" s="35">
        <f t="shared" si="73"/>
        <v>7.84</v>
      </c>
    </row>
    <row r="2256" spans="1:8" ht="40.5">
      <c r="A2256" s="375" t="s">
        <v>9914</v>
      </c>
      <c r="B2256" s="330" t="s">
        <v>5235</v>
      </c>
      <c r="C2256" s="375" t="s">
        <v>71</v>
      </c>
      <c r="D2256" s="375" t="s">
        <v>23695</v>
      </c>
      <c r="F2256" t="str">
        <f t="shared" si="72"/>
        <v>92915</v>
      </c>
      <c r="H2256" s="35">
        <f t="shared" si="73"/>
        <v>13.36</v>
      </c>
    </row>
    <row r="2257" spans="1:8" ht="40.5">
      <c r="A2257" s="375" t="s">
        <v>9915</v>
      </c>
      <c r="B2257" s="330" t="s">
        <v>5236</v>
      </c>
      <c r="C2257" s="375" t="s">
        <v>71</v>
      </c>
      <c r="D2257" s="375" t="s">
        <v>14965</v>
      </c>
      <c r="F2257" t="str">
        <f t="shared" si="72"/>
        <v>92916</v>
      </c>
      <c r="H2257" s="35">
        <f t="shared" si="73"/>
        <v>11.49</v>
      </c>
    </row>
    <row r="2258" spans="1:8" ht="40.5">
      <c r="A2258" s="375" t="s">
        <v>9916</v>
      </c>
      <c r="B2258" s="330" t="s">
        <v>5237</v>
      </c>
      <c r="C2258" s="375" t="s">
        <v>71</v>
      </c>
      <c r="D2258" s="375" t="s">
        <v>11587</v>
      </c>
      <c r="F2258" t="str">
        <f t="shared" si="72"/>
        <v>92917</v>
      </c>
      <c r="H2258" s="35">
        <f t="shared" si="73"/>
        <v>10.89</v>
      </c>
    </row>
    <row r="2259" spans="1:8" ht="40.5">
      <c r="A2259" s="375" t="s">
        <v>9918</v>
      </c>
      <c r="B2259" s="330" t="s">
        <v>5238</v>
      </c>
      <c r="C2259" s="375" t="s">
        <v>71</v>
      </c>
      <c r="D2259" s="375" t="s">
        <v>13966</v>
      </c>
      <c r="F2259" t="str">
        <f t="shared" si="72"/>
        <v>92919</v>
      </c>
      <c r="H2259" s="35">
        <f t="shared" si="73"/>
        <v>8.83</v>
      </c>
    </row>
    <row r="2260" spans="1:8" ht="40.5">
      <c r="A2260" s="375" t="s">
        <v>9919</v>
      </c>
      <c r="B2260" s="330" t="s">
        <v>5239</v>
      </c>
      <c r="C2260" s="375" t="s">
        <v>71</v>
      </c>
      <c r="D2260" s="375" t="s">
        <v>10972</v>
      </c>
      <c r="F2260" t="str">
        <f t="shared" si="72"/>
        <v>92921</v>
      </c>
      <c r="H2260" s="35">
        <f t="shared" si="73"/>
        <v>7.79</v>
      </c>
    </row>
    <row r="2261" spans="1:8" ht="40.5">
      <c r="A2261" s="375" t="s">
        <v>9920</v>
      </c>
      <c r="B2261" s="330" t="s">
        <v>5240</v>
      </c>
      <c r="C2261" s="375" t="s">
        <v>71</v>
      </c>
      <c r="D2261" s="375" t="s">
        <v>14456</v>
      </c>
      <c r="F2261" t="str">
        <f t="shared" si="72"/>
        <v>92922</v>
      </c>
      <c r="H2261" s="35">
        <f t="shared" si="73"/>
        <v>7.19</v>
      </c>
    </row>
    <row r="2262" spans="1:8" ht="40.5">
      <c r="A2262" s="375" t="s">
        <v>9922</v>
      </c>
      <c r="B2262" s="330" t="s">
        <v>5241</v>
      </c>
      <c r="C2262" s="375" t="s">
        <v>71</v>
      </c>
      <c r="D2262" s="375" t="s">
        <v>23654</v>
      </c>
      <c r="F2262" t="str">
        <f t="shared" si="72"/>
        <v>92923</v>
      </c>
      <c r="H2262" s="35">
        <f t="shared" si="73"/>
        <v>6.54</v>
      </c>
    </row>
    <row r="2263" spans="1:8" ht="40.5">
      <c r="A2263" s="375" t="s">
        <v>9924</v>
      </c>
      <c r="B2263" s="330" t="s">
        <v>5242</v>
      </c>
      <c r="C2263" s="375" t="s">
        <v>71</v>
      </c>
      <c r="D2263" s="375" t="s">
        <v>9565</v>
      </c>
      <c r="F2263" t="str">
        <f t="shared" si="72"/>
        <v>92924</v>
      </c>
      <c r="H2263" s="35">
        <f t="shared" si="73"/>
        <v>7.06</v>
      </c>
    </row>
    <row r="2264" spans="1:8" ht="40.5">
      <c r="A2264" s="375" t="s">
        <v>9925</v>
      </c>
      <c r="B2264" s="330" t="s">
        <v>5243</v>
      </c>
      <c r="C2264" s="375" t="s">
        <v>71</v>
      </c>
      <c r="D2264" s="375" t="s">
        <v>23610</v>
      </c>
      <c r="F2264" t="str">
        <f t="shared" si="72"/>
        <v>95445</v>
      </c>
      <c r="H2264" s="35">
        <f t="shared" si="73"/>
        <v>5.97</v>
      </c>
    </row>
    <row r="2265" spans="1:8" ht="40.5">
      <c r="A2265" s="375" t="s">
        <v>9926</v>
      </c>
      <c r="B2265" s="330" t="s">
        <v>5244</v>
      </c>
      <c r="C2265" s="375" t="s">
        <v>71</v>
      </c>
      <c r="D2265" s="375" t="s">
        <v>8980</v>
      </c>
      <c r="F2265" t="str">
        <f t="shared" si="72"/>
        <v>95446</v>
      </c>
      <c r="H2265" s="35">
        <f t="shared" si="73"/>
        <v>6.1</v>
      </c>
    </row>
    <row r="2266" spans="1:8" ht="40.5">
      <c r="A2266" s="375" t="s">
        <v>9927</v>
      </c>
      <c r="B2266" s="330" t="s">
        <v>9928</v>
      </c>
      <c r="C2266" s="375" t="s">
        <v>71</v>
      </c>
      <c r="D2266" s="375" t="s">
        <v>7722</v>
      </c>
      <c r="F2266" t="str">
        <f t="shared" si="72"/>
        <v>95576</v>
      </c>
      <c r="H2266" s="35">
        <f t="shared" si="73"/>
        <v>10.26</v>
      </c>
    </row>
    <row r="2267" spans="1:8" ht="27">
      <c r="A2267" s="375" t="s">
        <v>9929</v>
      </c>
      <c r="B2267" s="330" t="s">
        <v>5245</v>
      </c>
      <c r="C2267" s="375" t="s">
        <v>71</v>
      </c>
      <c r="D2267" s="375" t="s">
        <v>14353</v>
      </c>
      <c r="F2267" t="str">
        <f t="shared" si="72"/>
        <v>95577</v>
      </c>
      <c r="H2267" s="35">
        <f t="shared" si="73"/>
        <v>8.48</v>
      </c>
    </row>
    <row r="2268" spans="1:8" ht="40.5">
      <c r="A2268" s="375" t="s">
        <v>9931</v>
      </c>
      <c r="B2268" s="330" t="s">
        <v>9932</v>
      </c>
      <c r="C2268" s="375" t="s">
        <v>71</v>
      </c>
      <c r="D2268" s="375" t="s">
        <v>8251</v>
      </c>
      <c r="F2268" t="str">
        <f t="shared" si="72"/>
        <v>95578</v>
      </c>
      <c r="H2268" s="35">
        <f t="shared" si="73"/>
        <v>7.67</v>
      </c>
    </row>
    <row r="2269" spans="1:8" ht="27">
      <c r="A2269" s="375" t="s">
        <v>9933</v>
      </c>
      <c r="B2269" s="330" t="s">
        <v>5246</v>
      </c>
      <c r="C2269" s="375" t="s">
        <v>71</v>
      </c>
      <c r="D2269" s="375" t="s">
        <v>26721</v>
      </c>
      <c r="F2269" t="str">
        <f t="shared" si="72"/>
        <v>95579</v>
      </c>
      <c r="H2269" s="35">
        <f t="shared" si="73"/>
        <v>7.22</v>
      </c>
    </row>
    <row r="2270" spans="1:8" ht="27">
      <c r="A2270" s="375" t="s">
        <v>9934</v>
      </c>
      <c r="B2270" s="330" t="s">
        <v>5247</v>
      </c>
      <c r="C2270" s="375" t="s">
        <v>71</v>
      </c>
      <c r="D2270" s="375" t="s">
        <v>13859</v>
      </c>
      <c r="F2270" t="str">
        <f t="shared" si="72"/>
        <v>95580</v>
      </c>
      <c r="H2270" s="35">
        <f t="shared" si="73"/>
        <v>6.73</v>
      </c>
    </row>
    <row r="2271" spans="1:8" ht="27">
      <c r="A2271" s="375" t="s">
        <v>9935</v>
      </c>
      <c r="B2271" s="330" t="s">
        <v>5248</v>
      </c>
      <c r="C2271" s="375" t="s">
        <v>71</v>
      </c>
      <c r="D2271" s="375" t="s">
        <v>18928</v>
      </c>
      <c r="F2271" t="str">
        <f t="shared" si="72"/>
        <v>95581</v>
      </c>
      <c r="H2271" s="35">
        <f t="shared" si="73"/>
        <v>7.35</v>
      </c>
    </row>
    <row r="2272" spans="1:8" ht="27">
      <c r="A2272" s="375" t="s">
        <v>9936</v>
      </c>
      <c r="B2272" s="330" t="s">
        <v>5249</v>
      </c>
      <c r="C2272" s="375" t="s">
        <v>71</v>
      </c>
      <c r="D2272" s="375" t="s">
        <v>8887</v>
      </c>
      <c r="F2272" t="str">
        <f t="shared" si="72"/>
        <v>95583</v>
      </c>
      <c r="H2272" s="35">
        <f t="shared" si="73"/>
        <v>13.99</v>
      </c>
    </row>
    <row r="2273" spans="1:8" ht="27">
      <c r="A2273" s="375" t="s">
        <v>9937</v>
      </c>
      <c r="B2273" s="330" t="s">
        <v>5250</v>
      </c>
      <c r="C2273" s="375" t="s">
        <v>71</v>
      </c>
      <c r="D2273" s="375" t="s">
        <v>19580</v>
      </c>
      <c r="F2273" t="str">
        <f t="shared" si="72"/>
        <v>95584</v>
      </c>
      <c r="H2273" s="35">
        <f t="shared" si="73"/>
        <v>11.22</v>
      </c>
    </row>
    <row r="2274" spans="1:8" ht="40.5">
      <c r="A2274" s="375" t="s">
        <v>9938</v>
      </c>
      <c r="B2274" s="330" t="s">
        <v>9939</v>
      </c>
      <c r="C2274" s="375" t="s">
        <v>71</v>
      </c>
      <c r="D2274" s="375" t="s">
        <v>11317</v>
      </c>
      <c r="F2274" t="str">
        <f t="shared" si="72"/>
        <v>95585</v>
      </c>
      <c r="H2274" s="35">
        <f t="shared" si="73"/>
        <v>10.75</v>
      </c>
    </row>
    <row r="2275" spans="1:8" ht="40.5">
      <c r="A2275" s="375" t="s">
        <v>9941</v>
      </c>
      <c r="B2275" s="330" t="s">
        <v>5251</v>
      </c>
      <c r="C2275" s="375" t="s">
        <v>71</v>
      </c>
      <c r="D2275" s="375" t="s">
        <v>26722</v>
      </c>
      <c r="F2275" t="str">
        <f t="shared" si="72"/>
        <v>95586</v>
      </c>
      <c r="H2275" s="35">
        <f t="shared" si="73"/>
        <v>8.85</v>
      </c>
    </row>
    <row r="2276" spans="1:8" ht="40.5">
      <c r="A2276" s="375" t="s">
        <v>9942</v>
      </c>
      <c r="B2276" s="330" t="s">
        <v>9943</v>
      </c>
      <c r="C2276" s="375" t="s">
        <v>71</v>
      </c>
      <c r="D2276" s="375" t="s">
        <v>24645</v>
      </c>
      <c r="F2276" t="str">
        <f t="shared" si="72"/>
        <v>95587</v>
      </c>
      <c r="H2276" s="35">
        <f t="shared" si="73"/>
        <v>7.99</v>
      </c>
    </row>
    <row r="2277" spans="1:8" ht="40.5">
      <c r="A2277" s="375" t="s">
        <v>9944</v>
      </c>
      <c r="B2277" s="330" t="s">
        <v>5252</v>
      </c>
      <c r="C2277" s="375" t="s">
        <v>71</v>
      </c>
      <c r="D2277" s="375" t="s">
        <v>23473</v>
      </c>
      <c r="F2277" t="str">
        <f t="shared" si="72"/>
        <v>95588</v>
      </c>
      <c r="H2277" s="35">
        <f t="shared" si="73"/>
        <v>7.48</v>
      </c>
    </row>
    <row r="2278" spans="1:8" ht="40.5">
      <c r="A2278" s="375" t="s">
        <v>9945</v>
      </c>
      <c r="B2278" s="330" t="s">
        <v>5253</v>
      </c>
      <c r="C2278" s="375" t="s">
        <v>71</v>
      </c>
      <c r="D2278" s="375" t="s">
        <v>9842</v>
      </c>
      <c r="F2278" t="str">
        <f t="shared" si="72"/>
        <v>95589</v>
      </c>
      <c r="H2278" s="35">
        <f t="shared" si="73"/>
        <v>6.92</v>
      </c>
    </row>
    <row r="2279" spans="1:8" ht="40.5">
      <c r="A2279" s="375" t="s">
        <v>9947</v>
      </c>
      <c r="B2279" s="330" t="s">
        <v>5254</v>
      </c>
      <c r="C2279" s="375" t="s">
        <v>71</v>
      </c>
      <c r="D2279" s="375" t="s">
        <v>10862</v>
      </c>
      <c r="F2279" t="str">
        <f t="shared" si="72"/>
        <v>95590</v>
      </c>
      <c r="H2279" s="35">
        <f t="shared" si="73"/>
        <v>7.53</v>
      </c>
    </row>
    <row r="2280" spans="1:8" ht="40.5">
      <c r="A2280" s="375" t="s">
        <v>9948</v>
      </c>
      <c r="B2280" s="330" t="s">
        <v>5255</v>
      </c>
      <c r="C2280" s="375" t="s">
        <v>71</v>
      </c>
      <c r="D2280" s="375" t="s">
        <v>22646</v>
      </c>
      <c r="F2280" t="str">
        <f t="shared" si="72"/>
        <v>95592</v>
      </c>
      <c r="H2280" s="35">
        <f t="shared" si="73"/>
        <v>17.329999999999998</v>
      </c>
    </row>
    <row r="2281" spans="1:8" ht="40.5">
      <c r="A2281" s="375" t="s">
        <v>9949</v>
      </c>
      <c r="B2281" s="330" t="s">
        <v>5256</v>
      </c>
      <c r="C2281" s="375" t="s">
        <v>71</v>
      </c>
      <c r="D2281" s="375" t="s">
        <v>22444</v>
      </c>
      <c r="F2281" t="str">
        <f t="shared" si="72"/>
        <v>95593</v>
      </c>
      <c r="H2281" s="35">
        <f t="shared" si="73"/>
        <v>13.17</v>
      </c>
    </row>
    <row r="2282" spans="1:8" ht="40.5">
      <c r="A2282" s="375" t="s">
        <v>9950</v>
      </c>
      <c r="B2282" s="330" t="s">
        <v>5257</v>
      </c>
      <c r="C2282" s="375" t="s">
        <v>71</v>
      </c>
      <c r="D2282" s="375" t="s">
        <v>26723</v>
      </c>
      <c r="F2282" t="str">
        <f t="shared" si="72"/>
        <v>95943</v>
      </c>
      <c r="H2282" s="35">
        <f t="shared" si="73"/>
        <v>18.27</v>
      </c>
    </row>
    <row r="2283" spans="1:8" ht="40.5">
      <c r="A2283" s="375" t="s">
        <v>9951</v>
      </c>
      <c r="B2283" s="330" t="s">
        <v>5258</v>
      </c>
      <c r="C2283" s="375" t="s">
        <v>71</v>
      </c>
      <c r="D2283" s="375" t="s">
        <v>13726</v>
      </c>
      <c r="F2283" t="str">
        <f t="shared" si="72"/>
        <v>95944</v>
      </c>
      <c r="H2283" s="35">
        <f t="shared" si="73"/>
        <v>15.81</v>
      </c>
    </row>
    <row r="2284" spans="1:8" ht="40.5">
      <c r="A2284" s="375" t="s">
        <v>9952</v>
      </c>
      <c r="B2284" s="330" t="s">
        <v>5259</v>
      </c>
      <c r="C2284" s="375" t="s">
        <v>71</v>
      </c>
      <c r="D2284" s="375" t="s">
        <v>23699</v>
      </c>
      <c r="F2284" t="str">
        <f t="shared" si="72"/>
        <v>95945</v>
      </c>
      <c r="H2284" s="35">
        <f t="shared" si="73"/>
        <v>12.87</v>
      </c>
    </row>
    <row r="2285" spans="1:8" ht="40.5">
      <c r="A2285" s="375" t="s">
        <v>9954</v>
      </c>
      <c r="B2285" s="330" t="s">
        <v>5260</v>
      </c>
      <c r="C2285" s="375" t="s">
        <v>71</v>
      </c>
      <c r="D2285" s="375" t="s">
        <v>8443</v>
      </c>
      <c r="F2285" t="str">
        <f t="shared" si="72"/>
        <v>95946</v>
      </c>
      <c r="H2285" s="35">
        <f t="shared" si="73"/>
        <v>9.2799999999999994</v>
      </c>
    </row>
    <row r="2286" spans="1:8" ht="40.5">
      <c r="A2286" s="375" t="s">
        <v>9955</v>
      </c>
      <c r="B2286" s="330" t="s">
        <v>5261</v>
      </c>
      <c r="C2286" s="375" t="s">
        <v>71</v>
      </c>
      <c r="D2286" s="375" t="s">
        <v>14031</v>
      </c>
      <c r="F2286" t="str">
        <f t="shared" si="72"/>
        <v>95947</v>
      </c>
      <c r="H2286" s="35">
        <f t="shared" si="73"/>
        <v>7.38</v>
      </c>
    </row>
    <row r="2287" spans="1:8" ht="40.5">
      <c r="A2287" s="375" t="s">
        <v>9956</v>
      </c>
      <c r="B2287" s="330" t="s">
        <v>5262</v>
      </c>
      <c r="C2287" s="375" t="s">
        <v>71</v>
      </c>
      <c r="D2287" s="375" t="s">
        <v>23729</v>
      </c>
      <c r="F2287" t="str">
        <f t="shared" si="72"/>
        <v>95948</v>
      </c>
      <c r="H2287" s="35">
        <f t="shared" si="73"/>
        <v>6.27</v>
      </c>
    </row>
    <row r="2288" spans="1:8" ht="40.5">
      <c r="A2288" s="375" t="s">
        <v>9958</v>
      </c>
      <c r="B2288" s="330" t="s">
        <v>5263</v>
      </c>
      <c r="C2288" s="375" t="s">
        <v>71</v>
      </c>
      <c r="D2288" s="375" t="s">
        <v>22010</v>
      </c>
      <c r="F2288" t="str">
        <f t="shared" si="72"/>
        <v>96544</v>
      </c>
      <c r="H2288" s="35">
        <f t="shared" si="73"/>
        <v>12.52</v>
      </c>
    </row>
    <row r="2289" spans="1:8" ht="40.5">
      <c r="A2289" s="375" t="s">
        <v>9959</v>
      </c>
      <c r="B2289" s="330" t="s">
        <v>5264</v>
      </c>
      <c r="C2289" s="375" t="s">
        <v>71</v>
      </c>
      <c r="D2289" s="375" t="s">
        <v>10737</v>
      </c>
      <c r="F2289" t="str">
        <f t="shared" si="72"/>
        <v>96545</v>
      </c>
      <c r="H2289" s="35">
        <f t="shared" si="73"/>
        <v>11.72</v>
      </c>
    </row>
    <row r="2290" spans="1:8" ht="40.5">
      <c r="A2290" s="375" t="s">
        <v>9961</v>
      </c>
      <c r="B2290" s="330" t="s">
        <v>5265</v>
      </c>
      <c r="C2290" s="375" t="s">
        <v>71</v>
      </c>
      <c r="D2290" s="375" t="s">
        <v>24714</v>
      </c>
      <c r="F2290" t="str">
        <f t="shared" si="72"/>
        <v>96546</v>
      </c>
      <c r="H2290" s="35">
        <f t="shared" si="73"/>
        <v>9.5299999999999994</v>
      </c>
    </row>
    <row r="2291" spans="1:8" ht="40.5">
      <c r="A2291" s="375" t="s">
        <v>9963</v>
      </c>
      <c r="B2291" s="330" t="s">
        <v>5266</v>
      </c>
      <c r="C2291" s="375" t="s">
        <v>71</v>
      </c>
      <c r="D2291" s="375" t="s">
        <v>11051</v>
      </c>
      <c r="F2291" t="str">
        <f t="shared" si="72"/>
        <v>96547</v>
      </c>
      <c r="H2291" s="35">
        <f t="shared" si="73"/>
        <v>8.39</v>
      </c>
    </row>
    <row r="2292" spans="1:8" ht="40.5">
      <c r="A2292" s="375" t="s">
        <v>9964</v>
      </c>
      <c r="B2292" s="330" t="s">
        <v>5267</v>
      </c>
      <c r="C2292" s="375" t="s">
        <v>71</v>
      </c>
      <c r="D2292" s="375" t="s">
        <v>10775</v>
      </c>
      <c r="F2292" t="str">
        <f t="shared" si="72"/>
        <v>96548</v>
      </c>
      <c r="H2292" s="35">
        <f t="shared" si="73"/>
        <v>7.7</v>
      </c>
    </row>
    <row r="2293" spans="1:8" ht="40.5">
      <c r="A2293" s="375" t="s">
        <v>9965</v>
      </c>
      <c r="B2293" s="330" t="s">
        <v>5268</v>
      </c>
      <c r="C2293" s="375" t="s">
        <v>71</v>
      </c>
      <c r="D2293" s="375" t="s">
        <v>8938</v>
      </c>
      <c r="F2293" t="str">
        <f t="shared" si="72"/>
        <v>96549</v>
      </c>
      <c r="H2293" s="35">
        <f t="shared" si="73"/>
        <v>6.99</v>
      </c>
    </row>
    <row r="2294" spans="1:8" ht="40.5">
      <c r="A2294" s="375" t="s">
        <v>9967</v>
      </c>
      <c r="B2294" s="330" t="s">
        <v>5269</v>
      </c>
      <c r="C2294" s="375" t="s">
        <v>71</v>
      </c>
      <c r="D2294" s="375" t="s">
        <v>22782</v>
      </c>
      <c r="F2294" t="str">
        <f t="shared" si="72"/>
        <v>96550</v>
      </c>
      <c r="H2294" s="35">
        <f t="shared" si="73"/>
        <v>7.49</v>
      </c>
    </row>
    <row r="2295" spans="1:8" ht="40.5">
      <c r="A2295" s="375" t="s">
        <v>24525</v>
      </c>
      <c r="B2295" s="330" t="s">
        <v>24526</v>
      </c>
      <c r="C2295" s="375" t="s">
        <v>71</v>
      </c>
      <c r="D2295" s="375" t="s">
        <v>10106</v>
      </c>
      <c r="F2295" t="str">
        <f t="shared" si="72"/>
        <v>100066</v>
      </c>
      <c r="H2295" s="35">
        <f t="shared" si="73"/>
        <v>9.6</v>
      </c>
    </row>
    <row r="2296" spans="1:8" ht="40.5">
      <c r="A2296" s="375" t="s">
        <v>24527</v>
      </c>
      <c r="B2296" s="330" t="s">
        <v>24528</v>
      </c>
      <c r="C2296" s="375" t="s">
        <v>71</v>
      </c>
      <c r="D2296" s="375" t="s">
        <v>21750</v>
      </c>
      <c r="F2296" t="str">
        <f t="shared" si="72"/>
        <v>100067</v>
      </c>
      <c r="H2296" s="35">
        <f t="shared" si="73"/>
        <v>9.09</v>
      </c>
    </row>
    <row r="2297" spans="1:8" ht="40.5">
      <c r="A2297" s="375" t="s">
        <v>24529</v>
      </c>
      <c r="B2297" s="330" t="s">
        <v>24530</v>
      </c>
      <c r="C2297" s="375" t="s">
        <v>71</v>
      </c>
      <c r="D2297" s="375" t="s">
        <v>9946</v>
      </c>
      <c r="F2297" t="str">
        <f t="shared" si="72"/>
        <v>100068</v>
      </c>
      <c r="H2297" s="35">
        <f t="shared" si="73"/>
        <v>6.85</v>
      </c>
    </row>
    <row r="2298" spans="1:8">
      <c r="A2298" s="375" t="s">
        <v>9968</v>
      </c>
      <c r="B2298" s="330" t="s">
        <v>5270</v>
      </c>
      <c r="C2298" s="375" t="s">
        <v>73</v>
      </c>
      <c r="D2298" s="375" t="s">
        <v>23599</v>
      </c>
      <c r="F2298" t="str">
        <f t="shared" si="72"/>
        <v>40780</v>
      </c>
      <c r="H2298" s="35">
        <f t="shared" si="73"/>
        <v>11.65</v>
      </c>
    </row>
    <row r="2299" spans="1:8" ht="27">
      <c r="A2299" s="375" t="s">
        <v>5271</v>
      </c>
      <c r="B2299" s="330" t="s">
        <v>5272</v>
      </c>
      <c r="C2299" s="375" t="s">
        <v>83</v>
      </c>
      <c r="D2299" s="375" t="s">
        <v>26724</v>
      </c>
      <c r="F2299" t="str">
        <f t="shared" si="72"/>
        <v>74157/4</v>
      </c>
      <c r="H2299" s="35">
        <f t="shared" si="73"/>
        <v>124.86</v>
      </c>
    </row>
    <row r="2300" spans="1:8" ht="27">
      <c r="A2300" s="375" t="s">
        <v>9969</v>
      </c>
      <c r="B2300" s="330" t="s">
        <v>5273</v>
      </c>
      <c r="C2300" s="375" t="s">
        <v>83</v>
      </c>
      <c r="D2300" s="375" t="s">
        <v>26725</v>
      </c>
      <c r="F2300" t="str">
        <f t="shared" si="72"/>
        <v>89993</v>
      </c>
      <c r="H2300" s="35">
        <f t="shared" si="73"/>
        <v>741.75</v>
      </c>
    </row>
    <row r="2301" spans="1:8" ht="27">
      <c r="A2301" s="375" t="s">
        <v>9970</v>
      </c>
      <c r="B2301" s="330" t="s">
        <v>3074</v>
      </c>
      <c r="C2301" s="375" t="s">
        <v>83</v>
      </c>
      <c r="D2301" s="375" t="s">
        <v>25126</v>
      </c>
      <c r="F2301" t="str">
        <f t="shared" si="72"/>
        <v>89994</v>
      </c>
      <c r="H2301" s="35">
        <f t="shared" si="73"/>
        <v>612.21</v>
      </c>
    </row>
    <row r="2302" spans="1:8" ht="27">
      <c r="A2302" s="375" t="s">
        <v>9971</v>
      </c>
      <c r="B2302" s="330" t="s">
        <v>3075</v>
      </c>
      <c r="C2302" s="375" t="s">
        <v>83</v>
      </c>
      <c r="D2302" s="375" t="s">
        <v>26726</v>
      </c>
      <c r="F2302" t="str">
        <f t="shared" si="72"/>
        <v>89995</v>
      </c>
      <c r="H2302" s="35">
        <f t="shared" si="73"/>
        <v>708.62</v>
      </c>
    </row>
    <row r="2303" spans="1:8" ht="40.5">
      <c r="A2303" s="375" t="s">
        <v>9972</v>
      </c>
      <c r="B2303" s="330" t="s">
        <v>3076</v>
      </c>
      <c r="C2303" s="375" t="s">
        <v>83</v>
      </c>
      <c r="D2303" s="375" t="s">
        <v>26727</v>
      </c>
      <c r="F2303" t="str">
        <f t="shared" si="72"/>
        <v>90278</v>
      </c>
      <c r="H2303" s="35">
        <f t="shared" si="73"/>
        <v>342.02</v>
      </c>
    </row>
    <row r="2304" spans="1:8" ht="40.5">
      <c r="A2304" s="375" t="s">
        <v>9973</v>
      </c>
      <c r="B2304" s="330" t="s">
        <v>3077</v>
      </c>
      <c r="C2304" s="375" t="s">
        <v>83</v>
      </c>
      <c r="D2304" s="375" t="s">
        <v>26728</v>
      </c>
      <c r="F2304" t="str">
        <f t="shared" si="72"/>
        <v>90279</v>
      </c>
      <c r="H2304" s="35">
        <f t="shared" si="73"/>
        <v>357.67</v>
      </c>
    </row>
    <row r="2305" spans="1:8" ht="40.5">
      <c r="A2305" s="375" t="s">
        <v>9974</v>
      </c>
      <c r="B2305" s="330" t="s">
        <v>3078</v>
      </c>
      <c r="C2305" s="375" t="s">
        <v>83</v>
      </c>
      <c r="D2305" s="375" t="s">
        <v>26729</v>
      </c>
      <c r="F2305" t="str">
        <f t="shared" si="72"/>
        <v>90280</v>
      </c>
      <c r="H2305" s="35">
        <f t="shared" si="73"/>
        <v>393.64</v>
      </c>
    </row>
    <row r="2306" spans="1:8" ht="40.5">
      <c r="A2306" s="375" t="s">
        <v>9975</v>
      </c>
      <c r="B2306" s="330" t="s">
        <v>3079</v>
      </c>
      <c r="C2306" s="375" t="s">
        <v>83</v>
      </c>
      <c r="D2306" s="375" t="s">
        <v>26730</v>
      </c>
      <c r="F2306" t="str">
        <f t="shared" si="72"/>
        <v>90281</v>
      </c>
      <c r="H2306" s="35">
        <f t="shared" si="73"/>
        <v>441.2</v>
      </c>
    </row>
    <row r="2307" spans="1:8" ht="40.5">
      <c r="A2307" s="375" t="s">
        <v>9976</v>
      </c>
      <c r="B2307" s="330" t="s">
        <v>3080</v>
      </c>
      <c r="C2307" s="375" t="s">
        <v>83</v>
      </c>
      <c r="D2307" s="375" t="s">
        <v>26731</v>
      </c>
      <c r="F2307" t="str">
        <f t="shared" si="72"/>
        <v>90282</v>
      </c>
      <c r="H2307" s="35">
        <f t="shared" si="73"/>
        <v>344.96</v>
      </c>
    </row>
    <row r="2308" spans="1:8" ht="40.5">
      <c r="A2308" s="375" t="s">
        <v>9977</v>
      </c>
      <c r="B2308" s="330" t="s">
        <v>3081</v>
      </c>
      <c r="C2308" s="375" t="s">
        <v>83</v>
      </c>
      <c r="D2308" s="375" t="s">
        <v>26732</v>
      </c>
      <c r="F2308" t="str">
        <f t="shared" si="72"/>
        <v>90283</v>
      </c>
      <c r="H2308" s="35">
        <f t="shared" si="73"/>
        <v>361.29</v>
      </c>
    </row>
    <row r="2309" spans="1:8" ht="40.5">
      <c r="A2309" s="375" t="s">
        <v>9978</v>
      </c>
      <c r="B2309" s="330" t="s">
        <v>3082</v>
      </c>
      <c r="C2309" s="375" t="s">
        <v>83</v>
      </c>
      <c r="D2309" s="375" t="s">
        <v>26733</v>
      </c>
      <c r="F2309" t="str">
        <f t="shared" ref="F2309:F2372" si="74">TRIM(A2309)</f>
        <v>90284</v>
      </c>
      <c r="H2309" s="35">
        <f t="shared" ref="H2309:H2372" si="75">ROUND(D2309*(1+$H$1),2)</f>
        <v>399.33</v>
      </c>
    </row>
    <row r="2310" spans="1:8" ht="40.5">
      <c r="A2310" s="375" t="s">
        <v>9979</v>
      </c>
      <c r="B2310" s="330" t="s">
        <v>3083</v>
      </c>
      <c r="C2310" s="375" t="s">
        <v>83</v>
      </c>
      <c r="D2310" s="375" t="s">
        <v>26734</v>
      </c>
      <c r="F2310" t="str">
        <f t="shared" si="74"/>
        <v>90285</v>
      </c>
      <c r="H2310" s="35">
        <f t="shared" si="75"/>
        <v>449.11</v>
      </c>
    </row>
    <row r="2311" spans="1:8" ht="54">
      <c r="A2311" s="375" t="s">
        <v>9980</v>
      </c>
      <c r="B2311" s="330" t="s">
        <v>22388</v>
      </c>
      <c r="C2311" s="375" t="s">
        <v>83</v>
      </c>
      <c r="D2311" s="375" t="s">
        <v>26735</v>
      </c>
      <c r="F2311" t="str">
        <f t="shared" si="74"/>
        <v>90853</v>
      </c>
      <c r="H2311" s="35">
        <f t="shared" si="75"/>
        <v>476.88</v>
      </c>
    </row>
    <row r="2312" spans="1:8" ht="67.5">
      <c r="A2312" s="375" t="s">
        <v>9981</v>
      </c>
      <c r="B2312" s="330" t="s">
        <v>22389</v>
      </c>
      <c r="C2312" s="375" t="s">
        <v>83</v>
      </c>
      <c r="D2312" s="375" t="s">
        <v>26736</v>
      </c>
      <c r="F2312" t="str">
        <f t="shared" si="74"/>
        <v>90854</v>
      </c>
      <c r="H2312" s="35">
        <f t="shared" si="75"/>
        <v>462.12</v>
      </c>
    </row>
    <row r="2313" spans="1:8" ht="67.5">
      <c r="A2313" s="375" t="s">
        <v>9982</v>
      </c>
      <c r="B2313" s="330" t="s">
        <v>22390</v>
      </c>
      <c r="C2313" s="375" t="s">
        <v>83</v>
      </c>
      <c r="D2313" s="375" t="s">
        <v>26737</v>
      </c>
      <c r="F2313" t="str">
        <f t="shared" si="74"/>
        <v>90855</v>
      </c>
      <c r="H2313" s="35">
        <f t="shared" si="75"/>
        <v>507.31</v>
      </c>
    </row>
    <row r="2314" spans="1:8" ht="67.5">
      <c r="A2314" s="375" t="s">
        <v>9983</v>
      </c>
      <c r="B2314" s="330" t="s">
        <v>22391</v>
      </c>
      <c r="C2314" s="375" t="s">
        <v>83</v>
      </c>
      <c r="D2314" s="375" t="s">
        <v>26738</v>
      </c>
      <c r="F2314" t="str">
        <f t="shared" si="74"/>
        <v>90856</v>
      </c>
      <c r="H2314" s="35">
        <f t="shared" si="75"/>
        <v>481.29</v>
      </c>
    </row>
    <row r="2315" spans="1:8" ht="67.5">
      <c r="A2315" s="375" t="s">
        <v>9984</v>
      </c>
      <c r="B2315" s="330" t="s">
        <v>22392</v>
      </c>
      <c r="C2315" s="375" t="s">
        <v>83</v>
      </c>
      <c r="D2315" s="375" t="s">
        <v>26739</v>
      </c>
      <c r="F2315" t="str">
        <f t="shared" si="74"/>
        <v>90857</v>
      </c>
      <c r="H2315" s="35">
        <f t="shared" si="75"/>
        <v>465.04</v>
      </c>
    </row>
    <row r="2316" spans="1:8" ht="67.5">
      <c r="A2316" s="375" t="s">
        <v>9985</v>
      </c>
      <c r="B2316" s="330" t="s">
        <v>22393</v>
      </c>
      <c r="C2316" s="375" t="s">
        <v>83</v>
      </c>
      <c r="D2316" s="375" t="s">
        <v>26740</v>
      </c>
      <c r="F2316" t="str">
        <f t="shared" si="74"/>
        <v>90858</v>
      </c>
      <c r="H2316" s="35">
        <f t="shared" si="75"/>
        <v>527.54999999999995</v>
      </c>
    </row>
    <row r="2317" spans="1:8" ht="54">
      <c r="A2317" s="375" t="s">
        <v>9986</v>
      </c>
      <c r="B2317" s="330" t="s">
        <v>22394</v>
      </c>
      <c r="C2317" s="375" t="s">
        <v>83</v>
      </c>
      <c r="D2317" s="375" t="s">
        <v>26741</v>
      </c>
      <c r="F2317" t="str">
        <f t="shared" si="74"/>
        <v>90859</v>
      </c>
      <c r="H2317" s="35">
        <f t="shared" si="75"/>
        <v>453.49</v>
      </c>
    </row>
    <row r="2318" spans="1:8" ht="54">
      <c r="A2318" s="375" t="s">
        <v>9987</v>
      </c>
      <c r="B2318" s="330" t="s">
        <v>22395</v>
      </c>
      <c r="C2318" s="375" t="s">
        <v>83</v>
      </c>
      <c r="D2318" s="375" t="s">
        <v>26742</v>
      </c>
      <c r="F2318" t="str">
        <f t="shared" si="74"/>
        <v>90860</v>
      </c>
      <c r="H2318" s="35">
        <f t="shared" si="75"/>
        <v>459.59</v>
      </c>
    </row>
    <row r="2319" spans="1:8" ht="54">
      <c r="A2319" s="375" t="s">
        <v>9988</v>
      </c>
      <c r="B2319" s="330" t="s">
        <v>22396</v>
      </c>
      <c r="C2319" s="375" t="s">
        <v>83</v>
      </c>
      <c r="D2319" s="375" t="s">
        <v>26743</v>
      </c>
      <c r="F2319" t="str">
        <f t="shared" si="74"/>
        <v>90861</v>
      </c>
      <c r="H2319" s="35">
        <f t="shared" si="75"/>
        <v>469.51</v>
      </c>
    </row>
    <row r="2320" spans="1:8" ht="54">
      <c r="A2320" s="375" t="s">
        <v>9989</v>
      </c>
      <c r="B2320" s="330" t="s">
        <v>22397</v>
      </c>
      <c r="C2320" s="375" t="s">
        <v>83</v>
      </c>
      <c r="D2320" s="375" t="s">
        <v>26744</v>
      </c>
      <c r="F2320" t="str">
        <f t="shared" si="74"/>
        <v>90862</v>
      </c>
      <c r="H2320" s="35">
        <f t="shared" si="75"/>
        <v>425.7</v>
      </c>
    </row>
    <row r="2321" spans="1:8" ht="54">
      <c r="A2321" s="375" t="s">
        <v>9990</v>
      </c>
      <c r="B2321" s="330" t="s">
        <v>5274</v>
      </c>
      <c r="C2321" s="375" t="s">
        <v>83</v>
      </c>
      <c r="D2321" s="375" t="s">
        <v>26745</v>
      </c>
      <c r="F2321" t="str">
        <f t="shared" si="74"/>
        <v>92718</v>
      </c>
      <c r="H2321" s="35">
        <f t="shared" si="75"/>
        <v>569.92999999999995</v>
      </c>
    </row>
    <row r="2322" spans="1:8" ht="54">
      <c r="A2322" s="375" t="s">
        <v>9991</v>
      </c>
      <c r="B2322" s="330" t="s">
        <v>3084</v>
      </c>
      <c r="C2322" s="375" t="s">
        <v>83</v>
      </c>
      <c r="D2322" s="375" t="s">
        <v>26746</v>
      </c>
      <c r="F2322" t="str">
        <f t="shared" si="74"/>
        <v>92719</v>
      </c>
      <c r="H2322" s="35">
        <f t="shared" si="75"/>
        <v>410.96</v>
      </c>
    </row>
    <row r="2323" spans="1:8" ht="54">
      <c r="A2323" s="375" t="s">
        <v>9992</v>
      </c>
      <c r="B2323" s="330" t="s">
        <v>3085</v>
      </c>
      <c r="C2323" s="375" t="s">
        <v>83</v>
      </c>
      <c r="D2323" s="375" t="s">
        <v>26747</v>
      </c>
      <c r="F2323" t="str">
        <f t="shared" si="74"/>
        <v>92720</v>
      </c>
      <c r="H2323" s="35">
        <f t="shared" si="75"/>
        <v>467.75</v>
      </c>
    </row>
    <row r="2324" spans="1:8" ht="54">
      <c r="A2324" s="375" t="s">
        <v>9993</v>
      </c>
      <c r="B2324" s="330" t="s">
        <v>5275</v>
      </c>
      <c r="C2324" s="375" t="s">
        <v>83</v>
      </c>
      <c r="D2324" s="375" t="s">
        <v>26748</v>
      </c>
      <c r="F2324" t="str">
        <f t="shared" si="74"/>
        <v>92721</v>
      </c>
      <c r="H2324" s="35">
        <f t="shared" si="75"/>
        <v>401.24</v>
      </c>
    </row>
    <row r="2325" spans="1:8" ht="54">
      <c r="A2325" s="375" t="s">
        <v>9994</v>
      </c>
      <c r="B2325" s="330" t="s">
        <v>5276</v>
      </c>
      <c r="C2325" s="375" t="s">
        <v>83</v>
      </c>
      <c r="D2325" s="375" t="s">
        <v>26749</v>
      </c>
      <c r="F2325" t="str">
        <f t="shared" si="74"/>
        <v>92722</v>
      </c>
      <c r="H2325" s="35">
        <f t="shared" si="75"/>
        <v>463.78</v>
      </c>
    </row>
    <row r="2326" spans="1:8" ht="54">
      <c r="A2326" s="375" t="s">
        <v>9995</v>
      </c>
      <c r="B2326" s="330" t="s">
        <v>5277</v>
      </c>
      <c r="C2326" s="375" t="s">
        <v>83</v>
      </c>
      <c r="D2326" s="375" t="s">
        <v>26750</v>
      </c>
      <c r="F2326" t="str">
        <f t="shared" si="74"/>
        <v>92723</v>
      </c>
      <c r="H2326" s="35">
        <f t="shared" si="75"/>
        <v>451.83</v>
      </c>
    </row>
    <row r="2327" spans="1:8" ht="54">
      <c r="A2327" s="375" t="s">
        <v>9996</v>
      </c>
      <c r="B2327" s="330" t="s">
        <v>3086</v>
      </c>
      <c r="C2327" s="375" t="s">
        <v>83</v>
      </c>
      <c r="D2327" s="375" t="s">
        <v>26751</v>
      </c>
      <c r="F2327" t="str">
        <f t="shared" si="74"/>
        <v>92724</v>
      </c>
      <c r="H2327" s="35">
        <f t="shared" si="75"/>
        <v>448.22</v>
      </c>
    </row>
    <row r="2328" spans="1:8" ht="67.5">
      <c r="A2328" s="375" t="s">
        <v>9997</v>
      </c>
      <c r="B2328" s="330" t="s">
        <v>3087</v>
      </c>
      <c r="C2328" s="375" t="s">
        <v>83</v>
      </c>
      <c r="D2328" s="375" t="s">
        <v>26752</v>
      </c>
      <c r="F2328" t="str">
        <f t="shared" si="74"/>
        <v>92725</v>
      </c>
      <c r="H2328" s="35">
        <f t="shared" si="75"/>
        <v>446.7</v>
      </c>
    </row>
    <row r="2329" spans="1:8" ht="67.5">
      <c r="A2329" s="375" t="s">
        <v>9998</v>
      </c>
      <c r="B2329" s="330" t="s">
        <v>5278</v>
      </c>
      <c r="C2329" s="375" t="s">
        <v>83</v>
      </c>
      <c r="D2329" s="375" t="s">
        <v>26753</v>
      </c>
      <c r="F2329" t="str">
        <f t="shared" si="74"/>
        <v>92726</v>
      </c>
      <c r="H2329" s="35">
        <f t="shared" si="75"/>
        <v>444.15</v>
      </c>
    </row>
    <row r="2330" spans="1:8" ht="67.5">
      <c r="A2330" s="375" t="s">
        <v>9999</v>
      </c>
      <c r="B2330" s="330" t="s">
        <v>3088</v>
      </c>
      <c r="C2330" s="375" t="s">
        <v>83</v>
      </c>
      <c r="D2330" s="375" t="s">
        <v>26754</v>
      </c>
      <c r="F2330" t="str">
        <f t="shared" si="74"/>
        <v>92727</v>
      </c>
      <c r="H2330" s="35">
        <f t="shared" si="75"/>
        <v>496.16</v>
      </c>
    </row>
    <row r="2331" spans="1:8" ht="67.5">
      <c r="A2331" s="375" t="s">
        <v>10000</v>
      </c>
      <c r="B2331" s="330" t="s">
        <v>3089</v>
      </c>
      <c r="C2331" s="375" t="s">
        <v>83</v>
      </c>
      <c r="D2331" s="375" t="s">
        <v>26755</v>
      </c>
      <c r="F2331" t="str">
        <f t="shared" si="74"/>
        <v>92728</v>
      </c>
      <c r="H2331" s="35">
        <f t="shared" si="75"/>
        <v>471.06</v>
      </c>
    </row>
    <row r="2332" spans="1:8" ht="67.5">
      <c r="A2332" s="375" t="s">
        <v>10001</v>
      </c>
      <c r="B2332" s="330" t="s">
        <v>21730</v>
      </c>
      <c r="C2332" s="375" t="s">
        <v>83</v>
      </c>
      <c r="D2332" s="375" t="s">
        <v>26756</v>
      </c>
      <c r="F2332" t="str">
        <f t="shared" si="74"/>
        <v>92729</v>
      </c>
      <c r="H2332" s="35">
        <f t="shared" si="75"/>
        <v>460.42</v>
      </c>
    </row>
    <row r="2333" spans="1:8" ht="81">
      <c r="A2333" s="375" t="s">
        <v>10002</v>
      </c>
      <c r="B2333" s="330" t="s">
        <v>5279</v>
      </c>
      <c r="C2333" s="375" t="s">
        <v>83</v>
      </c>
      <c r="D2333" s="375" t="s">
        <v>26757</v>
      </c>
      <c r="F2333" t="str">
        <f t="shared" si="74"/>
        <v>92730</v>
      </c>
      <c r="H2333" s="35">
        <f t="shared" si="75"/>
        <v>442.68</v>
      </c>
    </row>
    <row r="2334" spans="1:8" ht="67.5">
      <c r="A2334" s="375" t="s">
        <v>10003</v>
      </c>
      <c r="B2334" s="330" t="s">
        <v>5280</v>
      </c>
      <c r="C2334" s="375" t="s">
        <v>83</v>
      </c>
      <c r="D2334" s="375" t="s">
        <v>26758</v>
      </c>
      <c r="F2334" t="str">
        <f t="shared" si="74"/>
        <v>92731</v>
      </c>
      <c r="H2334" s="35">
        <f t="shared" si="75"/>
        <v>462.92</v>
      </c>
    </row>
    <row r="2335" spans="1:8" ht="67.5">
      <c r="A2335" s="375" t="s">
        <v>10004</v>
      </c>
      <c r="B2335" s="330" t="s">
        <v>5281</v>
      </c>
      <c r="C2335" s="375" t="s">
        <v>83</v>
      </c>
      <c r="D2335" s="375" t="s">
        <v>23966</v>
      </c>
      <c r="F2335" t="str">
        <f t="shared" si="74"/>
        <v>92732</v>
      </c>
      <c r="H2335" s="35">
        <f t="shared" si="75"/>
        <v>445.74</v>
      </c>
    </row>
    <row r="2336" spans="1:8" ht="81">
      <c r="A2336" s="375" t="s">
        <v>10005</v>
      </c>
      <c r="B2336" s="330" t="s">
        <v>3090</v>
      </c>
      <c r="C2336" s="375" t="s">
        <v>83</v>
      </c>
      <c r="D2336" s="375" t="s">
        <v>26759</v>
      </c>
      <c r="F2336" t="str">
        <f t="shared" si="74"/>
        <v>92733</v>
      </c>
      <c r="H2336" s="35">
        <f t="shared" si="75"/>
        <v>438.44</v>
      </c>
    </row>
    <row r="2337" spans="1:8" ht="81">
      <c r="A2337" s="375" t="s">
        <v>10006</v>
      </c>
      <c r="B2337" s="330" t="s">
        <v>3091</v>
      </c>
      <c r="C2337" s="375" t="s">
        <v>83</v>
      </c>
      <c r="D2337" s="375" t="s">
        <v>26760</v>
      </c>
      <c r="F2337" t="str">
        <f t="shared" si="74"/>
        <v>92734</v>
      </c>
      <c r="H2337" s="35">
        <f t="shared" si="75"/>
        <v>426.34</v>
      </c>
    </row>
    <row r="2338" spans="1:8" ht="67.5">
      <c r="A2338" s="375" t="s">
        <v>10007</v>
      </c>
      <c r="B2338" s="330" t="s">
        <v>3092</v>
      </c>
      <c r="C2338" s="375" t="s">
        <v>83</v>
      </c>
      <c r="D2338" s="375" t="s">
        <v>26761</v>
      </c>
      <c r="F2338" t="str">
        <f t="shared" si="74"/>
        <v>92735</v>
      </c>
      <c r="H2338" s="35">
        <f t="shared" si="75"/>
        <v>435.92</v>
      </c>
    </row>
    <row r="2339" spans="1:8" ht="67.5">
      <c r="A2339" s="375" t="s">
        <v>10008</v>
      </c>
      <c r="B2339" s="330" t="s">
        <v>5282</v>
      </c>
      <c r="C2339" s="375" t="s">
        <v>83</v>
      </c>
      <c r="D2339" s="375" t="s">
        <v>26762</v>
      </c>
      <c r="F2339" t="str">
        <f t="shared" si="74"/>
        <v>92736</v>
      </c>
      <c r="H2339" s="35">
        <f t="shared" si="75"/>
        <v>422.37</v>
      </c>
    </row>
    <row r="2340" spans="1:8" ht="81">
      <c r="A2340" s="375" t="s">
        <v>10009</v>
      </c>
      <c r="B2340" s="330" t="s">
        <v>5283</v>
      </c>
      <c r="C2340" s="375" t="s">
        <v>83</v>
      </c>
      <c r="D2340" s="375" t="s">
        <v>26763</v>
      </c>
      <c r="F2340" t="str">
        <f t="shared" si="74"/>
        <v>92739</v>
      </c>
      <c r="H2340" s="35">
        <f t="shared" si="75"/>
        <v>402.68</v>
      </c>
    </row>
    <row r="2341" spans="1:8" ht="67.5">
      <c r="A2341" s="375" t="s">
        <v>10010</v>
      </c>
      <c r="B2341" s="330" t="s">
        <v>5284</v>
      </c>
      <c r="C2341" s="375" t="s">
        <v>83</v>
      </c>
      <c r="D2341" s="375" t="s">
        <v>26764</v>
      </c>
      <c r="F2341" t="str">
        <f t="shared" si="74"/>
        <v>92740</v>
      </c>
      <c r="H2341" s="35">
        <f t="shared" si="75"/>
        <v>395.96</v>
      </c>
    </row>
    <row r="2342" spans="1:8" ht="67.5">
      <c r="A2342" s="375" t="s">
        <v>10011</v>
      </c>
      <c r="B2342" s="330" t="s">
        <v>5285</v>
      </c>
      <c r="C2342" s="375" t="s">
        <v>83</v>
      </c>
      <c r="D2342" s="375" t="s">
        <v>26765</v>
      </c>
      <c r="F2342" t="str">
        <f t="shared" si="74"/>
        <v>92741</v>
      </c>
      <c r="H2342" s="35">
        <f t="shared" si="75"/>
        <v>635.55999999999995</v>
      </c>
    </row>
    <row r="2343" spans="1:8" ht="67.5">
      <c r="A2343" s="375" t="s">
        <v>10012</v>
      </c>
      <c r="B2343" s="330" t="s">
        <v>3093</v>
      </c>
      <c r="C2343" s="375" t="s">
        <v>83</v>
      </c>
      <c r="D2343" s="375" t="s">
        <v>26766</v>
      </c>
      <c r="F2343" t="str">
        <f t="shared" si="74"/>
        <v>92742</v>
      </c>
      <c r="H2343" s="35">
        <f t="shared" si="75"/>
        <v>888.44</v>
      </c>
    </row>
    <row r="2344" spans="1:8" ht="27">
      <c r="A2344" s="375" t="s">
        <v>10013</v>
      </c>
      <c r="B2344" s="330" t="s">
        <v>2399</v>
      </c>
      <c r="C2344" s="375" t="s">
        <v>83</v>
      </c>
      <c r="D2344" s="375" t="s">
        <v>26767</v>
      </c>
      <c r="F2344" t="str">
        <f t="shared" si="74"/>
        <v>92873</v>
      </c>
      <c r="H2344" s="35">
        <f t="shared" si="75"/>
        <v>196.55</v>
      </c>
    </row>
    <row r="2345" spans="1:8" ht="27">
      <c r="A2345" s="375" t="s">
        <v>10014</v>
      </c>
      <c r="B2345" s="330" t="s">
        <v>3094</v>
      </c>
      <c r="C2345" s="375" t="s">
        <v>83</v>
      </c>
      <c r="D2345" s="375" t="s">
        <v>22859</v>
      </c>
      <c r="F2345" t="str">
        <f t="shared" si="74"/>
        <v>92874</v>
      </c>
      <c r="H2345" s="35">
        <f t="shared" si="75"/>
        <v>32.020000000000003</v>
      </c>
    </row>
    <row r="2346" spans="1:8" ht="40.5">
      <c r="A2346" s="375" t="s">
        <v>10015</v>
      </c>
      <c r="B2346" s="330" t="s">
        <v>5286</v>
      </c>
      <c r="C2346" s="375" t="s">
        <v>83</v>
      </c>
      <c r="D2346" s="375" t="s">
        <v>26768</v>
      </c>
      <c r="F2346" t="str">
        <f t="shared" si="74"/>
        <v>94962</v>
      </c>
      <c r="H2346" s="35">
        <f t="shared" si="75"/>
        <v>274.5</v>
      </c>
    </row>
    <row r="2347" spans="1:8" ht="40.5">
      <c r="A2347" s="375" t="s">
        <v>10016</v>
      </c>
      <c r="B2347" s="330" t="s">
        <v>5287</v>
      </c>
      <c r="C2347" s="375" t="s">
        <v>83</v>
      </c>
      <c r="D2347" s="375" t="s">
        <v>26769</v>
      </c>
      <c r="F2347" t="str">
        <f t="shared" si="74"/>
        <v>94963</v>
      </c>
      <c r="H2347" s="35">
        <f t="shared" si="75"/>
        <v>303.52</v>
      </c>
    </row>
    <row r="2348" spans="1:8" ht="40.5">
      <c r="A2348" s="375" t="s">
        <v>10017</v>
      </c>
      <c r="B2348" s="330" t="s">
        <v>5288</v>
      </c>
      <c r="C2348" s="375" t="s">
        <v>83</v>
      </c>
      <c r="D2348" s="375" t="s">
        <v>26770</v>
      </c>
      <c r="F2348" t="str">
        <f t="shared" si="74"/>
        <v>94964</v>
      </c>
      <c r="H2348" s="35">
        <f t="shared" si="75"/>
        <v>333.56</v>
      </c>
    </row>
    <row r="2349" spans="1:8" ht="40.5">
      <c r="A2349" s="375" t="s">
        <v>10018</v>
      </c>
      <c r="B2349" s="330" t="s">
        <v>5289</v>
      </c>
      <c r="C2349" s="375" t="s">
        <v>83</v>
      </c>
      <c r="D2349" s="375" t="s">
        <v>26771</v>
      </c>
      <c r="F2349" t="str">
        <f t="shared" si="74"/>
        <v>94965</v>
      </c>
      <c r="H2349" s="35">
        <f t="shared" si="75"/>
        <v>344.77</v>
      </c>
    </row>
    <row r="2350" spans="1:8" ht="40.5">
      <c r="A2350" s="375" t="s">
        <v>10019</v>
      </c>
      <c r="B2350" s="330" t="s">
        <v>5290</v>
      </c>
      <c r="C2350" s="375" t="s">
        <v>83</v>
      </c>
      <c r="D2350" s="375" t="s">
        <v>26772</v>
      </c>
      <c r="F2350" t="str">
        <f t="shared" si="74"/>
        <v>94966</v>
      </c>
      <c r="H2350" s="35">
        <f t="shared" si="75"/>
        <v>356.36</v>
      </c>
    </row>
    <row r="2351" spans="1:8" ht="40.5">
      <c r="A2351" s="375" t="s">
        <v>10020</v>
      </c>
      <c r="B2351" s="330" t="s">
        <v>5291</v>
      </c>
      <c r="C2351" s="375" t="s">
        <v>83</v>
      </c>
      <c r="D2351" s="375" t="s">
        <v>26773</v>
      </c>
      <c r="F2351" t="str">
        <f t="shared" si="74"/>
        <v>94967</v>
      </c>
      <c r="H2351" s="35">
        <f t="shared" si="75"/>
        <v>405.9</v>
      </c>
    </row>
    <row r="2352" spans="1:8" ht="40.5">
      <c r="A2352" s="375" t="s">
        <v>10021</v>
      </c>
      <c r="B2352" s="330" t="s">
        <v>5292</v>
      </c>
      <c r="C2352" s="375" t="s">
        <v>83</v>
      </c>
      <c r="D2352" s="375" t="s">
        <v>26774</v>
      </c>
      <c r="F2352" t="str">
        <f t="shared" si="74"/>
        <v>94968</v>
      </c>
      <c r="H2352" s="35">
        <f t="shared" si="75"/>
        <v>270.56</v>
      </c>
    </row>
    <row r="2353" spans="1:8" ht="40.5">
      <c r="A2353" s="375" t="s">
        <v>10022</v>
      </c>
      <c r="B2353" s="330" t="s">
        <v>5293</v>
      </c>
      <c r="C2353" s="375" t="s">
        <v>83</v>
      </c>
      <c r="D2353" s="375" t="s">
        <v>26775</v>
      </c>
      <c r="F2353" t="str">
        <f t="shared" si="74"/>
        <v>94969</v>
      </c>
      <c r="H2353" s="35">
        <f t="shared" si="75"/>
        <v>296.66000000000003</v>
      </c>
    </row>
    <row r="2354" spans="1:8" ht="40.5">
      <c r="A2354" s="375" t="s">
        <v>10023</v>
      </c>
      <c r="B2354" s="330" t="s">
        <v>5294</v>
      </c>
      <c r="C2354" s="375" t="s">
        <v>83</v>
      </c>
      <c r="D2354" s="375" t="s">
        <v>26776</v>
      </c>
      <c r="F2354" t="str">
        <f t="shared" si="74"/>
        <v>94970</v>
      </c>
      <c r="H2354" s="35">
        <f t="shared" si="75"/>
        <v>320.70999999999998</v>
      </c>
    </row>
    <row r="2355" spans="1:8" ht="40.5">
      <c r="A2355" s="375" t="s">
        <v>10024</v>
      </c>
      <c r="B2355" s="330" t="s">
        <v>5295</v>
      </c>
      <c r="C2355" s="375" t="s">
        <v>83</v>
      </c>
      <c r="D2355" s="375" t="s">
        <v>26777</v>
      </c>
      <c r="F2355" t="str">
        <f t="shared" si="74"/>
        <v>94971</v>
      </c>
      <c r="H2355" s="35">
        <f t="shared" si="75"/>
        <v>337.7</v>
      </c>
    </row>
    <row r="2356" spans="1:8" ht="40.5">
      <c r="A2356" s="375" t="s">
        <v>10025</v>
      </c>
      <c r="B2356" s="330" t="s">
        <v>5296</v>
      </c>
      <c r="C2356" s="375" t="s">
        <v>83</v>
      </c>
      <c r="D2356" s="375" t="s">
        <v>26778</v>
      </c>
      <c r="F2356" t="str">
        <f t="shared" si="74"/>
        <v>94972</v>
      </c>
      <c r="H2356" s="35">
        <f t="shared" si="75"/>
        <v>349.06</v>
      </c>
    </row>
    <row r="2357" spans="1:8" ht="40.5">
      <c r="A2357" s="375" t="s">
        <v>10026</v>
      </c>
      <c r="B2357" s="330" t="s">
        <v>5297</v>
      </c>
      <c r="C2357" s="375" t="s">
        <v>83</v>
      </c>
      <c r="D2357" s="375" t="s">
        <v>26779</v>
      </c>
      <c r="F2357" t="str">
        <f t="shared" si="74"/>
        <v>94973</v>
      </c>
      <c r="H2357" s="35">
        <f t="shared" si="75"/>
        <v>396.82</v>
      </c>
    </row>
    <row r="2358" spans="1:8" ht="40.5">
      <c r="A2358" s="375" t="s">
        <v>10027</v>
      </c>
      <c r="B2358" s="330" t="s">
        <v>5298</v>
      </c>
      <c r="C2358" s="375" t="s">
        <v>83</v>
      </c>
      <c r="D2358" s="375" t="s">
        <v>26780</v>
      </c>
      <c r="F2358" t="str">
        <f t="shared" si="74"/>
        <v>94974</v>
      </c>
      <c r="H2358" s="35">
        <f t="shared" si="75"/>
        <v>384.16</v>
      </c>
    </row>
    <row r="2359" spans="1:8" ht="40.5">
      <c r="A2359" s="375" t="s">
        <v>10028</v>
      </c>
      <c r="B2359" s="330" t="s">
        <v>5299</v>
      </c>
      <c r="C2359" s="375" t="s">
        <v>83</v>
      </c>
      <c r="D2359" s="375" t="s">
        <v>26781</v>
      </c>
      <c r="F2359" t="str">
        <f t="shared" si="74"/>
        <v>94975</v>
      </c>
      <c r="H2359" s="35">
        <f t="shared" si="75"/>
        <v>411.65</v>
      </c>
    </row>
    <row r="2360" spans="1:8" ht="40.5">
      <c r="A2360" s="375" t="s">
        <v>10029</v>
      </c>
      <c r="B2360" s="330" t="s">
        <v>5300</v>
      </c>
      <c r="C2360" s="375" t="s">
        <v>83</v>
      </c>
      <c r="D2360" s="375" t="s">
        <v>26782</v>
      </c>
      <c r="F2360" t="str">
        <f t="shared" si="74"/>
        <v>96555</v>
      </c>
      <c r="H2360" s="35">
        <f t="shared" si="75"/>
        <v>507.87</v>
      </c>
    </row>
    <row r="2361" spans="1:8" ht="40.5">
      <c r="A2361" s="375" t="s">
        <v>10030</v>
      </c>
      <c r="B2361" s="330" t="s">
        <v>5301</v>
      </c>
      <c r="C2361" s="375" t="s">
        <v>83</v>
      </c>
      <c r="D2361" s="375" t="s">
        <v>26783</v>
      </c>
      <c r="F2361" t="str">
        <f t="shared" si="74"/>
        <v>96556</v>
      </c>
      <c r="H2361" s="35">
        <f t="shared" si="75"/>
        <v>587.91</v>
      </c>
    </row>
    <row r="2362" spans="1:8" ht="40.5">
      <c r="A2362" s="375" t="s">
        <v>10031</v>
      </c>
      <c r="B2362" s="330" t="s">
        <v>5302</v>
      </c>
      <c r="C2362" s="375" t="s">
        <v>83</v>
      </c>
      <c r="D2362" s="375" t="s">
        <v>26784</v>
      </c>
      <c r="F2362" t="str">
        <f t="shared" si="74"/>
        <v>96557</v>
      </c>
      <c r="H2362" s="35">
        <f t="shared" si="75"/>
        <v>488.96</v>
      </c>
    </row>
    <row r="2363" spans="1:8" ht="40.5">
      <c r="A2363" s="375" t="s">
        <v>10032</v>
      </c>
      <c r="B2363" s="330" t="s">
        <v>5303</v>
      </c>
      <c r="C2363" s="375" t="s">
        <v>83</v>
      </c>
      <c r="D2363" s="375" t="s">
        <v>26785</v>
      </c>
      <c r="F2363" t="str">
        <f t="shared" si="74"/>
        <v>96558</v>
      </c>
      <c r="H2363" s="35">
        <f t="shared" si="75"/>
        <v>495.91</v>
      </c>
    </row>
    <row r="2364" spans="1:8" ht="54">
      <c r="A2364" s="375" t="s">
        <v>22398</v>
      </c>
      <c r="B2364" s="330" t="s">
        <v>22399</v>
      </c>
      <c r="C2364" s="375" t="s">
        <v>83</v>
      </c>
      <c r="D2364" s="375" t="s">
        <v>26786</v>
      </c>
      <c r="F2364" t="str">
        <f t="shared" si="74"/>
        <v>99235</v>
      </c>
      <c r="H2364" s="35">
        <f t="shared" si="75"/>
        <v>440.2</v>
      </c>
    </row>
    <row r="2365" spans="1:8" ht="67.5">
      <c r="A2365" s="375" t="s">
        <v>22400</v>
      </c>
      <c r="B2365" s="330" t="s">
        <v>22401</v>
      </c>
      <c r="C2365" s="375" t="s">
        <v>83</v>
      </c>
      <c r="D2365" s="375" t="s">
        <v>26787</v>
      </c>
      <c r="F2365" t="str">
        <f t="shared" si="74"/>
        <v>99431</v>
      </c>
      <c r="H2365" s="35">
        <f t="shared" si="75"/>
        <v>523.23</v>
      </c>
    </row>
    <row r="2366" spans="1:8" ht="67.5">
      <c r="A2366" s="375" t="s">
        <v>22402</v>
      </c>
      <c r="B2366" s="330" t="s">
        <v>22403</v>
      </c>
      <c r="C2366" s="375" t="s">
        <v>83</v>
      </c>
      <c r="D2366" s="375" t="s">
        <v>26788</v>
      </c>
      <c r="F2366" t="str">
        <f t="shared" si="74"/>
        <v>99432</v>
      </c>
      <c r="H2366" s="35">
        <f t="shared" si="75"/>
        <v>495.14</v>
      </c>
    </row>
    <row r="2367" spans="1:8" ht="67.5">
      <c r="A2367" s="375" t="s">
        <v>22404</v>
      </c>
      <c r="B2367" s="330" t="s">
        <v>22405</v>
      </c>
      <c r="C2367" s="375" t="s">
        <v>83</v>
      </c>
      <c r="D2367" s="375" t="s">
        <v>26789</v>
      </c>
      <c r="F2367" t="str">
        <f t="shared" si="74"/>
        <v>99433</v>
      </c>
      <c r="H2367" s="35">
        <f t="shared" si="75"/>
        <v>555.32000000000005</v>
      </c>
    </row>
    <row r="2368" spans="1:8" ht="67.5">
      <c r="A2368" s="375" t="s">
        <v>22406</v>
      </c>
      <c r="B2368" s="330" t="s">
        <v>22407</v>
      </c>
      <c r="C2368" s="375" t="s">
        <v>83</v>
      </c>
      <c r="D2368" s="375" t="s">
        <v>26790</v>
      </c>
      <c r="F2368" t="str">
        <f t="shared" si="74"/>
        <v>99434</v>
      </c>
      <c r="H2368" s="35">
        <f t="shared" si="75"/>
        <v>527.65</v>
      </c>
    </row>
    <row r="2369" spans="1:8" ht="67.5">
      <c r="A2369" s="375" t="s">
        <v>22408</v>
      </c>
      <c r="B2369" s="330" t="s">
        <v>22409</v>
      </c>
      <c r="C2369" s="375" t="s">
        <v>83</v>
      </c>
      <c r="D2369" s="375" t="s">
        <v>26791</v>
      </c>
      <c r="F2369" t="str">
        <f t="shared" si="74"/>
        <v>99435</v>
      </c>
      <c r="H2369" s="35">
        <f t="shared" si="75"/>
        <v>510.15</v>
      </c>
    </row>
    <row r="2370" spans="1:8" ht="67.5">
      <c r="A2370" s="375" t="s">
        <v>22410</v>
      </c>
      <c r="B2370" s="330" t="s">
        <v>22411</v>
      </c>
      <c r="C2370" s="375" t="s">
        <v>83</v>
      </c>
      <c r="D2370" s="375" t="s">
        <v>26792</v>
      </c>
      <c r="F2370" t="str">
        <f t="shared" si="74"/>
        <v>99436</v>
      </c>
      <c r="H2370" s="35">
        <f t="shared" si="75"/>
        <v>575.57000000000005</v>
      </c>
    </row>
    <row r="2371" spans="1:8" ht="54">
      <c r="A2371" s="375" t="s">
        <v>22412</v>
      </c>
      <c r="B2371" s="330" t="s">
        <v>22413</v>
      </c>
      <c r="C2371" s="375" t="s">
        <v>83</v>
      </c>
      <c r="D2371" s="375" t="s">
        <v>26793</v>
      </c>
      <c r="F2371" t="str">
        <f t="shared" si="74"/>
        <v>99437</v>
      </c>
      <c r="H2371" s="35">
        <f t="shared" si="75"/>
        <v>468.81</v>
      </c>
    </row>
    <row r="2372" spans="1:8" ht="54">
      <c r="A2372" s="375" t="s">
        <v>22414</v>
      </c>
      <c r="B2372" s="330" t="s">
        <v>22415</v>
      </c>
      <c r="C2372" s="375" t="s">
        <v>83</v>
      </c>
      <c r="D2372" s="375" t="s">
        <v>26794</v>
      </c>
      <c r="F2372" t="str">
        <f t="shared" si="74"/>
        <v>99438</v>
      </c>
      <c r="H2372" s="35">
        <f t="shared" si="75"/>
        <v>474.91</v>
      </c>
    </row>
    <row r="2373" spans="1:8" ht="67.5">
      <c r="A2373" s="375" t="s">
        <v>22416</v>
      </c>
      <c r="B2373" s="330" t="s">
        <v>22417</v>
      </c>
      <c r="C2373" s="375" t="s">
        <v>83</v>
      </c>
      <c r="D2373" s="375" t="s">
        <v>26795</v>
      </c>
      <c r="F2373" t="str">
        <f t="shared" ref="F2373:F2436" si="76">TRIM(A2373)</f>
        <v>99439</v>
      </c>
      <c r="H2373" s="35">
        <f t="shared" ref="H2373:H2436" si="77">ROUND(D2373*(1+$H$1),2)</f>
        <v>515.03</v>
      </c>
    </row>
    <row r="2374" spans="1:8" ht="54">
      <c r="A2374" s="375" t="s">
        <v>5304</v>
      </c>
      <c r="B2374" s="330" t="s">
        <v>5305</v>
      </c>
      <c r="C2374" s="375" t="s">
        <v>73</v>
      </c>
      <c r="D2374" s="375" t="s">
        <v>26796</v>
      </c>
      <c r="F2374" t="str">
        <f t="shared" si="76"/>
        <v>74141/1</v>
      </c>
      <c r="H2374" s="35">
        <f t="shared" si="77"/>
        <v>80.89</v>
      </c>
    </row>
    <row r="2375" spans="1:8" ht="54">
      <c r="A2375" s="375" t="s">
        <v>5306</v>
      </c>
      <c r="B2375" s="330" t="s">
        <v>5307</v>
      </c>
      <c r="C2375" s="375" t="s">
        <v>73</v>
      </c>
      <c r="D2375" s="375" t="s">
        <v>24952</v>
      </c>
      <c r="F2375" t="str">
        <f t="shared" si="76"/>
        <v>74141/2</v>
      </c>
      <c r="H2375" s="35">
        <f t="shared" si="77"/>
        <v>89.41</v>
      </c>
    </row>
    <row r="2376" spans="1:8" ht="54">
      <c r="A2376" s="375" t="s">
        <v>5308</v>
      </c>
      <c r="B2376" s="330" t="s">
        <v>5309</v>
      </c>
      <c r="C2376" s="375" t="s">
        <v>73</v>
      </c>
      <c r="D2376" s="375" t="s">
        <v>26797</v>
      </c>
      <c r="F2376" t="str">
        <f t="shared" si="76"/>
        <v>74141/3</v>
      </c>
      <c r="H2376" s="35">
        <f t="shared" si="77"/>
        <v>106.01</v>
      </c>
    </row>
    <row r="2377" spans="1:8" ht="54">
      <c r="A2377" s="375" t="s">
        <v>5310</v>
      </c>
      <c r="B2377" s="330" t="s">
        <v>5311</v>
      </c>
      <c r="C2377" s="375" t="s">
        <v>73</v>
      </c>
      <c r="D2377" s="375" t="s">
        <v>26798</v>
      </c>
      <c r="F2377" t="str">
        <f t="shared" si="76"/>
        <v>74141/4</v>
      </c>
      <c r="H2377" s="35">
        <f t="shared" si="77"/>
        <v>120.75</v>
      </c>
    </row>
    <row r="2378" spans="1:8" ht="54">
      <c r="A2378" s="375" t="s">
        <v>5312</v>
      </c>
      <c r="B2378" s="330" t="s">
        <v>3095</v>
      </c>
      <c r="C2378" s="375" t="s">
        <v>73</v>
      </c>
      <c r="D2378" s="375" t="s">
        <v>26799</v>
      </c>
      <c r="F2378" t="str">
        <f t="shared" si="76"/>
        <v>74202/1</v>
      </c>
      <c r="H2378" s="35">
        <f t="shared" si="77"/>
        <v>72.55</v>
      </c>
    </row>
    <row r="2379" spans="1:8" ht="54">
      <c r="A2379" s="375" t="s">
        <v>5313</v>
      </c>
      <c r="B2379" s="330" t="s">
        <v>3096</v>
      </c>
      <c r="C2379" s="375" t="s">
        <v>73</v>
      </c>
      <c r="D2379" s="375" t="s">
        <v>26800</v>
      </c>
      <c r="F2379" t="str">
        <f t="shared" si="76"/>
        <v>74202/2</v>
      </c>
      <c r="H2379" s="35">
        <f t="shared" si="77"/>
        <v>80</v>
      </c>
    </row>
    <row r="2380" spans="1:8">
      <c r="A2380" s="375" t="s">
        <v>5314</v>
      </c>
      <c r="B2380" s="330" t="s">
        <v>5315</v>
      </c>
      <c r="C2380" s="375" t="s">
        <v>83</v>
      </c>
      <c r="D2380" s="375" t="s">
        <v>25527</v>
      </c>
      <c r="F2380" t="str">
        <f t="shared" si="76"/>
        <v>73817/1</v>
      </c>
      <c r="H2380" s="35">
        <f t="shared" si="77"/>
        <v>119.02</v>
      </c>
    </row>
    <row r="2381" spans="1:8">
      <c r="A2381" s="375" t="s">
        <v>5316</v>
      </c>
      <c r="B2381" s="330" t="s">
        <v>5317</v>
      </c>
      <c r="C2381" s="375" t="s">
        <v>83</v>
      </c>
      <c r="D2381" s="375" t="s">
        <v>26801</v>
      </c>
      <c r="F2381" t="str">
        <f t="shared" si="76"/>
        <v>73817/2</v>
      </c>
      <c r="H2381" s="35">
        <f t="shared" si="77"/>
        <v>154.57</v>
      </c>
    </row>
    <row r="2382" spans="1:8" ht="27">
      <c r="A2382" s="375" t="s">
        <v>5318</v>
      </c>
      <c r="B2382" s="330" t="s">
        <v>5319</v>
      </c>
      <c r="C2382" s="375" t="s">
        <v>73</v>
      </c>
      <c r="D2382" s="375" t="s">
        <v>17445</v>
      </c>
      <c r="F2382" t="str">
        <f t="shared" si="76"/>
        <v>74078/1</v>
      </c>
      <c r="H2382" s="35">
        <f t="shared" si="77"/>
        <v>36.479999999999997</v>
      </c>
    </row>
    <row r="2383" spans="1:8">
      <c r="A2383" s="375" t="s">
        <v>10033</v>
      </c>
      <c r="B2383" s="330" t="s">
        <v>5320</v>
      </c>
      <c r="C2383" s="375" t="s">
        <v>83</v>
      </c>
      <c r="D2383" s="375" t="s">
        <v>26802</v>
      </c>
      <c r="F2383" t="str">
        <f t="shared" si="76"/>
        <v>83518</v>
      </c>
      <c r="H2383" s="35">
        <f t="shared" si="77"/>
        <v>377.57</v>
      </c>
    </row>
    <row r="2384" spans="1:8" ht="27">
      <c r="A2384" s="375" t="s">
        <v>10034</v>
      </c>
      <c r="B2384" s="330" t="s">
        <v>5321</v>
      </c>
      <c r="C2384" s="375" t="s">
        <v>83</v>
      </c>
      <c r="D2384" s="375" t="s">
        <v>26803</v>
      </c>
      <c r="F2384" t="str">
        <f t="shared" si="76"/>
        <v>95467</v>
      </c>
      <c r="H2384" s="35">
        <f t="shared" si="77"/>
        <v>467.23</v>
      </c>
    </row>
    <row r="2385" spans="1:8">
      <c r="A2385" s="375" t="s">
        <v>10035</v>
      </c>
      <c r="B2385" s="330" t="s">
        <v>5322</v>
      </c>
      <c r="C2385" s="375" t="s">
        <v>73</v>
      </c>
      <c r="D2385" s="375" t="s">
        <v>24661</v>
      </c>
      <c r="F2385" t="str">
        <f t="shared" si="76"/>
        <v>68328</v>
      </c>
      <c r="H2385" s="35">
        <f t="shared" si="77"/>
        <v>18.89</v>
      </c>
    </row>
    <row r="2386" spans="1:8" ht="27">
      <c r="A2386" s="375" t="s">
        <v>5323</v>
      </c>
      <c r="B2386" s="330" t="s">
        <v>5324</v>
      </c>
      <c r="C2386" s="375" t="s">
        <v>75</v>
      </c>
      <c r="D2386" s="375" t="s">
        <v>26804</v>
      </c>
      <c r="F2386" t="str">
        <f t="shared" si="76"/>
        <v>73898/1</v>
      </c>
      <c r="H2386" s="35">
        <f t="shared" si="77"/>
        <v>122.96</v>
      </c>
    </row>
    <row r="2387" spans="1:8" ht="27">
      <c r="A2387" s="375" t="s">
        <v>10036</v>
      </c>
      <c r="B2387" s="330" t="s">
        <v>5325</v>
      </c>
      <c r="C2387" s="375" t="s">
        <v>71</v>
      </c>
      <c r="D2387" s="375" t="s">
        <v>24802</v>
      </c>
      <c r="F2387" t="str">
        <f t="shared" si="76"/>
        <v>79471</v>
      </c>
      <c r="H2387" s="35">
        <f t="shared" si="77"/>
        <v>74.239999999999995</v>
      </c>
    </row>
    <row r="2388" spans="1:8" ht="27">
      <c r="A2388" s="375" t="s">
        <v>14360</v>
      </c>
      <c r="B2388" s="330" t="s">
        <v>14361</v>
      </c>
      <c r="C2388" s="375" t="s">
        <v>75</v>
      </c>
      <c r="D2388" s="375" t="s">
        <v>22791</v>
      </c>
      <c r="F2388" t="str">
        <f t="shared" si="76"/>
        <v>98576</v>
      </c>
      <c r="H2388" s="35">
        <f t="shared" si="77"/>
        <v>21.63</v>
      </c>
    </row>
    <row r="2389" spans="1:8" ht="27">
      <c r="A2389" s="375" t="s">
        <v>10037</v>
      </c>
      <c r="B2389" s="330" t="s">
        <v>5326</v>
      </c>
      <c r="C2389" s="375" t="s">
        <v>75</v>
      </c>
      <c r="D2389" s="375" t="s">
        <v>14978</v>
      </c>
      <c r="F2389" t="str">
        <f t="shared" si="76"/>
        <v>93182</v>
      </c>
      <c r="H2389" s="35">
        <f t="shared" si="77"/>
        <v>29.52</v>
      </c>
    </row>
    <row r="2390" spans="1:8" ht="27">
      <c r="A2390" s="375" t="s">
        <v>10038</v>
      </c>
      <c r="B2390" s="330" t="s">
        <v>5327</v>
      </c>
      <c r="C2390" s="375" t="s">
        <v>75</v>
      </c>
      <c r="D2390" s="375" t="s">
        <v>24670</v>
      </c>
      <c r="F2390" t="str">
        <f t="shared" si="76"/>
        <v>93183</v>
      </c>
      <c r="H2390" s="35">
        <f t="shared" si="77"/>
        <v>37.36</v>
      </c>
    </row>
    <row r="2391" spans="1:8" ht="27">
      <c r="A2391" s="375" t="s">
        <v>10039</v>
      </c>
      <c r="B2391" s="330" t="s">
        <v>5328</v>
      </c>
      <c r="C2391" s="375" t="s">
        <v>75</v>
      </c>
      <c r="D2391" s="375" t="s">
        <v>24954</v>
      </c>
      <c r="F2391" t="str">
        <f t="shared" si="76"/>
        <v>93184</v>
      </c>
      <c r="H2391" s="35">
        <f t="shared" si="77"/>
        <v>22.75</v>
      </c>
    </row>
    <row r="2392" spans="1:8" ht="27">
      <c r="A2392" s="375" t="s">
        <v>10040</v>
      </c>
      <c r="B2392" s="330" t="s">
        <v>5329</v>
      </c>
      <c r="C2392" s="375" t="s">
        <v>75</v>
      </c>
      <c r="D2392" s="375" t="s">
        <v>25689</v>
      </c>
      <c r="F2392" t="str">
        <f t="shared" si="76"/>
        <v>93185</v>
      </c>
      <c r="H2392" s="35">
        <f t="shared" si="77"/>
        <v>36.71</v>
      </c>
    </row>
    <row r="2393" spans="1:8" ht="27">
      <c r="A2393" s="375" t="s">
        <v>10041</v>
      </c>
      <c r="B2393" s="330" t="s">
        <v>5330</v>
      </c>
      <c r="C2393" s="375" t="s">
        <v>75</v>
      </c>
      <c r="D2393" s="375" t="s">
        <v>25182</v>
      </c>
      <c r="F2393" t="str">
        <f t="shared" si="76"/>
        <v>93186</v>
      </c>
      <c r="H2393" s="35">
        <f t="shared" si="77"/>
        <v>54.54</v>
      </c>
    </row>
    <row r="2394" spans="1:8" ht="27">
      <c r="A2394" s="375" t="s">
        <v>10042</v>
      </c>
      <c r="B2394" s="330" t="s">
        <v>5331</v>
      </c>
      <c r="C2394" s="375" t="s">
        <v>75</v>
      </c>
      <c r="D2394" s="375" t="s">
        <v>22484</v>
      </c>
      <c r="F2394" t="str">
        <f t="shared" si="76"/>
        <v>93187</v>
      </c>
      <c r="H2394" s="35">
        <f t="shared" si="77"/>
        <v>62.08</v>
      </c>
    </row>
    <row r="2395" spans="1:8" ht="27">
      <c r="A2395" s="375" t="s">
        <v>10043</v>
      </c>
      <c r="B2395" s="330" t="s">
        <v>5332</v>
      </c>
      <c r="C2395" s="375" t="s">
        <v>75</v>
      </c>
      <c r="D2395" s="375" t="s">
        <v>26805</v>
      </c>
      <c r="F2395" t="str">
        <f t="shared" si="76"/>
        <v>93188</v>
      </c>
      <c r="H2395" s="35">
        <f t="shared" si="77"/>
        <v>51.26</v>
      </c>
    </row>
    <row r="2396" spans="1:8" ht="27">
      <c r="A2396" s="375" t="s">
        <v>10044</v>
      </c>
      <c r="B2396" s="330" t="s">
        <v>5333</v>
      </c>
      <c r="C2396" s="375" t="s">
        <v>75</v>
      </c>
      <c r="D2396" s="375" t="s">
        <v>24343</v>
      </c>
      <c r="F2396" t="str">
        <f t="shared" si="76"/>
        <v>93189</v>
      </c>
      <c r="H2396" s="35">
        <f t="shared" si="77"/>
        <v>62.4</v>
      </c>
    </row>
    <row r="2397" spans="1:8" ht="40.5">
      <c r="A2397" s="375" t="s">
        <v>10045</v>
      </c>
      <c r="B2397" s="330" t="s">
        <v>5334</v>
      </c>
      <c r="C2397" s="375" t="s">
        <v>75</v>
      </c>
      <c r="D2397" s="375" t="s">
        <v>13820</v>
      </c>
      <c r="F2397" t="str">
        <f t="shared" si="76"/>
        <v>93190</v>
      </c>
      <c r="H2397" s="35">
        <f t="shared" si="77"/>
        <v>33.99</v>
      </c>
    </row>
    <row r="2398" spans="1:8" ht="40.5">
      <c r="A2398" s="375" t="s">
        <v>10046</v>
      </c>
      <c r="B2398" s="330" t="s">
        <v>5335</v>
      </c>
      <c r="C2398" s="375" t="s">
        <v>75</v>
      </c>
      <c r="D2398" s="375" t="s">
        <v>24598</v>
      </c>
      <c r="F2398" t="str">
        <f t="shared" si="76"/>
        <v>93191</v>
      </c>
      <c r="H2398" s="35">
        <f t="shared" si="77"/>
        <v>35.43</v>
      </c>
    </row>
    <row r="2399" spans="1:8" ht="40.5">
      <c r="A2399" s="375" t="s">
        <v>10047</v>
      </c>
      <c r="B2399" s="330" t="s">
        <v>5336</v>
      </c>
      <c r="C2399" s="375" t="s">
        <v>75</v>
      </c>
      <c r="D2399" s="375" t="s">
        <v>26806</v>
      </c>
      <c r="F2399" t="str">
        <f t="shared" si="76"/>
        <v>93192</v>
      </c>
      <c r="H2399" s="35">
        <f t="shared" si="77"/>
        <v>36.85</v>
      </c>
    </row>
    <row r="2400" spans="1:8" ht="40.5">
      <c r="A2400" s="375" t="s">
        <v>10048</v>
      </c>
      <c r="B2400" s="330" t="s">
        <v>5337</v>
      </c>
      <c r="C2400" s="375" t="s">
        <v>75</v>
      </c>
      <c r="D2400" s="375" t="s">
        <v>26807</v>
      </c>
      <c r="F2400" t="str">
        <f t="shared" si="76"/>
        <v>93193</v>
      </c>
      <c r="H2400" s="35">
        <f t="shared" si="77"/>
        <v>35.83</v>
      </c>
    </row>
    <row r="2401" spans="1:8" ht="27">
      <c r="A2401" s="375" t="s">
        <v>10049</v>
      </c>
      <c r="B2401" s="330" t="s">
        <v>5338</v>
      </c>
      <c r="C2401" s="375" t="s">
        <v>75</v>
      </c>
      <c r="D2401" s="375" t="s">
        <v>26808</v>
      </c>
      <c r="F2401" t="str">
        <f t="shared" si="76"/>
        <v>93194</v>
      </c>
      <c r="H2401" s="35">
        <f t="shared" si="77"/>
        <v>29.01</v>
      </c>
    </row>
    <row r="2402" spans="1:8" ht="27">
      <c r="A2402" s="375" t="s">
        <v>10050</v>
      </c>
      <c r="B2402" s="330" t="s">
        <v>5339</v>
      </c>
      <c r="C2402" s="375" t="s">
        <v>75</v>
      </c>
      <c r="D2402" s="375" t="s">
        <v>25302</v>
      </c>
      <c r="F2402" t="str">
        <f t="shared" si="76"/>
        <v>93195</v>
      </c>
      <c r="H2402" s="35">
        <f t="shared" si="77"/>
        <v>34.56</v>
      </c>
    </row>
    <row r="2403" spans="1:8" ht="27">
      <c r="A2403" s="375" t="s">
        <v>10051</v>
      </c>
      <c r="B2403" s="330" t="s">
        <v>5340</v>
      </c>
      <c r="C2403" s="375" t="s">
        <v>75</v>
      </c>
      <c r="D2403" s="375" t="s">
        <v>26597</v>
      </c>
      <c r="F2403" t="str">
        <f t="shared" si="76"/>
        <v>93196</v>
      </c>
      <c r="H2403" s="35">
        <f t="shared" si="77"/>
        <v>53.07</v>
      </c>
    </row>
    <row r="2404" spans="1:8" ht="27">
      <c r="A2404" s="375" t="s">
        <v>10052</v>
      </c>
      <c r="B2404" s="330" t="s">
        <v>5341</v>
      </c>
      <c r="C2404" s="375" t="s">
        <v>75</v>
      </c>
      <c r="D2404" s="375" t="s">
        <v>26809</v>
      </c>
      <c r="F2404" t="str">
        <f t="shared" si="76"/>
        <v>93197</v>
      </c>
      <c r="H2404" s="35">
        <f t="shared" si="77"/>
        <v>58.7</v>
      </c>
    </row>
    <row r="2405" spans="1:8" ht="40.5">
      <c r="A2405" s="375" t="s">
        <v>10053</v>
      </c>
      <c r="B2405" s="330" t="s">
        <v>5342</v>
      </c>
      <c r="C2405" s="375" t="s">
        <v>75</v>
      </c>
      <c r="D2405" s="375" t="s">
        <v>14482</v>
      </c>
      <c r="F2405" t="str">
        <f t="shared" si="76"/>
        <v>93198</v>
      </c>
      <c r="H2405" s="35">
        <f t="shared" si="77"/>
        <v>30.49</v>
      </c>
    </row>
    <row r="2406" spans="1:8" ht="40.5">
      <c r="A2406" s="375" t="s">
        <v>10054</v>
      </c>
      <c r="B2406" s="330" t="s">
        <v>5343</v>
      </c>
      <c r="C2406" s="375" t="s">
        <v>75</v>
      </c>
      <c r="D2406" s="375" t="s">
        <v>24765</v>
      </c>
      <c r="F2406" t="str">
        <f t="shared" si="76"/>
        <v>93199</v>
      </c>
      <c r="H2406" s="35">
        <f t="shared" si="77"/>
        <v>29.94</v>
      </c>
    </row>
    <row r="2407" spans="1:8" ht="27">
      <c r="A2407" s="375" t="s">
        <v>10055</v>
      </c>
      <c r="B2407" s="330" t="s">
        <v>5344</v>
      </c>
      <c r="C2407" s="375" t="s">
        <v>75</v>
      </c>
      <c r="D2407" s="375" t="s">
        <v>13870</v>
      </c>
      <c r="F2407" t="str">
        <f t="shared" si="76"/>
        <v>93200</v>
      </c>
      <c r="H2407" s="35">
        <f t="shared" si="77"/>
        <v>2.69</v>
      </c>
    </row>
    <row r="2408" spans="1:8" ht="27">
      <c r="A2408" s="375" t="s">
        <v>10056</v>
      </c>
      <c r="B2408" s="330" t="s">
        <v>5345</v>
      </c>
      <c r="C2408" s="375" t="s">
        <v>75</v>
      </c>
      <c r="D2408" s="375" t="s">
        <v>14357</v>
      </c>
      <c r="F2408" t="str">
        <f t="shared" si="76"/>
        <v>93201</v>
      </c>
      <c r="H2408" s="35">
        <f t="shared" si="77"/>
        <v>5.81</v>
      </c>
    </row>
    <row r="2409" spans="1:8" ht="27">
      <c r="A2409" s="375" t="s">
        <v>10057</v>
      </c>
      <c r="B2409" s="330" t="s">
        <v>5346</v>
      </c>
      <c r="C2409" s="375" t="s">
        <v>75</v>
      </c>
      <c r="D2409" s="375" t="s">
        <v>19878</v>
      </c>
      <c r="F2409" t="str">
        <f t="shared" si="76"/>
        <v>93202</v>
      </c>
      <c r="H2409" s="35">
        <f t="shared" si="77"/>
        <v>22.01</v>
      </c>
    </row>
    <row r="2410" spans="1:8" ht="27">
      <c r="A2410" s="375" t="s">
        <v>10058</v>
      </c>
      <c r="B2410" s="330" t="s">
        <v>10059</v>
      </c>
      <c r="C2410" s="375" t="s">
        <v>75</v>
      </c>
      <c r="D2410" s="375" t="s">
        <v>8480</v>
      </c>
      <c r="F2410" t="str">
        <f t="shared" si="76"/>
        <v>93203</v>
      </c>
      <c r="H2410" s="35">
        <f t="shared" si="77"/>
        <v>11.42</v>
      </c>
    </row>
    <row r="2411" spans="1:8" ht="27">
      <c r="A2411" s="375" t="s">
        <v>10060</v>
      </c>
      <c r="B2411" s="330" t="s">
        <v>3097</v>
      </c>
      <c r="C2411" s="375" t="s">
        <v>75</v>
      </c>
      <c r="D2411" s="375" t="s">
        <v>24883</v>
      </c>
      <c r="F2411" t="str">
        <f t="shared" si="76"/>
        <v>93204</v>
      </c>
      <c r="H2411" s="35">
        <f t="shared" si="77"/>
        <v>41.37</v>
      </c>
    </row>
    <row r="2412" spans="1:8" ht="27">
      <c r="A2412" s="375" t="s">
        <v>10061</v>
      </c>
      <c r="B2412" s="330" t="s">
        <v>3098</v>
      </c>
      <c r="C2412" s="375" t="s">
        <v>75</v>
      </c>
      <c r="D2412" s="375" t="s">
        <v>26684</v>
      </c>
      <c r="F2412" t="str">
        <f t="shared" si="76"/>
        <v>93205</v>
      </c>
      <c r="H2412" s="35">
        <f t="shared" si="77"/>
        <v>27.46</v>
      </c>
    </row>
    <row r="2413" spans="1:8" ht="40.5">
      <c r="A2413" s="375" t="s">
        <v>10062</v>
      </c>
      <c r="B2413" s="330" t="s">
        <v>3099</v>
      </c>
      <c r="C2413" s="375" t="s">
        <v>75</v>
      </c>
      <c r="D2413" s="375" t="s">
        <v>24774</v>
      </c>
      <c r="F2413" t="str">
        <f t="shared" si="76"/>
        <v>71623</v>
      </c>
      <c r="H2413" s="35">
        <f t="shared" si="77"/>
        <v>34.04</v>
      </c>
    </row>
    <row r="2414" spans="1:8">
      <c r="A2414" s="375" t="s">
        <v>5347</v>
      </c>
      <c r="B2414" s="330" t="s">
        <v>5348</v>
      </c>
      <c r="C2414" s="375" t="s">
        <v>113</v>
      </c>
      <c r="D2414" s="375" t="s">
        <v>13915</v>
      </c>
      <c r="F2414" t="str">
        <f t="shared" si="76"/>
        <v>74144/2</v>
      </c>
      <c r="H2414" s="35">
        <f t="shared" si="77"/>
        <v>26.83</v>
      </c>
    </row>
    <row r="2415" spans="1:8" ht="27">
      <c r="A2415" s="375" t="s">
        <v>10063</v>
      </c>
      <c r="B2415" s="330" t="s">
        <v>5349</v>
      </c>
      <c r="C2415" s="375" t="s">
        <v>71</v>
      </c>
      <c r="D2415" s="375" t="s">
        <v>10206</v>
      </c>
      <c r="F2415" t="str">
        <f t="shared" si="76"/>
        <v>83513</v>
      </c>
      <c r="H2415" s="35">
        <f t="shared" si="77"/>
        <v>9.25</v>
      </c>
    </row>
    <row r="2416" spans="1:8" ht="27">
      <c r="A2416" s="375" t="s">
        <v>10065</v>
      </c>
      <c r="B2416" s="330" t="s">
        <v>5350</v>
      </c>
      <c r="C2416" s="375" t="s">
        <v>71</v>
      </c>
      <c r="D2416" s="375" t="s">
        <v>17119</v>
      </c>
      <c r="F2416" t="str">
        <f t="shared" si="76"/>
        <v>83514</v>
      </c>
      <c r="H2416" s="35">
        <f t="shared" si="77"/>
        <v>8.09</v>
      </c>
    </row>
    <row r="2417" spans="1:8" ht="27">
      <c r="A2417" s="375" t="s">
        <v>10066</v>
      </c>
      <c r="B2417" s="330" t="s">
        <v>5351</v>
      </c>
      <c r="C2417" s="375" t="s">
        <v>71</v>
      </c>
      <c r="D2417" s="375" t="s">
        <v>26810</v>
      </c>
      <c r="F2417" t="str">
        <f t="shared" si="76"/>
        <v>84153</v>
      </c>
      <c r="H2417" s="35">
        <f t="shared" si="77"/>
        <v>85.29</v>
      </c>
    </row>
    <row r="2418" spans="1:8">
      <c r="A2418" s="375" t="s">
        <v>10067</v>
      </c>
      <c r="B2418" s="330" t="s">
        <v>5352</v>
      </c>
      <c r="C2418" s="375" t="s">
        <v>2154</v>
      </c>
      <c r="D2418" s="375" t="s">
        <v>26811</v>
      </c>
      <c r="F2418" t="str">
        <f t="shared" si="76"/>
        <v>84154</v>
      </c>
      <c r="H2418" s="35">
        <f t="shared" si="77"/>
        <v>176.45</v>
      </c>
    </row>
    <row r="2419" spans="1:8" ht="27">
      <c r="A2419" s="375" t="s">
        <v>10068</v>
      </c>
      <c r="B2419" s="330" t="s">
        <v>5353</v>
      </c>
      <c r="C2419" s="375" t="s">
        <v>83</v>
      </c>
      <c r="D2419" s="375" t="s">
        <v>26812</v>
      </c>
      <c r="F2419" t="str">
        <f t="shared" si="76"/>
        <v>85233</v>
      </c>
      <c r="H2419" s="35">
        <f t="shared" si="77"/>
        <v>2834.03</v>
      </c>
    </row>
    <row r="2420" spans="1:8" ht="54">
      <c r="A2420" s="375" t="s">
        <v>10069</v>
      </c>
      <c r="B2420" s="330" t="s">
        <v>5354</v>
      </c>
      <c r="C2420" s="375" t="s">
        <v>83</v>
      </c>
      <c r="D2420" s="375" t="s">
        <v>26813</v>
      </c>
      <c r="F2420" t="str">
        <f t="shared" si="76"/>
        <v>95952</v>
      </c>
      <c r="H2420" s="35">
        <f t="shared" si="77"/>
        <v>1681.62</v>
      </c>
    </row>
    <row r="2421" spans="1:8" ht="54">
      <c r="A2421" s="375" t="s">
        <v>10070</v>
      </c>
      <c r="B2421" s="330" t="s">
        <v>5355</v>
      </c>
      <c r="C2421" s="375" t="s">
        <v>83</v>
      </c>
      <c r="D2421" s="375" t="s">
        <v>26814</v>
      </c>
      <c r="F2421" t="str">
        <f t="shared" si="76"/>
        <v>95953</v>
      </c>
      <c r="H2421" s="35">
        <f t="shared" si="77"/>
        <v>2838.97</v>
      </c>
    </row>
    <row r="2422" spans="1:8" ht="67.5">
      <c r="A2422" s="375" t="s">
        <v>10071</v>
      </c>
      <c r="B2422" s="330" t="s">
        <v>5356</v>
      </c>
      <c r="C2422" s="375" t="s">
        <v>83</v>
      </c>
      <c r="D2422" s="375" t="s">
        <v>26815</v>
      </c>
      <c r="F2422" t="str">
        <f t="shared" si="76"/>
        <v>95954</v>
      </c>
      <c r="H2422" s="35">
        <f t="shared" si="77"/>
        <v>2006.56</v>
      </c>
    </row>
    <row r="2423" spans="1:8" ht="54">
      <c r="A2423" s="375" t="s">
        <v>10072</v>
      </c>
      <c r="B2423" s="330" t="s">
        <v>5357</v>
      </c>
      <c r="C2423" s="375" t="s">
        <v>83</v>
      </c>
      <c r="D2423" s="375" t="s">
        <v>26816</v>
      </c>
      <c r="F2423" t="str">
        <f t="shared" si="76"/>
        <v>95955</v>
      </c>
      <c r="H2423" s="35">
        <f t="shared" si="77"/>
        <v>2508.23</v>
      </c>
    </row>
    <row r="2424" spans="1:8" ht="54">
      <c r="A2424" s="375" t="s">
        <v>10073</v>
      </c>
      <c r="B2424" s="330" t="s">
        <v>5358</v>
      </c>
      <c r="C2424" s="375" t="s">
        <v>83</v>
      </c>
      <c r="D2424" s="375" t="s">
        <v>26817</v>
      </c>
      <c r="F2424" t="str">
        <f t="shared" si="76"/>
        <v>95956</v>
      </c>
      <c r="H2424" s="35">
        <f t="shared" si="77"/>
        <v>1952.64</v>
      </c>
    </row>
    <row r="2425" spans="1:8" ht="40.5">
      <c r="A2425" s="375" t="s">
        <v>10074</v>
      </c>
      <c r="B2425" s="330" t="s">
        <v>5359</v>
      </c>
      <c r="C2425" s="375" t="s">
        <v>83</v>
      </c>
      <c r="D2425" s="375" t="s">
        <v>26818</v>
      </c>
      <c r="F2425" t="str">
        <f t="shared" si="76"/>
        <v>95957</v>
      </c>
      <c r="H2425" s="35">
        <f t="shared" si="77"/>
        <v>2442.33</v>
      </c>
    </row>
    <row r="2426" spans="1:8" ht="40.5">
      <c r="A2426" s="375" t="s">
        <v>10075</v>
      </c>
      <c r="B2426" s="330" t="s">
        <v>5360</v>
      </c>
      <c r="C2426" s="375" t="s">
        <v>83</v>
      </c>
      <c r="D2426" s="375" t="s">
        <v>26819</v>
      </c>
      <c r="F2426" t="str">
        <f t="shared" si="76"/>
        <v>95969</v>
      </c>
      <c r="H2426" s="35">
        <f t="shared" si="77"/>
        <v>2363.46</v>
      </c>
    </row>
    <row r="2427" spans="1:8" ht="40.5">
      <c r="A2427" s="375" t="s">
        <v>14362</v>
      </c>
      <c r="B2427" s="330" t="s">
        <v>14363</v>
      </c>
      <c r="C2427" s="375" t="s">
        <v>83</v>
      </c>
      <c r="D2427" s="375" t="s">
        <v>26820</v>
      </c>
      <c r="F2427" t="str">
        <f t="shared" si="76"/>
        <v>97733</v>
      </c>
      <c r="H2427" s="35">
        <f t="shared" si="77"/>
        <v>2854.69</v>
      </c>
    </row>
    <row r="2428" spans="1:8" ht="40.5">
      <c r="A2428" s="375" t="s">
        <v>14364</v>
      </c>
      <c r="B2428" s="330" t="s">
        <v>14365</v>
      </c>
      <c r="C2428" s="375" t="s">
        <v>83</v>
      </c>
      <c r="D2428" s="375" t="s">
        <v>26821</v>
      </c>
      <c r="F2428" t="str">
        <f t="shared" si="76"/>
        <v>97734</v>
      </c>
      <c r="H2428" s="35">
        <f t="shared" si="77"/>
        <v>2481.81</v>
      </c>
    </row>
    <row r="2429" spans="1:8" ht="40.5">
      <c r="A2429" s="375" t="s">
        <v>14366</v>
      </c>
      <c r="B2429" s="330" t="s">
        <v>14367</v>
      </c>
      <c r="C2429" s="375" t="s">
        <v>83</v>
      </c>
      <c r="D2429" s="375" t="s">
        <v>26822</v>
      </c>
      <c r="F2429" t="str">
        <f t="shared" si="76"/>
        <v>97735</v>
      </c>
      <c r="H2429" s="35">
        <f t="shared" si="77"/>
        <v>2027.22</v>
      </c>
    </row>
    <row r="2430" spans="1:8" ht="40.5">
      <c r="A2430" s="375" t="s">
        <v>14368</v>
      </c>
      <c r="B2430" s="330" t="s">
        <v>14369</v>
      </c>
      <c r="C2430" s="375" t="s">
        <v>83</v>
      </c>
      <c r="D2430" s="375" t="s">
        <v>26823</v>
      </c>
      <c r="F2430" t="str">
        <f t="shared" si="76"/>
        <v>97736</v>
      </c>
      <c r="H2430" s="35">
        <f t="shared" si="77"/>
        <v>1184.6300000000001</v>
      </c>
    </row>
    <row r="2431" spans="1:8" ht="40.5">
      <c r="A2431" s="375" t="s">
        <v>14370</v>
      </c>
      <c r="B2431" s="330" t="s">
        <v>14371</v>
      </c>
      <c r="C2431" s="375" t="s">
        <v>83</v>
      </c>
      <c r="D2431" s="375" t="s">
        <v>26824</v>
      </c>
      <c r="F2431" t="str">
        <f t="shared" si="76"/>
        <v>97737</v>
      </c>
      <c r="H2431" s="35">
        <f t="shared" si="77"/>
        <v>2784.57</v>
      </c>
    </row>
    <row r="2432" spans="1:8" ht="40.5">
      <c r="A2432" s="375" t="s">
        <v>14372</v>
      </c>
      <c r="B2432" s="330" t="s">
        <v>14373</v>
      </c>
      <c r="C2432" s="375" t="s">
        <v>83</v>
      </c>
      <c r="D2432" s="375" t="s">
        <v>26825</v>
      </c>
      <c r="F2432" t="str">
        <f t="shared" si="76"/>
        <v>97738</v>
      </c>
      <c r="H2432" s="35">
        <f t="shared" si="77"/>
        <v>3856.39</v>
      </c>
    </row>
    <row r="2433" spans="1:8" ht="40.5">
      <c r="A2433" s="375" t="s">
        <v>14374</v>
      </c>
      <c r="B2433" s="330" t="s">
        <v>14375</v>
      </c>
      <c r="C2433" s="375" t="s">
        <v>83</v>
      </c>
      <c r="D2433" s="375" t="s">
        <v>26826</v>
      </c>
      <c r="F2433" t="str">
        <f t="shared" si="76"/>
        <v>97739</v>
      </c>
      <c r="H2433" s="35">
        <f t="shared" si="77"/>
        <v>2310.83</v>
      </c>
    </row>
    <row r="2434" spans="1:8" ht="40.5">
      <c r="A2434" s="375" t="s">
        <v>14376</v>
      </c>
      <c r="B2434" s="330" t="s">
        <v>14377</v>
      </c>
      <c r="C2434" s="375" t="s">
        <v>83</v>
      </c>
      <c r="D2434" s="375" t="s">
        <v>26827</v>
      </c>
      <c r="F2434" t="str">
        <f t="shared" si="76"/>
        <v>97740</v>
      </c>
      <c r="H2434" s="35">
        <f t="shared" si="77"/>
        <v>1587.08</v>
      </c>
    </row>
    <row r="2435" spans="1:8" ht="40.5">
      <c r="A2435" s="375" t="s">
        <v>14378</v>
      </c>
      <c r="B2435" s="330" t="s">
        <v>14379</v>
      </c>
      <c r="C2435" s="375" t="s">
        <v>73</v>
      </c>
      <c r="D2435" s="375" t="s">
        <v>26828</v>
      </c>
      <c r="F2435" t="str">
        <f t="shared" si="76"/>
        <v>98615</v>
      </c>
      <c r="H2435" s="35">
        <f t="shared" si="77"/>
        <v>104.82</v>
      </c>
    </row>
    <row r="2436" spans="1:8" ht="40.5">
      <c r="A2436" s="375" t="s">
        <v>14380</v>
      </c>
      <c r="B2436" s="330" t="s">
        <v>14381</v>
      </c>
      <c r="C2436" s="375" t="s">
        <v>73</v>
      </c>
      <c r="D2436" s="375" t="s">
        <v>26829</v>
      </c>
      <c r="F2436" t="str">
        <f t="shared" si="76"/>
        <v>98616</v>
      </c>
      <c r="H2436" s="35">
        <f t="shared" si="77"/>
        <v>80.66</v>
      </c>
    </row>
    <row r="2437" spans="1:8" ht="40.5">
      <c r="A2437" s="375" t="s">
        <v>14382</v>
      </c>
      <c r="B2437" s="330" t="s">
        <v>14383</v>
      </c>
      <c r="C2437" s="375" t="s">
        <v>73</v>
      </c>
      <c r="D2437" s="375" t="s">
        <v>24496</v>
      </c>
      <c r="F2437" t="str">
        <f t="shared" ref="F2437:F2500" si="78">TRIM(A2437)</f>
        <v>98617</v>
      </c>
      <c r="H2437" s="35">
        <f t="shared" ref="H2437:H2500" si="79">ROUND(D2437*(1+$H$1),2)</f>
        <v>73.989999999999995</v>
      </c>
    </row>
    <row r="2438" spans="1:8" ht="40.5">
      <c r="A2438" s="375" t="s">
        <v>14384</v>
      </c>
      <c r="B2438" s="330" t="s">
        <v>14385</v>
      </c>
      <c r="C2438" s="375" t="s">
        <v>73</v>
      </c>
      <c r="D2438" s="375" t="s">
        <v>26830</v>
      </c>
      <c r="F2438" t="str">
        <f t="shared" si="78"/>
        <v>98618</v>
      </c>
      <c r="H2438" s="35">
        <f t="shared" si="79"/>
        <v>101.87</v>
      </c>
    </row>
    <row r="2439" spans="1:8" ht="40.5">
      <c r="A2439" s="375" t="s">
        <v>14386</v>
      </c>
      <c r="B2439" s="330" t="s">
        <v>14387</v>
      </c>
      <c r="C2439" s="375" t="s">
        <v>73</v>
      </c>
      <c r="D2439" s="375" t="s">
        <v>26831</v>
      </c>
      <c r="F2439" t="str">
        <f t="shared" si="78"/>
        <v>98619</v>
      </c>
      <c r="H2439" s="35">
        <f t="shared" si="79"/>
        <v>91.76</v>
      </c>
    </row>
    <row r="2440" spans="1:8" ht="40.5">
      <c r="A2440" s="375" t="s">
        <v>14388</v>
      </c>
      <c r="B2440" s="330" t="s">
        <v>14389</v>
      </c>
      <c r="C2440" s="375" t="s">
        <v>73</v>
      </c>
      <c r="D2440" s="375" t="s">
        <v>26832</v>
      </c>
      <c r="F2440" t="str">
        <f t="shared" si="78"/>
        <v>98620</v>
      </c>
      <c r="H2440" s="35">
        <f t="shared" si="79"/>
        <v>86.67</v>
      </c>
    </row>
    <row r="2441" spans="1:8" ht="40.5">
      <c r="A2441" s="375" t="s">
        <v>14390</v>
      </c>
      <c r="B2441" s="330" t="s">
        <v>14391</v>
      </c>
      <c r="C2441" s="375" t="s">
        <v>73</v>
      </c>
      <c r="D2441" s="375" t="s">
        <v>26833</v>
      </c>
      <c r="F2441" t="str">
        <f t="shared" si="78"/>
        <v>98621</v>
      </c>
      <c r="H2441" s="35">
        <f t="shared" si="79"/>
        <v>114.23</v>
      </c>
    </row>
    <row r="2442" spans="1:8" ht="40.5">
      <c r="A2442" s="375" t="s">
        <v>14392</v>
      </c>
      <c r="B2442" s="330" t="s">
        <v>14393</v>
      </c>
      <c r="C2442" s="375" t="s">
        <v>73</v>
      </c>
      <c r="D2442" s="375" t="s">
        <v>23891</v>
      </c>
      <c r="F2442" t="str">
        <f t="shared" si="78"/>
        <v>98622</v>
      </c>
      <c r="H2442" s="35">
        <f t="shared" si="79"/>
        <v>106.11</v>
      </c>
    </row>
    <row r="2443" spans="1:8" ht="40.5">
      <c r="A2443" s="375" t="s">
        <v>14394</v>
      </c>
      <c r="B2443" s="330" t="s">
        <v>14395</v>
      </c>
      <c r="C2443" s="375" t="s">
        <v>73</v>
      </c>
      <c r="D2443" s="375" t="s">
        <v>26834</v>
      </c>
      <c r="F2443" t="str">
        <f t="shared" si="78"/>
        <v>98623</v>
      </c>
      <c r="H2443" s="35">
        <f t="shared" si="79"/>
        <v>101.98</v>
      </c>
    </row>
    <row r="2444" spans="1:8" ht="40.5">
      <c r="A2444" s="375" t="s">
        <v>14396</v>
      </c>
      <c r="B2444" s="330" t="s">
        <v>14397</v>
      </c>
      <c r="C2444" s="375" t="s">
        <v>73</v>
      </c>
      <c r="D2444" s="375" t="s">
        <v>26835</v>
      </c>
      <c r="F2444" t="str">
        <f t="shared" si="78"/>
        <v>98624</v>
      </c>
      <c r="H2444" s="35">
        <f t="shared" si="79"/>
        <v>127.98</v>
      </c>
    </row>
    <row r="2445" spans="1:8" ht="40.5">
      <c r="A2445" s="375" t="s">
        <v>14398</v>
      </c>
      <c r="B2445" s="330" t="s">
        <v>14399</v>
      </c>
      <c r="C2445" s="375" t="s">
        <v>73</v>
      </c>
      <c r="D2445" s="375" t="s">
        <v>26836</v>
      </c>
      <c r="F2445" t="str">
        <f t="shared" si="78"/>
        <v>98625</v>
      </c>
      <c r="H2445" s="35">
        <f t="shared" si="79"/>
        <v>121.18</v>
      </c>
    </row>
    <row r="2446" spans="1:8" ht="40.5">
      <c r="A2446" s="375" t="s">
        <v>14400</v>
      </c>
      <c r="B2446" s="330" t="s">
        <v>14401</v>
      </c>
      <c r="C2446" s="375" t="s">
        <v>73</v>
      </c>
      <c r="D2446" s="375" t="s">
        <v>26837</v>
      </c>
      <c r="F2446" t="str">
        <f t="shared" si="78"/>
        <v>98626</v>
      </c>
      <c r="H2446" s="35">
        <f t="shared" si="79"/>
        <v>117.65</v>
      </c>
    </row>
    <row r="2447" spans="1:8" ht="27">
      <c r="A2447" s="375" t="s">
        <v>14402</v>
      </c>
      <c r="B2447" s="330" t="s">
        <v>14403</v>
      </c>
      <c r="C2447" s="375" t="s">
        <v>75</v>
      </c>
      <c r="D2447" s="375" t="s">
        <v>26838</v>
      </c>
      <c r="F2447" t="str">
        <f t="shared" si="78"/>
        <v>98655</v>
      </c>
      <c r="H2447" s="35">
        <f t="shared" si="79"/>
        <v>476.56</v>
      </c>
    </row>
    <row r="2448" spans="1:8" ht="27">
      <c r="A2448" s="375" t="s">
        <v>14404</v>
      </c>
      <c r="B2448" s="330" t="s">
        <v>14405</v>
      </c>
      <c r="C2448" s="375" t="s">
        <v>75</v>
      </c>
      <c r="D2448" s="375" t="s">
        <v>26839</v>
      </c>
      <c r="F2448" t="str">
        <f t="shared" si="78"/>
        <v>98656</v>
      </c>
      <c r="H2448" s="35">
        <f t="shared" si="79"/>
        <v>483.74</v>
      </c>
    </row>
    <row r="2449" spans="1:8" ht="27">
      <c r="A2449" s="375" t="s">
        <v>14406</v>
      </c>
      <c r="B2449" s="330" t="s">
        <v>14407</v>
      </c>
      <c r="C2449" s="375" t="s">
        <v>75</v>
      </c>
      <c r="D2449" s="375" t="s">
        <v>26840</v>
      </c>
      <c r="F2449" t="str">
        <f t="shared" si="78"/>
        <v>98657</v>
      </c>
      <c r="H2449" s="35">
        <f t="shared" si="79"/>
        <v>490.93</v>
      </c>
    </row>
    <row r="2450" spans="1:8" ht="27">
      <c r="A2450" s="375" t="s">
        <v>14408</v>
      </c>
      <c r="B2450" s="330" t="s">
        <v>14409</v>
      </c>
      <c r="C2450" s="375" t="s">
        <v>75</v>
      </c>
      <c r="D2450" s="375" t="s">
        <v>26841</v>
      </c>
      <c r="F2450" t="str">
        <f t="shared" si="78"/>
        <v>98658</v>
      </c>
      <c r="H2450" s="35">
        <f t="shared" si="79"/>
        <v>498.14</v>
      </c>
    </row>
    <row r="2451" spans="1:8" ht="27">
      <c r="A2451" s="375" t="s">
        <v>14410</v>
      </c>
      <c r="B2451" s="330" t="s">
        <v>14411</v>
      </c>
      <c r="C2451" s="375" t="s">
        <v>75</v>
      </c>
      <c r="D2451" s="375" t="s">
        <v>26842</v>
      </c>
      <c r="F2451" t="str">
        <f t="shared" si="78"/>
        <v>98659</v>
      </c>
      <c r="H2451" s="35">
        <f t="shared" si="79"/>
        <v>512.53</v>
      </c>
    </row>
    <row r="2452" spans="1:8" ht="27">
      <c r="A2452" s="375" t="s">
        <v>21731</v>
      </c>
      <c r="B2452" s="330" t="s">
        <v>21732</v>
      </c>
      <c r="C2452" s="375" t="s">
        <v>75</v>
      </c>
      <c r="D2452" s="375" t="s">
        <v>26843</v>
      </c>
      <c r="F2452" t="str">
        <f t="shared" si="78"/>
        <v>98746</v>
      </c>
      <c r="H2452" s="35">
        <f t="shared" si="79"/>
        <v>59.26</v>
      </c>
    </row>
    <row r="2453" spans="1:8" ht="27">
      <c r="A2453" s="375" t="s">
        <v>21733</v>
      </c>
      <c r="B2453" s="330" t="s">
        <v>21734</v>
      </c>
      <c r="C2453" s="375" t="s">
        <v>75</v>
      </c>
      <c r="D2453" s="375" t="s">
        <v>23801</v>
      </c>
      <c r="F2453" t="str">
        <f t="shared" si="78"/>
        <v>98749</v>
      </c>
      <c r="H2453" s="35">
        <f t="shared" si="79"/>
        <v>68.58</v>
      </c>
    </row>
    <row r="2454" spans="1:8" ht="27">
      <c r="A2454" s="375" t="s">
        <v>21735</v>
      </c>
      <c r="B2454" s="330" t="s">
        <v>21736</v>
      </c>
      <c r="C2454" s="375" t="s">
        <v>75</v>
      </c>
      <c r="D2454" s="375" t="s">
        <v>26844</v>
      </c>
      <c r="F2454" t="str">
        <f t="shared" si="78"/>
        <v>98750</v>
      </c>
      <c r="H2454" s="35">
        <f t="shared" si="79"/>
        <v>79.67</v>
      </c>
    </row>
    <row r="2455" spans="1:8" ht="27">
      <c r="A2455" s="375" t="s">
        <v>21738</v>
      </c>
      <c r="B2455" s="330" t="s">
        <v>21739</v>
      </c>
      <c r="C2455" s="375" t="s">
        <v>75</v>
      </c>
      <c r="D2455" s="375" t="s">
        <v>24491</v>
      </c>
      <c r="F2455" t="str">
        <f t="shared" si="78"/>
        <v>98751</v>
      </c>
      <c r="H2455" s="35">
        <f t="shared" si="79"/>
        <v>108.48</v>
      </c>
    </row>
    <row r="2456" spans="1:8" ht="27">
      <c r="A2456" s="375" t="s">
        <v>21740</v>
      </c>
      <c r="B2456" s="330" t="s">
        <v>21741</v>
      </c>
      <c r="C2456" s="375" t="s">
        <v>75</v>
      </c>
      <c r="D2456" s="375" t="s">
        <v>26845</v>
      </c>
      <c r="F2456" t="str">
        <f t="shared" si="78"/>
        <v>98752</v>
      </c>
      <c r="H2456" s="35">
        <f t="shared" si="79"/>
        <v>142.87</v>
      </c>
    </row>
    <row r="2457" spans="1:8" ht="27">
      <c r="A2457" s="375" t="s">
        <v>21742</v>
      </c>
      <c r="B2457" s="330" t="s">
        <v>21743</v>
      </c>
      <c r="C2457" s="375" t="s">
        <v>75</v>
      </c>
      <c r="D2457" s="375" t="s">
        <v>26846</v>
      </c>
      <c r="F2457" t="str">
        <f t="shared" si="78"/>
        <v>98753</v>
      </c>
      <c r="H2457" s="35">
        <f t="shared" si="79"/>
        <v>185.38</v>
      </c>
    </row>
    <row r="2458" spans="1:8" ht="40.5">
      <c r="A2458" s="375" t="s">
        <v>14412</v>
      </c>
      <c r="B2458" s="330" t="s">
        <v>14413</v>
      </c>
      <c r="C2458" s="375" t="s">
        <v>73</v>
      </c>
      <c r="D2458" s="375" t="s">
        <v>25680</v>
      </c>
      <c r="F2458" t="str">
        <f t="shared" si="78"/>
        <v>98560</v>
      </c>
      <c r="H2458" s="35">
        <f t="shared" si="79"/>
        <v>41.55</v>
      </c>
    </row>
    <row r="2459" spans="1:8" ht="40.5">
      <c r="A2459" s="375" t="s">
        <v>14414</v>
      </c>
      <c r="B2459" s="330" t="s">
        <v>14415</v>
      </c>
      <c r="C2459" s="375" t="s">
        <v>73</v>
      </c>
      <c r="D2459" s="375" t="s">
        <v>22861</v>
      </c>
      <c r="F2459" t="str">
        <f t="shared" si="78"/>
        <v>98561</v>
      </c>
      <c r="H2459" s="35">
        <f t="shared" si="79"/>
        <v>38.53</v>
      </c>
    </row>
    <row r="2460" spans="1:8" ht="40.5">
      <c r="A2460" s="375" t="s">
        <v>14416</v>
      </c>
      <c r="B2460" s="330" t="s">
        <v>14417</v>
      </c>
      <c r="C2460" s="375" t="s">
        <v>73</v>
      </c>
      <c r="D2460" s="375" t="s">
        <v>22691</v>
      </c>
      <c r="F2460" t="str">
        <f t="shared" si="78"/>
        <v>98562</v>
      </c>
      <c r="H2460" s="35">
        <f t="shared" si="79"/>
        <v>36.11</v>
      </c>
    </row>
    <row r="2461" spans="1:8" ht="40.5">
      <c r="A2461" s="375" t="s">
        <v>10076</v>
      </c>
      <c r="B2461" s="330" t="s">
        <v>2217</v>
      </c>
      <c r="C2461" s="375" t="s">
        <v>73</v>
      </c>
      <c r="D2461" s="375" t="s">
        <v>26847</v>
      </c>
      <c r="F2461" t="str">
        <f t="shared" si="78"/>
        <v>83735</v>
      </c>
      <c r="H2461" s="35">
        <f t="shared" si="79"/>
        <v>69.59</v>
      </c>
    </row>
    <row r="2462" spans="1:8" ht="40.5">
      <c r="A2462" s="375" t="s">
        <v>14418</v>
      </c>
      <c r="B2462" s="330" t="s">
        <v>24546</v>
      </c>
      <c r="C2462" s="375" t="s">
        <v>73</v>
      </c>
      <c r="D2462" s="375" t="s">
        <v>24778</v>
      </c>
      <c r="F2462" t="str">
        <f t="shared" si="78"/>
        <v>98555</v>
      </c>
      <c r="H2462" s="35">
        <f t="shared" si="79"/>
        <v>34.92</v>
      </c>
    </row>
    <row r="2463" spans="1:8" ht="40.5">
      <c r="A2463" s="375" t="s">
        <v>14419</v>
      </c>
      <c r="B2463" s="330" t="s">
        <v>24547</v>
      </c>
      <c r="C2463" s="375" t="s">
        <v>73</v>
      </c>
      <c r="D2463" s="375" t="s">
        <v>26312</v>
      </c>
      <c r="F2463" t="str">
        <f t="shared" si="78"/>
        <v>98556</v>
      </c>
      <c r="H2463" s="35">
        <f t="shared" si="79"/>
        <v>60.31</v>
      </c>
    </row>
    <row r="2464" spans="1:8" ht="40.5">
      <c r="A2464" s="375" t="s">
        <v>14420</v>
      </c>
      <c r="B2464" s="330" t="s">
        <v>24548</v>
      </c>
      <c r="C2464" s="375" t="s">
        <v>113</v>
      </c>
      <c r="D2464" s="375" t="s">
        <v>23669</v>
      </c>
      <c r="F2464" t="str">
        <f t="shared" si="78"/>
        <v>98558</v>
      </c>
      <c r="H2464" s="35">
        <f t="shared" si="79"/>
        <v>9.36</v>
      </c>
    </row>
    <row r="2465" spans="1:8" ht="27">
      <c r="A2465" s="375" t="s">
        <v>14422</v>
      </c>
      <c r="B2465" s="330" t="s">
        <v>14423</v>
      </c>
      <c r="C2465" s="375" t="s">
        <v>75</v>
      </c>
      <c r="D2465" s="375" t="s">
        <v>13871</v>
      </c>
      <c r="F2465" t="str">
        <f t="shared" si="78"/>
        <v>98559</v>
      </c>
      <c r="H2465" s="35">
        <f t="shared" si="79"/>
        <v>4.3899999999999997</v>
      </c>
    </row>
    <row r="2466" spans="1:8" ht="27">
      <c r="A2466" s="375" t="s">
        <v>10077</v>
      </c>
      <c r="B2466" s="330" t="s">
        <v>2218</v>
      </c>
      <c r="C2466" s="375" t="s">
        <v>73</v>
      </c>
      <c r="D2466" s="375" t="s">
        <v>12048</v>
      </c>
      <c r="F2466" t="str">
        <f t="shared" si="78"/>
        <v>68053</v>
      </c>
      <c r="H2466" s="35">
        <f t="shared" si="79"/>
        <v>6.15</v>
      </c>
    </row>
    <row r="2467" spans="1:8" ht="27">
      <c r="A2467" s="375" t="s">
        <v>5361</v>
      </c>
      <c r="B2467" s="330" t="s">
        <v>3100</v>
      </c>
      <c r="C2467" s="375" t="s">
        <v>73</v>
      </c>
      <c r="D2467" s="375" t="s">
        <v>23753</v>
      </c>
      <c r="F2467" t="str">
        <f t="shared" si="78"/>
        <v>74033/1</v>
      </c>
      <c r="H2467" s="35">
        <f t="shared" si="79"/>
        <v>56.16</v>
      </c>
    </row>
    <row r="2468" spans="1:8" ht="40.5">
      <c r="A2468" s="375" t="s">
        <v>14424</v>
      </c>
      <c r="B2468" s="330" t="s">
        <v>14425</v>
      </c>
      <c r="C2468" s="375" t="s">
        <v>73</v>
      </c>
      <c r="D2468" s="375" t="s">
        <v>26848</v>
      </c>
      <c r="F2468" t="str">
        <f t="shared" si="78"/>
        <v>98546</v>
      </c>
      <c r="H2468" s="35">
        <f t="shared" si="79"/>
        <v>100.08</v>
      </c>
    </row>
    <row r="2469" spans="1:8" ht="40.5">
      <c r="A2469" s="375" t="s">
        <v>14426</v>
      </c>
      <c r="B2469" s="330" t="s">
        <v>14427</v>
      </c>
      <c r="C2469" s="375" t="s">
        <v>73</v>
      </c>
      <c r="D2469" s="375" t="s">
        <v>26849</v>
      </c>
      <c r="F2469" t="str">
        <f t="shared" si="78"/>
        <v>98547</v>
      </c>
      <c r="H2469" s="35">
        <f t="shared" si="79"/>
        <v>186.37</v>
      </c>
    </row>
    <row r="2470" spans="1:8" ht="40.5">
      <c r="A2470" s="375" t="s">
        <v>5362</v>
      </c>
      <c r="B2470" s="330" t="s">
        <v>3101</v>
      </c>
      <c r="C2470" s="375" t="s">
        <v>73</v>
      </c>
      <c r="D2470" s="375" t="s">
        <v>26850</v>
      </c>
      <c r="F2470" t="str">
        <f t="shared" si="78"/>
        <v>73762/4</v>
      </c>
      <c r="H2470" s="35">
        <f t="shared" si="79"/>
        <v>164.57</v>
      </c>
    </row>
    <row r="2471" spans="1:8" ht="27">
      <c r="A2471" s="375" t="s">
        <v>5363</v>
      </c>
      <c r="B2471" s="330" t="s">
        <v>5364</v>
      </c>
      <c r="C2471" s="375" t="s">
        <v>73</v>
      </c>
      <c r="D2471" s="375" t="s">
        <v>25060</v>
      </c>
      <c r="F2471" t="str">
        <f t="shared" si="78"/>
        <v>74066/2</v>
      </c>
      <c r="H2471" s="35">
        <f t="shared" si="79"/>
        <v>93.69</v>
      </c>
    </row>
    <row r="2472" spans="1:8" ht="27">
      <c r="A2472" s="375" t="s">
        <v>5365</v>
      </c>
      <c r="B2472" s="330" t="s">
        <v>2219</v>
      </c>
      <c r="C2472" s="375" t="s">
        <v>73</v>
      </c>
      <c r="D2472" s="375" t="s">
        <v>13675</v>
      </c>
      <c r="F2472" t="str">
        <f t="shared" si="78"/>
        <v>74106/1</v>
      </c>
      <c r="H2472" s="35">
        <f t="shared" si="79"/>
        <v>10.49</v>
      </c>
    </row>
    <row r="2473" spans="1:8" ht="27">
      <c r="A2473" s="375" t="s">
        <v>14428</v>
      </c>
      <c r="B2473" s="330" t="s">
        <v>14429</v>
      </c>
      <c r="C2473" s="375" t="s">
        <v>73</v>
      </c>
      <c r="D2473" s="375" t="s">
        <v>24844</v>
      </c>
      <c r="F2473" t="str">
        <f t="shared" si="78"/>
        <v>98557</v>
      </c>
      <c r="H2473" s="35">
        <f t="shared" si="79"/>
        <v>30.79</v>
      </c>
    </row>
    <row r="2474" spans="1:8" ht="27">
      <c r="A2474" s="375" t="s">
        <v>5366</v>
      </c>
      <c r="B2474" s="330" t="s">
        <v>3102</v>
      </c>
      <c r="C2474" s="375" t="s">
        <v>73</v>
      </c>
      <c r="D2474" s="375" t="s">
        <v>24881</v>
      </c>
      <c r="F2474" t="str">
        <f t="shared" si="78"/>
        <v>73872/1</v>
      </c>
      <c r="H2474" s="35">
        <f t="shared" si="79"/>
        <v>33.61</v>
      </c>
    </row>
    <row r="2475" spans="1:8" ht="27">
      <c r="A2475" s="375" t="s">
        <v>5367</v>
      </c>
      <c r="B2475" s="404" t="s">
        <v>3103</v>
      </c>
      <c r="C2475" s="375" t="s">
        <v>73</v>
      </c>
      <c r="D2475" s="375" t="s">
        <v>25685</v>
      </c>
      <c r="F2475" t="str">
        <f t="shared" si="78"/>
        <v>73872/2</v>
      </c>
      <c r="H2475" s="35">
        <f t="shared" si="79"/>
        <v>65.17</v>
      </c>
    </row>
    <row r="2476" spans="1:8" ht="27">
      <c r="A2476" s="375" t="s">
        <v>10080</v>
      </c>
      <c r="B2476" s="330" t="s">
        <v>3104</v>
      </c>
      <c r="C2476" s="375" t="s">
        <v>2154</v>
      </c>
      <c r="D2476" s="375" t="s">
        <v>26851</v>
      </c>
      <c r="F2476" t="str">
        <f t="shared" si="78"/>
        <v>72124</v>
      </c>
      <c r="H2476" s="35">
        <f t="shared" si="79"/>
        <v>128.91999999999999</v>
      </c>
    </row>
    <row r="2477" spans="1:8" ht="27">
      <c r="A2477" s="375" t="s">
        <v>5368</v>
      </c>
      <c r="B2477" s="330" t="s">
        <v>3105</v>
      </c>
      <c r="C2477" s="375" t="s">
        <v>75</v>
      </c>
      <c r="D2477" s="375" t="s">
        <v>26852</v>
      </c>
      <c r="F2477" t="str">
        <f t="shared" si="78"/>
        <v>74025/1</v>
      </c>
      <c r="H2477" s="35">
        <f t="shared" si="79"/>
        <v>54.32</v>
      </c>
    </row>
    <row r="2478" spans="1:8" ht="27">
      <c r="A2478" s="375" t="s">
        <v>5369</v>
      </c>
      <c r="B2478" s="404" t="s">
        <v>3106</v>
      </c>
      <c r="C2478" s="375" t="s">
        <v>73</v>
      </c>
      <c r="D2478" s="375" t="s">
        <v>26853</v>
      </c>
      <c r="F2478" t="str">
        <f t="shared" si="78"/>
        <v>74190/1</v>
      </c>
      <c r="H2478" s="35">
        <f t="shared" si="79"/>
        <v>180.29</v>
      </c>
    </row>
    <row r="2479" spans="1:8" ht="40.5">
      <c r="A2479" s="375" t="s">
        <v>14430</v>
      </c>
      <c r="B2479" s="330" t="s">
        <v>14431</v>
      </c>
      <c r="C2479" s="375" t="s">
        <v>73</v>
      </c>
      <c r="D2479" s="375" t="s">
        <v>24854</v>
      </c>
      <c r="F2479" t="str">
        <f t="shared" si="78"/>
        <v>98563</v>
      </c>
      <c r="H2479" s="35">
        <f t="shared" si="79"/>
        <v>28.17</v>
      </c>
    </row>
    <row r="2480" spans="1:8" ht="40.5">
      <c r="A2480" s="375" t="s">
        <v>14432</v>
      </c>
      <c r="B2480" s="330" t="s">
        <v>14433</v>
      </c>
      <c r="C2480" s="375" t="s">
        <v>73</v>
      </c>
      <c r="D2480" s="375" t="s">
        <v>24641</v>
      </c>
      <c r="F2480" t="str">
        <f t="shared" si="78"/>
        <v>98564</v>
      </c>
      <c r="H2480" s="35">
        <f t="shared" si="79"/>
        <v>38.82</v>
      </c>
    </row>
    <row r="2481" spans="1:8" ht="40.5">
      <c r="A2481" s="375" t="s">
        <v>14434</v>
      </c>
      <c r="B2481" s="330" t="s">
        <v>14435</v>
      </c>
      <c r="C2481" s="375" t="s">
        <v>73</v>
      </c>
      <c r="D2481" s="375" t="s">
        <v>24601</v>
      </c>
      <c r="F2481" t="str">
        <f t="shared" si="78"/>
        <v>98565</v>
      </c>
      <c r="H2481" s="35">
        <f t="shared" si="79"/>
        <v>40.72</v>
      </c>
    </row>
    <row r="2482" spans="1:8" ht="40.5">
      <c r="A2482" s="375" t="s">
        <v>14436</v>
      </c>
      <c r="B2482" s="330" t="s">
        <v>14437</v>
      </c>
      <c r="C2482" s="375" t="s">
        <v>73</v>
      </c>
      <c r="D2482" s="375" t="s">
        <v>26854</v>
      </c>
      <c r="F2482" t="str">
        <f t="shared" si="78"/>
        <v>98566</v>
      </c>
      <c r="H2482" s="35">
        <f t="shared" si="79"/>
        <v>51.35</v>
      </c>
    </row>
    <row r="2483" spans="1:8" ht="40.5">
      <c r="A2483" s="375" t="s">
        <v>14438</v>
      </c>
      <c r="B2483" s="330" t="s">
        <v>14439</v>
      </c>
      <c r="C2483" s="375" t="s">
        <v>73</v>
      </c>
      <c r="D2483" s="375" t="s">
        <v>26855</v>
      </c>
      <c r="F2483" t="str">
        <f t="shared" si="78"/>
        <v>98567</v>
      </c>
      <c r="H2483" s="35">
        <f t="shared" si="79"/>
        <v>52.72</v>
      </c>
    </row>
    <row r="2484" spans="1:8" ht="40.5">
      <c r="A2484" s="375" t="s">
        <v>14440</v>
      </c>
      <c r="B2484" s="330" t="s">
        <v>14441</v>
      </c>
      <c r="C2484" s="375" t="s">
        <v>73</v>
      </c>
      <c r="D2484" s="375" t="s">
        <v>24602</v>
      </c>
      <c r="F2484" t="str">
        <f t="shared" si="78"/>
        <v>98568</v>
      </c>
      <c r="H2484" s="35">
        <f t="shared" si="79"/>
        <v>63.33</v>
      </c>
    </row>
    <row r="2485" spans="1:8" ht="40.5">
      <c r="A2485" s="375" t="s">
        <v>14442</v>
      </c>
      <c r="B2485" s="330" t="s">
        <v>14443</v>
      </c>
      <c r="C2485" s="375" t="s">
        <v>73</v>
      </c>
      <c r="D2485" s="375" t="s">
        <v>26856</v>
      </c>
      <c r="F2485" t="str">
        <f t="shared" si="78"/>
        <v>98569</v>
      </c>
      <c r="H2485" s="35">
        <f t="shared" si="79"/>
        <v>65.22</v>
      </c>
    </row>
    <row r="2486" spans="1:8" ht="40.5">
      <c r="A2486" s="375" t="s">
        <v>14444</v>
      </c>
      <c r="B2486" s="330" t="s">
        <v>14445</v>
      </c>
      <c r="C2486" s="375" t="s">
        <v>73</v>
      </c>
      <c r="D2486" s="375" t="s">
        <v>26857</v>
      </c>
      <c r="F2486" t="str">
        <f t="shared" si="78"/>
        <v>98570</v>
      </c>
      <c r="H2486" s="35">
        <f t="shared" si="79"/>
        <v>75.88</v>
      </c>
    </row>
    <row r="2487" spans="1:8" ht="27">
      <c r="A2487" s="375" t="s">
        <v>14446</v>
      </c>
      <c r="B2487" s="330" t="s">
        <v>14447</v>
      </c>
      <c r="C2487" s="375" t="s">
        <v>73</v>
      </c>
      <c r="D2487" s="375" t="s">
        <v>23992</v>
      </c>
      <c r="F2487" t="str">
        <f t="shared" si="78"/>
        <v>98571</v>
      </c>
      <c r="H2487" s="35">
        <f t="shared" si="79"/>
        <v>35.15</v>
      </c>
    </row>
    <row r="2488" spans="1:8" ht="27">
      <c r="A2488" s="375" t="s">
        <v>14449</v>
      </c>
      <c r="B2488" s="330" t="s">
        <v>14450</v>
      </c>
      <c r="C2488" s="375" t="s">
        <v>73</v>
      </c>
      <c r="D2488" s="375" t="s">
        <v>25131</v>
      </c>
      <c r="F2488" t="str">
        <f t="shared" si="78"/>
        <v>98572</v>
      </c>
      <c r="H2488" s="35">
        <f t="shared" si="79"/>
        <v>43.35</v>
      </c>
    </row>
    <row r="2489" spans="1:8" ht="27">
      <c r="A2489" s="375" t="s">
        <v>14451</v>
      </c>
      <c r="B2489" s="330" t="s">
        <v>14452</v>
      </c>
      <c r="C2489" s="375" t="s">
        <v>73</v>
      </c>
      <c r="D2489" s="375" t="s">
        <v>26858</v>
      </c>
      <c r="F2489" t="str">
        <f t="shared" si="78"/>
        <v>98573</v>
      </c>
      <c r="H2489" s="35">
        <f t="shared" si="79"/>
        <v>53.6</v>
      </c>
    </row>
    <row r="2490" spans="1:8" ht="54">
      <c r="A2490" s="375" t="s">
        <v>5370</v>
      </c>
      <c r="B2490" s="330" t="s">
        <v>2220</v>
      </c>
      <c r="C2490" s="375" t="s">
        <v>75</v>
      </c>
      <c r="D2490" s="375" t="s">
        <v>14890</v>
      </c>
      <c r="F2490" t="str">
        <f t="shared" si="78"/>
        <v>73798/1</v>
      </c>
      <c r="H2490" s="35">
        <f t="shared" si="79"/>
        <v>31.35</v>
      </c>
    </row>
    <row r="2491" spans="1:8" ht="54">
      <c r="A2491" s="375" t="s">
        <v>5371</v>
      </c>
      <c r="B2491" s="330" t="s">
        <v>3107</v>
      </c>
      <c r="C2491" s="375" t="s">
        <v>75</v>
      </c>
      <c r="D2491" s="375" t="s">
        <v>26859</v>
      </c>
      <c r="F2491" t="str">
        <f t="shared" si="78"/>
        <v>73798/3</v>
      </c>
      <c r="H2491" s="35">
        <f t="shared" si="79"/>
        <v>48.82</v>
      </c>
    </row>
    <row r="2492" spans="1:8" ht="40.5">
      <c r="A2492" s="375" t="s">
        <v>10081</v>
      </c>
      <c r="B2492" s="330" t="s">
        <v>3108</v>
      </c>
      <c r="C2492" s="375" t="s">
        <v>75</v>
      </c>
      <c r="D2492" s="375" t="s">
        <v>7698</v>
      </c>
      <c r="F2492" t="str">
        <f t="shared" si="78"/>
        <v>91831</v>
      </c>
      <c r="H2492" s="35">
        <f t="shared" si="79"/>
        <v>6.82</v>
      </c>
    </row>
    <row r="2493" spans="1:8" ht="40.5">
      <c r="A2493" s="375" t="s">
        <v>23488</v>
      </c>
      <c r="B2493" s="330" t="s">
        <v>23489</v>
      </c>
      <c r="C2493" s="375" t="s">
        <v>75</v>
      </c>
      <c r="D2493" s="375" t="s">
        <v>23583</v>
      </c>
      <c r="F2493" t="str">
        <f t="shared" si="78"/>
        <v>91833</v>
      </c>
      <c r="H2493" s="35">
        <f t="shared" si="79"/>
        <v>7.17</v>
      </c>
    </row>
    <row r="2494" spans="1:8" ht="40.5">
      <c r="A2494" s="375" t="s">
        <v>10082</v>
      </c>
      <c r="B2494" s="330" t="s">
        <v>3109</v>
      </c>
      <c r="C2494" s="375" t="s">
        <v>75</v>
      </c>
      <c r="D2494" s="375" t="s">
        <v>9056</v>
      </c>
      <c r="F2494" t="str">
        <f t="shared" si="78"/>
        <v>91834</v>
      </c>
      <c r="H2494" s="35">
        <f t="shared" si="79"/>
        <v>7.71</v>
      </c>
    </row>
    <row r="2495" spans="1:8" ht="40.5">
      <c r="A2495" s="375" t="s">
        <v>23490</v>
      </c>
      <c r="B2495" s="330" t="s">
        <v>23491</v>
      </c>
      <c r="C2495" s="375" t="s">
        <v>75</v>
      </c>
      <c r="D2495" s="375" t="s">
        <v>14138</v>
      </c>
      <c r="F2495" t="str">
        <f t="shared" si="78"/>
        <v>91835</v>
      </c>
      <c r="H2495" s="35">
        <f t="shared" si="79"/>
        <v>8.65</v>
      </c>
    </row>
    <row r="2496" spans="1:8" ht="40.5">
      <c r="A2496" s="375" t="s">
        <v>10084</v>
      </c>
      <c r="B2496" s="330" t="s">
        <v>3110</v>
      </c>
      <c r="C2496" s="375" t="s">
        <v>75</v>
      </c>
      <c r="D2496" s="375" t="s">
        <v>26860</v>
      </c>
      <c r="F2496" t="str">
        <f t="shared" si="78"/>
        <v>91836</v>
      </c>
      <c r="H2496" s="35">
        <f t="shared" si="79"/>
        <v>9.98</v>
      </c>
    </row>
    <row r="2497" spans="1:8" ht="40.5">
      <c r="A2497" s="375" t="s">
        <v>23492</v>
      </c>
      <c r="B2497" s="330" t="s">
        <v>23493</v>
      </c>
      <c r="C2497" s="375" t="s">
        <v>75</v>
      </c>
      <c r="D2497" s="375" t="s">
        <v>25434</v>
      </c>
      <c r="F2497" t="str">
        <f t="shared" si="78"/>
        <v>91837</v>
      </c>
      <c r="H2497" s="35">
        <f t="shared" si="79"/>
        <v>12.23</v>
      </c>
    </row>
    <row r="2498" spans="1:8" ht="40.5">
      <c r="A2498" s="375" t="s">
        <v>23494</v>
      </c>
      <c r="B2498" s="330" t="s">
        <v>23495</v>
      </c>
      <c r="C2498" s="375" t="s">
        <v>75</v>
      </c>
      <c r="D2498" s="375" t="s">
        <v>23756</v>
      </c>
      <c r="F2498" t="str">
        <f t="shared" si="78"/>
        <v>91839</v>
      </c>
      <c r="H2498" s="35">
        <f t="shared" si="79"/>
        <v>9.75</v>
      </c>
    </row>
    <row r="2499" spans="1:8" ht="40.5">
      <c r="A2499" s="375" t="s">
        <v>23496</v>
      </c>
      <c r="B2499" s="330" t="s">
        <v>23497</v>
      </c>
      <c r="C2499" s="375" t="s">
        <v>75</v>
      </c>
      <c r="D2499" s="375" t="s">
        <v>26861</v>
      </c>
      <c r="F2499" t="str">
        <f t="shared" si="78"/>
        <v>91840</v>
      </c>
      <c r="H2499" s="35">
        <f t="shared" si="79"/>
        <v>12.41</v>
      </c>
    </row>
    <row r="2500" spans="1:8" ht="40.5">
      <c r="A2500" s="375" t="s">
        <v>23498</v>
      </c>
      <c r="B2500" s="330" t="s">
        <v>23499</v>
      </c>
      <c r="C2500" s="375" t="s">
        <v>75</v>
      </c>
      <c r="D2500" s="375" t="s">
        <v>14534</v>
      </c>
      <c r="F2500" t="str">
        <f t="shared" si="78"/>
        <v>91841</v>
      </c>
      <c r="H2500" s="35">
        <f t="shared" si="79"/>
        <v>11.73</v>
      </c>
    </row>
    <row r="2501" spans="1:8" ht="40.5">
      <c r="A2501" s="375" t="s">
        <v>10086</v>
      </c>
      <c r="B2501" s="330" t="s">
        <v>3111</v>
      </c>
      <c r="C2501" s="375" t="s">
        <v>75</v>
      </c>
      <c r="D2501" s="375" t="s">
        <v>13722</v>
      </c>
      <c r="F2501" t="str">
        <f t="shared" ref="F2501:F2564" si="80">TRIM(A2501)</f>
        <v>91842</v>
      </c>
      <c r="H2501" s="35">
        <f t="shared" ref="H2501:H2564" si="81">ROUND(D2501*(1+$H$1),2)</f>
        <v>5.27</v>
      </c>
    </row>
    <row r="2502" spans="1:8" ht="40.5">
      <c r="A2502" s="375" t="s">
        <v>23500</v>
      </c>
      <c r="B2502" s="330" t="s">
        <v>23501</v>
      </c>
      <c r="C2502" s="375" t="s">
        <v>75</v>
      </c>
      <c r="D2502" s="375" t="s">
        <v>22711</v>
      </c>
      <c r="F2502" t="str">
        <f t="shared" si="80"/>
        <v>91843</v>
      </c>
      <c r="H2502" s="35">
        <f t="shared" si="81"/>
        <v>5.63</v>
      </c>
    </row>
    <row r="2503" spans="1:8" ht="40.5">
      <c r="A2503" s="375" t="s">
        <v>10088</v>
      </c>
      <c r="B2503" s="330" t="s">
        <v>3112</v>
      </c>
      <c r="C2503" s="375" t="s">
        <v>75</v>
      </c>
      <c r="D2503" s="375" t="s">
        <v>12048</v>
      </c>
      <c r="F2503" t="str">
        <f t="shared" si="80"/>
        <v>91844</v>
      </c>
      <c r="H2503" s="35">
        <f t="shared" si="81"/>
        <v>6.15</v>
      </c>
    </row>
    <row r="2504" spans="1:8" ht="40.5">
      <c r="A2504" s="375" t="s">
        <v>23502</v>
      </c>
      <c r="B2504" s="330" t="s">
        <v>23503</v>
      </c>
      <c r="C2504" s="375" t="s">
        <v>75</v>
      </c>
      <c r="D2504" s="375" t="s">
        <v>12271</v>
      </c>
      <c r="F2504" t="str">
        <f t="shared" si="80"/>
        <v>91845</v>
      </c>
      <c r="H2504" s="35">
        <f t="shared" si="81"/>
        <v>7.1</v>
      </c>
    </row>
    <row r="2505" spans="1:8" ht="40.5">
      <c r="A2505" s="375" t="s">
        <v>10089</v>
      </c>
      <c r="B2505" s="330" t="s">
        <v>3113</v>
      </c>
      <c r="C2505" s="375" t="s">
        <v>75</v>
      </c>
      <c r="D2505" s="375" t="s">
        <v>13881</v>
      </c>
      <c r="F2505" t="str">
        <f t="shared" si="80"/>
        <v>91846</v>
      </c>
      <c r="H2505" s="35">
        <f t="shared" si="81"/>
        <v>8.44</v>
      </c>
    </row>
    <row r="2506" spans="1:8" ht="40.5">
      <c r="A2506" s="375" t="s">
        <v>23504</v>
      </c>
      <c r="B2506" s="330" t="s">
        <v>23505</v>
      </c>
      <c r="C2506" s="375" t="s">
        <v>75</v>
      </c>
      <c r="D2506" s="375" t="s">
        <v>24710</v>
      </c>
      <c r="F2506" t="str">
        <f t="shared" si="80"/>
        <v>91847</v>
      </c>
      <c r="H2506" s="35">
        <f t="shared" si="81"/>
        <v>10.68</v>
      </c>
    </row>
    <row r="2507" spans="1:8" ht="40.5">
      <c r="A2507" s="375" t="s">
        <v>23506</v>
      </c>
      <c r="B2507" s="330" t="s">
        <v>23507</v>
      </c>
      <c r="C2507" s="375" t="s">
        <v>75</v>
      </c>
      <c r="D2507" s="375" t="s">
        <v>23475</v>
      </c>
      <c r="F2507" t="str">
        <f t="shared" si="80"/>
        <v>91849</v>
      </c>
      <c r="H2507" s="35">
        <f t="shared" si="81"/>
        <v>8.2100000000000009</v>
      </c>
    </row>
    <row r="2508" spans="1:8" ht="40.5">
      <c r="A2508" s="375" t="s">
        <v>23508</v>
      </c>
      <c r="B2508" s="330" t="s">
        <v>23509</v>
      </c>
      <c r="C2508" s="375" t="s">
        <v>75</v>
      </c>
      <c r="D2508" s="375" t="s">
        <v>23597</v>
      </c>
      <c r="F2508" t="str">
        <f t="shared" si="80"/>
        <v>91850</v>
      </c>
      <c r="H2508" s="35">
        <f t="shared" si="81"/>
        <v>10.93</v>
      </c>
    </row>
    <row r="2509" spans="1:8" ht="40.5">
      <c r="A2509" s="375" t="s">
        <v>23510</v>
      </c>
      <c r="B2509" s="330" t="s">
        <v>23511</v>
      </c>
      <c r="C2509" s="375" t="s">
        <v>75</v>
      </c>
      <c r="D2509" s="375" t="s">
        <v>26716</v>
      </c>
      <c r="F2509" t="str">
        <f t="shared" si="80"/>
        <v>91851</v>
      </c>
      <c r="H2509" s="35">
        <f t="shared" si="81"/>
        <v>10.25</v>
      </c>
    </row>
    <row r="2510" spans="1:8" ht="40.5">
      <c r="A2510" s="375" t="s">
        <v>10091</v>
      </c>
      <c r="B2510" s="330" t="s">
        <v>3114</v>
      </c>
      <c r="C2510" s="375" t="s">
        <v>75</v>
      </c>
      <c r="D2510" s="375" t="s">
        <v>12603</v>
      </c>
      <c r="F2510" t="str">
        <f t="shared" si="80"/>
        <v>91852</v>
      </c>
      <c r="H2510" s="35">
        <f t="shared" si="81"/>
        <v>7.93</v>
      </c>
    </row>
    <row r="2511" spans="1:8" ht="40.5">
      <c r="A2511" s="375" t="s">
        <v>23512</v>
      </c>
      <c r="B2511" s="330" t="s">
        <v>23513</v>
      </c>
      <c r="C2511" s="375" t="s">
        <v>75</v>
      </c>
      <c r="D2511" s="375" t="s">
        <v>13091</v>
      </c>
      <c r="F2511" t="str">
        <f t="shared" si="80"/>
        <v>91853</v>
      </c>
      <c r="H2511" s="35">
        <f t="shared" si="81"/>
        <v>8.26</v>
      </c>
    </row>
    <row r="2512" spans="1:8" ht="40.5">
      <c r="A2512" s="375" t="s">
        <v>10093</v>
      </c>
      <c r="B2512" s="330" t="s">
        <v>3115</v>
      </c>
      <c r="C2512" s="375" t="s">
        <v>75</v>
      </c>
      <c r="D2512" s="375" t="s">
        <v>13810</v>
      </c>
      <c r="F2512" t="str">
        <f t="shared" si="80"/>
        <v>91854</v>
      </c>
      <c r="H2512" s="35">
        <f t="shared" si="81"/>
        <v>8.81</v>
      </c>
    </row>
    <row r="2513" spans="1:8" ht="40.5">
      <c r="A2513" s="375" t="s">
        <v>23514</v>
      </c>
      <c r="B2513" s="330" t="s">
        <v>23515</v>
      </c>
      <c r="C2513" s="375" t="s">
        <v>75</v>
      </c>
      <c r="D2513" s="375" t="s">
        <v>12143</v>
      </c>
      <c r="F2513" t="str">
        <f t="shared" si="80"/>
        <v>91855</v>
      </c>
      <c r="H2513" s="35">
        <f t="shared" si="81"/>
        <v>9.69</v>
      </c>
    </row>
    <row r="2514" spans="1:8" ht="40.5">
      <c r="A2514" s="375" t="s">
        <v>10095</v>
      </c>
      <c r="B2514" s="330" t="s">
        <v>3116</v>
      </c>
      <c r="C2514" s="375" t="s">
        <v>75</v>
      </c>
      <c r="D2514" s="375" t="s">
        <v>10211</v>
      </c>
      <c r="F2514" t="str">
        <f t="shared" si="80"/>
        <v>91856</v>
      </c>
      <c r="H2514" s="35">
        <f t="shared" si="81"/>
        <v>10.99</v>
      </c>
    </row>
    <row r="2515" spans="1:8" ht="40.5">
      <c r="A2515" s="375" t="s">
        <v>23516</v>
      </c>
      <c r="B2515" s="330" t="s">
        <v>23517</v>
      </c>
      <c r="C2515" s="375" t="s">
        <v>75</v>
      </c>
      <c r="D2515" s="375" t="s">
        <v>22597</v>
      </c>
      <c r="F2515" t="str">
        <f t="shared" si="80"/>
        <v>91857</v>
      </c>
      <c r="H2515" s="35">
        <f t="shared" si="81"/>
        <v>13.07</v>
      </c>
    </row>
    <row r="2516" spans="1:8" ht="40.5">
      <c r="A2516" s="375" t="s">
        <v>23518</v>
      </c>
      <c r="B2516" s="330" t="s">
        <v>23519</v>
      </c>
      <c r="C2516" s="375" t="s">
        <v>75</v>
      </c>
      <c r="D2516" s="375" t="s">
        <v>13718</v>
      </c>
      <c r="F2516" t="str">
        <f t="shared" si="80"/>
        <v>91859</v>
      </c>
      <c r="H2516" s="35">
        <f t="shared" si="81"/>
        <v>10.79</v>
      </c>
    </row>
    <row r="2517" spans="1:8" ht="40.5">
      <c r="A2517" s="375" t="s">
        <v>23520</v>
      </c>
      <c r="B2517" s="330" t="s">
        <v>23521</v>
      </c>
      <c r="C2517" s="375" t="s">
        <v>75</v>
      </c>
      <c r="D2517" s="375" t="s">
        <v>23695</v>
      </c>
      <c r="F2517" t="str">
        <f t="shared" si="80"/>
        <v>91860</v>
      </c>
      <c r="H2517" s="35">
        <f t="shared" si="81"/>
        <v>13.36</v>
      </c>
    </row>
    <row r="2518" spans="1:8" ht="40.5">
      <c r="A2518" s="375" t="s">
        <v>23522</v>
      </c>
      <c r="B2518" s="330" t="s">
        <v>23523</v>
      </c>
      <c r="C2518" s="375" t="s">
        <v>75</v>
      </c>
      <c r="D2518" s="375" t="s">
        <v>26862</v>
      </c>
      <c r="F2518" t="str">
        <f t="shared" si="80"/>
        <v>91861</v>
      </c>
      <c r="H2518" s="35">
        <f t="shared" si="81"/>
        <v>12.74</v>
      </c>
    </row>
    <row r="2519" spans="1:8" ht="40.5">
      <c r="A2519" s="375" t="s">
        <v>10096</v>
      </c>
      <c r="B2519" s="330" t="s">
        <v>3117</v>
      </c>
      <c r="C2519" s="375" t="s">
        <v>75</v>
      </c>
      <c r="D2519" s="375" t="s">
        <v>23475</v>
      </c>
      <c r="F2519" t="str">
        <f t="shared" si="80"/>
        <v>91862</v>
      </c>
      <c r="H2519" s="35">
        <f t="shared" si="81"/>
        <v>8.2100000000000009</v>
      </c>
    </row>
    <row r="2520" spans="1:8" ht="40.5">
      <c r="A2520" s="375" t="s">
        <v>10097</v>
      </c>
      <c r="B2520" s="330" t="s">
        <v>3118</v>
      </c>
      <c r="C2520" s="375" t="s">
        <v>75</v>
      </c>
      <c r="D2520" s="375" t="s">
        <v>12143</v>
      </c>
      <c r="F2520" t="str">
        <f t="shared" si="80"/>
        <v>91863</v>
      </c>
      <c r="H2520" s="35">
        <f t="shared" si="81"/>
        <v>9.69</v>
      </c>
    </row>
    <row r="2521" spans="1:8" ht="40.5">
      <c r="A2521" s="375" t="s">
        <v>10098</v>
      </c>
      <c r="B2521" s="330" t="s">
        <v>3119</v>
      </c>
      <c r="C2521" s="375" t="s">
        <v>75</v>
      </c>
      <c r="D2521" s="375" t="s">
        <v>25748</v>
      </c>
      <c r="F2521" t="str">
        <f t="shared" si="80"/>
        <v>91864</v>
      </c>
      <c r="H2521" s="35">
        <f t="shared" si="81"/>
        <v>12.67</v>
      </c>
    </row>
    <row r="2522" spans="1:8" ht="40.5">
      <c r="A2522" s="375" t="s">
        <v>10099</v>
      </c>
      <c r="B2522" s="330" t="s">
        <v>3120</v>
      </c>
      <c r="C2522" s="375" t="s">
        <v>75</v>
      </c>
      <c r="D2522" s="375" t="s">
        <v>24568</v>
      </c>
      <c r="F2522" t="str">
        <f t="shared" si="80"/>
        <v>91865</v>
      </c>
      <c r="H2522" s="35">
        <f t="shared" si="81"/>
        <v>15.74</v>
      </c>
    </row>
    <row r="2523" spans="1:8" ht="40.5">
      <c r="A2523" s="375" t="s">
        <v>10100</v>
      </c>
      <c r="B2523" s="330" t="s">
        <v>3121</v>
      </c>
      <c r="C2523" s="375" t="s">
        <v>75</v>
      </c>
      <c r="D2523" s="375" t="s">
        <v>14359</v>
      </c>
      <c r="F2523" t="str">
        <f t="shared" si="80"/>
        <v>91866</v>
      </c>
      <c r="H2523" s="35">
        <f t="shared" si="81"/>
        <v>6.8</v>
      </c>
    </row>
    <row r="2524" spans="1:8" ht="40.5">
      <c r="A2524" s="375" t="s">
        <v>10102</v>
      </c>
      <c r="B2524" s="330" t="s">
        <v>3122</v>
      </c>
      <c r="C2524" s="375" t="s">
        <v>75</v>
      </c>
      <c r="D2524" s="375" t="s">
        <v>25416</v>
      </c>
      <c r="F2524" t="str">
        <f t="shared" si="80"/>
        <v>91867</v>
      </c>
      <c r="H2524" s="35">
        <f t="shared" si="81"/>
        <v>8.2799999999999994</v>
      </c>
    </row>
    <row r="2525" spans="1:8" ht="40.5">
      <c r="A2525" s="375" t="s">
        <v>10103</v>
      </c>
      <c r="B2525" s="330" t="s">
        <v>3123</v>
      </c>
      <c r="C2525" s="375" t="s">
        <v>75</v>
      </c>
      <c r="D2525" s="375" t="s">
        <v>13821</v>
      </c>
      <c r="F2525" t="str">
        <f t="shared" si="80"/>
        <v>91868</v>
      </c>
      <c r="H2525" s="35">
        <f t="shared" si="81"/>
        <v>11.28</v>
      </c>
    </row>
    <row r="2526" spans="1:8" ht="40.5">
      <c r="A2526" s="375" t="s">
        <v>10104</v>
      </c>
      <c r="B2526" s="330" t="s">
        <v>3124</v>
      </c>
      <c r="C2526" s="375" t="s">
        <v>75</v>
      </c>
      <c r="D2526" s="375" t="s">
        <v>23620</v>
      </c>
      <c r="F2526" t="str">
        <f t="shared" si="80"/>
        <v>91869</v>
      </c>
      <c r="H2526" s="35">
        <f t="shared" si="81"/>
        <v>14.35</v>
      </c>
    </row>
    <row r="2527" spans="1:8" ht="40.5">
      <c r="A2527" s="375" t="s">
        <v>10105</v>
      </c>
      <c r="B2527" s="330" t="s">
        <v>3125</v>
      </c>
      <c r="C2527" s="375" t="s">
        <v>75</v>
      </c>
      <c r="D2527" s="375" t="s">
        <v>17121</v>
      </c>
      <c r="F2527" t="str">
        <f t="shared" si="80"/>
        <v>91870</v>
      </c>
      <c r="H2527" s="35">
        <f t="shared" si="81"/>
        <v>10.1</v>
      </c>
    </row>
    <row r="2528" spans="1:8" ht="40.5">
      <c r="A2528" s="375" t="s">
        <v>10107</v>
      </c>
      <c r="B2528" s="330" t="s">
        <v>3126</v>
      </c>
      <c r="C2528" s="375" t="s">
        <v>75</v>
      </c>
      <c r="D2528" s="375" t="s">
        <v>14001</v>
      </c>
      <c r="F2528" t="str">
        <f t="shared" si="80"/>
        <v>91871</v>
      </c>
      <c r="H2528" s="35">
        <f t="shared" si="81"/>
        <v>11.62</v>
      </c>
    </row>
    <row r="2529" spans="1:8" ht="40.5">
      <c r="A2529" s="375" t="s">
        <v>10109</v>
      </c>
      <c r="B2529" s="330" t="s">
        <v>3127</v>
      </c>
      <c r="C2529" s="375" t="s">
        <v>75</v>
      </c>
      <c r="D2529" s="375" t="s">
        <v>13815</v>
      </c>
      <c r="F2529" t="str">
        <f t="shared" si="80"/>
        <v>91872</v>
      </c>
      <c r="H2529" s="35">
        <f t="shared" si="81"/>
        <v>14.63</v>
      </c>
    </row>
    <row r="2530" spans="1:8" ht="40.5">
      <c r="A2530" s="375" t="s">
        <v>10110</v>
      </c>
      <c r="B2530" s="330" t="s">
        <v>3128</v>
      </c>
      <c r="C2530" s="375" t="s">
        <v>75</v>
      </c>
      <c r="D2530" s="375" t="s">
        <v>22427</v>
      </c>
      <c r="F2530" t="str">
        <f t="shared" si="80"/>
        <v>91873</v>
      </c>
      <c r="H2530" s="35">
        <f t="shared" si="81"/>
        <v>17.64</v>
      </c>
    </row>
    <row r="2531" spans="1:8" ht="27">
      <c r="A2531" s="375" t="s">
        <v>10111</v>
      </c>
      <c r="B2531" s="330" t="s">
        <v>3129</v>
      </c>
      <c r="C2531" s="375" t="s">
        <v>75</v>
      </c>
      <c r="D2531" s="375" t="s">
        <v>22860</v>
      </c>
      <c r="F2531" t="str">
        <f t="shared" si="80"/>
        <v>93008</v>
      </c>
      <c r="H2531" s="35">
        <f t="shared" si="81"/>
        <v>13.5</v>
      </c>
    </row>
    <row r="2532" spans="1:8" ht="27">
      <c r="A2532" s="375" t="s">
        <v>10112</v>
      </c>
      <c r="B2532" s="330" t="s">
        <v>23527</v>
      </c>
      <c r="C2532" s="375" t="s">
        <v>75</v>
      </c>
      <c r="D2532" s="375" t="s">
        <v>14009</v>
      </c>
      <c r="F2532" t="str">
        <f t="shared" si="80"/>
        <v>93009</v>
      </c>
      <c r="H2532" s="35">
        <f t="shared" si="81"/>
        <v>19.41</v>
      </c>
    </row>
    <row r="2533" spans="1:8" ht="27">
      <c r="A2533" s="375" t="s">
        <v>10113</v>
      </c>
      <c r="B2533" s="330" t="s">
        <v>3130</v>
      </c>
      <c r="C2533" s="375" t="s">
        <v>75</v>
      </c>
      <c r="D2533" s="375" t="s">
        <v>10652</v>
      </c>
      <c r="F2533" t="str">
        <f t="shared" si="80"/>
        <v>93010</v>
      </c>
      <c r="H2533" s="35">
        <f t="shared" si="81"/>
        <v>26.64</v>
      </c>
    </row>
    <row r="2534" spans="1:8" ht="27">
      <c r="A2534" s="375" t="s">
        <v>10114</v>
      </c>
      <c r="B2534" s="330" t="s">
        <v>3131</v>
      </c>
      <c r="C2534" s="375" t="s">
        <v>75</v>
      </c>
      <c r="D2534" s="375" t="s">
        <v>24378</v>
      </c>
      <c r="F2534" t="str">
        <f t="shared" si="80"/>
        <v>93011</v>
      </c>
      <c r="H2534" s="35">
        <f t="shared" si="81"/>
        <v>32.33</v>
      </c>
    </row>
    <row r="2535" spans="1:8" ht="27">
      <c r="A2535" s="375" t="s">
        <v>10115</v>
      </c>
      <c r="B2535" s="330" t="s">
        <v>23528</v>
      </c>
      <c r="C2535" s="375" t="s">
        <v>75</v>
      </c>
      <c r="D2535" s="375" t="s">
        <v>26863</v>
      </c>
      <c r="F2535" t="str">
        <f t="shared" si="80"/>
        <v>93012</v>
      </c>
      <c r="H2535" s="35">
        <f t="shared" si="81"/>
        <v>48.18</v>
      </c>
    </row>
    <row r="2536" spans="1:8" ht="40.5">
      <c r="A2536" s="375" t="s">
        <v>10116</v>
      </c>
      <c r="B2536" s="330" t="s">
        <v>5372</v>
      </c>
      <c r="C2536" s="375" t="s">
        <v>75</v>
      </c>
      <c r="D2536" s="375" t="s">
        <v>9895</v>
      </c>
      <c r="F2536" t="str">
        <f t="shared" si="80"/>
        <v>95726</v>
      </c>
      <c r="H2536" s="35">
        <f t="shared" si="81"/>
        <v>5.48</v>
      </c>
    </row>
    <row r="2537" spans="1:8" ht="40.5">
      <c r="A2537" s="375" t="s">
        <v>10117</v>
      </c>
      <c r="B2537" s="330" t="s">
        <v>5373</v>
      </c>
      <c r="C2537" s="375" t="s">
        <v>75</v>
      </c>
      <c r="D2537" s="375" t="s">
        <v>23729</v>
      </c>
      <c r="F2537" t="str">
        <f t="shared" si="80"/>
        <v>95727</v>
      </c>
      <c r="H2537" s="35">
        <f t="shared" si="81"/>
        <v>6.27</v>
      </c>
    </row>
    <row r="2538" spans="1:8" ht="40.5">
      <c r="A2538" s="375" t="s">
        <v>10119</v>
      </c>
      <c r="B2538" s="330" t="s">
        <v>5374</v>
      </c>
      <c r="C2538" s="375" t="s">
        <v>75</v>
      </c>
      <c r="D2538" s="375" t="s">
        <v>23471</v>
      </c>
      <c r="F2538" t="str">
        <f t="shared" si="80"/>
        <v>95728</v>
      </c>
      <c r="H2538" s="35">
        <f t="shared" si="81"/>
        <v>7.89</v>
      </c>
    </row>
    <row r="2539" spans="1:8" ht="40.5">
      <c r="A2539" s="375" t="s">
        <v>10120</v>
      </c>
      <c r="B2539" s="330" t="s">
        <v>5375</v>
      </c>
      <c r="C2539" s="375" t="s">
        <v>75</v>
      </c>
      <c r="D2539" s="375" t="s">
        <v>8560</v>
      </c>
      <c r="F2539" t="str">
        <f t="shared" si="80"/>
        <v>95729</v>
      </c>
      <c r="H2539" s="35">
        <f t="shared" si="81"/>
        <v>7.57</v>
      </c>
    </row>
    <row r="2540" spans="1:8" ht="40.5">
      <c r="A2540" s="375" t="s">
        <v>10121</v>
      </c>
      <c r="B2540" s="330" t="s">
        <v>5376</v>
      </c>
      <c r="C2540" s="375" t="s">
        <v>75</v>
      </c>
      <c r="D2540" s="375" t="s">
        <v>8659</v>
      </c>
      <c r="F2540" t="str">
        <f t="shared" si="80"/>
        <v>95730</v>
      </c>
      <c r="H2540" s="35">
        <f t="shared" si="81"/>
        <v>8.35</v>
      </c>
    </row>
    <row r="2541" spans="1:8" ht="40.5">
      <c r="A2541" s="375" t="s">
        <v>10122</v>
      </c>
      <c r="B2541" s="330" t="s">
        <v>5377</v>
      </c>
      <c r="C2541" s="375" t="s">
        <v>75</v>
      </c>
      <c r="D2541" s="375" t="s">
        <v>26860</v>
      </c>
      <c r="F2541" t="str">
        <f t="shared" si="80"/>
        <v>95731</v>
      </c>
      <c r="H2541" s="35">
        <f t="shared" si="81"/>
        <v>9.98</v>
      </c>
    </row>
    <row r="2542" spans="1:8" ht="40.5">
      <c r="A2542" s="375" t="s">
        <v>10124</v>
      </c>
      <c r="B2542" s="330" t="s">
        <v>5378</v>
      </c>
      <c r="C2542" s="375" t="s">
        <v>113</v>
      </c>
      <c r="D2542" s="375" t="s">
        <v>24412</v>
      </c>
      <c r="F2542" t="str">
        <f t="shared" si="80"/>
        <v>95732</v>
      </c>
      <c r="H2542" s="35">
        <f t="shared" si="81"/>
        <v>4.28</v>
      </c>
    </row>
    <row r="2543" spans="1:8" ht="40.5">
      <c r="A2543" s="375" t="s">
        <v>10125</v>
      </c>
      <c r="B2543" s="330" t="s">
        <v>5379</v>
      </c>
      <c r="C2543" s="375" t="s">
        <v>75</v>
      </c>
      <c r="D2543" s="375" t="s">
        <v>26864</v>
      </c>
      <c r="F2543" t="str">
        <f t="shared" si="80"/>
        <v>95745</v>
      </c>
      <c r="H2543" s="35">
        <f t="shared" si="81"/>
        <v>21.2</v>
      </c>
    </row>
    <row r="2544" spans="1:8" ht="40.5">
      <c r="A2544" s="375" t="s">
        <v>10126</v>
      </c>
      <c r="B2544" s="404" t="s">
        <v>5380</v>
      </c>
      <c r="C2544" s="375" t="s">
        <v>75</v>
      </c>
      <c r="D2544" s="375" t="s">
        <v>26865</v>
      </c>
      <c r="F2544" t="str">
        <f t="shared" si="80"/>
        <v>95746</v>
      </c>
      <c r="H2544" s="35">
        <f t="shared" si="81"/>
        <v>26.49</v>
      </c>
    </row>
    <row r="2545" spans="1:8" ht="40.5">
      <c r="A2545" s="375" t="s">
        <v>10127</v>
      </c>
      <c r="B2545" s="330" t="s">
        <v>5381</v>
      </c>
      <c r="C2545" s="375" t="s">
        <v>75</v>
      </c>
      <c r="D2545" s="375" t="s">
        <v>24352</v>
      </c>
      <c r="F2545" t="str">
        <f t="shared" si="80"/>
        <v>95747</v>
      </c>
      <c r="H2545" s="35">
        <f t="shared" si="81"/>
        <v>43.96</v>
      </c>
    </row>
    <row r="2546" spans="1:8" ht="40.5">
      <c r="A2546" s="375" t="s">
        <v>10128</v>
      </c>
      <c r="B2546" s="404" t="s">
        <v>5382</v>
      </c>
      <c r="C2546" s="375" t="s">
        <v>75</v>
      </c>
      <c r="D2546" s="375" t="s">
        <v>24395</v>
      </c>
      <c r="F2546" t="str">
        <f t="shared" si="80"/>
        <v>95748</v>
      </c>
      <c r="H2546" s="35">
        <f t="shared" si="81"/>
        <v>47.64</v>
      </c>
    </row>
    <row r="2547" spans="1:8" ht="40.5">
      <c r="A2547" s="375" t="s">
        <v>10129</v>
      </c>
      <c r="B2547" s="330" t="s">
        <v>5383</v>
      </c>
      <c r="C2547" s="375" t="s">
        <v>75</v>
      </c>
      <c r="D2547" s="375" t="s">
        <v>24676</v>
      </c>
      <c r="F2547" t="str">
        <f t="shared" si="80"/>
        <v>95749</v>
      </c>
      <c r="H2547" s="35">
        <f t="shared" si="81"/>
        <v>28</v>
      </c>
    </row>
    <row r="2548" spans="1:8" ht="40.5">
      <c r="A2548" s="375" t="s">
        <v>10130</v>
      </c>
      <c r="B2548" s="404" t="s">
        <v>5384</v>
      </c>
      <c r="C2548" s="375" t="s">
        <v>75</v>
      </c>
      <c r="D2548" s="375" t="s">
        <v>26866</v>
      </c>
      <c r="F2548" t="str">
        <f t="shared" si="80"/>
        <v>95750</v>
      </c>
      <c r="H2548" s="35">
        <f t="shared" si="81"/>
        <v>33.15</v>
      </c>
    </row>
    <row r="2549" spans="1:8" ht="40.5">
      <c r="A2549" s="375" t="s">
        <v>10132</v>
      </c>
      <c r="B2549" s="404" t="s">
        <v>5385</v>
      </c>
      <c r="C2549" s="375" t="s">
        <v>75</v>
      </c>
      <c r="D2549" s="375" t="s">
        <v>26867</v>
      </c>
      <c r="F2549" t="str">
        <f t="shared" si="80"/>
        <v>95751</v>
      </c>
      <c r="H2549" s="35">
        <f t="shared" si="81"/>
        <v>50.42</v>
      </c>
    </row>
    <row r="2550" spans="1:8" ht="54">
      <c r="A2550" s="375" t="s">
        <v>10133</v>
      </c>
      <c r="B2550" s="330" t="s">
        <v>5386</v>
      </c>
      <c r="C2550" s="375" t="s">
        <v>75</v>
      </c>
      <c r="D2550" s="375" t="s">
        <v>26868</v>
      </c>
      <c r="F2550" t="str">
        <f t="shared" si="80"/>
        <v>95752</v>
      </c>
      <c r="H2550" s="35">
        <f t="shared" si="81"/>
        <v>53.85</v>
      </c>
    </row>
    <row r="2551" spans="1:8" ht="27">
      <c r="A2551" s="375" t="s">
        <v>23531</v>
      </c>
      <c r="B2551" s="330" t="s">
        <v>23532</v>
      </c>
      <c r="C2551" s="375" t="s">
        <v>75</v>
      </c>
      <c r="D2551" s="375" t="s">
        <v>10090</v>
      </c>
      <c r="F2551" t="str">
        <f t="shared" si="80"/>
        <v>97667</v>
      </c>
      <c r="H2551" s="35">
        <f t="shared" si="81"/>
        <v>8.1199999999999992</v>
      </c>
    </row>
    <row r="2552" spans="1:8" ht="27">
      <c r="A2552" s="375" t="s">
        <v>23533</v>
      </c>
      <c r="B2552" s="330" t="s">
        <v>23534</v>
      </c>
      <c r="C2552" s="375" t="s">
        <v>75</v>
      </c>
      <c r="D2552" s="375" t="s">
        <v>13844</v>
      </c>
      <c r="F2552" t="str">
        <f t="shared" si="80"/>
        <v>97668</v>
      </c>
      <c r="H2552" s="35">
        <f t="shared" si="81"/>
        <v>12.46</v>
      </c>
    </row>
    <row r="2553" spans="1:8" ht="27">
      <c r="A2553" s="375" t="s">
        <v>23535</v>
      </c>
      <c r="B2553" s="330" t="s">
        <v>23536</v>
      </c>
      <c r="C2553" s="375" t="s">
        <v>75</v>
      </c>
      <c r="D2553" s="375" t="s">
        <v>22604</v>
      </c>
      <c r="F2553" t="str">
        <f t="shared" si="80"/>
        <v>97669</v>
      </c>
      <c r="H2553" s="35">
        <f t="shared" si="81"/>
        <v>19.87</v>
      </c>
    </row>
    <row r="2554" spans="1:8" ht="27">
      <c r="A2554" s="375" t="s">
        <v>23538</v>
      </c>
      <c r="B2554" s="330" t="s">
        <v>23539</v>
      </c>
      <c r="C2554" s="375" t="s">
        <v>75</v>
      </c>
      <c r="D2554" s="375" t="s">
        <v>24846</v>
      </c>
      <c r="F2554" t="str">
        <f t="shared" si="80"/>
        <v>97670</v>
      </c>
      <c r="H2554" s="35">
        <f t="shared" si="81"/>
        <v>25.58</v>
      </c>
    </row>
    <row r="2555" spans="1:8" ht="27">
      <c r="A2555" s="375" t="s">
        <v>10134</v>
      </c>
      <c r="B2555" s="330" t="s">
        <v>3132</v>
      </c>
      <c r="C2555" s="375" t="s">
        <v>113</v>
      </c>
      <c r="D2555" s="375" t="s">
        <v>22435</v>
      </c>
      <c r="F2555" t="str">
        <f t="shared" si="80"/>
        <v>72263</v>
      </c>
      <c r="H2555" s="35">
        <f t="shared" si="81"/>
        <v>25.62</v>
      </c>
    </row>
    <row r="2556" spans="1:8" ht="27">
      <c r="A2556" s="375" t="s">
        <v>10136</v>
      </c>
      <c r="B2556" s="330" t="s">
        <v>5387</v>
      </c>
      <c r="C2556" s="375" t="s">
        <v>113</v>
      </c>
      <c r="D2556" s="375" t="s">
        <v>26869</v>
      </c>
      <c r="F2556" t="str">
        <f t="shared" si="80"/>
        <v>72271</v>
      </c>
      <c r="H2556" s="35">
        <f t="shared" si="81"/>
        <v>14.61</v>
      </c>
    </row>
    <row r="2557" spans="1:8" ht="27">
      <c r="A2557" s="375" t="s">
        <v>10137</v>
      </c>
      <c r="B2557" s="330" t="s">
        <v>5388</v>
      </c>
      <c r="C2557" s="375" t="s">
        <v>113</v>
      </c>
      <c r="D2557" s="375" t="s">
        <v>22387</v>
      </c>
      <c r="F2557" t="str">
        <f t="shared" si="80"/>
        <v>72272</v>
      </c>
      <c r="H2557" s="35">
        <f t="shared" si="81"/>
        <v>16.12</v>
      </c>
    </row>
    <row r="2558" spans="1:8" ht="40.5">
      <c r="A2558" s="375" t="s">
        <v>10140</v>
      </c>
      <c r="B2558" s="330" t="s">
        <v>3133</v>
      </c>
      <c r="C2558" s="375" t="s">
        <v>113</v>
      </c>
      <c r="D2558" s="375" t="s">
        <v>7572</v>
      </c>
      <c r="F2558" t="str">
        <f t="shared" si="80"/>
        <v>91874</v>
      </c>
      <c r="H2558" s="35">
        <f t="shared" si="81"/>
        <v>4.7699999999999996</v>
      </c>
    </row>
    <row r="2559" spans="1:8" ht="40.5">
      <c r="A2559" s="375" t="s">
        <v>10142</v>
      </c>
      <c r="B2559" s="404" t="s">
        <v>3134</v>
      </c>
      <c r="C2559" s="375" t="s">
        <v>113</v>
      </c>
      <c r="D2559" s="375" t="s">
        <v>9877</v>
      </c>
      <c r="F2559" t="str">
        <f t="shared" si="80"/>
        <v>91875</v>
      </c>
      <c r="H2559" s="35">
        <f t="shared" si="81"/>
        <v>6.28</v>
      </c>
    </row>
    <row r="2560" spans="1:8" ht="40.5">
      <c r="A2560" s="375" t="s">
        <v>10144</v>
      </c>
      <c r="B2560" s="330" t="s">
        <v>3135</v>
      </c>
      <c r="C2560" s="375" t="s">
        <v>113</v>
      </c>
      <c r="D2560" s="375" t="s">
        <v>13091</v>
      </c>
      <c r="F2560" t="str">
        <f t="shared" si="80"/>
        <v>91876</v>
      </c>
      <c r="H2560" s="35">
        <f t="shared" si="81"/>
        <v>8.26</v>
      </c>
    </row>
    <row r="2561" spans="1:8" ht="40.5">
      <c r="A2561" s="375" t="s">
        <v>10145</v>
      </c>
      <c r="B2561" s="404" t="s">
        <v>5389</v>
      </c>
      <c r="C2561" s="375" t="s">
        <v>113</v>
      </c>
      <c r="D2561" s="375" t="s">
        <v>7724</v>
      </c>
      <c r="F2561" t="str">
        <f t="shared" si="80"/>
        <v>91877</v>
      </c>
      <c r="H2561" s="35">
        <f t="shared" si="81"/>
        <v>10.87</v>
      </c>
    </row>
    <row r="2562" spans="1:8" ht="40.5">
      <c r="A2562" s="375" t="s">
        <v>10146</v>
      </c>
      <c r="B2562" s="330" t="s">
        <v>3136</v>
      </c>
      <c r="C2562" s="375" t="s">
        <v>113</v>
      </c>
      <c r="D2562" s="375" t="s">
        <v>21899</v>
      </c>
      <c r="F2562" t="str">
        <f t="shared" si="80"/>
        <v>91878</v>
      </c>
      <c r="H2562" s="35">
        <f t="shared" si="81"/>
        <v>6.2</v>
      </c>
    </row>
    <row r="2563" spans="1:8" ht="40.5">
      <c r="A2563" s="375" t="s">
        <v>10148</v>
      </c>
      <c r="B2563" s="330" t="s">
        <v>3137</v>
      </c>
      <c r="C2563" s="375" t="s">
        <v>113</v>
      </c>
      <c r="D2563" s="375" t="s">
        <v>8251</v>
      </c>
      <c r="F2563" t="str">
        <f t="shared" si="80"/>
        <v>91879</v>
      </c>
      <c r="H2563" s="35">
        <f t="shared" si="81"/>
        <v>7.67</v>
      </c>
    </row>
    <row r="2564" spans="1:8" ht="40.5">
      <c r="A2564" s="375" t="s">
        <v>10149</v>
      </c>
      <c r="B2564" s="330" t="s">
        <v>3138</v>
      </c>
      <c r="C2564" s="375" t="s">
        <v>113</v>
      </c>
      <c r="D2564" s="375" t="s">
        <v>11001</v>
      </c>
      <c r="F2564" t="str">
        <f t="shared" si="80"/>
        <v>91880</v>
      </c>
      <c r="H2564" s="35">
        <f t="shared" si="81"/>
        <v>9.6999999999999993</v>
      </c>
    </row>
    <row r="2565" spans="1:8" ht="40.5">
      <c r="A2565" s="375" t="s">
        <v>10150</v>
      </c>
      <c r="B2565" s="330" t="s">
        <v>5390</v>
      </c>
      <c r="C2565" s="375" t="s">
        <v>113</v>
      </c>
      <c r="D2565" s="375" t="s">
        <v>14458</v>
      </c>
      <c r="F2565" t="str">
        <f t="shared" ref="F2565:F2628" si="82">TRIM(A2565)</f>
        <v>91881</v>
      </c>
      <c r="H2565" s="35">
        <f t="shared" ref="H2565:H2628" si="83">ROUND(D2565*(1+$H$1),2)</f>
        <v>12.32</v>
      </c>
    </row>
    <row r="2566" spans="1:8" ht="40.5">
      <c r="A2566" s="375" t="s">
        <v>10151</v>
      </c>
      <c r="B2566" s="330" t="s">
        <v>3139</v>
      </c>
      <c r="C2566" s="375" t="s">
        <v>113</v>
      </c>
      <c r="D2566" s="375" t="s">
        <v>24834</v>
      </c>
      <c r="F2566" t="str">
        <f t="shared" si="82"/>
        <v>91882</v>
      </c>
      <c r="H2566" s="35">
        <f t="shared" si="83"/>
        <v>7.73</v>
      </c>
    </row>
    <row r="2567" spans="1:8" ht="40.5">
      <c r="A2567" s="375" t="s">
        <v>10152</v>
      </c>
      <c r="B2567" s="330" t="s">
        <v>3140</v>
      </c>
      <c r="C2567" s="375" t="s">
        <v>113</v>
      </c>
      <c r="D2567" s="375" t="s">
        <v>13750</v>
      </c>
      <c r="F2567" t="str">
        <f t="shared" si="82"/>
        <v>91884</v>
      </c>
      <c r="H2567" s="35">
        <f t="shared" si="83"/>
        <v>8.86</v>
      </c>
    </row>
    <row r="2568" spans="1:8" ht="40.5">
      <c r="A2568" s="375" t="s">
        <v>10153</v>
      </c>
      <c r="B2568" s="330" t="s">
        <v>3141</v>
      </c>
      <c r="C2568" s="375" t="s">
        <v>113</v>
      </c>
      <c r="D2568" s="375" t="s">
        <v>13861</v>
      </c>
      <c r="F2568" t="str">
        <f t="shared" si="82"/>
        <v>91885</v>
      </c>
      <c r="H2568" s="35">
        <f t="shared" si="83"/>
        <v>10.39</v>
      </c>
    </row>
    <row r="2569" spans="1:8" ht="40.5">
      <c r="A2569" s="375" t="s">
        <v>10154</v>
      </c>
      <c r="B2569" s="330" t="s">
        <v>5391</v>
      </c>
      <c r="C2569" s="375" t="s">
        <v>113</v>
      </c>
      <c r="D2569" s="375" t="s">
        <v>13844</v>
      </c>
      <c r="F2569" t="str">
        <f t="shared" si="82"/>
        <v>91886</v>
      </c>
      <c r="H2569" s="35">
        <f t="shared" si="83"/>
        <v>12.46</v>
      </c>
    </row>
    <row r="2570" spans="1:8" ht="40.5">
      <c r="A2570" s="375" t="s">
        <v>10155</v>
      </c>
      <c r="B2570" s="330" t="s">
        <v>3142</v>
      </c>
      <c r="C2570" s="375" t="s">
        <v>113</v>
      </c>
      <c r="D2570" s="375" t="s">
        <v>14353</v>
      </c>
      <c r="F2570" t="str">
        <f t="shared" si="82"/>
        <v>91887</v>
      </c>
      <c r="H2570" s="35">
        <f t="shared" si="83"/>
        <v>8.48</v>
      </c>
    </row>
    <row r="2571" spans="1:8" ht="54">
      <c r="A2571" s="375" t="s">
        <v>10157</v>
      </c>
      <c r="B2571" s="330" t="s">
        <v>5392</v>
      </c>
      <c r="C2571" s="375" t="s">
        <v>113</v>
      </c>
      <c r="D2571" s="375" t="s">
        <v>12153</v>
      </c>
      <c r="F2571" t="str">
        <f t="shared" si="82"/>
        <v>91889</v>
      </c>
      <c r="H2571" s="35">
        <f t="shared" si="83"/>
        <v>8.2200000000000006</v>
      </c>
    </row>
    <row r="2572" spans="1:8" ht="40.5">
      <c r="A2572" s="375" t="s">
        <v>10158</v>
      </c>
      <c r="B2572" s="330" t="s">
        <v>3143</v>
      </c>
      <c r="C2572" s="375" t="s">
        <v>113</v>
      </c>
      <c r="D2572" s="375" t="s">
        <v>11778</v>
      </c>
      <c r="F2572" t="str">
        <f t="shared" si="82"/>
        <v>91890</v>
      </c>
      <c r="H2572" s="35">
        <f t="shared" si="83"/>
        <v>10.220000000000001</v>
      </c>
    </row>
    <row r="2573" spans="1:8" ht="54">
      <c r="A2573" s="375" t="s">
        <v>10160</v>
      </c>
      <c r="B2573" s="330" t="s">
        <v>3144</v>
      </c>
      <c r="C2573" s="375" t="s">
        <v>113</v>
      </c>
      <c r="D2573" s="375" t="s">
        <v>13941</v>
      </c>
      <c r="F2573" t="str">
        <f t="shared" si="82"/>
        <v>91892</v>
      </c>
      <c r="H2573" s="35">
        <f t="shared" si="83"/>
        <v>11.9</v>
      </c>
    </row>
    <row r="2574" spans="1:8" ht="40.5">
      <c r="A2574" s="375" t="s">
        <v>10162</v>
      </c>
      <c r="B2574" s="330" t="s">
        <v>3145</v>
      </c>
      <c r="C2574" s="375" t="s">
        <v>113</v>
      </c>
      <c r="D2574" s="375" t="s">
        <v>7590</v>
      </c>
      <c r="F2574" t="str">
        <f t="shared" si="82"/>
        <v>91893</v>
      </c>
      <c r="H2574" s="35">
        <f t="shared" si="83"/>
        <v>13.84</v>
      </c>
    </row>
    <row r="2575" spans="1:8" ht="54">
      <c r="A2575" s="375" t="s">
        <v>23541</v>
      </c>
      <c r="B2575" s="330" t="s">
        <v>23542</v>
      </c>
      <c r="C2575" s="375" t="s">
        <v>113</v>
      </c>
      <c r="D2575" s="375" t="s">
        <v>14856</v>
      </c>
      <c r="F2575" t="str">
        <f t="shared" si="82"/>
        <v>91895</v>
      </c>
      <c r="H2575" s="35">
        <f t="shared" si="83"/>
        <v>15.53</v>
      </c>
    </row>
    <row r="2576" spans="1:8" ht="54">
      <c r="A2576" s="375" t="s">
        <v>10163</v>
      </c>
      <c r="B2576" s="330" t="s">
        <v>5393</v>
      </c>
      <c r="C2576" s="375" t="s">
        <v>113</v>
      </c>
      <c r="D2576" s="375" t="s">
        <v>10444</v>
      </c>
      <c r="F2576" t="str">
        <f t="shared" si="82"/>
        <v>91896</v>
      </c>
      <c r="H2576" s="35">
        <f t="shared" si="83"/>
        <v>17.010000000000002</v>
      </c>
    </row>
    <row r="2577" spans="1:8" ht="54">
      <c r="A2577" s="375" t="s">
        <v>10164</v>
      </c>
      <c r="B2577" s="330" t="s">
        <v>5394</v>
      </c>
      <c r="C2577" s="375" t="s">
        <v>113</v>
      </c>
      <c r="D2577" s="375" t="s">
        <v>13510</v>
      </c>
      <c r="F2577" t="str">
        <f t="shared" si="82"/>
        <v>91898</v>
      </c>
      <c r="H2577" s="35">
        <f t="shared" si="83"/>
        <v>18.829999999999998</v>
      </c>
    </row>
    <row r="2578" spans="1:8" ht="40.5">
      <c r="A2578" s="375" t="s">
        <v>10166</v>
      </c>
      <c r="B2578" s="330" t="s">
        <v>3146</v>
      </c>
      <c r="C2578" s="375" t="s">
        <v>113</v>
      </c>
      <c r="D2578" s="375" t="s">
        <v>13772</v>
      </c>
      <c r="F2578" t="str">
        <f t="shared" si="82"/>
        <v>91899</v>
      </c>
      <c r="H2578" s="35">
        <f t="shared" si="83"/>
        <v>10.54</v>
      </c>
    </row>
    <row r="2579" spans="1:8" ht="54">
      <c r="A2579" s="375" t="s">
        <v>10168</v>
      </c>
      <c r="B2579" s="330" t="s">
        <v>5395</v>
      </c>
      <c r="C2579" s="375" t="s">
        <v>113</v>
      </c>
      <c r="D2579" s="375" t="s">
        <v>11138</v>
      </c>
      <c r="F2579" t="str">
        <f t="shared" si="82"/>
        <v>91901</v>
      </c>
      <c r="H2579" s="35">
        <f t="shared" si="83"/>
        <v>10.29</v>
      </c>
    </row>
    <row r="2580" spans="1:8" ht="40.5">
      <c r="A2580" s="375" t="s">
        <v>10170</v>
      </c>
      <c r="B2580" s="330" t="s">
        <v>3147</v>
      </c>
      <c r="C2580" s="375" t="s">
        <v>113</v>
      </c>
      <c r="D2580" s="375" t="s">
        <v>10266</v>
      </c>
      <c r="F2580" t="str">
        <f t="shared" si="82"/>
        <v>91902</v>
      </c>
      <c r="H2580" s="35">
        <f t="shared" si="83"/>
        <v>12.29</v>
      </c>
    </row>
    <row r="2581" spans="1:8" ht="54">
      <c r="A2581" s="375" t="s">
        <v>10172</v>
      </c>
      <c r="B2581" s="330" t="s">
        <v>3148</v>
      </c>
      <c r="C2581" s="375" t="s">
        <v>113</v>
      </c>
      <c r="D2581" s="375" t="s">
        <v>8267</v>
      </c>
      <c r="F2581" t="str">
        <f t="shared" si="82"/>
        <v>91904</v>
      </c>
      <c r="H2581" s="35">
        <f t="shared" si="83"/>
        <v>13.96</v>
      </c>
    </row>
    <row r="2582" spans="1:8" ht="40.5">
      <c r="A2582" s="375" t="s">
        <v>10173</v>
      </c>
      <c r="B2582" s="330" t="s">
        <v>3149</v>
      </c>
      <c r="C2582" s="375" t="s">
        <v>113</v>
      </c>
      <c r="D2582" s="375" t="s">
        <v>19719</v>
      </c>
      <c r="F2582" t="str">
        <f t="shared" si="82"/>
        <v>91905</v>
      </c>
      <c r="H2582" s="35">
        <f t="shared" si="83"/>
        <v>15.92</v>
      </c>
    </row>
    <row r="2583" spans="1:8" ht="40.5">
      <c r="A2583" s="375" t="s">
        <v>23545</v>
      </c>
      <c r="B2583" s="330" t="s">
        <v>23546</v>
      </c>
      <c r="C2583" s="375" t="s">
        <v>113</v>
      </c>
      <c r="D2583" s="375" t="s">
        <v>24372</v>
      </c>
      <c r="F2583" t="str">
        <f t="shared" si="82"/>
        <v>91907</v>
      </c>
      <c r="H2583" s="35">
        <f t="shared" si="83"/>
        <v>17.61</v>
      </c>
    </row>
    <row r="2584" spans="1:8" ht="54">
      <c r="A2584" s="375" t="s">
        <v>10174</v>
      </c>
      <c r="B2584" s="330" t="s">
        <v>5396</v>
      </c>
      <c r="C2584" s="375" t="s">
        <v>113</v>
      </c>
      <c r="D2584" s="375" t="s">
        <v>22451</v>
      </c>
      <c r="F2584" t="str">
        <f t="shared" si="82"/>
        <v>91908</v>
      </c>
      <c r="H2584" s="35">
        <f t="shared" si="83"/>
        <v>19.149999999999999</v>
      </c>
    </row>
    <row r="2585" spans="1:8" ht="54">
      <c r="A2585" s="375" t="s">
        <v>10175</v>
      </c>
      <c r="B2585" s="330" t="s">
        <v>5397</v>
      </c>
      <c r="C2585" s="375" t="s">
        <v>113</v>
      </c>
      <c r="D2585" s="375" t="s">
        <v>14151</v>
      </c>
      <c r="F2585" t="str">
        <f t="shared" si="82"/>
        <v>91910</v>
      </c>
      <c r="H2585" s="35">
        <f t="shared" si="83"/>
        <v>20.96</v>
      </c>
    </row>
    <row r="2586" spans="1:8" ht="40.5">
      <c r="A2586" s="375" t="s">
        <v>10176</v>
      </c>
      <c r="B2586" s="330" t="s">
        <v>3150</v>
      </c>
      <c r="C2586" s="375" t="s">
        <v>113</v>
      </c>
      <c r="D2586" s="375" t="s">
        <v>23587</v>
      </c>
      <c r="F2586" t="str">
        <f t="shared" si="82"/>
        <v>91911</v>
      </c>
      <c r="H2586" s="35">
        <f t="shared" si="83"/>
        <v>12.9</v>
      </c>
    </row>
    <row r="2587" spans="1:8" ht="54">
      <c r="A2587" s="375" t="s">
        <v>10177</v>
      </c>
      <c r="B2587" s="330" t="s">
        <v>5398</v>
      </c>
      <c r="C2587" s="375" t="s">
        <v>113</v>
      </c>
      <c r="D2587" s="375" t="s">
        <v>8326</v>
      </c>
      <c r="F2587" t="str">
        <f t="shared" si="82"/>
        <v>91913</v>
      </c>
      <c r="H2587" s="35">
        <f t="shared" si="83"/>
        <v>12.65</v>
      </c>
    </row>
    <row r="2588" spans="1:8" ht="40.5">
      <c r="A2588" s="375" t="s">
        <v>10179</v>
      </c>
      <c r="B2588" s="330" t="s">
        <v>3151</v>
      </c>
      <c r="C2588" s="375" t="s">
        <v>113</v>
      </c>
      <c r="D2588" s="375" t="s">
        <v>24335</v>
      </c>
      <c r="F2588" t="str">
        <f t="shared" si="82"/>
        <v>91914</v>
      </c>
      <c r="H2588" s="35">
        <f t="shared" si="83"/>
        <v>14.13</v>
      </c>
    </row>
    <row r="2589" spans="1:8" ht="54">
      <c r="A2589" s="375" t="s">
        <v>10181</v>
      </c>
      <c r="B2589" s="330" t="s">
        <v>5399</v>
      </c>
      <c r="C2589" s="375" t="s">
        <v>113</v>
      </c>
      <c r="D2589" s="375" t="s">
        <v>22824</v>
      </c>
      <c r="F2589" t="str">
        <f t="shared" si="82"/>
        <v>91916</v>
      </c>
      <c r="H2589" s="35">
        <f t="shared" si="83"/>
        <v>15.8</v>
      </c>
    </row>
    <row r="2590" spans="1:8" ht="40.5">
      <c r="A2590" s="375" t="s">
        <v>10182</v>
      </c>
      <c r="B2590" s="330" t="s">
        <v>3152</v>
      </c>
      <c r="C2590" s="375" t="s">
        <v>113</v>
      </c>
      <c r="D2590" s="375" t="s">
        <v>22471</v>
      </c>
      <c r="F2590" t="str">
        <f t="shared" si="82"/>
        <v>91917</v>
      </c>
      <c r="H2590" s="35">
        <f t="shared" si="83"/>
        <v>17</v>
      </c>
    </row>
    <row r="2591" spans="1:8" ht="40.5">
      <c r="A2591" s="375" t="s">
        <v>23547</v>
      </c>
      <c r="B2591" s="330" t="s">
        <v>23548</v>
      </c>
      <c r="C2591" s="375" t="s">
        <v>113</v>
      </c>
      <c r="D2591" s="375" t="s">
        <v>22073</v>
      </c>
      <c r="F2591" t="str">
        <f t="shared" si="82"/>
        <v>91919</v>
      </c>
      <c r="H2591" s="35">
        <f t="shared" si="83"/>
        <v>18.7</v>
      </c>
    </row>
    <row r="2592" spans="1:8" ht="54">
      <c r="A2592" s="375" t="s">
        <v>10183</v>
      </c>
      <c r="B2592" s="330" t="s">
        <v>5400</v>
      </c>
      <c r="C2592" s="375" t="s">
        <v>113</v>
      </c>
      <c r="D2592" s="375" t="s">
        <v>22045</v>
      </c>
      <c r="F2592" t="str">
        <f t="shared" si="82"/>
        <v>91920</v>
      </c>
      <c r="H2592" s="35">
        <f t="shared" si="83"/>
        <v>19.39</v>
      </c>
    </row>
    <row r="2593" spans="1:8" ht="54">
      <c r="A2593" s="375" t="s">
        <v>10184</v>
      </c>
      <c r="B2593" s="330" t="s">
        <v>5401</v>
      </c>
      <c r="C2593" s="375" t="s">
        <v>113</v>
      </c>
      <c r="D2593" s="375" t="s">
        <v>26864</v>
      </c>
      <c r="F2593" t="str">
        <f t="shared" si="82"/>
        <v>91922</v>
      </c>
      <c r="H2593" s="35">
        <f t="shared" si="83"/>
        <v>21.2</v>
      </c>
    </row>
    <row r="2594" spans="1:8" ht="27">
      <c r="A2594" s="375" t="s">
        <v>10185</v>
      </c>
      <c r="B2594" s="330" t="s">
        <v>2400</v>
      </c>
      <c r="C2594" s="375" t="s">
        <v>113</v>
      </c>
      <c r="D2594" s="375" t="s">
        <v>24666</v>
      </c>
      <c r="F2594" t="str">
        <f t="shared" si="82"/>
        <v>93013</v>
      </c>
      <c r="H2594" s="35">
        <f t="shared" si="83"/>
        <v>14.07</v>
      </c>
    </row>
    <row r="2595" spans="1:8" ht="27">
      <c r="A2595" s="375" t="s">
        <v>10187</v>
      </c>
      <c r="B2595" s="330" t="s">
        <v>3153</v>
      </c>
      <c r="C2595" s="375" t="s">
        <v>113</v>
      </c>
      <c r="D2595" s="375" t="s">
        <v>24720</v>
      </c>
      <c r="F2595" t="str">
        <f t="shared" si="82"/>
        <v>93014</v>
      </c>
      <c r="H2595" s="35">
        <f t="shared" si="83"/>
        <v>17.09</v>
      </c>
    </row>
    <row r="2596" spans="1:8" ht="27">
      <c r="A2596" s="375" t="s">
        <v>10188</v>
      </c>
      <c r="B2596" s="330" t="s">
        <v>2401</v>
      </c>
      <c r="C2596" s="375" t="s">
        <v>113</v>
      </c>
      <c r="D2596" s="375" t="s">
        <v>26870</v>
      </c>
      <c r="F2596" t="str">
        <f t="shared" si="82"/>
        <v>93015</v>
      </c>
      <c r="H2596" s="35">
        <f t="shared" si="83"/>
        <v>24.89</v>
      </c>
    </row>
    <row r="2597" spans="1:8" ht="27">
      <c r="A2597" s="375" t="s">
        <v>10189</v>
      </c>
      <c r="B2597" s="330" t="s">
        <v>3154</v>
      </c>
      <c r="C2597" s="375" t="s">
        <v>113</v>
      </c>
      <c r="D2597" s="375" t="s">
        <v>18481</v>
      </c>
      <c r="F2597" t="str">
        <f t="shared" si="82"/>
        <v>93016</v>
      </c>
      <c r="H2597" s="35">
        <f t="shared" si="83"/>
        <v>29.89</v>
      </c>
    </row>
    <row r="2598" spans="1:8" ht="27">
      <c r="A2598" s="375" t="s">
        <v>10190</v>
      </c>
      <c r="B2598" s="404" t="s">
        <v>3155</v>
      </c>
      <c r="C2598" s="375" t="s">
        <v>113</v>
      </c>
      <c r="D2598" s="375" t="s">
        <v>24432</v>
      </c>
      <c r="F2598" t="str">
        <f t="shared" si="82"/>
        <v>93017</v>
      </c>
      <c r="H2598" s="35">
        <f t="shared" si="83"/>
        <v>43.9</v>
      </c>
    </row>
    <row r="2599" spans="1:8" ht="40.5">
      <c r="A2599" s="375" t="s">
        <v>10191</v>
      </c>
      <c r="B2599" s="404" t="s">
        <v>3156</v>
      </c>
      <c r="C2599" s="375" t="s">
        <v>113</v>
      </c>
      <c r="D2599" s="375" t="s">
        <v>24836</v>
      </c>
      <c r="F2599" t="str">
        <f t="shared" si="82"/>
        <v>93018</v>
      </c>
      <c r="H2599" s="35">
        <f t="shared" si="83"/>
        <v>21.42</v>
      </c>
    </row>
    <row r="2600" spans="1:8" ht="40.5">
      <c r="A2600" s="375" t="s">
        <v>10192</v>
      </c>
      <c r="B2600" s="330" t="s">
        <v>3157</v>
      </c>
      <c r="C2600" s="375" t="s">
        <v>113</v>
      </c>
      <c r="D2600" s="375" t="s">
        <v>25042</v>
      </c>
      <c r="F2600" t="str">
        <f t="shared" si="82"/>
        <v>93020</v>
      </c>
      <c r="H2600" s="35">
        <f t="shared" si="83"/>
        <v>26.94</v>
      </c>
    </row>
    <row r="2601" spans="1:8" ht="40.5">
      <c r="A2601" s="375" t="s">
        <v>10193</v>
      </c>
      <c r="B2601" s="330" t="s">
        <v>3158</v>
      </c>
      <c r="C2601" s="375" t="s">
        <v>113</v>
      </c>
      <c r="D2601" s="375" t="s">
        <v>13270</v>
      </c>
      <c r="F2601" t="str">
        <f t="shared" si="82"/>
        <v>93022</v>
      </c>
      <c r="H2601" s="35">
        <f t="shared" si="83"/>
        <v>42.86</v>
      </c>
    </row>
    <row r="2602" spans="1:8" ht="40.5">
      <c r="A2602" s="375" t="s">
        <v>10194</v>
      </c>
      <c r="B2602" s="330" t="s">
        <v>3159</v>
      </c>
      <c r="C2602" s="375" t="s">
        <v>113</v>
      </c>
      <c r="D2602" s="375" t="s">
        <v>26871</v>
      </c>
      <c r="F2602" t="str">
        <f t="shared" si="82"/>
        <v>93024</v>
      </c>
      <c r="H2602" s="35">
        <f t="shared" si="83"/>
        <v>45.35</v>
      </c>
    </row>
    <row r="2603" spans="1:8" ht="40.5">
      <c r="A2603" s="375" t="s">
        <v>10195</v>
      </c>
      <c r="B2603" s="330" t="s">
        <v>3160</v>
      </c>
      <c r="C2603" s="375" t="s">
        <v>113</v>
      </c>
      <c r="D2603" s="375" t="s">
        <v>23693</v>
      </c>
      <c r="F2603" t="str">
        <f t="shared" si="82"/>
        <v>93026</v>
      </c>
      <c r="H2603" s="35">
        <f t="shared" si="83"/>
        <v>71.760000000000005</v>
      </c>
    </row>
    <row r="2604" spans="1:8" ht="40.5">
      <c r="A2604" s="375" t="s">
        <v>10196</v>
      </c>
      <c r="B2604" s="330" t="s">
        <v>5402</v>
      </c>
      <c r="C2604" s="375" t="s">
        <v>113</v>
      </c>
      <c r="D2604" s="375" t="s">
        <v>17186</v>
      </c>
      <c r="F2604" t="str">
        <f t="shared" si="82"/>
        <v>95733</v>
      </c>
      <c r="H2604" s="35">
        <f t="shared" si="83"/>
        <v>5.59</v>
      </c>
    </row>
    <row r="2605" spans="1:8" ht="40.5">
      <c r="A2605" s="375" t="s">
        <v>10197</v>
      </c>
      <c r="B2605" s="330" t="s">
        <v>5403</v>
      </c>
      <c r="C2605" s="375" t="s">
        <v>113</v>
      </c>
      <c r="D2605" s="375" t="s">
        <v>24440</v>
      </c>
      <c r="F2605" t="str">
        <f t="shared" si="82"/>
        <v>95734</v>
      </c>
      <c r="H2605" s="35">
        <f t="shared" si="83"/>
        <v>7.4</v>
      </c>
    </row>
    <row r="2606" spans="1:8" ht="40.5">
      <c r="A2606" s="375" t="s">
        <v>10199</v>
      </c>
      <c r="B2606" s="404" t="s">
        <v>5404</v>
      </c>
      <c r="C2606" s="375" t="s">
        <v>113</v>
      </c>
      <c r="D2606" s="375" t="s">
        <v>8322</v>
      </c>
      <c r="F2606" t="str">
        <f t="shared" si="82"/>
        <v>95735</v>
      </c>
      <c r="H2606" s="35">
        <f t="shared" si="83"/>
        <v>6.47</v>
      </c>
    </row>
    <row r="2607" spans="1:8" ht="40.5">
      <c r="A2607" s="375" t="s">
        <v>10201</v>
      </c>
      <c r="B2607" s="404" t="s">
        <v>5405</v>
      </c>
      <c r="C2607" s="375" t="s">
        <v>113</v>
      </c>
      <c r="D2607" s="375" t="s">
        <v>9830</v>
      </c>
      <c r="F2607" t="str">
        <f t="shared" si="82"/>
        <v>95736</v>
      </c>
      <c r="H2607" s="35">
        <f t="shared" si="83"/>
        <v>7.52</v>
      </c>
    </row>
    <row r="2608" spans="1:8" ht="40.5">
      <c r="A2608" s="375" t="s">
        <v>10203</v>
      </c>
      <c r="B2608" s="330" t="s">
        <v>5406</v>
      </c>
      <c r="C2608" s="375" t="s">
        <v>113</v>
      </c>
      <c r="D2608" s="375" t="s">
        <v>13704</v>
      </c>
      <c r="F2608" t="str">
        <f t="shared" si="82"/>
        <v>95738</v>
      </c>
      <c r="H2608" s="35">
        <f t="shared" si="83"/>
        <v>8.99</v>
      </c>
    </row>
    <row r="2609" spans="1:8" ht="40.5">
      <c r="A2609" s="375" t="s">
        <v>10204</v>
      </c>
      <c r="B2609" s="330" t="s">
        <v>5407</v>
      </c>
      <c r="C2609" s="375" t="s">
        <v>113</v>
      </c>
      <c r="D2609" s="375" t="s">
        <v>9128</v>
      </c>
      <c r="F2609" t="str">
        <f t="shared" si="82"/>
        <v>95753</v>
      </c>
      <c r="H2609" s="35">
        <f t="shared" si="83"/>
        <v>7.36</v>
      </c>
    </row>
    <row r="2610" spans="1:8" ht="40.5">
      <c r="A2610" s="375" t="s">
        <v>10205</v>
      </c>
      <c r="B2610" s="330" t="s">
        <v>5408</v>
      </c>
      <c r="C2610" s="375" t="s">
        <v>113</v>
      </c>
      <c r="D2610" s="375" t="s">
        <v>25696</v>
      </c>
      <c r="F2610" t="str">
        <f t="shared" si="82"/>
        <v>95754</v>
      </c>
      <c r="H2610" s="35">
        <f t="shared" si="83"/>
        <v>9.18</v>
      </c>
    </row>
    <row r="2611" spans="1:8" ht="40.5">
      <c r="A2611" s="375" t="s">
        <v>10207</v>
      </c>
      <c r="B2611" s="330" t="s">
        <v>5409</v>
      </c>
      <c r="C2611" s="375" t="s">
        <v>113</v>
      </c>
      <c r="D2611" s="375" t="s">
        <v>22444</v>
      </c>
      <c r="F2611" t="str">
        <f t="shared" si="82"/>
        <v>95755</v>
      </c>
      <c r="H2611" s="35">
        <f t="shared" si="83"/>
        <v>13.17</v>
      </c>
    </row>
    <row r="2612" spans="1:8" ht="40.5">
      <c r="A2612" s="375" t="s">
        <v>10208</v>
      </c>
      <c r="B2612" s="330" t="s">
        <v>5410</v>
      </c>
      <c r="C2612" s="375" t="s">
        <v>113</v>
      </c>
      <c r="D2612" s="375" t="s">
        <v>13463</v>
      </c>
      <c r="F2612" t="str">
        <f t="shared" si="82"/>
        <v>95756</v>
      </c>
      <c r="H2612" s="35">
        <f t="shared" si="83"/>
        <v>17.510000000000002</v>
      </c>
    </row>
    <row r="2613" spans="1:8" ht="40.5">
      <c r="A2613" s="375" t="s">
        <v>10210</v>
      </c>
      <c r="B2613" s="330" t="s">
        <v>5411</v>
      </c>
      <c r="C2613" s="375" t="s">
        <v>113</v>
      </c>
      <c r="D2613" s="375" t="s">
        <v>10139</v>
      </c>
      <c r="F2613" t="str">
        <f t="shared" si="82"/>
        <v>95757</v>
      </c>
      <c r="H2613" s="35">
        <f t="shared" si="83"/>
        <v>11.17</v>
      </c>
    </row>
    <row r="2614" spans="1:8" ht="40.5">
      <c r="A2614" s="375" t="s">
        <v>10212</v>
      </c>
      <c r="B2614" s="330" t="s">
        <v>5412</v>
      </c>
      <c r="C2614" s="375" t="s">
        <v>113</v>
      </c>
      <c r="D2614" s="375" t="s">
        <v>26872</v>
      </c>
      <c r="F2614" t="str">
        <f t="shared" si="82"/>
        <v>95758</v>
      </c>
      <c r="H2614" s="35">
        <f t="shared" si="83"/>
        <v>12.55</v>
      </c>
    </row>
    <row r="2615" spans="1:8" ht="40.5">
      <c r="A2615" s="375" t="s">
        <v>10213</v>
      </c>
      <c r="B2615" s="330" t="s">
        <v>5413</v>
      </c>
      <c r="C2615" s="375" t="s">
        <v>113</v>
      </c>
      <c r="D2615" s="375" t="s">
        <v>22477</v>
      </c>
      <c r="F2615" t="str">
        <f t="shared" si="82"/>
        <v>95759</v>
      </c>
      <c r="H2615" s="35">
        <f t="shared" si="83"/>
        <v>15.9</v>
      </c>
    </row>
    <row r="2616" spans="1:8" ht="40.5">
      <c r="A2616" s="375" t="s">
        <v>10214</v>
      </c>
      <c r="B2616" s="330" t="s">
        <v>5414</v>
      </c>
      <c r="C2616" s="375" t="s">
        <v>113</v>
      </c>
      <c r="D2616" s="375" t="s">
        <v>24368</v>
      </c>
      <c r="F2616" t="str">
        <f t="shared" si="82"/>
        <v>95760</v>
      </c>
      <c r="H2616" s="35">
        <f t="shared" si="83"/>
        <v>19.52</v>
      </c>
    </row>
    <row r="2617" spans="1:8" ht="54">
      <c r="A2617" s="375" t="s">
        <v>23552</v>
      </c>
      <c r="B2617" s="330" t="s">
        <v>23553</v>
      </c>
      <c r="C2617" s="375" t="s">
        <v>113</v>
      </c>
      <c r="D2617" s="375" t="s">
        <v>13845</v>
      </c>
      <c r="F2617" t="str">
        <f t="shared" si="82"/>
        <v>97559</v>
      </c>
      <c r="H2617" s="35">
        <f t="shared" si="83"/>
        <v>10.029999999999999</v>
      </c>
    </row>
    <row r="2618" spans="1:8" ht="54">
      <c r="A2618" s="375" t="s">
        <v>23554</v>
      </c>
      <c r="B2618" s="330" t="s">
        <v>23555</v>
      </c>
      <c r="C2618" s="375" t="s">
        <v>113</v>
      </c>
      <c r="D2618" s="375" t="s">
        <v>26873</v>
      </c>
      <c r="F2618" t="str">
        <f t="shared" si="82"/>
        <v>97562</v>
      </c>
      <c r="H2618" s="35">
        <f t="shared" si="83"/>
        <v>12.1</v>
      </c>
    </row>
    <row r="2619" spans="1:8" ht="54">
      <c r="A2619" s="375" t="s">
        <v>23556</v>
      </c>
      <c r="B2619" s="330" t="s">
        <v>23557</v>
      </c>
      <c r="C2619" s="375" t="s">
        <v>113</v>
      </c>
      <c r="D2619" s="375" t="s">
        <v>10811</v>
      </c>
      <c r="F2619" t="str">
        <f t="shared" si="82"/>
        <v>97564</v>
      </c>
      <c r="H2619" s="35">
        <f t="shared" si="83"/>
        <v>13.94</v>
      </c>
    </row>
    <row r="2620" spans="1:8" ht="40.5">
      <c r="A2620" s="375" t="s">
        <v>10216</v>
      </c>
      <c r="B2620" s="330" t="s">
        <v>3161</v>
      </c>
      <c r="C2620" s="375" t="s">
        <v>75</v>
      </c>
      <c r="D2620" s="375" t="s">
        <v>8476</v>
      </c>
      <c r="F2620" t="str">
        <f t="shared" si="82"/>
        <v>91924</v>
      </c>
      <c r="H2620" s="35">
        <f t="shared" si="83"/>
        <v>2.21</v>
      </c>
    </row>
    <row r="2621" spans="1:8" ht="40.5">
      <c r="A2621" s="375" t="s">
        <v>10217</v>
      </c>
      <c r="B2621" s="330" t="s">
        <v>23558</v>
      </c>
      <c r="C2621" s="375" t="s">
        <v>75</v>
      </c>
      <c r="D2621" s="375" t="s">
        <v>7936</v>
      </c>
      <c r="F2621" t="str">
        <f t="shared" si="82"/>
        <v>91925</v>
      </c>
      <c r="H2621" s="35">
        <f t="shared" si="83"/>
        <v>2.92</v>
      </c>
    </row>
    <row r="2622" spans="1:8" ht="40.5">
      <c r="A2622" s="375" t="s">
        <v>10218</v>
      </c>
      <c r="B2622" s="330" t="s">
        <v>3162</v>
      </c>
      <c r="C2622" s="375" t="s">
        <v>75</v>
      </c>
      <c r="D2622" s="375" t="s">
        <v>16500</v>
      </c>
      <c r="F2622" t="str">
        <f t="shared" si="82"/>
        <v>91926</v>
      </c>
      <c r="H2622" s="35">
        <f t="shared" si="83"/>
        <v>3.11</v>
      </c>
    </row>
    <row r="2623" spans="1:8" ht="40.5">
      <c r="A2623" s="375" t="s">
        <v>10220</v>
      </c>
      <c r="B2623" s="330" t="s">
        <v>23559</v>
      </c>
      <c r="C2623" s="375" t="s">
        <v>75</v>
      </c>
      <c r="D2623" s="375" t="s">
        <v>12062</v>
      </c>
      <c r="F2623" t="str">
        <f t="shared" si="82"/>
        <v>91927</v>
      </c>
      <c r="H2623" s="35">
        <f t="shared" si="83"/>
        <v>3.91</v>
      </c>
    </row>
    <row r="2624" spans="1:8" ht="40.5">
      <c r="A2624" s="375" t="s">
        <v>10221</v>
      </c>
      <c r="B2624" s="330" t="s">
        <v>3163</v>
      </c>
      <c r="C2624" s="375" t="s">
        <v>75</v>
      </c>
      <c r="D2624" s="375" t="s">
        <v>14976</v>
      </c>
      <c r="F2624" t="str">
        <f t="shared" si="82"/>
        <v>91928</v>
      </c>
      <c r="H2624" s="35">
        <f t="shared" si="83"/>
        <v>4.8600000000000003</v>
      </c>
    </row>
    <row r="2625" spans="1:8" ht="40.5">
      <c r="A2625" s="375" t="s">
        <v>10222</v>
      </c>
      <c r="B2625" s="330" t="s">
        <v>22432</v>
      </c>
      <c r="C2625" s="375" t="s">
        <v>75</v>
      </c>
      <c r="D2625" s="375" t="s">
        <v>12875</v>
      </c>
      <c r="F2625" t="str">
        <f t="shared" si="82"/>
        <v>91929</v>
      </c>
      <c r="H2625" s="35">
        <f t="shared" si="83"/>
        <v>5.42</v>
      </c>
    </row>
    <row r="2626" spans="1:8" ht="40.5">
      <c r="A2626" s="375" t="s">
        <v>10223</v>
      </c>
      <c r="B2626" s="330" t="s">
        <v>22433</v>
      </c>
      <c r="C2626" s="375" t="s">
        <v>75</v>
      </c>
      <c r="D2626" s="375" t="s">
        <v>10835</v>
      </c>
      <c r="F2626" t="str">
        <f t="shared" si="82"/>
        <v>91930</v>
      </c>
      <c r="H2626" s="35">
        <f t="shared" si="83"/>
        <v>6.61</v>
      </c>
    </row>
    <row r="2627" spans="1:8" ht="40.5">
      <c r="A2627" s="375" t="s">
        <v>10224</v>
      </c>
      <c r="B2627" s="330" t="s">
        <v>3164</v>
      </c>
      <c r="C2627" s="375" t="s">
        <v>75</v>
      </c>
      <c r="D2627" s="375" t="s">
        <v>9838</v>
      </c>
      <c r="F2627" t="str">
        <f t="shared" si="82"/>
        <v>91931</v>
      </c>
      <c r="H2627" s="35">
        <f t="shared" si="83"/>
        <v>7.28</v>
      </c>
    </row>
    <row r="2628" spans="1:8" ht="40.5">
      <c r="A2628" s="375" t="s">
        <v>10225</v>
      </c>
      <c r="B2628" s="330" t="s">
        <v>3165</v>
      </c>
      <c r="C2628" s="375" t="s">
        <v>75</v>
      </c>
      <c r="D2628" s="375" t="s">
        <v>23600</v>
      </c>
      <c r="F2628" t="str">
        <f t="shared" si="82"/>
        <v>91932</v>
      </c>
      <c r="H2628" s="35">
        <f t="shared" si="83"/>
        <v>10.72</v>
      </c>
    </row>
    <row r="2629" spans="1:8" ht="40.5">
      <c r="A2629" s="375" t="s">
        <v>10226</v>
      </c>
      <c r="B2629" s="330" t="s">
        <v>3166</v>
      </c>
      <c r="C2629" s="375" t="s">
        <v>75</v>
      </c>
      <c r="D2629" s="375" t="s">
        <v>23340</v>
      </c>
      <c r="F2629" t="str">
        <f t="shared" ref="F2629:F2692" si="84">TRIM(A2629)</f>
        <v>91933</v>
      </c>
      <c r="H2629" s="35">
        <f t="shared" ref="H2629:H2692" si="85">ROUND(D2629*(1+$H$1),2)</f>
        <v>11.35</v>
      </c>
    </row>
    <row r="2630" spans="1:8" ht="40.5">
      <c r="A2630" s="375" t="s">
        <v>10227</v>
      </c>
      <c r="B2630" s="330" t="s">
        <v>3167</v>
      </c>
      <c r="C2630" s="375" t="s">
        <v>75</v>
      </c>
      <c r="D2630" s="375" t="s">
        <v>26874</v>
      </c>
      <c r="F2630" t="str">
        <f t="shared" si="84"/>
        <v>91934</v>
      </c>
      <c r="H2630" s="35">
        <f t="shared" si="85"/>
        <v>16.350000000000001</v>
      </c>
    </row>
    <row r="2631" spans="1:8" ht="40.5">
      <c r="A2631" s="375" t="s">
        <v>10228</v>
      </c>
      <c r="B2631" s="330" t="s">
        <v>3168</v>
      </c>
      <c r="C2631" s="375" t="s">
        <v>75</v>
      </c>
      <c r="D2631" s="375" t="s">
        <v>13699</v>
      </c>
      <c r="F2631" t="str">
        <f t="shared" si="84"/>
        <v>91935</v>
      </c>
      <c r="H2631" s="35">
        <f t="shared" si="85"/>
        <v>17.239999999999998</v>
      </c>
    </row>
    <row r="2632" spans="1:8" ht="40.5">
      <c r="A2632" s="375" t="s">
        <v>10230</v>
      </c>
      <c r="B2632" s="330" t="s">
        <v>3169</v>
      </c>
      <c r="C2632" s="375" t="s">
        <v>75</v>
      </c>
      <c r="D2632" s="375" t="s">
        <v>16556</v>
      </c>
      <c r="F2632" t="str">
        <f t="shared" si="84"/>
        <v>92979</v>
      </c>
      <c r="H2632" s="35">
        <f t="shared" si="85"/>
        <v>6.42</v>
      </c>
    </row>
    <row r="2633" spans="1:8" ht="40.5">
      <c r="A2633" s="375" t="s">
        <v>10231</v>
      </c>
      <c r="B2633" s="330" t="s">
        <v>3170</v>
      </c>
      <c r="C2633" s="375" t="s">
        <v>75</v>
      </c>
      <c r="D2633" s="375" t="s">
        <v>13392</v>
      </c>
      <c r="F2633" t="str">
        <f t="shared" si="84"/>
        <v>92980</v>
      </c>
      <c r="H2633" s="35">
        <f t="shared" si="85"/>
        <v>6.96</v>
      </c>
    </row>
    <row r="2634" spans="1:8" ht="40.5">
      <c r="A2634" s="375" t="s">
        <v>10233</v>
      </c>
      <c r="B2634" s="330" t="s">
        <v>3171</v>
      </c>
      <c r="C2634" s="375" t="s">
        <v>75</v>
      </c>
      <c r="D2634" s="375" t="s">
        <v>12642</v>
      </c>
      <c r="F2634" t="str">
        <f t="shared" si="84"/>
        <v>92981</v>
      </c>
      <c r="H2634" s="35">
        <f t="shared" si="85"/>
        <v>9.83</v>
      </c>
    </row>
    <row r="2635" spans="1:8" ht="40.5">
      <c r="A2635" s="375" t="s">
        <v>10234</v>
      </c>
      <c r="B2635" s="330" t="s">
        <v>3172</v>
      </c>
      <c r="C2635" s="375" t="s">
        <v>75</v>
      </c>
      <c r="D2635" s="375" t="s">
        <v>26875</v>
      </c>
      <c r="F2635" t="str">
        <f t="shared" si="84"/>
        <v>92982</v>
      </c>
      <c r="H2635" s="35">
        <f t="shared" si="85"/>
        <v>10.61</v>
      </c>
    </row>
    <row r="2636" spans="1:8" ht="40.5">
      <c r="A2636" s="375" t="s">
        <v>10235</v>
      </c>
      <c r="B2636" s="330" t="s">
        <v>3173</v>
      </c>
      <c r="C2636" s="375" t="s">
        <v>75</v>
      </c>
      <c r="D2636" s="375" t="s">
        <v>26876</v>
      </c>
      <c r="F2636" t="str">
        <f t="shared" si="84"/>
        <v>92983</v>
      </c>
      <c r="H2636" s="35">
        <f t="shared" si="85"/>
        <v>17.73</v>
      </c>
    </row>
    <row r="2637" spans="1:8" ht="40.5">
      <c r="A2637" s="375" t="s">
        <v>10236</v>
      </c>
      <c r="B2637" s="330" t="s">
        <v>3174</v>
      </c>
      <c r="C2637" s="375" t="s">
        <v>75</v>
      </c>
      <c r="D2637" s="375" t="s">
        <v>20443</v>
      </c>
      <c r="F2637" t="str">
        <f t="shared" si="84"/>
        <v>92984</v>
      </c>
      <c r="H2637" s="35">
        <f t="shared" si="85"/>
        <v>18.16</v>
      </c>
    </row>
    <row r="2638" spans="1:8" ht="40.5">
      <c r="A2638" s="375" t="s">
        <v>10237</v>
      </c>
      <c r="B2638" s="330" t="s">
        <v>3175</v>
      </c>
      <c r="C2638" s="375" t="s">
        <v>75</v>
      </c>
      <c r="D2638" s="375" t="s">
        <v>26877</v>
      </c>
      <c r="F2638" t="str">
        <f t="shared" si="84"/>
        <v>92985</v>
      </c>
      <c r="H2638" s="35">
        <f t="shared" si="85"/>
        <v>23.64</v>
      </c>
    </row>
    <row r="2639" spans="1:8" ht="40.5">
      <c r="A2639" s="375" t="s">
        <v>10238</v>
      </c>
      <c r="B2639" s="330" t="s">
        <v>3176</v>
      </c>
      <c r="C2639" s="375" t="s">
        <v>75</v>
      </c>
      <c r="D2639" s="375" t="s">
        <v>12941</v>
      </c>
      <c r="F2639" t="str">
        <f t="shared" si="84"/>
        <v>92986</v>
      </c>
      <c r="H2639" s="35">
        <f t="shared" si="85"/>
        <v>24.28</v>
      </c>
    </row>
    <row r="2640" spans="1:8" ht="40.5">
      <c r="A2640" s="375" t="s">
        <v>10239</v>
      </c>
      <c r="B2640" s="330" t="s">
        <v>3177</v>
      </c>
      <c r="C2640" s="375" t="s">
        <v>75</v>
      </c>
      <c r="D2640" s="375" t="s">
        <v>22504</v>
      </c>
      <c r="F2640" t="str">
        <f t="shared" si="84"/>
        <v>92987</v>
      </c>
      <c r="H2640" s="35">
        <f t="shared" si="85"/>
        <v>33.67</v>
      </c>
    </row>
    <row r="2641" spans="1:8" ht="40.5">
      <c r="A2641" s="375" t="s">
        <v>10240</v>
      </c>
      <c r="B2641" s="330" t="s">
        <v>3178</v>
      </c>
      <c r="C2641" s="375" t="s">
        <v>75</v>
      </c>
      <c r="D2641" s="375" t="s">
        <v>24480</v>
      </c>
      <c r="F2641" t="str">
        <f t="shared" si="84"/>
        <v>92988</v>
      </c>
      <c r="H2641" s="35">
        <f t="shared" si="85"/>
        <v>33.76</v>
      </c>
    </row>
    <row r="2642" spans="1:8" ht="40.5">
      <c r="A2642" s="375" t="s">
        <v>10241</v>
      </c>
      <c r="B2642" s="330" t="s">
        <v>3179</v>
      </c>
      <c r="C2642" s="375" t="s">
        <v>75</v>
      </c>
      <c r="D2642" s="375" t="s">
        <v>23709</v>
      </c>
      <c r="F2642" t="str">
        <f t="shared" si="84"/>
        <v>92989</v>
      </c>
      <c r="H2642" s="35">
        <f t="shared" si="85"/>
        <v>46.5</v>
      </c>
    </row>
    <row r="2643" spans="1:8" ht="40.5">
      <c r="A2643" s="375" t="s">
        <v>10242</v>
      </c>
      <c r="B2643" s="330" t="s">
        <v>3180</v>
      </c>
      <c r="C2643" s="375" t="s">
        <v>75</v>
      </c>
      <c r="D2643" s="375" t="s">
        <v>24696</v>
      </c>
      <c r="F2643" t="str">
        <f t="shared" si="84"/>
        <v>92990</v>
      </c>
      <c r="H2643" s="35">
        <f t="shared" si="85"/>
        <v>45.99</v>
      </c>
    </row>
    <row r="2644" spans="1:8" ht="40.5">
      <c r="A2644" s="375" t="s">
        <v>10243</v>
      </c>
      <c r="B2644" s="330" t="s">
        <v>3181</v>
      </c>
      <c r="C2644" s="375" t="s">
        <v>75</v>
      </c>
      <c r="D2644" s="375" t="s">
        <v>26878</v>
      </c>
      <c r="F2644" t="str">
        <f t="shared" si="84"/>
        <v>92991</v>
      </c>
      <c r="H2644" s="35">
        <f t="shared" si="85"/>
        <v>60.48</v>
      </c>
    </row>
    <row r="2645" spans="1:8" ht="40.5">
      <c r="A2645" s="375" t="s">
        <v>10244</v>
      </c>
      <c r="B2645" s="330" t="s">
        <v>3182</v>
      </c>
      <c r="C2645" s="375" t="s">
        <v>75</v>
      </c>
      <c r="D2645" s="375" t="s">
        <v>26879</v>
      </c>
      <c r="F2645" t="str">
        <f t="shared" si="84"/>
        <v>92992</v>
      </c>
      <c r="H2645" s="35">
        <f t="shared" si="85"/>
        <v>60.51</v>
      </c>
    </row>
    <row r="2646" spans="1:8" ht="40.5">
      <c r="A2646" s="375" t="s">
        <v>10245</v>
      </c>
      <c r="B2646" s="330" t="s">
        <v>3183</v>
      </c>
      <c r="C2646" s="375" t="s">
        <v>75</v>
      </c>
      <c r="D2646" s="375" t="s">
        <v>26880</v>
      </c>
      <c r="F2646" t="str">
        <f t="shared" si="84"/>
        <v>92993</v>
      </c>
      <c r="H2646" s="35">
        <f t="shared" si="85"/>
        <v>77.3</v>
      </c>
    </row>
    <row r="2647" spans="1:8" ht="40.5">
      <c r="A2647" s="375" t="s">
        <v>10246</v>
      </c>
      <c r="B2647" s="330" t="s">
        <v>3184</v>
      </c>
      <c r="C2647" s="375" t="s">
        <v>75</v>
      </c>
      <c r="D2647" s="375" t="s">
        <v>26881</v>
      </c>
      <c r="F2647" t="str">
        <f t="shared" si="84"/>
        <v>92994</v>
      </c>
      <c r="H2647" s="35">
        <f t="shared" si="85"/>
        <v>78.040000000000006</v>
      </c>
    </row>
    <row r="2648" spans="1:8" ht="40.5">
      <c r="A2648" s="375" t="s">
        <v>10247</v>
      </c>
      <c r="B2648" s="330" t="s">
        <v>3185</v>
      </c>
      <c r="C2648" s="375" t="s">
        <v>75</v>
      </c>
      <c r="D2648" s="375" t="s">
        <v>26882</v>
      </c>
      <c r="F2648" t="str">
        <f t="shared" si="84"/>
        <v>92995</v>
      </c>
      <c r="H2648" s="35">
        <f t="shared" si="85"/>
        <v>95.97</v>
      </c>
    </row>
    <row r="2649" spans="1:8" ht="40.5">
      <c r="A2649" s="375" t="s">
        <v>10248</v>
      </c>
      <c r="B2649" s="330" t="s">
        <v>3186</v>
      </c>
      <c r="C2649" s="375" t="s">
        <v>75</v>
      </c>
      <c r="D2649" s="375" t="s">
        <v>26883</v>
      </c>
      <c r="F2649" t="str">
        <f t="shared" si="84"/>
        <v>92996</v>
      </c>
      <c r="H2649" s="35">
        <f t="shared" si="85"/>
        <v>96.24</v>
      </c>
    </row>
    <row r="2650" spans="1:8" ht="40.5">
      <c r="A2650" s="375" t="s">
        <v>10249</v>
      </c>
      <c r="B2650" s="330" t="s">
        <v>3187</v>
      </c>
      <c r="C2650" s="375" t="s">
        <v>75</v>
      </c>
      <c r="D2650" s="375" t="s">
        <v>24365</v>
      </c>
      <c r="F2650" t="str">
        <f t="shared" si="84"/>
        <v>92997</v>
      </c>
      <c r="H2650" s="35">
        <f t="shared" si="85"/>
        <v>116.5</v>
      </c>
    </row>
    <row r="2651" spans="1:8" ht="40.5">
      <c r="A2651" s="375" t="s">
        <v>10250</v>
      </c>
      <c r="B2651" s="330" t="s">
        <v>3188</v>
      </c>
      <c r="C2651" s="375" t="s">
        <v>75</v>
      </c>
      <c r="D2651" s="375" t="s">
        <v>24542</v>
      </c>
      <c r="F2651" t="str">
        <f t="shared" si="84"/>
        <v>92998</v>
      </c>
      <c r="H2651" s="35">
        <f t="shared" si="85"/>
        <v>117.58</v>
      </c>
    </row>
    <row r="2652" spans="1:8" ht="40.5">
      <c r="A2652" s="375" t="s">
        <v>10251</v>
      </c>
      <c r="B2652" s="330" t="s">
        <v>3189</v>
      </c>
      <c r="C2652" s="375" t="s">
        <v>75</v>
      </c>
      <c r="D2652" s="375" t="s">
        <v>26884</v>
      </c>
      <c r="F2652" t="str">
        <f t="shared" si="84"/>
        <v>92999</v>
      </c>
      <c r="H2652" s="35">
        <f t="shared" si="85"/>
        <v>153.13</v>
      </c>
    </row>
    <row r="2653" spans="1:8" ht="40.5">
      <c r="A2653" s="375" t="s">
        <v>10252</v>
      </c>
      <c r="B2653" s="330" t="s">
        <v>3190</v>
      </c>
      <c r="C2653" s="375" t="s">
        <v>75</v>
      </c>
      <c r="D2653" s="375" t="s">
        <v>19795</v>
      </c>
      <c r="F2653" t="str">
        <f t="shared" si="84"/>
        <v>93000</v>
      </c>
      <c r="H2653" s="35">
        <f t="shared" si="85"/>
        <v>154.04</v>
      </c>
    </row>
    <row r="2654" spans="1:8" ht="40.5">
      <c r="A2654" s="375" t="s">
        <v>10253</v>
      </c>
      <c r="B2654" s="330" t="s">
        <v>5415</v>
      </c>
      <c r="C2654" s="375" t="s">
        <v>75</v>
      </c>
      <c r="D2654" s="375" t="s">
        <v>26885</v>
      </c>
      <c r="F2654" t="str">
        <f t="shared" si="84"/>
        <v>93001</v>
      </c>
      <c r="H2654" s="35">
        <f t="shared" si="85"/>
        <v>186.83</v>
      </c>
    </row>
    <row r="2655" spans="1:8" ht="40.5">
      <c r="A2655" s="375" t="s">
        <v>10254</v>
      </c>
      <c r="B2655" s="330" t="s">
        <v>3191</v>
      </c>
      <c r="C2655" s="375" t="s">
        <v>75</v>
      </c>
      <c r="D2655" s="375" t="s">
        <v>26886</v>
      </c>
      <c r="F2655" t="str">
        <f t="shared" si="84"/>
        <v>93002</v>
      </c>
      <c r="H2655" s="35">
        <f t="shared" si="85"/>
        <v>191.87</v>
      </c>
    </row>
    <row r="2656" spans="1:8" ht="27">
      <c r="A2656" s="375" t="s">
        <v>10255</v>
      </c>
      <c r="B2656" s="330" t="s">
        <v>5416</v>
      </c>
      <c r="C2656" s="375" t="s">
        <v>113</v>
      </c>
      <c r="D2656" s="375" t="s">
        <v>26887</v>
      </c>
      <c r="F2656" t="str">
        <f t="shared" si="84"/>
        <v>83446</v>
      </c>
      <c r="H2656" s="35">
        <f t="shared" si="85"/>
        <v>180.84</v>
      </c>
    </row>
    <row r="2657" spans="1:8" ht="27">
      <c r="A2657" s="375" t="s">
        <v>10256</v>
      </c>
      <c r="B2657" s="330" t="s">
        <v>3192</v>
      </c>
      <c r="C2657" s="375" t="s">
        <v>113</v>
      </c>
      <c r="D2657" s="375" t="s">
        <v>8879</v>
      </c>
      <c r="F2657" t="str">
        <f t="shared" si="84"/>
        <v>91936</v>
      </c>
      <c r="H2657" s="35">
        <f t="shared" si="85"/>
        <v>12.24</v>
      </c>
    </row>
    <row r="2658" spans="1:8" ht="27">
      <c r="A2658" s="375" t="s">
        <v>10257</v>
      </c>
      <c r="B2658" s="330" t="s">
        <v>3193</v>
      </c>
      <c r="C2658" s="375" t="s">
        <v>113</v>
      </c>
      <c r="D2658" s="375" t="s">
        <v>7993</v>
      </c>
      <c r="F2658" t="str">
        <f t="shared" si="84"/>
        <v>91937</v>
      </c>
      <c r="H2658" s="35">
        <f t="shared" si="85"/>
        <v>10.65</v>
      </c>
    </row>
    <row r="2659" spans="1:8" ht="40.5">
      <c r="A2659" s="375" t="s">
        <v>10259</v>
      </c>
      <c r="B2659" s="330" t="s">
        <v>3194</v>
      </c>
      <c r="C2659" s="375" t="s">
        <v>113</v>
      </c>
      <c r="D2659" s="375" t="s">
        <v>25047</v>
      </c>
      <c r="F2659" t="str">
        <f t="shared" si="84"/>
        <v>91939</v>
      </c>
      <c r="H2659" s="35">
        <f t="shared" si="85"/>
        <v>28.06</v>
      </c>
    </row>
    <row r="2660" spans="1:8" ht="40.5">
      <c r="A2660" s="375" t="s">
        <v>10260</v>
      </c>
      <c r="B2660" s="330" t="s">
        <v>23563</v>
      </c>
      <c r="C2660" s="375" t="s">
        <v>113</v>
      </c>
      <c r="D2660" s="375" t="s">
        <v>25417</v>
      </c>
      <c r="F2660" t="str">
        <f t="shared" si="84"/>
        <v>91940</v>
      </c>
      <c r="H2660" s="35">
        <f t="shared" si="85"/>
        <v>14.59</v>
      </c>
    </row>
    <row r="2661" spans="1:8" ht="40.5">
      <c r="A2661" s="375" t="s">
        <v>10262</v>
      </c>
      <c r="B2661" s="330" t="s">
        <v>23564</v>
      </c>
      <c r="C2661" s="375" t="s">
        <v>113</v>
      </c>
      <c r="D2661" s="375" t="s">
        <v>22381</v>
      </c>
      <c r="F2661" t="str">
        <f t="shared" si="84"/>
        <v>91941</v>
      </c>
      <c r="H2661" s="35">
        <f t="shared" si="85"/>
        <v>9.5500000000000007</v>
      </c>
    </row>
    <row r="2662" spans="1:8" ht="40.5">
      <c r="A2662" s="375" t="s">
        <v>10263</v>
      </c>
      <c r="B2662" s="330" t="s">
        <v>3195</v>
      </c>
      <c r="C2662" s="375" t="s">
        <v>113</v>
      </c>
      <c r="D2662" s="375" t="s">
        <v>13820</v>
      </c>
      <c r="F2662" t="str">
        <f t="shared" si="84"/>
        <v>91942</v>
      </c>
      <c r="H2662" s="35">
        <f t="shared" si="85"/>
        <v>33.99</v>
      </c>
    </row>
    <row r="2663" spans="1:8" ht="40.5">
      <c r="A2663" s="375" t="s">
        <v>10264</v>
      </c>
      <c r="B2663" s="330" t="s">
        <v>3196</v>
      </c>
      <c r="C2663" s="375" t="s">
        <v>113</v>
      </c>
      <c r="D2663" s="375" t="s">
        <v>24429</v>
      </c>
      <c r="F2663" t="str">
        <f t="shared" si="84"/>
        <v>91943</v>
      </c>
      <c r="H2663" s="35">
        <f t="shared" si="85"/>
        <v>18.510000000000002</v>
      </c>
    </row>
    <row r="2664" spans="1:8" ht="40.5">
      <c r="A2664" s="375" t="s">
        <v>10265</v>
      </c>
      <c r="B2664" s="330" t="s">
        <v>3197</v>
      </c>
      <c r="C2664" s="375" t="s">
        <v>113</v>
      </c>
      <c r="D2664" s="375" t="s">
        <v>10819</v>
      </c>
      <c r="F2664" t="str">
        <f t="shared" si="84"/>
        <v>91944</v>
      </c>
      <c r="H2664" s="35">
        <f t="shared" si="85"/>
        <v>12.73</v>
      </c>
    </row>
    <row r="2665" spans="1:8" ht="27">
      <c r="A2665" s="375" t="s">
        <v>10267</v>
      </c>
      <c r="B2665" s="330" t="s">
        <v>2402</v>
      </c>
      <c r="C2665" s="375" t="s">
        <v>113</v>
      </c>
      <c r="D2665" s="375" t="s">
        <v>10735</v>
      </c>
      <c r="F2665" t="str">
        <f t="shared" si="84"/>
        <v>92865</v>
      </c>
      <c r="H2665" s="35">
        <f t="shared" si="85"/>
        <v>9.4499999999999993</v>
      </c>
    </row>
    <row r="2666" spans="1:8" ht="27">
      <c r="A2666" s="375" t="s">
        <v>10268</v>
      </c>
      <c r="B2666" s="330" t="s">
        <v>2403</v>
      </c>
      <c r="C2666" s="375" t="s">
        <v>113</v>
      </c>
      <c r="D2666" s="375" t="s">
        <v>25416</v>
      </c>
      <c r="F2666" t="str">
        <f t="shared" si="84"/>
        <v>92866</v>
      </c>
      <c r="H2666" s="35">
        <f t="shared" si="85"/>
        <v>8.2799999999999994</v>
      </c>
    </row>
    <row r="2667" spans="1:8" ht="40.5">
      <c r="A2667" s="375" t="s">
        <v>10269</v>
      </c>
      <c r="B2667" s="330" t="s">
        <v>5417</v>
      </c>
      <c r="C2667" s="375" t="s">
        <v>113</v>
      </c>
      <c r="D2667" s="375" t="s">
        <v>26888</v>
      </c>
      <c r="F2667" t="str">
        <f t="shared" si="84"/>
        <v>92867</v>
      </c>
      <c r="H2667" s="35">
        <f t="shared" si="85"/>
        <v>27.19</v>
      </c>
    </row>
    <row r="2668" spans="1:8" ht="40.5">
      <c r="A2668" s="375" t="s">
        <v>10270</v>
      </c>
      <c r="B2668" s="330" t="s">
        <v>3198</v>
      </c>
      <c r="C2668" s="375" t="s">
        <v>113</v>
      </c>
      <c r="D2668" s="375" t="s">
        <v>13937</v>
      </c>
      <c r="F2668" t="str">
        <f t="shared" si="84"/>
        <v>92868</v>
      </c>
      <c r="H2668" s="35">
        <f t="shared" si="85"/>
        <v>13.72</v>
      </c>
    </row>
    <row r="2669" spans="1:8" ht="40.5">
      <c r="A2669" s="375" t="s">
        <v>10271</v>
      </c>
      <c r="B2669" s="330" t="s">
        <v>23565</v>
      </c>
      <c r="C2669" s="375" t="s">
        <v>113</v>
      </c>
      <c r="D2669" s="375" t="s">
        <v>24610</v>
      </c>
      <c r="F2669" t="str">
        <f t="shared" si="84"/>
        <v>92869</v>
      </c>
      <c r="H2669" s="35">
        <f t="shared" si="85"/>
        <v>8.68</v>
      </c>
    </row>
    <row r="2670" spans="1:8" ht="40.5">
      <c r="A2670" s="375" t="s">
        <v>10272</v>
      </c>
      <c r="B2670" s="330" t="s">
        <v>5418</v>
      </c>
      <c r="C2670" s="375" t="s">
        <v>113</v>
      </c>
      <c r="D2670" s="375" t="s">
        <v>26889</v>
      </c>
      <c r="F2670" t="str">
        <f t="shared" si="84"/>
        <v>92870</v>
      </c>
      <c r="H2670" s="35">
        <f t="shared" si="85"/>
        <v>32.4</v>
      </c>
    </row>
    <row r="2671" spans="1:8" ht="40.5">
      <c r="A2671" s="375" t="s">
        <v>10273</v>
      </c>
      <c r="B2671" s="330" t="s">
        <v>3199</v>
      </c>
      <c r="C2671" s="375" t="s">
        <v>113</v>
      </c>
      <c r="D2671" s="375" t="s">
        <v>26890</v>
      </c>
      <c r="F2671" t="str">
        <f t="shared" si="84"/>
        <v>92871</v>
      </c>
      <c r="H2671" s="35">
        <f t="shared" si="85"/>
        <v>16.91</v>
      </c>
    </row>
    <row r="2672" spans="1:8" ht="40.5">
      <c r="A2672" s="375" t="s">
        <v>10274</v>
      </c>
      <c r="B2672" s="330" t="s">
        <v>3200</v>
      </c>
      <c r="C2672" s="375" t="s">
        <v>113</v>
      </c>
      <c r="D2672" s="375" t="s">
        <v>14128</v>
      </c>
      <c r="F2672" t="str">
        <f t="shared" si="84"/>
        <v>92872</v>
      </c>
      <c r="H2672" s="35">
        <f t="shared" si="85"/>
        <v>11.13</v>
      </c>
    </row>
    <row r="2673" spans="1:8" ht="40.5">
      <c r="A2673" s="375" t="s">
        <v>10275</v>
      </c>
      <c r="B2673" s="404" t="s">
        <v>5419</v>
      </c>
      <c r="C2673" s="375" t="s">
        <v>113</v>
      </c>
      <c r="D2673" s="375" t="s">
        <v>23761</v>
      </c>
      <c r="F2673" t="str">
        <f t="shared" si="84"/>
        <v>95777</v>
      </c>
      <c r="H2673" s="35">
        <f t="shared" si="85"/>
        <v>28.83</v>
      </c>
    </row>
    <row r="2674" spans="1:8" ht="40.5">
      <c r="A2674" s="375" t="s">
        <v>10276</v>
      </c>
      <c r="B2674" s="330" t="s">
        <v>5420</v>
      </c>
      <c r="C2674" s="375" t="s">
        <v>113</v>
      </c>
      <c r="D2674" s="375" t="s">
        <v>14978</v>
      </c>
      <c r="F2674" t="str">
        <f t="shared" si="84"/>
        <v>95778</v>
      </c>
      <c r="H2674" s="35">
        <f t="shared" si="85"/>
        <v>29.52</v>
      </c>
    </row>
    <row r="2675" spans="1:8" ht="40.5">
      <c r="A2675" s="375" t="s">
        <v>10277</v>
      </c>
      <c r="B2675" s="330" t="s">
        <v>5421</v>
      </c>
      <c r="C2675" s="375" t="s">
        <v>113</v>
      </c>
      <c r="D2675" s="375" t="s">
        <v>13764</v>
      </c>
      <c r="F2675" t="str">
        <f t="shared" si="84"/>
        <v>95779</v>
      </c>
      <c r="H2675" s="35">
        <f t="shared" si="85"/>
        <v>27.21</v>
      </c>
    </row>
    <row r="2676" spans="1:8" ht="40.5">
      <c r="A2676" s="375" t="s">
        <v>10278</v>
      </c>
      <c r="B2676" s="330" t="s">
        <v>5422</v>
      </c>
      <c r="C2676" s="375" t="s">
        <v>113</v>
      </c>
      <c r="D2676" s="375" t="s">
        <v>26891</v>
      </c>
      <c r="F2676" t="str">
        <f t="shared" si="84"/>
        <v>95780</v>
      </c>
      <c r="H2676" s="35">
        <f t="shared" si="85"/>
        <v>32.729999999999997</v>
      </c>
    </row>
    <row r="2677" spans="1:8" ht="40.5">
      <c r="A2677" s="375" t="s">
        <v>10279</v>
      </c>
      <c r="B2677" s="330" t="s">
        <v>5423</v>
      </c>
      <c r="C2677" s="375" t="s">
        <v>113</v>
      </c>
      <c r="D2677" s="375" t="s">
        <v>22710</v>
      </c>
      <c r="F2677" t="str">
        <f t="shared" si="84"/>
        <v>95781</v>
      </c>
      <c r="H2677" s="35">
        <f t="shared" si="85"/>
        <v>33.24</v>
      </c>
    </row>
    <row r="2678" spans="1:8" ht="40.5">
      <c r="A2678" s="375" t="s">
        <v>10280</v>
      </c>
      <c r="B2678" s="330" t="s">
        <v>5424</v>
      </c>
      <c r="C2678" s="375" t="s">
        <v>113</v>
      </c>
      <c r="D2678" s="375" t="s">
        <v>26316</v>
      </c>
      <c r="F2678" t="str">
        <f t="shared" si="84"/>
        <v>95782</v>
      </c>
      <c r="H2678" s="35">
        <f t="shared" si="85"/>
        <v>34.58</v>
      </c>
    </row>
    <row r="2679" spans="1:8" ht="40.5">
      <c r="A2679" s="375" t="s">
        <v>10281</v>
      </c>
      <c r="B2679" s="330" t="s">
        <v>5425</v>
      </c>
      <c r="C2679" s="375" t="s">
        <v>113</v>
      </c>
      <c r="D2679" s="375" t="s">
        <v>25014</v>
      </c>
      <c r="F2679" t="str">
        <f t="shared" si="84"/>
        <v>95785</v>
      </c>
      <c r="H2679" s="35">
        <f t="shared" si="85"/>
        <v>39.270000000000003</v>
      </c>
    </row>
    <row r="2680" spans="1:8" ht="40.5">
      <c r="A2680" s="375" t="s">
        <v>10282</v>
      </c>
      <c r="B2680" s="330" t="s">
        <v>5426</v>
      </c>
      <c r="C2680" s="375" t="s">
        <v>113</v>
      </c>
      <c r="D2680" s="375" t="s">
        <v>26892</v>
      </c>
      <c r="F2680" t="str">
        <f t="shared" si="84"/>
        <v>95787</v>
      </c>
      <c r="H2680" s="35">
        <f t="shared" si="85"/>
        <v>29.19</v>
      </c>
    </row>
    <row r="2681" spans="1:8" ht="40.5">
      <c r="A2681" s="375" t="s">
        <v>10283</v>
      </c>
      <c r="B2681" s="330" t="s">
        <v>5427</v>
      </c>
      <c r="C2681" s="375" t="s">
        <v>113</v>
      </c>
      <c r="D2681" s="375" t="s">
        <v>26893</v>
      </c>
      <c r="F2681" t="str">
        <f t="shared" si="84"/>
        <v>95789</v>
      </c>
      <c r="H2681" s="35">
        <f t="shared" si="85"/>
        <v>36.049999999999997</v>
      </c>
    </row>
    <row r="2682" spans="1:8" ht="40.5">
      <c r="A2682" s="375" t="s">
        <v>10284</v>
      </c>
      <c r="B2682" s="330" t="s">
        <v>5428</v>
      </c>
      <c r="C2682" s="375" t="s">
        <v>113</v>
      </c>
      <c r="D2682" s="375" t="s">
        <v>26682</v>
      </c>
      <c r="F2682" t="str">
        <f t="shared" si="84"/>
        <v>95791</v>
      </c>
      <c r="H2682" s="35">
        <f t="shared" si="85"/>
        <v>46.26</v>
      </c>
    </row>
    <row r="2683" spans="1:8" ht="40.5">
      <c r="A2683" s="375" t="s">
        <v>10285</v>
      </c>
      <c r="B2683" s="330" t="s">
        <v>5429</v>
      </c>
      <c r="C2683" s="375" t="s">
        <v>113</v>
      </c>
      <c r="D2683" s="375" t="s">
        <v>24592</v>
      </c>
      <c r="F2683" t="str">
        <f t="shared" si="84"/>
        <v>95795</v>
      </c>
      <c r="H2683" s="35">
        <f t="shared" si="85"/>
        <v>33.72</v>
      </c>
    </row>
    <row r="2684" spans="1:8" ht="40.5">
      <c r="A2684" s="375" t="s">
        <v>10287</v>
      </c>
      <c r="B2684" s="330" t="s">
        <v>5430</v>
      </c>
      <c r="C2684" s="375" t="s">
        <v>113</v>
      </c>
      <c r="D2684" s="375" t="s">
        <v>26894</v>
      </c>
      <c r="F2684" t="str">
        <f t="shared" si="84"/>
        <v>95796</v>
      </c>
      <c r="H2684" s="35">
        <f t="shared" si="85"/>
        <v>42.44</v>
      </c>
    </row>
    <row r="2685" spans="1:8" ht="40.5">
      <c r="A2685" s="375" t="s">
        <v>10288</v>
      </c>
      <c r="B2685" s="330" t="s">
        <v>5431</v>
      </c>
      <c r="C2685" s="375" t="s">
        <v>113</v>
      </c>
      <c r="D2685" s="375" t="s">
        <v>26895</v>
      </c>
      <c r="F2685" t="str">
        <f t="shared" si="84"/>
        <v>95797</v>
      </c>
      <c r="H2685" s="35">
        <f t="shared" si="85"/>
        <v>53.77</v>
      </c>
    </row>
    <row r="2686" spans="1:8" ht="40.5">
      <c r="A2686" s="375" t="s">
        <v>10289</v>
      </c>
      <c r="B2686" s="330" t="s">
        <v>5432</v>
      </c>
      <c r="C2686" s="375" t="s">
        <v>113</v>
      </c>
      <c r="D2686" s="375" t="s">
        <v>26896</v>
      </c>
      <c r="F2686" t="str">
        <f t="shared" si="84"/>
        <v>95801</v>
      </c>
      <c r="H2686" s="35">
        <f t="shared" si="85"/>
        <v>40.44</v>
      </c>
    </row>
    <row r="2687" spans="1:8" ht="40.5">
      <c r="A2687" s="375" t="s">
        <v>10290</v>
      </c>
      <c r="B2687" s="330" t="s">
        <v>5433</v>
      </c>
      <c r="C2687" s="375" t="s">
        <v>113</v>
      </c>
      <c r="D2687" s="375" t="s">
        <v>24907</v>
      </c>
      <c r="F2687" t="str">
        <f t="shared" si="84"/>
        <v>95802</v>
      </c>
      <c r="H2687" s="35">
        <f t="shared" si="85"/>
        <v>45.1</v>
      </c>
    </row>
    <row r="2688" spans="1:8" ht="40.5">
      <c r="A2688" s="375" t="s">
        <v>10291</v>
      </c>
      <c r="B2688" s="330" t="s">
        <v>5434</v>
      </c>
      <c r="C2688" s="375" t="s">
        <v>113</v>
      </c>
      <c r="D2688" s="375" t="s">
        <v>24444</v>
      </c>
      <c r="F2688" t="str">
        <f t="shared" si="84"/>
        <v>95803</v>
      </c>
      <c r="H2688" s="35">
        <f t="shared" si="85"/>
        <v>59.6</v>
      </c>
    </row>
    <row r="2689" spans="1:8" ht="40.5">
      <c r="A2689" s="375" t="s">
        <v>10292</v>
      </c>
      <c r="B2689" s="330" t="s">
        <v>5435</v>
      </c>
      <c r="C2689" s="375" t="s">
        <v>113</v>
      </c>
      <c r="D2689" s="375" t="s">
        <v>26897</v>
      </c>
      <c r="F2689" t="str">
        <f t="shared" si="84"/>
        <v>95804</v>
      </c>
      <c r="H2689" s="35">
        <f t="shared" si="85"/>
        <v>22.89</v>
      </c>
    </row>
    <row r="2690" spans="1:8" ht="40.5">
      <c r="A2690" s="375" t="s">
        <v>10293</v>
      </c>
      <c r="B2690" s="330" t="s">
        <v>5436</v>
      </c>
      <c r="C2690" s="375" t="s">
        <v>113</v>
      </c>
      <c r="D2690" s="375" t="s">
        <v>25738</v>
      </c>
      <c r="F2690" t="str">
        <f t="shared" si="84"/>
        <v>95805</v>
      </c>
      <c r="H2690" s="35">
        <f t="shared" si="85"/>
        <v>23.12</v>
      </c>
    </row>
    <row r="2691" spans="1:8" ht="40.5">
      <c r="A2691" s="375" t="s">
        <v>10294</v>
      </c>
      <c r="B2691" s="330" t="s">
        <v>5437</v>
      </c>
      <c r="C2691" s="375" t="s">
        <v>113</v>
      </c>
      <c r="D2691" s="375" t="s">
        <v>22507</v>
      </c>
      <c r="F2691" t="str">
        <f t="shared" si="84"/>
        <v>95806</v>
      </c>
      <c r="H2691" s="35">
        <f t="shared" si="85"/>
        <v>23.82</v>
      </c>
    </row>
    <row r="2692" spans="1:8" ht="40.5">
      <c r="A2692" s="375" t="s">
        <v>10295</v>
      </c>
      <c r="B2692" s="330" t="s">
        <v>5438</v>
      </c>
      <c r="C2692" s="375" t="s">
        <v>113</v>
      </c>
      <c r="D2692" s="375" t="s">
        <v>26898</v>
      </c>
      <c r="F2692" t="str">
        <f t="shared" si="84"/>
        <v>95807</v>
      </c>
      <c r="H2692" s="35">
        <f t="shared" si="85"/>
        <v>26.41</v>
      </c>
    </row>
    <row r="2693" spans="1:8" ht="40.5">
      <c r="A2693" s="375" t="s">
        <v>10296</v>
      </c>
      <c r="B2693" s="330" t="s">
        <v>5439</v>
      </c>
      <c r="C2693" s="375" t="s">
        <v>113</v>
      </c>
      <c r="D2693" s="375" t="s">
        <v>24551</v>
      </c>
      <c r="F2693" t="str">
        <f t="shared" ref="F2693:F2756" si="86">TRIM(A2693)</f>
        <v>95808</v>
      </c>
      <c r="H2693" s="35">
        <f t="shared" ref="H2693:H2756" si="87">ROUND(D2693*(1+$H$1),2)</f>
        <v>27.11</v>
      </c>
    </row>
    <row r="2694" spans="1:8" ht="40.5">
      <c r="A2694" s="375" t="s">
        <v>10297</v>
      </c>
      <c r="B2694" s="330" t="s">
        <v>5440</v>
      </c>
      <c r="C2694" s="375" t="s">
        <v>113</v>
      </c>
      <c r="D2694" s="375" t="s">
        <v>22505</v>
      </c>
      <c r="F2694" t="str">
        <f t="shared" si="86"/>
        <v>95809</v>
      </c>
      <c r="H2694" s="35">
        <f t="shared" si="87"/>
        <v>29.63</v>
      </c>
    </row>
    <row r="2695" spans="1:8" ht="40.5">
      <c r="A2695" s="375" t="s">
        <v>10298</v>
      </c>
      <c r="B2695" s="404" t="s">
        <v>5441</v>
      </c>
      <c r="C2695" s="375" t="s">
        <v>113</v>
      </c>
      <c r="D2695" s="375" t="s">
        <v>13867</v>
      </c>
      <c r="F2695" t="str">
        <f t="shared" si="86"/>
        <v>95810</v>
      </c>
      <c r="H2695" s="35">
        <f t="shared" si="87"/>
        <v>13.29</v>
      </c>
    </row>
    <row r="2696" spans="1:8" ht="40.5">
      <c r="A2696" s="375" t="s">
        <v>10299</v>
      </c>
      <c r="B2696" s="330" t="s">
        <v>5442</v>
      </c>
      <c r="C2696" s="375" t="s">
        <v>113</v>
      </c>
      <c r="D2696" s="375" t="s">
        <v>8887</v>
      </c>
      <c r="F2696" t="str">
        <f t="shared" si="86"/>
        <v>95811</v>
      </c>
      <c r="H2696" s="35">
        <f t="shared" si="87"/>
        <v>13.99</v>
      </c>
    </row>
    <row r="2697" spans="1:8" ht="40.5">
      <c r="A2697" s="375" t="s">
        <v>10300</v>
      </c>
      <c r="B2697" s="330" t="s">
        <v>5443</v>
      </c>
      <c r="C2697" s="375" t="s">
        <v>113</v>
      </c>
      <c r="D2697" s="375" t="s">
        <v>13334</v>
      </c>
      <c r="F2697" t="str">
        <f t="shared" si="86"/>
        <v>95812</v>
      </c>
      <c r="H2697" s="35">
        <f t="shared" si="87"/>
        <v>16.5</v>
      </c>
    </row>
    <row r="2698" spans="1:8" ht="40.5">
      <c r="A2698" s="375" t="s">
        <v>10302</v>
      </c>
      <c r="B2698" s="330" t="s">
        <v>5444</v>
      </c>
      <c r="C2698" s="375" t="s">
        <v>113</v>
      </c>
      <c r="D2698" s="375" t="s">
        <v>25170</v>
      </c>
      <c r="F2698" t="str">
        <f t="shared" si="86"/>
        <v>95813</v>
      </c>
      <c r="H2698" s="35">
        <f t="shared" si="87"/>
        <v>16.260000000000002</v>
      </c>
    </row>
    <row r="2699" spans="1:8" ht="40.5">
      <c r="A2699" s="375" t="s">
        <v>10303</v>
      </c>
      <c r="B2699" s="330" t="s">
        <v>5445</v>
      </c>
      <c r="C2699" s="375" t="s">
        <v>113</v>
      </c>
      <c r="D2699" s="375" t="s">
        <v>23694</v>
      </c>
      <c r="F2699" t="str">
        <f t="shared" si="86"/>
        <v>95814</v>
      </c>
      <c r="H2699" s="35">
        <f t="shared" si="87"/>
        <v>17.32</v>
      </c>
    </row>
    <row r="2700" spans="1:8" ht="40.5">
      <c r="A2700" s="375" t="s">
        <v>10304</v>
      </c>
      <c r="B2700" s="330" t="s">
        <v>5446</v>
      </c>
      <c r="C2700" s="375" t="s">
        <v>113</v>
      </c>
      <c r="D2700" s="375" t="s">
        <v>22652</v>
      </c>
      <c r="F2700" t="str">
        <f t="shared" si="86"/>
        <v>95815</v>
      </c>
      <c r="H2700" s="35">
        <f t="shared" si="87"/>
        <v>22.06</v>
      </c>
    </row>
    <row r="2701" spans="1:8" ht="40.5">
      <c r="A2701" s="375" t="s">
        <v>10305</v>
      </c>
      <c r="B2701" s="330" t="s">
        <v>5447</v>
      </c>
      <c r="C2701" s="375" t="s">
        <v>113</v>
      </c>
      <c r="D2701" s="375" t="s">
        <v>14448</v>
      </c>
      <c r="F2701" t="str">
        <f t="shared" si="86"/>
        <v>95816</v>
      </c>
      <c r="H2701" s="35">
        <f t="shared" si="87"/>
        <v>32.549999999999997</v>
      </c>
    </row>
    <row r="2702" spans="1:8" ht="40.5">
      <c r="A2702" s="375" t="s">
        <v>10306</v>
      </c>
      <c r="B2702" s="330" t="s">
        <v>5448</v>
      </c>
      <c r="C2702" s="375" t="s">
        <v>113</v>
      </c>
      <c r="D2702" s="375" t="s">
        <v>26899</v>
      </c>
      <c r="F2702" t="str">
        <f t="shared" si="86"/>
        <v>95817</v>
      </c>
      <c r="H2702" s="35">
        <f t="shared" si="87"/>
        <v>33.57</v>
      </c>
    </row>
    <row r="2703" spans="1:8" ht="40.5">
      <c r="A2703" s="375" t="s">
        <v>10307</v>
      </c>
      <c r="B2703" s="330" t="s">
        <v>5449</v>
      </c>
      <c r="C2703" s="375" t="s">
        <v>113</v>
      </c>
      <c r="D2703" s="375" t="s">
        <v>26900</v>
      </c>
      <c r="F2703" t="str">
        <f t="shared" si="86"/>
        <v>95818</v>
      </c>
      <c r="H2703" s="35">
        <f t="shared" si="87"/>
        <v>39.950000000000003</v>
      </c>
    </row>
    <row r="2704" spans="1:8" ht="40.5">
      <c r="A2704" s="375" t="s">
        <v>14462</v>
      </c>
      <c r="B2704" s="330" t="s">
        <v>14463</v>
      </c>
      <c r="C2704" s="375" t="s">
        <v>113</v>
      </c>
      <c r="D2704" s="375" t="s">
        <v>26901</v>
      </c>
      <c r="F2704" t="str">
        <f t="shared" si="86"/>
        <v>97886</v>
      </c>
      <c r="H2704" s="35">
        <f t="shared" si="87"/>
        <v>149.93</v>
      </c>
    </row>
    <row r="2705" spans="1:8" ht="40.5">
      <c r="A2705" s="375" t="s">
        <v>14464</v>
      </c>
      <c r="B2705" s="330" t="s">
        <v>14465</v>
      </c>
      <c r="C2705" s="375" t="s">
        <v>113</v>
      </c>
      <c r="D2705" s="375" t="s">
        <v>26902</v>
      </c>
      <c r="F2705" t="str">
        <f t="shared" si="86"/>
        <v>97887</v>
      </c>
      <c r="H2705" s="35">
        <f t="shared" si="87"/>
        <v>236.58</v>
      </c>
    </row>
    <row r="2706" spans="1:8" ht="40.5">
      <c r="A2706" s="375" t="s">
        <v>14466</v>
      </c>
      <c r="B2706" s="330" t="s">
        <v>14467</v>
      </c>
      <c r="C2706" s="375" t="s">
        <v>113</v>
      </c>
      <c r="D2706" s="375" t="s">
        <v>26903</v>
      </c>
      <c r="F2706" t="str">
        <f t="shared" si="86"/>
        <v>97888</v>
      </c>
      <c r="H2706" s="35">
        <f t="shared" si="87"/>
        <v>455.53</v>
      </c>
    </row>
    <row r="2707" spans="1:8" ht="40.5">
      <c r="A2707" s="375" t="s">
        <v>14468</v>
      </c>
      <c r="B2707" s="330" t="s">
        <v>14469</v>
      </c>
      <c r="C2707" s="375" t="s">
        <v>113</v>
      </c>
      <c r="D2707" s="375" t="s">
        <v>26904</v>
      </c>
      <c r="F2707" t="str">
        <f t="shared" si="86"/>
        <v>97889</v>
      </c>
      <c r="H2707" s="35">
        <f t="shared" si="87"/>
        <v>610.23</v>
      </c>
    </row>
    <row r="2708" spans="1:8" ht="40.5">
      <c r="A2708" s="375" t="s">
        <v>14470</v>
      </c>
      <c r="B2708" s="330" t="s">
        <v>14471</v>
      </c>
      <c r="C2708" s="375" t="s">
        <v>113</v>
      </c>
      <c r="D2708" s="375" t="s">
        <v>26905</v>
      </c>
      <c r="F2708" t="str">
        <f t="shared" si="86"/>
        <v>97890</v>
      </c>
      <c r="H2708" s="35">
        <f t="shared" si="87"/>
        <v>694.83</v>
      </c>
    </row>
    <row r="2709" spans="1:8" ht="40.5">
      <c r="A2709" s="375" t="s">
        <v>14472</v>
      </c>
      <c r="B2709" s="330" t="s">
        <v>14473</v>
      </c>
      <c r="C2709" s="375" t="s">
        <v>113</v>
      </c>
      <c r="D2709" s="375" t="s">
        <v>26906</v>
      </c>
      <c r="F2709" t="str">
        <f t="shared" si="86"/>
        <v>97891</v>
      </c>
      <c r="H2709" s="35">
        <f t="shared" si="87"/>
        <v>178.98</v>
      </c>
    </row>
    <row r="2710" spans="1:8" ht="40.5">
      <c r="A2710" s="375" t="s">
        <v>14474</v>
      </c>
      <c r="B2710" s="330" t="s">
        <v>14475</v>
      </c>
      <c r="C2710" s="375" t="s">
        <v>113</v>
      </c>
      <c r="D2710" s="375" t="s">
        <v>26907</v>
      </c>
      <c r="F2710" t="str">
        <f t="shared" si="86"/>
        <v>97892</v>
      </c>
      <c r="H2710" s="35">
        <f t="shared" si="87"/>
        <v>333.73</v>
      </c>
    </row>
    <row r="2711" spans="1:8" ht="40.5">
      <c r="A2711" s="375" t="s">
        <v>14476</v>
      </c>
      <c r="B2711" s="330" t="s">
        <v>14477</v>
      </c>
      <c r="C2711" s="375" t="s">
        <v>113</v>
      </c>
      <c r="D2711" s="375" t="s">
        <v>26908</v>
      </c>
      <c r="F2711" t="str">
        <f t="shared" si="86"/>
        <v>97893</v>
      </c>
      <c r="H2711" s="35">
        <f t="shared" si="87"/>
        <v>454.88</v>
      </c>
    </row>
    <row r="2712" spans="1:8" ht="40.5">
      <c r="A2712" s="375" t="s">
        <v>14478</v>
      </c>
      <c r="B2712" s="404" t="s">
        <v>14479</v>
      </c>
      <c r="C2712" s="375" t="s">
        <v>113</v>
      </c>
      <c r="D2712" s="375" t="s">
        <v>26909</v>
      </c>
      <c r="F2712" t="str">
        <f t="shared" si="86"/>
        <v>97894</v>
      </c>
      <c r="H2712" s="35">
        <f t="shared" si="87"/>
        <v>506.56</v>
      </c>
    </row>
    <row r="2713" spans="1:8" ht="27">
      <c r="A2713" s="375" t="s">
        <v>10308</v>
      </c>
      <c r="B2713" s="330" t="s">
        <v>5450</v>
      </c>
      <c r="C2713" s="375" t="s">
        <v>113</v>
      </c>
      <c r="D2713" s="375" t="s">
        <v>25666</v>
      </c>
      <c r="F2713" t="str">
        <f t="shared" si="86"/>
        <v>68066</v>
      </c>
      <c r="H2713" s="35">
        <f t="shared" si="87"/>
        <v>132.03</v>
      </c>
    </row>
    <row r="2714" spans="1:8" ht="27">
      <c r="A2714" s="375" t="s">
        <v>10309</v>
      </c>
      <c r="B2714" s="330" t="s">
        <v>5451</v>
      </c>
      <c r="C2714" s="375" t="s">
        <v>113</v>
      </c>
      <c r="D2714" s="375" t="s">
        <v>26910</v>
      </c>
      <c r="F2714" t="str">
        <f t="shared" si="86"/>
        <v>72319</v>
      </c>
      <c r="H2714" s="35">
        <f t="shared" si="87"/>
        <v>4802.95</v>
      </c>
    </row>
    <row r="2715" spans="1:8" ht="27">
      <c r="A2715" s="375" t="s">
        <v>10310</v>
      </c>
      <c r="B2715" s="330" t="s">
        <v>2221</v>
      </c>
      <c r="C2715" s="375" t="s">
        <v>113</v>
      </c>
      <c r="D2715" s="375" t="s">
        <v>26911</v>
      </c>
      <c r="F2715" t="str">
        <f t="shared" si="86"/>
        <v>72341</v>
      </c>
      <c r="H2715" s="35">
        <f t="shared" si="87"/>
        <v>315.49</v>
      </c>
    </row>
    <row r="2716" spans="1:8" ht="27">
      <c r="A2716" s="375" t="s">
        <v>10311</v>
      </c>
      <c r="B2716" s="330" t="s">
        <v>2222</v>
      </c>
      <c r="C2716" s="375" t="s">
        <v>113</v>
      </c>
      <c r="D2716" s="375" t="s">
        <v>26912</v>
      </c>
      <c r="F2716" t="str">
        <f t="shared" si="86"/>
        <v>72343</v>
      </c>
      <c r="H2716" s="35">
        <f t="shared" si="87"/>
        <v>374.39</v>
      </c>
    </row>
    <row r="2717" spans="1:8" ht="27">
      <c r="A2717" s="375" t="s">
        <v>10312</v>
      </c>
      <c r="B2717" s="330" t="s">
        <v>2223</v>
      </c>
      <c r="C2717" s="375" t="s">
        <v>113</v>
      </c>
      <c r="D2717" s="375" t="s">
        <v>26913</v>
      </c>
      <c r="F2717" t="str">
        <f t="shared" si="86"/>
        <v>72344</v>
      </c>
      <c r="H2717" s="35">
        <f t="shared" si="87"/>
        <v>594.25</v>
      </c>
    </row>
    <row r="2718" spans="1:8" ht="27">
      <c r="A2718" s="375" t="s">
        <v>10313</v>
      </c>
      <c r="B2718" s="330" t="s">
        <v>2224</v>
      </c>
      <c r="C2718" s="375" t="s">
        <v>113</v>
      </c>
      <c r="D2718" s="375" t="s">
        <v>26914</v>
      </c>
      <c r="F2718" t="str">
        <f t="shared" si="86"/>
        <v>72345</v>
      </c>
      <c r="H2718" s="35">
        <f t="shared" si="87"/>
        <v>1723.37</v>
      </c>
    </row>
    <row r="2719" spans="1:8" ht="40.5">
      <c r="A2719" s="375" t="s">
        <v>5452</v>
      </c>
      <c r="B2719" s="330" t="s">
        <v>3201</v>
      </c>
      <c r="C2719" s="375" t="s">
        <v>113</v>
      </c>
      <c r="D2719" s="375" t="s">
        <v>10078</v>
      </c>
      <c r="F2719" t="str">
        <f t="shared" si="86"/>
        <v>74130/1</v>
      </c>
      <c r="H2719" s="35">
        <f t="shared" si="87"/>
        <v>14.7</v>
      </c>
    </row>
    <row r="2720" spans="1:8" ht="40.5">
      <c r="A2720" s="375" t="s">
        <v>5453</v>
      </c>
      <c r="B2720" s="330" t="s">
        <v>3202</v>
      </c>
      <c r="C2720" s="375" t="s">
        <v>113</v>
      </c>
      <c r="D2720" s="375" t="s">
        <v>14345</v>
      </c>
      <c r="F2720" t="str">
        <f t="shared" si="86"/>
        <v>74130/2</v>
      </c>
      <c r="H2720" s="35">
        <f t="shared" si="87"/>
        <v>22.3</v>
      </c>
    </row>
    <row r="2721" spans="1:8" ht="40.5">
      <c r="A2721" s="375" t="s">
        <v>5454</v>
      </c>
      <c r="B2721" s="330" t="s">
        <v>3203</v>
      </c>
      <c r="C2721" s="375" t="s">
        <v>113</v>
      </c>
      <c r="D2721" s="375" t="s">
        <v>26915</v>
      </c>
      <c r="F2721" t="str">
        <f t="shared" si="86"/>
        <v>74130/3</v>
      </c>
      <c r="H2721" s="35">
        <f t="shared" si="87"/>
        <v>64.55</v>
      </c>
    </row>
    <row r="2722" spans="1:8" ht="40.5">
      <c r="A2722" s="375" t="s">
        <v>5455</v>
      </c>
      <c r="B2722" s="330" t="s">
        <v>3204</v>
      </c>
      <c r="C2722" s="375" t="s">
        <v>113</v>
      </c>
      <c r="D2722" s="375" t="s">
        <v>26916</v>
      </c>
      <c r="F2722" t="str">
        <f t="shared" si="86"/>
        <v>74130/4</v>
      </c>
      <c r="H2722" s="35">
        <f t="shared" si="87"/>
        <v>95.08</v>
      </c>
    </row>
    <row r="2723" spans="1:8" ht="40.5">
      <c r="A2723" s="375" t="s">
        <v>5456</v>
      </c>
      <c r="B2723" s="330" t="s">
        <v>3205</v>
      </c>
      <c r="C2723" s="375" t="s">
        <v>113</v>
      </c>
      <c r="D2723" s="375" t="s">
        <v>26917</v>
      </c>
      <c r="F2723" t="str">
        <f t="shared" si="86"/>
        <v>74130/5</v>
      </c>
      <c r="H2723" s="35">
        <f t="shared" si="87"/>
        <v>125.88</v>
      </c>
    </row>
    <row r="2724" spans="1:8" ht="40.5">
      <c r="A2724" s="375" t="s">
        <v>5457</v>
      </c>
      <c r="B2724" s="330" t="s">
        <v>3206</v>
      </c>
      <c r="C2724" s="375" t="s">
        <v>113</v>
      </c>
      <c r="D2724" s="375" t="s">
        <v>26918</v>
      </c>
      <c r="F2724" t="str">
        <f t="shared" si="86"/>
        <v>74130/6</v>
      </c>
      <c r="H2724" s="35">
        <f t="shared" si="87"/>
        <v>351.61</v>
      </c>
    </row>
    <row r="2725" spans="1:8" ht="27">
      <c r="A2725" s="375" t="s">
        <v>5458</v>
      </c>
      <c r="B2725" s="330" t="s">
        <v>3207</v>
      </c>
      <c r="C2725" s="375" t="s">
        <v>113</v>
      </c>
      <c r="D2725" s="375" t="s">
        <v>26919</v>
      </c>
      <c r="F2725" t="str">
        <f t="shared" si="86"/>
        <v>74130/7</v>
      </c>
      <c r="H2725" s="35">
        <f t="shared" si="87"/>
        <v>904.55</v>
      </c>
    </row>
    <row r="2726" spans="1:8" ht="40.5">
      <c r="A2726" s="375" t="s">
        <v>5459</v>
      </c>
      <c r="B2726" s="330" t="s">
        <v>3208</v>
      </c>
      <c r="C2726" s="375" t="s">
        <v>113</v>
      </c>
      <c r="D2726" s="375" t="s">
        <v>26920</v>
      </c>
      <c r="F2726" t="str">
        <f t="shared" si="86"/>
        <v>74130/8</v>
      </c>
      <c r="H2726" s="35">
        <f t="shared" si="87"/>
        <v>1235.1199999999999</v>
      </c>
    </row>
    <row r="2727" spans="1:8" ht="40.5">
      <c r="A2727" s="375" t="s">
        <v>5460</v>
      </c>
      <c r="B2727" s="330" t="s">
        <v>3209</v>
      </c>
      <c r="C2727" s="375" t="s">
        <v>113</v>
      </c>
      <c r="D2727" s="375" t="s">
        <v>26226</v>
      </c>
      <c r="F2727" t="str">
        <f t="shared" si="86"/>
        <v>74130/9</v>
      </c>
      <c r="H2727" s="35">
        <f t="shared" si="87"/>
        <v>2021.45</v>
      </c>
    </row>
    <row r="2728" spans="1:8" ht="40.5">
      <c r="A2728" s="375" t="s">
        <v>5461</v>
      </c>
      <c r="B2728" s="330" t="s">
        <v>2225</v>
      </c>
      <c r="C2728" s="375" t="s">
        <v>113</v>
      </c>
      <c r="D2728" s="375" t="s">
        <v>26921</v>
      </c>
      <c r="F2728" t="str">
        <f t="shared" si="86"/>
        <v>74130/10</v>
      </c>
      <c r="H2728" s="35">
        <f t="shared" si="87"/>
        <v>548.11</v>
      </c>
    </row>
    <row r="2729" spans="1:8" ht="54">
      <c r="A2729" s="375" t="s">
        <v>5462</v>
      </c>
      <c r="B2729" s="330" t="s">
        <v>5463</v>
      </c>
      <c r="C2729" s="375" t="s">
        <v>113</v>
      </c>
      <c r="D2729" s="375" t="s">
        <v>26922</v>
      </c>
      <c r="F2729" t="str">
        <f t="shared" si="86"/>
        <v>74131/1</v>
      </c>
      <c r="H2729" s="35">
        <f t="shared" si="87"/>
        <v>71.38</v>
      </c>
    </row>
    <row r="2730" spans="1:8" ht="54">
      <c r="A2730" s="375" t="s">
        <v>5464</v>
      </c>
      <c r="B2730" s="330" t="s">
        <v>5465</v>
      </c>
      <c r="C2730" s="375" t="s">
        <v>113</v>
      </c>
      <c r="D2730" s="375" t="s">
        <v>26923</v>
      </c>
      <c r="F2730" t="str">
        <f t="shared" si="86"/>
        <v>74131/4</v>
      </c>
      <c r="H2730" s="35">
        <f t="shared" si="87"/>
        <v>402.36</v>
      </c>
    </row>
    <row r="2731" spans="1:8" ht="54">
      <c r="A2731" s="375" t="s">
        <v>5466</v>
      </c>
      <c r="B2731" s="330" t="s">
        <v>5467</v>
      </c>
      <c r="C2731" s="375" t="s">
        <v>113</v>
      </c>
      <c r="D2731" s="375" t="s">
        <v>26924</v>
      </c>
      <c r="F2731" t="str">
        <f t="shared" si="86"/>
        <v>74131/5</v>
      </c>
      <c r="H2731" s="35">
        <f t="shared" si="87"/>
        <v>468.5</v>
      </c>
    </row>
    <row r="2732" spans="1:8" ht="54">
      <c r="A2732" s="375" t="s">
        <v>5468</v>
      </c>
      <c r="B2732" s="330" t="s">
        <v>5469</v>
      </c>
      <c r="C2732" s="375" t="s">
        <v>113</v>
      </c>
      <c r="D2732" s="375" t="s">
        <v>26925</v>
      </c>
      <c r="F2732" t="str">
        <f t="shared" si="86"/>
        <v>74131/6</v>
      </c>
      <c r="H2732" s="35">
        <f t="shared" si="87"/>
        <v>873.5</v>
      </c>
    </row>
    <row r="2733" spans="1:8" ht="54">
      <c r="A2733" s="375" t="s">
        <v>5470</v>
      </c>
      <c r="B2733" s="330" t="s">
        <v>5471</v>
      </c>
      <c r="C2733" s="375" t="s">
        <v>113</v>
      </c>
      <c r="D2733" s="375" t="s">
        <v>26926</v>
      </c>
      <c r="F2733" t="str">
        <f t="shared" si="86"/>
        <v>74131/7</v>
      </c>
      <c r="H2733" s="35">
        <f t="shared" si="87"/>
        <v>743.59</v>
      </c>
    </row>
    <row r="2734" spans="1:8" ht="54">
      <c r="A2734" s="375" t="s">
        <v>5472</v>
      </c>
      <c r="B2734" s="330" t="s">
        <v>5473</v>
      </c>
      <c r="C2734" s="375" t="s">
        <v>113</v>
      </c>
      <c r="D2734" s="375" t="s">
        <v>26927</v>
      </c>
      <c r="F2734" t="str">
        <f t="shared" si="86"/>
        <v>74131/8</v>
      </c>
      <c r="H2734" s="35">
        <f t="shared" si="87"/>
        <v>1104.3499999999999</v>
      </c>
    </row>
    <row r="2735" spans="1:8" ht="54">
      <c r="A2735" s="375" t="s">
        <v>10314</v>
      </c>
      <c r="B2735" s="330" t="s">
        <v>5474</v>
      </c>
      <c r="C2735" s="375" t="s">
        <v>113</v>
      </c>
      <c r="D2735" s="375" t="s">
        <v>26928</v>
      </c>
      <c r="F2735" t="str">
        <f t="shared" si="86"/>
        <v>83463</v>
      </c>
      <c r="H2735" s="35">
        <f t="shared" si="87"/>
        <v>298.44</v>
      </c>
    </row>
    <row r="2736" spans="1:8" ht="54">
      <c r="A2736" s="375" t="s">
        <v>10315</v>
      </c>
      <c r="B2736" s="330" t="s">
        <v>5475</v>
      </c>
      <c r="C2736" s="375" t="s">
        <v>113</v>
      </c>
      <c r="D2736" s="375" t="s">
        <v>24808</v>
      </c>
      <c r="F2736" t="str">
        <f t="shared" si="86"/>
        <v>84402</v>
      </c>
      <c r="H2736" s="35">
        <f t="shared" si="87"/>
        <v>79.599999999999994</v>
      </c>
    </row>
    <row r="2737" spans="1:8" ht="27">
      <c r="A2737" s="375" t="s">
        <v>10316</v>
      </c>
      <c r="B2737" s="330" t="s">
        <v>5476</v>
      </c>
      <c r="C2737" s="375" t="s">
        <v>113</v>
      </c>
      <c r="D2737" s="375" t="s">
        <v>10211</v>
      </c>
      <c r="F2737" t="str">
        <f t="shared" si="86"/>
        <v>93653</v>
      </c>
      <c r="H2737" s="35">
        <f t="shared" si="87"/>
        <v>10.99</v>
      </c>
    </row>
    <row r="2738" spans="1:8" ht="27">
      <c r="A2738" s="375" t="s">
        <v>10317</v>
      </c>
      <c r="B2738" s="330" t="s">
        <v>5477</v>
      </c>
      <c r="C2738" s="375" t="s">
        <v>113</v>
      </c>
      <c r="D2738" s="375" t="s">
        <v>24524</v>
      </c>
      <c r="F2738" t="str">
        <f t="shared" si="86"/>
        <v>93654</v>
      </c>
      <c r="H2738" s="35">
        <f t="shared" si="87"/>
        <v>11.63</v>
      </c>
    </row>
    <row r="2739" spans="1:8" ht="27">
      <c r="A2739" s="375" t="s">
        <v>10318</v>
      </c>
      <c r="B2739" s="330" t="s">
        <v>5478</v>
      </c>
      <c r="C2739" s="375" t="s">
        <v>113</v>
      </c>
      <c r="D2739" s="375" t="s">
        <v>25371</v>
      </c>
      <c r="F2739" t="str">
        <f t="shared" si="86"/>
        <v>93655</v>
      </c>
      <c r="H2739" s="35">
        <f t="shared" si="87"/>
        <v>12.7</v>
      </c>
    </row>
    <row r="2740" spans="1:8" ht="27">
      <c r="A2740" s="375" t="s">
        <v>10320</v>
      </c>
      <c r="B2740" s="330" t="s">
        <v>5479</v>
      </c>
      <c r="C2740" s="375" t="s">
        <v>113</v>
      </c>
      <c r="D2740" s="375" t="s">
        <v>25371</v>
      </c>
      <c r="F2740" t="str">
        <f t="shared" si="86"/>
        <v>93656</v>
      </c>
      <c r="H2740" s="35">
        <f t="shared" si="87"/>
        <v>12.7</v>
      </c>
    </row>
    <row r="2741" spans="1:8" ht="27">
      <c r="A2741" s="375" t="s">
        <v>10321</v>
      </c>
      <c r="B2741" s="330" t="s">
        <v>5480</v>
      </c>
      <c r="C2741" s="375" t="s">
        <v>113</v>
      </c>
      <c r="D2741" s="375" t="s">
        <v>23657</v>
      </c>
      <c r="F2741" t="str">
        <f t="shared" si="86"/>
        <v>93657</v>
      </c>
      <c r="H2741" s="35">
        <f t="shared" si="87"/>
        <v>14.08</v>
      </c>
    </row>
    <row r="2742" spans="1:8" ht="27">
      <c r="A2742" s="375" t="s">
        <v>10322</v>
      </c>
      <c r="B2742" s="330" t="s">
        <v>5481</v>
      </c>
      <c r="C2742" s="375" t="s">
        <v>113</v>
      </c>
      <c r="D2742" s="375" t="s">
        <v>26929</v>
      </c>
      <c r="F2742" t="str">
        <f t="shared" si="86"/>
        <v>93658</v>
      </c>
      <c r="H2742" s="35">
        <f t="shared" si="87"/>
        <v>20.52</v>
      </c>
    </row>
    <row r="2743" spans="1:8" ht="27">
      <c r="A2743" s="375" t="s">
        <v>10323</v>
      </c>
      <c r="B2743" s="330" t="s">
        <v>5482</v>
      </c>
      <c r="C2743" s="375" t="s">
        <v>113</v>
      </c>
      <c r="D2743" s="375" t="s">
        <v>19541</v>
      </c>
      <c r="F2743" t="str">
        <f t="shared" si="86"/>
        <v>93659</v>
      </c>
      <c r="H2743" s="35">
        <f t="shared" si="87"/>
        <v>23.4</v>
      </c>
    </row>
    <row r="2744" spans="1:8" ht="27">
      <c r="A2744" s="375" t="s">
        <v>10324</v>
      </c>
      <c r="B2744" s="330" t="s">
        <v>5483</v>
      </c>
      <c r="C2744" s="375" t="s">
        <v>113</v>
      </c>
      <c r="D2744" s="375" t="s">
        <v>24550</v>
      </c>
      <c r="F2744" t="str">
        <f t="shared" si="86"/>
        <v>93660</v>
      </c>
      <c r="H2744" s="35">
        <f t="shared" si="87"/>
        <v>54.34</v>
      </c>
    </row>
    <row r="2745" spans="1:8" ht="27">
      <c r="A2745" s="375" t="s">
        <v>10325</v>
      </c>
      <c r="B2745" s="330" t="s">
        <v>5484</v>
      </c>
      <c r="C2745" s="375" t="s">
        <v>113</v>
      </c>
      <c r="D2745" s="375" t="s">
        <v>25880</v>
      </c>
      <c r="F2745" t="str">
        <f t="shared" si="86"/>
        <v>93661</v>
      </c>
      <c r="H2745" s="35">
        <f t="shared" si="87"/>
        <v>55.56</v>
      </c>
    </row>
    <row r="2746" spans="1:8" ht="27">
      <c r="A2746" s="375" t="s">
        <v>10326</v>
      </c>
      <c r="B2746" s="330" t="s">
        <v>5485</v>
      </c>
      <c r="C2746" s="375" t="s">
        <v>113</v>
      </c>
      <c r="D2746" s="375" t="s">
        <v>26930</v>
      </c>
      <c r="F2746" t="str">
        <f t="shared" si="86"/>
        <v>93662</v>
      </c>
      <c r="H2746" s="35">
        <f t="shared" si="87"/>
        <v>57.8</v>
      </c>
    </row>
    <row r="2747" spans="1:8" ht="27">
      <c r="A2747" s="375" t="s">
        <v>10327</v>
      </c>
      <c r="B2747" s="330" t="s">
        <v>5486</v>
      </c>
      <c r="C2747" s="375" t="s">
        <v>113</v>
      </c>
      <c r="D2747" s="375" t="s">
        <v>26930</v>
      </c>
      <c r="F2747" t="str">
        <f t="shared" si="86"/>
        <v>93663</v>
      </c>
      <c r="H2747" s="35">
        <f t="shared" si="87"/>
        <v>57.8</v>
      </c>
    </row>
    <row r="2748" spans="1:8" ht="27">
      <c r="A2748" s="375" t="s">
        <v>10328</v>
      </c>
      <c r="B2748" s="330" t="s">
        <v>5487</v>
      </c>
      <c r="C2748" s="375" t="s">
        <v>113</v>
      </c>
      <c r="D2748" s="375" t="s">
        <v>24707</v>
      </c>
      <c r="F2748" t="str">
        <f t="shared" si="86"/>
        <v>93664</v>
      </c>
      <c r="H2748" s="35">
        <f t="shared" si="87"/>
        <v>60.53</v>
      </c>
    </row>
    <row r="2749" spans="1:8" ht="27">
      <c r="A2749" s="375" t="s">
        <v>10329</v>
      </c>
      <c r="B2749" s="330" t="s">
        <v>5488</v>
      </c>
      <c r="C2749" s="375" t="s">
        <v>113</v>
      </c>
      <c r="D2749" s="375" t="s">
        <v>24027</v>
      </c>
      <c r="F2749" t="str">
        <f t="shared" si="86"/>
        <v>93665</v>
      </c>
      <c r="H2749" s="35">
        <f t="shared" si="87"/>
        <v>64.27</v>
      </c>
    </row>
    <row r="2750" spans="1:8" ht="27">
      <c r="A2750" s="375" t="s">
        <v>10330</v>
      </c>
      <c r="B2750" s="330" t="s">
        <v>5489</v>
      </c>
      <c r="C2750" s="375" t="s">
        <v>113</v>
      </c>
      <c r="D2750" s="375" t="s">
        <v>26931</v>
      </c>
      <c r="F2750" t="str">
        <f t="shared" si="86"/>
        <v>93666</v>
      </c>
      <c r="H2750" s="35">
        <f t="shared" si="87"/>
        <v>70</v>
      </c>
    </row>
    <row r="2751" spans="1:8" ht="27">
      <c r="A2751" s="375" t="s">
        <v>10331</v>
      </c>
      <c r="B2751" s="330" t="s">
        <v>5490</v>
      </c>
      <c r="C2751" s="375" t="s">
        <v>113</v>
      </c>
      <c r="D2751" s="375" t="s">
        <v>26932</v>
      </c>
      <c r="F2751" t="str">
        <f t="shared" si="86"/>
        <v>93667</v>
      </c>
      <c r="H2751" s="35">
        <f t="shared" si="87"/>
        <v>67.849999999999994</v>
      </c>
    </row>
    <row r="2752" spans="1:8" ht="27">
      <c r="A2752" s="375" t="s">
        <v>10332</v>
      </c>
      <c r="B2752" s="330" t="s">
        <v>5491</v>
      </c>
      <c r="C2752" s="375" t="s">
        <v>113</v>
      </c>
      <c r="D2752" s="375" t="s">
        <v>22790</v>
      </c>
      <c r="F2752" t="str">
        <f t="shared" si="86"/>
        <v>93668</v>
      </c>
      <c r="H2752" s="35">
        <f t="shared" si="87"/>
        <v>69.73</v>
      </c>
    </row>
    <row r="2753" spans="1:8" ht="27">
      <c r="A2753" s="375" t="s">
        <v>10333</v>
      </c>
      <c r="B2753" s="330" t="s">
        <v>5492</v>
      </c>
      <c r="C2753" s="375" t="s">
        <v>113</v>
      </c>
      <c r="D2753" s="375" t="s">
        <v>24656</v>
      </c>
      <c r="F2753" t="str">
        <f t="shared" si="86"/>
        <v>93669</v>
      </c>
      <c r="H2753" s="35">
        <f t="shared" si="87"/>
        <v>73.040000000000006</v>
      </c>
    </row>
    <row r="2754" spans="1:8" ht="27">
      <c r="A2754" s="375" t="s">
        <v>10334</v>
      </c>
      <c r="B2754" s="330" t="s">
        <v>5493</v>
      </c>
      <c r="C2754" s="375" t="s">
        <v>113</v>
      </c>
      <c r="D2754" s="375" t="s">
        <v>24656</v>
      </c>
      <c r="F2754" t="str">
        <f t="shared" si="86"/>
        <v>93670</v>
      </c>
      <c r="H2754" s="35">
        <f t="shared" si="87"/>
        <v>73.040000000000006</v>
      </c>
    </row>
    <row r="2755" spans="1:8" ht="27">
      <c r="A2755" s="375" t="s">
        <v>10335</v>
      </c>
      <c r="B2755" s="330" t="s">
        <v>5494</v>
      </c>
      <c r="C2755" s="375" t="s">
        <v>113</v>
      </c>
      <c r="D2755" s="375" t="s">
        <v>23481</v>
      </c>
      <c r="F2755" t="str">
        <f t="shared" si="86"/>
        <v>93671</v>
      </c>
      <c r="H2755" s="35">
        <f t="shared" si="87"/>
        <v>77.150000000000006</v>
      </c>
    </row>
    <row r="2756" spans="1:8" ht="27">
      <c r="A2756" s="375" t="s">
        <v>10336</v>
      </c>
      <c r="B2756" s="330" t="s">
        <v>5495</v>
      </c>
      <c r="C2756" s="375" t="s">
        <v>113</v>
      </c>
      <c r="D2756" s="375" t="s">
        <v>26933</v>
      </c>
      <c r="F2756" t="str">
        <f t="shared" si="86"/>
        <v>93672</v>
      </c>
      <c r="H2756" s="35">
        <f t="shared" si="87"/>
        <v>83.96</v>
      </c>
    </row>
    <row r="2757" spans="1:8" ht="27">
      <c r="A2757" s="375" t="s">
        <v>10337</v>
      </c>
      <c r="B2757" s="330" t="s">
        <v>23569</v>
      </c>
      <c r="C2757" s="375" t="s">
        <v>113</v>
      </c>
      <c r="D2757" s="375" t="s">
        <v>26934</v>
      </c>
      <c r="F2757" t="str">
        <f t="shared" ref="F2757:F2820" si="88">TRIM(A2757)</f>
        <v>93673</v>
      </c>
      <c r="H2757" s="35">
        <f t="shared" ref="H2757:H2820" si="89">ROUND(D2757*(1+$H$1),2)</f>
        <v>92.54</v>
      </c>
    </row>
    <row r="2758" spans="1:8" ht="27">
      <c r="A2758" s="375" t="s">
        <v>10338</v>
      </c>
      <c r="B2758" s="330" t="s">
        <v>5496</v>
      </c>
      <c r="C2758" s="375" t="s">
        <v>113</v>
      </c>
      <c r="D2758" s="375" t="s">
        <v>26935</v>
      </c>
      <c r="F2758" t="str">
        <f t="shared" si="88"/>
        <v>72339</v>
      </c>
      <c r="H2758" s="35">
        <f t="shared" si="89"/>
        <v>69.010000000000005</v>
      </c>
    </row>
    <row r="2759" spans="1:8" ht="27">
      <c r="A2759" s="375" t="s">
        <v>10339</v>
      </c>
      <c r="B2759" s="330" t="s">
        <v>3210</v>
      </c>
      <c r="C2759" s="375" t="s">
        <v>113</v>
      </c>
      <c r="D2759" s="375" t="s">
        <v>26936</v>
      </c>
      <c r="F2759" t="str">
        <f t="shared" si="88"/>
        <v>83403</v>
      </c>
      <c r="H2759" s="35">
        <f t="shared" si="89"/>
        <v>21.94</v>
      </c>
    </row>
    <row r="2760" spans="1:8" ht="27">
      <c r="A2760" s="375" t="s">
        <v>10341</v>
      </c>
      <c r="B2760" s="330" t="s">
        <v>5497</v>
      </c>
      <c r="C2760" s="375" t="s">
        <v>113</v>
      </c>
      <c r="D2760" s="375" t="s">
        <v>26937</v>
      </c>
      <c r="F2760" t="str">
        <f t="shared" si="88"/>
        <v>83465</v>
      </c>
      <c r="H2760" s="35">
        <f t="shared" si="89"/>
        <v>57.18</v>
      </c>
    </row>
    <row r="2761" spans="1:8" ht="40.5">
      <c r="A2761" s="375" t="s">
        <v>10342</v>
      </c>
      <c r="B2761" s="330" t="s">
        <v>2404</v>
      </c>
      <c r="C2761" s="375" t="s">
        <v>113</v>
      </c>
      <c r="D2761" s="375" t="s">
        <v>18110</v>
      </c>
      <c r="F2761" t="str">
        <f t="shared" si="88"/>
        <v>91945</v>
      </c>
      <c r="H2761" s="35">
        <f t="shared" si="89"/>
        <v>9.92</v>
      </c>
    </row>
    <row r="2762" spans="1:8" ht="40.5">
      <c r="A2762" s="375" t="s">
        <v>10343</v>
      </c>
      <c r="B2762" s="330" t="s">
        <v>5498</v>
      </c>
      <c r="C2762" s="375" t="s">
        <v>113</v>
      </c>
      <c r="D2762" s="375" t="s">
        <v>10094</v>
      </c>
      <c r="F2762" t="str">
        <f t="shared" si="88"/>
        <v>91946</v>
      </c>
      <c r="H2762" s="35">
        <f t="shared" si="89"/>
        <v>8.31</v>
      </c>
    </row>
    <row r="2763" spans="1:8" ht="40.5">
      <c r="A2763" s="375" t="s">
        <v>10344</v>
      </c>
      <c r="B2763" s="330" t="s">
        <v>5499</v>
      </c>
      <c r="C2763" s="375" t="s">
        <v>113</v>
      </c>
      <c r="D2763" s="375" t="s">
        <v>8311</v>
      </c>
      <c r="F2763" t="str">
        <f t="shared" si="88"/>
        <v>91947</v>
      </c>
      <c r="H2763" s="35">
        <f t="shared" si="89"/>
        <v>7.3</v>
      </c>
    </row>
    <row r="2764" spans="1:8" ht="40.5">
      <c r="A2764" s="375" t="s">
        <v>10346</v>
      </c>
      <c r="B2764" s="330" t="s">
        <v>2405</v>
      </c>
      <c r="C2764" s="375" t="s">
        <v>113</v>
      </c>
      <c r="D2764" s="375" t="s">
        <v>22434</v>
      </c>
      <c r="F2764" t="str">
        <f t="shared" si="88"/>
        <v>91949</v>
      </c>
      <c r="H2764" s="35">
        <f t="shared" si="89"/>
        <v>15.21</v>
      </c>
    </row>
    <row r="2765" spans="1:8" ht="40.5">
      <c r="A2765" s="375" t="s">
        <v>10347</v>
      </c>
      <c r="B2765" s="330" t="s">
        <v>5500</v>
      </c>
      <c r="C2765" s="375" t="s">
        <v>113</v>
      </c>
      <c r="D2765" s="375" t="s">
        <v>26938</v>
      </c>
      <c r="F2765" t="str">
        <f t="shared" si="88"/>
        <v>91950</v>
      </c>
      <c r="H2765" s="35">
        <f t="shared" si="89"/>
        <v>13.26</v>
      </c>
    </row>
    <row r="2766" spans="1:8" ht="40.5">
      <c r="A2766" s="375" t="s">
        <v>10348</v>
      </c>
      <c r="B2766" s="330" t="s">
        <v>5501</v>
      </c>
      <c r="C2766" s="375" t="s">
        <v>113</v>
      </c>
      <c r="D2766" s="375" t="s">
        <v>13221</v>
      </c>
      <c r="F2766" t="str">
        <f t="shared" si="88"/>
        <v>91951</v>
      </c>
      <c r="H2766" s="35">
        <f t="shared" si="89"/>
        <v>12.09</v>
      </c>
    </row>
    <row r="2767" spans="1:8" ht="40.5">
      <c r="A2767" s="375" t="s">
        <v>10349</v>
      </c>
      <c r="B2767" s="330" t="s">
        <v>3211</v>
      </c>
      <c r="C2767" s="375" t="s">
        <v>113</v>
      </c>
      <c r="D2767" s="375" t="s">
        <v>14459</v>
      </c>
      <c r="F2767" t="str">
        <f t="shared" si="88"/>
        <v>91952</v>
      </c>
      <c r="H2767" s="35">
        <f t="shared" si="89"/>
        <v>18.649999999999999</v>
      </c>
    </row>
    <row r="2768" spans="1:8" ht="40.5">
      <c r="A2768" s="375" t="s">
        <v>10350</v>
      </c>
      <c r="B2768" s="330" t="s">
        <v>5502</v>
      </c>
      <c r="C2768" s="375" t="s">
        <v>113</v>
      </c>
      <c r="D2768" s="375" t="s">
        <v>22487</v>
      </c>
      <c r="F2768" t="str">
        <f t="shared" si="88"/>
        <v>91953</v>
      </c>
      <c r="H2768" s="35">
        <f t="shared" si="89"/>
        <v>26.96</v>
      </c>
    </row>
    <row r="2769" spans="1:8" ht="40.5">
      <c r="A2769" s="375" t="s">
        <v>10351</v>
      </c>
      <c r="B2769" s="330" t="s">
        <v>3212</v>
      </c>
      <c r="C2769" s="375" t="s">
        <v>113</v>
      </c>
      <c r="D2769" s="375" t="s">
        <v>26939</v>
      </c>
      <c r="F2769" t="str">
        <f t="shared" si="88"/>
        <v>91954</v>
      </c>
      <c r="H2769" s="35">
        <f t="shared" si="89"/>
        <v>25.03</v>
      </c>
    </row>
    <row r="2770" spans="1:8" ht="40.5">
      <c r="A2770" s="375" t="s">
        <v>10352</v>
      </c>
      <c r="B2770" s="330" t="s">
        <v>5503</v>
      </c>
      <c r="C2770" s="375" t="s">
        <v>113</v>
      </c>
      <c r="D2770" s="375" t="s">
        <v>26484</v>
      </c>
      <c r="F2770" t="str">
        <f t="shared" si="88"/>
        <v>91955</v>
      </c>
      <c r="H2770" s="35">
        <f t="shared" si="89"/>
        <v>33.340000000000003</v>
      </c>
    </row>
    <row r="2771" spans="1:8" ht="40.5">
      <c r="A2771" s="375" t="s">
        <v>10354</v>
      </c>
      <c r="B2771" s="330" t="s">
        <v>3213</v>
      </c>
      <c r="C2771" s="375" t="s">
        <v>113</v>
      </c>
      <c r="D2771" s="375" t="s">
        <v>26940</v>
      </c>
      <c r="F2771" t="str">
        <f t="shared" si="88"/>
        <v>91956</v>
      </c>
      <c r="H2771" s="35">
        <f t="shared" si="89"/>
        <v>40.68</v>
      </c>
    </row>
    <row r="2772" spans="1:8" ht="40.5">
      <c r="A2772" s="375" t="s">
        <v>10355</v>
      </c>
      <c r="B2772" s="330" t="s">
        <v>3214</v>
      </c>
      <c r="C2772" s="375" t="s">
        <v>113</v>
      </c>
      <c r="D2772" s="375" t="s">
        <v>25382</v>
      </c>
      <c r="F2772" t="str">
        <f t="shared" si="88"/>
        <v>91957</v>
      </c>
      <c r="H2772" s="35">
        <f t="shared" si="89"/>
        <v>48.99</v>
      </c>
    </row>
    <row r="2773" spans="1:8" ht="40.5">
      <c r="A2773" s="375" t="s">
        <v>10356</v>
      </c>
      <c r="B2773" s="330" t="s">
        <v>3215</v>
      </c>
      <c r="C2773" s="375" t="s">
        <v>113</v>
      </c>
      <c r="D2773" s="375" t="s">
        <v>17911</v>
      </c>
      <c r="F2773" t="str">
        <f t="shared" si="88"/>
        <v>91958</v>
      </c>
      <c r="H2773" s="35">
        <f t="shared" si="89"/>
        <v>34.36</v>
      </c>
    </row>
    <row r="2774" spans="1:8" ht="40.5">
      <c r="A2774" s="375" t="s">
        <v>10357</v>
      </c>
      <c r="B2774" s="330" t="s">
        <v>23570</v>
      </c>
      <c r="C2774" s="375" t="s">
        <v>113</v>
      </c>
      <c r="D2774" s="375" t="s">
        <v>25193</v>
      </c>
      <c r="F2774" t="str">
        <f t="shared" si="88"/>
        <v>91959</v>
      </c>
      <c r="H2774" s="35">
        <f t="shared" si="89"/>
        <v>42.67</v>
      </c>
    </row>
    <row r="2775" spans="1:8" ht="40.5">
      <c r="A2775" s="375" t="s">
        <v>10358</v>
      </c>
      <c r="B2775" s="330" t="s">
        <v>5504</v>
      </c>
      <c r="C2775" s="375" t="s">
        <v>113</v>
      </c>
      <c r="D2775" s="375" t="s">
        <v>22500</v>
      </c>
      <c r="F2775" t="str">
        <f t="shared" si="88"/>
        <v>91960</v>
      </c>
      <c r="H2775" s="35">
        <f t="shared" si="89"/>
        <v>47.06</v>
      </c>
    </row>
    <row r="2776" spans="1:8" ht="40.5">
      <c r="A2776" s="375" t="s">
        <v>10359</v>
      </c>
      <c r="B2776" s="330" t="s">
        <v>2406</v>
      </c>
      <c r="C2776" s="375" t="s">
        <v>113</v>
      </c>
      <c r="D2776" s="375" t="s">
        <v>26941</v>
      </c>
      <c r="F2776" t="str">
        <f t="shared" si="88"/>
        <v>91961</v>
      </c>
      <c r="H2776" s="35">
        <f t="shared" si="89"/>
        <v>55.37</v>
      </c>
    </row>
    <row r="2777" spans="1:8" ht="40.5">
      <c r="A2777" s="375" t="s">
        <v>10360</v>
      </c>
      <c r="B2777" s="330" t="s">
        <v>3216</v>
      </c>
      <c r="C2777" s="375" t="s">
        <v>113</v>
      </c>
      <c r="D2777" s="375" t="s">
        <v>23377</v>
      </c>
      <c r="F2777" t="str">
        <f t="shared" si="88"/>
        <v>91962</v>
      </c>
      <c r="H2777" s="35">
        <f t="shared" si="89"/>
        <v>62.76</v>
      </c>
    </row>
    <row r="2778" spans="1:8" ht="40.5">
      <c r="A2778" s="375" t="s">
        <v>10361</v>
      </c>
      <c r="B2778" s="330" t="s">
        <v>3217</v>
      </c>
      <c r="C2778" s="375" t="s">
        <v>113</v>
      </c>
      <c r="D2778" s="375" t="s">
        <v>24590</v>
      </c>
      <c r="F2778" t="str">
        <f t="shared" si="88"/>
        <v>91963</v>
      </c>
      <c r="H2778" s="35">
        <f t="shared" si="89"/>
        <v>71.069999999999993</v>
      </c>
    </row>
    <row r="2779" spans="1:8" ht="40.5">
      <c r="A2779" s="375" t="s">
        <v>10362</v>
      </c>
      <c r="B2779" s="330" t="s">
        <v>3218</v>
      </c>
      <c r="C2779" s="375" t="s">
        <v>113</v>
      </c>
      <c r="D2779" s="375" t="s">
        <v>26942</v>
      </c>
      <c r="F2779" t="str">
        <f t="shared" si="88"/>
        <v>91964</v>
      </c>
      <c r="H2779" s="35">
        <f t="shared" si="89"/>
        <v>56.39</v>
      </c>
    </row>
    <row r="2780" spans="1:8" ht="40.5">
      <c r="A2780" s="375" t="s">
        <v>10363</v>
      </c>
      <c r="B2780" s="330" t="s">
        <v>3219</v>
      </c>
      <c r="C2780" s="375" t="s">
        <v>113</v>
      </c>
      <c r="D2780" s="375" t="s">
        <v>26943</v>
      </c>
      <c r="F2780" t="str">
        <f t="shared" si="88"/>
        <v>91965</v>
      </c>
      <c r="H2780" s="35">
        <f t="shared" si="89"/>
        <v>64.7</v>
      </c>
    </row>
    <row r="2781" spans="1:8" ht="40.5">
      <c r="A2781" s="375" t="s">
        <v>10364</v>
      </c>
      <c r="B2781" s="330" t="s">
        <v>3220</v>
      </c>
      <c r="C2781" s="375" t="s">
        <v>113</v>
      </c>
      <c r="D2781" s="375" t="s">
        <v>26944</v>
      </c>
      <c r="F2781" t="str">
        <f t="shared" si="88"/>
        <v>91966</v>
      </c>
      <c r="H2781" s="35">
        <f t="shared" si="89"/>
        <v>50.06</v>
      </c>
    </row>
    <row r="2782" spans="1:8" ht="40.5">
      <c r="A2782" s="375" t="s">
        <v>10365</v>
      </c>
      <c r="B2782" s="330" t="s">
        <v>5505</v>
      </c>
      <c r="C2782" s="375" t="s">
        <v>113</v>
      </c>
      <c r="D2782" s="375" t="s">
        <v>25215</v>
      </c>
      <c r="F2782" t="str">
        <f t="shared" si="88"/>
        <v>91967</v>
      </c>
      <c r="H2782" s="35">
        <f t="shared" si="89"/>
        <v>58.37</v>
      </c>
    </row>
    <row r="2783" spans="1:8" ht="40.5">
      <c r="A2783" s="375" t="s">
        <v>10366</v>
      </c>
      <c r="B2783" s="330" t="s">
        <v>5506</v>
      </c>
      <c r="C2783" s="375" t="s">
        <v>113</v>
      </c>
      <c r="D2783" s="375" t="s">
        <v>26945</v>
      </c>
      <c r="F2783" t="str">
        <f t="shared" si="88"/>
        <v>91968</v>
      </c>
      <c r="H2783" s="35">
        <f t="shared" si="89"/>
        <v>69.09</v>
      </c>
    </row>
    <row r="2784" spans="1:8" ht="40.5">
      <c r="A2784" s="375" t="s">
        <v>10367</v>
      </c>
      <c r="B2784" s="330" t="s">
        <v>2407</v>
      </c>
      <c r="C2784" s="375" t="s">
        <v>113</v>
      </c>
      <c r="D2784" s="375" t="s">
        <v>26946</v>
      </c>
      <c r="F2784" t="str">
        <f t="shared" si="88"/>
        <v>91969</v>
      </c>
      <c r="H2784" s="35">
        <f t="shared" si="89"/>
        <v>77.400000000000006</v>
      </c>
    </row>
    <row r="2785" spans="1:8" ht="40.5">
      <c r="A2785" s="375" t="s">
        <v>10368</v>
      </c>
      <c r="B2785" s="330" t="s">
        <v>3221</v>
      </c>
      <c r="C2785" s="375" t="s">
        <v>113</v>
      </c>
      <c r="D2785" s="375" t="s">
        <v>24575</v>
      </c>
      <c r="F2785" t="str">
        <f t="shared" si="88"/>
        <v>91970</v>
      </c>
      <c r="H2785" s="35">
        <f t="shared" si="89"/>
        <v>72.44</v>
      </c>
    </row>
    <row r="2786" spans="1:8" ht="40.5">
      <c r="A2786" s="375" t="s">
        <v>10369</v>
      </c>
      <c r="B2786" s="330" t="s">
        <v>3222</v>
      </c>
      <c r="C2786" s="375" t="s">
        <v>113</v>
      </c>
      <c r="D2786" s="375" t="s">
        <v>26947</v>
      </c>
      <c r="F2786" t="str">
        <f t="shared" si="88"/>
        <v>91971</v>
      </c>
      <c r="H2786" s="35">
        <f t="shared" si="89"/>
        <v>85.7</v>
      </c>
    </row>
    <row r="2787" spans="1:8" ht="40.5">
      <c r="A2787" s="375" t="s">
        <v>10370</v>
      </c>
      <c r="B2787" s="330" t="s">
        <v>3223</v>
      </c>
      <c r="C2787" s="375" t="s">
        <v>113</v>
      </c>
      <c r="D2787" s="375" t="s">
        <v>26948</v>
      </c>
      <c r="F2787" t="str">
        <f t="shared" si="88"/>
        <v>91972</v>
      </c>
      <c r="H2787" s="35">
        <f t="shared" si="89"/>
        <v>78.8</v>
      </c>
    </row>
    <row r="2788" spans="1:8" ht="40.5">
      <c r="A2788" s="375" t="s">
        <v>10371</v>
      </c>
      <c r="B2788" s="330" t="s">
        <v>3224</v>
      </c>
      <c r="C2788" s="375" t="s">
        <v>113</v>
      </c>
      <c r="D2788" s="375" t="s">
        <v>25221</v>
      </c>
      <c r="F2788" t="str">
        <f t="shared" si="88"/>
        <v>91973</v>
      </c>
      <c r="H2788" s="35">
        <f t="shared" si="89"/>
        <v>92.07</v>
      </c>
    </row>
    <row r="2789" spans="1:8" ht="40.5">
      <c r="A2789" s="375" t="s">
        <v>10372</v>
      </c>
      <c r="B2789" s="330" t="s">
        <v>3225</v>
      </c>
      <c r="C2789" s="375" t="s">
        <v>113</v>
      </c>
      <c r="D2789" s="375" t="s">
        <v>26949</v>
      </c>
      <c r="F2789" t="str">
        <f t="shared" si="88"/>
        <v>91974</v>
      </c>
      <c r="H2789" s="35">
        <f t="shared" si="89"/>
        <v>66.069999999999993</v>
      </c>
    </row>
    <row r="2790" spans="1:8" ht="40.5">
      <c r="A2790" s="375" t="s">
        <v>10373</v>
      </c>
      <c r="B2790" s="330" t="s">
        <v>5507</v>
      </c>
      <c r="C2790" s="375" t="s">
        <v>113</v>
      </c>
      <c r="D2790" s="375" t="s">
        <v>26950</v>
      </c>
      <c r="F2790" t="str">
        <f t="shared" si="88"/>
        <v>91975</v>
      </c>
      <c r="H2790" s="35">
        <f t="shared" si="89"/>
        <v>79.33</v>
      </c>
    </row>
    <row r="2791" spans="1:8" ht="40.5">
      <c r="A2791" s="375" t="s">
        <v>10374</v>
      </c>
      <c r="B2791" s="330" t="s">
        <v>3226</v>
      </c>
      <c r="C2791" s="375" t="s">
        <v>113</v>
      </c>
      <c r="D2791" s="375" t="s">
        <v>17427</v>
      </c>
      <c r="F2791" t="str">
        <f t="shared" si="88"/>
        <v>91976</v>
      </c>
      <c r="H2791" s="35">
        <f t="shared" si="89"/>
        <v>97.56</v>
      </c>
    </row>
    <row r="2792" spans="1:8" ht="40.5">
      <c r="A2792" s="375" t="s">
        <v>10375</v>
      </c>
      <c r="B2792" s="330" t="s">
        <v>5508</v>
      </c>
      <c r="C2792" s="375" t="s">
        <v>113</v>
      </c>
      <c r="D2792" s="375" t="s">
        <v>26951</v>
      </c>
      <c r="F2792" t="str">
        <f t="shared" si="88"/>
        <v>91977</v>
      </c>
      <c r="H2792" s="35">
        <f t="shared" si="89"/>
        <v>110.82</v>
      </c>
    </row>
    <row r="2793" spans="1:8" ht="40.5">
      <c r="A2793" s="375" t="s">
        <v>10376</v>
      </c>
      <c r="B2793" s="330" t="s">
        <v>5509</v>
      </c>
      <c r="C2793" s="375" t="s">
        <v>113</v>
      </c>
      <c r="D2793" s="375" t="s">
        <v>26952</v>
      </c>
      <c r="F2793" t="str">
        <f t="shared" si="88"/>
        <v>91978</v>
      </c>
      <c r="H2793" s="35">
        <f t="shared" si="89"/>
        <v>40.130000000000003</v>
      </c>
    </row>
    <row r="2794" spans="1:8" ht="40.5">
      <c r="A2794" s="375" t="s">
        <v>10377</v>
      </c>
      <c r="B2794" s="330" t="s">
        <v>5510</v>
      </c>
      <c r="C2794" s="375" t="s">
        <v>113</v>
      </c>
      <c r="D2794" s="375" t="s">
        <v>26953</v>
      </c>
      <c r="F2794" t="str">
        <f t="shared" si="88"/>
        <v>91979</v>
      </c>
      <c r="H2794" s="35">
        <f t="shared" si="89"/>
        <v>48.44</v>
      </c>
    </row>
    <row r="2795" spans="1:8" ht="40.5">
      <c r="A2795" s="375" t="s">
        <v>10378</v>
      </c>
      <c r="B2795" s="330" t="s">
        <v>5511</v>
      </c>
      <c r="C2795" s="375" t="s">
        <v>113</v>
      </c>
      <c r="D2795" s="375" t="s">
        <v>24725</v>
      </c>
      <c r="F2795" t="str">
        <f t="shared" si="88"/>
        <v>91980</v>
      </c>
      <c r="H2795" s="35">
        <f t="shared" si="89"/>
        <v>38.799999999999997</v>
      </c>
    </row>
    <row r="2796" spans="1:8" ht="40.5">
      <c r="A2796" s="375" t="s">
        <v>10379</v>
      </c>
      <c r="B2796" s="330" t="s">
        <v>5512</v>
      </c>
      <c r="C2796" s="375" t="s">
        <v>113</v>
      </c>
      <c r="D2796" s="375" t="s">
        <v>26954</v>
      </c>
      <c r="F2796" t="str">
        <f t="shared" si="88"/>
        <v>91981</v>
      </c>
      <c r="H2796" s="35">
        <f t="shared" si="89"/>
        <v>47.11</v>
      </c>
    </row>
    <row r="2797" spans="1:8" ht="40.5">
      <c r="A2797" s="375" t="s">
        <v>10380</v>
      </c>
      <c r="B2797" s="404" t="s">
        <v>5513</v>
      </c>
      <c r="C2797" s="375" t="s">
        <v>113</v>
      </c>
      <c r="D2797" s="375" t="s">
        <v>26955</v>
      </c>
      <c r="F2797" t="str">
        <f t="shared" si="88"/>
        <v>91982</v>
      </c>
      <c r="H2797" s="35">
        <f t="shared" si="89"/>
        <v>95.03</v>
      </c>
    </row>
    <row r="2798" spans="1:8" ht="40.5">
      <c r="A2798" s="375" t="s">
        <v>10381</v>
      </c>
      <c r="B2798" s="330" t="s">
        <v>5514</v>
      </c>
      <c r="C2798" s="375" t="s">
        <v>113</v>
      </c>
      <c r="D2798" s="375" t="s">
        <v>26956</v>
      </c>
      <c r="F2798" t="str">
        <f t="shared" si="88"/>
        <v>91983</v>
      </c>
      <c r="H2798" s="35">
        <f t="shared" si="89"/>
        <v>103.34</v>
      </c>
    </row>
    <row r="2799" spans="1:8" ht="40.5">
      <c r="A2799" s="375" t="s">
        <v>10382</v>
      </c>
      <c r="B2799" s="330" t="s">
        <v>5515</v>
      </c>
      <c r="C2799" s="375" t="s">
        <v>113</v>
      </c>
      <c r="D2799" s="375" t="s">
        <v>14895</v>
      </c>
      <c r="F2799" t="str">
        <f t="shared" si="88"/>
        <v>91984</v>
      </c>
      <c r="H2799" s="35">
        <f t="shared" si="89"/>
        <v>17.420000000000002</v>
      </c>
    </row>
    <row r="2800" spans="1:8" ht="40.5">
      <c r="A2800" s="375" t="s">
        <v>10383</v>
      </c>
      <c r="B2800" s="330" t="s">
        <v>5516</v>
      </c>
      <c r="C2800" s="375" t="s">
        <v>113</v>
      </c>
      <c r="D2800" s="375" t="s">
        <v>24911</v>
      </c>
      <c r="F2800" t="str">
        <f t="shared" si="88"/>
        <v>91985</v>
      </c>
      <c r="H2800" s="35">
        <f t="shared" si="89"/>
        <v>25.73</v>
      </c>
    </row>
    <row r="2801" spans="1:8" ht="40.5">
      <c r="A2801" s="375" t="s">
        <v>10384</v>
      </c>
      <c r="B2801" s="330" t="s">
        <v>5517</v>
      </c>
      <c r="C2801" s="375" t="s">
        <v>113</v>
      </c>
      <c r="D2801" s="375" t="s">
        <v>26957</v>
      </c>
      <c r="F2801" t="str">
        <f t="shared" si="88"/>
        <v>91986</v>
      </c>
      <c r="H2801" s="35">
        <f t="shared" si="89"/>
        <v>37.549999999999997</v>
      </c>
    </row>
    <row r="2802" spans="1:8" ht="40.5">
      <c r="A2802" s="375" t="s">
        <v>10385</v>
      </c>
      <c r="B2802" s="330" t="s">
        <v>5518</v>
      </c>
      <c r="C2802" s="375" t="s">
        <v>113</v>
      </c>
      <c r="D2802" s="375" t="s">
        <v>26958</v>
      </c>
      <c r="F2802" t="str">
        <f t="shared" si="88"/>
        <v>91987</v>
      </c>
      <c r="H2802" s="35">
        <f t="shared" si="89"/>
        <v>45.86</v>
      </c>
    </row>
    <row r="2803" spans="1:8" ht="40.5">
      <c r="A2803" s="375" t="s">
        <v>10386</v>
      </c>
      <c r="B2803" s="330" t="s">
        <v>5519</v>
      </c>
      <c r="C2803" s="375" t="s">
        <v>113</v>
      </c>
      <c r="D2803" s="375" t="s">
        <v>26959</v>
      </c>
      <c r="F2803" t="str">
        <f t="shared" si="88"/>
        <v>91988</v>
      </c>
      <c r="H2803" s="35">
        <f t="shared" si="89"/>
        <v>21.86</v>
      </c>
    </row>
    <row r="2804" spans="1:8" ht="40.5">
      <c r="A2804" s="375" t="s">
        <v>10387</v>
      </c>
      <c r="B2804" s="330" t="s">
        <v>5520</v>
      </c>
      <c r="C2804" s="375" t="s">
        <v>113</v>
      </c>
      <c r="D2804" s="375" t="s">
        <v>24104</v>
      </c>
      <c r="F2804" t="str">
        <f t="shared" si="88"/>
        <v>91989</v>
      </c>
      <c r="H2804" s="35">
        <f t="shared" si="89"/>
        <v>30.17</v>
      </c>
    </row>
    <row r="2805" spans="1:8" ht="40.5">
      <c r="A2805" s="375" t="s">
        <v>10388</v>
      </c>
      <c r="B2805" s="330" t="s">
        <v>2408</v>
      </c>
      <c r="C2805" s="375" t="s">
        <v>113</v>
      </c>
      <c r="D2805" s="375" t="s">
        <v>22768</v>
      </c>
      <c r="F2805" t="str">
        <f t="shared" si="88"/>
        <v>91990</v>
      </c>
      <c r="H2805" s="35">
        <f t="shared" si="89"/>
        <v>33.1</v>
      </c>
    </row>
    <row r="2806" spans="1:8" ht="40.5">
      <c r="A2806" s="375" t="s">
        <v>10389</v>
      </c>
      <c r="B2806" s="330" t="s">
        <v>2409</v>
      </c>
      <c r="C2806" s="375" t="s">
        <v>113</v>
      </c>
      <c r="D2806" s="375" t="s">
        <v>26960</v>
      </c>
      <c r="F2806" t="str">
        <f t="shared" si="88"/>
        <v>91991</v>
      </c>
      <c r="H2806" s="35">
        <f t="shared" si="89"/>
        <v>35.5</v>
      </c>
    </row>
    <row r="2807" spans="1:8" ht="40.5">
      <c r="A2807" s="375" t="s">
        <v>10390</v>
      </c>
      <c r="B2807" s="330" t="s">
        <v>3227</v>
      </c>
      <c r="C2807" s="375" t="s">
        <v>113</v>
      </c>
      <c r="D2807" s="375" t="s">
        <v>26961</v>
      </c>
      <c r="F2807" t="str">
        <f t="shared" si="88"/>
        <v>91992</v>
      </c>
      <c r="H2807" s="35">
        <f t="shared" si="89"/>
        <v>41.41</v>
      </c>
    </row>
    <row r="2808" spans="1:8" ht="40.5">
      <c r="A2808" s="375" t="s">
        <v>10391</v>
      </c>
      <c r="B2808" s="330" t="s">
        <v>3228</v>
      </c>
      <c r="C2808" s="375" t="s">
        <v>113</v>
      </c>
      <c r="D2808" s="375" t="s">
        <v>26962</v>
      </c>
      <c r="F2808" t="str">
        <f t="shared" si="88"/>
        <v>91993</v>
      </c>
      <c r="H2808" s="35">
        <f t="shared" si="89"/>
        <v>43.81</v>
      </c>
    </row>
    <row r="2809" spans="1:8" ht="40.5">
      <c r="A2809" s="375" t="s">
        <v>10392</v>
      </c>
      <c r="B2809" s="330" t="s">
        <v>5521</v>
      </c>
      <c r="C2809" s="375" t="s">
        <v>113</v>
      </c>
      <c r="D2809" s="375" t="s">
        <v>22613</v>
      </c>
      <c r="F2809" t="str">
        <f t="shared" si="88"/>
        <v>91994</v>
      </c>
      <c r="H2809" s="35">
        <f t="shared" si="89"/>
        <v>23.79</v>
      </c>
    </row>
    <row r="2810" spans="1:8" ht="40.5">
      <c r="A2810" s="375" t="s">
        <v>10393</v>
      </c>
      <c r="B2810" s="330" t="s">
        <v>5522</v>
      </c>
      <c r="C2810" s="375" t="s">
        <v>113</v>
      </c>
      <c r="D2810" s="375" t="s">
        <v>13824</v>
      </c>
      <c r="F2810" t="str">
        <f t="shared" si="88"/>
        <v>91995</v>
      </c>
      <c r="H2810" s="35">
        <f t="shared" si="89"/>
        <v>26.19</v>
      </c>
    </row>
    <row r="2811" spans="1:8" ht="40.5">
      <c r="A2811" s="375" t="s">
        <v>10394</v>
      </c>
      <c r="B2811" s="330" t="s">
        <v>3229</v>
      </c>
      <c r="C2811" s="375" t="s">
        <v>113</v>
      </c>
      <c r="D2811" s="375" t="s">
        <v>26963</v>
      </c>
      <c r="F2811" t="str">
        <f t="shared" si="88"/>
        <v>91996</v>
      </c>
      <c r="H2811" s="35">
        <f t="shared" si="89"/>
        <v>32.1</v>
      </c>
    </row>
    <row r="2812" spans="1:8" ht="40.5">
      <c r="A2812" s="375" t="s">
        <v>10395</v>
      </c>
      <c r="B2812" s="330" t="s">
        <v>3230</v>
      </c>
      <c r="C2812" s="375" t="s">
        <v>113</v>
      </c>
      <c r="D2812" s="375" t="s">
        <v>26964</v>
      </c>
      <c r="F2812" t="str">
        <f t="shared" si="88"/>
        <v>91997</v>
      </c>
      <c r="H2812" s="35">
        <f t="shared" si="89"/>
        <v>34.5</v>
      </c>
    </row>
    <row r="2813" spans="1:8" ht="40.5">
      <c r="A2813" s="375" t="s">
        <v>10396</v>
      </c>
      <c r="B2813" s="330" t="s">
        <v>5523</v>
      </c>
      <c r="C2813" s="375" t="s">
        <v>113</v>
      </c>
      <c r="D2813" s="375" t="s">
        <v>23831</v>
      </c>
      <c r="F2813" t="str">
        <f t="shared" si="88"/>
        <v>91998</v>
      </c>
      <c r="H2813" s="35">
        <f t="shared" si="89"/>
        <v>20.18</v>
      </c>
    </row>
    <row r="2814" spans="1:8" ht="40.5">
      <c r="A2814" s="375" t="s">
        <v>10397</v>
      </c>
      <c r="B2814" s="330" t="s">
        <v>5524</v>
      </c>
      <c r="C2814" s="375" t="s">
        <v>113</v>
      </c>
      <c r="D2814" s="375" t="s">
        <v>26965</v>
      </c>
      <c r="F2814" t="str">
        <f t="shared" si="88"/>
        <v>91999</v>
      </c>
      <c r="H2814" s="35">
        <f t="shared" si="89"/>
        <v>22.58</v>
      </c>
    </row>
    <row r="2815" spans="1:8" ht="40.5">
      <c r="A2815" s="375" t="s">
        <v>10399</v>
      </c>
      <c r="B2815" s="330" t="s">
        <v>3231</v>
      </c>
      <c r="C2815" s="375" t="s">
        <v>113</v>
      </c>
      <c r="D2815" s="375" t="s">
        <v>26966</v>
      </c>
      <c r="F2815" t="str">
        <f t="shared" si="88"/>
        <v>92000</v>
      </c>
      <c r="H2815" s="35">
        <f t="shared" si="89"/>
        <v>28.49</v>
      </c>
    </row>
    <row r="2816" spans="1:8" ht="40.5">
      <c r="A2816" s="375" t="s">
        <v>10400</v>
      </c>
      <c r="B2816" s="330" t="s">
        <v>3232</v>
      </c>
      <c r="C2816" s="375" t="s">
        <v>113</v>
      </c>
      <c r="D2816" s="375" t="s">
        <v>23590</v>
      </c>
      <c r="F2816" t="str">
        <f t="shared" si="88"/>
        <v>92001</v>
      </c>
      <c r="H2816" s="35">
        <f t="shared" si="89"/>
        <v>30.89</v>
      </c>
    </row>
    <row r="2817" spans="1:8" ht="40.5">
      <c r="A2817" s="375" t="s">
        <v>10401</v>
      </c>
      <c r="B2817" s="330" t="s">
        <v>3233</v>
      </c>
      <c r="C2817" s="375" t="s">
        <v>113</v>
      </c>
      <c r="D2817" s="375" t="s">
        <v>23467</v>
      </c>
      <c r="F2817" t="str">
        <f t="shared" si="88"/>
        <v>92002</v>
      </c>
      <c r="H2817" s="35">
        <f t="shared" si="89"/>
        <v>44.58</v>
      </c>
    </row>
    <row r="2818" spans="1:8" ht="40.5">
      <c r="A2818" s="375" t="s">
        <v>10402</v>
      </c>
      <c r="B2818" s="330" t="s">
        <v>3234</v>
      </c>
      <c r="C2818" s="375" t="s">
        <v>113</v>
      </c>
      <c r="D2818" s="375" t="s">
        <v>26967</v>
      </c>
      <c r="F2818" t="str">
        <f t="shared" si="88"/>
        <v>92003</v>
      </c>
      <c r="H2818" s="35">
        <f t="shared" si="89"/>
        <v>49.38</v>
      </c>
    </row>
    <row r="2819" spans="1:8" ht="40.5">
      <c r="A2819" s="375" t="s">
        <v>10403</v>
      </c>
      <c r="B2819" s="330" t="s">
        <v>3235</v>
      </c>
      <c r="C2819" s="375" t="s">
        <v>113</v>
      </c>
      <c r="D2819" s="375" t="s">
        <v>26968</v>
      </c>
      <c r="F2819" t="str">
        <f t="shared" si="88"/>
        <v>92004</v>
      </c>
      <c r="H2819" s="35">
        <f t="shared" si="89"/>
        <v>52.89</v>
      </c>
    </row>
    <row r="2820" spans="1:8" ht="40.5">
      <c r="A2820" s="375" t="s">
        <v>10404</v>
      </c>
      <c r="B2820" s="330" t="s">
        <v>3236</v>
      </c>
      <c r="C2820" s="375" t="s">
        <v>113</v>
      </c>
      <c r="D2820" s="375" t="s">
        <v>23643</v>
      </c>
      <c r="F2820" t="str">
        <f t="shared" si="88"/>
        <v>92005</v>
      </c>
      <c r="H2820" s="35">
        <f t="shared" si="89"/>
        <v>57.69</v>
      </c>
    </row>
    <row r="2821" spans="1:8" ht="40.5">
      <c r="A2821" s="375" t="s">
        <v>10405</v>
      </c>
      <c r="B2821" s="330" t="s">
        <v>3237</v>
      </c>
      <c r="C2821" s="375" t="s">
        <v>113</v>
      </c>
      <c r="D2821" s="375" t="s">
        <v>24535</v>
      </c>
      <c r="F2821" t="str">
        <f t="shared" ref="F2821:F2884" si="90">TRIM(A2821)</f>
        <v>92006</v>
      </c>
      <c r="H2821" s="35">
        <f t="shared" ref="H2821:H2884" si="91">ROUND(D2821*(1+$H$1),2)</f>
        <v>37.369999999999997</v>
      </c>
    </row>
    <row r="2822" spans="1:8" ht="40.5">
      <c r="A2822" s="375" t="s">
        <v>10406</v>
      </c>
      <c r="B2822" s="330" t="s">
        <v>3238</v>
      </c>
      <c r="C2822" s="375" t="s">
        <v>113</v>
      </c>
      <c r="D2822" s="375" t="s">
        <v>14975</v>
      </c>
      <c r="F2822" t="str">
        <f t="shared" si="90"/>
        <v>92007</v>
      </c>
      <c r="H2822" s="35">
        <f t="shared" si="91"/>
        <v>42.17</v>
      </c>
    </row>
    <row r="2823" spans="1:8" ht="40.5">
      <c r="A2823" s="375" t="s">
        <v>10407</v>
      </c>
      <c r="B2823" s="330" t="s">
        <v>3239</v>
      </c>
      <c r="C2823" s="375" t="s">
        <v>113</v>
      </c>
      <c r="D2823" s="375" t="s">
        <v>26969</v>
      </c>
      <c r="F2823" t="str">
        <f t="shared" si="90"/>
        <v>92008</v>
      </c>
      <c r="H2823" s="35">
        <f t="shared" si="91"/>
        <v>45.68</v>
      </c>
    </row>
    <row r="2824" spans="1:8" ht="40.5">
      <c r="A2824" s="375" t="s">
        <v>10408</v>
      </c>
      <c r="B2824" s="330" t="s">
        <v>3240</v>
      </c>
      <c r="C2824" s="375" t="s">
        <v>113</v>
      </c>
      <c r="D2824" s="375" t="s">
        <v>13991</v>
      </c>
      <c r="F2824" t="str">
        <f t="shared" si="90"/>
        <v>92009</v>
      </c>
      <c r="H2824" s="35">
        <f t="shared" si="91"/>
        <v>50.48</v>
      </c>
    </row>
    <row r="2825" spans="1:8" ht="40.5">
      <c r="A2825" s="375" t="s">
        <v>10409</v>
      </c>
      <c r="B2825" s="330" t="s">
        <v>3241</v>
      </c>
      <c r="C2825" s="375" t="s">
        <v>113</v>
      </c>
      <c r="D2825" s="375" t="s">
        <v>26970</v>
      </c>
      <c r="F2825" t="str">
        <f t="shared" si="90"/>
        <v>92010</v>
      </c>
      <c r="H2825" s="35">
        <f t="shared" si="91"/>
        <v>65.38</v>
      </c>
    </row>
    <row r="2826" spans="1:8" ht="40.5">
      <c r="A2826" s="375" t="s">
        <v>10410</v>
      </c>
      <c r="B2826" s="330" t="s">
        <v>3242</v>
      </c>
      <c r="C2826" s="375" t="s">
        <v>113</v>
      </c>
      <c r="D2826" s="375" t="s">
        <v>26971</v>
      </c>
      <c r="F2826" t="str">
        <f t="shared" si="90"/>
        <v>92011</v>
      </c>
      <c r="H2826" s="35">
        <f t="shared" si="91"/>
        <v>72.58</v>
      </c>
    </row>
    <row r="2827" spans="1:8" ht="40.5">
      <c r="A2827" s="375" t="s">
        <v>10411</v>
      </c>
      <c r="B2827" s="330" t="s">
        <v>3243</v>
      </c>
      <c r="C2827" s="375" t="s">
        <v>113</v>
      </c>
      <c r="D2827" s="375" t="s">
        <v>26972</v>
      </c>
      <c r="F2827" t="str">
        <f t="shared" si="90"/>
        <v>92012</v>
      </c>
      <c r="H2827" s="35">
        <f t="shared" si="91"/>
        <v>73.69</v>
      </c>
    </row>
    <row r="2828" spans="1:8" ht="40.5">
      <c r="A2828" s="375" t="s">
        <v>10412</v>
      </c>
      <c r="B2828" s="330" t="s">
        <v>3244</v>
      </c>
      <c r="C2828" s="375" t="s">
        <v>113</v>
      </c>
      <c r="D2828" s="375" t="s">
        <v>26796</v>
      </c>
      <c r="F2828" t="str">
        <f t="shared" si="90"/>
        <v>92013</v>
      </c>
      <c r="H2828" s="35">
        <f t="shared" si="91"/>
        <v>80.89</v>
      </c>
    </row>
    <row r="2829" spans="1:8" ht="40.5">
      <c r="A2829" s="375" t="s">
        <v>10413</v>
      </c>
      <c r="B2829" s="330" t="s">
        <v>3245</v>
      </c>
      <c r="C2829" s="375" t="s">
        <v>113</v>
      </c>
      <c r="D2829" s="375" t="s">
        <v>24487</v>
      </c>
      <c r="F2829" t="str">
        <f t="shared" si="90"/>
        <v>92014</v>
      </c>
      <c r="H2829" s="35">
        <f t="shared" si="91"/>
        <v>54.55</v>
      </c>
    </row>
    <row r="2830" spans="1:8" ht="40.5">
      <c r="A2830" s="375" t="s">
        <v>10414</v>
      </c>
      <c r="B2830" s="330" t="s">
        <v>3246</v>
      </c>
      <c r="C2830" s="375" t="s">
        <v>113</v>
      </c>
      <c r="D2830" s="375" t="s">
        <v>25085</v>
      </c>
      <c r="F2830" t="str">
        <f t="shared" si="90"/>
        <v>92015</v>
      </c>
      <c r="H2830" s="35">
        <f t="shared" si="91"/>
        <v>61.75</v>
      </c>
    </row>
    <row r="2831" spans="1:8" ht="40.5">
      <c r="A2831" s="375" t="s">
        <v>10415</v>
      </c>
      <c r="B2831" s="330" t="s">
        <v>3247</v>
      </c>
      <c r="C2831" s="375" t="s">
        <v>113</v>
      </c>
      <c r="D2831" s="375" t="s">
        <v>26973</v>
      </c>
      <c r="F2831" t="str">
        <f t="shared" si="90"/>
        <v>92016</v>
      </c>
      <c r="H2831" s="35">
        <f t="shared" si="91"/>
        <v>62.86</v>
      </c>
    </row>
    <row r="2832" spans="1:8" ht="40.5">
      <c r="A2832" s="375" t="s">
        <v>10416</v>
      </c>
      <c r="B2832" s="330" t="s">
        <v>3248</v>
      </c>
      <c r="C2832" s="375" t="s">
        <v>113</v>
      </c>
      <c r="D2832" s="375" t="s">
        <v>26974</v>
      </c>
      <c r="F2832" t="str">
        <f t="shared" si="90"/>
        <v>92017</v>
      </c>
      <c r="H2832" s="35">
        <f t="shared" si="91"/>
        <v>70.06</v>
      </c>
    </row>
    <row r="2833" spans="1:8" ht="40.5">
      <c r="A2833" s="375" t="s">
        <v>10417</v>
      </c>
      <c r="B2833" s="330" t="s">
        <v>3249</v>
      </c>
      <c r="C2833" s="375" t="s">
        <v>113</v>
      </c>
      <c r="D2833" s="375" t="s">
        <v>26975</v>
      </c>
      <c r="F2833" t="str">
        <f t="shared" si="90"/>
        <v>92018</v>
      </c>
      <c r="H2833" s="35">
        <f t="shared" si="91"/>
        <v>72.22</v>
      </c>
    </row>
    <row r="2834" spans="1:8" ht="40.5">
      <c r="A2834" s="375" t="s">
        <v>10418</v>
      </c>
      <c r="B2834" s="330" t="s">
        <v>3250</v>
      </c>
      <c r="C2834" s="375" t="s">
        <v>113</v>
      </c>
      <c r="D2834" s="375" t="s">
        <v>26976</v>
      </c>
      <c r="F2834" t="str">
        <f t="shared" si="90"/>
        <v>92019</v>
      </c>
      <c r="H2834" s="35">
        <f t="shared" si="91"/>
        <v>85.48</v>
      </c>
    </row>
    <row r="2835" spans="1:8" ht="40.5">
      <c r="A2835" s="375" t="s">
        <v>10419</v>
      </c>
      <c r="B2835" s="330" t="s">
        <v>3251</v>
      </c>
      <c r="C2835" s="375" t="s">
        <v>113</v>
      </c>
      <c r="D2835" s="375" t="s">
        <v>26977</v>
      </c>
      <c r="F2835" t="str">
        <f t="shared" si="90"/>
        <v>92020</v>
      </c>
      <c r="H2835" s="35">
        <f t="shared" si="91"/>
        <v>106.83</v>
      </c>
    </row>
    <row r="2836" spans="1:8" ht="40.5">
      <c r="A2836" s="375" t="s">
        <v>10420</v>
      </c>
      <c r="B2836" s="330" t="s">
        <v>3252</v>
      </c>
      <c r="C2836" s="375" t="s">
        <v>113</v>
      </c>
      <c r="D2836" s="375" t="s">
        <v>26978</v>
      </c>
      <c r="F2836" t="str">
        <f t="shared" si="90"/>
        <v>92021</v>
      </c>
      <c r="H2836" s="35">
        <f t="shared" si="91"/>
        <v>120.1</v>
      </c>
    </row>
    <row r="2837" spans="1:8" ht="40.5">
      <c r="A2837" s="375" t="s">
        <v>10421</v>
      </c>
      <c r="B2837" s="330" t="s">
        <v>5525</v>
      </c>
      <c r="C2837" s="375" t="s">
        <v>113</v>
      </c>
      <c r="D2837" s="375" t="s">
        <v>23682</v>
      </c>
      <c r="F2837" t="str">
        <f t="shared" si="90"/>
        <v>92022</v>
      </c>
      <c r="H2837" s="35">
        <f t="shared" si="91"/>
        <v>39.44</v>
      </c>
    </row>
    <row r="2838" spans="1:8" ht="40.5">
      <c r="A2838" s="375" t="s">
        <v>10422</v>
      </c>
      <c r="B2838" s="330" t="s">
        <v>5526</v>
      </c>
      <c r="C2838" s="375" t="s">
        <v>113</v>
      </c>
      <c r="D2838" s="375" t="s">
        <v>24485</v>
      </c>
      <c r="F2838" t="str">
        <f t="shared" si="90"/>
        <v>92023</v>
      </c>
      <c r="H2838" s="35">
        <f t="shared" si="91"/>
        <v>47.75</v>
      </c>
    </row>
    <row r="2839" spans="1:8" ht="40.5">
      <c r="A2839" s="375" t="s">
        <v>10423</v>
      </c>
      <c r="B2839" s="330" t="s">
        <v>5527</v>
      </c>
      <c r="C2839" s="375" t="s">
        <v>113</v>
      </c>
      <c r="D2839" s="375" t="s">
        <v>26979</v>
      </c>
      <c r="F2839" t="str">
        <f t="shared" si="90"/>
        <v>92024</v>
      </c>
      <c r="H2839" s="35">
        <f t="shared" si="91"/>
        <v>60.28</v>
      </c>
    </row>
    <row r="2840" spans="1:8" ht="40.5">
      <c r="A2840" s="375" t="s">
        <v>10424</v>
      </c>
      <c r="B2840" s="330" t="s">
        <v>5528</v>
      </c>
      <c r="C2840" s="375" t="s">
        <v>113</v>
      </c>
      <c r="D2840" s="375" t="s">
        <v>26980</v>
      </c>
      <c r="F2840" t="str">
        <f t="shared" si="90"/>
        <v>92025</v>
      </c>
      <c r="H2840" s="35">
        <f t="shared" si="91"/>
        <v>68.59</v>
      </c>
    </row>
    <row r="2841" spans="1:8" ht="40.5">
      <c r="A2841" s="375" t="s">
        <v>10425</v>
      </c>
      <c r="B2841" s="330" t="s">
        <v>5529</v>
      </c>
      <c r="C2841" s="375" t="s">
        <v>113</v>
      </c>
      <c r="D2841" s="375" t="s">
        <v>26981</v>
      </c>
      <c r="F2841" t="str">
        <f t="shared" si="90"/>
        <v>92026</v>
      </c>
      <c r="H2841" s="35">
        <f t="shared" si="91"/>
        <v>55.15</v>
      </c>
    </row>
    <row r="2842" spans="1:8" ht="40.5">
      <c r="A2842" s="375" t="s">
        <v>10426</v>
      </c>
      <c r="B2842" s="330" t="s">
        <v>5530</v>
      </c>
      <c r="C2842" s="375" t="s">
        <v>113</v>
      </c>
      <c r="D2842" s="375" t="s">
        <v>26982</v>
      </c>
      <c r="F2842" t="str">
        <f t="shared" si="90"/>
        <v>92027</v>
      </c>
      <c r="H2842" s="35">
        <f t="shared" si="91"/>
        <v>63.46</v>
      </c>
    </row>
    <row r="2843" spans="1:8" ht="40.5">
      <c r="A2843" s="375" t="s">
        <v>10427</v>
      </c>
      <c r="B2843" s="330" t="s">
        <v>5531</v>
      </c>
      <c r="C2843" s="375" t="s">
        <v>113</v>
      </c>
      <c r="D2843" s="375" t="s">
        <v>26983</v>
      </c>
      <c r="F2843" t="str">
        <f t="shared" si="90"/>
        <v>92028</v>
      </c>
      <c r="H2843" s="35">
        <f t="shared" si="91"/>
        <v>45.82</v>
      </c>
    </row>
    <row r="2844" spans="1:8" ht="40.5">
      <c r="A2844" s="375" t="s">
        <v>10428</v>
      </c>
      <c r="B2844" s="330" t="s">
        <v>5532</v>
      </c>
      <c r="C2844" s="375" t="s">
        <v>113</v>
      </c>
      <c r="D2844" s="375" t="s">
        <v>26984</v>
      </c>
      <c r="F2844" t="str">
        <f t="shared" si="90"/>
        <v>92029</v>
      </c>
      <c r="H2844" s="35">
        <f t="shared" si="91"/>
        <v>54.13</v>
      </c>
    </row>
    <row r="2845" spans="1:8" ht="40.5">
      <c r="A2845" s="375" t="s">
        <v>10429</v>
      </c>
      <c r="B2845" s="330" t="s">
        <v>5533</v>
      </c>
      <c r="C2845" s="375" t="s">
        <v>113</v>
      </c>
      <c r="D2845" s="375" t="s">
        <v>25276</v>
      </c>
      <c r="F2845" t="str">
        <f t="shared" si="90"/>
        <v>92030</v>
      </c>
      <c r="H2845" s="35">
        <f t="shared" si="91"/>
        <v>66.62</v>
      </c>
    </row>
    <row r="2846" spans="1:8" ht="40.5">
      <c r="A2846" s="375" t="s">
        <v>10430</v>
      </c>
      <c r="B2846" s="330" t="s">
        <v>5534</v>
      </c>
      <c r="C2846" s="375" t="s">
        <v>113</v>
      </c>
      <c r="D2846" s="375" t="s">
        <v>26985</v>
      </c>
      <c r="F2846" t="str">
        <f t="shared" si="90"/>
        <v>92031</v>
      </c>
      <c r="H2846" s="35">
        <f t="shared" si="91"/>
        <v>74.92</v>
      </c>
    </row>
    <row r="2847" spans="1:8" ht="40.5">
      <c r="A2847" s="375" t="s">
        <v>10431</v>
      </c>
      <c r="B2847" s="330" t="s">
        <v>5535</v>
      </c>
      <c r="C2847" s="375" t="s">
        <v>113</v>
      </c>
      <c r="D2847" s="375" t="s">
        <v>26932</v>
      </c>
      <c r="F2847" t="str">
        <f t="shared" si="90"/>
        <v>92032</v>
      </c>
      <c r="H2847" s="35">
        <f t="shared" si="91"/>
        <v>67.849999999999994</v>
      </c>
    </row>
    <row r="2848" spans="1:8" ht="40.5">
      <c r="A2848" s="375" t="s">
        <v>10432</v>
      </c>
      <c r="B2848" s="330" t="s">
        <v>5536</v>
      </c>
      <c r="C2848" s="375" t="s">
        <v>113</v>
      </c>
      <c r="D2848" s="375" t="s">
        <v>24761</v>
      </c>
      <c r="F2848" t="str">
        <f t="shared" si="90"/>
        <v>92033</v>
      </c>
      <c r="H2848" s="35">
        <f t="shared" si="91"/>
        <v>76.16</v>
      </c>
    </row>
    <row r="2849" spans="1:8" ht="54">
      <c r="A2849" s="375" t="s">
        <v>10433</v>
      </c>
      <c r="B2849" s="330" t="s">
        <v>5537</v>
      </c>
      <c r="C2849" s="375" t="s">
        <v>113</v>
      </c>
      <c r="D2849" s="375" t="s">
        <v>26986</v>
      </c>
      <c r="F2849" t="str">
        <f t="shared" si="90"/>
        <v>92034</v>
      </c>
      <c r="H2849" s="35">
        <f t="shared" si="91"/>
        <v>61.52</v>
      </c>
    </row>
    <row r="2850" spans="1:8" ht="54">
      <c r="A2850" s="375" t="s">
        <v>10434</v>
      </c>
      <c r="B2850" s="330" t="s">
        <v>5538</v>
      </c>
      <c r="C2850" s="375" t="s">
        <v>113</v>
      </c>
      <c r="D2850" s="375" t="s">
        <v>26987</v>
      </c>
      <c r="F2850" t="str">
        <f t="shared" si="90"/>
        <v>92035</v>
      </c>
      <c r="H2850" s="35">
        <f t="shared" si="91"/>
        <v>69.83</v>
      </c>
    </row>
    <row r="2851" spans="1:8" ht="27">
      <c r="A2851" s="375" t="s">
        <v>10435</v>
      </c>
      <c r="B2851" s="330" t="s">
        <v>5539</v>
      </c>
      <c r="C2851" s="375" t="s">
        <v>113</v>
      </c>
      <c r="D2851" s="375" t="s">
        <v>24817</v>
      </c>
      <c r="F2851" t="str">
        <f t="shared" si="90"/>
        <v>72278</v>
      </c>
      <c r="H2851" s="35">
        <f t="shared" si="91"/>
        <v>94.87</v>
      </c>
    </row>
    <row r="2852" spans="1:8" ht="27">
      <c r="A2852" s="375" t="s">
        <v>10436</v>
      </c>
      <c r="B2852" s="330" t="s">
        <v>5540</v>
      </c>
      <c r="C2852" s="375" t="s">
        <v>113</v>
      </c>
      <c r="D2852" s="375" t="s">
        <v>24538</v>
      </c>
      <c r="F2852" t="str">
        <f t="shared" si="90"/>
        <v>72280</v>
      </c>
      <c r="H2852" s="35">
        <f t="shared" si="91"/>
        <v>52.74</v>
      </c>
    </row>
    <row r="2853" spans="1:8" ht="40.5">
      <c r="A2853" s="375" t="s">
        <v>5541</v>
      </c>
      <c r="B2853" s="330" t="s">
        <v>5542</v>
      </c>
      <c r="C2853" s="375" t="s">
        <v>113</v>
      </c>
      <c r="D2853" s="375" t="s">
        <v>26988</v>
      </c>
      <c r="F2853" t="str">
        <f t="shared" si="90"/>
        <v>73953/4</v>
      </c>
      <c r="H2853" s="35">
        <f t="shared" si="91"/>
        <v>175.47</v>
      </c>
    </row>
    <row r="2854" spans="1:8" ht="40.5">
      <c r="A2854" s="375" t="s">
        <v>5543</v>
      </c>
      <c r="B2854" s="330" t="s">
        <v>5544</v>
      </c>
      <c r="C2854" s="375" t="s">
        <v>113</v>
      </c>
      <c r="D2854" s="375" t="s">
        <v>26989</v>
      </c>
      <c r="F2854" t="str">
        <f t="shared" si="90"/>
        <v>73953/8</v>
      </c>
      <c r="H2854" s="35">
        <f t="shared" si="91"/>
        <v>232.13</v>
      </c>
    </row>
    <row r="2855" spans="1:8" ht="40.5">
      <c r="A2855" s="375" t="s">
        <v>5545</v>
      </c>
      <c r="B2855" s="330" t="s">
        <v>3253</v>
      </c>
      <c r="C2855" s="375" t="s">
        <v>113</v>
      </c>
      <c r="D2855" s="375" t="s">
        <v>25317</v>
      </c>
      <c r="F2855" t="str">
        <f t="shared" si="90"/>
        <v>73953/9</v>
      </c>
      <c r="H2855" s="35">
        <f t="shared" si="91"/>
        <v>66.400000000000006</v>
      </c>
    </row>
    <row r="2856" spans="1:8" ht="27">
      <c r="A2856" s="375" t="s">
        <v>10437</v>
      </c>
      <c r="B2856" s="330" t="s">
        <v>3254</v>
      </c>
      <c r="C2856" s="375" t="s">
        <v>113</v>
      </c>
      <c r="D2856" s="375" t="s">
        <v>26990</v>
      </c>
      <c r="F2856" t="str">
        <f t="shared" si="90"/>
        <v>83391</v>
      </c>
      <c r="H2856" s="35">
        <f t="shared" si="91"/>
        <v>36.72</v>
      </c>
    </row>
    <row r="2857" spans="1:8" ht="27">
      <c r="A2857" s="375" t="s">
        <v>10438</v>
      </c>
      <c r="B2857" s="330" t="s">
        <v>3255</v>
      </c>
      <c r="C2857" s="375" t="s">
        <v>113</v>
      </c>
      <c r="D2857" s="375" t="s">
        <v>23395</v>
      </c>
      <c r="F2857" t="str">
        <f t="shared" si="90"/>
        <v>83392</v>
      </c>
      <c r="H2857" s="35">
        <f t="shared" si="91"/>
        <v>27.02</v>
      </c>
    </row>
    <row r="2858" spans="1:8" ht="27">
      <c r="A2858" s="375" t="s">
        <v>10439</v>
      </c>
      <c r="B2858" s="330" t="s">
        <v>3256</v>
      </c>
      <c r="C2858" s="375" t="s">
        <v>113</v>
      </c>
      <c r="D2858" s="375" t="s">
        <v>26991</v>
      </c>
      <c r="F2858" t="str">
        <f t="shared" si="90"/>
        <v>83393</v>
      </c>
      <c r="H2858" s="35">
        <f t="shared" si="91"/>
        <v>34.81</v>
      </c>
    </row>
    <row r="2859" spans="1:8" ht="27">
      <c r="A2859" s="375" t="s">
        <v>10440</v>
      </c>
      <c r="B2859" s="330" t="s">
        <v>5546</v>
      </c>
      <c r="C2859" s="375" t="s">
        <v>113</v>
      </c>
      <c r="D2859" s="375" t="s">
        <v>26992</v>
      </c>
      <c r="F2859" t="str">
        <f t="shared" si="90"/>
        <v>83470</v>
      </c>
      <c r="H2859" s="35">
        <f t="shared" si="91"/>
        <v>89.19</v>
      </c>
    </row>
    <row r="2860" spans="1:8" ht="27">
      <c r="A2860" s="375" t="s">
        <v>10441</v>
      </c>
      <c r="B2860" s="330" t="s">
        <v>3257</v>
      </c>
      <c r="C2860" s="375" t="s">
        <v>113</v>
      </c>
      <c r="D2860" s="375" t="s">
        <v>14352</v>
      </c>
      <c r="F2860" t="str">
        <f t="shared" si="90"/>
        <v>93040</v>
      </c>
      <c r="H2860" s="35">
        <f t="shared" si="91"/>
        <v>14.54</v>
      </c>
    </row>
    <row r="2861" spans="1:8" ht="27">
      <c r="A2861" s="375" t="s">
        <v>10442</v>
      </c>
      <c r="B2861" s="330" t="s">
        <v>3258</v>
      </c>
      <c r="C2861" s="375" t="s">
        <v>113</v>
      </c>
      <c r="D2861" s="375" t="s">
        <v>26993</v>
      </c>
      <c r="F2861" t="str">
        <f t="shared" si="90"/>
        <v>93041</v>
      </c>
      <c r="H2861" s="35">
        <f t="shared" si="91"/>
        <v>88.56</v>
      </c>
    </row>
    <row r="2862" spans="1:8" ht="27">
      <c r="A2862" s="375" t="s">
        <v>10443</v>
      </c>
      <c r="B2862" s="330" t="s">
        <v>2410</v>
      </c>
      <c r="C2862" s="375" t="s">
        <v>113</v>
      </c>
      <c r="D2862" s="375" t="s">
        <v>10229</v>
      </c>
      <c r="F2862" t="str">
        <f t="shared" si="90"/>
        <v>93044</v>
      </c>
      <c r="H2862" s="35">
        <f t="shared" si="91"/>
        <v>16.29</v>
      </c>
    </row>
    <row r="2863" spans="1:8" ht="27">
      <c r="A2863" s="375" t="s">
        <v>10445</v>
      </c>
      <c r="B2863" s="330" t="s">
        <v>3259</v>
      </c>
      <c r="C2863" s="375" t="s">
        <v>113</v>
      </c>
      <c r="D2863" s="375" t="s">
        <v>26994</v>
      </c>
      <c r="F2863" t="str">
        <f t="shared" si="90"/>
        <v>93045</v>
      </c>
      <c r="H2863" s="35">
        <f t="shared" si="91"/>
        <v>49.89</v>
      </c>
    </row>
    <row r="2864" spans="1:8" ht="40.5">
      <c r="A2864" s="375" t="s">
        <v>10446</v>
      </c>
      <c r="B2864" s="330" t="s">
        <v>10447</v>
      </c>
      <c r="C2864" s="375" t="s">
        <v>113</v>
      </c>
      <c r="D2864" s="375" t="s">
        <v>26995</v>
      </c>
      <c r="F2864" t="str">
        <f t="shared" si="90"/>
        <v>97583</v>
      </c>
      <c r="H2864" s="35">
        <f t="shared" si="91"/>
        <v>56.74</v>
      </c>
    </row>
    <row r="2865" spans="1:8" ht="40.5">
      <c r="A2865" s="375" t="s">
        <v>10448</v>
      </c>
      <c r="B2865" s="330" t="s">
        <v>10449</v>
      </c>
      <c r="C2865" s="375" t="s">
        <v>113</v>
      </c>
      <c r="D2865" s="375" t="s">
        <v>22459</v>
      </c>
      <c r="F2865" t="str">
        <f t="shared" si="90"/>
        <v>97584</v>
      </c>
      <c r="H2865" s="35">
        <f t="shared" si="91"/>
        <v>77.34</v>
      </c>
    </row>
    <row r="2866" spans="1:8" ht="40.5">
      <c r="A2866" s="375" t="s">
        <v>10450</v>
      </c>
      <c r="B2866" s="330" t="s">
        <v>10451</v>
      </c>
      <c r="C2866" s="375" t="s">
        <v>113</v>
      </c>
      <c r="D2866" s="375" t="s">
        <v>26996</v>
      </c>
      <c r="F2866" t="str">
        <f t="shared" si="90"/>
        <v>97585</v>
      </c>
      <c r="H2866" s="35">
        <f t="shared" si="91"/>
        <v>77.39</v>
      </c>
    </row>
    <row r="2867" spans="1:8" ht="40.5">
      <c r="A2867" s="375" t="s">
        <v>10452</v>
      </c>
      <c r="B2867" s="330" t="s">
        <v>10453</v>
      </c>
      <c r="C2867" s="375" t="s">
        <v>113</v>
      </c>
      <c r="D2867" s="375" t="s">
        <v>26997</v>
      </c>
      <c r="F2867" t="str">
        <f t="shared" si="90"/>
        <v>97586</v>
      </c>
      <c r="H2867" s="35">
        <f t="shared" si="91"/>
        <v>102.25</v>
      </c>
    </row>
    <row r="2868" spans="1:8" ht="40.5">
      <c r="A2868" s="375" t="s">
        <v>10454</v>
      </c>
      <c r="B2868" s="330" t="s">
        <v>10455</v>
      </c>
      <c r="C2868" s="375" t="s">
        <v>113</v>
      </c>
      <c r="D2868" s="375" t="s">
        <v>26998</v>
      </c>
      <c r="F2868" t="str">
        <f t="shared" si="90"/>
        <v>97587</v>
      </c>
      <c r="H2868" s="35">
        <f t="shared" si="91"/>
        <v>175.45</v>
      </c>
    </row>
    <row r="2869" spans="1:8" ht="40.5">
      <c r="A2869" s="375" t="s">
        <v>10456</v>
      </c>
      <c r="B2869" s="330" t="s">
        <v>10457</v>
      </c>
      <c r="C2869" s="375" t="s">
        <v>113</v>
      </c>
      <c r="D2869" s="375" t="s">
        <v>22470</v>
      </c>
      <c r="F2869" t="str">
        <f t="shared" si="90"/>
        <v>97589</v>
      </c>
      <c r="H2869" s="35">
        <f t="shared" si="91"/>
        <v>36.200000000000003</v>
      </c>
    </row>
    <row r="2870" spans="1:8" ht="40.5">
      <c r="A2870" s="375" t="s">
        <v>10458</v>
      </c>
      <c r="B2870" s="330" t="s">
        <v>10459</v>
      </c>
      <c r="C2870" s="375" t="s">
        <v>113</v>
      </c>
      <c r="D2870" s="375" t="s">
        <v>26999</v>
      </c>
      <c r="F2870" t="str">
        <f t="shared" si="90"/>
        <v>97590</v>
      </c>
      <c r="H2870" s="35">
        <f t="shared" si="91"/>
        <v>70.56</v>
      </c>
    </row>
    <row r="2871" spans="1:8" ht="40.5">
      <c r="A2871" s="375" t="s">
        <v>10460</v>
      </c>
      <c r="B2871" s="330" t="s">
        <v>10461</v>
      </c>
      <c r="C2871" s="375" t="s">
        <v>113</v>
      </c>
      <c r="D2871" s="375" t="s">
        <v>27000</v>
      </c>
      <c r="F2871" t="str">
        <f t="shared" si="90"/>
        <v>97591</v>
      </c>
      <c r="H2871" s="35">
        <f t="shared" si="91"/>
        <v>94.8</v>
      </c>
    </row>
    <row r="2872" spans="1:8" ht="27">
      <c r="A2872" s="375" t="s">
        <v>10462</v>
      </c>
      <c r="B2872" s="330" t="s">
        <v>10463</v>
      </c>
      <c r="C2872" s="375" t="s">
        <v>113</v>
      </c>
      <c r="D2872" s="375" t="s">
        <v>27001</v>
      </c>
      <c r="F2872" t="str">
        <f t="shared" si="90"/>
        <v>97592</v>
      </c>
      <c r="H2872" s="35">
        <f t="shared" si="91"/>
        <v>125.78</v>
      </c>
    </row>
    <row r="2873" spans="1:8" ht="27">
      <c r="A2873" s="375" t="s">
        <v>10464</v>
      </c>
      <c r="B2873" s="330" t="s">
        <v>10465</v>
      </c>
      <c r="C2873" s="375" t="s">
        <v>113</v>
      </c>
      <c r="D2873" s="375" t="s">
        <v>27002</v>
      </c>
      <c r="F2873" t="str">
        <f t="shared" si="90"/>
        <v>97593</v>
      </c>
      <c r="H2873" s="35">
        <f t="shared" si="91"/>
        <v>95.69</v>
      </c>
    </row>
    <row r="2874" spans="1:8" ht="27">
      <c r="A2874" s="375" t="s">
        <v>10466</v>
      </c>
      <c r="B2874" s="330" t="s">
        <v>10467</v>
      </c>
      <c r="C2874" s="375" t="s">
        <v>113</v>
      </c>
      <c r="D2874" s="375" t="s">
        <v>22159</v>
      </c>
      <c r="F2874" t="str">
        <f t="shared" si="90"/>
        <v>97594</v>
      </c>
      <c r="H2874" s="35">
        <f t="shared" si="91"/>
        <v>93.64</v>
      </c>
    </row>
    <row r="2875" spans="1:8" ht="27">
      <c r="A2875" s="375" t="s">
        <v>10468</v>
      </c>
      <c r="B2875" s="330" t="s">
        <v>10469</v>
      </c>
      <c r="C2875" s="375" t="s">
        <v>113</v>
      </c>
      <c r="D2875" s="375" t="s">
        <v>27003</v>
      </c>
      <c r="F2875" t="str">
        <f t="shared" si="90"/>
        <v>97595</v>
      </c>
      <c r="H2875" s="35">
        <f t="shared" si="91"/>
        <v>62.49</v>
      </c>
    </row>
    <row r="2876" spans="1:8" ht="27">
      <c r="A2876" s="375" t="s">
        <v>10470</v>
      </c>
      <c r="B2876" s="330" t="s">
        <v>10471</v>
      </c>
      <c r="C2876" s="375" t="s">
        <v>113</v>
      </c>
      <c r="D2876" s="375" t="s">
        <v>27004</v>
      </c>
      <c r="F2876" t="str">
        <f t="shared" si="90"/>
        <v>97596</v>
      </c>
      <c r="H2876" s="35">
        <f t="shared" si="91"/>
        <v>43.93</v>
      </c>
    </row>
    <row r="2877" spans="1:8" ht="27">
      <c r="A2877" s="375" t="s">
        <v>10472</v>
      </c>
      <c r="B2877" s="330" t="s">
        <v>10473</v>
      </c>
      <c r="C2877" s="375" t="s">
        <v>113</v>
      </c>
      <c r="D2877" s="375" t="s">
        <v>27005</v>
      </c>
      <c r="F2877" t="str">
        <f t="shared" si="90"/>
        <v>97597</v>
      </c>
      <c r="H2877" s="35">
        <f t="shared" si="91"/>
        <v>54.67</v>
      </c>
    </row>
    <row r="2878" spans="1:8" ht="27">
      <c r="A2878" s="375" t="s">
        <v>10474</v>
      </c>
      <c r="B2878" s="330" t="s">
        <v>10475</v>
      </c>
      <c r="C2878" s="375" t="s">
        <v>113</v>
      </c>
      <c r="D2878" s="375" t="s">
        <v>27006</v>
      </c>
      <c r="F2878" t="str">
        <f t="shared" si="90"/>
        <v>97598</v>
      </c>
      <c r="H2878" s="35">
        <f t="shared" si="91"/>
        <v>52.29</v>
      </c>
    </row>
    <row r="2879" spans="1:8" ht="27">
      <c r="A2879" s="375" t="s">
        <v>10476</v>
      </c>
      <c r="B2879" s="330" t="s">
        <v>10477</v>
      </c>
      <c r="C2879" s="375" t="s">
        <v>113</v>
      </c>
      <c r="D2879" s="375" t="s">
        <v>24916</v>
      </c>
      <c r="F2879" t="str">
        <f t="shared" si="90"/>
        <v>97599</v>
      </c>
      <c r="H2879" s="35">
        <f t="shared" si="91"/>
        <v>47.7</v>
      </c>
    </row>
    <row r="2880" spans="1:8" ht="27">
      <c r="A2880" s="375" t="s">
        <v>10478</v>
      </c>
      <c r="B2880" s="330" t="s">
        <v>10479</v>
      </c>
      <c r="C2880" s="375" t="s">
        <v>113</v>
      </c>
      <c r="D2880" s="375" t="s">
        <v>27007</v>
      </c>
      <c r="F2880" t="str">
        <f t="shared" si="90"/>
        <v>97609</v>
      </c>
      <c r="H2880" s="35">
        <f t="shared" si="91"/>
        <v>35.450000000000003</v>
      </c>
    </row>
    <row r="2881" spans="1:8" ht="27">
      <c r="A2881" s="375" t="s">
        <v>10480</v>
      </c>
      <c r="B2881" s="330" t="s">
        <v>10481</v>
      </c>
      <c r="C2881" s="375" t="s">
        <v>113</v>
      </c>
      <c r="D2881" s="375" t="s">
        <v>27008</v>
      </c>
      <c r="F2881" t="str">
        <f t="shared" si="90"/>
        <v>97610</v>
      </c>
      <c r="H2881" s="35">
        <f t="shared" si="91"/>
        <v>44.89</v>
      </c>
    </row>
    <row r="2882" spans="1:8" ht="27">
      <c r="A2882" s="375" t="s">
        <v>10482</v>
      </c>
      <c r="B2882" s="330" t="s">
        <v>10483</v>
      </c>
      <c r="C2882" s="375" t="s">
        <v>113</v>
      </c>
      <c r="D2882" s="375" t="s">
        <v>23593</v>
      </c>
      <c r="F2882" t="str">
        <f t="shared" si="90"/>
        <v>97611</v>
      </c>
      <c r="H2882" s="35">
        <f t="shared" si="91"/>
        <v>20.98</v>
      </c>
    </row>
    <row r="2883" spans="1:8" ht="27">
      <c r="A2883" s="375" t="s">
        <v>10484</v>
      </c>
      <c r="B2883" s="330" t="s">
        <v>10485</v>
      </c>
      <c r="C2883" s="375" t="s">
        <v>113</v>
      </c>
      <c r="D2883" s="375" t="s">
        <v>27009</v>
      </c>
      <c r="F2883" t="str">
        <f t="shared" si="90"/>
        <v>97612</v>
      </c>
      <c r="H2883" s="35">
        <f t="shared" si="91"/>
        <v>22.73</v>
      </c>
    </row>
    <row r="2884" spans="1:8" ht="27">
      <c r="A2884" s="375" t="s">
        <v>10486</v>
      </c>
      <c r="B2884" s="330" t="s">
        <v>10487</v>
      </c>
      <c r="C2884" s="375" t="s">
        <v>113</v>
      </c>
      <c r="D2884" s="375" t="s">
        <v>24735</v>
      </c>
      <c r="F2884" t="str">
        <f t="shared" si="90"/>
        <v>97613</v>
      </c>
      <c r="H2884" s="35">
        <f t="shared" si="91"/>
        <v>28.54</v>
      </c>
    </row>
    <row r="2885" spans="1:8" ht="27">
      <c r="A2885" s="375" t="s">
        <v>10488</v>
      </c>
      <c r="B2885" s="330" t="s">
        <v>10489</v>
      </c>
      <c r="C2885" s="375" t="s">
        <v>113</v>
      </c>
      <c r="D2885" s="375" t="s">
        <v>25086</v>
      </c>
      <c r="F2885" t="str">
        <f t="shared" ref="F2885:F2948" si="92">TRIM(A2885)</f>
        <v>97614</v>
      </c>
      <c r="H2885" s="35">
        <f t="shared" ref="H2885:H2948" si="93">ROUND(D2885*(1+$H$1),2)</f>
        <v>49.5</v>
      </c>
    </row>
    <row r="2886" spans="1:8" ht="27">
      <c r="A2886" s="375" t="s">
        <v>10490</v>
      </c>
      <c r="B2886" s="330" t="s">
        <v>10491</v>
      </c>
      <c r="C2886" s="375" t="s">
        <v>113</v>
      </c>
      <c r="D2886" s="375" t="s">
        <v>24124</v>
      </c>
      <c r="F2886" t="str">
        <f t="shared" si="92"/>
        <v>97615</v>
      </c>
      <c r="H2886" s="35">
        <f t="shared" si="93"/>
        <v>39.340000000000003</v>
      </c>
    </row>
    <row r="2887" spans="1:8" ht="27">
      <c r="A2887" s="375" t="s">
        <v>10492</v>
      </c>
      <c r="B2887" s="330" t="s">
        <v>10493</v>
      </c>
      <c r="C2887" s="375" t="s">
        <v>113</v>
      </c>
      <c r="D2887" s="375" t="s">
        <v>25059</v>
      </c>
      <c r="F2887" t="str">
        <f t="shared" si="92"/>
        <v>97616</v>
      </c>
      <c r="H2887" s="35">
        <f t="shared" si="93"/>
        <v>44.23</v>
      </c>
    </row>
    <row r="2888" spans="1:8" ht="27">
      <c r="A2888" s="375" t="s">
        <v>10494</v>
      </c>
      <c r="B2888" s="330" t="s">
        <v>10495</v>
      </c>
      <c r="C2888" s="375" t="s">
        <v>113</v>
      </c>
      <c r="D2888" s="375" t="s">
        <v>27010</v>
      </c>
      <c r="F2888" t="str">
        <f t="shared" si="92"/>
        <v>97617</v>
      </c>
      <c r="H2888" s="35">
        <f t="shared" si="93"/>
        <v>43.95</v>
      </c>
    </row>
    <row r="2889" spans="1:8" ht="27">
      <c r="A2889" s="375" t="s">
        <v>10496</v>
      </c>
      <c r="B2889" s="404" t="s">
        <v>10497</v>
      </c>
      <c r="C2889" s="375" t="s">
        <v>113</v>
      </c>
      <c r="D2889" s="375" t="s">
        <v>27011</v>
      </c>
      <c r="F2889" t="str">
        <f t="shared" si="92"/>
        <v>97618</v>
      </c>
      <c r="H2889" s="35">
        <f t="shared" si="93"/>
        <v>41.79</v>
      </c>
    </row>
    <row r="2890" spans="1:8" ht="27">
      <c r="A2890" s="375" t="s">
        <v>10498</v>
      </c>
      <c r="B2890" s="330" t="s">
        <v>3260</v>
      </c>
      <c r="C2890" s="375" t="s">
        <v>113</v>
      </c>
      <c r="D2890" s="375" t="s">
        <v>27012</v>
      </c>
      <c r="F2890" t="str">
        <f t="shared" si="92"/>
        <v>41598</v>
      </c>
      <c r="H2890" s="35">
        <f t="shared" si="93"/>
        <v>1674.36</v>
      </c>
    </row>
    <row r="2891" spans="1:8" ht="27">
      <c r="A2891" s="375" t="s">
        <v>10499</v>
      </c>
      <c r="B2891" s="330" t="s">
        <v>3261</v>
      </c>
      <c r="C2891" s="375" t="s">
        <v>113</v>
      </c>
      <c r="D2891" s="375" t="s">
        <v>27013</v>
      </c>
      <c r="F2891" t="str">
        <f t="shared" si="92"/>
        <v>72941</v>
      </c>
      <c r="H2891" s="35">
        <f t="shared" si="93"/>
        <v>229.66</v>
      </c>
    </row>
    <row r="2892" spans="1:8" ht="27">
      <c r="A2892" s="375" t="s">
        <v>10500</v>
      </c>
      <c r="B2892" s="330" t="s">
        <v>5547</v>
      </c>
      <c r="C2892" s="375" t="s">
        <v>113</v>
      </c>
      <c r="D2892" s="375" t="s">
        <v>27014</v>
      </c>
      <c r="F2892" t="str">
        <f t="shared" si="92"/>
        <v>73624</v>
      </c>
      <c r="H2892" s="35">
        <f t="shared" si="93"/>
        <v>104.5</v>
      </c>
    </row>
    <row r="2893" spans="1:8" ht="40.5">
      <c r="A2893" s="375" t="s">
        <v>5548</v>
      </c>
      <c r="B2893" s="330" t="s">
        <v>2226</v>
      </c>
      <c r="C2893" s="375" t="s">
        <v>113</v>
      </c>
      <c r="D2893" s="375" t="s">
        <v>10612</v>
      </c>
      <c r="F2893" t="str">
        <f t="shared" si="92"/>
        <v>73767/1</v>
      </c>
      <c r="H2893" s="35">
        <f t="shared" si="93"/>
        <v>15.47</v>
      </c>
    </row>
    <row r="2894" spans="1:8" ht="40.5">
      <c r="A2894" s="375" t="s">
        <v>5549</v>
      </c>
      <c r="B2894" s="330" t="s">
        <v>5550</v>
      </c>
      <c r="C2894" s="375" t="s">
        <v>113</v>
      </c>
      <c r="D2894" s="375" t="s">
        <v>23699</v>
      </c>
      <c r="F2894" t="str">
        <f t="shared" si="92"/>
        <v>73767/2</v>
      </c>
      <c r="H2894" s="35">
        <f t="shared" si="93"/>
        <v>12.87</v>
      </c>
    </row>
    <row r="2895" spans="1:8" ht="40.5">
      <c r="A2895" s="375" t="s">
        <v>5551</v>
      </c>
      <c r="B2895" s="330" t="s">
        <v>3262</v>
      </c>
      <c r="C2895" s="375" t="s">
        <v>113</v>
      </c>
      <c r="D2895" s="375" t="s">
        <v>13934</v>
      </c>
      <c r="F2895" t="str">
        <f t="shared" si="92"/>
        <v>73767/3</v>
      </c>
      <c r="H2895" s="35">
        <f t="shared" si="93"/>
        <v>9.32</v>
      </c>
    </row>
    <row r="2896" spans="1:8" ht="40.5">
      <c r="A2896" s="375" t="s">
        <v>5552</v>
      </c>
      <c r="B2896" s="330" t="s">
        <v>3263</v>
      </c>
      <c r="C2896" s="375" t="s">
        <v>113</v>
      </c>
      <c r="D2896" s="375" t="s">
        <v>10345</v>
      </c>
      <c r="F2896" t="str">
        <f t="shared" si="92"/>
        <v>73767/4</v>
      </c>
      <c r="H2896" s="35">
        <f t="shared" si="93"/>
        <v>6.08</v>
      </c>
    </row>
    <row r="2897" spans="1:8" ht="40.5">
      <c r="A2897" s="375" t="s">
        <v>5553</v>
      </c>
      <c r="B2897" s="330" t="s">
        <v>5554</v>
      </c>
      <c r="C2897" s="375" t="s">
        <v>113</v>
      </c>
      <c r="D2897" s="375" t="s">
        <v>27015</v>
      </c>
      <c r="F2897" t="str">
        <f t="shared" si="92"/>
        <v>73767/5</v>
      </c>
      <c r="H2897" s="35">
        <f t="shared" si="93"/>
        <v>5.55</v>
      </c>
    </row>
    <row r="2898" spans="1:8" ht="27">
      <c r="A2898" s="375" t="s">
        <v>5555</v>
      </c>
      <c r="B2898" s="330" t="s">
        <v>3264</v>
      </c>
      <c r="C2898" s="375" t="s">
        <v>113</v>
      </c>
      <c r="D2898" s="375" t="s">
        <v>27016</v>
      </c>
      <c r="F2898" t="str">
        <f t="shared" si="92"/>
        <v>73781/2</v>
      </c>
      <c r="H2898" s="35">
        <f t="shared" si="93"/>
        <v>38.71</v>
      </c>
    </row>
    <row r="2899" spans="1:8" ht="27">
      <c r="A2899" s="375" t="s">
        <v>5556</v>
      </c>
      <c r="B2899" s="330" t="s">
        <v>3265</v>
      </c>
      <c r="C2899" s="375" t="s">
        <v>113</v>
      </c>
      <c r="D2899" s="375" t="s">
        <v>27017</v>
      </c>
      <c r="F2899" t="str">
        <f t="shared" si="92"/>
        <v>73781/3</v>
      </c>
      <c r="H2899" s="35">
        <f t="shared" si="93"/>
        <v>119.41</v>
      </c>
    </row>
    <row r="2900" spans="1:8" ht="27">
      <c r="A2900" s="375" t="s">
        <v>10501</v>
      </c>
      <c r="B2900" s="330" t="s">
        <v>3266</v>
      </c>
      <c r="C2900" s="375" t="s">
        <v>113</v>
      </c>
      <c r="D2900" s="375" t="s">
        <v>27018</v>
      </c>
      <c r="F2900" t="str">
        <f t="shared" si="92"/>
        <v>88543</v>
      </c>
      <c r="H2900" s="35">
        <f t="shared" si="93"/>
        <v>170.76</v>
      </c>
    </row>
    <row r="2901" spans="1:8" ht="27">
      <c r="A2901" s="375" t="s">
        <v>10502</v>
      </c>
      <c r="B2901" s="330" t="s">
        <v>3267</v>
      </c>
      <c r="C2901" s="375" t="s">
        <v>113</v>
      </c>
      <c r="D2901" s="375" t="s">
        <v>27019</v>
      </c>
      <c r="F2901" t="str">
        <f t="shared" si="92"/>
        <v>88544</v>
      </c>
      <c r="H2901" s="35">
        <f t="shared" si="93"/>
        <v>108.39</v>
      </c>
    </row>
    <row r="2902" spans="1:8" ht="27">
      <c r="A2902" s="375" t="s">
        <v>10503</v>
      </c>
      <c r="B2902" s="330" t="s">
        <v>3268</v>
      </c>
      <c r="C2902" s="375" t="s">
        <v>113</v>
      </c>
      <c r="D2902" s="375" t="s">
        <v>24769</v>
      </c>
      <c r="F2902" t="str">
        <f t="shared" si="92"/>
        <v>88545</v>
      </c>
      <c r="H2902" s="35">
        <f t="shared" si="93"/>
        <v>198.94</v>
      </c>
    </row>
    <row r="2903" spans="1:8" ht="54">
      <c r="A2903" s="375" t="s">
        <v>27020</v>
      </c>
      <c r="B2903" s="330" t="s">
        <v>27021</v>
      </c>
      <c r="C2903" s="375" t="s">
        <v>113</v>
      </c>
      <c r="D2903" s="375" t="s">
        <v>27022</v>
      </c>
      <c r="F2903" t="str">
        <f t="shared" si="92"/>
        <v>100578</v>
      </c>
      <c r="H2903" s="35">
        <f t="shared" si="93"/>
        <v>339.99</v>
      </c>
    </row>
    <row r="2904" spans="1:8" ht="54">
      <c r="A2904" s="375" t="s">
        <v>27023</v>
      </c>
      <c r="B2904" s="330" t="s">
        <v>27024</v>
      </c>
      <c r="C2904" s="375" t="s">
        <v>113</v>
      </c>
      <c r="D2904" s="375" t="s">
        <v>27025</v>
      </c>
      <c r="F2904" t="str">
        <f t="shared" si="92"/>
        <v>100579</v>
      </c>
      <c r="H2904" s="35">
        <f t="shared" si="93"/>
        <v>371.45</v>
      </c>
    </row>
    <row r="2905" spans="1:8" ht="54">
      <c r="A2905" s="375" t="s">
        <v>27026</v>
      </c>
      <c r="B2905" s="330" t="s">
        <v>27027</v>
      </c>
      <c r="C2905" s="375" t="s">
        <v>113</v>
      </c>
      <c r="D2905" s="375" t="s">
        <v>27028</v>
      </c>
      <c r="F2905" t="str">
        <f t="shared" si="92"/>
        <v>100580</v>
      </c>
      <c r="H2905" s="35">
        <f t="shared" si="93"/>
        <v>418.93</v>
      </c>
    </row>
    <row r="2906" spans="1:8" ht="54">
      <c r="A2906" s="375" t="s">
        <v>27029</v>
      </c>
      <c r="B2906" s="330" t="s">
        <v>27030</v>
      </c>
      <c r="C2906" s="375" t="s">
        <v>113</v>
      </c>
      <c r="D2906" s="375" t="s">
        <v>27031</v>
      </c>
      <c r="F2906" t="str">
        <f t="shared" si="92"/>
        <v>100581</v>
      </c>
      <c r="H2906" s="35">
        <f t="shared" si="93"/>
        <v>386.99</v>
      </c>
    </row>
    <row r="2907" spans="1:8" ht="54">
      <c r="A2907" s="375" t="s">
        <v>27032</v>
      </c>
      <c r="B2907" s="330" t="s">
        <v>27033</v>
      </c>
      <c r="C2907" s="375" t="s">
        <v>113</v>
      </c>
      <c r="D2907" s="375" t="s">
        <v>27034</v>
      </c>
      <c r="F2907" t="str">
        <f t="shared" si="92"/>
        <v>100582</v>
      </c>
      <c r="H2907" s="35">
        <f t="shared" si="93"/>
        <v>472.68</v>
      </c>
    </row>
    <row r="2908" spans="1:8" ht="54">
      <c r="A2908" s="375" t="s">
        <v>27035</v>
      </c>
      <c r="B2908" s="330" t="s">
        <v>27036</v>
      </c>
      <c r="C2908" s="375" t="s">
        <v>113</v>
      </c>
      <c r="D2908" s="375" t="s">
        <v>27037</v>
      </c>
      <c r="F2908" t="str">
        <f t="shared" si="92"/>
        <v>100583</v>
      </c>
      <c r="H2908" s="35">
        <f t="shared" si="93"/>
        <v>404.07</v>
      </c>
    </row>
    <row r="2909" spans="1:8" ht="54">
      <c r="A2909" s="375" t="s">
        <v>27038</v>
      </c>
      <c r="B2909" s="330" t="s">
        <v>27039</v>
      </c>
      <c r="C2909" s="375" t="s">
        <v>113</v>
      </c>
      <c r="D2909" s="375" t="s">
        <v>27040</v>
      </c>
      <c r="F2909" t="str">
        <f t="shared" si="92"/>
        <v>100584</v>
      </c>
      <c r="H2909" s="35">
        <f t="shared" si="93"/>
        <v>455.52</v>
      </c>
    </row>
    <row r="2910" spans="1:8" ht="54">
      <c r="A2910" s="375" t="s">
        <v>27041</v>
      </c>
      <c r="B2910" s="330" t="s">
        <v>27042</v>
      </c>
      <c r="C2910" s="375" t="s">
        <v>113</v>
      </c>
      <c r="D2910" s="375" t="s">
        <v>24901</v>
      </c>
      <c r="F2910" t="str">
        <f t="shared" si="92"/>
        <v>100585</v>
      </c>
      <c r="H2910" s="35">
        <f t="shared" si="93"/>
        <v>436.94</v>
      </c>
    </row>
    <row r="2911" spans="1:8" ht="54">
      <c r="A2911" s="375" t="s">
        <v>27043</v>
      </c>
      <c r="B2911" s="330" t="s">
        <v>27044</v>
      </c>
      <c r="C2911" s="375" t="s">
        <v>113</v>
      </c>
      <c r="D2911" s="375" t="s">
        <v>27045</v>
      </c>
      <c r="F2911" t="str">
        <f t="shared" si="92"/>
        <v>100586</v>
      </c>
      <c r="H2911" s="35">
        <f t="shared" si="93"/>
        <v>518.82000000000005</v>
      </c>
    </row>
    <row r="2912" spans="1:8" ht="54">
      <c r="A2912" s="375" t="s">
        <v>27046</v>
      </c>
      <c r="B2912" s="330" t="s">
        <v>27047</v>
      </c>
      <c r="C2912" s="375" t="s">
        <v>113</v>
      </c>
      <c r="D2912" s="375" t="s">
        <v>27048</v>
      </c>
      <c r="F2912" t="str">
        <f t="shared" si="92"/>
        <v>100587</v>
      </c>
      <c r="H2912" s="35">
        <f t="shared" si="93"/>
        <v>471.41</v>
      </c>
    </row>
    <row r="2913" spans="1:8" ht="54">
      <c r="A2913" s="375" t="s">
        <v>27049</v>
      </c>
      <c r="B2913" s="330" t="s">
        <v>27050</v>
      </c>
      <c r="C2913" s="375" t="s">
        <v>113</v>
      </c>
      <c r="D2913" s="375" t="s">
        <v>27051</v>
      </c>
      <c r="F2913" t="str">
        <f t="shared" si="92"/>
        <v>100588</v>
      </c>
      <c r="H2913" s="35">
        <f t="shared" si="93"/>
        <v>535.07000000000005</v>
      </c>
    </row>
    <row r="2914" spans="1:8" ht="54">
      <c r="A2914" s="375" t="s">
        <v>27052</v>
      </c>
      <c r="B2914" s="330" t="s">
        <v>27053</v>
      </c>
      <c r="C2914" s="375" t="s">
        <v>113</v>
      </c>
      <c r="D2914" s="375" t="s">
        <v>27054</v>
      </c>
      <c r="F2914" t="str">
        <f t="shared" si="92"/>
        <v>100589</v>
      </c>
      <c r="H2914" s="35">
        <f t="shared" si="93"/>
        <v>533.08000000000004</v>
      </c>
    </row>
    <row r="2915" spans="1:8" ht="54">
      <c r="A2915" s="375" t="s">
        <v>27055</v>
      </c>
      <c r="B2915" s="330" t="s">
        <v>27056</v>
      </c>
      <c r="C2915" s="375" t="s">
        <v>113</v>
      </c>
      <c r="D2915" s="375" t="s">
        <v>27057</v>
      </c>
      <c r="F2915" t="str">
        <f t="shared" si="92"/>
        <v>100590</v>
      </c>
      <c r="H2915" s="35">
        <f t="shared" si="93"/>
        <v>596.17999999999995</v>
      </c>
    </row>
    <row r="2916" spans="1:8" ht="54">
      <c r="A2916" s="375" t="s">
        <v>27058</v>
      </c>
      <c r="B2916" s="330" t="s">
        <v>27059</v>
      </c>
      <c r="C2916" s="375" t="s">
        <v>113</v>
      </c>
      <c r="D2916" s="375" t="s">
        <v>27060</v>
      </c>
      <c r="F2916" t="str">
        <f t="shared" si="92"/>
        <v>100591</v>
      </c>
      <c r="H2916" s="35">
        <f t="shared" si="93"/>
        <v>522.49</v>
      </c>
    </row>
    <row r="2917" spans="1:8" ht="54">
      <c r="A2917" s="375" t="s">
        <v>27061</v>
      </c>
      <c r="B2917" s="330" t="s">
        <v>27062</v>
      </c>
      <c r="C2917" s="375" t="s">
        <v>113</v>
      </c>
      <c r="D2917" s="375" t="s">
        <v>27063</v>
      </c>
      <c r="F2917" t="str">
        <f t="shared" si="92"/>
        <v>100592</v>
      </c>
      <c r="H2917" s="35">
        <f t="shared" si="93"/>
        <v>574.75</v>
      </c>
    </row>
    <row r="2918" spans="1:8" ht="54">
      <c r="A2918" s="375" t="s">
        <v>27064</v>
      </c>
      <c r="B2918" s="330" t="s">
        <v>27065</v>
      </c>
      <c r="C2918" s="375" t="s">
        <v>113</v>
      </c>
      <c r="D2918" s="375" t="s">
        <v>27066</v>
      </c>
      <c r="F2918" t="str">
        <f t="shared" si="92"/>
        <v>100593</v>
      </c>
      <c r="H2918" s="35">
        <f t="shared" si="93"/>
        <v>559.83000000000004</v>
      </c>
    </row>
    <row r="2919" spans="1:8" ht="54">
      <c r="A2919" s="375" t="s">
        <v>27067</v>
      </c>
      <c r="B2919" s="330" t="s">
        <v>27068</v>
      </c>
      <c r="C2919" s="375" t="s">
        <v>113</v>
      </c>
      <c r="D2919" s="375" t="s">
        <v>27069</v>
      </c>
      <c r="F2919" t="str">
        <f t="shared" si="92"/>
        <v>100594</v>
      </c>
      <c r="H2919" s="35">
        <f t="shared" si="93"/>
        <v>648.25</v>
      </c>
    </row>
    <row r="2920" spans="1:8" ht="54">
      <c r="A2920" s="375" t="s">
        <v>27070</v>
      </c>
      <c r="B2920" s="330" t="s">
        <v>27071</v>
      </c>
      <c r="C2920" s="375" t="s">
        <v>113</v>
      </c>
      <c r="D2920" s="375" t="s">
        <v>27072</v>
      </c>
      <c r="F2920" t="str">
        <f t="shared" si="92"/>
        <v>100595</v>
      </c>
      <c r="H2920" s="35">
        <f t="shared" si="93"/>
        <v>671.91</v>
      </c>
    </row>
    <row r="2921" spans="1:8" ht="54">
      <c r="A2921" s="375" t="s">
        <v>27073</v>
      </c>
      <c r="B2921" s="330" t="s">
        <v>27074</v>
      </c>
      <c r="C2921" s="375" t="s">
        <v>113</v>
      </c>
      <c r="D2921" s="375" t="s">
        <v>27075</v>
      </c>
      <c r="F2921" t="str">
        <f t="shared" si="92"/>
        <v>100596</v>
      </c>
      <c r="H2921" s="35">
        <f t="shared" si="93"/>
        <v>791.06</v>
      </c>
    </row>
    <row r="2922" spans="1:8" ht="54">
      <c r="A2922" s="375" t="s">
        <v>27076</v>
      </c>
      <c r="B2922" s="330" t="s">
        <v>27077</v>
      </c>
      <c r="C2922" s="375" t="s">
        <v>113</v>
      </c>
      <c r="D2922" s="375" t="s">
        <v>27078</v>
      </c>
      <c r="F2922" t="str">
        <f t="shared" si="92"/>
        <v>100597</v>
      </c>
      <c r="H2922" s="35">
        <f t="shared" si="93"/>
        <v>787.22</v>
      </c>
    </row>
    <row r="2923" spans="1:8" ht="54">
      <c r="A2923" s="375" t="s">
        <v>27079</v>
      </c>
      <c r="B2923" s="330" t="s">
        <v>27080</v>
      </c>
      <c r="C2923" s="375" t="s">
        <v>113</v>
      </c>
      <c r="D2923" s="375" t="s">
        <v>27081</v>
      </c>
      <c r="F2923" t="str">
        <f t="shared" si="92"/>
        <v>100598</v>
      </c>
      <c r="H2923" s="35">
        <f t="shared" si="93"/>
        <v>885.43</v>
      </c>
    </row>
    <row r="2924" spans="1:8" ht="67.5">
      <c r="A2924" s="375" t="s">
        <v>27082</v>
      </c>
      <c r="B2924" s="330" t="s">
        <v>27083</v>
      </c>
      <c r="C2924" s="375" t="s">
        <v>113</v>
      </c>
      <c r="D2924" s="375" t="s">
        <v>27084</v>
      </c>
      <c r="F2924" t="str">
        <f t="shared" si="92"/>
        <v>100599</v>
      </c>
      <c r="H2924" s="35">
        <f t="shared" si="93"/>
        <v>344.59</v>
      </c>
    </row>
    <row r="2925" spans="1:8" ht="67.5">
      <c r="A2925" s="375" t="s">
        <v>27085</v>
      </c>
      <c r="B2925" s="330" t="s">
        <v>27086</v>
      </c>
      <c r="C2925" s="375" t="s">
        <v>113</v>
      </c>
      <c r="D2925" s="375" t="s">
        <v>27087</v>
      </c>
      <c r="F2925" t="str">
        <f t="shared" si="92"/>
        <v>100600</v>
      </c>
      <c r="H2925" s="35">
        <f t="shared" si="93"/>
        <v>423.43</v>
      </c>
    </row>
    <row r="2926" spans="1:8" ht="67.5">
      <c r="A2926" s="375" t="s">
        <v>27088</v>
      </c>
      <c r="B2926" s="330" t="s">
        <v>27089</v>
      </c>
      <c r="C2926" s="375" t="s">
        <v>113</v>
      </c>
      <c r="D2926" s="375" t="s">
        <v>27090</v>
      </c>
      <c r="F2926" t="str">
        <f t="shared" si="92"/>
        <v>100601</v>
      </c>
      <c r="H2926" s="35">
        <f t="shared" si="93"/>
        <v>553.57000000000005</v>
      </c>
    </row>
    <row r="2927" spans="1:8" ht="67.5">
      <c r="A2927" s="375" t="s">
        <v>27091</v>
      </c>
      <c r="B2927" s="330" t="s">
        <v>27092</v>
      </c>
      <c r="C2927" s="375" t="s">
        <v>113</v>
      </c>
      <c r="D2927" s="375" t="s">
        <v>27093</v>
      </c>
      <c r="F2927" t="str">
        <f t="shared" si="92"/>
        <v>100602</v>
      </c>
      <c r="H2927" s="35">
        <f t="shared" si="93"/>
        <v>715.92</v>
      </c>
    </row>
    <row r="2928" spans="1:8" ht="67.5">
      <c r="A2928" s="375" t="s">
        <v>27094</v>
      </c>
      <c r="B2928" s="330" t="s">
        <v>27095</v>
      </c>
      <c r="C2928" s="375" t="s">
        <v>113</v>
      </c>
      <c r="D2928" s="375" t="s">
        <v>27096</v>
      </c>
      <c r="F2928" t="str">
        <f t="shared" si="92"/>
        <v>100603</v>
      </c>
      <c r="H2928" s="35">
        <f t="shared" si="93"/>
        <v>1134.6199999999999</v>
      </c>
    </row>
    <row r="2929" spans="1:8" ht="67.5">
      <c r="A2929" s="375" t="s">
        <v>27097</v>
      </c>
      <c r="B2929" s="330" t="s">
        <v>27098</v>
      </c>
      <c r="C2929" s="375" t="s">
        <v>113</v>
      </c>
      <c r="D2929" s="375" t="s">
        <v>27099</v>
      </c>
      <c r="F2929" t="str">
        <f t="shared" si="92"/>
        <v>100604</v>
      </c>
      <c r="H2929" s="35">
        <f t="shared" si="93"/>
        <v>446.98</v>
      </c>
    </row>
    <row r="2930" spans="1:8" ht="67.5">
      <c r="A2930" s="375" t="s">
        <v>27100</v>
      </c>
      <c r="B2930" s="330" t="s">
        <v>27101</v>
      </c>
      <c r="C2930" s="375" t="s">
        <v>113</v>
      </c>
      <c r="D2930" s="375" t="s">
        <v>27102</v>
      </c>
      <c r="F2930" t="str">
        <f t="shared" si="92"/>
        <v>100605</v>
      </c>
      <c r="H2930" s="35">
        <f t="shared" si="93"/>
        <v>748.29</v>
      </c>
    </row>
    <row r="2931" spans="1:8" ht="67.5">
      <c r="A2931" s="375" t="s">
        <v>27103</v>
      </c>
      <c r="B2931" s="330" t="s">
        <v>27104</v>
      </c>
      <c r="C2931" s="375" t="s">
        <v>113</v>
      </c>
      <c r="D2931" s="375" t="s">
        <v>27105</v>
      </c>
      <c r="F2931" t="str">
        <f t="shared" si="92"/>
        <v>100606</v>
      </c>
      <c r="H2931" s="35">
        <f t="shared" si="93"/>
        <v>1178.53</v>
      </c>
    </row>
    <row r="2932" spans="1:8" ht="67.5">
      <c r="A2932" s="375" t="s">
        <v>27106</v>
      </c>
      <c r="B2932" s="330" t="s">
        <v>27107</v>
      </c>
      <c r="C2932" s="375" t="s">
        <v>113</v>
      </c>
      <c r="D2932" s="375" t="s">
        <v>27108</v>
      </c>
      <c r="F2932" t="str">
        <f t="shared" si="92"/>
        <v>100607</v>
      </c>
      <c r="H2932" s="35">
        <f t="shared" si="93"/>
        <v>458.09</v>
      </c>
    </row>
    <row r="2933" spans="1:8" ht="67.5">
      <c r="A2933" s="375" t="s">
        <v>27109</v>
      </c>
      <c r="B2933" s="330" t="s">
        <v>27110</v>
      </c>
      <c r="C2933" s="375" t="s">
        <v>113</v>
      </c>
      <c r="D2933" s="375" t="s">
        <v>27111</v>
      </c>
      <c r="F2933" t="str">
        <f t="shared" si="92"/>
        <v>100608</v>
      </c>
      <c r="H2933" s="35">
        <f t="shared" si="93"/>
        <v>764.23</v>
      </c>
    </row>
    <row r="2934" spans="1:8" ht="67.5">
      <c r="A2934" s="375" t="s">
        <v>27112</v>
      </c>
      <c r="B2934" s="330" t="s">
        <v>27113</v>
      </c>
      <c r="C2934" s="375" t="s">
        <v>113</v>
      </c>
      <c r="D2934" s="375" t="s">
        <v>27114</v>
      </c>
      <c r="F2934" t="str">
        <f t="shared" si="92"/>
        <v>100609</v>
      </c>
      <c r="H2934" s="35">
        <f t="shared" si="93"/>
        <v>1202.33</v>
      </c>
    </row>
    <row r="2935" spans="1:8" ht="67.5">
      <c r="A2935" s="375" t="s">
        <v>27115</v>
      </c>
      <c r="B2935" s="330" t="s">
        <v>27116</v>
      </c>
      <c r="C2935" s="375" t="s">
        <v>113</v>
      </c>
      <c r="D2935" s="375" t="s">
        <v>27117</v>
      </c>
      <c r="F2935" t="str">
        <f t="shared" si="92"/>
        <v>100610</v>
      </c>
      <c r="H2935" s="35">
        <f t="shared" si="93"/>
        <v>469.06</v>
      </c>
    </row>
    <row r="2936" spans="1:8" ht="67.5">
      <c r="A2936" s="375" t="s">
        <v>27118</v>
      </c>
      <c r="B2936" s="330" t="s">
        <v>27119</v>
      </c>
      <c r="C2936" s="375" t="s">
        <v>113</v>
      </c>
      <c r="D2936" s="375" t="s">
        <v>27120</v>
      </c>
      <c r="F2936" t="str">
        <f t="shared" si="92"/>
        <v>100611</v>
      </c>
      <c r="H2936" s="35">
        <f t="shared" si="93"/>
        <v>607.02</v>
      </c>
    </row>
    <row r="2937" spans="1:8" ht="67.5">
      <c r="A2937" s="375" t="s">
        <v>27121</v>
      </c>
      <c r="B2937" s="330" t="s">
        <v>27122</v>
      </c>
      <c r="C2937" s="375" t="s">
        <v>113</v>
      </c>
      <c r="D2937" s="375" t="s">
        <v>27123</v>
      </c>
      <c r="F2937" t="str">
        <f t="shared" si="92"/>
        <v>100612</v>
      </c>
      <c r="H2937" s="35">
        <f t="shared" si="93"/>
        <v>779.82</v>
      </c>
    </row>
    <row r="2938" spans="1:8" ht="67.5">
      <c r="A2938" s="375" t="s">
        <v>27124</v>
      </c>
      <c r="B2938" s="330" t="s">
        <v>27125</v>
      </c>
      <c r="C2938" s="375" t="s">
        <v>113</v>
      </c>
      <c r="D2938" s="375" t="s">
        <v>27126</v>
      </c>
      <c r="F2938" t="str">
        <f t="shared" si="92"/>
        <v>100613</v>
      </c>
      <c r="H2938" s="35">
        <f t="shared" si="93"/>
        <v>1225.5899999999999</v>
      </c>
    </row>
    <row r="2939" spans="1:8" ht="67.5">
      <c r="A2939" s="375" t="s">
        <v>27127</v>
      </c>
      <c r="B2939" s="330" t="s">
        <v>27128</v>
      </c>
      <c r="C2939" s="375" t="s">
        <v>113</v>
      </c>
      <c r="D2939" s="375" t="s">
        <v>27129</v>
      </c>
      <c r="F2939" t="str">
        <f t="shared" si="92"/>
        <v>100614</v>
      </c>
      <c r="H2939" s="35">
        <f t="shared" si="93"/>
        <v>633.12</v>
      </c>
    </row>
    <row r="2940" spans="1:8" ht="67.5">
      <c r="A2940" s="375" t="s">
        <v>27130</v>
      </c>
      <c r="B2940" s="330" t="s">
        <v>27131</v>
      </c>
      <c r="C2940" s="375" t="s">
        <v>113</v>
      </c>
      <c r="D2940" s="375" t="s">
        <v>27132</v>
      </c>
      <c r="F2940" t="str">
        <f t="shared" si="92"/>
        <v>100615</v>
      </c>
      <c r="H2940" s="35">
        <f t="shared" si="93"/>
        <v>810.72</v>
      </c>
    </row>
    <row r="2941" spans="1:8" ht="67.5">
      <c r="A2941" s="375" t="s">
        <v>27133</v>
      </c>
      <c r="B2941" s="330" t="s">
        <v>27134</v>
      </c>
      <c r="C2941" s="375" t="s">
        <v>113</v>
      </c>
      <c r="D2941" s="375" t="s">
        <v>27135</v>
      </c>
      <c r="F2941" t="str">
        <f t="shared" si="92"/>
        <v>100616</v>
      </c>
      <c r="H2941" s="35">
        <f t="shared" si="93"/>
        <v>1274.93</v>
      </c>
    </row>
    <row r="2942" spans="1:8" ht="67.5">
      <c r="A2942" s="375" t="s">
        <v>27136</v>
      </c>
      <c r="B2942" s="330" t="s">
        <v>27137</v>
      </c>
      <c r="C2942" s="375" t="s">
        <v>113</v>
      </c>
      <c r="D2942" s="375" t="s">
        <v>27138</v>
      </c>
      <c r="F2942" t="str">
        <f t="shared" si="92"/>
        <v>100617</v>
      </c>
      <c r="H2942" s="35">
        <f t="shared" si="93"/>
        <v>841.52</v>
      </c>
    </row>
    <row r="2943" spans="1:8" ht="67.5">
      <c r="A2943" s="375" t="s">
        <v>27139</v>
      </c>
      <c r="B2943" s="330" t="s">
        <v>27140</v>
      </c>
      <c r="C2943" s="375" t="s">
        <v>113</v>
      </c>
      <c r="D2943" s="375" t="s">
        <v>27141</v>
      </c>
      <c r="F2943" t="str">
        <f t="shared" si="92"/>
        <v>100618</v>
      </c>
      <c r="H2943" s="35">
        <f t="shared" si="93"/>
        <v>1326.82</v>
      </c>
    </row>
    <row r="2944" spans="1:8" ht="40.5">
      <c r="A2944" s="375" t="s">
        <v>27142</v>
      </c>
      <c r="B2944" s="330" t="s">
        <v>27143</v>
      </c>
      <c r="C2944" s="375" t="s">
        <v>113</v>
      </c>
      <c r="D2944" s="375" t="s">
        <v>27144</v>
      </c>
      <c r="F2944" t="str">
        <f t="shared" si="92"/>
        <v>100619</v>
      </c>
      <c r="H2944" s="35">
        <f t="shared" si="93"/>
        <v>426.82</v>
      </c>
    </row>
    <row r="2945" spans="1:8" ht="40.5">
      <c r="A2945" s="375" t="s">
        <v>27145</v>
      </c>
      <c r="B2945" s="330" t="s">
        <v>27146</v>
      </c>
      <c r="C2945" s="375" t="s">
        <v>113</v>
      </c>
      <c r="D2945" s="375" t="s">
        <v>27147</v>
      </c>
      <c r="F2945" t="str">
        <f t="shared" si="92"/>
        <v>100620</v>
      </c>
      <c r="H2945" s="35">
        <f t="shared" si="93"/>
        <v>2418.04</v>
      </c>
    </row>
    <row r="2946" spans="1:8" ht="40.5">
      <c r="A2946" s="375" t="s">
        <v>27148</v>
      </c>
      <c r="B2946" s="330" t="s">
        <v>27149</v>
      </c>
      <c r="C2946" s="375" t="s">
        <v>113</v>
      </c>
      <c r="D2946" s="375" t="s">
        <v>27150</v>
      </c>
      <c r="F2946" t="str">
        <f t="shared" si="92"/>
        <v>100621</v>
      </c>
      <c r="H2946" s="35">
        <f t="shared" si="93"/>
        <v>2959.87</v>
      </c>
    </row>
    <row r="2947" spans="1:8" ht="40.5">
      <c r="A2947" s="375" t="s">
        <v>27151</v>
      </c>
      <c r="B2947" s="330" t="s">
        <v>27152</v>
      </c>
      <c r="C2947" s="375" t="s">
        <v>113</v>
      </c>
      <c r="D2947" s="375" t="s">
        <v>27153</v>
      </c>
      <c r="F2947" t="str">
        <f t="shared" si="92"/>
        <v>100622</v>
      </c>
      <c r="H2947" s="35">
        <f t="shared" si="93"/>
        <v>1671.05</v>
      </c>
    </row>
    <row r="2948" spans="1:8" ht="40.5">
      <c r="A2948" s="375" t="s">
        <v>27154</v>
      </c>
      <c r="B2948" s="404" t="s">
        <v>27155</v>
      </c>
      <c r="C2948" s="375" t="s">
        <v>113</v>
      </c>
      <c r="D2948" s="375" t="s">
        <v>27156</v>
      </c>
      <c r="F2948" t="str">
        <f t="shared" si="92"/>
        <v>100623</v>
      </c>
      <c r="H2948" s="35">
        <f t="shared" si="93"/>
        <v>1799.76</v>
      </c>
    </row>
    <row r="2949" spans="1:8" ht="27">
      <c r="A2949" s="375" t="s">
        <v>10504</v>
      </c>
      <c r="B2949" s="330" t="s">
        <v>5557</v>
      </c>
      <c r="C2949" s="375" t="s">
        <v>113</v>
      </c>
      <c r="D2949" s="375" t="s">
        <v>27157</v>
      </c>
      <c r="F2949" t="str">
        <f t="shared" ref="F2949:F3012" si="94">TRIM(A2949)</f>
        <v>72281</v>
      </c>
      <c r="H2949" s="35">
        <f t="shared" ref="H2949:H3012" si="95">ROUND(D2949*(1+$H$1),2)</f>
        <v>135.27000000000001</v>
      </c>
    </row>
    <row r="2950" spans="1:8" ht="27">
      <c r="A2950" s="375" t="s">
        <v>10505</v>
      </c>
      <c r="B2950" s="330" t="s">
        <v>3269</v>
      </c>
      <c r="C2950" s="375" t="s">
        <v>113</v>
      </c>
      <c r="D2950" s="375" t="s">
        <v>27158</v>
      </c>
      <c r="F2950" t="str">
        <f t="shared" si="94"/>
        <v>72282</v>
      </c>
      <c r="H2950" s="35">
        <f t="shared" si="95"/>
        <v>181.68</v>
      </c>
    </row>
    <row r="2951" spans="1:8" ht="27">
      <c r="A2951" s="375" t="s">
        <v>5558</v>
      </c>
      <c r="B2951" s="330" t="s">
        <v>5559</v>
      </c>
      <c r="C2951" s="375" t="s">
        <v>113</v>
      </c>
      <c r="D2951" s="375" t="s">
        <v>24664</v>
      </c>
      <c r="F2951" t="str">
        <f t="shared" si="94"/>
        <v>73831/2</v>
      </c>
      <c r="H2951" s="35">
        <f t="shared" si="95"/>
        <v>41.14</v>
      </c>
    </row>
    <row r="2952" spans="1:8" ht="27">
      <c r="A2952" s="375" t="s">
        <v>5560</v>
      </c>
      <c r="B2952" s="330" t="s">
        <v>5561</v>
      </c>
      <c r="C2952" s="375" t="s">
        <v>113</v>
      </c>
      <c r="D2952" s="375" t="s">
        <v>24795</v>
      </c>
      <c r="F2952" t="str">
        <f t="shared" si="94"/>
        <v>73831/3</v>
      </c>
      <c r="H2952" s="35">
        <f t="shared" si="95"/>
        <v>54.11</v>
      </c>
    </row>
    <row r="2953" spans="1:8">
      <c r="A2953" s="375" t="s">
        <v>5562</v>
      </c>
      <c r="B2953" s="330" t="s">
        <v>5563</v>
      </c>
      <c r="C2953" s="375" t="s">
        <v>113</v>
      </c>
      <c r="D2953" s="375" t="s">
        <v>27159</v>
      </c>
      <c r="F2953" t="str">
        <f t="shared" si="94"/>
        <v>73831/4</v>
      </c>
      <c r="H2953" s="35">
        <f t="shared" si="95"/>
        <v>26.54</v>
      </c>
    </row>
    <row r="2954" spans="1:8">
      <c r="A2954" s="375" t="s">
        <v>5564</v>
      </c>
      <c r="B2954" s="330" t="s">
        <v>5565</v>
      </c>
      <c r="C2954" s="375" t="s">
        <v>113</v>
      </c>
      <c r="D2954" s="375" t="s">
        <v>23671</v>
      </c>
      <c r="F2954" t="str">
        <f t="shared" si="94"/>
        <v>73831/5</v>
      </c>
      <c r="H2954" s="35">
        <f t="shared" si="95"/>
        <v>34.25</v>
      </c>
    </row>
    <row r="2955" spans="1:8">
      <c r="A2955" s="375" t="s">
        <v>5566</v>
      </c>
      <c r="B2955" s="330" t="s">
        <v>5567</v>
      </c>
      <c r="C2955" s="375" t="s">
        <v>113</v>
      </c>
      <c r="D2955" s="375" t="s">
        <v>27160</v>
      </c>
      <c r="F2955" t="str">
        <f t="shared" si="94"/>
        <v>73831/6</v>
      </c>
      <c r="H2955" s="35">
        <f t="shared" si="95"/>
        <v>60.39</v>
      </c>
    </row>
    <row r="2956" spans="1:8" ht="27">
      <c r="A2956" s="375" t="s">
        <v>5568</v>
      </c>
      <c r="B2956" s="330" t="s">
        <v>5569</v>
      </c>
      <c r="C2956" s="375" t="s">
        <v>113</v>
      </c>
      <c r="D2956" s="375" t="s">
        <v>27161</v>
      </c>
      <c r="F2956" t="str">
        <f t="shared" si="94"/>
        <v>73831/7</v>
      </c>
      <c r="H2956" s="35">
        <f t="shared" si="95"/>
        <v>48.8</v>
      </c>
    </row>
    <row r="2957" spans="1:8" ht="27">
      <c r="A2957" s="375" t="s">
        <v>5570</v>
      </c>
      <c r="B2957" s="330" t="s">
        <v>5571</v>
      </c>
      <c r="C2957" s="375" t="s">
        <v>113</v>
      </c>
      <c r="D2957" s="375" t="s">
        <v>27162</v>
      </c>
      <c r="F2957" t="str">
        <f t="shared" si="94"/>
        <v>73831/8</v>
      </c>
      <c r="H2957" s="35">
        <f t="shared" si="95"/>
        <v>55.55</v>
      </c>
    </row>
    <row r="2958" spans="1:8" ht="27">
      <c r="A2958" s="375" t="s">
        <v>5572</v>
      </c>
      <c r="B2958" s="330" t="s">
        <v>5573</v>
      </c>
      <c r="C2958" s="375" t="s">
        <v>113</v>
      </c>
      <c r="D2958" s="375" t="s">
        <v>24626</v>
      </c>
      <c r="F2958" t="str">
        <f t="shared" si="94"/>
        <v>73831/9</v>
      </c>
      <c r="H2958" s="35">
        <f t="shared" si="95"/>
        <v>63.85</v>
      </c>
    </row>
    <row r="2959" spans="1:8" ht="67.5">
      <c r="A2959" s="375" t="s">
        <v>5574</v>
      </c>
      <c r="B2959" s="330" t="s">
        <v>3270</v>
      </c>
      <c r="C2959" s="375" t="s">
        <v>113</v>
      </c>
      <c r="D2959" s="375" t="s">
        <v>27163</v>
      </c>
      <c r="F2959" t="str">
        <f t="shared" si="94"/>
        <v>74231/1</v>
      </c>
      <c r="H2959" s="35">
        <f t="shared" si="95"/>
        <v>168.47</v>
      </c>
    </row>
    <row r="2960" spans="1:8" ht="27">
      <c r="A2960" s="375" t="s">
        <v>5575</v>
      </c>
      <c r="B2960" s="330" t="s">
        <v>5576</v>
      </c>
      <c r="C2960" s="375" t="s">
        <v>113</v>
      </c>
      <c r="D2960" s="375" t="s">
        <v>27164</v>
      </c>
      <c r="F2960" t="str">
        <f t="shared" si="94"/>
        <v>74246/1</v>
      </c>
      <c r="H2960" s="35">
        <f t="shared" si="95"/>
        <v>341.76</v>
      </c>
    </row>
    <row r="2961" spans="1:8" ht="27">
      <c r="A2961" s="375" t="s">
        <v>10506</v>
      </c>
      <c r="B2961" s="330" t="s">
        <v>2227</v>
      </c>
      <c r="C2961" s="375" t="s">
        <v>113</v>
      </c>
      <c r="D2961" s="375" t="s">
        <v>22750</v>
      </c>
      <c r="F2961" t="str">
        <f t="shared" si="94"/>
        <v>83399</v>
      </c>
      <c r="H2961" s="35">
        <f t="shared" si="95"/>
        <v>38.18</v>
      </c>
    </row>
    <row r="2962" spans="1:8" ht="54">
      <c r="A2962" s="375" t="s">
        <v>10507</v>
      </c>
      <c r="B2962" s="330" t="s">
        <v>5577</v>
      </c>
      <c r="C2962" s="375" t="s">
        <v>113</v>
      </c>
      <c r="D2962" s="375" t="s">
        <v>27165</v>
      </c>
      <c r="F2962" t="str">
        <f t="shared" si="94"/>
        <v>83400</v>
      </c>
      <c r="H2962" s="35">
        <f t="shared" si="95"/>
        <v>120.94</v>
      </c>
    </row>
    <row r="2963" spans="1:8" ht="40.5">
      <c r="A2963" s="375" t="s">
        <v>10508</v>
      </c>
      <c r="B2963" s="330" t="s">
        <v>5578</v>
      </c>
      <c r="C2963" s="375" t="s">
        <v>113</v>
      </c>
      <c r="D2963" s="375" t="s">
        <v>27165</v>
      </c>
      <c r="F2963" t="str">
        <f t="shared" si="94"/>
        <v>83401</v>
      </c>
      <c r="H2963" s="35">
        <f t="shared" si="95"/>
        <v>120.94</v>
      </c>
    </row>
    <row r="2964" spans="1:8" ht="27">
      <c r="A2964" s="375" t="s">
        <v>10509</v>
      </c>
      <c r="B2964" s="330" t="s">
        <v>2228</v>
      </c>
      <c r="C2964" s="375" t="s">
        <v>113</v>
      </c>
      <c r="D2964" s="375" t="s">
        <v>27166</v>
      </c>
      <c r="F2964" t="str">
        <f t="shared" si="94"/>
        <v>83402</v>
      </c>
      <c r="H2964" s="35">
        <f t="shared" si="95"/>
        <v>64.94</v>
      </c>
    </row>
    <row r="2965" spans="1:8" ht="40.5">
      <c r="A2965" s="375" t="s">
        <v>10510</v>
      </c>
      <c r="B2965" s="330" t="s">
        <v>5579</v>
      </c>
      <c r="C2965" s="375" t="s">
        <v>113</v>
      </c>
      <c r="D2965" s="375" t="s">
        <v>27167</v>
      </c>
      <c r="F2965" t="str">
        <f t="shared" si="94"/>
        <v>83475</v>
      </c>
      <c r="H2965" s="35">
        <f t="shared" si="95"/>
        <v>463.17</v>
      </c>
    </row>
    <row r="2966" spans="1:8" ht="40.5">
      <c r="A2966" s="375" t="s">
        <v>10511</v>
      </c>
      <c r="B2966" s="330" t="s">
        <v>3271</v>
      </c>
      <c r="C2966" s="375" t="s">
        <v>113</v>
      </c>
      <c r="D2966" s="375" t="s">
        <v>27168</v>
      </c>
      <c r="F2966" t="str">
        <f t="shared" si="94"/>
        <v>83478</v>
      </c>
      <c r="H2966" s="35">
        <f t="shared" si="95"/>
        <v>340.81</v>
      </c>
    </row>
    <row r="2967" spans="1:8" ht="27">
      <c r="A2967" s="375" t="s">
        <v>10512</v>
      </c>
      <c r="B2967" s="330" t="s">
        <v>3272</v>
      </c>
      <c r="C2967" s="375" t="s">
        <v>113</v>
      </c>
      <c r="D2967" s="375" t="s">
        <v>27169</v>
      </c>
      <c r="F2967" t="str">
        <f t="shared" si="94"/>
        <v>83479</v>
      </c>
      <c r="H2967" s="35">
        <f t="shared" si="95"/>
        <v>138.13999999999999</v>
      </c>
    </row>
    <row r="2968" spans="1:8" ht="27">
      <c r="A2968" s="375" t="s">
        <v>10513</v>
      </c>
      <c r="B2968" s="330" t="s">
        <v>5580</v>
      </c>
      <c r="C2968" s="375" t="s">
        <v>113</v>
      </c>
      <c r="D2968" s="375" t="s">
        <v>27170</v>
      </c>
      <c r="F2968" t="str">
        <f t="shared" si="94"/>
        <v>83480</v>
      </c>
      <c r="H2968" s="35">
        <f t="shared" si="95"/>
        <v>109.22</v>
      </c>
    </row>
    <row r="2969" spans="1:8" ht="27">
      <c r="A2969" s="375" t="s">
        <v>10514</v>
      </c>
      <c r="B2969" s="330" t="s">
        <v>5581</v>
      </c>
      <c r="C2969" s="375" t="s">
        <v>113</v>
      </c>
      <c r="D2969" s="375" t="s">
        <v>27171</v>
      </c>
      <c r="F2969" t="str">
        <f t="shared" si="94"/>
        <v>83481</v>
      </c>
      <c r="H2969" s="35">
        <f t="shared" si="95"/>
        <v>122.64</v>
      </c>
    </row>
    <row r="2970" spans="1:8" ht="27">
      <c r="A2970" s="375" t="s">
        <v>10515</v>
      </c>
      <c r="B2970" s="330" t="s">
        <v>10516</v>
      </c>
      <c r="C2970" s="375" t="s">
        <v>113</v>
      </c>
      <c r="D2970" s="375" t="s">
        <v>27172</v>
      </c>
      <c r="F2970" t="str">
        <f t="shared" si="94"/>
        <v>97600</v>
      </c>
      <c r="H2970" s="35">
        <f t="shared" si="95"/>
        <v>240.67</v>
      </c>
    </row>
    <row r="2971" spans="1:8" ht="27">
      <c r="A2971" s="375" t="s">
        <v>10517</v>
      </c>
      <c r="B2971" s="330" t="s">
        <v>10518</v>
      </c>
      <c r="C2971" s="375" t="s">
        <v>113</v>
      </c>
      <c r="D2971" s="375" t="s">
        <v>27173</v>
      </c>
      <c r="F2971" t="str">
        <f t="shared" si="94"/>
        <v>97601</v>
      </c>
      <c r="H2971" s="35">
        <f t="shared" si="95"/>
        <v>256.27999999999997</v>
      </c>
    </row>
    <row r="2972" spans="1:8" ht="27">
      <c r="A2972" s="375" t="s">
        <v>10519</v>
      </c>
      <c r="B2972" s="330" t="s">
        <v>10520</v>
      </c>
      <c r="C2972" s="375" t="s">
        <v>113</v>
      </c>
      <c r="D2972" s="375" t="s">
        <v>27174</v>
      </c>
      <c r="F2972" t="str">
        <f t="shared" si="94"/>
        <v>97605</v>
      </c>
      <c r="H2972" s="35">
        <f t="shared" si="95"/>
        <v>84.82</v>
      </c>
    </row>
    <row r="2973" spans="1:8" ht="27">
      <c r="A2973" s="375" t="s">
        <v>10521</v>
      </c>
      <c r="B2973" s="330" t="s">
        <v>10522</v>
      </c>
      <c r="C2973" s="375" t="s">
        <v>113</v>
      </c>
      <c r="D2973" s="375" t="s">
        <v>23805</v>
      </c>
      <c r="F2973" t="str">
        <f t="shared" si="94"/>
        <v>97606</v>
      </c>
      <c r="H2973" s="35">
        <f t="shared" si="95"/>
        <v>70.36</v>
      </c>
    </row>
    <row r="2974" spans="1:8" ht="27">
      <c r="A2974" s="375" t="s">
        <v>10523</v>
      </c>
      <c r="B2974" s="330" t="s">
        <v>10524</v>
      </c>
      <c r="C2974" s="375" t="s">
        <v>113</v>
      </c>
      <c r="D2974" s="375" t="s">
        <v>23868</v>
      </c>
      <c r="F2974" t="str">
        <f t="shared" si="94"/>
        <v>97607</v>
      </c>
      <c r="H2974" s="35">
        <f t="shared" si="95"/>
        <v>97.38</v>
      </c>
    </row>
    <row r="2975" spans="1:8" ht="40.5">
      <c r="A2975" s="375" t="s">
        <v>10525</v>
      </c>
      <c r="B2975" s="330" t="s">
        <v>10526</v>
      </c>
      <c r="C2975" s="375" t="s">
        <v>113</v>
      </c>
      <c r="D2975" s="375" t="s">
        <v>27175</v>
      </c>
      <c r="F2975" t="str">
        <f t="shared" si="94"/>
        <v>97608</v>
      </c>
      <c r="H2975" s="35">
        <f t="shared" si="95"/>
        <v>82.91</v>
      </c>
    </row>
    <row r="2976" spans="1:8" ht="40.5">
      <c r="A2976" s="375" t="s">
        <v>5582</v>
      </c>
      <c r="B2976" s="330" t="s">
        <v>5583</v>
      </c>
      <c r="C2976" s="375" t="s">
        <v>113</v>
      </c>
      <c r="D2976" s="375" t="s">
        <v>27176</v>
      </c>
      <c r="F2976" t="str">
        <f t="shared" si="94"/>
        <v>73857/1</v>
      </c>
      <c r="H2976" s="35">
        <f t="shared" si="95"/>
        <v>8396.6200000000008</v>
      </c>
    </row>
    <row r="2977" spans="1:8" ht="40.5">
      <c r="A2977" s="375" t="s">
        <v>5584</v>
      </c>
      <c r="B2977" s="330" t="s">
        <v>5585</v>
      </c>
      <c r="C2977" s="375" t="s">
        <v>113</v>
      </c>
      <c r="D2977" s="375" t="s">
        <v>27177</v>
      </c>
      <c r="F2977" t="str">
        <f t="shared" si="94"/>
        <v>73857/2</v>
      </c>
      <c r="H2977" s="35">
        <f t="shared" si="95"/>
        <v>10376.42</v>
      </c>
    </row>
    <row r="2978" spans="1:8" ht="40.5">
      <c r="A2978" s="375" t="s">
        <v>5586</v>
      </c>
      <c r="B2978" s="330" t="s">
        <v>5587</v>
      </c>
      <c r="C2978" s="375" t="s">
        <v>113</v>
      </c>
      <c r="D2978" s="375" t="s">
        <v>27178</v>
      </c>
      <c r="F2978" t="str">
        <f t="shared" si="94"/>
        <v>73857/3</v>
      </c>
      <c r="H2978" s="35">
        <f t="shared" si="95"/>
        <v>13080.06</v>
      </c>
    </row>
    <row r="2979" spans="1:8" ht="40.5">
      <c r="A2979" s="375" t="s">
        <v>5588</v>
      </c>
      <c r="B2979" s="330" t="s">
        <v>5589</v>
      </c>
      <c r="C2979" s="375" t="s">
        <v>113</v>
      </c>
      <c r="D2979" s="375" t="s">
        <v>27179</v>
      </c>
      <c r="F2979" t="str">
        <f t="shared" si="94"/>
        <v>73857/4</v>
      </c>
      <c r="H2979" s="35">
        <f t="shared" si="95"/>
        <v>18316.68</v>
      </c>
    </row>
    <row r="2980" spans="1:8" ht="40.5">
      <c r="A2980" s="375" t="s">
        <v>5590</v>
      </c>
      <c r="B2980" s="330" t="s">
        <v>5591</v>
      </c>
      <c r="C2980" s="375" t="s">
        <v>113</v>
      </c>
      <c r="D2980" s="375" t="s">
        <v>27180</v>
      </c>
      <c r="F2980" t="str">
        <f t="shared" si="94"/>
        <v>73857/5</v>
      </c>
      <c r="H2980" s="35">
        <f t="shared" si="95"/>
        <v>21365.62</v>
      </c>
    </row>
    <row r="2981" spans="1:8" ht="40.5">
      <c r="A2981" s="375" t="s">
        <v>5592</v>
      </c>
      <c r="B2981" s="330" t="s">
        <v>5593</v>
      </c>
      <c r="C2981" s="375" t="s">
        <v>113</v>
      </c>
      <c r="D2981" s="375" t="s">
        <v>27181</v>
      </c>
      <c r="F2981" t="str">
        <f t="shared" si="94"/>
        <v>73857/6</v>
      </c>
      <c r="H2981" s="35">
        <f t="shared" si="95"/>
        <v>34771.68</v>
      </c>
    </row>
    <row r="2982" spans="1:8" ht="40.5">
      <c r="A2982" s="375" t="s">
        <v>5594</v>
      </c>
      <c r="B2982" s="330" t="s">
        <v>5595</v>
      </c>
      <c r="C2982" s="375" t="s">
        <v>113</v>
      </c>
      <c r="D2982" s="375" t="s">
        <v>27182</v>
      </c>
      <c r="F2982" t="str">
        <f t="shared" si="94"/>
        <v>73857/7</v>
      </c>
      <c r="H2982" s="35">
        <f t="shared" si="95"/>
        <v>5795.28</v>
      </c>
    </row>
    <row r="2983" spans="1:8" ht="40.5">
      <c r="A2983" s="375" t="s">
        <v>5596</v>
      </c>
      <c r="B2983" s="330" t="s">
        <v>5597</v>
      </c>
      <c r="C2983" s="375" t="s">
        <v>113</v>
      </c>
      <c r="D2983" s="375" t="s">
        <v>27183</v>
      </c>
      <c r="F2983" t="str">
        <f t="shared" si="94"/>
        <v>73857/8</v>
      </c>
      <c r="H2983" s="35">
        <f t="shared" si="95"/>
        <v>6490.77</v>
      </c>
    </row>
    <row r="2984" spans="1:8" ht="40.5">
      <c r="A2984" s="375" t="s">
        <v>5598</v>
      </c>
      <c r="B2984" s="330" t="s">
        <v>5599</v>
      </c>
      <c r="C2984" s="375" t="s">
        <v>113</v>
      </c>
      <c r="D2984" s="375" t="s">
        <v>27184</v>
      </c>
      <c r="F2984" t="str">
        <f t="shared" si="94"/>
        <v>73857/9</v>
      </c>
      <c r="H2984" s="35">
        <f t="shared" si="95"/>
        <v>47641.14</v>
      </c>
    </row>
    <row r="2985" spans="1:8" ht="40.5">
      <c r="A2985" s="375" t="s">
        <v>5600</v>
      </c>
      <c r="B2985" s="330" t="s">
        <v>5601</v>
      </c>
      <c r="C2985" s="375" t="s">
        <v>113</v>
      </c>
      <c r="D2985" s="375" t="s">
        <v>27185</v>
      </c>
      <c r="F2985" t="str">
        <f t="shared" si="94"/>
        <v>73857/10</v>
      </c>
      <c r="H2985" s="35">
        <f t="shared" si="95"/>
        <v>66634.259999999995</v>
      </c>
    </row>
    <row r="2986" spans="1:8" ht="54">
      <c r="A2986" s="375" t="s">
        <v>10527</v>
      </c>
      <c r="B2986" s="330" t="s">
        <v>22446</v>
      </c>
      <c r="C2986" s="375" t="s">
        <v>113</v>
      </c>
      <c r="D2986" s="375" t="s">
        <v>27186</v>
      </c>
      <c r="F2986" t="str">
        <f t="shared" si="94"/>
        <v>93128</v>
      </c>
      <c r="H2986" s="35">
        <f t="shared" si="95"/>
        <v>135.85</v>
      </c>
    </row>
    <row r="2987" spans="1:8" ht="54">
      <c r="A2987" s="375" t="s">
        <v>10528</v>
      </c>
      <c r="B2987" s="330" t="s">
        <v>3273</v>
      </c>
      <c r="C2987" s="375" t="s">
        <v>113</v>
      </c>
      <c r="D2987" s="375" t="s">
        <v>27187</v>
      </c>
      <c r="F2987" t="str">
        <f t="shared" si="94"/>
        <v>93137</v>
      </c>
      <c r="H2987" s="35">
        <f t="shared" si="95"/>
        <v>160.83000000000001</v>
      </c>
    </row>
    <row r="2988" spans="1:8" ht="54">
      <c r="A2988" s="375" t="s">
        <v>10529</v>
      </c>
      <c r="B2988" s="330" t="s">
        <v>3274</v>
      </c>
      <c r="C2988" s="375" t="s">
        <v>113</v>
      </c>
      <c r="D2988" s="375" t="s">
        <v>24723</v>
      </c>
      <c r="F2988" t="str">
        <f t="shared" si="94"/>
        <v>93138</v>
      </c>
      <c r="H2988" s="35">
        <f t="shared" si="95"/>
        <v>151.5</v>
      </c>
    </row>
    <row r="2989" spans="1:8" ht="54">
      <c r="A2989" s="375" t="s">
        <v>10530</v>
      </c>
      <c r="B2989" s="330" t="s">
        <v>3275</v>
      </c>
      <c r="C2989" s="375" t="s">
        <v>113</v>
      </c>
      <c r="D2989" s="375" t="s">
        <v>27188</v>
      </c>
      <c r="F2989" t="str">
        <f t="shared" si="94"/>
        <v>93139</v>
      </c>
      <c r="H2989" s="35">
        <f t="shared" si="95"/>
        <v>192.09</v>
      </c>
    </row>
    <row r="2990" spans="1:8" ht="67.5">
      <c r="A2990" s="375" t="s">
        <v>10531</v>
      </c>
      <c r="B2990" s="330" t="s">
        <v>3276</v>
      </c>
      <c r="C2990" s="375" t="s">
        <v>113</v>
      </c>
      <c r="D2990" s="375" t="s">
        <v>27189</v>
      </c>
      <c r="F2990" t="str">
        <f t="shared" si="94"/>
        <v>93140</v>
      </c>
      <c r="H2990" s="35">
        <f t="shared" si="95"/>
        <v>181.06</v>
      </c>
    </row>
    <row r="2991" spans="1:8" ht="40.5">
      <c r="A2991" s="375" t="s">
        <v>10532</v>
      </c>
      <c r="B2991" s="330" t="s">
        <v>5602</v>
      </c>
      <c r="C2991" s="375" t="s">
        <v>113</v>
      </c>
      <c r="D2991" s="375" t="s">
        <v>27190</v>
      </c>
      <c r="F2991" t="str">
        <f t="shared" si="94"/>
        <v>93141</v>
      </c>
      <c r="H2991" s="35">
        <f t="shared" si="95"/>
        <v>161.68</v>
      </c>
    </row>
    <row r="2992" spans="1:8" ht="40.5">
      <c r="A2992" s="375" t="s">
        <v>10533</v>
      </c>
      <c r="B2992" s="330" t="s">
        <v>3277</v>
      </c>
      <c r="C2992" s="375" t="s">
        <v>113</v>
      </c>
      <c r="D2992" s="375" t="s">
        <v>27191</v>
      </c>
      <c r="F2992" t="str">
        <f t="shared" si="94"/>
        <v>93142</v>
      </c>
      <c r="H2992" s="35">
        <f t="shared" si="95"/>
        <v>182.47</v>
      </c>
    </row>
    <row r="2993" spans="1:8" ht="40.5">
      <c r="A2993" s="375" t="s">
        <v>10534</v>
      </c>
      <c r="B2993" s="330" t="s">
        <v>5603</v>
      </c>
      <c r="C2993" s="375" t="s">
        <v>113</v>
      </c>
      <c r="D2993" s="375" t="s">
        <v>27192</v>
      </c>
      <c r="F2993" t="str">
        <f t="shared" si="94"/>
        <v>93143</v>
      </c>
      <c r="H2993" s="35">
        <f t="shared" si="95"/>
        <v>164.08</v>
      </c>
    </row>
    <row r="2994" spans="1:8" ht="54">
      <c r="A2994" s="375" t="s">
        <v>10535</v>
      </c>
      <c r="B2994" s="330" t="s">
        <v>3278</v>
      </c>
      <c r="C2994" s="375" t="s">
        <v>113</v>
      </c>
      <c r="D2994" s="375" t="s">
        <v>27193</v>
      </c>
      <c r="F2994" t="str">
        <f t="shared" si="94"/>
        <v>93144</v>
      </c>
      <c r="H2994" s="35">
        <f t="shared" si="95"/>
        <v>198.34</v>
      </c>
    </row>
    <row r="2995" spans="1:8" ht="67.5">
      <c r="A2995" s="375" t="s">
        <v>10536</v>
      </c>
      <c r="B2995" s="330" t="s">
        <v>5604</v>
      </c>
      <c r="C2995" s="375" t="s">
        <v>113</v>
      </c>
      <c r="D2995" s="375" t="s">
        <v>27194</v>
      </c>
      <c r="F2995" t="str">
        <f t="shared" si="94"/>
        <v>93145</v>
      </c>
      <c r="H2995" s="35">
        <f t="shared" si="95"/>
        <v>195.88</v>
      </c>
    </row>
    <row r="2996" spans="1:8" ht="67.5">
      <c r="A2996" s="375" t="s">
        <v>10537</v>
      </c>
      <c r="B2996" s="330" t="s">
        <v>5605</v>
      </c>
      <c r="C2996" s="375" t="s">
        <v>113</v>
      </c>
      <c r="D2996" s="375" t="s">
        <v>27195</v>
      </c>
      <c r="F2996" t="str">
        <f t="shared" si="94"/>
        <v>93146</v>
      </c>
      <c r="H2996" s="35">
        <f t="shared" si="95"/>
        <v>211.53</v>
      </c>
    </row>
    <row r="2997" spans="1:8" ht="67.5">
      <c r="A2997" s="375" t="s">
        <v>10538</v>
      </c>
      <c r="B2997" s="330" t="s">
        <v>3279</v>
      </c>
      <c r="C2997" s="375" t="s">
        <v>113</v>
      </c>
      <c r="D2997" s="375" t="s">
        <v>27196</v>
      </c>
      <c r="F2997" t="str">
        <f t="shared" si="94"/>
        <v>93147</v>
      </c>
      <c r="H2997" s="35">
        <f t="shared" si="95"/>
        <v>241.14</v>
      </c>
    </row>
    <row r="2998" spans="1:8">
      <c r="A2998" s="375" t="s">
        <v>10539</v>
      </c>
      <c r="B2998" s="330" t="s">
        <v>5606</v>
      </c>
      <c r="C2998" s="375" t="s">
        <v>113</v>
      </c>
      <c r="D2998" s="375" t="s">
        <v>27197</v>
      </c>
      <c r="F2998" t="str">
        <f t="shared" si="94"/>
        <v>8260</v>
      </c>
      <c r="H2998" s="35">
        <f t="shared" si="95"/>
        <v>3583.48</v>
      </c>
    </row>
    <row r="2999" spans="1:8" ht="27">
      <c r="A2999" s="375" t="s">
        <v>10540</v>
      </c>
      <c r="B2999" s="330" t="s">
        <v>5607</v>
      </c>
      <c r="C2999" s="375" t="s">
        <v>113</v>
      </c>
      <c r="D2999" s="375" t="s">
        <v>22162</v>
      </c>
      <c r="F2999" t="str">
        <f t="shared" si="94"/>
        <v>72315</v>
      </c>
      <c r="H2999" s="35">
        <f t="shared" si="95"/>
        <v>32.520000000000003</v>
      </c>
    </row>
    <row r="3000" spans="1:8" ht="27">
      <c r="A3000" s="375" t="s">
        <v>10541</v>
      </c>
      <c r="B3000" s="330" t="s">
        <v>10542</v>
      </c>
      <c r="C3000" s="375" t="s">
        <v>75</v>
      </c>
      <c r="D3000" s="375" t="s">
        <v>18181</v>
      </c>
      <c r="F3000" t="str">
        <f t="shared" si="94"/>
        <v>96971</v>
      </c>
      <c r="H3000" s="35">
        <f t="shared" si="95"/>
        <v>26.14</v>
      </c>
    </row>
    <row r="3001" spans="1:8" ht="27">
      <c r="A3001" s="375" t="s">
        <v>10543</v>
      </c>
      <c r="B3001" s="330" t="s">
        <v>10544</v>
      </c>
      <c r="C3001" s="375" t="s">
        <v>75</v>
      </c>
      <c r="D3001" s="375" t="s">
        <v>23456</v>
      </c>
      <c r="F3001" t="str">
        <f t="shared" si="94"/>
        <v>96972</v>
      </c>
      <c r="H3001" s="35">
        <f t="shared" si="95"/>
        <v>36.119999999999997</v>
      </c>
    </row>
    <row r="3002" spans="1:8" ht="27">
      <c r="A3002" s="375" t="s">
        <v>10545</v>
      </c>
      <c r="B3002" s="330" t="s">
        <v>10546</v>
      </c>
      <c r="C3002" s="375" t="s">
        <v>75</v>
      </c>
      <c r="D3002" s="375" t="s">
        <v>27198</v>
      </c>
      <c r="F3002" t="str">
        <f t="shared" si="94"/>
        <v>96973</v>
      </c>
      <c r="H3002" s="35">
        <f t="shared" si="95"/>
        <v>45.5</v>
      </c>
    </row>
    <row r="3003" spans="1:8" ht="27">
      <c r="A3003" s="375" t="s">
        <v>10547</v>
      </c>
      <c r="B3003" s="330" t="s">
        <v>10548</v>
      </c>
      <c r="C3003" s="375" t="s">
        <v>75</v>
      </c>
      <c r="D3003" s="375" t="s">
        <v>27199</v>
      </c>
      <c r="F3003" t="str">
        <f t="shared" si="94"/>
        <v>96974</v>
      </c>
      <c r="H3003" s="35">
        <f t="shared" si="95"/>
        <v>57.6</v>
      </c>
    </row>
    <row r="3004" spans="1:8" ht="27">
      <c r="A3004" s="375" t="s">
        <v>10549</v>
      </c>
      <c r="B3004" s="330" t="s">
        <v>10550</v>
      </c>
      <c r="C3004" s="375" t="s">
        <v>75</v>
      </c>
      <c r="D3004" s="375" t="s">
        <v>27200</v>
      </c>
      <c r="F3004" t="str">
        <f t="shared" si="94"/>
        <v>96975</v>
      </c>
      <c r="H3004" s="35">
        <f t="shared" si="95"/>
        <v>73.37</v>
      </c>
    </row>
    <row r="3005" spans="1:8" ht="27">
      <c r="A3005" s="375" t="s">
        <v>10551</v>
      </c>
      <c r="B3005" s="330" t="s">
        <v>10552</v>
      </c>
      <c r="C3005" s="375" t="s">
        <v>75</v>
      </c>
      <c r="D3005" s="375" t="s">
        <v>27201</v>
      </c>
      <c r="F3005" t="str">
        <f t="shared" si="94"/>
        <v>96976</v>
      </c>
      <c r="H3005" s="35">
        <f t="shared" si="95"/>
        <v>93.87</v>
      </c>
    </row>
    <row r="3006" spans="1:8" ht="27">
      <c r="A3006" s="375" t="s">
        <v>10553</v>
      </c>
      <c r="B3006" s="330" t="s">
        <v>10554</v>
      </c>
      <c r="C3006" s="375" t="s">
        <v>75</v>
      </c>
      <c r="D3006" s="375" t="s">
        <v>25230</v>
      </c>
      <c r="F3006" t="str">
        <f t="shared" si="94"/>
        <v>96977</v>
      </c>
      <c r="H3006" s="35">
        <f t="shared" si="95"/>
        <v>33.43</v>
      </c>
    </row>
    <row r="3007" spans="1:8" ht="27">
      <c r="A3007" s="375" t="s">
        <v>10555</v>
      </c>
      <c r="B3007" s="330" t="s">
        <v>10556</v>
      </c>
      <c r="C3007" s="375" t="s">
        <v>75</v>
      </c>
      <c r="D3007" s="375" t="s">
        <v>27202</v>
      </c>
      <c r="F3007" t="str">
        <f t="shared" si="94"/>
        <v>96978</v>
      </c>
      <c r="H3007" s="35">
        <f t="shared" si="95"/>
        <v>46.78</v>
      </c>
    </row>
    <row r="3008" spans="1:8" ht="27">
      <c r="A3008" s="375" t="s">
        <v>10557</v>
      </c>
      <c r="B3008" s="330" t="s">
        <v>10558</v>
      </c>
      <c r="C3008" s="375" t="s">
        <v>75</v>
      </c>
      <c r="D3008" s="375" t="s">
        <v>24722</v>
      </c>
      <c r="F3008" t="str">
        <f t="shared" si="94"/>
        <v>96979</v>
      </c>
      <c r="H3008" s="35">
        <f t="shared" si="95"/>
        <v>65.39</v>
      </c>
    </row>
    <row r="3009" spans="1:8" ht="27">
      <c r="A3009" s="375" t="s">
        <v>10560</v>
      </c>
      <c r="B3009" s="330" t="s">
        <v>10561</v>
      </c>
      <c r="C3009" s="375" t="s">
        <v>113</v>
      </c>
      <c r="D3009" s="375" t="s">
        <v>27203</v>
      </c>
      <c r="F3009" t="str">
        <f t="shared" si="94"/>
        <v>96984</v>
      </c>
      <c r="H3009" s="35">
        <f t="shared" si="95"/>
        <v>53.32</v>
      </c>
    </row>
    <row r="3010" spans="1:8" ht="27">
      <c r="A3010" s="375" t="s">
        <v>10562</v>
      </c>
      <c r="B3010" s="330" t="s">
        <v>10563</v>
      </c>
      <c r="C3010" s="375" t="s">
        <v>113</v>
      </c>
      <c r="D3010" s="375" t="s">
        <v>25026</v>
      </c>
      <c r="F3010" t="str">
        <f t="shared" si="94"/>
        <v>96985</v>
      </c>
      <c r="H3010" s="35">
        <f t="shared" si="95"/>
        <v>71.95</v>
      </c>
    </row>
    <row r="3011" spans="1:8" ht="27">
      <c r="A3011" s="375" t="s">
        <v>10564</v>
      </c>
      <c r="B3011" s="330" t="s">
        <v>10565</v>
      </c>
      <c r="C3011" s="375" t="s">
        <v>113</v>
      </c>
      <c r="D3011" s="375" t="s">
        <v>27204</v>
      </c>
      <c r="F3011" t="str">
        <f t="shared" si="94"/>
        <v>96986</v>
      </c>
      <c r="H3011" s="35">
        <f t="shared" si="95"/>
        <v>107.5</v>
      </c>
    </row>
    <row r="3012" spans="1:8" ht="27">
      <c r="A3012" s="375" t="s">
        <v>10566</v>
      </c>
      <c r="B3012" s="330" t="s">
        <v>10567</v>
      </c>
      <c r="C3012" s="375" t="s">
        <v>113</v>
      </c>
      <c r="D3012" s="375" t="s">
        <v>27205</v>
      </c>
      <c r="F3012" t="str">
        <f t="shared" si="94"/>
        <v>96987</v>
      </c>
      <c r="H3012" s="35">
        <f t="shared" si="95"/>
        <v>105.49</v>
      </c>
    </row>
    <row r="3013" spans="1:8" ht="27">
      <c r="A3013" s="375" t="s">
        <v>10568</v>
      </c>
      <c r="B3013" s="330" t="s">
        <v>10569</v>
      </c>
      <c r="C3013" s="375" t="s">
        <v>113</v>
      </c>
      <c r="D3013" s="375" t="s">
        <v>27206</v>
      </c>
      <c r="F3013" t="str">
        <f t="shared" ref="F3013:F3076" si="96">TRIM(A3013)</f>
        <v>96988</v>
      </c>
      <c r="H3013" s="35">
        <f t="shared" ref="H3013:H3076" si="97">ROUND(D3013*(1+$H$1),2)</f>
        <v>121.22</v>
      </c>
    </row>
    <row r="3014" spans="1:8" ht="27">
      <c r="A3014" s="375" t="s">
        <v>10570</v>
      </c>
      <c r="B3014" s="330" t="s">
        <v>10571</v>
      </c>
      <c r="C3014" s="375" t="s">
        <v>113</v>
      </c>
      <c r="D3014" s="375" t="s">
        <v>27207</v>
      </c>
      <c r="F3014" t="str">
        <f t="shared" si="96"/>
        <v>96989</v>
      </c>
      <c r="H3014" s="35">
        <f t="shared" si="97"/>
        <v>80.27</v>
      </c>
    </row>
    <row r="3015" spans="1:8" ht="27">
      <c r="A3015" s="375" t="s">
        <v>14483</v>
      </c>
      <c r="B3015" s="330" t="s">
        <v>10559</v>
      </c>
      <c r="C3015" s="375" t="s">
        <v>113</v>
      </c>
      <c r="D3015" s="375" t="s">
        <v>22457</v>
      </c>
      <c r="F3015" t="str">
        <f t="shared" si="96"/>
        <v>98463</v>
      </c>
      <c r="H3015" s="35">
        <f t="shared" si="97"/>
        <v>22.41</v>
      </c>
    </row>
    <row r="3016" spans="1:8" ht="27">
      <c r="A3016" s="375" t="s">
        <v>10572</v>
      </c>
      <c r="B3016" s="330" t="s">
        <v>3280</v>
      </c>
      <c r="C3016" s="375" t="s">
        <v>113</v>
      </c>
      <c r="D3016" s="375" t="s">
        <v>27208</v>
      </c>
      <c r="F3016" t="str">
        <f t="shared" si="96"/>
        <v>9535</v>
      </c>
      <c r="H3016" s="35">
        <f t="shared" si="97"/>
        <v>94.67</v>
      </c>
    </row>
    <row r="3017" spans="1:8" ht="27">
      <c r="A3017" s="375" t="s">
        <v>10573</v>
      </c>
      <c r="B3017" s="330" t="s">
        <v>2229</v>
      </c>
      <c r="C3017" s="375" t="s">
        <v>113</v>
      </c>
      <c r="D3017" s="375" t="s">
        <v>27209</v>
      </c>
      <c r="F3017" t="str">
        <f t="shared" si="96"/>
        <v>88547</v>
      </c>
      <c r="H3017" s="35">
        <f t="shared" si="97"/>
        <v>95.96</v>
      </c>
    </row>
    <row r="3018" spans="1:8" ht="67.5">
      <c r="A3018" s="375" t="s">
        <v>10574</v>
      </c>
      <c r="B3018" s="330" t="s">
        <v>3281</v>
      </c>
      <c r="C3018" s="375" t="s">
        <v>113</v>
      </c>
      <c r="D3018" s="375" t="s">
        <v>27210</v>
      </c>
      <c r="F3018" t="str">
        <f t="shared" si="96"/>
        <v>72283</v>
      </c>
      <c r="H3018" s="35">
        <f t="shared" si="97"/>
        <v>1234.47</v>
      </c>
    </row>
    <row r="3019" spans="1:8" ht="27">
      <c r="A3019" s="375" t="s">
        <v>10575</v>
      </c>
      <c r="B3019" s="330" t="s">
        <v>5608</v>
      </c>
      <c r="C3019" s="375" t="s">
        <v>113</v>
      </c>
      <c r="D3019" s="375" t="s">
        <v>27211</v>
      </c>
      <c r="F3019" t="str">
        <f t="shared" si="96"/>
        <v>72287</v>
      </c>
      <c r="H3019" s="35">
        <f t="shared" si="97"/>
        <v>325.38</v>
      </c>
    </row>
    <row r="3020" spans="1:8" ht="27">
      <c r="A3020" s="375" t="s">
        <v>10576</v>
      </c>
      <c r="B3020" s="330" t="s">
        <v>5609</v>
      </c>
      <c r="C3020" s="375" t="s">
        <v>113</v>
      </c>
      <c r="D3020" s="375" t="s">
        <v>27212</v>
      </c>
      <c r="F3020" t="str">
        <f t="shared" si="96"/>
        <v>72288</v>
      </c>
      <c r="H3020" s="35">
        <f t="shared" si="97"/>
        <v>406.18</v>
      </c>
    </row>
    <row r="3021" spans="1:8">
      <c r="A3021" s="375" t="s">
        <v>10577</v>
      </c>
      <c r="B3021" s="330" t="s">
        <v>5610</v>
      </c>
      <c r="C3021" s="375" t="s">
        <v>113</v>
      </c>
      <c r="D3021" s="375" t="s">
        <v>27213</v>
      </c>
      <c r="F3021" t="str">
        <f t="shared" si="96"/>
        <v>72553</v>
      </c>
      <c r="H3021" s="35">
        <f t="shared" si="97"/>
        <v>174.94</v>
      </c>
    </row>
    <row r="3022" spans="1:8">
      <c r="A3022" s="375" t="s">
        <v>10578</v>
      </c>
      <c r="B3022" s="330" t="s">
        <v>5611</v>
      </c>
      <c r="C3022" s="375" t="s">
        <v>113</v>
      </c>
      <c r="D3022" s="375" t="s">
        <v>27214</v>
      </c>
      <c r="F3022" t="str">
        <f t="shared" si="96"/>
        <v>72554</v>
      </c>
      <c r="H3022" s="35">
        <f t="shared" si="97"/>
        <v>587.32000000000005</v>
      </c>
    </row>
    <row r="3023" spans="1:8" ht="27">
      <c r="A3023" s="375" t="s">
        <v>5612</v>
      </c>
      <c r="B3023" s="330" t="s">
        <v>5613</v>
      </c>
      <c r="C3023" s="375" t="s">
        <v>113</v>
      </c>
      <c r="D3023" s="375" t="s">
        <v>27215</v>
      </c>
      <c r="F3023" t="str">
        <f t="shared" si="96"/>
        <v>73775/1</v>
      </c>
      <c r="H3023" s="35">
        <f t="shared" si="97"/>
        <v>183.9</v>
      </c>
    </row>
    <row r="3024" spans="1:8" ht="40.5">
      <c r="A3024" s="375" t="s">
        <v>5614</v>
      </c>
      <c r="B3024" s="330" t="s">
        <v>5615</v>
      </c>
      <c r="C3024" s="375" t="s">
        <v>113</v>
      </c>
      <c r="D3024" s="375" t="s">
        <v>27216</v>
      </c>
      <c r="F3024" t="str">
        <f t="shared" si="96"/>
        <v>73775/2</v>
      </c>
      <c r="H3024" s="35">
        <f t="shared" si="97"/>
        <v>189.43</v>
      </c>
    </row>
    <row r="3025" spans="1:8" ht="27">
      <c r="A3025" s="375" t="s">
        <v>10579</v>
      </c>
      <c r="B3025" s="330" t="s">
        <v>5616</v>
      </c>
      <c r="C3025" s="375" t="s">
        <v>113</v>
      </c>
      <c r="D3025" s="375" t="s">
        <v>27217</v>
      </c>
      <c r="F3025" t="str">
        <f t="shared" si="96"/>
        <v>83633</v>
      </c>
      <c r="H3025" s="35">
        <f t="shared" si="97"/>
        <v>2703.93</v>
      </c>
    </row>
    <row r="3026" spans="1:8" ht="27">
      <c r="A3026" s="375" t="s">
        <v>10580</v>
      </c>
      <c r="B3026" s="330" t="s">
        <v>3282</v>
      </c>
      <c r="C3026" s="375" t="s">
        <v>113</v>
      </c>
      <c r="D3026" s="375" t="s">
        <v>27218</v>
      </c>
      <c r="F3026" t="str">
        <f t="shared" si="96"/>
        <v>83634</v>
      </c>
      <c r="H3026" s="35">
        <f t="shared" si="97"/>
        <v>552.09</v>
      </c>
    </row>
    <row r="3027" spans="1:8" ht="27">
      <c r="A3027" s="375" t="s">
        <v>10581</v>
      </c>
      <c r="B3027" s="330" t="s">
        <v>5617</v>
      </c>
      <c r="C3027" s="375" t="s">
        <v>113</v>
      </c>
      <c r="D3027" s="375" t="s">
        <v>27219</v>
      </c>
      <c r="F3027" t="str">
        <f t="shared" si="96"/>
        <v>83635</v>
      </c>
      <c r="H3027" s="35">
        <f t="shared" si="97"/>
        <v>213.36</v>
      </c>
    </row>
    <row r="3028" spans="1:8" ht="67.5">
      <c r="A3028" s="375" t="s">
        <v>10582</v>
      </c>
      <c r="B3028" s="330" t="s">
        <v>14484</v>
      </c>
      <c r="C3028" s="375" t="s">
        <v>113</v>
      </c>
      <c r="D3028" s="375" t="s">
        <v>27220</v>
      </c>
      <c r="F3028" t="str">
        <f t="shared" si="96"/>
        <v>96765</v>
      </c>
      <c r="H3028" s="35">
        <f t="shared" si="97"/>
        <v>1458.77</v>
      </c>
    </row>
    <row r="3029" spans="1:8" ht="40.5">
      <c r="A3029" s="375" t="s">
        <v>5618</v>
      </c>
      <c r="B3029" s="330" t="s">
        <v>3283</v>
      </c>
      <c r="C3029" s="375" t="s">
        <v>113</v>
      </c>
      <c r="D3029" s="375" t="s">
        <v>27221</v>
      </c>
      <c r="F3029" t="str">
        <f t="shared" si="96"/>
        <v>73749/1</v>
      </c>
      <c r="H3029" s="35">
        <f t="shared" si="97"/>
        <v>212.44</v>
      </c>
    </row>
    <row r="3030" spans="1:8" ht="40.5">
      <c r="A3030" s="375" t="s">
        <v>5619</v>
      </c>
      <c r="B3030" s="330" t="s">
        <v>3284</v>
      </c>
      <c r="C3030" s="375" t="s">
        <v>113</v>
      </c>
      <c r="D3030" s="375" t="s">
        <v>23837</v>
      </c>
      <c r="F3030" t="str">
        <f t="shared" si="96"/>
        <v>73749/2</v>
      </c>
      <c r="H3030" s="35">
        <f t="shared" si="97"/>
        <v>385.27</v>
      </c>
    </row>
    <row r="3031" spans="1:8" ht="40.5">
      <c r="A3031" s="375" t="s">
        <v>5620</v>
      </c>
      <c r="B3031" s="330" t="s">
        <v>3285</v>
      </c>
      <c r="C3031" s="375" t="s">
        <v>113</v>
      </c>
      <c r="D3031" s="375" t="s">
        <v>27222</v>
      </c>
      <c r="F3031" t="str">
        <f t="shared" si="96"/>
        <v>73749/3</v>
      </c>
      <c r="H3031" s="35">
        <f t="shared" si="97"/>
        <v>1253.1600000000001</v>
      </c>
    </row>
    <row r="3032" spans="1:8" ht="27">
      <c r="A3032" s="375" t="s">
        <v>10588</v>
      </c>
      <c r="B3032" s="330" t="s">
        <v>3286</v>
      </c>
      <c r="C3032" s="375" t="s">
        <v>113</v>
      </c>
      <c r="D3032" s="375" t="s">
        <v>27223</v>
      </c>
      <c r="F3032" t="str">
        <f t="shared" si="96"/>
        <v>84796</v>
      </c>
      <c r="H3032" s="35">
        <f t="shared" si="97"/>
        <v>599.37</v>
      </c>
    </row>
    <row r="3033" spans="1:8" ht="27">
      <c r="A3033" s="375" t="s">
        <v>10589</v>
      </c>
      <c r="B3033" s="330" t="s">
        <v>3287</v>
      </c>
      <c r="C3033" s="375" t="s">
        <v>113</v>
      </c>
      <c r="D3033" s="375" t="s">
        <v>27224</v>
      </c>
      <c r="F3033" t="str">
        <f t="shared" si="96"/>
        <v>84798</v>
      </c>
      <c r="H3033" s="35">
        <f t="shared" si="97"/>
        <v>273.19</v>
      </c>
    </row>
    <row r="3034" spans="1:8" ht="40.5">
      <c r="A3034" s="375" t="s">
        <v>13943</v>
      </c>
      <c r="B3034" s="330" t="s">
        <v>27225</v>
      </c>
      <c r="C3034" s="375" t="s">
        <v>75</v>
      </c>
      <c r="D3034" s="375" t="s">
        <v>8782</v>
      </c>
      <c r="F3034" t="str">
        <f t="shared" si="96"/>
        <v>98261</v>
      </c>
      <c r="H3034" s="35">
        <f t="shared" si="97"/>
        <v>3.51</v>
      </c>
    </row>
    <row r="3035" spans="1:8" ht="40.5">
      <c r="A3035" s="375" t="s">
        <v>13944</v>
      </c>
      <c r="B3035" s="330" t="s">
        <v>27226</v>
      </c>
      <c r="C3035" s="375" t="s">
        <v>75</v>
      </c>
      <c r="D3035" s="375" t="s">
        <v>7689</v>
      </c>
      <c r="F3035" t="str">
        <f t="shared" si="96"/>
        <v>98262</v>
      </c>
      <c r="H3035" s="35">
        <f t="shared" si="97"/>
        <v>4.0199999999999996</v>
      </c>
    </row>
    <row r="3036" spans="1:8" ht="40.5">
      <c r="A3036" s="375" t="s">
        <v>13945</v>
      </c>
      <c r="B3036" s="330" t="s">
        <v>27227</v>
      </c>
      <c r="C3036" s="375" t="s">
        <v>75</v>
      </c>
      <c r="D3036" s="375" t="s">
        <v>25022</v>
      </c>
      <c r="F3036" t="str">
        <f t="shared" si="96"/>
        <v>98263</v>
      </c>
      <c r="H3036" s="35">
        <f t="shared" si="97"/>
        <v>4.5999999999999996</v>
      </c>
    </row>
    <row r="3037" spans="1:8" ht="40.5">
      <c r="A3037" s="375" t="s">
        <v>13946</v>
      </c>
      <c r="B3037" s="330" t="s">
        <v>27228</v>
      </c>
      <c r="C3037" s="375" t="s">
        <v>75</v>
      </c>
      <c r="D3037" s="375" t="s">
        <v>10976</v>
      </c>
      <c r="F3037" t="str">
        <f t="shared" si="96"/>
        <v>98264</v>
      </c>
      <c r="H3037" s="35">
        <f t="shared" si="97"/>
        <v>5.05</v>
      </c>
    </row>
    <row r="3038" spans="1:8" ht="40.5">
      <c r="A3038" s="375" t="s">
        <v>13947</v>
      </c>
      <c r="B3038" s="330" t="s">
        <v>27229</v>
      </c>
      <c r="C3038" s="375" t="s">
        <v>75</v>
      </c>
      <c r="D3038" s="375" t="s">
        <v>20661</v>
      </c>
      <c r="F3038" t="str">
        <f t="shared" si="96"/>
        <v>98265</v>
      </c>
      <c r="H3038" s="35">
        <f t="shared" si="97"/>
        <v>5.73</v>
      </c>
    </row>
    <row r="3039" spans="1:8" ht="40.5">
      <c r="A3039" s="375" t="s">
        <v>13948</v>
      </c>
      <c r="B3039" s="330" t="s">
        <v>27230</v>
      </c>
      <c r="C3039" s="375" t="s">
        <v>75</v>
      </c>
      <c r="D3039" s="375" t="s">
        <v>9250</v>
      </c>
      <c r="F3039" t="str">
        <f t="shared" si="96"/>
        <v>98266</v>
      </c>
      <c r="H3039" s="35">
        <f t="shared" si="97"/>
        <v>6.13</v>
      </c>
    </row>
    <row r="3040" spans="1:8" ht="40.5">
      <c r="A3040" s="375" t="s">
        <v>13949</v>
      </c>
      <c r="B3040" s="330" t="s">
        <v>27231</v>
      </c>
      <c r="C3040" s="375" t="s">
        <v>75</v>
      </c>
      <c r="D3040" s="375" t="s">
        <v>12143</v>
      </c>
      <c r="F3040" t="str">
        <f t="shared" si="96"/>
        <v>98267</v>
      </c>
      <c r="H3040" s="35">
        <f t="shared" si="97"/>
        <v>9.69</v>
      </c>
    </row>
    <row r="3041" spans="1:8" ht="40.5">
      <c r="A3041" s="375" t="s">
        <v>13950</v>
      </c>
      <c r="B3041" s="330" t="s">
        <v>27232</v>
      </c>
      <c r="C3041" s="375" t="s">
        <v>75</v>
      </c>
      <c r="D3041" s="375" t="s">
        <v>19518</v>
      </c>
      <c r="F3041" t="str">
        <f t="shared" si="96"/>
        <v>98268</v>
      </c>
      <c r="H3041" s="35">
        <f t="shared" si="97"/>
        <v>15.13</v>
      </c>
    </row>
    <row r="3042" spans="1:8" ht="40.5">
      <c r="A3042" s="375" t="s">
        <v>13951</v>
      </c>
      <c r="B3042" s="330" t="s">
        <v>27233</v>
      </c>
      <c r="C3042" s="375" t="s">
        <v>75</v>
      </c>
      <c r="D3042" s="375" t="s">
        <v>13876</v>
      </c>
      <c r="F3042" t="str">
        <f t="shared" si="96"/>
        <v>98269</v>
      </c>
      <c r="H3042" s="35">
        <f t="shared" si="97"/>
        <v>19.239999999999998</v>
      </c>
    </row>
    <row r="3043" spans="1:8" ht="40.5">
      <c r="A3043" s="375" t="s">
        <v>13952</v>
      </c>
      <c r="B3043" s="330" t="s">
        <v>27234</v>
      </c>
      <c r="C3043" s="375" t="s">
        <v>75</v>
      </c>
      <c r="D3043" s="375" t="s">
        <v>22762</v>
      </c>
      <c r="F3043" t="str">
        <f t="shared" si="96"/>
        <v>98270</v>
      </c>
      <c r="H3043" s="35">
        <f t="shared" si="97"/>
        <v>30.42</v>
      </c>
    </row>
    <row r="3044" spans="1:8" ht="40.5">
      <c r="A3044" s="375" t="s">
        <v>13953</v>
      </c>
      <c r="B3044" s="330" t="s">
        <v>27235</v>
      </c>
      <c r="C3044" s="375" t="s">
        <v>75</v>
      </c>
      <c r="D3044" s="375" t="s">
        <v>27236</v>
      </c>
      <c r="F3044" t="str">
        <f t="shared" si="96"/>
        <v>98271</v>
      </c>
      <c r="H3044" s="35">
        <f t="shared" si="97"/>
        <v>46.35</v>
      </c>
    </row>
    <row r="3045" spans="1:8" ht="40.5">
      <c r="A3045" s="375" t="s">
        <v>13954</v>
      </c>
      <c r="B3045" s="330" t="s">
        <v>27237</v>
      </c>
      <c r="C3045" s="375" t="s">
        <v>75</v>
      </c>
      <c r="D3045" s="375" t="s">
        <v>27238</v>
      </c>
      <c r="F3045" t="str">
        <f t="shared" si="96"/>
        <v>98272</v>
      </c>
      <c r="H3045" s="35">
        <f t="shared" si="97"/>
        <v>106.68</v>
      </c>
    </row>
    <row r="3046" spans="1:8" ht="40.5">
      <c r="A3046" s="375" t="s">
        <v>13955</v>
      </c>
      <c r="B3046" s="330" t="s">
        <v>27239</v>
      </c>
      <c r="C3046" s="375" t="s">
        <v>75</v>
      </c>
      <c r="D3046" s="375" t="s">
        <v>13774</v>
      </c>
      <c r="F3046" t="str">
        <f t="shared" si="96"/>
        <v>98273</v>
      </c>
      <c r="H3046" s="35">
        <f t="shared" si="97"/>
        <v>2.09</v>
      </c>
    </row>
    <row r="3047" spans="1:8" ht="40.5">
      <c r="A3047" s="375" t="s">
        <v>13956</v>
      </c>
      <c r="B3047" s="330" t="s">
        <v>27240</v>
      </c>
      <c r="C3047" s="375" t="s">
        <v>75</v>
      </c>
      <c r="D3047" s="375" t="s">
        <v>8412</v>
      </c>
      <c r="F3047" t="str">
        <f t="shared" si="96"/>
        <v>98274</v>
      </c>
      <c r="H3047" s="35">
        <f t="shared" si="97"/>
        <v>2.74</v>
      </c>
    </row>
    <row r="3048" spans="1:8" ht="40.5">
      <c r="A3048" s="375" t="s">
        <v>13957</v>
      </c>
      <c r="B3048" s="404" t="s">
        <v>27241</v>
      </c>
      <c r="C3048" s="375" t="s">
        <v>75</v>
      </c>
      <c r="D3048" s="375" t="s">
        <v>12293</v>
      </c>
      <c r="F3048" t="str">
        <f t="shared" si="96"/>
        <v>98275</v>
      </c>
      <c r="H3048" s="35">
        <f t="shared" si="97"/>
        <v>3.14</v>
      </c>
    </row>
    <row r="3049" spans="1:8" ht="27">
      <c r="A3049" s="375" t="s">
        <v>13958</v>
      </c>
      <c r="B3049" s="330" t="s">
        <v>27242</v>
      </c>
      <c r="C3049" s="375" t="s">
        <v>75</v>
      </c>
      <c r="D3049" s="375" t="s">
        <v>8280</v>
      </c>
      <c r="F3049" t="str">
        <f t="shared" si="96"/>
        <v>98276</v>
      </c>
      <c r="H3049" s="35">
        <f t="shared" si="97"/>
        <v>6.71</v>
      </c>
    </row>
    <row r="3050" spans="1:8" ht="27">
      <c r="A3050" s="375" t="s">
        <v>13959</v>
      </c>
      <c r="B3050" s="330" t="s">
        <v>27243</v>
      </c>
      <c r="C3050" s="375" t="s">
        <v>75</v>
      </c>
      <c r="D3050" s="375" t="s">
        <v>14533</v>
      </c>
      <c r="F3050" t="str">
        <f t="shared" si="96"/>
        <v>98277</v>
      </c>
      <c r="H3050" s="35">
        <f t="shared" si="97"/>
        <v>12.15</v>
      </c>
    </row>
    <row r="3051" spans="1:8" ht="27">
      <c r="A3051" s="375" t="s">
        <v>13960</v>
      </c>
      <c r="B3051" s="330" t="s">
        <v>27244</v>
      </c>
      <c r="C3051" s="375" t="s">
        <v>75</v>
      </c>
      <c r="D3051" s="375" t="s">
        <v>22423</v>
      </c>
      <c r="F3051" t="str">
        <f t="shared" si="96"/>
        <v>98278</v>
      </c>
      <c r="H3051" s="35">
        <f t="shared" si="97"/>
        <v>16.27</v>
      </c>
    </row>
    <row r="3052" spans="1:8" ht="27">
      <c r="A3052" s="375" t="s">
        <v>13961</v>
      </c>
      <c r="B3052" s="330" t="s">
        <v>27245</v>
      </c>
      <c r="C3052" s="375" t="s">
        <v>75</v>
      </c>
      <c r="D3052" s="375" t="s">
        <v>20579</v>
      </c>
      <c r="F3052" t="str">
        <f t="shared" si="96"/>
        <v>98279</v>
      </c>
      <c r="H3052" s="35">
        <f t="shared" si="97"/>
        <v>27.43</v>
      </c>
    </row>
    <row r="3053" spans="1:8" ht="54">
      <c r="A3053" s="375" t="s">
        <v>13962</v>
      </c>
      <c r="B3053" s="330" t="s">
        <v>27246</v>
      </c>
      <c r="C3053" s="375" t="s">
        <v>75</v>
      </c>
      <c r="D3053" s="375" t="s">
        <v>26717</v>
      </c>
      <c r="F3053" t="str">
        <f t="shared" si="96"/>
        <v>98280</v>
      </c>
      <c r="H3053" s="35">
        <f t="shared" si="97"/>
        <v>7.34</v>
      </c>
    </row>
    <row r="3054" spans="1:8" ht="54">
      <c r="A3054" s="375" t="s">
        <v>13963</v>
      </c>
      <c r="B3054" s="330" t="s">
        <v>27247</v>
      </c>
      <c r="C3054" s="375" t="s">
        <v>75</v>
      </c>
      <c r="D3054" s="375" t="s">
        <v>13769</v>
      </c>
      <c r="F3054" t="str">
        <f t="shared" si="96"/>
        <v>98281</v>
      </c>
      <c r="H3054" s="35">
        <f t="shared" si="97"/>
        <v>7.85</v>
      </c>
    </row>
    <row r="3055" spans="1:8" ht="54">
      <c r="A3055" s="375" t="s">
        <v>13964</v>
      </c>
      <c r="B3055" s="330" t="s">
        <v>27248</v>
      </c>
      <c r="C3055" s="375" t="s">
        <v>75</v>
      </c>
      <c r="D3055" s="375" t="s">
        <v>13881</v>
      </c>
      <c r="F3055" t="str">
        <f t="shared" si="96"/>
        <v>98282</v>
      </c>
      <c r="H3055" s="35">
        <f t="shared" si="97"/>
        <v>8.44</v>
      </c>
    </row>
    <row r="3056" spans="1:8" ht="54">
      <c r="A3056" s="375" t="s">
        <v>13965</v>
      </c>
      <c r="B3056" s="330" t="s">
        <v>27249</v>
      </c>
      <c r="C3056" s="375" t="s">
        <v>75</v>
      </c>
      <c r="D3056" s="375" t="s">
        <v>27250</v>
      </c>
      <c r="F3056" t="str">
        <f t="shared" si="96"/>
        <v>98283</v>
      </c>
      <c r="H3056" s="35">
        <f t="shared" si="97"/>
        <v>8.9</v>
      </c>
    </row>
    <row r="3057" spans="1:8" ht="54">
      <c r="A3057" s="375" t="s">
        <v>13967</v>
      </c>
      <c r="B3057" s="330" t="s">
        <v>27251</v>
      </c>
      <c r="C3057" s="375" t="s">
        <v>75</v>
      </c>
      <c r="D3057" s="375" t="s">
        <v>14136</v>
      </c>
      <c r="F3057" t="str">
        <f t="shared" si="96"/>
        <v>98284</v>
      </c>
      <c r="H3057" s="35">
        <f t="shared" si="97"/>
        <v>9.56</v>
      </c>
    </row>
    <row r="3058" spans="1:8" ht="54">
      <c r="A3058" s="375" t="s">
        <v>13968</v>
      </c>
      <c r="B3058" s="330" t="s">
        <v>27252</v>
      </c>
      <c r="C3058" s="375" t="s">
        <v>75</v>
      </c>
      <c r="D3058" s="375" t="s">
        <v>9835</v>
      </c>
      <c r="F3058" t="str">
        <f t="shared" si="96"/>
        <v>98285</v>
      </c>
      <c r="H3058" s="35">
        <f t="shared" si="97"/>
        <v>9.94</v>
      </c>
    </row>
    <row r="3059" spans="1:8" ht="40.5">
      <c r="A3059" s="375" t="s">
        <v>13969</v>
      </c>
      <c r="B3059" s="330" t="s">
        <v>27253</v>
      </c>
      <c r="C3059" s="375" t="s">
        <v>75</v>
      </c>
      <c r="D3059" s="375" t="s">
        <v>13913</v>
      </c>
      <c r="F3059" t="str">
        <f t="shared" si="96"/>
        <v>98286</v>
      </c>
      <c r="H3059" s="35">
        <f t="shared" si="97"/>
        <v>13.52</v>
      </c>
    </row>
    <row r="3060" spans="1:8" ht="54">
      <c r="A3060" s="375" t="s">
        <v>13970</v>
      </c>
      <c r="B3060" s="330" t="s">
        <v>27254</v>
      </c>
      <c r="C3060" s="375" t="s">
        <v>75</v>
      </c>
      <c r="D3060" s="375" t="s">
        <v>7965</v>
      </c>
      <c r="F3060" t="str">
        <f t="shared" si="96"/>
        <v>98287</v>
      </c>
      <c r="H3060" s="35">
        <f t="shared" si="97"/>
        <v>1.2</v>
      </c>
    </row>
    <row r="3061" spans="1:8" ht="54">
      <c r="A3061" s="375" t="s">
        <v>13971</v>
      </c>
      <c r="B3061" s="330" t="s">
        <v>27255</v>
      </c>
      <c r="C3061" s="375" t="s">
        <v>75</v>
      </c>
      <c r="D3061" s="375" t="s">
        <v>13235</v>
      </c>
      <c r="F3061" t="str">
        <f t="shared" si="96"/>
        <v>98288</v>
      </c>
      <c r="H3061" s="35">
        <f t="shared" si="97"/>
        <v>1.71</v>
      </c>
    </row>
    <row r="3062" spans="1:8" ht="54">
      <c r="A3062" s="375" t="s">
        <v>13972</v>
      </c>
      <c r="B3062" s="330" t="s">
        <v>27256</v>
      </c>
      <c r="C3062" s="375" t="s">
        <v>75</v>
      </c>
      <c r="D3062" s="375" t="s">
        <v>13708</v>
      </c>
      <c r="F3062" t="str">
        <f t="shared" si="96"/>
        <v>98289</v>
      </c>
      <c r="H3062" s="35">
        <f t="shared" si="97"/>
        <v>2.2799999999999998</v>
      </c>
    </row>
    <row r="3063" spans="1:8" ht="54">
      <c r="A3063" s="375" t="s">
        <v>13973</v>
      </c>
      <c r="B3063" s="330" t="s">
        <v>27257</v>
      </c>
      <c r="C3063" s="375" t="s">
        <v>75</v>
      </c>
      <c r="D3063" s="375" t="s">
        <v>8083</v>
      </c>
      <c r="F3063" t="str">
        <f t="shared" si="96"/>
        <v>98290</v>
      </c>
      <c r="H3063" s="35">
        <f t="shared" si="97"/>
        <v>2.77</v>
      </c>
    </row>
    <row r="3064" spans="1:8" ht="54">
      <c r="A3064" s="375" t="s">
        <v>13974</v>
      </c>
      <c r="B3064" s="330" t="s">
        <v>27258</v>
      </c>
      <c r="C3064" s="375" t="s">
        <v>75</v>
      </c>
      <c r="D3064" s="375" t="s">
        <v>10585</v>
      </c>
      <c r="F3064" t="str">
        <f t="shared" si="96"/>
        <v>98291</v>
      </c>
      <c r="H3064" s="35">
        <f t="shared" si="97"/>
        <v>3.45</v>
      </c>
    </row>
    <row r="3065" spans="1:8" ht="54">
      <c r="A3065" s="375" t="s">
        <v>13975</v>
      </c>
      <c r="B3065" s="330" t="s">
        <v>27259</v>
      </c>
      <c r="C3065" s="375" t="s">
        <v>75</v>
      </c>
      <c r="D3065" s="375" t="s">
        <v>14137</v>
      </c>
      <c r="F3065" t="str">
        <f t="shared" si="96"/>
        <v>98292</v>
      </c>
      <c r="H3065" s="35">
        <f t="shared" si="97"/>
        <v>3.82</v>
      </c>
    </row>
    <row r="3066" spans="1:8" ht="40.5">
      <c r="A3066" s="375" t="s">
        <v>13976</v>
      </c>
      <c r="B3066" s="330" t="s">
        <v>27260</v>
      </c>
      <c r="C3066" s="375" t="s">
        <v>75</v>
      </c>
      <c r="D3066" s="375" t="s">
        <v>24995</v>
      </c>
      <c r="F3066" t="str">
        <f t="shared" si="96"/>
        <v>98293</v>
      </c>
      <c r="H3066" s="35">
        <f t="shared" si="97"/>
        <v>7.39</v>
      </c>
    </row>
    <row r="3067" spans="1:8" ht="40.5">
      <c r="A3067" s="375" t="s">
        <v>13977</v>
      </c>
      <c r="B3067" s="330" t="s">
        <v>27261</v>
      </c>
      <c r="C3067" s="375" t="s">
        <v>75</v>
      </c>
      <c r="D3067" s="375" t="s">
        <v>27262</v>
      </c>
      <c r="F3067" t="str">
        <f t="shared" si="96"/>
        <v>98400</v>
      </c>
      <c r="H3067" s="35">
        <f t="shared" si="97"/>
        <v>11.23</v>
      </c>
    </row>
    <row r="3068" spans="1:8" ht="40.5">
      <c r="A3068" s="375" t="s">
        <v>13978</v>
      </c>
      <c r="B3068" s="330" t="s">
        <v>27263</v>
      </c>
      <c r="C3068" s="375" t="s">
        <v>75</v>
      </c>
      <c r="D3068" s="375" t="s">
        <v>22369</v>
      </c>
      <c r="F3068" t="str">
        <f t="shared" si="96"/>
        <v>98401</v>
      </c>
      <c r="H3068" s="35">
        <f t="shared" si="97"/>
        <v>16.78</v>
      </c>
    </row>
    <row r="3069" spans="1:8" ht="40.5">
      <c r="A3069" s="375" t="s">
        <v>13979</v>
      </c>
      <c r="B3069" s="330" t="s">
        <v>27264</v>
      </c>
      <c r="C3069" s="375" t="s">
        <v>75</v>
      </c>
      <c r="D3069" s="375" t="s">
        <v>24877</v>
      </c>
      <c r="F3069" t="str">
        <f t="shared" si="96"/>
        <v>98402</v>
      </c>
      <c r="H3069" s="35">
        <f t="shared" si="97"/>
        <v>21.46</v>
      </c>
    </row>
    <row r="3070" spans="1:8" ht="27">
      <c r="A3070" s="375" t="s">
        <v>27265</v>
      </c>
      <c r="B3070" s="330" t="s">
        <v>27266</v>
      </c>
      <c r="C3070" s="375" t="s">
        <v>113</v>
      </c>
      <c r="D3070" s="375" t="s">
        <v>25082</v>
      </c>
      <c r="F3070" t="str">
        <f t="shared" si="96"/>
        <v>100556</v>
      </c>
      <c r="H3070" s="35">
        <f t="shared" si="97"/>
        <v>30.34</v>
      </c>
    </row>
    <row r="3071" spans="1:8" ht="27">
      <c r="A3071" s="375" t="s">
        <v>27267</v>
      </c>
      <c r="B3071" s="330" t="s">
        <v>27268</v>
      </c>
      <c r="C3071" s="375" t="s">
        <v>113</v>
      </c>
      <c r="D3071" s="375" t="s">
        <v>27269</v>
      </c>
      <c r="F3071" t="str">
        <f t="shared" si="96"/>
        <v>100557</v>
      </c>
      <c r="H3071" s="35">
        <f t="shared" si="97"/>
        <v>353.68</v>
      </c>
    </row>
    <row r="3072" spans="1:8" ht="27">
      <c r="A3072" s="375" t="s">
        <v>27270</v>
      </c>
      <c r="B3072" s="330" t="s">
        <v>27271</v>
      </c>
      <c r="C3072" s="375" t="s">
        <v>113</v>
      </c>
      <c r="D3072" s="375" t="s">
        <v>27272</v>
      </c>
      <c r="F3072" t="str">
        <f t="shared" si="96"/>
        <v>100559</v>
      </c>
      <c r="H3072" s="35">
        <f t="shared" si="97"/>
        <v>1008.9</v>
      </c>
    </row>
    <row r="3073" spans="1:8" ht="54">
      <c r="A3073" s="375" t="s">
        <v>27273</v>
      </c>
      <c r="B3073" s="330" t="s">
        <v>27274</v>
      </c>
      <c r="C3073" s="375" t="s">
        <v>113</v>
      </c>
      <c r="D3073" s="375" t="s">
        <v>27275</v>
      </c>
      <c r="F3073" t="str">
        <f t="shared" si="96"/>
        <v>100560</v>
      </c>
      <c r="H3073" s="35">
        <f t="shared" si="97"/>
        <v>84.94</v>
      </c>
    </row>
    <row r="3074" spans="1:8" ht="54">
      <c r="A3074" s="375" t="s">
        <v>27276</v>
      </c>
      <c r="B3074" s="330" t="s">
        <v>27277</v>
      </c>
      <c r="C3074" s="375" t="s">
        <v>113</v>
      </c>
      <c r="D3074" s="375" t="s">
        <v>27278</v>
      </c>
      <c r="F3074" t="str">
        <f t="shared" si="96"/>
        <v>100561</v>
      </c>
      <c r="H3074" s="35">
        <f t="shared" si="97"/>
        <v>137.46</v>
      </c>
    </row>
    <row r="3075" spans="1:8" ht="54">
      <c r="A3075" s="375" t="s">
        <v>27279</v>
      </c>
      <c r="B3075" s="330" t="s">
        <v>27280</v>
      </c>
      <c r="C3075" s="375" t="s">
        <v>113</v>
      </c>
      <c r="D3075" s="375" t="s">
        <v>27281</v>
      </c>
      <c r="F3075" t="str">
        <f t="shared" si="96"/>
        <v>100562</v>
      </c>
      <c r="H3075" s="35">
        <f t="shared" si="97"/>
        <v>228.87</v>
      </c>
    </row>
    <row r="3076" spans="1:8" ht="54">
      <c r="A3076" s="375" t="s">
        <v>27282</v>
      </c>
      <c r="B3076" s="330" t="s">
        <v>27283</v>
      </c>
      <c r="C3076" s="375" t="s">
        <v>113</v>
      </c>
      <c r="D3076" s="375" t="s">
        <v>27284</v>
      </c>
      <c r="F3076" t="str">
        <f t="shared" si="96"/>
        <v>100563</v>
      </c>
      <c r="H3076" s="35">
        <f t="shared" si="97"/>
        <v>344.79</v>
      </c>
    </row>
    <row r="3077" spans="1:8" ht="27">
      <c r="A3077" s="375" t="s">
        <v>13980</v>
      </c>
      <c r="B3077" s="330" t="s">
        <v>13981</v>
      </c>
      <c r="C3077" s="375" t="s">
        <v>73</v>
      </c>
      <c r="D3077" s="375" t="s">
        <v>22161</v>
      </c>
      <c r="F3077" t="str">
        <f t="shared" ref="F3077:F3140" si="98">TRIM(A3077)</f>
        <v>98397</v>
      </c>
      <c r="H3077" s="35">
        <f t="shared" ref="H3077:H3140" si="99">ROUND(D3077*(1+$H$1),2)</f>
        <v>10.86</v>
      </c>
    </row>
    <row r="3078" spans="1:8" ht="40.5">
      <c r="A3078" s="375" t="s">
        <v>5621</v>
      </c>
      <c r="B3078" s="330" t="s">
        <v>5622</v>
      </c>
      <c r="C3078" s="375" t="s">
        <v>113</v>
      </c>
      <c r="D3078" s="375" t="s">
        <v>27285</v>
      </c>
      <c r="F3078" t="str">
        <f t="shared" si="98"/>
        <v>74003/1</v>
      </c>
      <c r="H3078" s="35">
        <f t="shared" si="99"/>
        <v>7387.45</v>
      </c>
    </row>
    <row r="3079" spans="1:8" ht="27">
      <c r="A3079" s="375" t="s">
        <v>10590</v>
      </c>
      <c r="B3079" s="330" t="s">
        <v>3288</v>
      </c>
      <c r="C3079" s="375" t="s">
        <v>113</v>
      </c>
      <c r="D3079" s="375" t="s">
        <v>27286</v>
      </c>
      <c r="F3079" t="str">
        <f t="shared" si="98"/>
        <v>85120</v>
      </c>
      <c r="H3079" s="35">
        <f t="shared" si="99"/>
        <v>141.77000000000001</v>
      </c>
    </row>
    <row r="3080" spans="1:8">
      <c r="A3080" s="375" t="s">
        <v>10591</v>
      </c>
      <c r="B3080" s="330" t="s">
        <v>5623</v>
      </c>
      <c r="C3080" s="375" t="s">
        <v>113</v>
      </c>
      <c r="D3080" s="375" t="s">
        <v>27287</v>
      </c>
      <c r="F3080" t="str">
        <f t="shared" si="98"/>
        <v>83486</v>
      </c>
      <c r="H3080" s="35">
        <f t="shared" si="99"/>
        <v>1560.97</v>
      </c>
    </row>
    <row r="3081" spans="1:8" ht="54">
      <c r="A3081" s="375" t="s">
        <v>10592</v>
      </c>
      <c r="B3081" s="330" t="s">
        <v>5624</v>
      </c>
      <c r="C3081" s="375" t="s">
        <v>113</v>
      </c>
      <c r="D3081" s="375" t="s">
        <v>27288</v>
      </c>
      <c r="F3081" t="str">
        <f t="shared" si="98"/>
        <v>83643</v>
      </c>
      <c r="H3081" s="35">
        <f t="shared" si="99"/>
        <v>3572.75</v>
      </c>
    </row>
    <row r="3082" spans="1:8">
      <c r="A3082" s="375" t="s">
        <v>10593</v>
      </c>
      <c r="B3082" s="330" t="s">
        <v>5625</v>
      </c>
      <c r="C3082" s="375" t="s">
        <v>113</v>
      </c>
      <c r="D3082" s="375" t="s">
        <v>27289</v>
      </c>
      <c r="F3082" t="str">
        <f t="shared" si="98"/>
        <v>83644</v>
      </c>
      <c r="H3082" s="35">
        <f t="shared" si="99"/>
        <v>6842.13</v>
      </c>
    </row>
    <row r="3083" spans="1:8">
      <c r="A3083" s="375" t="s">
        <v>10594</v>
      </c>
      <c r="B3083" s="330" t="s">
        <v>5626</v>
      </c>
      <c r="C3083" s="375" t="s">
        <v>113</v>
      </c>
      <c r="D3083" s="375" t="s">
        <v>27290</v>
      </c>
      <c r="F3083" t="str">
        <f t="shared" si="98"/>
        <v>83645</v>
      </c>
      <c r="H3083" s="35">
        <f t="shared" si="99"/>
        <v>2199.29</v>
      </c>
    </row>
    <row r="3084" spans="1:8" ht="27">
      <c r="A3084" s="375" t="s">
        <v>10595</v>
      </c>
      <c r="B3084" s="330" t="s">
        <v>5627</v>
      </c>
      <c r="C3084" s="375" t="s">
        <v>113</v>
      </c>
      <c r="D3084" s="375" t="s">
        <v>27291</v>
      </c>
      <c r="F3084" t="str">
        <f t="shared" si="98"/>
        <v>83646</v>
      </c>
      <c r="H3084" s="35">
        <f t="shared" si="99"/>
        <v>2547.13</v>
      </c>
    </row>
    <row r="3085" spans="1:8">
      <c r="A3085" s="375" t="s">
        <v>10596</v>
      </c>
      <c r="B3085" s="330" t="s">
        <v>5628</v>
      </c>
      <c r="C3085" s="375" t="s">
        <v>113</v>
      </c>
      <c r="D3085" s="375" t="s">
        <v>27292</v>
      </c>
      <c r="F3085" t="str">
        <f t="shared" si="98"/>
        <v>83647</v>
      </c>
      <c r="H3085" s="35">
        <f t="shared" si="99"/>
        <v>1678.72</v>
      </c>
    </row>
    <row r="3086" spans="1:8">
      <c r="A3086" s="375" t="s">
        <v>10597</v>
      </c>
      <c r="B3086" s="330" t="s">
        <v>5629</v>
      </c>
      <c r="C3086" s="375" t="s">
        <v>113</v>
      </c>
      <c r="D3086" s="375" t="s">
        <v>24430</v>
      </c>
      <c r="F3086" t="str">
        <f t="shared" si="98"/>
        <v>83648</v>
      </c>
      <c r="H3086" s="35">
        <f t="shared" si="99"/>
        <v>1090.6099999999999</v>
      </c>
    </row>
    <row r="3087" spans="1:8">
      <c r="A3087" s="375" t="s">
        <v>10598</v>
      </c>
      <c r="B3087" s="330" t="s">
        <v>5630</v>
      </c>
      <c r="C3087" s="375" t="s">
        <v>113</v>
      </c>
      <c r="D3087" s="375" t="s">
        <v>27293</v>
      </c>
      <c r="F3087" t="str">
        <f t="shared" si="98"/>
        <v>83649</v>
      </c>
      <c r="H3087" s="35">
        <f t="shared" si="99"/>
        <v>6380.53</v>
      </c>
    </row>
    <row r="3088" spans="1:8">
      <c r="A3088" s="375" t="s">
        <v>10599</v>
      </c>
      <c r="B3088" s="330" t="s">
        <v>5631</v>
      </c>
      <c r="C3088" s="375" t="s">
        <v>113</v>
      </c>
      <c r="D3088" s="375" t="s">
        <v>27294</v>
      </c>
      <c r="F3088" t="str">
        <f t="shared" si="98"/>
        <v>83650</v>
      </c>
      <c r="H3088" s="35">
        <f t="shared" si="99"/>
        <v>5339.4</v>
      </c>
    </row>
    <row r="3089" spans="1:8" ht="40.5">
      <c r="A3089" s="375" t="s">
        <v>13982</v>
      </c>
      <c r="B3089" s="330" t="s">
        <v>27295</v>
      </c>
      <c r="C3089" s="375" t="s">
        <v>75</v>
      </c>
      <c r="D3089" s="375" t="s">
        <v>17901</v>
      </c>
      <c r="F3089" t="str">
        <f t="shared" si="98"/>
        <v>98294</v>
      </c>
      <c r="H3089" s="35">
        <f t="shared" si="99"/>
        <v>2.36</v>
      </c>
    </row>
    <row r="3090" spans="1:8" ht="40.5">
      <c r="A3090" s="375" t="s">
        <v>13983</v>
      </c>
      <c r="B3090" s="330" t="s">
        <v>27296</v>
      </c>
      <c r="C3090" s="375" t="s">
        <v>75</v>
      </c>
      <c r="D3090" s="375" t="s">
        <v>13737</v>
      </c>
      <c r="F3090" t="str">
        <f t="shared" si="98"/>
        <v>98295</v>
      </c>
      <c r="H3090" s="35">
        <f t="shared" si="99"/>
        <v>1.67</v>
      </c>
    </row>
    <row r="3091" spans="1:8" ht="40.5">
      <c r="A3091" s="375" t="s">
        <v>13984</v>
      </c>
      <c r="B3091" s="330" t="s">
        <v>27297</v>
      </c>
      <c r="C3091" s="375" t="s">
        <v>75</v>
      </c>
      <c r="D3091" s="375" t="s">
        <v>23581</v>
      </c>
      <c r="F3091" t="str">
        <f t="shared" si="98"/>
        <v>98296</v>
      </c>
      <c r="H3091" s="35">
        <f t="shared" si="99"/>
        <v>3.65</v>
      </c>
    </row>
    <row r="3092" spans="1:8" ht="40.5">
      <c r="A3092" s="375" t="s">
        <v>13985</v>
      </c>
      <c r="B3092" s="330" t="s">
        <v>27298</v>
      </c>
      <c r="C3092" s="375" t="s">
        <v>75</v>
      </c>
      <c r="D3092" s="375" t="s">
        <v>12671</v>
      </c>
      <c r="F3092" t="str">
        <f t="shared" si="98"/>
        <v>98297</v>
      </c>
      <c r="H3092" s="35">
        <f t="shared" si="99"/>
        <v>2.54</v>
      </c>
    </row>
    <row r="3093" spans="1:8" ht="27">
      <c r="A3093" s="375" t="s">
        <v>13986</v>
      </c>
      <c r="B3093" s="330" t="s">
        <v>27299</v>
      </c>
      <c r="C3093" s="375" t="s">
        <v>113</v>
      </c>
      <c r="D3093" s="375" t="s">
        <v>27300</v>
      </c>
      <c r="F3093" t="str">
        <f t="shared" si="98"/>
        <v>98301</v>
      </c>
      <c r="H3093" s="35">
        <f t="shared" si="99"/>
        <v>546.35</v>
      </c>
    </row>
    <row r="3094" spans="1:8" ht="27">
      <c r="A3094" s="375" t="s">
        <v>13987</v>
      </c>
      <c r="B3094" s="330" t="s">
        <v>27301</v>
      </c>
      <c r="C3094" s="375" t="s">
        <v>113</v>
      </c>
      <c r="D3094" s="375" t="s">
        <v>27302</v>
      </c>
      <c r="F3094" t="str">
        <f t="shared" si="98"/>
        <v>98302</v>
      </c>
      <c r="H3094" s="35">
        <f t="shared" si="99"/>
        <v>724.48</v>
      </c>
    </row>
    <row r="3095" spans="1:8" ht="27">
      <c r="A3095" s="375" t="s">
        <v>13988</v>
      </c>
      <c r="B3095" s="330" t="s">
        <v>27303</v>
      </c>
      <c r="C3095" s="375" t="s">
        <v>113</v>
      </c>
      <c r="D3095" s="375" t="s">
        <v>27304</v>
      </c>
      <c r="F3095" t="str">
        <f t="shared" si="98"/>
        <v>98304</v>
      </c>
      <c r="H3095" s="35">
        <f t="shared" si="99"/>
        <v>1172.9100000000001</v>
      </c>
    </row>
    <row r="3096" spans="1:8" ht="27">
      <c r="A3096" s="375" t="s">
        <v>13989</v>
      </c>
      <c r="B3096" s="330" t="s">
        <v>27305</v>
      </c>
      <c r="C3096" s="375" t="s">
        <v>113</v>
      </c>
      <c r="D3096" s="375" t="s">
        <v>27306</v>
      </c>
      <c r="F3096" t="str">
        <f t="shared" si="98"/>
        <v>98307</v>
      </c>
      <c r="H3096" s="35">
        <f t="shared" si="99"/>
        <v>49.41</v>
      </c>
    </row>
    <row r="3097" spans="1:8" ht="27">
      <c r="A3097" s="375" t="s">
        <v>13990</v>
      </c>
      <c r="B3097" s="330" t="s">
        <v>27307</v>
      </c>
      <c r="C3097" s="375" t="s">
        <v>113</v>
      </c>
      <c r="D3097" s="375" t="s">
        <v>27308</v>
      </c>
      <c r="F3097" t="str">
        <f t="shared" si="98"/>
        <v>98308</v>
      </c>
      <c r="H3097" s="35">
        <f t="shared" si="99"/>
        <v>32.409999999999997</v>
      </c>
    </row>
    <row r="3098" spans="1:8" ht="27">
      <c r="A3098" s="375" t="s">
        <v>14485</v>
      </c>
      <c r="B3098" s="330" t="s">
        <v>27309</v>
      </c>
      <c r="C3098" s="375" t="s">
        <v>113</v>
      </c>
      <c r="D3098" s="375" t="s">
        <v>27310</v>
      </c>
      <c r="F3098" t="str">
        <f t="shared" si="98"/>
        <v>98593</v>
      </c>
      <c r="H3098" s="35">
        <f t="shared" si="99"/>
        <v>960.15</v>
      </c>
    </row>
    <row r="3099" spans="1:8" ht="40.5">
      <c r="A3099" s="375" t="s">
        <v>10600</v>
      </c>
      <c r="B3099" s="330" t="s">
        <v>5632</v>
      </c>
      <c r="C3099" s="375" t="s">
        <v>75</v>
      </c>
      <c r="D3099" s="375" t="s">
        <v>25438</v>
      </c>
      <c r="F3099" t="str">
        <f t="shared" si="98"/>
        <v>89355</v>
      </c>
      <c r="H3099" s="35">
        <f t="shared" si="99"/>
        <v>16.57</v>
      </c>
    </row>
    <row r="3100" spans="1:8" ht="40.5">
      <c r="A3100" s="375" t="s">
        <v>10601</v>
      </c>
      <c r="B3100" s="330" t="s">
        <v>5633</v>
      </c>
      <c r="C3100" s="375" t="s">
        <v>75</v>
      </c>
      <c r="D3100" s="375" t="s">
        <v>13532</v>
      </c>
      <c r="F3100" t="str">
        <f t="shared" si="98"/>
        <v>89356</v>
      </c>
      <c r="H3100" s="35">
        <f t="shared" si="99"/>
        <v>19.54</v>
      </c>
    </row>
    <row r="3101" spans="1:8" ht="40.5">
      <c r="A3101" s="375" t="s">
        <v>10602</v>
      </c>
      <c r="B3101" s="330" t="s">
        <v>5634</v>
      </c>
      <c r="C3101" s="375" t="s">
        <v>75</v>
      </c>
      <c r="D3101" s="375" t="s">
        <v>24839</v>
      </c>
      <c r="F3101" t="str">
        <f t="shared" si="98"/>
        <v>89357</v>
      </c>
      <c r="H3101" s="35">
        <f t="shared" si="99"/>
        <v>27.52</v>
      </c>
    </row>
    <row r="3102" spans="1:8" ht="40.5">
      <c r="A3102" s="375" t="s">
        <v>10603</v>
      </c>
      <c r="B3102" s="330" t="s">
        <v>5635</v>
      </c>
      <c r="C3102" s="375" t="s">
        <v>75</v>
      </c>
      <c r="D3102" s="375" t="s">
        <v>14456</v>
      </c>
      <c r="F3102" t="str">
        <f t="shared" si="98"/>
        <v>89401</v>
      </c>
      <c r="H3102" s="35">
        <f t="shared" si="99"/>
        <v>7.19</v>
      </c>
    </row>
    <row r="3103" spans="1:8" ht="40.5">
      <c r="A3103" s="375" t="s">
        <v>10604</v>
      </c>
      <c r="B3103" s="330" t="s">
        <v>5636</v>
      </c>
      <c r="C3103" s="375" t="s">
        <v>75</v>
      </c>
      <c r="D3103" s="375" t="s">
        <v>27311</v>
      </c>
      <c r="F3103" t="str">
        <f t="shared" si="98"/>
        <v>89402</v>
      </c>
      <c r="H3103" s="35">
        <f t="shared" si="99"/>
        <v>8.73</v>
      </c>
    </row>
    <row r="3104" spans="1:8" ht="40.5">
      <c r="A3104" s="375" t="s">
        <v>10605</v>
      </c>
      <c r="B3104" s="330" t="s">
        <v>5637</v>
      </c>
      <c r="C3104" s="375" t="s">
        <v>75</v>
      </c>
      <c r="D3104" s="375" t="s">
        <v>25417</v>
      </c>
      <c r="F3104" t="str">
        <f t="shared" si="98"/>
        <v>89403</v>
      </c>
      <c r="H3104" s="35">
        <f t="shared" si="99"/>
        <v>14.59</v>
      </c>
    </row>
    <row r="3105" spans="1:8" ht="40.5">
      <c r="A3105" s="375" t="s">
        <v>10607</v>
      </c>
      <c r="B3105" s="330" t="s">
        <v>5638</v>
      </c>
      <c r="C3105" s="375" t="s">
        <v>75</v>
      </c>
      <c r="D3105" s="375" t="s">
        <v>8701</v>
      </c>
      <c r="F3105" t="str">
        <f t="shared" si="98"/>
        <v>89446</v>
      </c>
      <c r="H3105" s="35">
        <f t="shared" si="99"/>
        <v>4.63</v>
      </c>
    </row>
    <row r="3106" spans="1:8" ht="40.5">
      <c r="A3106" s="375" t="s">
        <v>10608</v>
      </c>
      <c r="B3106" s="330" t="s">
        <v>5639</v>
      </c>
      <c r="C3106" s="375" t="s">
        <v>75</v>
      </c>
      <c r="D3106" s="375" t="s">
        <v>10159</v>
      </c>
      <c r="F3106" t="str">
        <f t="shared" si="98"/>
        <v>89447</v>
      </c>
      <c r="H3106" s="35">
        <f t="shared" si="99"/>
        <v>9.7799999999999994</v>
      </c>
    </row>
    <row r="3107" spans="1:8" ht="40.5">
      <c r="A3107" s="375" t="s">
        <v>10609</v>
      </c>
      <c r="B3107" s="330" t="s">
        <v>5640</v>
      </c>
      <c r="C3107" s="375" t="s">
        <v>75</v>
      </c>
      <c r="D3107" s="375" t="s">
        <v>13756</v>
      </c>
      <c r="F3107" t="str">
        <f t="shared" si="98"/>
        <v>89448</v>
      </c>
      <c r="H3107" s="35">
        <f t="shared" si="99"/>
        <v>14.04</v>
      </c>
    </row>
    <row r="3108" spans="1:8" ht="40.5">
      <c r="A3108" s="375" t="s">
        <v>10611</v>
      </c>
      <c r="B3108" s="330" t="s">
        <v>5641</v>
      </c>
      <c r="C3108" s="375" t="s">
        <v>75</v>
      </c>
      <c r="D3108" s="375" t="s">
        <v>22612</v>
      </c>
      <c r="F3108" t="str">
        <f t="shared" si="98"/>
        <v>89449</v>
      </c>
      <c r="H3108" s="35">
        <f t="shared" si="99"/>
        <v>16.149999999999999</v>
      </c>
    </row>
    <row r="3109" spans="1:8" ht="40.5">
      <c r="A3109" s="375" t="s">
        <v>10613</v>
      </c>
      <c r="B3109" s="330" t="s">
        <v>5642</v>
      </c>
      <c r="C3109" s="375" t="s">
        <v>75</v>
      </c>
      <c r="D3109" s="375" t="s">
        <v>24452</v>
      </c>
      <c r="F3109" t="str">
        <f t="shared" si="98"/>
        <v>89450</v>
      </c>
      <c r="H3109" s="35">
        <f t="shared" si="99"/>
        <v>26.65</v>
      </c>
    </row>
    <row r="3110" spans="1:8" ht="40.5">
      <c r="A3110" s="375" t="s">
        <v>10615</v>
      </c>
      <c r="B3110" s="330" t="s">
        <v>5643</v>
      </c>
      <c r="C3110" s="375" t="s">
        <v>75</v>
      </c>
      <c r="D3110" s="375" t="s">
        <v>23980</v>
      </c>
      <c r="F3110" t="str">
        <f t="shared" si="98"/>
        <v>89451</v>
      </c>
      <c r="H3110" s="35">
        <f t="shared" si="99"/>
        <v>44.04</v>
      </c>
    </row>
    <row r="3111" spans="1:8" ht="40.5">
      <c r="A3111" s="375" t="s">
        <v>10616</v>
      </c>
      <c r="B3111" s="330" t="s">
        <v>5644</v>
      </c>
      <c r="C3111" s="375" t="s">
        <v>75</v>
      </c>
      <c r="D3111" s="375" t="s">
        <v>25675</v>
      </c>
      <c r="F3111" t="str">
        <f t="shared" si="98"/>
        <v>89452</v>
      </c>
      <c r="H3111" s="35">
        <f t="shared" si="99"/>
        <v>54.78</v>
      </c>
    </row>
    <row r="3112" spans="1:8" ht="40.5">
      <c r="A3112" s="375" t="s">
        <v>10617</v>
      </c>
      <c r="B3112" s="330" t="s">
        <v>5645</v>
      </c>
      <c r="C3112" s="375" t="s">
        <v>75</v>
      </c>
      <c r="D3112" s="375" t="s">
        <v>27312</v>
      </c>
      <c r="F3112" t="str">
        <f t="shared" si="98"/>
        <v>89508</v>
      </c>
      <c r="H3112" s="35">
        <f t="shared" si="99"/>
        <v>21.38</v>
      </c>
    </row>
    <row r="3113" spans="1:8" ht="40.5">
      <c r="A3113" s="375" t="s">
        <v>10619</v>
      </c>
      <c r="B3113" s="330" t="s">
        <v>5646</v>
      </c>
      <c r="C3113" s="375" t="s">
        <v>75</v>
      </c>
      <c r="D3113" s="375" t="s">
        <v>24594</v>
      </c>
      <c r="F3113" t="str">
        <f t="shared" si="98"/>
        <v>89509</v>
      </c>
      <c r="H3113" s="35">
        <f t="shared" si="99"/>
        <v>28.85</v>
      </c>
    </row>
    <row r="3114" spans="1:8" ht="40.5">
      <c r="A3114" s="375" t="s">
        <v>10620</v>
      </c>
      <c r="B3114" s="330" t="s">
        <v>5647</v>
      </c>
      <c r="C3114" s="375" t="s">
        <v>75</v>
      </c>
      <c r="D3114" s="375" t="s">
        <v>23668</v>
      </c>
      <c r="F3114" t="str">
        <f t="shared" si="98"/>
        <v>89511</v>
      </c>
      <c r="H3114" s="35">
        <f t="shared" si="99"/>
        <v>42.03</v>
      </c>
    </row>
    <row r="3115" spans="1:8" ht="40.5">
      <c r="A3115" s="375" t="s">
        <v>10621</v>
      </c>
      <c r="B3115" s="330" t="s">
        <v>5648</v>
      </c>
      <c r="C3115" s="375" t="s">
        <v>75</v>
      </c>
      <c r="D3115" s="375" t="s">
        <v>13930</v>
      </c>
      <c r="F3115" t="str">
        <f t="shared" si="98"/>
        <v>89512</v>
      </c>
      <c r="H3115" s="35">
        <f t="shared" si="99"/>
        <v>67.28</v>
      </c>
    </row>
    <row r="3116" spans="1:8" ht="40.5">
      <c r="A3116" s="375" t="s">
        <v>10622</v>
      </c>
      <c r="B3116" s="330" t="s">
        <v>5649</v>
      </c>
      <c r="C3116" s="375" t="s">
        <v>75</v>
      </c>
      <c r="D3116" s="375" t="s">
        <v>24551</v>
      </c>
      <c r="F3116" t="str">
        <f t="shared" si="98"/>
        <v>89576</v>
      </c>
      <c r="H3116" s="35">
        <f t="shared" si="99"/>
        <v>27.11</v>
      </c>
    </row>
    <row r="3117" spans="1:8" ht="40.5">
      <c r="A3117" s="375" t="s">
        <v>10623</v>
      </c>
      <c r="B3117" s="330" t="s">
        <v>5650</v>
      </c>
      <c r="C3117" s="375" t="s">
        <v>75</v>
      </c>
      <c r="D3117" s="375" t="s">
        <v>24615</v>
      </c>
      <c r="F3117" t="str">
        <f t="shared" si="98"/>
        <v>89578</v>
      </c>
      <c r="H3117" s="35">
        <f t="shared" si="99"/>
        <v>46.86</v>
      </c>
    </row>
    <row r="3118" spans="1:8" ht="40.5">
      <c r="A3118" s="375" t="s">
        <v>10624</v>
      </c>
      <c r="B3118" s="330" t="s">
        <v>5651</v>
      </c>
      <c r="C3118" s="375" t="s">
        <v>75</v>
      </c>
      <c r="D3118" s="375" t="s">
        <v>27313</v>
      </c>
      <c r="F3118" t="str">
        <f t="shared" si="98"/>
        <v>89580</v>
      </c>
      <c r="H3118" s="35">
        <f t="shared" si="99"/>
        <v>92.85</v>
      </c>
    </row>
    <row r="3119" spans="1:8" ht="40.5">
      <c r="A3119" s="375" t="s">
        <v>10625</v>
      </c>
      <c r="B3119" s="330" t="s">
        <v>5652</v>
      </c>
      <c r="C3119" s="375" t="s">
        <v>75</v>
      </c>
      <c r="D3119" s="375" t="s">
        <v>22045</v>
      </c>
      <c r="F3119" t="str">
        <f t="shared" si="98"/>
        <v>89633</v>
      </c>
      <c r="H3119" s="35">
        <f t="shared" si="99"/>
        <v>19.39</v>
      </c>
    </row>
    <row r="3120" spans="1:8" ht="40.5">
      <c r="A3120" s="375" t="s">
        <v>10627</v>
      </c>
      <c r="B3120" s="330" t="s">
        <v>5653</v>
      </c>
      <c r="C3120" s="375" t="s">
        <v>75</v>
      </c>
      <c r="D3120" s="375" t="s">
        <v>27314</v>
      </c>
      <c r="F3120" t="str">
        <f t="shared" si="98"/>
        <v>89634</v>
      </c>
      <c r="H3120" s="35">
        <f t="shared" si="99"/>
        <v>28.71</v>
      </c>
    </row>
    <row r="3121" spans="1:8" ht="40.5">
      <c r="A3121" s="375" t="s">
        <v>10628</v>
      </c>
      <c r="B3121" s="330" t="s">
        <v>5654</v>
      </c>
      <c r="C3121" s="375" t="s">
        <v>75</v>
      </c>
      <c r="D3121" s="375" t="s">
        <v>26415</v>
      </c>
      <c r="F3121" t="str">
        <f t="shared" si="98"/>
        <v>89635</v>
      </c>
      <c r="H3121" s="35">
        <f t="shared" si="99"/>
        <v>40.119999999999997</v>
      </c>
    </row>
    <row r="3122" spans="1:8" ht="40.5">
      <c r="A3122" s="375" t="s">
        <v>10629</v>
      </c>
      <c r="B3122" s="330" t="s">
        <v>5655</v>
      </c>
      <c r="C3122" s="375" t="s">
        <v>75</v>
      </c>
      <c r="D3122" s="375" t="s">
        <v>27315</v>
      </c>
      <c r="F3122" t="str">
        <f t="shared" si="98"/>
        <v>89636</v>
      </c>
      <c r="H3122" s="35">
        <f t="shared" si="99"/>
        <v>48.67</v>
      </c>
    </row>
    <row r="3123" spans="1:8" ht="40.5">
      <c r="A3123" s="375" t="s">
        <v>10630</v>
      </c>
      <c r="B3123" s="330" t="s">
        <v>5656</v>
      </c>
      <c r="C3123" s="375" t="s">
        <v>75</v>
      </c>
      <c r="D3123" s="375" t="s">
        <v>25293</v>
      </c>
      <c r="F3123" t="str">
        <f t="shared" si="98"/>
        <v>89711</v>
      </c>
      <c r="H3123" s="35">
        <f t="shared" si="99"/>
        <v>18.760000000000002</v>
      </c>
    </row>
    <row r="3124" spans="1:8" ht="40.5">
      <c r="A3124" s="375" t="s">
        <v>10631</v>
      </c>
      <c r="B3124" s="330" t="s">
        <v>5657</v>
      </c>
      <c r="C3124" s="375" t="s">
        <v>75</v>
      </c>
      <c r="D3124" s="375" t="s">
        <v>27316</v>
      </c>
      <c r="F3124" t="str">
        <f t="shared" si="98"/>
        <v>89712</v>
      </c>
      <c r="H3124" s="35">
        <f t="shared" si="99"/>
        <v>28.12</v>
      </c>
    </row>
    <row r="3125" spans="1:8" ht="40.5">
      <c r="A3125" s="375" t="s">
        <v>10632</v>
      </c>
      <c r="B3125" s="330" t="s">
        <v>5658</v>
      </c>
      <c r="C3125" s="375" t="s">
        <v>75</v>
      </c>
      <c r="D3125" s="375" t="s">
        <v>26635</v>
      </c>
      <c r="F3125" t="str">
        <f t="shared" si="98"/>
        <v>89713</v>
      </c>
      <c r="H3125" s="35">
        <f t="shared" si="99"/>
        <v>42.61</v>
      </c>
    </row>
    <row r="3126" spans="1:8" ht="40.5">
      <c r="A3126" s="375" t="s">
        <v>10633</v>
      </c>
      <c r="B3126" s="330" t="s">
        <v>22453</v>
      </c>
      <c r="C3126" s="375" t="s">
        <v>75</v>
      </c>
      <c r="D3126" s="375" t="s">
        <v>24044</v>
      </c>
      <c r="F3126" t="str">
        <f t="shared" si="98"/>
        <v>89714</v>
      </c>
      <c r="H3126" s="35">
        <f t="shared" si="99"/>
        <v>54.14</v>
      </c>
    </row>
    <row r="3127" spans="1:8" ht="40.5">
      <c r="A3127" s="375" t="s">
        <v>10634</v>
      </c>
      <c r="B3127" s="330" t="s">
        <v>3289</v>
      </c>
      <c r="C3127" s="375" t="s">
        <v>75</v>
      </c>
      <c r="D3127" s="375" t="s">
        <v>27317</v>
      </c>
      <c r="F3127" t="str">
        <f t="shared" si="98"/>
        <v>89716</v>
      </c>
      <c r="H3127" s="35">
        <f t="shared" si="99"/>
        <v>18.899999999999999</v>
      </c>
    </row>
    <row r="3128" spans="1:8" ht="40.5">
      <c r="A3128" s="375" t="s">
        <v>10635</v>
      </c>
      <c r="B3128" s="330" t="s">
        <v>3290</v>
      </c>
      <c r="C3128" s="375" t="s">
        <v>75</v>
      </c>
      <c r="D3128" s="375" t="s">
        <v>24924</v>
      </c>
      <c r="F3128" t="str">
        <f t="shared" si="98"/>
        <v>89717</v>
      </c>
      <c r="H3128" s="35">
        <f t="shared" si="99"/>
        <v>28.55</v>
      </c>
    </row>
    <row r="3129" spans="1:8" ht="40.5">
      <c r="A3129" s="375" t="s">
        <v>10636</v>
      </c>
      <c r="B3129" s="330" t="s">
        <v>5659</v>
      </c>
      <c r="C3129" s="375" t="s">
        <v>75</v>
      </c>
      <c r="D3129" s="375" t="s">
        <v>27318</v>
      </c>
      <c r="F3129" t="str">
        <f t="shared" si="98"/>
        <v>89770</v>
      </c>
      <c r="H3129" s="35">
        <f t="shared" si="99"/>
        <v>29.97</v>
      </c>
    </row>
    <row r="3130" spans="1:8" ht="40.5">
      <c r="A3130" s="375" t="s">
        <v>10637</v>
      </c>
      <c r="B3130" s="330" t="s">
        <v>5660</v>
      </c>
      <c r="C3130" s="375" t="s">
        <v>75</v>
      </c>
      <c r="D3130" s="375" t="s">
        <v>27319</v>
      </c>
      <c r="F3130" t="str">
        <f t="shared" si="98"/>
        <v>89771</v>
      </c>
      <c r="H3130" s="35">
        <f t="shared" si="99"/>
        <v>40.9</v>
      </c>
    </row>
    <row r="3131" spans="1:8" ht="40.5">
      <c r="A3131" s="375" t="s">
        <v>10638</v>
      </c>
      <c r="B3131" s="330" t="s">
        <v>5661</v>
      </c>
      <c r="C3131" s="375" t="s">
        <v>75</v>
      </c>
      <c r="D3131" s="375" t="s">
        <v>26916</v>
      </c>
      <c r="F3131" t="str">
        <f t="shared" si="98"/>
        <v>89773</v>
      </c>
      <c r="H3131" s="35">
        <f t="shared" si="99"/>
        <v>95.08</v>
      </c>
    </row>
    <row r="3132" spans="1:8" ht="40.5">
      <c r="A3132" s="375" t="s">
        <v>10639</v>
      </c>
      <c r="B3132" s="330" t="s">
        <v>5662</v>
      </c>
      <c r="C3132" s="375" t="s">
        <v>75</v>
      </c>
      <c r="D3132" s="375" t="s">
        <v>27320</v>
      </c>
      <c r="F3132" t="str">
        <f t="shared" si="98"/>
        <v>89775</v>
      </c>
      <c r="H3132" s="35">
        <f t="shared" si="99"/>
        <v>150.04</v>
      </c>
    </row>
    <row r="3133" spans="1:8" ht="40.5">
      <c r="A3133" s="375" t="s">
        <v>10640</v>
      </c>
      <c r="B3133" s="330" t="s">
        <v>5663</v>
      </c>
      <c r="C3133" s="375" t="s">
        <v>75</v>
      </c>
      <c r="D3133" s="375" t="s">
        <v>14010</v>
      </c>
      <c r="F3133" t="str">
        <f t="shared" si="98"/>
        <v>89798</v>
      </c>
      <c r="H3133" s="35">
        <f t="shared" si="99"/>
        <v>13.01</v>
      </c>
    </row>
    <row r="3134" spans="1:8" ht="40.5">
      <c r="A3134" s="375" t="s">
        <v>10642</v>
      </c>
      <c r="B3134" s="330" t="s">
        <v>5664</v>
      </c>
      <c r="C3134" s="375" t="s">
        <v>75</v>
      </c>
      <c r="D3134" s="375" t="s">
        <v>21746</v>
      </c>
      <c r="F3134" t="str">
        <f t="shared" si="98"/>
        <v>89799</v>
      </c>
      <c r="H3134" s="35">
        <f t="shared" si="99"/>
        <v>20.92</v>
      </c>
    </row>
    <row r="3135" spans="1:8" ht="40.5">
      <c r="A3135" s="375" t="s">
        <v>10643</v>
      </c>
      <c r="B3135" s="330" t="s">
        <v>5665</v>
      </c>
      <c r="C3135" s="375" t="s">
        <v>75</v>
      </c>
      <c r="D3135" s="375" t="s">
        <v>22435</v>
      </c>
      <c r="F3135" t="str">
        <f t="shared" si="98"/>
        <v>89800</v>
      </c>
      <c r="H3135" s="35">
        <f t="shared" si="99"/>
        <v>25.62</v>
      </c>
    </row>
    <row r="3136" spans="1:8" ht="40.5">
      <c r="A3136" s="375" t="s">
        <v>10644</v>
      </c>
      <c r="B3136" s="330" t="s">
        <v>5666</v>
      </c>
      <c r="C3136" s="375" t="s">
        <v>75</v>
      </c>
      <c r="D3136" s="375" t="s">
        <v>14344</v>
      </c>
      <c r="F3136" t="str">
        <f t="shared" si="98"/>
        <v>89848</v>
      </c>
      <c r="H3136" s="35">
        <f t="shared" si="99"/>
        <v>30.61</v>
      </c>
    </row>
    <row r="3137" spans="1:8" ht="40.5">
      <c r="A3137" s="375" t="s">
        <v>10645</v>
      </c>
      <c r="B3137" s="330" t="s">
        <v>5667</v>
      </c>
      <c r="C3137" s="375" t="s">
        <v>75</v>
      </c>
      <c r="D3137" s="375" t="s">
        <v>27321</v>
      </c>
      <c r="F3137" t="str">
        <f t="shared" si="98"/>
        <v>89849</v>
      </c>
      <c r="H3137" s="35">
        <f t="shared" si="99"/>
        <v>61.8</v>
      </c>
    </row>
    <row r="3138" spans="1:8" ht="40.5">
      <c r="A3138" s="375" t="s">
        <v>10646</v>
      </c>
      <c r="B3138" s="330" t="s">
        <v>5668</v>
      </c>
      <c r="C3138" s="375" t="s">
        <v>75</v>
      </c>
      <c r="D3138" s="375" t="s">
        <v>21357</v>
      </c>
      <c r="F3138" t="str">
        <f t="shared" si="98"/>
        <v>89865</v>
      </c>
      <c r="H3138" s="35">
        <f t="shared" si="99"/>
        <v>11.95</v>
      </c>
    </row>
    <row r="3139" spans="1:8" ht="67.5">
      <c r="A3139" s="375" t="s">
        <v>10648</v>
      </c>
      <c r="B3139" s="330" t="s">
        <v>5669</v>
      </c>
      <c r="C3139" s="375" t="s">
        <v>75</v>
      </c>
      <c r="D3139" s="375" t="s">
        <v>23390</v>
      </c>
      <c r="F3139" t="str">
        <f t="shared" si="98"/>
        <v>91784</v>
      </c>
      <c r="H3139" s="35">
        <f t="shared" si="99"/>
        <v>39.200000000000003</v>
      </c>
    </row>
    <row r="3140" spans="1:8" ht="67.5">
      <c r="A3140" s="375" t="s">
        <v>10649</v>
      </c>
      <c r="B3140" s="330" t="s">
        <v>5670</v>
      </c>
      <c r="C3140" s="375" t="s">
        <v>75</v>
      </c>
      <c r="D3140" s="375" t="s">
        <v>20034</v>
      </c>
      <c r="F3140" t="str">
        <f t="shared" si="98"/>
        <v>91785</v>
      </c>
      <c r="H3140" s="35">
        <f t="shared" si="99"/>
        <v>38.840000000000003</v>
      </c>
    </row>
    <row r="3141" spans="1:8" ht="67.5">
      <c r="A3141" s="375" t="s">
        <v>10650</v>
      </c>
      <c r="B3141" s="330" t="s">
        <v>5671</v>
      </c>
      <c r="C3141" s="375" t="s">
        <v>75</v>
      </c>
      <c r="D3141" s="375" t="s">
        <v>10652</v>
      </c>
      <c r="F3141" t="str">
        <f t="shared" ref="F3141:F3204" si="100">TRIM(A3141)</f>
        <v>91786</v>
      </c>
      <c r="H3141" s="35">
        <f t="shared" ref="H3141:H3204" si="101">ROUND(D3141*(1+$H$1),2)</f>
        <v>26.64</v>
      </c>
    </row>
    <row r="3142" spans="1:8" ht="67.5">
      <c r="A3142" s="375" t="s">
        <v>10651</v>
      </c>
      <c r="B3142" s="330" t="s">
        <v>5672</v>
      </c>
      <c r="C3142" s="375" t="s">
        <v>75</v>
      </c>
      <c r="D3142" s="375" t="s">
        <v>23373</v>
      </c>
      <c r="F3142" t="str">
        <f t="shared" si="100"/>
        <v>91787</v>
      </c>
      <c r="H3142" s="35">
        <f t="shared" si="101"/>
        <v>29.91</v>
      </c>
    </row>
    <row r="3143" spans="1:8" ht="67.5">
      <c r="A3143" s="375" t="s">
        <v>10653</v>
      </c>
      <c r="B3143" s="330" t="s">
        <v>5673</v>
      </c>
      <c r="C3143" s="375" t="s">
        <v>75</v>
      </c>
      <c r="D3143" s="375" t="s">
        <v>24471</v>
      </c>
      <c r="F3143" t="str">
        <f t="shared" si="100"/>
        <v>91788</v>
      </c>
      <c r="H3143" s="35">
        <f t="shared" si="101"/>
        <v>38.19</v>
      </c>
    </row>
    <row r="3144" spans="1:8" ht="81">
      <c r="A3144" s="375" t="s">
        <v>10654</v>
      </c>
      <c r="B3144" s="330" t="s">
        <v>5674</v>
      </c>
      <c r="C3144" s="375" t="s">
        <v>75</v>
      </c>
      <c r="D3144" s="375" t="s">
        <v>25719</v>
      </c>
      <c r="F3144" t="str">
        <f t="shared" si="100"/>
        <v>91789</v>
      </c>
      <c r="H3144" s="35">
        <f t="shared" si="101"/>
        <v>47.19</v>
      </c>
    </row>
    <row r="3145" spans="1:8" ht="81">
      <c r="A3145" s="375" t="s">
        <v>10655</v>
      </c>
      <c r="B3145" s="330" t="s">
        <v>5675</v>
      </c>
      <c r="C3145" s="375" t="s">
        <v>75</v>
      </c>
      <c r="D3145" s="375" t="s">
        <v>26922</v>
      </c>
      <c r="F3145" t="str">
        <f t="shared" si="100"/>
        <v>91790</v>
      </c>
      <c r="H3145" s="35">
        <f t="shared" si="101"/>
        <v>71.38</v>
      </c>
    </row>
    <row r="3146" spans="1:8" ht="67.5">
      <c r="A3146" s="375" t="s">
        <v>10656</v>
      </c>
      <c r="B3146" s="330" t="s">
        <v>5676</v>
      </c>
      <c r="C3146" s="375" t="s">
        <v>75</v>
      </c>
      <c r="D3146" s="375" t="s">
        <v>25304</v>
      </c>
      <c r="F3146" t="str">
        <f t="shared" si="100"/>
        <v>91791</v>
      </c>
      <c r="H3146" s="35">
        <f t="shared" si="101"/>
        <v>98.41</v>
      </c>
    </row>
    <row r="3147" spans="1:8" ht="81">
      <c r="A3147" s="375" t="s">
        <v>10657</v>
      </c>
      <c r="B3147" s="330" t="s">
        <v>5677</v>
      </c>
      <c r="C3147" s="375" t="s">
        <v>75</v>
      </c>
      <c r="D3147" s="375" t="s">
        <v>23572</v>
      </c>
      <c r="F3147" t="str">
        <f t="shared" si="100"/>
        <v>91792</v>
      </c>
      <c r="H3147" s="35">
        <f t="shared" si="101"/>
        <v>53.99</v>
      </c>
    </row>
    <row r="3148" spans="1:8" ht="81">
      <c r="A3148" s="375" t="s">
        <v>10658</v>
      </c>
      <c r="B3148" s="330" t="s">
        <v>5678</v>
      </c>
      <c r="C3148" s="375" t="s">
        <v>75</v>
      </c>
      <c r="D3148" s="375" t="s">
        <v>27322</v>
      </c>
      <c r="F3148" t="str">
        <f t="shared" si="100"/>
        <v>91793</v>
      </c>
      <c r="H3148" s="35">
        <f t="shared" si="101"/>
        <v>81.680000000000007</v>
      </c>
    </row>
    <row r="3149" spans="1:8" ht="81">
      <c r="A3149" s="375" t="s">
        <v>10659</v>
      </c>
      <c r="B3149" s="330" t="s">
        <v>5679</v>
      </c>
      <c r="C3149" s="375" t="s">
        <v>75</v>
      </c>
      <c r="D3149" s="375" t="s">
        <v>27323</v>
      </c>
      <c r="F3149" t="str">
        <f t="shared" si="100"/>
        <v>91794</v>
      </c>
      <c r="H3149" s="35">
        <f t="shared" si="101"/>
        <v>40.409999999999997</v>
      </c>
    </row>
    <row r="3150" spans="1:8" ht="81">
      <c r="A3150" s="375" t="s">
        <v>10660</v>
      </c>
      <c r="B3150" s="330" t="s">
        <v>5680</v>
      </c>
      <c r="C3150" s="375" t="s">
        <v>75</v>
      </c>
      <c r="D3150" s="375" t="s">
        <v>25234</v>
      </c>
      <c r="F3150" t="str">
        <f t="shared" si="100"/>
        <v>91795</v>
      </c>
      <c r="H3150" s="35">
        <f t="shared" si="101"/>
        <v>67.02</v>
      </c>
    </row>
    <row r="3151" spans="1:8" ht="67.5">
      <c r="A3151" s="375" t="s">
        <v>10661</v>
      </c>
      <c r="B3151" s="330" t="s">
        <v>5681</v>
      </c>
      <c r="C3151" s="375" t="s">
        <v>75</v>
      </c>
      <c r="D3151" s="375" t="s">
        <v>27324</v>
      </c>
      <c r="F3151" t="str">
        <f t="shared" si="100"/>
        <v>91796</v>
      </c>
      <c r="H3151" s="35">
        <f t="shared" si="101"/>
        <v>73.97</v>
      </c>
    </row>
    <row r="3152" spans="1:8" ht="40.5">
      <c r="A3152" s="375" t="s">
        <v>10662</v>
      </c>
      <c r="B3152" s="330" t="s">
        <v>21763</v>
      </c>
      <c r="C3152" s="375" t="s">
        <v>75</v>
      </c>
      <c r="D3152" s="375" t="s">
        <v>27325</v>
      </c>
      <c r="F3152" t="str">
        <f t="shared" si="100"/>
        <v>92275</v>
      </c>
      <c r="H3152" s="35">
        <f t="shared" si="101"/>
        <v>41.16</v>
      </c>
    </row>
    <row r="3153" spans="1:8" ht="40.5">
      <c r="A3153" s="375" t="s">
        <v>10664</v>
      </c>
      <c r="B3153" s="330" t="s">
        <v>21764</v>
      </c>
      <c r="C3153" s="375" t="s">
        <v>75</v>
      </c>
      <c r="D3153" s="375" t="s">
        <v>22868</v>
      </c>
      <c r="F3153" t="str">
        <f t="shared" si="100"/>
        <v>92276</v>
      </c>
      <c r="H3153" s="35">
        <f t="shared" si="101"/>
        <v>52.1</v>
      </c>
    </row>
    <row r="3154" spans="1:8" ht="40.5">
      <c r="A3154" s="375" t="s">
        <v>10665</v>
      </c>
      <c r="B3154" s="330" t="s">
        <v>21765</v>
      </c>
      <c r="C3154" s="375" t="s">
        <v>75</v>
      </c>
      <c r="D3154" s="375" t="s">
        <v>27326</v>
      </c>
      <c r="F3154" t="str">
        <f t="shared" si="100"/>
        <v>92277</v>
      </c>
      <c r="H3154" s="35">
        <f t="shared" si="101"/>
        <v>75.040000000000006</v>
      </c>
    </row>
    <row r="3155" spans="1:8" ht="40.5">
      <c r="A3155" s="375" t="s">
        <v>10666</v>
      </c>
      <c r="B3155" s="330" t="s">
        <v>21766</v>
      </c>
      <c r="C3155" s="375" t="s">
        <v>75</v>
      </c>
      <c r="D3155" s="375" t="s">
        <v>27327</v>
      </c>
      <c r="F3155" t="str">
        <f t="shared" si="100"/>
        <v>92278</v>
      </c>
      <c r="H3155" s="35">
        <f t="shared" si="101"/>
        <v>100.78</v>
      </c>
    </row>
    <row r="3156" spans="1:8" ht="40.5">
      <c r="A3156" s="375" t="s">
        <v>10667</v>
      </c>
      <c r="B3156" s="330" t="s">
        <v>21767</v>
      </c>
      <c r="C3156" s="375" t="s">
        <v>75</v>
      </c>
      <c r="D3156" s="375" t="s">
        <v>24506</v>
      </c>
      <c r="F3156" t="str">
        <f t="shared" si="100"/>
        <v>92279</v>
      </c>
      <c r="H3156" s="35">
        <f t="shared" si="101"/>
        <v>145.5</v>
      </c>
    </row>
    <row r="3157" spans="1:8" ht="40.5">
      <c r="A3157" s="375" t="s">
        <v>10668</v>
      </c>
      <c r="B3157" s="330" t="s">
        <v>21768</v>
      </c>
      <c r="C3157" s="375" t="s">
        <v>75</v>
      </c>
      <c r="D3157" s="375" t="s">
        <v>27328</v>
      </c>
      <c r="F3157" t="str">
        <f t="shared" si="100"/>
        <v>92280</v>
      </c>
      <c r="H3157" s="35">
        <f t="shared" si="101"/>
        <v>204.08</v>
      </c>
    </row>
    <row r="3158" spans="1:8" ht="40.5">
      <c r="A3158" s="375" t="s">
        <v>21769</v>
      </c>
      <c r="B3158" s="330" t="s">
        <v>21770</v>
      </c>
      <c r="C3158" s="375" t="s">
        <v>75</v>
      </c>
      <c r="D3158" s="375" t="s">
        <v>27329</v>
      </c>
      <c r="F3158" t="str">
        <f t="shared" si="100"/>
        <v>92281</v>
      </c>
      <c r="H3158" s="35">
        <f t="shared" si="101"/>
        <v>107.42</v>
      </c>
    </row>
    <row r="3159" spans="1:8" ht="40.5">
      <c r="A3159" s="375" t="s">
        <v>21771</v>
      </c>
      <c r="B3159" s="330" t="s">
        <v>21772</v>
      </c>
      <c r="C3159" s="375" t="s">
        <v>75</v>
      </c>
      <c r="D3159" s="375" t="s">
        <v>24358</v>
      </c>
      <c r="F3159" t="str">
        <f t="shared" si="100"/>
        <v>92282</v>
      </c>
      <c r="H3159" s="35">
        <f t="shared" si="101"/>
        <v>121.03</v>
      </c>
    </row>
    <row r="3160" spans="1:8" ht="40.5">
      <c r="A3160" s="375" t="s">
        <v>21773</v>
      </c>
      <c r="B3160" s="330" t="s">
        <v>21774</v>
      </c>
      <c r="C3160" s="375" t="s">
        <v>75</v>
      </c>
      <c r="D3160" s="375" t="s">
        <v>27330</v>
      </c>
      <c r="F3160" t="str">
        <f t="shared" si="100"/>
        <v>92283</v>
      </c>
      <c r="H3160" s="35">
        <f t="shared" si="101"/>
        <v>162.13</v>
      </c>
    </row>
    <row r="3161" spans="1:8" ht="40.5">
      <c r="A3161" s="375" t="s">
        <v>21775</v>
      </c>
      <c r="B3161" s="330" t="s">
        <v>21776</v>
      </c>
      <c r="C3161" s="375" t="s">
        <v>75</v>
      </c>
      <c r="D3161" s="375" t="s">
        <v>27331</v>
      </c>
      <c r="F3161" t="str">
        <f t="shared" si="100"/>
        <v>92284</v>
      </c>
      <c r="H3161" s="35">
        <f t="shared" si="101"/>
        <v>200.13</v>
      </c>
    </row>
    <row r="3162" spans="1:8" ht="40.5">
      <c r="A3162" s="375" t="s">
        <v>21777</v>
      </c>
      <c r="B3162" s="330" t="s">
        <v>21778</v>
      </c>
      <c r="C3162" s="375" t="s">
        <v>75</v>
      </c>
      <c r="D3162" s="375" t="s">
        <v>27332</v>
      </c>
      <c r="F3162" t="str">
        <f t="shared" si="100"/>
        <v>92285</v>
      </c>
      <c r="H3162" s="35">
        <f t="shared" si="101"/>
        <v>264.14</v>
      </c>
    </row>
    <row r="3163" spans="1:8" ht="40.5">
      <c r="A3163" s="375" t="s">
        <v>21779</v>
      </c>
      <c r="B3163" s="330" t="s">
        <v>21780</v>
      </c>
      <c r="C3163" s="375" t="s">
        <v>75</v>
      </c>
      <c r="D3163" s="375" t="s">
        <v>27333</v>
      </c>
      <c r="F3163" t="str">
        <f t="shared" si="100"/>
        <v>92286</v>
      </c>
      <c r="H3163" s="35">
        <f t="shared" si="101"/>
        <v>324.39999999999998</v>
      </c>
    </row>
    <row r="3164" spans="1:8" ht="40.5">
      <c r="A3164" s="375" t="s">
        <v>10669</v>
      </c>
      <c r="B3164" s="330" t="s">
        <v>21781</v>
      </c>
      <c r="C3164" s="375" t="s">
        <v>75</v>
      </c>
      <c r="D3164" s="375" t="s">
        <v>8865</v>
      </c>
      <c r="F3164" t="str">
        <f t="shared" si="100"/>
        <v>92305</v>
      </c>
      <c r="H3164" s="35">
        <f t="shared" si="101"/>
        <v>27.98</v>
      </c>
    </row>
    <row r="3165" spans="1:8" ht="40.5">
      <c r="A3165" s="375" t="s">
        <v>10670</v>
      </c>
      <c r="B3165" s="330" t="s">
        <v>21782</v>
      </c>
      <c r="C3165" s="375" t="s">
        <v>75</v>
      </c>
      <c r="D3165" s="375" t="s">
        <v>24400</v>
      </c>
      <c r="F3165" t="str">
        <f t="shared" si="100"/>
        <v>92306</v>
      </c>
      <c r="H3165" s="35">
        <f t="shared" si="101"/>
        <v>45.2</v>
      </c>
    </row>
    <row r="3166" spans="1:8" ht="40.5">
      <c r="A3166" s="375" t="s">
        <v>10671</v>
      </c>
      <c r="B3166" s="330" t="s">
        <v>21783</v>
      </c>
      <c r="C3166" s="375" t="s">
        <v>75</v>
      </c>
      <c r="D3166" s="375" t="s">
        <v>24806</v>
      </c>
      <c r="F3166" t="str">
        <f t="shared" si="100"/>
        <v>92307</v>
      </c>
      <c r="H3166" s="35">
        <f t="shared" si="101"/>
        <v>56.42</v>
      </c>
    </row>
    <row r="3167" spans="1:8" ht="40.5">
      <c r="A3167" s="375" t="s">
        <v>21784</v>
      </c>
      <c r="B3167" s="330" t="s">
        <v>21785</v>
      </c>
      <c r="C3167" s="375" t="s">
        <v>75</v>
      </c>
      <c r="D3167" s="375" t="s">
        <v>27334</v>
      </c>
      <c r="F3167" t="str">
        <f t="shared" si="100"/>
        <v>92308</v>
      </c>
      <c r="H3167" s="35">
        <f t="shared" si="101"/>
        <v>44.11</v>
      </c>
    </row>
    <row r="3168" spans="1:8" ht="40.5">
      <c r="A3168" s="375" t="s">
        <v>21786</v>
      </c>
      <c r="B3168" s="330" t="s">
        <v>21787</v>
      </c>
      <c r="C3168" s="375" t="s">
        <v>75</v>
      </c>
      <c r="D3168" s="375" t="s">
        <v>24533</v>
      </c>
      <c r="F3168" t="str">
        <f t="shared" si="100"/>
        <v>92309</v>
      </c>
      <c r="H3168" s="35">
        <f t="shared" si="101"/>
        <v>113.48</v>
      </c>
    </row>
    <row r="3169" spans="1:8" ht="40.5">
      <c r="A3169" s="375" t="s">
        <v>21788</v>
      </c>
      <c r="B3169" s="330" t="s">
        <v>21789</v>
      </c>
      <c r="C3169" s="375" t="s">
        <v>75</v>
      </c>
      <c r="D3169" s="375" t="s">
        <v>27335</v>
      </c>
      <c r="F3169" t="str">
        <f t="shared" si="100"/>
        <v>92310</v>
      </c>
      <c r="H3169" s="35">
        <f t="shared" si="101"/>
        <v>127.44</v>
      </c>
    </row>
    <row r="3170" spans="1:8" ht="40.5">
      <c r="A3170" s="375" t="s">
        <v>10672</v>
      </c>
      <c r="B3170" s="330" t="s">
        <v>21790</v>
      </c>
      <c r="C3170" s="375" t="s">
        <v>75</v>
      </c>
      <c r="D3170" s="375" t="s">
        <v>27336</v>
      </c>
      <c r="F3170" t="str">
        <f t="shared" si="100"/>
        <v>92320</v>
      </c>
      <c r="H3170" s="35">
        <f t="shared" si="101"/>
        <v>36.840000000000003</v>
      </c>
    </row>
    <row r="3171" spans="1:8" ht="40.5">
      <c r="A3171" s="375" t="s">
        <v>10673</v>
      </c>
      <c r="B3171" s="330" t="s">
        <v>21792</v>
      </c>
      <c r="C3171" s="375" t="s">
        <v>75</v>
      </c>
      <c r="D3171" s="375" t="s">
        <v>27337</v>
      </c>
      <c r="F3171" t="str">
        <f t="shared" si="100"/>
        <v>92321</v>
      </c>
      <c r="H3171" s="35">
        <f t="shared" si="101"/>
        <v>60.41</v>
      </c>
    </row>
    <row r="3172" spans="1:8" ht="40.5">
      <c r="A3172" s="375" t="s">
        <v>10674</v>
      </c>
      <c r="B3172" s="330" t="s">
        <v>21793</v>
      </c>
      <c r="C3172" s="375" t="s">
        <v>75</v>
      </c>
      <c r="D3172" s="375" t="s">
        <v>24751</v>
      </c>
      <c r="F3172" t="str">
        <f t="shared" si="100"/>
        <v>92322</v>
      </c>
      <c r="H3172" s="35">
        <f t="shared" si="101"/>
        <v>77.16</v>
      </c>
    </row>
    <row r="3173" spans="1:8" ht="40.5">
      <c r="A3173" s="375" t="s">
        <v>21794</v>
      </c>
      <c r="B3173" s="330" t="s">
        <v>21795</v>
      </c>
      <c r="C3173" s="375" t="s">
        <v>75</v>
      </c>
      <c r="D3173" s="375" t="s">
        <v>24552</v>
      </c>
      <c r="F3173" t="str">
        <f t="shared" si="100"/>
        <v>92323</v>
      </c>
      <c r="H3173" s="35">
        <f t="shared" si="101"/>
        <v>50.85</v>
      </c>
    </row>
    <row r="3174" spans="1:8" ht="40.5">
      <c r="A3174" s="375" t="s">
        <v>21796</v>
      </c>
      <c r="B3174" s="330" t="s">
        <v>21797</v>
      </c>
      <c r="C3174" s="375" t="s">
        <v>75</v>
      </c>
      <c r="D3174" s="375" t="s">
        <v>27338</v>
      </c>
      <c r="F3174" t="str">
        <f t="shared" si="100"/>
        <v>92324</v>
      </c>
      <c r="H3174" s="35">
        <f t="shared" si="101"/>
        <v>126.58</v>
      </c>
    </row>
    <row r="3175" spans="1:8" ht="40.5">
      <c r="A3175" s="375" t="s">
        <v>21798</v>
      </c>
      <c r="B3175" s="330" t="s">
        <v>21799</v>
      </c>
      <c r="C3175" s="375" t="s">
        <v>75</v>
      </c>
      <c r="D3175" s="375" t="s">
        <v>27339</v>
      </c>
      <c r="F3175" t="str">
        <f t="shared" si="100"/>
        <v>92325</v>
      </c>
      <c r="H3175" s="35">
        <f t="shared" si="101"/>
        <v>146.01</v>
      </c>
    </row>
    <row r="3176" spans="1:8" ht="54">
      <c r="A3176" s="375" t="s">
        <v>10675</v>
      </c>
      <c r="B3176" s="330" t="s">
        <v>3291</v>
      </c>
      <c r="C3176" s="375" t="s">
        <v>75</v>
      </c>
      <c r="D3176" s="375" t="s">
        <v>27340</v>
      </c>
      <c r="F3176" t="str">
        <f t="shared" si="100"/>
        <v>92335</v>
      </c>
      <c r="H3176" s="35">
        <f t="shared" si="101"/>
        <v>82.95</v>
      </c>
    </row>
    <row r="3177" spans="1:8" ht="54">
      <c r="A3177" s="375" t="s">
        <v>10676</v>
      </c>
      <c r="B3177" s="330" t="s">
        <v>3292</v>
      </c>
      <c r="C3177" s="375" t="s">
        <v>75</v>
      </c>
      <c r="D3177" s="375" t="s">
        <v>27341</v>
      </c>
      <c r="F3177" t="str">
        <f t="shared" si="100"/>
        <v>92336</v>
      </c>
      <c r="H3177" s="35">
        <f t="shared" si="101"/>
        <v>102.01</v>
      </c>
    </row>
    <row r="3178" spans="1:8" ht="54">
      <c r="A3178" s="375" t="s">
        <v>10677</v>
      </c>
      <c r="B3178" s="330" t="s">
        <v>3293</v>
      </c>
      <c r="C3178" s="375" t="s">
        <v>75</v>
      </c>
      <c r="D3178" s="375" t="s">
        <v>27342</v>
      </c>
      <c r="F3178" t="str">
        <f t="shared" si="100"/>
        <v>92337</v>
      </c>
      <c r="H3178" s="35">
        <f t="shared" si="101"/>
        <v>134.55000000000001</v>
      </c>
    </row>
    <row r="3179" spans="1:8" ht="40.5">
      <c r="A3179" s="375" t="s">
        <v>10678</v>
      </c>
      <c r="B3179" s="330" t="s">
        <v>2411</v>
      </c>
      <c r="C3179" s="375" t="s">
        <v>75</v>
      </c>
      <c r="D3179" s="375" t="s">
        <v>24935</v>
      </c>
      <c r="F3179" t="str">
        <f t="shared" si="100"/>
        <v>92338</v>
      </c>
      <c r="H3179" s="35">
        <f t="shared" si="101"/>
        <v>101.81</v>
      </c>
    </row>
    <row r="3180" spans="1:8" ht="40.5">
      <c r="A3180" s="375" t="s">
        <v>10679</v>
      </c>
      <c r="B3180" s="330" t="s">
        <v>3294</v>
      </c>
      <c r="C3180" s="375" t="s">
        <v>75</v>
      </c>
      <c r="D3180" s="375" t="s">
        <v>27343</v>
      </c>
      <c r="F3180" t="str">
        <f t="shared" si="100"/>
        <v>92339</v>
      </c>
      <c r="H3180" s="35">
        <f t="shared" si="101"/>
        <v>151.44</v>
      </c>
    </row>
    <row r="3181" spans="1:8" ht="54">
      <c r="A3181" s="375" t="s">
        <v>10680</v>
      </c>
      <c r="B3181" s="330" t="s">
        <v>5682</v>
      </c>
      <c r="C3181" s="375" t="s">
        <v>75</v>
      </c>
      <c r="D3181" s="375" t="s">
        <v>24006</v>
      </c>
      <c r="F3181" t="str">
        <f t="shared" si="100"/>
        <v>92341</v>
      </c>
      <c r="H3181" s="35">
        <f t="shared" si="101"/>
        <v>91.81</v>
      </c>
    </row>
    <row r="3182" spans="1:8" ht="54">
      <c r="A3182" s="375" t="s">
        <v>10681</v>
      </c>
      <c r="B3182" s="330" t="s">
        <v>3295</v>
      </c>
      <c r="C3182" s="375" t="s">
        <v>75</v>
      </c>
      <c r="D3182" s="375" t="s">
        <v>27344</v>
      </c>
      <c r="F3182" t="str">
        <f t="shared" si="100"/>
        <v>92342</v>
      </c>
      <c r="H3182" s="35">
        <f t="shared" si="101"/>
        <v>110.91</v>
      </c>
    </row>
    <row r="3183" spans="1:8" ht="54">
      <c r="A3183" s="375" t="s">
        <v>10682</v>
      </c>
      <c r="B3183" s="330" t="s">
        <v>5683</v>
      </c>
      <c r="C3183" s="375" t="s">
        <v>75</v>
      </c>
      <c r="D3183" s="375" t="s">
        <v>27345</v>
      </c>
      <c r="F3183" t="str">
        <f t="shared" si="100"/>
        <v>92343</v>
      </c>
      <c r="H3183" s="35">
        <f t="shared" si="101"/>
        <v>143.52000000000001</v>
      </c>
    </row>
    <row r="3184" spans="1:8" ht="40.5">
      <c r="A3184" s="375" t="s">
        <v>10683</v>
      </c>
      <c r="B3184" s="330" t="s">
        <v>3296</v>
      </c>
      <c r="C3184" s="375" t="s">
        <v>75</v>
      </c>
      <c r="D3184" s="375" t="s">
        <v>27346</v>
      </c>
      <c r="F3184" t="str">
        <f t="shared" si="100"/>
        <v>92361</v>
      </c>
      <c r="H3184" s="35">
        <f t="shared" si="101"/>
        <v>82.37</v>
      </c>
    </row>
    <row r="3185" spans="1:8" ht="54">
      <c r="A3185" s="375" t="s">
        <v>10684</v>
      </c>
      <c r="B3185" s="330" t="s">
        <v>5684</v>
      </c>
      <c r="C3185" s="375" t="s">
        <v>75</v>
      </c>
      <c r="D3185" s="375" t="s">
        <v>27347</v>
      </c>
      <c r="F3185" t="str">
        <f t="shared" si="100"/>
        <v>92362</v>
      </c>
      <c r="H3185" s="35">
        <f t="shared" si="101"/>
        <v>131.22999999999999</v>
      </c>
    </row>
    <row r="3186" spans="1:8" ht="54">
      <c r="A3186" s="375" t="s">
        <v>10685</v>
      </c>
      <c r="B3186" s="330" t="s">
        <v>3297</v>
      </c>
      <c r="C3186" s="375" t="s">
        <v>75</v>
      </c>
      <c r="D3186" s="375" t="s">
        <v>27348</v>
      </c>
      <c r="F3186" t="str">
        <f t="shared" si="100"/>
        <v>92364</v>
      </c>
      <c r="H3186" s="35">
        <f t="shared" si="101"/>
        <v>50.34</v>
      </c>
    </row>
    <row r="3187" spans="1:8" ht="54">
      <c r="A3187" s="375" t="s">
        <v>10686</v>
      </c>
      <c r="B3187" s="330" t="s">
        <v>3298</v>
      </c>
      <c r="C3187" s="375" t="s">
        <v>75</v>
      </c>
      <c r="D3187" s="375" t="s">
        <v>27349</v>
      </c>
      <c r="F3187" t="str">
        <f t="shared" si="100"/>
        <v>92365</v>
      </c>
      <c r="H3187" s="35">
        <f t="shared" si="101"/>
        <v>57.95</v>
      </c>
    </row>
    <row r="3188" spans="1:8" ht="54">
      <c r="A3188" s="375" t="s">
        <v>10687</v>
      </c>
      <c r="B3188" s="330" t="s">
        <v>5685</v>
      </c>
      <c r="C3188" s="375" t="s">
        <v>75</v>
      </c>
      <c r="D3188" s="375" t="s">
        <v>25208</v>
      </c>
      <c r="F3188" t="str">
        <f t="shared" si="100"/>
        <v>92366</v>
      </c>
      <c r="H3188" s="35">
        <f t="shared" si="101"/>
        <v>80.87</v>
      </c>
    </row>
    <row r="3189" spans="1:8" ht="54">
      <c r="A3189" s="375" t="s">
        <v>10688</v>
      </c>
      <c r="B3189" s="330" t="s">
        <v>3299</v>
      </c>
      <c r="C3189" s="375" t="s">
        <v>75</v>
      </c>
      <c r="D3189" s="375" t="s">
        <v>27350</v>
      </c>
      <c r="F3189" t="str">
        <f t="shared" si="100"/>
        <v>92367</v>
      </c>
      <c r="H3189" s="35">
        <f t="shared" si="101"/>
        <v>99.47</v>
      </c>
    </row>
    <row r="3190" spans="1:8" ht="54">
      <c r="A3190" s="375" t="s">
        <v>10689</v>
      </c>
      <c r="B3190" s="330" t="s">
        <v>5686</v>
      </c>
      <c r="C3190" s="375" t="s">
        <v>75</v>
      </c>
      <c r="D3190" s="375" t="s">
        <v>27351</v>
      </c>
      <c r="F3190" t="str">
        <f t="shared" si="100"/>
        <v>92368</v>
      </c>
      <c r="H3190" s="35">
        <f t="shared" si="101"/>
        <v>131.63999999999999</v>
      </c>
    </row>
    <row r="3191" spans="1:8" ht="54">
      <c r="A3191" s="375" t="s">
        <v>10690</v>
      </c>
      <c r="B3191" s="330" t="s">
        <v>5687</v>
      </c>
      <c r="C3191" s="375" t="s">
        <v>75</v>
      </c>
      <c r="D3191" s="375" t="s">
        <v>27352</v>
      </c>
      <c r="F3191" t="str">
        <f t="shared" si="100"/>
        <v>92648</v>
      </c>
      <c r="H3191" s="35">
        <f t="shared" si="101"/>
        <v>70.5</v>
      </c>
    </row>
    <row r="3192" spans="1:8" ht="40.5">
      <c r="A3192" s="375" t="s">
        <v>10691</v>
      </c>
      <c r="B3192" s="330" t="s">
        <v>3300</v>
      </c>
      <c r="C3192" s="375" t="s">
        <v>75</v>
      </c>
      <c r="D3192" s="375" t="s">
        <v>27353</v>
      </c>
      <c r="F3192" t="str">
        <f t="shared" si="100"/>
        <v>92649</v>
      </c>
      <c r="H3192" s="35">
        <f t="shared" si="101"/>
        <v>85.86</v>
      </c>
    </row>
    <row r="3193" spans="1:8" ht="54">
      <c r="A3193" s="375" t="s">
        <v>10692</v>
      </c>
      <c r="B3193" s="330" t="s">
        <v>5688</v>
      </c>
      <c r="C3193" s="375" t="s">
        <v>75</v>
      </c>
      <c r="D3193" s="375" t="s">
        <v>24606</v>
      </c>
      <c r="F3193" t="str">
        <f t="shared" si="100"/>
        <v>92650</v>
      </c>
      <c r="H3193" s="35">
        <f t="shared" si="101"/>
        <v>134.72</v>
      </c>
    </row>
    <row r="3194" spans="1:8" ht="54">
      <c r="A3194" s="375" t="s">
        <v>10693</v>
      </c>
      <c r="B3194" s="330" t="s">
        <v>3301</v>
      </c>
      <c r="C3194" s="375" t="s">
        <v>75</v>
      </c>
      <c r="D3194" s="375" t="s">
        <v>24680</v>
      </c>
      <c r="F3194" t="str">
        <f t="shared" si="100"/>
        <v>92652</v>
      </c>
      <c r="H3194" s="35">
        <f t="shared" si="101"/>
        <v>54.37</v>
      </c>
    </row>
    <row r="3195" spans="1:8" ht="54">
      <c r="A3195" s="375" t="s">
        <v>10694</v>
      </c>
      <c r="B3195" s="330" t="s">
        <v>3302</v>
      </c>
      <c r="C3195" s="375" t="s">
        <v>75</v>
      </c>
      <c r="D3195" s="375" t="s">
        <v>23371</v>
      </c>
      <c r="F3195" t="str">
        <f t="shared" si="100"/>
        <v>92653</v>
      </c>
      <c r="H3195" s="35">
        <f t="shared" si="101"/>
        <v>62.02</v>
      </c>
    </row>
    <row r="3196" spans="1:8" ht="54">
      <c r="A3196" s="375" t="s">
        <v>10695</v>
      </c>
      <c r="B3196" s="330" t="s">
        <v>3303</v>
      </c>
      <c r="C3196" s="375" t="s">
        <v>75</v>
      </c>
      <c r="D3196" s="375" t="s">
        <v>27275</v>
      </c>
      <c r="F3196" t="str">
        <f t="shared" si="100"/>
        <v>92654</v>
      </c>
      <c r="H3196" s="35">
        <f t="shared" si="101"/>
        <v>84.94</v>
      </c>
    </row>
    <row r="3197" spans="1:8" ht="54">
      <c r="A3197" s="375" t="s">
        <v>10696</v>
      </c>
      <c r="B3197" s="330" t="s">
        <v>3304</v>
      </c>
      <c r="C3197" s="375" t="s">
        <v>75</v>
      </c>
      <c r="D3197" s="375" t="s">
        <v>24762</v>
      </c>
      <c r="F3197" t="str">
        <f t="shared" si="100"/>
        <v>92655</v>
      </c>
      <c r="H3197" s="35">
        <f t="shared" si="101"/>
        <v>103.63</v>
      </c>
    </row>
    <row r="3198" spans="1:8" ht="54">
      <c r="A3198" s="375" t="s">
        <v>10697</v>
      </c>
      <c r="B3198" s="330" t="s">
        <v>3305</v>
      </c>
      <c r="C3198" s="375" t="s">
        <v>75</v>
      </c>
      <c r="D3198" s="375" t="s">
        <v>27354</v>
      </c>
      <c r="F3198" t="str">
        <f t="shared" si="100"/>
        <v>92656</v>
      </c>
      <c r="H3198" s="35">
        <f t="shared" si="101"/>
        <v>135.78</v>
      </c>
    </row>
    <row r="3199" spans="1:8" ht="54">
      <c r="A3199" s="375" t="s">
        <v>10698</v>
      </c>
      <c r="B3199" s="330" t="s">
        <v>5689</v>
      </c>
      <c r="C3199" s="375" t="s">
        <v>75</v>
      </c>
      <c r="D3199" s="375" t="s">
        <v>27355</v>
      </c>
      <c r="F3199" t="str">
        <f t="shared" si="100"/>
        <v>92687</v>
      </c>
      <c r="H3199" s="35">
        <f t="shared" si="101"/>
        <v>25.32</v>
      </c>
    </row>
    <row r="3200" spans="1:8" ht="54">
      <c r="A3200" s="375" t="s">
        <v>10699</v>
      </c>
      <c r="B3200" s="330" t="s">
        <v>5690</v>
      </c>
      <c r="C3200" s="375" t="s">
        <v>75</v>
      </c>
      <c r="D3200" s="375" t="s">
        <v>17220</v>
      </c>
      <c r="F3200" t="str">
        <f t="shared" si="100"/>
        <v>92688</v>
      </c>
      <c r="H3200" s="35">
        <f t="shared" si="101"/>
        <v>35.28</v>
      </c>
    </row>
    <row r="3201" spans="1:8" ht="54">
      <c r="A3201" s="375" t="s">
        <v>10700</v>
      </c>
      <c r="B3201" s="330" t="s">
        <v>3306</v>
      </c>
      <c r="C3201" s="375" t="s">
        <v>75</v>
      </c>
      <c r="D3201" s="375" t="s">
        <v>27356</v>
      </c>
      <c r="F3201" t="str">
        <f t="shared" si="100"/>
        <v>92689</v>
      </c>
      <c r="H3201" s="35">
        <f t="shared" si="101"/>
        <v>35.36</v>
      </c>
    </row>
    <row r="3202" spans="1:8" ht="54">
      <c r="A3202" s="375" t="s">
        <v>10701</v>
      </c>
      <c r="B3202" s="330" t="s">
        <v>3307</v>
      </c>
      <c r="C3202" s="375" t="s">
        <v>75</v>
      </c>
      <c r="D3202" s="375" t="s">
        <v>27357</v>
      </c>
      <c r="F3202" t="str">
        <f t="shared" si="100"/>
        <v>92690</v>
      </c>
      <c r="H3202" s="35">
        <f t="shared" si="101"/>
        <v>51.07</v>
      </c>
    </row>
    <row r="3203" spans="1:8" ht="67.5">
      <c r="A3203" s="375" t="s">
        <v>10702</v>
      </c>
      <c r="B3203" s="330" t="s">
        <v>5691</v>
      </c>
      <c r="C3203" s="375" t="s">
        <v>75</v>
      </c>
      <c r="D3203" s="375" t="s">
        <v>27358</v>
      </c>
      <c r="F3203" t="str">
        <f t="shared" si="100"/>
        <v>94462</v>
      </c>
      <c r="H3203" s="35">
        <f t="shared" si="101"/>
        <v>90.45</v>
      </c>
    </row>
    <row r="3204" spans="1:8" ht="67.5">
      <c r="A3204" s="375" t="s">
        <v>10703</v>
      </c>
      <c r="B3204" s="330" t="s">
        <v>5692</v>
      </c>
      <c r="C3204" s="375" t="s">
        <v>75</v>
      </c>
      <c r="D3204" s="375" t="s">
        <v>27359</v>
      </c>
      <c r="F3204" t="str">
        <f t="shared" si="100"/>
        <v>94463</v>
      </c>
      <c r="H3204" s="35">
        <f t="shared" si="101"/>
        <v>106.44</v>
      </c>
    </row>
    <row r="3205" spans="1:8" ht="67.5">
      <c r="A3205" s="375" t="s">
        <v>10704</v>
      </c>
      <c r="B3205" s="330" t="s">
        <v>5693</v>
      </c>
      <c r="C3205" s="375" t="s">
        <v>75</v>
      </c>
      <c r="D3205" s="375" t="s">
        <v>27360</v>
      </c>
      <c r="F3205" t="str">
        <f t="shared" ref="F3205:F3268" si="102">TRIM(A3205)</f>
        <v>94464</v>
      </c>
      <c r="H3205" s="35">
        <f t="shared" ref="H3205:H3268" si="103">ROUND(D3205*(1+$H$1),2)</f>
        <v>150.30000000000001</v>
      </c>
    </row>
    <row r="3206" spans="1:8" ht="67.5">
      <c r="A3206" s="375" t="s">
        <v>10705</v>
      </c>
      <c r="B3206" s="330" t="s">
        <v>21801</v>
      </c>
      <c r="C3206" s="375" t="s">
        <v>75</v>
      </c>
      <c r="D3206" s="375" t="s">
        <v>27361</v>
      </c>
      <c r="F3206" t="str">
        <f t="shared" si="102"/>
        <v>94602</v>
      </c>
      <c r="H3206" s="35">
        <f t="shared" si="103"/>
        <v>160.37</v>
      </c>
    </row>
    <row r="3207" spans="1:8" ht="67.5">
      <c r="A3207" s="375" t="s">
        <v>10706</v>
      </c>
      <c r="B3207" s="330" t="s">
        <v>21802</v>
      </c>
      <c r="C3207" s="375" t="s">
        <v>75</v>
      </c>
      <c r="D3207" s="375" t="s">
        <v>27362</v>
      </c>
      <c r="F3207" t="str">
        <f t="shared" si="102"/>
        <v>94603</v>
      </c>
      <c r="H3207" s="35">
        <f t="shared" si="103"/>
        <v>214.35</v>
      </c>
    </row>
    <row r="3208" spans="1:8" ht="67.5">
      <c r="A3208" s="375" t="s">
        <v>10707</v>
      </c>
      <c r="B3208" s="330" t="s">
        <v>21803</v>
      </c>
      <c r="C3208" s="375" t="s">
        <v>75</v>
      </c>
      <c r="D3208" s="375" t="s">
        <v>27363</v>
      </c>
      <c r="F3208" t="str">
        <f t="shared" si="102"/>
        <v>94604</v>
      </c>
      <c r="H3208" s="35">
        <f t="shared" si="103"/>
        <v>291.93</v>
      </c>
    </row>
    <row r="3209" spans="1:8" ht="67.5">
      <c r="A3209" s="375" t="s">
        <v>10708</v>
      </c>
      <c r="B3209" s="330" t="s">
        <v>21804</v>
      </c>
      <c r="C3209" s="375" t="s">
        <v>75</v>
      </c>
      <c r="D3209" s="375" t="s">
        <v>27364</v>
      </c>
      <c r="F3209" t="str">
        <f t="shared" si="102"/>
        <v>94605</v>
      </c>
      <c r="H3209" s="35">
        <f t="shared" si="103"/>
        <v>415.81</v>
      </c>
    </row>
    <row r="3210" spans="1:8" ht="54">
      <c r="A3210" s="375" t="s">
        <v>10709</v>
      </c>
      <c r="B3210" s="330" t="s">
        <v>5694</v>
      </c>
      <c r="C3210" s="375" t="s">
        <v>75</v>
      </c>
      <c r="D3210" s="375" t="s">
        <v>23800</v>
      </c>
      <c r="F3210" t="str">
        <f t="shared" si="102"/>
        <v>94648</v>
      </c>
      <c r="H3210" s="35">
        <f t="shared" si="103"/>
        <v>9.43</v>
      </c>
    </row>
    <row r="3211" spans="1:8" ht="54">
      <c r="A3211" s="375" t="s">
        <v>10710</v>
      </c>
      <c r="B3211" s="330" t="s">
        <v>5695</v>
      </c>
      <c r="C3211" s="375" t="s">
        <v>75</v>
      </c>
      <c r="D3211" s="375" t="s">
        <v>12910</v>
      </c>
      <c r="F3211" t="str">
        <f t="shared" si="102"/>
        <v>94649</v>
      </c>
      <c r="H3211" s="35">
        <f t="shared" si="103"/>
        <v>14.32</v>
      </c>
    </row>
    <row r="3212" spans="1:8" ht="54">
      <c r="A3212" s="375" t="s">
        <v>10711</v>
      </c>
      <c r="B3212" s="330" t="s">
        <v>5696</v>
      </c>
      <c r="C3212" s="375" t="s">
        <v>75</v>
      </c>
      <c r="D3212" s="375" t="s">
        <v>23964</v>
      </c>
      <c r="F3212" t="str">
        <f t="shared" si="102"/>
        <v>94650</v>
      </c>
      <c r="H3212" s="35">
        <f t="shared" si="103"/>
        <v>20.5</v>
      </c>
    </row>
    <row r="3213" spans="1:8" ht="54">
      <c r="A3213" s="375" t="s">
        <v>10712</v>
      </c>
      <c r="B3213" s="330" t="s">
        <v>5697</v>
      </c>
      <c r="C3213" s="375" t="s">
        <v>75</v>
      </c>
      <c r="D3213" s="375" t="s">
        <v>27365</v>
      </c>
      <c r="F3213" t="str">
        <f t="shared" si="102"/>
        <v>94651</v>
      </c>
      <c r="H3213" s="35">
        <f t="shared" si="103"/>
        <v>22.32</v>
      </c>
    </row>
    <row r="3214" spans="1:8" ht="54">
      <c r="A3214" s="375" t="s">
        <v>10713</v>
      </c>
      <c r="B3214" s="330" t="s">
        <v>5698</v>
      </c>
      <c r="C3214" s="375" t="s">
        <v>75</v>
      </c>
      <c r="D3214" s="375" t="s">
        <v>27366</v>
      </c>
      <c r="F3214" t="str">
        <f t="shared" si="102"/>
        <v>94652</v>
      </c>
      <c r="H3214" s="35">
        <f t="shared" si="103"/>
        <v>36.35</v>
      </c>
    </row>
    <row r="3215" spans="1:8" ht="54">
      <c r="A3215" s="375" t="s">
        <v>10714</v>
      </c>
      <c r="B3215" s="330" t="s">
        <v>5699</v>
      </c>
      <c r="C3215" s="375" t="s">
        <v>75</v>
      </c>
      <c r="D3215" s="375" t="s">
        <v>25617</v>
      </c>
      <c r="F3215" t="str">
        <f t="shared" si="102"/>
        <v>94653</v>
      </c>
      <c r="H3215" s="35">
        <f t="shared" si="103"/>
        <v>52.26</v>
      </c>
    </row>
    <row r="3216" spans="1:8" ht="54">
      <c r="A3216" s="375" t="s">
        <v>10715</v>
      </c>
      <c r="B3216" s="330" t="s">
        <v>5700</v>
      </c>
      <c r="C3216" s="375" t="s">
        <v>75</v>
      </c>
      <c r="D3216" s="375" t="s">
        <v>24574</v>
      </c>
      <c r="F3216" t="str">
        <f t="shared" si="102"/>
        <v>94654</v>
      </c>
      <c r="H3216" s="35">
        <f t="shared" si="103"/>
        <v>69.3</v>
      </c>
    </row>
    <row r="3217" spans="1:8" ht="54">
      <c r="A3217" s="375" t="s">
        <v>10716</v>
      </c>
      <c r="B3217" s="330" t="s">
        <v>5701</v>
      </c>
      <c r="C3217" s="375" t="s">
        <v>75</v>
      </c>
      <c r="D3217" s="375" t="s">
        <v>27367</v>
      </c>
      <c r="F3217" t="str">
        <f t="shared" si="102"/>
        <v>94655</v>
      </c>
      <c r="H3217" s="35">
        <f t="shared" si="103"/>
        <v>97.64</v>
      </c>
    </row>
    <row r="3218" spans="1:8" ht="54">
      <c r="A3218" s="375" t="s">
        <v>10717</v>
      </c>
      <c r="B3218" s="330" t="s">
        <v>5702</v>
      </c>
      <c r="C3218" s="375" t="s">
        <v>75</v>
      </c>
      <c r="D3218" s="375" t="s">
        <v>23619</v>
      </c>
      <c r="F3218" t="str">
        <f t="shared" si="102"/>
        <v>94716</v>
      </c>
      <c r="H3218" s="35">
        <f t="shared" si="103"/>
        <v>19.309999999999999</v>
      </c>
    </row>
    <row r="3219" spans="1:8" ht="54">
      <c r="A3219" s="375" t="s">
        <v>10718</v>
      </c>
      <c r="B3219" s="330" t="s">
        <v>5703</v>
      </c>
      <c r="C3219" s="375" t="s">
        <v>75</v>
      </c>
      <c r="D3219" s="375" t="s">
        <v>23717</v>
      </c>
      <c r="F3219" t="str">
        <f t="shared" si="102"/>
        <v>94717</v>
      </c>
      <c r="H3219" s="35">
        <f t="shared" si="103"/>
        <v>27.89</v>
      </c>
    </row>
    <row r="3220" spans="1:8" ht="54">
      <c r="A3220" s="375" t="s">
        <v>10719</v>
      </c>
      <c r="B3220" s="330" t="s">
        <v>5704</v>
      </c>
      <c r="C3220" s="375" t="s">
        <v>75</v>
      </c>
      <c r="D3220" s="375" t="s">
        <v>26316</v>
      </c>
      <c r="F3220" t="str">
        <f t="shared" si="102"/>
        <v>94718</v>
      </c>
      <c r="H3220" s="35">
        <f t="shared" si="103"/>
        <v>34.58</v>
      </c>
    </row>
    <row r="3221" spans="1:8" ht="54">
      <c r="A3221" s="375" t="s">
        <v>10720</v>
      </c>
      <c r="B3221" s="330" t="s">
        <v>5705</v>
      </c>
      <c r="C3221" s="375" t="s">
        <v>75</v>
      </c>
      <c r="D3221" s="375" t="s">
        <v>24486</v>
      </c>
      <c r="F3221" t="str">
        <f t="shared" si="102"/>
        <v>94719</v>
      </c>
      <c r="H3221" s="35">
        <f t="shared" si="103"/>
        <v>44.88</v>
      </c>
    </row>
    <row r="3222" spans="1:8" ht="54">
      <c r="A3222" s="375" t="s">
        <v>10721</v>
      </c>
      <c r="B3222" s="330" t="s">
        <v>5706</v>
      </c>
      <c r="C3222" s="375" t="s">
        <v>75</v>
      </c>
      <c r="D3222" s="375" t="s">
        <v>27368</v>
      </c>
      <c r="F3222" t="str">
        <f t="shared" si="102"/>
        <v>94720</v>
      </c>
      <c r="H3222" s="35">
        <f t="shared" si="103"/>
        <v>68.069999999999993</v>
      </c>
    </row>
    <row r="3223" spans="1:8" ht="54">
      <c r="A3223" s="375" t="s">
        <v>10722</v>
      </c>
      <c r="B3223" s="330" t="s">
        <v>5707</v>
      </c>
      <c r="C3223" s="375" t="s">
        <v>75</v>
      </c>
      <c r="D3223" s="375" t="s">
        <v>27369</v>
      </c>
      <c r="F3223" t="str">
        <f t="shared" si="102"/>
        <v>94721</v>
      </c>
      <c r="H3223" s="35">
        <f t="shared" si="103"/>
        <v>98.23</v>
      </c>
    </row>
    <row r="3224" spans="1:8" ht="54">
      <c r="A3224" s="375" t="s">
        <v>10723</v>
      </c>
      <c r="B3224" s="330" t="s">
        <v>5708</v>
      </c>
      <c r="C3224" s="375" t="s">
        <v>75</v>
      </c>
      <c r="D3224" s="375" t="s">
        <v>26662</v>
      </c>
      <c r="F3224" t="str">
        <f t="shared" si="102"/>
        <v>94722</v>
      </c>
      <c r="H3224" s="35">
        <f t="shared" si="103"/>
        <v>171.91</v>
      </c>
    </row>
    <row r="3225" spans="1:8" ht="54">
      <c r="A3225" s="375" t="s">
        <v>10724</v>
      </c>
      <c r="B3225" s="330" t="s">
        <v>14487</v>
      </c>
      <c r="C3225" s="375" t="s">
        <v>75</v>
      </c>
      <c r="D3225" s="375" t="s">
        <v>24494</v>
      </c>
      <c r="F3225" t="str">
        <f t="shared" si="102"/>
        <v>95697</v>
      </c>
      <c r="H3225" s="35">
        <f t="shared" si="103"/>
        <v>67</v>
      </c>
    </row>
    <row r="3226" spans="1:8" ht="40.5">
      <c r="A3226" s="375" t="s">
        <v>10725</v>
      </c>
      <c r="B3226" s="330" t="s">
        <v>5709</v>
      </c>
      <c r="C3226" s="375" t="s">
        <v>75</v>
      </c>
      <c r="D3226" s="375" t="s">
        <v>27370</v>
      </c>
      <c r="F3226" t="str">
        <f t="shared" si="102"/>
        <v>96635</v>
      </c>
      <c r="H3226" s="35">
        <f t="shared" si="103"/>
        <v>25.86</v>
      </c>
    </row>
    <row r="3227" spans="1:8" ht="40.5">
      <c r="A3227" s="375" t="s">
        <v>10727</v>
      </c>
      <c r="B3227" s="330" t="s">
        <v>5710</v>
      </c>
      <c r="C3227" s="375" t="s">
        <v>75</v>
      </c>
      <c r="D3227" s="375" t="s">
        <v>25202</v>
      </c>
      <c r="F3227" t="str">
        <f t="shared" si="102"/>
        <v>96636</v>
      </c>
      <c r="H3227" s="35">
        <f t="shared" si="103"/>
        <v>27.37</v>
      </c>
    </row>
    <row r="3228" spans="1:8" ht="40.5">
      <c r="A3228" s="375" t="s">
        <v>10728</v>
      </c>
      <c r="B3228" s="330" t="s">
        <v>5711</v>
      </c>
      <c r="C3228" s="375" t="s">
        <v>75</v>
      </c>
      <c r="D3228" s="375" t="s">
        <v>14012</v>
      </c>
      <c r="F3228" t="str">
        <f t="shared" si="102"/>
        <v>96644</v>
      </c>
      <c r="H3228" s="35">
        <f t="shared" si="103"/>
        <v>16.670000000000002</v>
      </c>
    </row>
    <row r="3229" spans="1:8" ht="40.5">
      <c r="A3229" s="375" t="s">
        <v>10729</v>
      </c>
      <c r="B3229" s="330" t="s">
        <v>5712</v>
      </c>
      <c r="C3229" s="375" t="s">
        <v>75</v>
      </c>
      <c r="D3229" s="375" t="s">
        <v>14964</v>
      </c>
      <c r="F3229" t="str">
        <f t="shared" si="102"/>
        <v>96645</v>
      </c>
      <c r="H3229" s="35">
        <f t="shared" si="103"/>
        <v>21.61</v>
      </c>
    </row>
    <row r="3230" spans="1:8" ht="40.5">
      <c r="A3230" s="375" t="s">
        <v>10730</v>
      </c>
      <c r="B3230" s="330" t="s">
        <v>5713</v>
      </c>
      <c r="C3230" s="375" t="s">
        <v>75</v>
      </c>
      <c r="D3230" s="375" t="s">
        <v>25216</v>
      </c>
      <c r="F3230" t="str">
        <f t="shared" si="102"/>
        <v>96646</v>
      </c>
      <c r="H3230" s="35">
        <f t="shared" si="103"/>
        <v>33.54</v>
      </c>
    </row>
    <row r="3231" spans="1:8" ht="40.5">
      <c r="A3231" s="375" t="s">
        <v>10731</v>
      </c>
      <c r="B3231" s="330" t="s">
        <v>5714</v>
      </c>
      <c r="C3231" s="375" t="s">
        <v>75</v>
      </c>
      <c r="D3231" s="375" t="s">
        <v>11202</v>
      </c>
      <c r="F3231" t="str">
        <f t="shared" si="102"/>
        <v>96647</v>
      </c>
      <c r="H3231" s="35">
        <f t="shared" si="103"/>
        <v>15.01</v>
      </c>
    </row>
    <row r="3232" spans="1:8" ht="40.5">
      <c r="A3232" s="375" t="s">
        <v>10732</v>
      </c>
      <c r="B3232" s="330" t="s">
        <v>5715</v>
      </c>
      <c r="C3232" s="375" t="s">
        <v>75</v>
      </c>
      <c r="D3232" s="375" t="s">
        <v>25336</v>
      </c>
      <c r="F3232" t="str">
        <f t="shared" si="102"/>
        <v>96648</v>
      </c>
      <c r="H3232" s="35">
        <f t="shared" si="103"/>
        <v>27.4</v>
      </c>
    </row>
    <row r="3233" spans="1:8" ht="40.5">
      <c r="A3233" s="375" t="s">
        <v>10733</v>
      </c>
      <c r="B3233" s="330" t="s">
        <v>5716</v>
      </c>
      <c r="C3233" s="375" t="s">
        <v>75</v>
      </c>
      <c r="D3233" s="375" t="s">
        <v>25598</v>
      </c>
      <c r="F3233" t="str">
        <f t="shared" si="102"/>
        <v>96649</v>
      </c>
      <c r="H3233" s="35">
        <f t="shared" si="103"/>
        <v>40.47</v>
      </c>
    </row>
    <row r="3234" spans="1:8" ht="40.5">
      <c r="A3234" s="375" t="s">
        <v>10734</v>
      </c>
      <c r="B3234" s="330" t="s">
        <v>5717</v>
      </c>
      <c r="C3234" s="375" t="s">
        <v>75</v>
      </c>
      <c r="D3234" s="375" t="s">
        <v>11726</v>
      </c>
      <c r="F3234" t="str">
        <f t="shared" si="102"/>
        <v>96668</v>
      </c>
      <c r="H3234" s="35">
        <f t="shared" si="103"/>
        <v>10.28</v>
      </c>
    </row>
    <row r="3235" spans="1:8" ht="40.5">
      <c r="A3235" s="375" t="s">
        <v>10736</v>
      </c>
      <c r="B3235" s="330" t="s">
        <v>5718</v>
      </c>
      <c r="C3235" s="375" t="s">
        <v>75</v>
      </c>
      <c r="D3235" s="375" t="s">
        <v>27371</v>
      </c>
      <c r="F3235" t="str">
        <f t="shared" si="102"/>
        <v>96669</v>
      </c>
      <c r="H3235" s="35">
        <f t="shared" si="103"/>
        <v>12.75</v>
      </c>
    </row>
    <row r="3236" spans="1:8" ht="40.5">
      <c r="A3236" s="375" t="s">
        <v>10738</v>
      </c>
      <c r="B3236" s="330" t="s">
        <v>5719</v>
      </c>
      <c r="C3236" s="375" t="s">
        <v>75</v>
      </c>
      <c r="D3236" s="375" t="s">
        <v>25298</v>
      </c>
      <c r="F3236" t="str">
        <f t="shared" si="102"/>
        <v>96670</v>
      </c>
      <c r="H3236" s="35">
        <f t="shared" si="103"/>
        <v>19.36</v>
      </c>
    </row>
    <row r="3237" spans="1:8" ht="40.5">
      <c r="A3237" s="375" t="s">
        <v>10739</v>
      </c>
      <c r="B3237" s="330" t="s">
        <v>5720</v>
      </c>
      <c r="C3237" s="375" t="s">
        <v>75</v>
      </c>
      <c r="D3237" s="375" t="s">
        <v>23849</v>
      </c>
      <c r="F3237" t="str">
        <f t="shared" si="102"/>
        <v>96671</v>
      </c>
      <c r="H3237" s="35">
        <f t="shared" si="103"/>
        <v>25.95</v>
      </c>
    </row>
    <row r="3238" spans="1:8" ht="40.5">
      <c r="A3238" s="375" t="s">
        <v>10740</v>
      </c>
      <c r="B3238" s="330" t="s">
        <v>5721</v>
      </c>
      <c r="C3238" s="375" t="s">
        <v>75</v>
      </c>
      <c r="D3238" s="375" t="s">
        <v>23645</v>
      </c>
      <c r="F3238" t="str">
        <f t="shared" si="102"/>
        <v>96672</v>
      </c>
      <c r="H3238" s="35">
        <f t="shared" si="103"/>
        <v>38.11</v>
      </c>
    </row>
    <row r="3239" spans="1:8" ht="40.5">
      <c r="A3239" s="375" t="s">
        <v>10742</v>
      </c>
      <c r="B3239" s="330" t="s">
        <v>5722</v>
      </c>
      <c r="C3239" s="375" t="s">
        <v>75</v>
      </c>
      <c r="D3239" s="375" t="s">
        <v>24504</v>
      </c>
      <c r="F3239" t="str">
        <f t="shared" si="102"/>
        <v>96673</v>
      </c>
      <c r="H3239" s="35">
        <f t="shared" si="103"/>
        <v>62.16</v>
      </c>
    </row>
    <row r="3240" spans="1:8" ht="40.5">
      <c r="A3240" s="375" t="s">
        <v>10743</v>
      </c>
      <c r="B3240" s="330" t="s">
        <v>5723</v>
      </c>
      <c r="C3240" s="375" t="s">
        <v>75</v>
      </c>
      <c r="D3240" s="375" t="s">
        <v>27372</v>
      </c>
      <c r="F3240" t="str">
        <f t="shared" si="102"/>
        <v>96674</v>
      </c>
      <c r="H3240" s="35">
        <f t="shared" si="103"/>
        <v>87.34</v>
      </c>
    </row>
    <row r="3241" spans="1:8" ht="40.5">
      <c r="A3241" s="375" t="s">
        <v>10744</v>
      </c>
      <c r="B3241" s="330" t="s">
        <v>5724</v>
      </c>
      <c r="C3241" s="375" t="s">
        <v>75</v>
      </c>
      <c r="D3241" s="375" t="s">
        <v>27373</v>
      </c>
      <c r="F3241" t="str">
        <f t="shared" si="102"/>
        <v>96675</v>
      </c>
      <c r="H3241" s="35">
        <f t="shared" si="103"/>
        <v>151.56</v>
      </c>
    </row>
    <row r="3242" spans="1:8" ht="40.5">
      <c r="A3242" s="375" t="s">
        <v>10745</v>
      </c>
      <c r="B3242" s="330" t="s">
        <v>5725</v>
      </c>
      <c r="C3242" s="375" t="s">
        <v>75</v>
      </c>
      <c r="D3242" s="375" t="s">
        <v>11778</v>
      </c>
      <c r="F3242" t="str">
        <f t="shared" si="102"/>
        <v>96676</v>
      </c>
      <c r="H3242" s="35">
        <f t="shared" si="103"/>
        <v>10.220000000000001</v>
      </c>
    </row>
    <row r="3243" spans="1:8" ht="40.5">
      <c r="A3243" s="375" t="s">
        <v>10746</v>
      </c>
      <c r="B3243" s="330" t="s">
        <v>5726</v>
      </c>
      <c r="C3243" s="375" t="s">
        <v>75</v>
      </c>
      <c r="D3243" s="375" t="s">
        <v>13868</v>
      </c>
      <c r="F3243" t="str">
        <f t="shared" si="102"/>
        <v>96677</v>
      </c>
      <c r="H3243" s="35">
        <f t="shared" si="103"/>
        <v>16.84</v>
      </c>
    </row>
    <row r="3244" spans="1:8" ht="40.5">
      <c r="A3244" s="375" t="s">
        <v>10747</v>
      </c>
      <c r="B3244" s="330" t="s">
        <v>5727</v>
      </c>
      <c r="C3244" s="375" t="s">
        <v>75</v>
      </c>
      <c r="D3244" s="375" t="s">
        <v>13931</v>
      </c>
      <c r="F3244" t="str">
        <f t="shared" si="102"/>
        <v>96678</v>
      </c>
      <c r="H3244" s="35">
        <f t="shared" si="103"/>
        <v>23.43</v>
      </c>
    </row>
    <row r="3245" spans="1:8" ht="40.5">
      <c r="A3245" s="375" t="s">
        <v>10748</v>
      </c>
      <c r="B3245" s="330" t="s">
        <v>5728</v>
      </c>
      <c r="C3245" s="375" t="s">
        <v>75</v>
      </c>
      <c r="D3245" s="375" t="s">
        <v>23484</v>
      </c>
      <c r="F3245" t="str">
        <f t="shared" si="102"/>
        <v>96679</v>
      </c>
      <c r="H3245" s="35">
        <f t="shared" si="103"/>
        <v>34.19</v>
      </c>
    </row>
    <row r="3246" spans="1:8" ht="40.5">
      <c r="A3246" s="375" t="s">
        <v>10749</v>
      </c>
      <c r="B3246" s="330" t="s">
        <v>5729</v>
      </c>
      <c r="C3246" s="375" t="s">
        <v>75</v>
      </c>
      <c r="D3246" s="375" t="s">
        <v>14506</v>
      </c>
      <c r="F3246" t="str">
        <f t="shared" si="102"/>
        <v>96680</v>
      </c>
      <c r="H3246" s="35">
        <f t="shared" si="103"/>
        <v>46.15</v>
      </c>
    </row>
    <row r="3247" spans="1:8" ht="40.5">
      <c r="A3247" s="375" t="s">
        <v>10750</v>
      </c>
      <c r="B3247" s="330" t="s">
        <v>5730</v>
      </c>
      <c r="C3247" s="375" t="s">
        <v>75</v>
      </c>
      <c r="D3247" s="375" t="s">
        <v>27374</v>
      </c>
      <c r="F3247" t="str">
        <f t="shared" si="102"/>
        <v>96681</v>
      </c>
      <c r="H3247" s="35">
        <f t="shared" si="103"/>
        <v>85.85</v>
      </c>
    </row>
    <row r="3248" spans="1:8" ht="40.5">
      <c r="A3248" s="375" t="s">
        <v>10751</v>
      </c>
      <c r="B3248" s="330" t="s">
        <v>5731</v>
      </c>
      <c r="C3248" s="375" t="s">
        <v>75</v>
      </c>
      <c r="D3248" s="375" t="s">
        <v>27338</v>
      </c>
      <c r="F3248" t="str">
        <f t="shared" si="102"/>
        <v>96682</v>
      </c>
      <c r="H3248" s="35">
        <f t="shared" si="103"/>
        <v>126.58</v>
      </c>
    </row>
    <row r="3249" spans="1:8" ht="40.5">
      <c r="A3249" s="375" t="s">
        <v>10752</v>
      </c>
      <c r="B3249" s="330" t="s">
        <v>5732</v>
      </c>
      <c r="C3249" s="375" t="s">
        <v>75</v>
      </c>
      <c r="D3249" s="375" t="s">
        <v>27375</v>
      </c>
      <c r="F3249" t="str">
        <f t="shared" si="102"/>
        <v>96683</v>
      </c>
      <c r="H3249" s="35">
        <f t="shared" si="103"/>
        <v>173.41</v>
      </c>
    </row>
    <row r="3250" spans="1:8" ht="54">
      <c r="A3250" s="375" t="s">
        <v>10753</v>
      </c>
      <c r="B3250" s="330" t="s">
        <v>5733</v>
      </c>
      <c r="C3250" s="375" t="s">
        <v>75</v>
      </c>
      <c r="D3250" s="375" t="s">
        <v>9912</v>
      </c>
      <c r="F3250" t="str">
        <f t="shared" si="102"/>
        <v>96718</v>
      </c>
      <c r="H3250" s="35">
        <f t="shared" si="103"/>
        <v>6.68</v>
      </c>
    </row>
    <row r="3251" spans="1:8" ht="54">
      <c r="A3251" s="375" t="s">
        <v>10754</v>
      </c>
      <c r="B3251" s="404" t="s">
        <v>5734</v>
      </c>
      <c r="C3251" s="375" t="s">
        <v>75</v>
      </c>
      <c r="D3251" s="375" t="s">
        <v>27376</v>
      </c>
      <c r="F3251" t="str">
        <f t="shared" si="102"/>
        <v>96719</v>
      </c>
      <c r="H3251" s="35">
        <f t="shared" si="103"/>
        <v>14.12</v>
      </c>
    </row>
    <row r="3252" spans="1:8" ht="54">
      <c r="A3252" s="375" t="s">
        <v>10755</v>
      </c>
      <c r="B3252" s="330" t="s">
        <v>5735</v>
      </c>
      <c r="C3252" s="375" t="s">
        <v>75</v>
      </c>
      <c r="D3252" s="375" t="s">
        <v>27377</v>
      </c>
      <c r="F3252" t="str">
        <f t="shared" si="102"/>
        <v>96720</v>
      </c>
      <c r="H3252" s="35">
        <f t="shared" si="103"/>
        <v>17.12</v>
      </c>
    </row>
    <row r="3253" spans="1:8" ht="54">
      <c r="A3253" s="375" t="s">
        <v>10757</v>
      </c>
      <c r="B3253" s="330" t="s">
        <v>5736</v>
      </c>
      <c r="C3253" s="375" t="s">
        <v>75</v>
      </c>
      <c r="D3253" s="375" t="s">
        <v>12905</v>
      </c>
      <c r="F3253" t="str">
        <f t="shared" si="102"/>
        <v>96721</v>
      </c>
      <c r="H3253" s="35">
        <f t="shared" si="103"/>
        <v>22.76</v>
      </c>
    </row>
    <row r="3254" spans="1:8" ht="54">
      <c r="A3254" s="375" t="s">
        <v>10758</v>
      </c>
      <c r="B3254" s="330" t="s">
        <v>5737</v>
      </c>
      <c r="C3254" s="375" t="s">
        <v>75</v>
      </c>
      <c r="D3254" s="375" t="s">
        <v>14500</v>
      </c>
      <c r="F3254" t="str">
        <f t="shared" si="102"/>
        <v>96722</v>
      </c>
      <c r="H3254" s="35">
        <f t="shared" si="103"/>
        <v>31.21</v>
      </c>
    </row>
    <row r="3255" spans="1:8" ht="54">
      <c r="A3255" s="375" t="s">
        <v>10759</v>
      </c>
      <c r="B3255" s="404" t="s">
        <v>5738</v>
      </c>
      <c r="C3255" s="375" t="s">
        <v>75</v>
      </c>
      <c r="D3255" s="375" t="s">
        <v>27378</v>
      </c>
      <c r="F3255" t="str">
        <f t="shared" si="102"/>
        <v>96723</v>
      </c>
      <c r="H3255" s="35">
        <f t="shared" si="103"/>
        <v>41.06</v>
      </c>
    </row>
    <row r="3256" spans="1:8" ht="54">
      <c r="A3256" s="375" t="s">
        <v>10760</v>
      </c>
      <c r="B3256" s="330" t="s">
        <v>5739</v>
      </c>
      <c r="C3256" s="375" t="s">
        <v>75</v>
      </c>
      <c r="D3256" s="375" t="s">
        <v>27379</v>
      </c>
      <c r="F3256" t="str">
        <f t="shared" si="102"/>
        <v>96724</v>
      </c>
      <c r="H3256" s="35">
        <f t="shared" si="103"/>
        <v>67.09</v>
      </c>
    </row>
    <row r="3257" spans="1:8" ht="54">
      <c r="A3257" s="375" t="s">
        <v>10761</v>
      </c>
      <c r="B3257" s="330" t="s">
        <v>5740</v>
      </c>
      <c r="C3257" s="375" t="s">
        <v>75</v>
      </c>
      <c r="D3257" s="375" t="s">
        <v>27380</v>
      </c>
      <c r="F3257" t="str">
        <f t="shared" si="102"/>
        <v>96725</v>
      </c>
      <c r="H3257" s="35">
        <f t="shared" si="103"/>
        <v>87.68</v>
      </c>
    </row>
    <row r="3258" spans="1:8" ht="54">
      <c r="A3258" s="375" t="s">
        <v>10762</v>
      </c>
      <c r="B3258" s="330" t="s">
        <v>5741</v>
      </c>
      <c r="C3258" s="375" t="s">
        <v>75</v>
      </c>
      <c r="D3258" s="375" t="s">
        <v>24820</v>
      </c>
      <c r="F3258" t="str">
        <f t="shared" si="102"/>
        <v>96726</v>
      </c>
      <c r="H3258" s="35">
        <f t="shared" si="103"/>
        <v>142.83000000000001</v>
      </c>
    </row>
    <row r="3259" spans="1:8" ht="54">
      <c r="A3259" s="375" t="s">
        <v>10763</v>
      </c>
      <c r="B3259" s="330" t="s">
        <v>5742</v>
      </c>
      <c r="C3259" s="375" t="s">
        <v>75</v>
      </c>
      <c r="D3259" s="375" t="s">
        <v>13727</v>
      </c>
      <c r="F3259" t="str">
        <f t="shared" si="102"/>
        <v>96727</v>
      </c>
      <c r="H3259" s="35">
        <f t="shared" si="103"/>
        <v>12.33</v>
      </c>
    </row>
    <row r="3260" spans="1:8" ht="54">
      <c r="A3260" s="375" t="s">
        <v>10765</v>
      </c>
      <c r="B3260" s="330" t="s">
        <v>5743</v>
      </c>
      <c r="C3260" s="375" t="s">
        <v>75</v>
      </c>
      <c r="D3260" s="375" t="s">
        <v>26869</v>
      </c>
      <c r="F3260" t="str">
        <f t="shared" si="102"/>
        <v>96728</v>
      </c>
      <c r="H3260" s="35">
        <f t="shared" si="103"/>
        <v>14.61</v>
      </c>
    </row>
    <row r="3261" spans="1:8" ht="54">
      <c r="A3261" s="375" t="s">
        <v>10767</v>
      </c>
      <c r="B3261" s="330" t="s">
        <v>5744</v>
      </c>
      <c r="C3261" s="375" t="s">
        <v>75</v>
      </c>
      <c r="D3261" s="375" t="s">
        <v>23567</v>
      </c>
      <c r="F3261" t="str">
        <f t="shared" si="102"/>
        <v>96729</v>
      </c>
      <c r="H3261" s="35">
        <f t="shared" si="103"/>
        <v>21.95</v>
      </c>
    </row>
    <row r="3262" spans="1:8" ht="54">
      <c r="A3262" s="375" t="s">
        <v>10768</v>
      </c>
      <c r="B3262" s="330" t="s">
        <v>5745</v>
      </c>
      <c r="C3262" s="375" t="s">
        <v>75</v>
      </c>
      <c r="D3262" s="375" t="s">
        <v>23480</v>
      </c>
      <c r="F3262" t="str">
        <f t="shared" si="102"/>
        <v>96730</v>
      </c>
      <c r="H3262" s="35">
        <f t="shared" si="103"/>
        <v>27.49</v>
      </c>
    </row>
    <row r="3263" spans="1:8" ht="54">
      <c r="A3263" s="375" t="s">
        <v>10769</v>
      </c>
      <c r="B3263" s="330" t="s">
        <v>5746</v>
      </c>
      <c r="C3263" s="375" t="s">
        <v>75</v>
      </c>
      <c r="D3263" s="375" t="s">
        <v>25203</v>
      </c>
      <c r="F3263" t="str">
        <f t="shared" si="102"/>
        <v>96731</v>
      </c>
      <c r="H3263" s="35">
        <f t="shared" si="103"/>
        <v>40.299999999999997</v>
      </c>
    </row>
    <row r="3264" spans="1:8" ht="54">
      <c r="A3264" s="375" t="s">
        <v>10770</v>
      </c>
      <c r="B3264" s="330" t="s">
        <v>5747</v>
      </c>
      <c r="C3264" s="375" t="s">
        <v>75</v>
      </c>
      <c r="D3264" s="375" t="s">
        <v>22160</v>
      </c>
      <c r="F3264" t="str">
        <f t="shared" si="102"/>
        <v>96732</v>
      </c>
      <c r="H3264" s="35">
        <f t="shared" si="103"/>
        <v>49.64</v>
      </c>
    </row>
    <row r="3265" spans="1:8" ht="54">
      <c r="A3265" s="375" t="s">
        <v>10771</v>
      </c>
      <c r="B3265" s="330" t="s">
        <v>5748</v>
      </c>
      <c r="C3265" s="375" t="s">
        <v>75</v>
      </c>
      <c r="D3265" s="375" t="s">
        <v>27381</v>
      </c>
      <c r="F3265" t="str">
        <f t="shared" si="102"/>
        <v>96733</v>
      </c>
      <c r="H3265" s="35">
        <f t="shared" si="103"/>
        <v>90.92</v>
      </c>
    </row>
    <row r="3266" spans="1:8" ht="54">
      <c r="A3266" s="375" t="s">
        <v>10772</v>
      </c>
      <c r="B3266" s="330" t="s">
        <v>5749</v>
      </c>
      <c r="C3266" s="375" t="s">
        <v>75</v>
      </c>
      <c r="D3266" s="375" t="s">
        <v>22367</v>
      </c>
      <c r="F3266" t="str">
        <f t="shared" si="102"/>
        <v>96734</v>
      </c>
      <c r="H3266" s="35">
        <f t="shared" si="103"/>
        <v>125.39</v>
      </c>
    </row>
    <row r="3267" spans="1:8" ht="54">
      <c r="A3267" s="375" t="s">
        <v>10773</v>
      </c>
      <c r="B3267" s="330" t="s">
        <v>5750</v>
      </c>
      <c r="C3267" s="375" t="s">
        <v>75</v>
      </c>
      <c r="D3267" s="375" t="s">
        <v>24449</v>
      </c>
      <c r="F3267" t="str">
        <f t="shared" si="102"/>
        <v>96735</v>
      </c>
      <c r="H3267" s="35">
        <f t="shared" si="103"/>
        <v>164.11</v>
      </c>
    </row>
    <row r="3268" spans="1:8" ht="40.5">
      <c r="A3268" s="375" t="s">
        <v>10774</v>
      </c>
      <c r="B3268" s="330" t="s">
        <v>5751</v>
      </c>
      <c r="C3268" s="375" t="s">
        <v>75</v>
      </c>
      <c r="D3268" s="375" t="s">
        <v>24645</v>
      </c>
      <c r="F3268" t="str">
        <f t="shared" si="102"/>
        <v>96794</v>
      </c>
      <c r="H3268" s="35">
        <f t="shared" si="103"/>
        <v>7.99</v>
      </c>
    </row>
    <row r="3269" spans="1:8" ht="40.5">
      <c r="A3269" s="375" t="s">
        <v>10776</v>
      </c>
      <c r="B3269" s="330" t="s">
        <v>5752</v>
      </c>
      <c r="C3269" s="375" t="s">
        <v>75</v>
      </c>
      <c r="D3269" s="375" t="s">
        <v>9833</v>
      </c>
      <c r="F3269" t="str">
        <f t="shared" ref="F3269:F3332" si="104">TRIM(A3269)</f>
        <v>96795</v>
      </c>
      <c r="H3269" s="35">
        <f t="shared" ref="H3269:H3332" si="105">ROUND(D3269*(1+$H$1),2)</f>
        <v>10.16</v>
      </c>
    </row>
    <row r="3270" spans="1:8" ht="40.5">
      <c r="A3270" s="375" t="s">
        <v>10777</v>
      </c>
      <c r="B3270" s="330" t="s">
        <v>5753</v>
      </c>
      <c r="C3270" s="375" t="s">
        <v>75</v>
      </c>
      <c r="D3270" s="375" t="s">
        <v>25058</v>
      </c>
      <c r="F3270" t="str">
        <f t="shared" si="104"/>
        <v>96796</v>
      </c>
      <c r="H3270" s="35">
        <f t="shared" si="105"/>
        <v>14.21</v>
      </c>
    </row>
    <row r="3271" spans="1:8" ht="40.5">
      <c r="A3271" s="375" t="s">
        <v>10778</v>
      </c>
      <c r="B3271" s="330" t="s">
        <v>5754</v>
      </c>
      <c r="C3271" s="375" t="s">
        <v>75</v>
      </c>
      <c r="D3271" s="375" t="s">
        <v>24417</v>
      </c>
      <c r="F3271" t="str">
        <f t="shared" si="104"/>
        <v>96797</v>
      </c>
      <c r="H3271" s="35">
        <f t="shared" si="105"/>
        <v>21.41</v>
      </c>
    </row>
    <row r="3272" spans="1:8" ht="40.5">
      <c r="A3272" s="375" t="s">
        <v>10780</v>
      </c>
      <c r="B3272" s="330" t="s">
        <v>5755</v>
      </c>
      <c r="C3272" s="375" t="s">
        <v>75</v>
      </c>
      <c r="D3272" s="375" t="s">
        <v>9819</v>
      </c>
      <c r="F3272" t="str">
        <f t="shared" si="104"/>
        <v>96798</v>
      </c>
      <c r="H3272" s="35">
        <f t="shared" si="105"/>
        <v>8.1300000000000008</v>
      </c>
    </row>
    <row r="3273" spans="1:8" ht="40.5">
      <c r="A3273" s="375" t="s">
        <v>10781</v>
      </c>
      <c r="B3273" s="330" t="s">
        <v>5756</v>
      </c>
      <c r="C3273" s="375" t="s">
        <v>75</v>
      </c>
      <c r="D3273" s="375" t="s">
        <v>7724</v>
      </c>
      <c r="F3273" t="str">
        <f t="shared" si="104"/>
        <v>96799</v>
      </c>
      <c r="H3273" s="35">
        <f t="shared" si="105"/>
        <v>10.87</v>
      </c>
    </row>
    <row r="3274" spans="1:8" ht="40.5">
      <c r="A3274" s="375" t="s">
        <v>10782</v>
      </c>
      <c r="B3274" s="330" t="s">
        <v>5757</v>
      </c>
      <c r="C3274" s="375" t="s">
        <v>75</v>
      </c>
      <c r="D3274" s="375" t="s">
        <v>14041</v>
      </c>
      <c r="F3274" t="str">
        <f t="shared" si="104"/>
        <v>96800</v>
      </c>
      <c r="H3274" s="35">
        <f t="shared" si="105"/>
        <v>15.7</v>
      </c>
    </row>
    <row r="3275" spans="1:8" ht="40.5">
      <c r="A3275" s="375" t="s">
        <v>10783</v>
      </c>
      <c r="B3275" s="330" t="s">
        <v>5758</v>
      </c>
      <c r="C3275" s="375" t="s">
        <v>75</v>
      </c>
      <c r="D3275" s="375" t="s">
        <v>23706</v>
      </c>
      <c r="F3275" t="str">
        <f t="shared" si="104"/>
        <v>96801</v>
      </c>
      <c r="H3275" s="35">
        <f t="shared" si="105"/>
        <v>24</v>
      </c>
    </row>
    <row r="3276" spans="1:8" ht="54">
      <c r="A3276" s="375" t="s">
        <v>21805</v>
      </c>
      <c r="B3276" s="330" t="s">
        <v>21806</v>
      </c>
      <c r="C3276" s="375" t="s">
        <v>75</v>
      </c>
      <c r="D3276" s="375" t="s">
        <v>24842</v>
      </c>
      <c r="F3276" t="str">
        <f t="shared" si="104"/>
        <v>97327</v>
      </c>
      <c r="H3276" s="35">
        <f t="shared" si="105"/>
        <v>21.33</v>
      </c>
    </row>
    <row r="3277" spans="1:8" ht="54">
      <c r="A3277" s="375" t="s">
        <v>21807</v>
      </c>
      <c r="B3277" s="330" t="s">
        <v>21808</v>
      </c>
      <c r="C3277" s="375" t="s">
        <v>75</v>
      </c>
      <c r="D3277" s="375" t="s">
        <v>27382</v>
      </c>
      <c r="F3277" t="str">
        <f t="shared" si="104"/>
        <v>97328</v>
      </c>
      <c r="H3277" s="35">
        <f t="shared" si="105"/>
        <v>36.54</v>
      </c>
    </row>
    <row r="3278" spans="1:8" ht="54">
      <c r="A3278" s="375" t="s">
        <v>21809</v>
      </c>
      <c r="B3278" s="330" t="s">
        <v>21810</v>
      </c>
      <c r="C3278" s="375" t="s">
        <v>75</v>
      </c>
      <c r="D3278" s="375" t="s">
        <v>27383</v>
      </c>
      <c r="F3278" t="str">
        <f t="shared" si="104"/>
        <v>97329</v>
      </c>
      <c r="H3278" s="35">
        <f t="shared" si="105"/>
        <v>45.78</v>
      </c>
    </row>
    <row r="3279" spans="1:8" ht="54">
      <c r="A3279" s="375" t="s">
        <v>21811</v>
      </c>
      <c r="B3279" s="330" t="s">
        <v>21812</v>
      </c>
      <c r="C3279" s="375" t="s">
        <v>75</v>
      </c>
      <c r="D3279" s="375" t="s">
        <v>27384</v>
      </c>
      <c r="F3279" t="str">
        <f t="shared" si="104"/>
        <v>97330</v>
      </c>
      <c r="H3279" s="35">
        <f t="shared" si="105"/>
        <v>55.82</v>
      </c>
    </row>
    <row r="3280" spans="1:8" ht="54">
      <c r="A3280" s="375" t="s">
        <v>21813</v>
      </c>
      <c r="B3280" s="330" t="s">
        <v>21814</v>
      </c>
      <c r="C3280" s="375" t="s">
        <v>75</v>
      </c>
      <c r="D3280" s="375" t="s">
        <v>14964</v>
      </c>
      <c r="F3280" t="str">
        <f t="shared" si="104"/>
        <v>97331</v>
      </c>
      <c r="H3280" s="35">
        <f t="shared" si="105"/>
        <v>21.61</v>
      </c>
    </row>
    <row r="3281" spans="1:8" ht="54">
      <c r="A3281" s="375" t="s">
        <v>21815</v>
      </c>
      <c r="B3281" s="330" t="s">
        <v>21816</v>
      </c>
      <c r="C3281" s="375" t="s">
        <v>75</v>
      </c>
      <c r="D3281" s="375" t="s">
        <v>25232</v>
      </c>
      <c r="F3281" t="str">
        <f t="shared" si="104"/>
        <v>97332</v>
      </c>
      <c r="H3281" s="35">
        <f t="shared" si="105"/>
        <v>36.86</v>
      </c>
    </row>
    <row r="3282" spans="1:8" ht="54">
      <c r="A3282" s="375" t="s">
        <v>21817</v>
      </c>
      <c r="B3282" s="330" t="s">
        <v>21818</v>
      </c>
      <c r="C3282" s="375" t="s">
        <v>75</v>
      </c>
      <c r="D3282" s="375" t="s">
        <v>27385</v>
      </c>
      <c r="F3282" t="str">
        <f t="shared" si="104"/>
        <v>97333</v>
      </c>
      <c r="H3282" s="35">
        <f t="shared" si="105"/>
        <v>46.19</v>
      </c>
    </row>
    <row r="3283" spans="1:8" ht="54">
      <c r="A3283" s="375" t="s">
        <v>21819</v>
      </c>
      <c r="B3283" s="330" t="s">
        <v>21820</v>
      </c>
      <c r="C3283" s="375" t="s">
        <v>75</v>
      </c>
      <c r="D3283" s="375" t="s">
        <v>27386</v>
      </c>
      <c r="F3283" t="str">
        <f t="shared" si="104"/>
        <v>97334</v>
      </c>
      <c r="H3283" s="35">
        <f t="shared" si="105"/>
        <v>56.29</v>
      </c>
    </row>
    <row r="3284" spans="1:8" ht="40.5">
      <c r="A3284" s="375" t="s">
        <v>21821</v>
      </c>
      <c r="B3284" s="330" t="s">
        <v>21822</v>
      </c>
      <c r="C3284" s="375" t="s">
        <v>75</v>
      </c>
      <c r="D3284" s="375" t="s">
        <v>27387</v>
      </c>
      <c r="F3284" t="str">
        <f t="shared" si="104"/>
        <v>97335</v>
      </c>
      <c r="H3284" s="35">
        <f t="shared" si="105"/>
        <v>59.07</v>
      </c>
    </row>
    <row r="3285" spans="1:8" ht="40.5">
      <c r="A3285" s="375" t="s">
        <v>21823</v>
      </c>
      <c r="B3285" s="330" t="s">
        <v>21824</v>
      </c>
      <c r="C3285" s="375" t="s">
        <v>75</v>
      </c>
      <c r="D3285" s="375" t="s">
        <v>27388</v>
      </c>
      <c r="F3285" t="str">
        <f t="shared" si="104"/>
        <v>97336</v>
      </c>
      <c r="H3285" s="35">
        <f t="shared" si="105"/>
        <v>75</v>
      </c>
    </row>
    <row r="3286" spans="1:8" ht="40.5">
      <c r="A3286" s="375" t="s">
        <v>21825</v>
      </c>
      <c r="B3286" s="330" t="s">
        <v>21826</v>
      </c>
      <c r="C3286" s="375" t="s">
        <v>75</v>
      </c>
      <c r="D3286" s="375" t="s">
        <v>24460</v>
      </c>
      <c r="F3286" t="str">
        <f t="shared" si="104"/>
        <v>97337</v>
      </c>
      <c r="H3286" s="35">
        <f t="shared" si="105"/>
        <v>112.5</v>
      </c>
    </row>
    <row r="3287" spans="1:8" ht="40.5">
      <c r="A3287" s="375" t="s">
        <v>21828</v>
      </c>
      <c r="B3287" s="404" t="s">
        <v>21829</v>
      </c>
      <c r="C3287" s="375" t="s">
        <v>75</v>
      </c>
      <c r="D3287" s="375" t="s">
        <v>27389</v>
      </c>
      <c r="F3287" t="str">
        <f t="shared" si="104"/>
        <v>97338</v>
      </c>
      <c r="H3287" s="35">
        <f t="shared" si="105"/>
        <v>135.21</v>
      </c>
    </row>
    <row r="3288" spans="1:8" ht="40.5">
      <c r="A3288" s="375" t="s">
        <v>21830</v>
      </c>
      <c r="B3288" s="330" t="s">
        <v>21831</v>
      </c>
      <c r="C3288" s="375" t="s">
        <v>75</v>
      </c>
      <c r="D3288" s="375" t="s">
        <v>24506</v>
      </c>
      <c r="F3288" t="str">
        <f t="shared" si="104"/>
        <v>97339</v>
      </c>
      <c r="H3288" s="35">
        <f t="shared" si="105"/>
        <v>145.5</v>
      </c>
    </row>
    <row r="3289" spans="1:8" ht="40.5">
      <c r="A3289" s="375" t="s">
        <v>21832</v>
      </c>
      <c r="B3289" s="404" t="s">
        <v>21833</v>
      </c>
      <c r="C3289" s="375" t="s">
        <v>75</v>
      </c>
      <c r="D3289" s="375" t="s">
        <v>27390</v>
      </c>
      <c r="F3289" t="str">
        <f t="shared" si="104"/>
        <v>97340</v>
      </c>
      <c r="H3289" s="35">
        <f t="shared" si="105"/>
        <v>146.19999999999999</v>
      </c>
    </row>
    <row r="3290" spans="1:8" ht="40.5">
      <c r="A3290" s="375" t="s">
        <v>21834</v>
      </c>
      <c r="B3290" s="330" t="s">
        <v>21835</v>
      </c>
      <c r="C3290" s="375" t="s">
        <v>75</v>
      </c>
      <c r="D3290" s="375" t="s">
        <v>27391</v>
      </c>
      <c r="F3290" t="str">
        <f t="shared" si="104"/>
        <v>97341</v>
      </c>
      <c r="H3290" s="35">
        <f t="shared" si="105"/>
        <v>40.49</v>
      </c>
    </row>
    <row r="3291" spans="1:8" ht="40.5">
      <c r="A3291" s="375" t="s">
        <v>21836</v>
      </c>
      <c r="B3291" s="330" t="s">
        <v>21837</v>
      </c>
      <c r="C3291" s="375" t="s">
        <v>75</v>
      </c>
      <c r="D3291" s="375" t="s">
        <v>27392</v>
      </c>
      <c r="F3291" t="str">
        <f t="shared" si="104"/>
        <v>97342</v>
      </c>
      <c r="H3291" s="35">
        <f t="shared" si="105"/>
        <v>63.11</v>
      </c>
    </row>
    <row r="3292" spans="1:8" ht="40.5">
      <c r="A3292" s="375" t="s">
        <v>21838</v>
      </c>
      <c r="B3292" s="330" t="s">
        <v>21839</v>
      </c>
      <c r="C3292" s="375" t="s">
        <v>75</v>
      </c>
      <c r="D3292" s="375" t="s">
        <v>27393</v>
      </c>
      <c r="F3292" t="str">
        <f t="shared" si="104"/>
        <v>97343</v>
      </c>
      <c r="H3292" s="35">
        <f t="shared" si="105"/>
        <v>79.319999999999993</v>
      </c>
    </row>
    <row r="3293" spans="1:8" ht="40.5">
      <c r="A3293" s="375" t="s">
        <v>21840</v>
      </c>
      <c r="B3293" s="330" t="s">
        <v>21841</v>
      </c>
      <c r="C3293" s="375" t="s">
        <v>75</v>
      </c>
      <c r="D3293" s="375" t="s">
        <v>24884</v>
      </c>
      <c r="F3293" t="str">
        <f t="shared" si="104"/>
        <v>97344</v>
      </c>
      <c r="H3293" s="35">
        <f t="shared" si="105"/>
        <v>49.35</v>
      </c>
    </row>
    <row r="3294" spans="1:8" ht="40.5">
      <c r="A3294" s="375" t="s">
        <v>21842</v>
      </c>
      <c r="B3294" s="330" t="s">
        <v>21843</v>
      </c>
      <c r="C3294" s="375" t="s">
        <v>75</v>
      </c>
      <c r="D3294" s="375" t="s">
        <v>27394</v>
      </c>
      <c r="F3294" t="str">
        <f t="shared" si="104"/>
        <v>97345</v>
      </c>
      <c r="H3294" s="35">
        <f t="shared" si="105"/>
        <v>78.319999999999993</v>
      </c>
    </row>
    <row r="3295" spans="1:8" ht="40.5">
      <c r="A3295" s="375" t="s">
        <v>21844</v>
      </c>
      <c r="B3295" s="330" t="s">
        <v>21845</v>
      </c>
      <c r="C3295" s="375" t="s">
        <v>75</v>
      </c>
      <c r="D3295" s="375" t="s">
        <v>27395</v>
      </c>
      <c r="F3295" t="str">
        <f t="shared" si="104"/>
        <v>97346</v>
      </c>
      <c r="H3295" s="35">
        <f t="shared" si="105"/>
        <v>100.06</v>
      </c>
    </row>
    <row r="3296" spans="1:8" ht="40.5">
      <c r="A3296" s="375" t="s">
        <v>21846</v>
      </c>
      <c r="B3296" s="330" t="s">
        <v>21847</v>
      </c>
      <c r="C3296" s="375" t="s">
        <v>75</v>
      </c>
      <c r="D3296" s="375" t="s">
        <v>24590</v>
      </c>
      <c r="F3296" t="str">
        <f t="shared" si="104"/>
        <v>97347</v>
      </c>
      <c r="H3296" s="35">
        <f t="shared" si="105"/>
        <v>71.069999999999993</v>
      </c>
    </row>
    <row r="3297" spans="1:8" ht="40.5">
      <c r="A3297" s="375" t="s">
        <v>21848</v>
      </c>
      <c r="B3297" s="330" t="s">
        <v>21849</v>
      </c>
      <c r="C3297" s="375" t="s">
        <v>75</v>
      </c>
      <c r="D3297" s="375" t="s">
        <v>27396</v>
      </c>
      <c r="F3297" t="str">
        <f t="shared" si="104"/>
        <v>97348</v>
      </c>
      <c r="H3297" s="35">
        <f t="shared" si="105"/>
        <v>98.12</v>
      </c>
    </row>
    <row r="3298" spans="1:8" ht="40.5">
      <c r="A3298" s="375" t="s">
        <v>21850</v>
      </c>
      <c r="B3298" s="330" t="s">
        <v>21851</v>
      </c>
      <c r="C3298" s="375" t="s">
        <v>75</v>
      </c>
      <c r="D3298" s="375" t="s">
        <v>27397</v>
      </c>
      <c r="F3298" t="str">
        <f t="shared" si="104"/>
        <v>97349</v>
      </c>
      <c r="H3298" s="35">
        <f t="shared" si="105"/>
        <v>141.27000000000001</v>
      </c>
    </row>
    <row r="3299" spans="1:8" ht="40.5">
      <c r="A3299" s="375" t="s">
        <v>21852</v>
      </c>
      <c r="B3299" s="330" t="s">
        <v>21853</v>
      </c>
      <c r="C3299" s="375" t="s">
        <v>75</v>
      </c>
      <c r="D3299" s="375" t="s">
        <v>27398</v>
      </c>
      <c r="F3299" t="str">
        <f t="shared" si="104"/>
        <v>97350</v>
      </c>
      <c r="H3299" s="35">
        <f t="shared" si="105"/>
        <v>171.48</v>
      </c>
    </row>
    <row r="3300" spans="1:8" ht="40.5">
      <c r="A3300" s="375" t="s">
        <v>21854</v>
      </c>
      <c r="B3300" s="330" t="s">
        <v>21855</v>
      </c>
      <c r="C3300" s="375" t="s">
        <v>75</v>
      </c>
      <c r="D3300" s="375" t="s">
        <v>27399</v>
      </c>
      <c r="F3300" t="str">
        <f t="shared" si="104"/>
        <v>97351</v>
      </c>
      <c r="H3300" s="35">
        <f t="shared" si="105"/>
        <v>237.03</v>
      </c>
    </row>
    <row r="3301" spans="1:8" ht="40.5">
      <c r="A3301" s="375" t="s">
        <v>21856</v>
      </c>
      <c r="B3301" s="330" t="s">
        <v>21857</v>
      </c>
      <c r="C3301" s="375" t="s">
        <v>75</v>
      </c>
      <c r="D3301" s="375" t="s">
        <v>27400</v>
      </c>
      <c r="F3301" t="str">
        <f t="shared" si="104"/>
        <v>97352</v>
      </c>
      <c r="H3301" s="35">
        <f t="shared" si="105"/>
        <v>307.08</v>
      </c>
    </row>
    <row r="3302" spans="1:8" ht="40.5">
      <c r="A3302" s="375" t="s">
        <v>21858</v>
      </c>
      <c r="B3302" s="330" t="s">
        <v>21859</v>
      </c>
      <c r="C3302" s="375" t="s">
        <v>75</v>
      </c>
      <c r="D3302" s="375" t="s">
        <v>27401</v>
      </c>
      <c r="F3302" t="str">
        <f t="shared" si="104"/>
        <v>97353</v>
      </c>
      <c r="H3302" s="35">
        <f t="shared" si="105"/>
        <v>47.58</v>
      </c>
    </row>
    <row r="3303" spans="1:8" ht="40.5">
      <c r="A3303" s="375" t="s">
        <v>21860</v>
      </c>
      <c r="B3303" s="330" t="s">
        <v>21861</v>
      </c>
      <c r="C3303" s="375" t="s">
        <v>75</v>
      </c>
      <c r="D3303" s="375" t="s">
        <v>27402</v>
      </c>
      <c r="F3303" t="str">
        <f t="shared" si="104"/>
        <v>97354</v>
      </c>
      <c r="H3303" s="35">
        <f t="shared" si="105"/>
        <v>75.099999999999994</v>
      </c>
    </row>
    <row r="3304" spans="1:8" ht="40.5">
      <c r="A3304" s="375" t="s">
        <v>21862</v>
      </c>
      <c r="B3304" s="330" t="s">
        <v>21863</v>
      </c>
      <c r="C3304" s="375" t="s">
        <v>75</v>
      </c>
      <c r="D3304" s="375" t="s">
        <v>27403</v>
      </c>
      <c r="F3304" t="str">
        <f t="shared" si="104"/>
        <v>97355</v>
      </c>
      <c r="H3304" s="35">
        <f t="shared" si="105"/>
        <v>102.43</v>
      </c>
    </row>
    <row r="3305" spans="1:8" ht="40.5">
      <c r="A3305" s="375" t="s">
        <v>21864</v>
      </c>
      <c r="B3305" s="330" t="s">
        <v>21865</v>
      </c>
      <c r="C3305" s="375" t="s">
        <v>75</v>
      </c>
      <c r="D3305" s="375" t="s">
        <v>24999</v>
      </c>
      <c r="F3305" t="str">
        <f t="shared" si="104"/>
        <v>97356</v>
      </c>
      <c r="H3305" s="35">
        <f t="shared" si="105"/>
        <v>56.44</v>
      </c>
    </row>
    <row r="3306" spans="1:8" ht="40.5">
      <c r="A3306" s="375" t="s">
        <v>21866</v>
      </c>
      <c r="B3306" s="330" t="s">
        <v>21867</v>
      </c>
      <c r="C3306" s="375" t="s">
        <v>75</v>
      </c>
      <c r="D3306" s="375" t="s">
        <v>24339</v>
      </c>
      <c r="F3306" t="str">
        <f t="shared" si="104"/>
        <v>97357</v>
      </c>
      <c r="H3306" s="35">
        <f t="shared" si="105"/>
        <v>90.32</v>
      </c>
    </row>
    <row r="3307" spans="1:8" ht="40.5">
      <c r="A3307" s="375" t="s">
        <v>21868</v>
      </c>
      <c r="B3307" s="330" t="s">
        <v>21869</v>
      </c>
      <c r="C3307" s="375" t="s">
        <v>75</v>
      </c>
      <c r="D3307" s="375" t="s">
        <v>27404</v>
      </c>
      <c r="F3307" t="str">
        <f t="shared" si="104"/>
        <v>97358</v>
      </c>
      <c r="H3307" s="35">
        <f t="shared" si="105"/>
        <v>123.17</v>
      </c>
    </row>
    <row r="3308" spans="1:8" ht="54">
      <c r="A3308" s="375" t="s">
        <v>14489</v>
      </c>
      <c r="B3308" s="330" t="s">
        <v>14490</v>
      </c>
      <c r="C3308" s="375" t="s">
        <v>75</v>
      </c>
      <c r="D3308" s="375" t="s">
        <v>22759</v>
      </c>
      <c r="F3308" t="str">
        <f t="shared" si="104"/>
        <v>97498</v>
      </c>
      <c r="H3308" s="35">
        <f t="shared" si="105"/>
        <v>40.82</v>
      </c>
    </row>
    <row r="3309" spans="1:8" ht="54">
      <c r="A3309" s="375" t="s">
        <v>14491</v>
      </c>
      <c r="B3309" s="330" t="s">
        <v>14492</v>
      </c>
      <c r="C3309" s="375" t="s">
        <v>75</v>
      </c>
      <c r="D3309" s="375" t="s">
        <v>27405</v>
      </c>
      <c r="F3309" t="str">
        <f t="shared" si="104"/>
        <v>97535</v>
      </c>
      <c r="H3309" s="35">
        <f t="shared" si="105"/>
        <v>44.85</v>
      </c>
    </row>
    <row r="3310" spans="1:8" ht="54">
      <c r="A3310" s="375" t="s">
        <v>14493</v>
      </c>
      <c r="B3310" s="330" t="s">
        <v>14494</v>
      </c>
      <c r="C3310" s="375" t="s">
        <v>75</v>
      </c>
      <c r="D3310" s="375" t="s">
        <v>24484</v>
      </c>
      <c r="F3310" t="str">
        <f t="shared" si="104"/>
        <v>97536</v>
      </c>
      <c r="H3310" s="35">
        <f t="shared" si="105"/>
        <v>54.12</v>
      </c>
    </row>
    <row r="3311" spans="1:8" ht="27">
      <c r="A3311" s="375" t="s">
        <v>10784</v>
      </c>
      <c r="B3311" s="330" t="s">
        <v>5759</v>
      </c>
      <c r="C3311" s="375" t="s">
        <v>113</v>
      </c>
      <c r="D3311" s="375" t="s">
        <v>24645</v>
      </c>
      <c r="F3311" t="str">
        <f t="shared" si="104"/>
        <v>72293</v>
      </c>
      <c r="H3311" s="35">
        <f t="shared" si="105"/>
        <v>7.99</v>
      </c>
    </row>
    <row r="3312" spans="1:8" ht="27">
      <c r="A3312" s="375" t="s">
        <v>10785</v>
      </c>
      <c r="B3312" s="330" t="s">
        <v>5760</v>
      </c>
      <c r="C3312" s="375" t="s">
        <v>113</v>
      </c>
      <c r="D3312" s="375" t="s">
        <v>27406</v>
      </c>
      <c r="F3312" t="str">
        <f t="shared" si="104"/>
        <v>72306</v>
      </c>
      <c r="H3312" s="35">
        <f t="shared" si="105"/>
        <v>272.55</v>
      </c>
    </row>
    <row r="3313" spans="1:8" ht="27">
      <c r="A3313" s="375" t="s">
        <v>10786</v>
      </c>
      <c r="B3313" s="330" t="s">
        <v>5761</v>
      </c>
      <c r="C3313" s="375" t="s">
        <v>113</v>
      </c>
      <c r="D3313" s="375" t="s">
        <v>27407</v>
      </c>
      <c r="F3313" t="str">
        <f t="shared" si="104"/>
        <v>72307</v>
      </c>
      <c r="H3313" s="35">
        <f t="shared" si="105"/>
        <v>385.78</v>
      </c>
    </row>
    <row r="3314" spans="1:8" ht="27">
      <c r="A3314" s="375" t="s">
        <v>10787</v>
      </c>
      <c r="B3314" s="330" t="s">
        <v>5762</v>
      </c>
      <c r="C3314" s="375" t="s">
        <v>113</v>
      </c>
      <c r="D3314" s="375" t="s">
        <v>27408</v>
      </c>
      <c r="F3314" t="str">
        <f t="shared" si="104"/>
        <v>72313</v>
      </c>
      <c r="H3314" s="35">
        <f t="shared" si="105"/>
        <v>921.11</v>
      </c>
    </row>
    <row r="3315" spans="1:8" ht="27">
      <c r="A3315" s="375" t="s">
        <v>10788</v>
      </c>
      <c r="B3315" s="330" t="s">
        <v>5763</v>
      </c>
      <c r="C3315" s="375" t="s">
        <v>113</v>
      </c>
      <c r="D3315" s="375" t="s">
        <v>27409</v>
      </c>
      <c r="F3315" t="str">
        <f t="shared" si="104"/>
        <v>72482</v>
      </c>
      <c r="H3315" s="35">
        <f t="shared" si="105"/>
        <v>389.43</v>
      </c>
    </row>
    <row r="3316" spans="1:8" ht="27">
      <c r="A3316" s="375" t="s">
        <v>10789</v>
      </c>
      <c r="B3316" s="330" t="s">
        <v>5764</v>
      </c>
      <c r="C3316" s="375" t="s">
        <v>113</v>
      </c>
      <c r="D3316" s="375" t="s">
        <v>27410</v>
      </c>
      <c r="F3316" t="str">
        <f t="shared" si="104"/>
        <v>72619</v>
      </c>
      <c r="H3316" s="35">
        <f t="shared" si="105"/>
        <v>162.46</v>
      </c>
    </row>
    <row r="3317" spans="1:8" ht="27">
      <c r="A3317" s="375" t="s">
        <v>10790</v>
      </c>
      <c r="B3317" s="330" t="s">
        <v>5765</v>
      </c>
      <c r="C3317" s="375" t="s">
        <v>113</v>
      </c>
      <c r="D3317" s="375" t="s">
        <v>27411</v>
      </c>
      <c r="F3317" t="str">
        <f t="shared" si="104"/>
        <v>72620</v>
      </c>
      <c r="H3317" s="35">
        <f t="shared" si="105"/>
        <v>286.49</v>
      </c>
    </row>
    <row r="3318" spans="1:8" ht="27">
      <c r="A3318" s="375" t="s">
        <v>10791</v>
      </c>
      <c r="B3318" s="330" t="s">
        <v>5766</v>
      </c>
      <c r="C3318" s="375" t="s">
        <v>113</v>
      </c>
      <c r="D3318" s="375" t="s">
        <v>27412</v>
      </c>
      <c r="F3318" t="str">
        <f t="shared" si="104"/>
        <v>72621</v>
      </c>
      <c r="H3318" s="35">
        <f t="shared" si="105"/>
        <v>463.18</v>
      </c>
    </row>
    <row r="3319" spans="1:8" ht="27">
      <c r="A3319" s="375" t="s">
        <v>10792</v>
      </c>
      <c r="B3319" s="330" t="s">
        <v>5767</v>
      </c>
      <c r="C3319" s="375" t="s">
        <v>113</v>
      </c>
      <c r="D3319" s="375" t="s">
        <v>27413</v>
      </c>
      <c r="F3319" t="str">
        <f t="shared" si="104"/>
        <v>72667</v>
      </c>
      <c r="H3319" s="35">
        <f t="shared" si="105"/>
        <v>215.7</v>
      </c>
    </row>
    <row r="3320" spans="1:8" ht="27">
      <c r="A3320" s="375" t="s">
        <v>10793</v>
      </c>
      <c r="B3320" s="330" t="s">
        <v>5768</v>
      </c>
      <c r="C3320" s="375" t="s">
        <v>113</v>
      </c>
      <c r="D3320" s="375" t="s">
        <v>27414</v>
      </c>
      <c r="F3320" t="str">
        <f t="shared" si="104"/>
        <v>72668</v>
      </c>
      <c r="H3320" s="35">
        <f t="shared" si="105"/>
        <v>214.82</v>
      </c>
    </row>
    <row r="3321" spans="1:8" ht="27">
      <c r="A3321" s="375" t="s">
        <v>10794</v>
      </c>
      <c r="B3321" s="330" t="s">
        <v>5769</v>
      </c>
      <c r="C3321" s="375" t="s">
        <v>113</v>
      </c>
      <c r="D3321" s="375" t="s">
        <v>27415</v>
      </c>
      <c r="F3321" t="str">
        <f t="shared" si="104"/>
        <v>72669</v>
      </c>
      <c r="H3321" s="35">
        <f t="shared" si="105"/>
        <v>219.95</v>
      </c>
    </row>
    <row r="3322" spans="1:8" ht="27">
      <c r="A3322" s="375" t="s">
        <v>10795</v>
      </c>
      <c r="B3322" s="330" t="s">
        <v>5770</v>
      </c>
      <c r="C3322" s="375" t="s">
        <v>113</v>
      </c>
      <c r="D3322" s="375" t="s">
        <v>27416</v>
      </c>
      <c r="F3322" t="str">
        <f t="shared" si="104"/>
        <v>72681</v>
      </c>
      <c r="H3322" s="35">
        <f t="shared" si="105"/>
        <v>155.59</v>
      </c>
    </row>
    <row r="3323" spans="1:8" ht="27">
      <c r="A3323" s="375" t="s">
        <v>10796</v>
      </c>
      <c r="B3323" s="330" t="s">
        <v>5771</v>
      </c>
      <c r="C3323" s="375" t="s">
        <v>113</v>
      </c>
      <c r="D3323" s="375" t="s">
        <v>27417</v>
      </c>
      <c r="F3323" t="str">
        <f t="shared" si="104"/>
        <v>72682</v>
      </c>
      <c r="H3323" s="35">
        <f t="shared" si="105"/>
        <v>320.43</v>
      </c>
    </row>
    <row r="3324" spans="1:8" ht="27">
      <c r="A3324" s="375" t="s">
        <v>10797</v>
      </c>
      <c r="B3324" s="330" t="s">
        <v>5772</v>
      </c>
      <c r="C3324" s="375" t="s">
        <v>113</v>
      </c>
      <c r="D3324" s="375" t="s">
        <v>27418</v>
      </c>
      <c r="F3324" t="str">
        <f t="shared" si="104"/>
        <v>72683</v>
      </c>
      <c r="H3324" s="35">
        <f t="shared" si="105"/>
        <v>519.38</v>
      </c>
    </row>
    <row r="3325" spans="1:8" ht="27">
      <c r="A3325" s="375" t="s">
        <v>10798</v>
      </c>
      <c r="B3325" s="330" t="s">
        <v>5773</v>
      </c>
      <c r="C3325" s="375" t="s">
        <v>113</v>
      </c>
      <c r="D3325" s="375" t="s">
        <v>27419</v>
      </c>
      <c r="F3325" t="str">
        <f t="shared" si="104"/>
        <v>72719</v>
      </c>
      <c r="H3325" s="35">
        <f t="shared" si="105"/>
        <v>343.33</v>
      </c>
    </row>
    <row r="3326" spans="1:8" ht="27">
      <c r="A3326" s="375" t="s">
        <v>10799</v>
      </c>
      <c r="B3326" s="330" t="s">
        <v>5774</v>
      </c>
      <c r="C3326" s="375" t="s">
        <v>113</v>
      </c>
      <c r="D3326" s="375" t="s">
        <v>27420</v>
      </c>
      <c r="F3326" t="str">
        <f t="shared" si="104"/>
        <v>72720</v>
      </c>
      <c r="H3326" s="35">
        <f t="shared" si="105"/>
        <v>477.07</v>
      </c>
    </row>
    <row r="3327" spans="1:8" ht="27">
      <c r="A3327" s="375" t="s">
        <v>10800</v>
      </c>
      <c r="B3327" s="330" t="s">
        <v>5775</v>
      </c>
      <c r="C3327" s="375" t="s">
        <v>113</v>
      </c>
      <c r="D3327" s="375" t="s">
        <v>24979</v>
      </c>
      <c r="F3327" t="str">
        <f t="shared" si="104"/>
        <v>72721</v>
      </c>
      <c r="H3327" s="35">
        <f t="shared" si="105"/>
        <v>1054.55</v>
      </c>
    </row>
    <row r="3328" spans="1:8" ht="40.5">
      <c r="A3328" s="375" t="s">
        <v>10801</v>
      </c>
      <c r="B3328" s="330" t="s">
        <v>5776</v>
      </c>
      <c r="C3328" s="375" t="s">
        <v>113</v>
      </c>
      <c r="D3328" s="375" t="s">
        <v>13923</v>
      </c>
      <c r="F3328" t="str">
        <f t="shared" si="104"/>
        <v>89358</v>
      </c>
      <c r="H3328" s="35">
        <f t="shared" si="105"/>
        <v>6.7</v>
      </c>
    </row>
    <row r="3329" spans="1:8" ht="40.5">
      <c r="A3329" s="375" t="s">
        <v>10802</v>
      </c>
      <c r="B3329" s="330" t="s">
        <v>5777</v>
      </c>
      <c r="C3329" s="375" t="s">
        <v>113</v>
      </c>
      <c r="D3329" s="375" t="s">
        <v>9565</v>
      </c>
      <c r="F3329" t="str">
        <f t="shared" si="104"/>
        <v>89359</v>
      </c>
      <c r="H3329" s="35">
        <f t="shared" si="105"/>
        <v>7.06</v>
      </c>
    </row>
    <row r="3330" spans="1:8" ht="40.5">
      <c r="A3330" s="375" t="s">
        <v>10803</v>
      </c>
      <c r="B3330" s="330" t="s">
        <v>5778</v>
      </c>
      <c r="C3330" s="375" t="s">
        <v>113</v>
      </c>
      <c r="D3330" s="375" t="s">
        <v>14537</v>
      </c>
      <c r="F3330" t="str">
        <f t="shared" si="104"/>
        <v>89360</v>
      </c>
      <c r="H3330" s="35">
        <f t="shared" si="105"/>
        <v>8.58</v>
      </c>
    </row>
    <row r="3331" spans="1:8" ht="40.5">
      <c r="A3331" s="375" t="s">
        <v>10804</v>
      </c>
      <c r="B3331" s="330" t="s">
        <v>5779</v>
      </c>
      <c r="C3331" s="375" t="s">
        <v>113</v>
      </c>
      <c r="D3331" s="375" t="s">
        <v>24645</v>
      </c>
      <c r="F3331" t="str">
        <f t="shared" si="104"/>
        <v>89361</v>
      </c>
      <c r="H3331" s="35">
        <f t="shared" si="105"/>
        <v>7.99</v>
      </c>
    </row>
    <row r="3332" spans="1:8" ht="40.5">
      <c r="A3332" s="375" t="s">
        <v>10806</v>
      </c>
      <c r="B3332" s="330" t="s">
        <v>5780</v>
      </c>
      <c r="C3332" s="375" t="s">
        <v>113</v>
      </c>
      <c r="D3332" s="375" t="s">
        <v>10872</v>
      </c>
      <c r="F3332" t="str">
        <f t="shared" si="104"/>
        <v>89362</v>
      </c>
      <c r="H3332" s="35">
        <f t="shared" si="105"/>
        <v>8</v>
      </c>
    </row>
    <row r="3333" spans="1:8" ht="40.5">
      <c r="A3333" s="375" t="s">
        <v>10807</v>
      </c>
      <c r="B3333" s="330" t="s">
        <v>5781</v>
      </c>
      <c r="C3333" s="375" t="s">
        <v>113</v>
      </c>
      <c r="D3333" s="375" t="s">
        <v>27421</v>
      </c>
      <c r="F3333" t="str">
        <f t="shared" ref="F3333:F3396" si="106">TRIM(A3333)</f>
        <v>89363</v>
      </c>
      <c r="H3333" s="35">
        <f t="shared" ref="H3333:H3396" si="107">ROUND(D3333*(1+$H$1),2)</f>
        <v>8.7799999999999994</v>
      </c>
    </row>
    <row r="3334" spans="1:8" ht="40.5">
      <c r="A3334" s="375" t="s">
        <v>10808</v>
      </c>
      <c r="B3334" s="330" t="s">
        <v>5782</v>
      </c>
      <c r="C3334" s="375" t="s">
        <v>113</v>
      </c>
      <c r="D3334" s="375" t="s">
        <v>22584</v>
      </c>
      <c r="F3334" t="str">
        <f t="shared" si="106"/>
        <v>89364</v>
      </c>
      <c r="H3334" s="35">
        <f t="shared" si="107"/>
        <v>10.38</v>
      </c>
    </row>
    <row r="3335" spans="1:8" ht="40.5">
      <c r="A3335" s="375" t="s">
        <v>10809</v>
      </c>
      <c r="B3335" s="330" t="s">
        <v>5783</v>
      </c>
      <c r="C3335" s="375" t="s">
        <v>113</v>
      </c>
      <c r="D3335" s="375" t="s">
        <v>10085</v>
      </c>
      <c r="F3335" t="str">
        <f t="shared" si="106"/>
        <v>89365</v>
      </c>
      <c r="H3335" s="35">
        <f t="shared" si="107"/>
        <v>9.66</v>
      </c>
    </row>
    <row r="3336" spans="1:8" ht="54">
      <c r="A3336" s="375" t="s">
        <v>10810</v>
      </c>
      <c r="B3336" s="330" t="s">
        <v>5784</v>
      </c>
      <c r="C3336" s="375" t="s">
        <v>113</v>
      </c>
      <c r="D3336" s="375" t="s">
        <v>26869</v>
      </c>
      <c r="F3336" t="str">
        <f t="shared" si="106"/>
        <v>89366</v>
      </c>
      <c r="H3336" s="35">
        <f t="shared" si="107"/>
        <v>14.61</v>
      </c>
    </row>
    <row r="3337" spans="1:8" ht="40.5">
      <c r="A3337" s="375" t="s">
        <v>10812</v>
      </c>
      <c r="B3337" s="330" t="s">
        <v>5785</v>
      </c>
      <c r="C3337" s="375" t="s">
        <v>113</v>
      </c>
      <c r="D3337" s="375" t="s">
        <v>10211</v>
      </c>
      <c r="F3337" t="str">
        <f t="shared" si="106"/>
        <v>89367</v>
      </c>
      <c r="H3337" s="35">
        <f t="shared" si="107"/>
        <v>10.99</v>
      </c>
    </row>
    <row r="3338" spans="1:8" ht="40.5">
      <c r="A3338" s="375" t="s">
        <v>10813</v>
      </c>
      <c r="B3338" s="330" t="s">
        <v>5786</v>
      </c>
      <c r="C3338" s="375" t="s">
        <v>113</v>
      </c>
      <c r="D3338" s="375" t="s">
        <v>22444</v>
      </c>
      <c r="F3338" t="str">
        <f t="shared" si="106"/>
        <v>89368</v>
      </c>
      <c r="H3338" s="35">
        <f t="shared" si="107"/>
        <v>13.17</v>
      </c>
    </row>
    <row r="3339" spans="1:8" ht="40.5">
      <c r="A3339" s="375" t="s">
        <v>10815</v>
      </c>
      <c r="B3339" s="330" t="s">
        <v>5787</v>
      </c>
      <c r="C3339" s="375" t="s">
        <v>113</v>
      </c>
      <c r="D3339" s="375" t="s">
        <v>13738</v>
      </c>
      <c r="F3339" t="str">
        <f t="shared" si="106"/>
        <v>89369</v>
      </c>
      <c r="H3339" s="35">
        <f t="shared" si="107"/>
        <v>15.87</v>
      </c>
    </row>
    <row r="3340" spans="1:8" ht="40.5">
      <c r="A3340" s="375" t="s">
        <v>10816</v>
      </c>
      <c r="B3340" s="330" t="s">
        <v>5788</v>
      </c>
      <c r="C3340" s="375" t="s">
        <v>113</v>
      </c>
      <c r="D3340" s="375" t="s">
        <v>9598</v>
      </c>
      <c r="F3340" t="str">
        <f t="shared" si="106"/>
        <v>89370</v>
      </c>
      <c r="H3340" s="35">
        <f t="shared" si="107"/>
        <v>12.71</v>
      </c>
    </row>
    <row r="3341" spans="1:8" ht="40.5">
      <c r="A3341" s="375" t="s">
        <v>10817</v>
      </c>
      <c r="B3341" s="330" t="s">
        <v>5789</v>
      </c>
      <c r="C3341" s="375" t="s">
        <v>113</v>
      </c>
      <c r="D3341" s="375" t="s">
        <v>10087</v>
      </c>
      <c r="F3341" t="str">
        <f t="shared" si="106"/>
        <v>89371</v>
      </c>
      <c r="H3341" s="35">
        <f t="shared" si="107"/>
        <v>5.03</v>
      </c>
    </row>
    <row r="3342" spans="1:8" ht="40.5">
      <c r="A3342" s="375" t="s">
        <v>10818</v>
      </c>
      <c r="B3342" s="330" t="s">
        <v>5790</v>
      </c>
      <c r="C3342" s="375" t="s">
        <v>113</v>
      </c>
      <c r="D3342" s="375" t="s">
        <v>14960</v>
      </c>
      <c r="F3342" t="str">
        <f t="shared" si="106"/>
        <v>89372</v>
      </c>
      <c r="H3342" s="35">
        <f t="shared" si="107"/>
        <v>12.2</v>
      </c>
    </row>
    <row r="3343" spans="1:8" ht="40.5">
      <c r="A3343" s="375" t="s">
        <v>10820</v>
      </c>
      <c r="B3343" s="330" t="s">
        <v>5791</v>
      </c>
      <c r="C3343" s="375" t="s">
        <v>113</v>
      </c>
      <c r="D3343" s="375" t="s">
        <v>27422</v>
      </c>
      <c r="F3343" t="str">
        <f t="shared" si="106"/>
        <v>89373</v>
      </c>
      <c r="H3343" s="35">
        <f t="shared" si="107"/>
        <v>5.68</v>
      </c>
    </row>
    <row r="3344" spans="1:8" ht="40.5">
      <c r="A3344" s="375" t="s">
        <v>10821</v>
      </c>
      <c r="B3344" s="330" t="s">
        <v>5792</v>
      </c>
      <c r="C3344" s="375" t="s">
        <v>113</v>
      </c>
      <c r="D3344" s="375" t="s">
        <v>14136</v>
      </c>
      <c r="F3344" t="str">
        <f t="shared" si="106"/>
        <v>89374</v>
      </c>
      <c r="H3344" s="35">
        <f t="shared" si="107"/>
        <v>9.56</v>
      </c>
    </row>
    <row r="3345" spans="1:8" ht="40.5">
      <c r="A3345" s="375" t="s">
        <v>10822</v>
      </c>
      <c r="B3345" s="330" t="s">
        <v>5793</v>
      </c>
      <c r="C3345" s="375" t="s">
        <v>113</v>
      </c>
      <c r="D3345" s="375" t="s">
        <v>14354</v>
      </c>
      <c r="F3345" t="str">
        <f t="shared" si="106"/>
        <v>89375</v>
      </c>
      <c r="H3345" s="35">
        <f t="shared" si="107"/>
        <v>11.91</v>
      </c>
    </row>
    <row r="3346" spans="1:8" ht="54">
      <c r="A3346" s="375" t="s">
        <v>10823</v>
      </c>
      <c r="B3346" s="330" t="s">
        <v>5794</v>
      </c>
      <c r="C3346" s="375" t="s">
        <v>113</v>
      </c>
      <c r="D3346" s="375" t="s">
        <v>22592</v>
      </c>
      <c r="F3346" t="str">
        <f t="shared" si="106"/>
        <v>89376</v>
      </c>
      <c r="H3346" s="35">
        <f t="shared" si="107"/>
        <v>5.09</v>
      </c>
    </row>
    <row r="3347" spans="1:8" ht="40.5">
      <c r="A3347" s="375" t="s">
        <v>10824</v>
      </c>
      <c r="B3347" s="330" t="s">
        <v>5795</v>
      </c>
      <c r="C3347" s="375" t="s">
        <v>113</v>
      </c>
      <c r="D3347" s="375" t="s">
        <v>13856</v>
      </c>
      <c r="F3347" t="str">
        <f t="shared" si="106"/>
        <v>89377</v>
      </c>
      <c r="H3347" s="35">
        <f t="shared" si="107"/>
        <v>8.56</v>
      </c>
    </row>
    <row r="3348" spans="1:8" ht="40.5">
      <c r="A3348" s="375" t="s">
        <v>10826</v>
      </c>
      <c r="B3348" s="330" t="s">
        <v>5796</v>
      </c>
      <c r="C3348" s="375" t="s">
        <v>113</v>
      </c>
      <c r="D3348" s="375" t="s">
        <v>23610</v>
      </c>
      <c r="F3348" t="str">
        <f t="shared" si="106"/>
        <v>89378</v>
      </c>
      <c r="H3348" s="35">
        <f t="shared" si="107"/>
        <v>5.97</v>
      </c>
    </row>
    <row r="3349" spans="1:8" ht="40.5">
      <c r="A3349" s="375" t="s">
        <v>10827</v>
      </c>
      <c r="B3349" s="330" t="s">
        <v>5797</v>
      </c>
      <c r="C3349" s="375" t="s">
        <v>113</v>
      </c>
      <c r="D3349" s="375" t="s">
        <v>14856</v>
      </c>
      <c r="F3349" t="str">
        <f t="shared" si="106"/>
        <v>89379</v>
      </c>
      <c r="H3349" s="35">
        <f t="shared" si="107"/>
        <v>15.53</v>
      </c>
    </row>
    <row r="3350" spans="1:8" ht="40.5">
      <c r="A3350" s="375" t="s">
        <v>10828</v>
      </c>
      <c r="B3350" s="330" t="s">
        <v>5798</v>
      </c>
      <c r="C3350" s="375" t="s">
        <v>113</v>
      </c>
      <c r="D3350" s="375" t="s">
        <v>27423</v>
      </c>
      <c r="F3350" t="str">
        <f t="shared" si="106"/>
        <v>89380</v>
      </c>
      <c r="H3350" s="35">
        <f t="shared" si="107"/>
        <v>8.91</v>
      </c>
    </row>
    <row r="3351" spans="1:8" ht="40.5">
      <c r="A3351" s="375" t="s">
        <v>10829</v>
      </c>
      <c r="B3351" s="330" t="s">
        <v>5799</v>
      </c>
      <c r="C3351" s="375" t="s">
        <v>113</v>
      </c>
      <c r="D3351" s="375" t="s">
        <v>11176</v>
      </c>
      <c r="F3351" t="str">
        <f t="shared" si="106"/>
        <v>89381</v>
      </c>
      <c r="H3351" s="35">
        <f t="shared" si="107"/>
        <v>12.02</v>
      </c>
    </row>
    <row r="3352" spans="1:8" ht="40.5">
      <c r="A3352" s="375" t="s">
        <v>10831</v>
      </c>
      <c r="B3352" s="330" t="s">
        <v>5800</v>
      </c>
      <c r="C3352" s="375" t="s">
        <v>113</v>
      </c>
      <c r="D3352" s="375" t="s">
        <v>25058</v>
      </c>
      <c r="F3352" t="str">
        <f t="shared" si="106"/>
        <v>89382</v>
      </c>
      <c r="H3352" s="35">
        <f t="shared" si="107"/>
        <v>14.21</v>
      </c>
    </row>
    <row r="3353" spans="1:8" ht="54">
      <c r="A3353" s="375" t="s">
        <v>10832</v>
      </c>
      <c r="B3353" s="330" t="s">
        <v>5801</v>
      </c>
      <c r="C3353" s="375" t="s">
        <v>113</v>
      </c>
      <c r="D3353" s="375" t="s">
        <v>10345</v>
      </c>
      <c r="F3353" t="str">
        <f t="shared" si="106"/>
        <v>89383</v>
      </c>
      <c r="H3353" s="35">
        <f t="shared" si="107"/>
        <v>6.08</v>
      </c>
    </row>
    <row r="3354" spans="1:8" ht="40.5">
      <c r="A3354" s="375" t="s">
        <v>10833</v>
      </c>
      <c r="B3354" s="330" t="s">
        <v>5802</v>
      </c>
      <c r="C3354" s="375" t="s">
        <v>113</v>
      </c>
      <c r="D3354" s="375" t="s">
        <v>11621</v>
      </c>
      <c r="F3354" t="str">
        <f t="shared" si="106"/>
        <v>89384</v>
      </c>
      <c r="H3354" s="35">
        <f t="shared" si="107"/>
        <v>12.18</v>
      </c>
    </row>
    <row r="3355" spans="1:8" ht="40.5">
      <c r="A3355" s="375" t="s">
        <v>10834</v>
      </c>
      <c r="B3355" s="330" t="s">
        <v>5803</v>
      </c>
      <c r="C3355" s="375" t="s">
        <v>113</v>
      </c>
      <c r="D3355" s="375" t="s">
        <v>9870</v>
      </c>
      <c r="F3355" t="str">
        <f t="shared" si="106"/>
        <v>89385</v>
      </c>
      <c r="H3355" s="35">
        <f t="shared" si="107"/>
        <v>6.83</v>
      </c>
    </row>
    <row r="3356" spans="1:8" ht="40.5">
      <c r="A3356" s="375" t="s">
        <v>10836</v>
      </c>
      <c r="B3356" s="330" t="s">
        <v>5804</v>
      </c>
      <c r="C3356" s="375" t="s">
        <v>113</v>
      </c>
      <c r="D3356" s="375" t="s">
        <v>9867</v>
      </c>
      <c r="F3356" t="str">
        <f t="shared" si="106"/>
        <v>89386</v>
      </c>
      <c r="H3356" s="35">
        <f t="shared" si="107"/>
        <v>8.25</v>
      </c>
    </row>
    <row r="3357" spans="1:8" ht="40.5">
      <c r="A3357" s="375" t="s">
        <v>10837</v>
      </c>
      <c r="B3357" s="330" t="s">
        <v>5805</v>
      </c>
      <c r="C3357" s="375" t="s">
        <v>113</v>
      </c>
      <c r="D3357" s="375" t="s">
        <v>27424</v>
      </c>
      <c r="F3357" t="str">
        <f t="shared" si="106"/>
        <v>89387</v>
      </c>
      <c r="H3357" s="35">
        <f t="shared" si="107"/>
        <v>31.05</v>
      </c>
    </row>
    <row r="3358" spans="1:8" ht="40.5">
      <c r="A3358" s="375" t="s">
        <v>10838</v>
      </c>
      <c r="B3358" s="330" t="s">
        <v>5806</v>
      </c>
      <c r="C3358" s="375" t="s">
        <v>113</v>
      </c>
      <c r="D3358" s="375" t="s">
        <v>27425</v>
      </c>
      <c r="F3358" t="str">
        <f t="shared" si="106"/>
        <v>89388</v>
      </c>
      <c r="H3358" s="35">
        <f t="shared" si="107"/>
        <v>10.82</v>
      </c>
    </row>
    <row r="3359" spans="1:8" ht="40.5">
      <c r="A3359" s="375" t="s">
        <v>10839</v>
      </c>
      <c r="B3359" s="330" t="s">
        <v>5807</v>
      </c>
      <c r="C3359" s="375" t="s">
        <v>113</v>
      </c>
      <c r="D3359" s="375" t="s">
        <v>10171</v>
      </c>
      <c r="F3359" t="str">
        <f t="shared" si="106"/>
        <v>89389</v>
      </c>
      <c r="H3359" s="35">
        <f t="shared" si="107"/>
        <v>11.7</v>
      </c>
    </row>
    <row r="3360" spans="1:8" ht="40.5">
      <c r="A3360" s="375" t="s">
        <v>10840</v>
      </c>
      <c r="B3360" s="330" t="s">
        <v>5808</v>
      </c>
      <c r="C3360" s="375" t="s">
        <v>113</v>
      </c>
      <c r="D3360" s="375" t="s">
        <v>14029</v>
      </c>
      <c r="F3360" t="str">
        <f t="shared" si="106"/>
        <v>89390</v>
      </c>
      <c r="H3360" s="35">
        <f t="shared" si="107"/>
        <v>21.11</v>
      </c>
    </row>
    <row r="3361" spans="1:8" ht="54">
      <c r="A3361" s="375" t="s">
        <v>10841</v>
      </c>
      <c r="B3361" s="330" t="s">
        <v>5809</v>
      </c>
      <c r="C3361" s="375" t="s">
        <v>113</v>
      </c>
      <c r="D3361" s="375" t="s">
        <v>9819</v>
      </c>
      <c r="F3361" t="str">
        <f t="shared" si="106"/>
        <v>89391</v>
      </c>
      <c r="H3361" s="35">
        <f t="shared" si="107"/>
        <v>8.1300000000000008</v>
      </c>
    </row>
    <row r="3362" spans="1:8" ht="40.5">
      <c r="A3362" s="375" t="s">
        <v>10842</v>
      </c>
      <c r="B3362" s="330" t="s">
        <v>5810</v>
      </c>
      <c r="C3362" s="375" t="s">
        <v>113</v>
      </c>
      <c r="D3362" s="375" t="s">
        <v>26939</v>
      </c>
      <c r="F3362" t="str">
        <f t="shared" si="106"/>
        <v>89392</v>
      </c>
      <c r="H3362" s="35">
        <f t="shared" si="107"/>
        <v>25.03</v>
      </c>
    </row>
    <row r="3363" spans="1:8" ht="40.5">
      <c r="A3363" s="375" t="s">
        <v>10843</v>
      </c>
      <c r="B3363" s="330" t="s">
        <v>22460</v>
      </c>
      <c r="C3363" s="375" t="s">
        <v>113</v>
      </c>
      <c r="D3363" s="375" t="s">
        <v>12140</v>
      </c>
      <c r="F3363" t="str">
        <f t="shared" si="106"/>
        <v>89393</v>
      </c>
      <c r="H3363" s="35">
        <f t="shared" si="107"/>
        <v>9.33</v>
      </c>
    </row>
    <row r="3364" spans="1:8" ht="54">
      <c r="A3364" s="375" t="s">
        <v>10844</v>
      </c>
      <c r="B3364" s="330" t="s">
        <v>5811</v>
      </c>
      <c r="C3364" s="375" t="s">
        <v>113</v>
      </c>
      <c r="D3364" s="375" t="s">
        <v>22690</v>
      </c>
      <c r="F3364" t="str">
        <f t="shared" si="106"/>
        <v>89394</v>
      </c>
      <c r="H3364" s="35">
        <f t="shared" si="107"/>
        <v>18.28</v>
      </c>
    </row>
    <row r="3365" spans="1:8" ht="40.5">
      <c r="A3365" s="375" t="s">
        <v>10845</v>
      </c>
      <c r="B3365" s="330" t="s">
        <v>22461</v>
      </c>
      <c r="C3365" s="375" t="s">
        <v>113</v>
      </c>
      <c r="D3365" s="375" t="s">
        <v>11126</v>
      </c>
      <c r="F3365" t="str">
        <f t="shared" si="106"/>
        <v>89395</v>
      </c>
      <c r="H3365" s="35">
        <f t="shared" si="107"/>
        <v>11.14</v>
      </c>
    </row>
    <row r="3366" spans="1:8" ht="54">
      <c r="A3366" s="375" t="s">
        <v>10846</v>
      </c>
      <c r="B3366" s="330" t="s">
        <v>5812</v>
      </c>
      <c r="C3366" s="375" t="s">
        <v>113</v>
      </c>
      <c r="D3366" s="375" t="s">
        <v>22609</v>
      </c>
      <c r="F3366" t="str">
        <f t="shared" si="106"/>
        <v>89396</v>
      </c>
      <c r="H3366" s="35">
        <f t="shared" si="107"/>
        <v>18.809999999999999</v>
      </c>
    </row>
    <row r="3367" spans="1:8" ht="40.5">
      <c r="A3367" s="375" t="s">
        <v>10847</v>
      </c>
      <c r="B3367" s="330" t="s">
        <v>5813</v>
      </c>
      <c r="C3367" s="375" t="s">
        <v>113</v>
      </c>
      <c r="D3367" s="375" t="s">
        <v>24109</v>
      </c>
      <c r="F3367" t="str">
        <f t="shared" si="106"/>
        <v>89397</v>
      </c>
      <c r="H3367" s="35">
        <f t="shared" si="107"/>
        <v>13.2</v>
      </c>
    </row>
    <row r="3368" spans="1:8" ht="40.5">
      <c r="A3368" s="375" t="s">
        <v>10848</v>
      </c>
      <c r="B3368" s="330" t="s">
        <v>5814</v>
      </c>
      <c r="C3368" s="375" t="s">
        <v>113</v>
      </c>
      <c r="D3368" s="375" t="s">
        <v>13792</v>
      </c>
      <c r="F3368" t="str">
        <f t="shared" si="106"/>
        <v>89398</v>
      </c>
      <c r="H3368" s="35">
        <f t="shared" si="107"/>
        <v>16.170000000000002</v>
      </c>
    </row>
    <row r="3369" spans="1:8" ht="54">
      <c r="A3369" s="375" t="s">
        <v>10849</v>
      </c>
      <c r="B3369" s="330" t="s">
        <v>5815</v>
      </c>
      <c r="C3369" s="375" t="s">
        <v>113</v>
      </c>
      <c r="D3369" s="375" t="s">
        <v>26344</v>
      </c>
      <c r="F3369" t="str">
        <f t="shared" si="106"/>
        <v>89399</v>
      </c>
      <c r="H3369" s="35">
        <f t="shared" si="107"/>
        <v>29.17</v>
      </c>
    </row>
    <row r="3370" spans="1:8" ht="40.5">
      <c r="A3370" s="375" t="s">
        <v>10850</v>
      </c>
      <c r="B3370" s="330" t="s">
        <v>5816</v>
      </c>
      <c r="C3370" s="375" t="s">
        <v>113</v>
      </c>
      <c r="D3370" s="375" t="s">
        <v>27426</v>
      </c>
      <c r="F3370" t="str">
        <f t="shared" si="106"/>
        <v>89400</v>
      </c>
      <c r="H3370" s="35">
        <f t="shared" si="107"/>
        <v>18.2</v>
      </c>
    </row>
    <row r="3371" spans="1:8" ht="40.5">
      <c r="A3371" s="375" t="s">
        <v>10851</v>
      </c>
      <c r="B3371" s="330" t="s">
        <v>5817</v>
      </c>
      <c r="C3371" s="375" t="s">
        <v>113</v>
      </c>
      <c r="D3371" s="375" t="s">
        <v>24838</v>
      </c>
      <c r="F3371" t="str">
        <f t="shared" si="106"/>
        <v>89404</v>
      </c>
      <c r="H3371" s="35">
        <f t="shared" si="107"/>
        <v>4.51</v>
      </c>
    </row>
    <row r="3372" spans="1:8" ht="40.5">
      <c r="A3372" s="375" t="s">
        <v>10852</v>
      </c>
      <c r="B3372" s="330" t="s">
        <v>5818</v>
      </c>
      <c r="C3372" s="375" t="s">
        <v>113</v>
      </c>
      <c r="D3372" s="375" t="s">
        <v>14976</v>
      </c>
      <c r="F3372" t="str">
        <f t="shared" si="106"/>
        <v>89405</v>
      </c>
      <c r="H3372" s="35">
        <f t="shared" si="107"/>
        <v>4.8600000000000003</v>
      </c>
    </row>
    <row r="3373" spans="1:8" ht="40.5">
      <c r="A3373" s="375" t="s">
        <v>10853</v>
      </c>
      <c r="B3373" s="330" t="s">
        <v>5819</v>
      </c>
      <c r="C3373" s="375" t="s">
        <v>113</v>
      </c>
      <c r="D3373" s="375" t="s">
        <v>8819</v>
      </c>
      <c r="F3373" t="str">
        <f t="shared" si="106"/>
        <v>89406</v>
      </c>
      <c r="H3373" s="35">
        <f t="shared" si="107"/>
        <v>6.38</v>
      </c>
    </row>
    <row r="3374" spans="1:8" ht="40.5">
      <c r="A3374" s="375" t="s">
        <v>10855</v>
      </c>
      <c r="B3374" s="330" t="s">
        <v>5820</v>
      </c>
      <c r="C3374" s="375" t="s">
        <v>113</v>
      </c>
      <c r="D3374" s="375" t="s">
        <v>13789</v>
      </c>
      <c r="F3374" t="str">
        <f t="shared" si="106"/>
        <v>89407</v>
      </c>
      <c r="H3374" s="35">
        <f t="shared" si="107"/>
        <v>5.79</v>
      </c>
    </row>
    <row r="3375" spans="1:8" ht="40.5">
      <c r="A3375" s="375" t="s">
        <v>10856</v>
      </c>
      <c r="B3375" s="330" t="s">
        <v>5821</v>
      </c>
      <c r="C3375" s="375" t="s">
        <v>113</v>
      </c>
      <c r="D3375" s="375" t="s">
        <v>24334</v>
      </c>
      <c r="F3375" t="str">
        <f t="shared" si="106"/>
        <v>89408</v>
      </c>
      <c r="H3375" s="35">
        <f t="shared" si="107"/>
        <v>5.46</v>
      </c>
    </row>
    <row r="3376" spans="1:8" ht="40.5">
      <c r="A3376" s="375" t="s">
        <v>10858</v>
      </c>
      <c r="B3376" s="330" t="s">
        <v>5822</v>
      </c>
      <c r="C3376" s="375" t="s">
        <v>113</v>
      </c>
      <c r="D3376" s="375" t="s">
        <v>8498</v>
      </c>
      <c r="F3376" t="str">
        <f t="shared" si="106"/>
        <v>89409</v>
      </c>
      <c r="H3376" s="35">
        <f t="shared" si="107"/>
        <v>6.24</v>
      </c>
    </row>
    <row r="3377" spans="1:8" ht="40.5">
      <c r="A3377" s="375" t="s">
        <v>10859</v>
      </c>
      <c r="B3377" s="330" t="s">
        <v>5823</v>
      </c>
      <c r="C3377" s="375" t="s">
        <v>113</v>
      </c>
      <c r="D3377" s="375" t="s">
        <v>7538</v>
      </c>
      <c r="F3377" t="str">
        <f t="shared" si="106"/>
        <v>89410</v>
      </c>
      <c r="H3377" s="35">
        <f t="shared" si="107"/>
        <v>7.84</v>
      </c>
    </row>
    <row r="3378" spans="1:8" ht="40.5">
      <c r="A3378" s="375" t="s">
        <v>10860</v>
      </c>
      <c r="B3378" s="330" t="s">
        <v>5824</v>
      </c>
      <c r="C3378" s="375" t="s">
        <v>113</v>
      </c>
      <c r="D3378" s="375" t="s">
        <v>22835</v>
      </c>
      <c r="F3378" t="str">
        <f t="shared" si="106"/>
        <v>89411</v>
      </c>
      <c r="H3378" s="35">
        <f t="shared" si="107"/>
        <v>7.12</v>
      </c>
    </row>
    <row r="3379" spans="1:8" ht="40.5">
      <c r="A3379" s="375" t="s">
        <v>10861</v>
      </c>
      <c r="B3379" s="330" t="s">
        <v>5825</v>
      </c>
      <c r="C3379" s="375" t="s">
        <v>113</v>
      </c>
      <c r="D3379" s="375" t="s">
        <v>23349</v>
      </c>
      <c r="F3379" t="str">
        <f t="shared" si="106"/>
        <v>89412</v>
      </c>
      <c r="H3379" s="35">
        <f t="shared" si="107"/>
        <v>8.11</v>
      </c>
    </row>
    <row r="3380" spans="1:8" ht="40.5">
      <c r="A3380" s="375" t="s">
        <v>10863</v>
      </c>
      <c r="B3380" s="330" t="s">
        <v>5826</v>
      </c>
      <c r="C3380" s="375" t="s">
        <v>113</v>
      </c>
      <c r="D3380" s="375" t="s">
        <v>11279</v>
      </c>
      <c r="F3380" t="str">
        <f t="shared" si="106"/>
        <v>89413</v>
      </c>
      <c r="H3380" s="35">
        <f t="shared" si="107"/>
        <v>7.95</v>
      </c>
    </row>
    <row r="3381" spans="1:8" ht="40.5">
      <c r="A3381" s="375" t="s">
        <v>10864</v>
      </c>
      <c r="B3381" s="330" t="s">
        <v>5827</v>
      </c>
      <c r="C3381" s="375" t="s">
        <v>113</v>
      </c>
      <c r="D3381" s="375" t="s">
        <v>14032</v>
      </c>
      <c r="F3381" t="str">
        <f t="shared" si="106"/>
        <v>89414</v>
      </c>
      <c r="H3381" s="35">
        <f t="shared" si="107"/>
        <v>10.130000000000001</v>
      </c>
    </row>
    <row r="3382" spans="1:8" ht="40.5">
      <c r="A3382" s="375" t="s">
        <v>10865</v>
      </c>
      <c r="B3382" s="330" t="s">
        <v>5828</v>
      </c>
      <c r="C3382" s="375" t="s">
        <v>113</v>
      </c>
      <c r="D3382" s="375" t="s">
        <v>22631</v>
      </c>
      <c r="F3382" t="str">
        <f t="shared" si="106"/>
        <v>89415</v>
      </c>
      <c r="H3382" s="35">
        <f t="shared" si="107"/>
        <v>12.83</v>
      </c>
    </row>
    <row r="3383" spans="1:8" ht="40.5">
      <c r="A3383" s="375" t="s">
        <v>10866</v>
      </c>
      <c r="B3383" s="330" t="s">
        <v>5829</v>
      </c>
      <c r="C3383" s="375" t="s">
        <v>113</v>
      </c>
      <c r="D3383" s="375" t="s">
        <v>10123</v>
      </c>
      <c r="F3383" t="str">
        <f t="shared" si="106"/>
        <v>89416</v>
      </c>
      <c r="H3383" s="35">
        <f t="shared" si="107"/>
        <v>9.68</v>
      </c>
    </row>
    <row r="3384" spans="1:8" ht="40.5">
      <c r="A3384" s="375" t="s">
        <v>10867</v>
      </c>
      <c r="B3384" s="330" t="s">
        <v>5830</v>
      </c>
      <c r="C3384" s="375" t="s">
        <v>113</v>
      </c>
      <c r="D3384" s="375" t="s">
        <v>12598</v>
      </c>
      <c r="F3384" t="str">
        <f t="shared" si="106"/>
        <v>89417</v>
      </c>
      <c r="H3384" s="35">
        <f t="shared" si="107"/>
        <v>3.59</v>
      </c>
    </row>
    <row r="3385" spans="1:8" ht="40.5">
      <c r="A3385" s="375" t="s">
        <v>10868</v>
      </c>
      <c r="B3385" s="330" t="s">
        <v>5831</v>
      </c>
      <c r="C3385" s="375" t="s">
        <v>113</v>
      </c>
      <c r="D3385" s="375" t="s">
        <v>25709</v>
      </c>
      <c r="F3385" t="str">
        <f t="shared" si="106"/>
        <v>89418</v>
      </c>
      <c r="H3385" s="35">
        <f t="shared" si="107"/>
        <v>10.76</v>
      </c>
    </row>
    <row r="3386" spans="1:8" ht="40.5">
      <c r="A3386" s="375" t="s">
        <v>10870</v>
      </c>
      <c r="B3386" s="330" t="s">
        <v>5832</v>
      </c>
      <c r="C3386" s="375" t="s">
        <v>113</v>
      </c>
      <c r="D3386" s="375" t="s">
        <v>8457</v>
      </c>
      <c r="F3386" t="str">
        <f t="shared" si="106"/>
        <v>89419</v>
      </c>
      <c r="H3386" s="35">
        <f t="shared" si="107"/>
        <v>4.24</v>
      </c>
    </row>
    <row r="3387" spans="1:8" ht="40.5">
      <c r="A3387" s="375" t="s">
        <v>10871</v>
      </c>
      <c r="B3387" s="330" t="s">
        <v>5833</v>
      </c>
      <c r="C3387" s="375" t="s">
        <v>113</v>
      </c>
      <c r="D3387" s="375" t="s">
        <v>10090</v>
      </c>
      <c r="F3387" t="str">
        <f t="shared" si="106"/>
        <v>89420</v>
      </c>
      <c r="H3387" s="35">
        <f t="shared" si="107"/>
        <v>8.1199999999999992</v>
      </c>
    </row>
    <row r="3388" spans="1:8" ht="40.5">
      <c r="A3388" s="375" t="s">
        <v>10873</v>
      </c>
      <c r="B3388" s="330" t="s">
        <v>5834</v>
      </c>
      <c r="C3388" s="375" t="s">
        <v>113</v>
      </c>
      <c r="D3388" s="375" t="s">
        <v>22422</v>
      </c>
      <c r="F3388" t="str">
        <f t="shared" si="106"/>
        <v>89421</v>
      </c>
      <c r="H3388" s="35">
        <f t="shared" si="107"/>
        <v>10.47</v>
      </c>
    </row>
    <row r="3389" spans="1:8" ht="54">
      <c r="A3389" s="375" t="s">
        <v>10875</v>
      </c>
      <c r="B3389" s="330" t="s">
        <v>5835</v>
      </c>
      <c r="C3389" s="375" t="s">
        <v>113</v>
      </c>
      <c r="D3389" s="375" t="s">
        <v>23581</v>
      </c>
      <c r="F3389" t="str">
        <f t="shared" si="106"/>
        <v>89422</v>
      </c>
      <c r="H3389" s="35">
        <f t="shared" si="107"/>
        <v>3.65</v>
      </c>
    </row>
    <row r="3390" spans="1:8" ht="40.5">
      <c r="A3390" s="375" t="s">
        <v>10876</v>
      </c>
      <c r="B3390" s="330" t="s">
        <v>5836</v>
      </c>
      <c r="C3390" s="375" t="s">
        <v>113</v>
      </c>
      <c r="D3390" s="375" t="s">
        <v>11776</v>
      </c>
      <c r="F3390" t="str">
        <f t="shared" si="106"/>
        <v>89423</v>
      </c>
      <c r="H3390" s="35">
        <f t="shared" si="107"/>
        <v>7.58</v>
      </c>
    </row>
    <row r="3391" spans="1:8" ht="40.5">
      <c r="A3391" s="375" t="s">
        <v>10877</v>
      </c>
      <c r="B3391" s="330" t="s">
        <v>5837</v>
      </c>
      <c r="C3391" s="375" t="s">
        <v>113</v>
      </c>
      <c r="D3391" s="375" t="s">
        <v>8537</v>
      </c>
      <c r="F3391" t="str">
        <f t="shared" si="106"/>
        <v>89424</v>
      </c>
      <c r="H3391" s="35">
        <f t="shared" si="107"/>
        <v>4.26</v>
      </c>
    </row>
    <row r="3392" spans="1:8" ht="40.5">
      <c r="A3392" s="375" t="s">
        <v>10878</v>
      </c>
      <c r="B3392" s="330" t="s">
        <v>5838</v>
      </c>
      <c r="C3392" s="375" t="s">
        <v>113</v>
      </c>
      <c r="D3392" s="375" t="s">
        <v>13770</v>
      </c>
      <c r="F3392" t="str">
        <f t="shared" si="106"/>
        <v>89425</v>
      </c>
      <c r="H3392" s="35">
        <f t="shared" si="107"/>
        <v>13.82</v>
      </c>
    </row>
    <row r="3393" spans="1:8" ht="40.5">
      <c r="A3393" s="375" t="s">
        <v>10879</v>
      </c>
      <c r="B3393" s="330" t="s">
        <v>5839</v>
      </c>
      <c r="C3393" s="375" t="s">
        <v>113</v>
      </c>
      <c r="D3393" s="375" t="s">
        <v>23799</v>
      </c>
      <c r="F3393" t="str">
        <f t="shared" si="106"/>
        <v>89426</v>
      </c>
      <c r="H3393" s="35">
        <f t="shared" si="107"/>
        <v>7.2</v>
      </c>
    </row>
    <row r="3394" spans="1:8" ht="40.5">
      <c r="A3394" s="375" t="s">
        <v>10881</v>
      </c>
      <c r="B3394" s="330" t="s">
        <v>5840</v>
      </c>
      <c r="C3394" s="375" t="s">
        <v>113</v>
      </c>
      <c r="D3394" s="375" t="s">
        <v>10916</v>
      </c>
      <c r="F3394" t="str">
        <f t="shared" si="106"/>
        <v>89427</v>
      </c>
      <c r="H3394" s="35">
        <f t="shared" si="107"/>
        <v>10.31</v>
      </c>
    </row>
    <row r="3395" spans="1:8" ht="40.5">
      <c r="A3395" s="375" t="s">
        <v>10882</v>
      </c>
      <c r="B3395" s="330" t="s">
        <v>5841</v>
      </c>
      <c r="C3395" s="375" t="s">
        <v>113</v>
      </c>
      <c r="D3395" s="375" t="s">
        <v>22383</v>
      </c>
      <c r="F3395" t="str">
        <f t="shared" si="106"/>
        <v>89428</v>
      </c>
      <c r="H3395" s="35">
        <f t="shared" si="107"/>
        <v>12.5</v>
      </c>
    </row>
    <row r="3396" spans="1:8" ht="54">
      <c r="A3396" s="375" t="s">
        <v>10883</v>
      </c>
      <c r="B3396" s="330" t="s">
        <v>5842</v>
      </c>
      <c r="C3396" s="375" t="s">
        <v>113</v>
      </c>
      <c r="D3396" s="375" t="s">
        <v>10884</v>
      </c>
      <c r="F3396" t="str">
        <f t="shared" si="106"/>
        <v>89429</v>
      </c>
      <c r="H3396" s="35">
        <f t="shared" si="107"/>
        <v>4.37</v>
      </c>
    </row>
    <row r="3397" spans="1:8" ht="40.5">
      <c r="A3397" s="375" t="s">
        <v>10885</v>
      </c>
      <c r="B3397" s="330" t="s">
        <v>5843</v>
      </c>
      <c r="C3397" s="375" t="s">
        <v>113</v>
      </c>
      <c r="D3397" s="375" t="s">
        <v>22422</v>
      </c>
      <c r="F3397" t="str">
        <f t="shared" ref="F3397:F3460" si="108">TRIM(A3397)</f>
        <v>89430</v>
      </c>
      <c r="H3397" s="35">
        <f t="shared" ref="H3397:H3460" si="109">ROUND(D3397*(1+$H$1),2)</f>
        <v>10.47</v>
      </c>
    </row>
    <row r="3398" spans="1:8" ht="40.5">
      <c r="A3398" s="375" t="s">
        <v>10887</v>
      </c>
      <c r="B3398" s="330" t="s">
        <v>5844</v>
      </c>
      <c r="C3398" s="375" t="s">
        <v>113</v>
      </c>
      <c r="D3398" s="375" t="s">
        <v>7696</v>
      </c>
      <c r="F3398" t="str">
        <f t="shared" si="108"/>
        <v>89431</v>
      </c>
      <c r="H3398" s="35">
        <f t="shared" si="109"/>
        <v>6.19</v>
      </c>
    </row>
    <row r="3399" spans="1:8" ht="40.5">
      <c r="A3399" s="375" t="s">
        <v>10888</v>
      </c>
      <c r="B3399" s="330" t="s">
        <v>5845</v>
      </c>
      <c r="C3399" s="375" t="s">
        <v>113</v>
      </c>
      <c r="D3399" s="375" t="s">
        <v>17466</v>
      </c>
      <c r="F3399" t="str">
        <f t="shared" si="108"/>
        <v>89432</v>
      </c>
      <c r="H3399" s="35">
        <f t="shared" si="109"/>
        <v>29</v>
      </c>
    </row>
    <row r="3400" spans="1:8" ht="40.5">
      <c r="A3400" s="375" t="s">
        <v>10889</v>
      </c>
      <c r="B3400" s="330" t="s">
        <v>5846</v>
      </c>
      <c r="C3400" s="375" t="s">
        <v>113</v>
      </c>
      <c r="D3400" s="375" t="s">
        <v>10886</v>
      </c>
      <c r="F3400" t="str">
        <f t="shared" si="108"/>
        <v>89433</v>
      </c>
      <c r="H3400" s="35">
        <f t="shared" si="109"/>
        <v>8.77</v>
      </c>
    </row>
    <row r="3401" spans="1:8" ht="40.5">
      <c r="A3401" s="375" t="s">
        <v>10890</v>
      </c>
      <c r="B3401" s="330" t="s">
        <v>5847</v>
      </c>
      <c r="C3401" s="375" t="s">
        <v>113</v>
      </c>
      <c r="D3401" s="375" t="s">
        <v>27427</v>
      </c>
      <c r="F3401" t="str">
        <f t="shared" si="108"/>
        <v>89434</v>
      </c>
      <c r="H3401" s="35">
        <f t="shared" si="109"/>
        <v>9.65</v>
      </c>
    </row>
    <row r="3402" spans="1:8" ht="40.5">
      <c r="A3402" s="375" t="s">
        <v>10891</v>
      </c>
      <c r="B3402" s="330" t="s">
        <v>5848</v>
      </c>
      <c r="C3402" s="375" t="s">
        <v>113</v>
      </c>
      <c r="D3402" s="375" t="s">
        <v>23707</v>
      </c>
      <c r="F3402" t="str">
        <f t="shared" si="108"/>
        <v>89435</v>
      </c>
      <c r="H3402" s="35">
        <f t="shared" si="109"/>
        <v>19.059999999999999</v>
      </c>
    </row>
    <row r="3403" spans="1:8" ht="54">
      <c r="A3403" s="375" t="s">
        <v>10892</v>
      </c>
      <c r="B3403" s="330" t="s">
        <v>5849</v>
      </c>
      <c r="C3403" s="375" t="s">
        <v>113</v>
      </c>
      <c r="D3403" s="375" t="s">
        <v>10345</v>
      </c>
      <c r="F3403" t="str">
        <f t="shared" si="108"/>
        <v>89436</v>
      </c>
      <c r="H3403" s="35">
        <f t="shared" si="109"/>
        <v>6.08</v>
      </c>
    </row>
    <row r="3404" spans="1:8" ht="40.5">
      <c r="A3404" s="375" t="s">
        <v>10893</v>
      </c>
      <c r="B3404" s="330" t="s">
        <v>5850</v>
      </c>
      <c r="C3404" s="375" t="s">
        <v>113</v>
      </c>
      <c r="D3404" s="375" t="s">
        <v>22683</v>
      </c>
      <c r="F3404" t="str">
        <f t="shared" si="108"/>
        <v>89437</v>
      </c>
      <c r="H3404" s="35">
        <f t="shared" si="109"/>
        <v>22.98</v>
      </c>
    </row>
    <row r="3405" spans="1:8" ht="40.5">
      <c r="A3405" s="375" t="s">
        <v>10894</v>
      </c>
      <c r="B3405" s="330" t="s">
        <v>5851</v>
      </c>
      <c r="C3405" s="375" t="s">
        <v>113</v>
      </c>
      <c r="D3405" s="375" t="s">
        <v>16556</v>
      </c>
      <c r="F3405" t="str">
        <f t="shared" si="108"/>
        <v>89438</v>
      </c>
      <c r="H3405" s="35">
        <f t="shared" si="109"/>
        <v>6.42</v>
      </c>
    </row>
    <row r="3406" spans="1:8" ht="54">
      <c r="A3406" s="375" t="s">
        <v>10896</v>
      </c>
      <c r="B3406" s="330" t="s">
        <v>5852</v>
      </c>
      <c r="C3406" s="375" t="s">
        <v>113</v>
      </c>
      <c r="D3406" s="375" t="s">
        <v>14353</v>
      </c>
      <c r="F3406" t="str">
        <f t="shared" si="108"/>
        <v>89439</v>
      </c>
      <c r="H3406" s="35">
        <f t="shared" si="109"/>
        <v>8.48</v>
      </c>
    </row>
    <row r="3407" spans="1:8" ht="40.5">
      <c r="A3407" s="375" t="s">
        <v>10897</v>
      </c>
      <c r="B3407" s="330" t="s">
        <v>5853</v>
      </c>
      <c r="C3407" s="375" t="s">
        <v>113</v>
      </c>
      <c r="D3407" s="375" t="s">
        <v>9010</v>
      </c>
      <c r="F3407" t="str">
        <f t="shared" si="108"/>
        <v>89440</v>
      </c>
      <c r="H3407" s="35">
        <f t="shared" si="109"/>
        <v>7.75</v>
      </c>
    </row>
    <row r="3408" spans="1:8" ht="54">
      <c r="A3408" s="375" t="s">
        <v>10898</v>
      </c>
      <c r="B3408" s="330" t="s">
        <v>5854</v>
      </c>
      <c r="C3408" s="375" t="s">
        <v>113</v>
      </c>
      <c r="D3408" s="375" t="s">
        <v>25098</v>
      </c>
      <c r="F3408" t="str">
        <f t="shared" si="108"/>
        <v>89441</v>
      </c>
      <c r="H3408" s="35">
        <f t="shared" si="109"/>
        <v>15.42</v>
      </c>
    </row>
    <row r="3409" spans="1:8" ht="40.5">
      <c r="A3409" s="375" t="s">
        <v>10900</v>
      </c>
      <c r="B3409" s="330" t="s">
        <v>5855</v>
      </c>
      <c r="C3409" s="375" t="s">
        <v>113</v>
      </c>
      <c r="D3409" s="375" t="s">
        <v>10169</v>
      </c>
      <c r="F3409" t="str">
        <f t="shared" si="108"/>
        <v>89442</v>
      </c>
      <c r="H3409" s="35">
        <f t="shared" si="109"/>
        <v>9.8000000000000007</v>
      </c>
    </row>
    <row r="3410" spans="1:8" ht="40.5">
      <c r="A3410" s="375" t="s">
        <v>10901</v>
      </c>
      <c r="B3410" s="330" t="s">
        <v>5856</v>
      </c>
      <c r="C3410" s="375" t="s">
        <v>113</v>
      </c>
      <c r="D3410" s="375" t="s">
        <v>14149</v>
      </c>
      <c r="F3410" t="str">
        <f t="shared" si="108"/>
        <v>89443</v>
      </c>
      <c r="H3410" s="35">
        <f t="shared" si="109"/>
        <v>12.16</v>
      </c>
    </row>
    <row r="3411" spans="1:8" ht="54">
      <c r="A3411" s="375" t="s">
        <v>10902</v>
      </c>
      <c r="B3411" s="330" t="s">
        <v>5857</v>
      </c>
      <c r="C3411" s="375" t="s">
        <v>113</v>
      </c>
      <c r="D3411" s="375" t="s">
        <v>25241</v>
      </c>
      <c r="F3411" t="str">
        <f t="shared" si="108"/>
        <v>89444</v>
      </c>
      <c r="H3411" s="35">
        <f t="shared" si="109"/>
        <v>25.16</v>
      </c>
    </row>
    <row r="3412" spans="1:8" ht="40.5">
      <c r="A3412" s="375" t="s">
        <v>10903</v>
      </c>
      <c r="B3412" s="330" t="s">
        <v>5858</v>
      </c>
      <c r="C3412" s="375" t="s">
        <v>113</v>
      </c>
      <c r="D3412" s="375" t="s">
        <v>27428</v>
      </c>
      <c r="F3412" t="str">
        <f t="shared" si="108"/>
        <v>89445</v>
      </c>
      <c r="H3412" s="35">
        <f t="shared" si="109"/>
        <v>14.19</v>
      </c>
    </row>
    <row r="3413" spans="1:8" ht="40.5">
      <c r="A3413" s="375" t="s">
        <v>10904</v>
      </c>
      <c r="B3413" s="330" t="s">
        <v>5859</v>
      </c>
      <c r="C3413" s="375" t="s">
        <v>113</v>
      </c>
      <c r="D3413" s="375" t="s">
        <v>8264</v>
      </c>
      <c r="F3413" t="str">
        <f t="shared" si="108"/>
        <v>89481</v>
      </c>
      <c r="H3413" s="35">
        <f t="shared" si="109"/>
        <v>4.17</v>
      </c>
    </row>
    <row r="3414" spans="1:8" ht="40.5">
      <c r="A3414" s="375" t="s">
        <v>10905</v>
      </c>
      <c r="B3414" s="330" t="s">
        <v>5860</v>
      </c>
      <c r="C3414" s="375" t="s">
        <v>113</v>
      </c>
      <c r="D3414" s="375" t="s">
        <v>13849</v>
      </c>
      <c r="F3414" t="str">
        <f t="shared" si="108"/>
        <v>89485</v>
      </c>
      <c r="H3414" s="35">
        <f t="shared" si="109"/>
        <v>4.95</v>
      </c>
    </row>
    <row r="3415" spans="1:8" ht="40.5">
      <c r="A3415" s="375" t="s">
        <v>10906</v>
      </c>
      <c r="B3415" s="330" t="s">
        <v>5861</v>
      </c>
      <c r="C3415" s="375" t="s">
        <v>113</v>
      </c>
      <c r="D3415" s="375" t="s">
        <v>10101</v>
      </c>
      <c r="F3415" t="str">
        <f t="shared" si="108"/>
        <v>89489</v>
      </c>
      <c r="H3415" s="35">
        <f t="shared" si="109"/>
        <v>6.55</v>
      </c>
    </row>
    <row r="3416" spans="1:8" ht="40.5">
      <c r="A3416" s="375" t="s">
        <v>10908</v>
      </c>
      <c r="B3416" s="330" t="s">
        <v>5862</v>
      </c>
      <c r="C3416" s="375" t="s">
        <v>113</v>
      </c>
      <c r="D3416" s="375" t="s">
        <v>13777</v>
      </c>
      <c r="F3416" t="str">
        <f t="shared" si="108"/>
        <v>89490</v>
      </c>
      <c r="H3416" s="35">
        <f t="shared" si="109"/>
        <v>5.83</v>
      </c>
    </row>
    <row r="3417" spans="1:8" ht="40.5">
      <c r="A3417" s="375" t="s">
        <v>10909</v>
      </c>
      <c r="B3417" s="330" t="s">
        <v>5863</v>
      </c>
      <c r="C3417" s="375" t="s">
        <v>113</v>
      </c>
      <c r="D3417" s="375" t="s">
        <v>22202</v>
      </c>
      <c r="F3417" t="str">
        <f t="shared" si="108"/>
        <v>89492</v>
      </c>
      <c r="H3417" s="35">
        <f t="shared" si="109"/>
        <v>6.5</v>
      </c>
    </row>
    <row r="3418" spans="1:8" ht="40.5">
      <c r="A3418" s="375" t="s">
        <v>10910</v>
      </c>
      <c r="B3418" s="330" t="s">
        <v>5864</v>
      </c>
      <c r="C3418" s="375" t="s">
        <v>113</v>
      </c>
      <c r="D3418" s="375" t="s">
        <v>24610</v>
      </c>
      <c r="F3418" t="str">
        <f t="shared" si="108"/>
        <v>89493</v>
      </c>
      <c r="H3418" s="35">
        <f t="shared" si="109"/>
        <v>8.68</v>
      </c>
    </row>
    <row r="3419" spans="1:8" ht="40.5">
      <c r="A3419" s="375" t="s">
        <v>10911</v>
      </c>
      <c r="B3419" s="330" t="s">
        <v>5865</v>
      </c>
      <c r="C3419" s="375" t="s">
        <v>113</v>
      </c>
      <c r="D3419" s="375" t="s">
        <v>12177</v>
      </c>
      <c r="F3419" t="str">
        <f t="shared" si="108"/>
        <v>89494</v>
      </c>
      <c r="H3419" s="35">
        <f t="shared" si="109"/>
        <v>11.37</v>
      </c>
    </row>
    <row r="3420" spans="1:8" ht="40.5">
      <c r="A3420" s="375" t="s">
        <v>10913</v>
      </c>
      <c r="B3420" s="330" t="s">
        <v>5866</v>
      </c>
      <c r="C3420" s="375" t="s">
        <v>113</v>
      </c>
      <c r="D3420" s="375" t="s">
        <v>12153</v>
      </c>
      <c r="F3420" t="str">
        <f t="shared" si="108"/>
        <v>89496</v>
      </c>
      <c r="H3420" s="35">
        <f t="shared" si="109"/>
        <v>8.2200000000000006</v>
      </c>
    </row>
    <row r="3421" spans="1:8" ht="40.5">
      <c r="A3421" s="375" t="s">
        <v>10914</v>
      </c>
      <c r="B3421" s="330" t="s">
        <v>5867</v>
      </c>
      <c r="C3421" s="375" t="s">
        <v>113</v>
      </c>
      <c r="D3421" s="375" t="s">
        <v>26875</v>
      </c>
      <c r="F3421" t="str">
        <f t="shared" si="108"/>
        <v>89497</v>
      </c>
      <c r="H3421" s="35">
        <f t="shared" si="109"/>
        <v>10.61</v>
      </c>
    </row>
    <row r="3422" spans="1:8" ht="40.5">
      <c r="A3422" s="375" t="s">
        <v>10915</v>
      </c>
      <c r="B3422" s="330" t="s">
        <v>5868</v>
      </c>
      <c r="C3422" s="375" t="s">
        <v>113</v>
      </c>
      <c r="D3422" s="375" t="s">
        <v>22204</v>
      </c>
      <c r="F3422" t="str">
        <f t="shared" si="108"/>
        <v>89498</v>
      </c>
      <c r="H3422" s="35">
        <f t="shared" si="109"/>
        <v>11.59</v>
      </c>
    </row>
    <row r="3423" spans="1:8" ht="40.5">
      <c r="A3423" s="375" t="s">
        <v>10917</v>
      </c>
      <c r="B3423" s="330" t="s">
        <v>5869</v>
      </c>
      <c r="C3423" s="375" t="s">
        <v>113</v>
      </c>
      <c r="D3423" s="375" t="s">
        <v>8785</v>
      </c>
      <c r="F3423" t="str">
        <f t="shared" si="108"/>
        <v>89499</v>
      </c>
      <c r="H3423" s="35">
        <f t="shared" si="109"/>
        <v>17.920000000000002</v>
      </c>
    </row>
    <row r="3424" spans="1:8" ht="40.5">
      <c r="A3424" s="375" t="s">
        <v>10918</v>
      </c>
      <c r="B3424" s="330" t="s">
        <v>5870</v>
      </c>
      <c r="C3424" s="375" t="s">
        <v>113</v>
      </c>
      <c r="D3424" s="375" t="s">
        <v>10647</v>
      </c>
      <c r="F3424" t="str">
        <f t="shared" si="108"/>
        <v>89500</v>
      </c>
      <c r="H3424" s="35">
        <f t="shared" si="109"/>
        <v>11.79</v>
      </c>
    </row>
    <row r="3425" spans="1:8" ht="40.5">
      <c r="A3425" s="375" t="s">
        <v>10919</v>
      </c>
      <c r="B3425" s="330" t="s">
        <v>5871</v>
      </c>
      <c r="C3425" s="375" t="s">
        <v>113</v>
      </c>
      <c r="D3425" s="375" t="s">
        <v>9598</v>
      </c>
      <c r="F3425" t="str">
        <f t="shared" si="108"/>
        <v>89501</v>
      </c>
      <c r="H3425" s="35">
        <f t="shared" si="109"/>
        <v>12.71</v>
      </c>
    </row>
    <row r="3426" spans="1:8" ht="40.5">
      <c r="A3426" s="375" t="s">
        <v>10921</v>
      </c>
      <c r="B3426" s="330" t="s">
        <v>5872</v>
      </c>
      <c r="C3426" s="375" t="s">
        <v>113</v>
      </c>
      <c r="D3426" s="375" t="s">
        <v>21716</v>
      </c>
      <c r="F3426" t="str">
        <f t="shared" si="108"/>
        <v>89502</v>
      </c>
      <c r="H3426" s="35">
        <f t="shared" si="109"/>
        <v>14.5</v>
      </c>
    </row>
    <row r="3427" spans="1:8" ht="40.5">
      <c r="A3427" s="375" t="s">
        <v>10922</v>
      </c>
      <c r="B3427" s="330" t="s">
        <v>5873</v>
      </c>
      <c r="C3427" s="375" t="s">
        <v>113</v>
      </c>
      <c r="D3427" s="375" t="s">
        <v>24772</v>
      </c>
      <c r="F3427" t="str">
        <f t="shared" si="108"/>
        <v>89503</v>
      </c>
      <c r="H3427" s="35">
        <f t="shared" si="109"/>
        <v>22.35</v>
      </c>
    </row>
    <row r="3428" spans="1:8" ht="40.5">
      <c r="A3428" s="375" t="s">
        <v>10923</v>
      </c>
      <c r="B3428" s="330" t="s">
        <v>5874</v>
      </c>
      <c r="C3428" s="375" t="s">
        <v>113</v>
      </c>
      <c r="D3428" s="375" t="s">
        <v>10398</v>
      </c>
      <c r="F3428" t="str">
        <f t="shared" si="108"/>
        <v>89504</v>
      </c>
      <c r="H3428" s="35">
        <f t="shared" si="109"/>
        <v>19.5</v>
      </c>
    </row>
    <row r="3429" spans="1:8" ht="40.5">
      <c r="A3429" s="375" t="s">
        <v>10924</v>
      </c>
      <c r="B3429" s="330" t="s">
        <v>5875</v>
      </c>
      <c r="C3429" s="375" t="s">
        <v>113</v>
      </c>
      <c r="D3429" s="375" t="s">
        <v>23757</v>
      </c>
      <c r="F3429" t="str">
        <f t="shared" si="108"/>
        <v>89505</v>
      </c>
      <c r="H3429" s="35">
        <f t="shared" si="109"/>
        <v>33.44</v>
      </c>
    </row>
    <row r="3430" spans="1:8" ht="40.5">
      <c r="A3430" s="375" t="s">
        <v>10925</v>
      </c>
      <c r="B3430" s="330" t="s">
        <v>5876</v>
      </c>
      <c r="C3430" s="375" t="s">
        <v>113</v>
      </c>
      <c r="D3430" s="375" t="s">
        <v>27429</v>
      </c>
      <c r="F3430" t="str">
        <f t="shared" si="108"/>
        <v>89506</v>
      </c>
      <c r="H3430" s="35">
        <f t="shared" si="109"/>
        <v>37.72</v>
      </c>
    </row>
    <row r="3431" spans="1:8" ht="40.5">
      <c r="A3431" s="375" t="s">
        <v>10926</v>
      </c>
      <c r="B3431" s="330" t="s">
        <v>5877</v>
      </c>
      <c r="C3431" s="375" t="s">
        <v>113</v>
      </c>
      <c r="D3431" s="375" t="s">
        <v>24468</v>
      </c>
      <c r="F3431" t="str">
        <f t="shared" si="108"/>
        <v>89507</v>
      </c>
      <c r="H3431" s="35">
        <f t="shared" si="109"/>
        <v>46.65</v>
      </c>
    </row>
    <row r="3432" spans="1:8" ht="40.5">
      <c r="A3432" s="375" t="s">
        <v>10927</v>
      </c>
      <c r="B3432" s="330" t="s">
        <v>5878</v>
      </c>
      <c r="C3432" s="375" t="s">
        <v>113</v>
      </c>
      <c r="D3432" s="375" t="s">
        <v>27430</v>
      </c>
      <c r="F3432" t="str">
        <f t="shared" si="108"/>
        <v>89510</v>
      </c>
      <c r="H3432" s="35">
        <f t="shared" si="109"/>
        <v>30.28</v>
      </c>
    </row>
    <row r="3433" spans="1:8" ht="40.5">
      <c r="A3433" s="375" t="s">
        <v>10928</v>
      </c>
      <c r="B3433" s="330" t="s">
        <v>5879</v>
      </c>
      <c r="C3433" s="375" t="s">
        <v>113</v>
      </c>
      <c r="D3433" s="375" t="s">
        <v>27431</v>
      </c>
      <c r="F3433" t="str">
        <f t="shared" si="108"/>
        <v>89513</v>
      </c>
      <c r="H3433" s="35">
        <f t="shared" si="109"/>
        <v>105.06</v>
      </c>
    </row>
    <row r="3434" spans="1:8" ht="40.5">
      <c r="A3434" s="375" t="s">
        <v>10929</v>
      </c>
      <c r="B3434" s="330" t="s">
        <v>5880</v>
      </c>
      <c r="C3434" s="375" t="s">
        <v>113</v>
      </c>
      <c r="D3434" s="375" t="s">
        <v>25657</v>
      </c>
      <c r="F3434" t="str">
        <f t="shared" si="108"/>
        <v>89514</v>
      </c>
      <c r="H3434" s="35">
        <f t="shared" si="109"/>
        <v>10.17</v>
      </c>
    </row>
    <row r="3435" spans="1:8" ht="40.5">
      <c r="A3435" s="375" t="s">
        <v>10930</v>
      </c>
      <c r="B3435" s="330" t="s">
        <v>5881</v>
      </c>
      <c r="C3435" s="375" t="s">
        <v>113</v>
      </c>
      <c r="D3435" s="375" t="s">
        <v>27432</v>
      </c>
      <c r="F3435" t="str">
        <f t="shared" si="108"/>
        <v>89515</v>
      </c>
      <c r="H3435" s="35">
        <f t="shared" si="109"/>
        <v>78.95</v>
      </c>
    </row>
    <row r="3436" spans="1:8" ht="40.5">
      <c r="A3436" s="375" t="s">
        <v>10931</v>
      </c>
      <c r="B3436" s="330" t="s">
        <v>5882</v>
      </c>
      <c r="C3436" s="375" t="s">
        <v>113</v>
      </c>
      <c r="D3436" s="375" t="s">
        <v>26585</v>
      </c>
      <c r="F3436" t="str">
        <f t="shared" si="108"/>
        <v>89516</v>
      </c>
      <c r="H3436" s="35">
        <f t="shared" si="109"/>
        <v>8.7200000000000006</v>
      </c>
    </row>
    <row r="3437" spans="1:8" ht="40.5">
      <c r="A3437" s="375" t="s">
        <v>10932</v>
      </c>
      <c r="B3437" s="330" t="s">
        <v>5883</v>
      </c>
      <c r="C3437" s="375" t="s">
        <v>113</v>
      </c>
      <c r="D3437" s="375" t="s">
        <v>24617</v>
      </c>
      <c r="F3437" t="str">
        <f t="shared" si="108"/>
        <v>89517</v>
      </c>
      <c r="H3437" s="35">
        <f t="shared" si="109"/>
        <v>66.25</v>
      </c>
    </row>
    <row r="3438" spans="1:8" ht="40.5">
      <c r="A3438" s="375" t="s">
        <v>10933</v>
      </c>
      <c r="B3438" s="330" t="s">
        <v>5884</v>
      </c>
      <c r="C3438" s="375" t="s">
        <v>113</v>
      </c>
      <c r="D3438" s="375" t="s">
        <v>22589</v>
      </c>
      <c r="F3438" t="str">
        <f t="shared" si="108"/>
        <v>89518</v>
      </c>
      <c r="H3438" s="35">
        <f t="shared" si="109"/>
        <v>14.37</v>
      </c>
    </row>
    <row r="3439" spans="1:8" ht="40.5">
      <c r="A3439" s="375" t="s">
        <v>10934</v>
      </c>
      <c r="B3439" s="330" t="s">
        <v>5885</v>
      </c>
      <c r="C3439" s="375" t="s">
        <v>113</v>
      </c>
      <c r="D3439" s="375" t="s">
        <v>27433</v>
      </c>
      <c r="F3439" t="str">
        <f t="shared" si="108"/>
        <v>89519</v>
      </c>
      <c r="H3439" s="35">
        <f t="shared" si="109"/>
        <v>44.33</v>
      </c>
    </row>
    <row r="3440" spans="1:8" ht="40.5">
      <c r="A3440" s="375" t="s">
        <v>10935</v>
      </c>
      <c r="B3440" s="330" t="s">
        <v>5886</v>
      </c>
      <c r="C3440" s="375" t="s">
        <v>113</v>
      </c>
      <c r="D3440" s="375" t="s">
        <v>13703</v>
      </c>
      <c r="F3440" t="str">
        <f t="shared" si="108"/>
        <v>89520</v>
      </c>
      <c r="H3440" s="35">
        <f t="shared" si="109"/>
        <v>12.47</v>
      </c>
    </row>
    <row r="3441" spans="1:8" ht="40.5">
      <c r="A3441" s="375" t="s">
        <v>10936</v>
      </c>
      <c r="B3441" s="330" t="s">
        <v>5887</v>
      </c>
      <c r="C3441" s="375" t="s">
        <v>113</v>
      </c>
      <c r="D3441" s="375" t="s">
        <v>27434</v>
      </c>
      <c r="F3441" t="str">
        <f t="shared" si="108"/>
        <v>89521</v>
      </c>
      <c r="H3441" s="35">
        <f t="shared" si="109"/>
        <v>123.84</v>
      </c>
    </row>
    <row r="3442" spans="1:8" ht="40.5">
      <c r="A3442" s="375" t="s">
        <v>10937</v>
      </c>
      <c r="B3442" s="330" t="s">
        <v>5888</v>
      </c>
      <c r="C3442" s="375" t="s">
        <v>113</v>
      </c>
      <c r="D3442" s="375" t="s">
        <v>22418</v>
      </c>
      <c r="F3442" t="str">
        <f t="shared" si="108"/>
        <v>89522</v>
      </c>
      <c r="H3442" s="35">
        <f t="shared" si="109"/>
        <v>29.46</v>
      </c>
    </row>
    <row r="3443" spans="1:8" ht="40.5">
      <c r="A3443" s="375" t="s">
        <v>10938</v>
      </c>
      <c r="B3443" s="330" t="s">
        <v>5889</v>
      </c>
      <c r="C3443" s="375" t="s">
        <v>113</v>
      </c>
      <c r="D3443" s="375" t="s">
        <v>23715</v>
      </c>
      <c r="F3443" t="str">
        <f t="shared" si="108"/>
        <v>89523</v>
      </c>
      <c r="H3443" s="35">
        <f t="shared" si="109"/>
        <v>93.1</v>
      </c>
    </row>
    <row r="3444" spans="1:8" ht="40.5">
      <c r="A3444" s="375" t="s">
        <v>10939</v>
      </c>
      <c r="B3444" s="330" t="s">
        <v>5890</v>
      </c>
      <c r="C3444" s="375" t="s">
        <v>113</v>
      </c>
      <c r="D3444" s="375" t="s">
        <v>24917</v>
      </c>
      <c r="F3444" t="str">
        <f t="shared" si="108"/>
        <v>89524</v>
      </c>
      <c r="H3444" s="35">
        <f t="shared" si="109"/>
        <v>25.8</v>
      </c>
    </row>
    <row r="3445" spans="1:8" ht="40.5">
      <c r="A3445" s="375" t="s">
        <v>10940</v>
      </c>
      <c r="B3445" s="330" t="s">
        <v>5891</v>
      </c>
      <c r="C3445" s="375" t="s">
        <v>113</v>
      </c>
      <c r="D3445" s="375" t="s">
        <v>27435</v>
      </c>
      <c r="F3445" t="str">
        <f t="shared" si="108"/>
        <v>89525</v>
      </c>
      <c r="H3445" s="35">
        <f t="shared" si="109"/>
        <v>91.54</v>
      </c>
    </row>
    <row r="3446" spans="1:8" ht="40.5">
      <c r="A3446" s="375" t="s">
        <v>10941</v>
      </c>
      <c r="B3446" s="330" t="s">
        <v>5892</v>
      </c>
      <c r="C3446" s="375" t="s">
        <v>113</v>
      </c>
      <c r="D3446" s="375" t="s">
        <v>27436</v>
      </c>
      <c r="F3446" t="str">
        <f t="shared" si="108"/>
        <v>89526</v>
      </c>
      <c r="H3446" s="35">
        <f t="shared" si="109"/>
        <v>39.130000000000003</v>
      </c>
    </row>
    <row r="3447" spans="1:8" ht="40.5">
      <c r="A3447" s="375" t="s">
        <v>10942</v>
      </c>
      <c r="B3447" s="330" t="s">
        <v>5893</v>
      </c>
      <c r="C3447" s="375" t="s">
        <v>113</v>
      </c>
      <c r="D3447" s="375" t="s">
        <v>24428</v>
      </c>
      <c r="F3447" t="str">
        <f t="shared" si="108"/>
        <v>89527</v>
      </c>
      <c r="H3447" s="35">
        <f t="shared" si="109"/>
        <v>69.97</v>
      </c>
    </row>
    <row r="3448" spans="1:8" ht="40.5">
      <c r="A3448" s="375" t="s">
        <v>10943</v>
      </c>
      <c r="B3448" s="330" t="s">
        <v>5894</v>
      </c>
      <c r="C3448" s="375" t="s">
        <v>113</v>
      </c>
      <c r="D3448" s="375" t="s">
        <v>13709</v>
      </c>
      <c r="F3448" t="str">
        <f t="shared" si="108"/>
        <v>89528</v>
      </c>
      <c r="H3448" s="35">
        <f t="shared" si="109"/>
        <v>3.41</v>
      </c>
    </row>
    <row r="3449" spans="1:8" ht="40.5">
      <c r="A3449" s="375" t="s">
        <v>10945</v>
      </c>
      <c r="B3449" s="330" t="s">
        <v>3308</v>
      </c>
      <c r="C3449" s="375" t="s">
        <v>113</v>
      </c>
      <c r="D3449" s="375" t="s">
        <v>27437</v>
      </c>
      <c r="F3449" t="str">
        <f t="shared" si="108"/>
        <v>89529</v>
      </c>
      <c r="H3449" s="35">
        <f t="shared" si="109"/>
        <v>44.2</v>
      </c>
    </row>
    <row r="3450" spans="1:8" ht="40.5">
      <c r="A3450" s="375" t="s">
        <v>10946</v>
      </c>
      <c r="B3450" s="330" t="s">
        <v>5895</v>
      </c>
      <c r="C3450" s="375" t="s">
        <v>113</v>
      </c>
      <c r="D3450" s="375" t="s">
        <v>17873</v>
      </c>
      <c r="F3450" t="str">
        <f t="shared" si="108"/>
        <v>89530</v>
      </c>
      <c r="H3450" s="35">
        <f t="shared" si="109"/>
        <v>12.97</v>
      </c>
    </row>
    <row r="3451" spans="1:8" ht="40.5">
      <c r="A3451" s="375" t="s">
        <v>10948</v>
      </c>
      <c r="B3451" s="330" t="s">
        <v>3309</v>
      </c>
      <c r="C3451" s="375" t="s">
        <v>113</v>
      </c>
      <c r="D3451" s="375" t="s">
        <v>27438</v>
      </c>
      <c r="F3451" t="str">
        <f t="shared" si="108"/>
        <v>89531</v>
      </c>
      <c r="H3451" s="35">
        <f t="shared" si="109"/>
        <v>35.31</v>
      </c>
    </row>
    <row r="3452" spans="1:8" ht="40.5">
      <c r="A3452" s="375" t="s">
        <v>10949</v>
      </c>
      <c r="B3452" s="330" t="s">
        <v>5896</v>
      </c>
      <c r="C3452" s="375" t="s">
        <v>113</v>
      </c>
      <c r="D3452" s="375" t="s">
        <v>11082</v>
      </c>
      <c r="F3452" t="str">
        <f t="shared" si="108"/>
        <v>89532</v>
      </c>
      <c r="H3452" s="35">
        <f t="shared" si="109"/>
        <v>6.34</v>
      </c>
    </row>
    <row r="3453" spans="1:8" ht="54">
      <c r="A3453" s="375" t="s">
        <v>10950</v>
      </c>
      <c r="B3453" s="330" t="s">
        <v>5897</v>
      </c>
      <c r="C3453" s="375" t="s">
        <v>113</v>
      </c>
      <c r="D3453" s="375" t="s">
        <v>27438</v>
      </c>
      <c r="F3453" t="str">
        <f t="shared" si="108"/>
        <v>89533</v>
      </c>
      <c r="H3453" s="35">
        <f t="shared" si="109"/>
        <v>35.31</v>
      </c>
    </row>
    <row r="3454" spans="1:8" ht="40.5">
      <c r="A3454" s="375" t="s">
        <v>10951</v>
      </c>
      <c r="B3454" s="330" t="s">
        <v>5898</v>
      </c>
      <c r="C3454" s="375" t="s">
        <v>113</v>
      </c>
      <c r="D3454" s="375" t="s">
        <v>8537</v>
      </c>
      <c r="F3454" t="str">
        <f t="shared" si="108"/>
        <v>89534</v>
      </c>
      <c r="H3454" s="35">
        <f t="shared" si="109"/>
        <v>4.26</v>
      </c>
    </row>
    <row r="3455" spans="1:8" ht="40.5">
      <c r="A3455" s="375" t="s">
        <v>10952</v>
      </c>
      <c r="B3455" s="330" t="s">
        <v>5899</v>
      </c>
      <c r="C3455" s="375" t="s">
        <v>113</v>
      </c>
      <c r="D3455" s="375" t="s">
        <v>21755</v>
      </c>
      <c r="F3455" t="str">
        <f t="shared" si="108"/>
        <v>89535</v>
      </c>
      <c r="H3455" s="35">
        <f t="shared" si="109"/>
        <v>58.17</v>
      </c>
    </row>
    <row r="3456" spans="1:8" ht="40.5">
      <c r="A3456" s="375" t="s">
        <v>10953</v>
      </c>
      <c r="B3456" s="330" t="s">
        <v>5900</v>
      </c>
      <c r="C3456" s="375" t="s">
        <v>113</v>
      </c>
      <c r="D3456" s="375" t="s">
        <v>24649</v>
      </c>
      <c r="F3456" t="str">
        <f t="shared" si="108"/>
        <v>89536</v>
      </c>
      <c r="H3456" s="35">
        <f t="shared" si="109"/>
        <v>11.64</v>
      </c>
    </row>
    <row r="3457" spans="1:8" ht="54">
      <c r="A3457" s="375" t="s">
        <v>10955</v>
      </c>
      <c r="B3457" s="330" t="s">
        <v>5901</v>
      </c>
      <c r="C3457" s="375" t="s">
        <v>113</v>
      </c>
      <c r="D3457" s="375" t="s">
        <v>8782</v>
      </c>
      <c r="F3457" t="str">
        <f t="shared" si="108"/>
        <v>89538</v>
      </c>
      <c r="H3457" s="35">
        <f t="shared" si="109"/>
        <v>3.51</v>
      </c>
    </row>
    <row r="3458" spans="1:8" ht="40.5">
      <c r="A3458" s="375" t="s">
        <v>10957</v>
      </c>
      <c r="B3458" s="330" t="s">
        <v>5902</v>
      </c>
      <c r="C3458" s="375" t="s">
        <v>113</v>
      </c>
      <c r="D3458" s="375" t="s">
        <v>24415</v>
      </c>
      <c r="F3458" t="str">
        <f t="shared" si="108"/>
        <v>89540</v>
      </c>
      <c r="H3458" s="35">
        <f t="shared" si="109"/>
        <v>9.61</v>
      </c>
    </row>
    <row r="3459" spans="1:8" ht="40.5">
      <c r="A3459" s="375" t="s">
        <v>10958</v>
      </c>
      <c r="B3459" s="330" t="s">
        <v>5903</v>
      </c>
      <c r="C3459" s="375" t="s">
        <v>113</v>
      </c>
      <c r="D3459" s="375" t="s">
        <v>13226</v>
      </c>
      <c r="F3459" t="str">
        <f t="shared" si="108"/>
        <v>89541</v>
      </c>
      <c r="H3459" s="35">
        <f t="shared" si="109"/>
        <v>5.25</v>
      </c>
    </row>
    <row r="3460" spans="1:8" ht="40.5">
      <c r="A3460" s="375" t="s">
        <v>10959</v>
      </c>
      <c r="B3460" s="330" t="s">
        <v>5904</v>
      </c>
      <c r="C3460" s="375" t="s">
        <v>113</v>
      </c>
      <c r="D3460" s="375" t="s">
        <v>25047</v>
      </c>
      <c r="F3460" t="str">
        <f t="shared" si="108"/>
        <v>89542</v>
      </c>
      <c r="H3460" s="35">
        <f t="shared" si="109"/>
        <v>28.06</v>
      </c>
    </row>
    <row r="3461" spans="1:8" ht="40.5">
      <c r="A3461" s="375" t="s">
        <v>10960</v>
      </c>
      <c r="B3461" s="330" t="s">
        <v>5905</v>
      </c>
      <c r="C3461" s="375" t="s">
        <v>113</v>
      </c>
      <c r="D3461" s="375" t="s">
        <v>13704</v>
      </c>
      <c r="F3461" t="str">
        <f t="shared" ref="F3461:F3524" si="110">TRIM(A3461)</f>
        <v>89544</v>
      </c>
      <c r="H3461" s="35">
        <f t="shared" ref="H3461:H3524" si="111">ROUND(D3461*(1+$H$1),2)</f>
        <v>8.99</v>
      </c>
    </row>
    <row r="3462" spans="1:8" ht="40.5">
      <c r="A3462" s="375" t="s">
        <v>10962</v>
      </c>
      <c r="B3462" s="330" t="s">
        <v>3310</v>
      </c>
      <c r="C3462" s="375" t="s">
        <v>113</v>
      </c>
      <c r="D3462" s="375" t="s">
        <v>13855</v>
      </c>
      <c r="F3462" t="str">
        <f t="shared" si="110"/>
        <v>89545</v>
      </c>
      <c r="H3462" s="35">
        <f t="shared" si="111"/>
        <v>13.15</v>
      </c>
    </row>
    <row r="3463" spans="1:8" ht="54">
      <c r="A3463" s="375" t="s">
        <v>10964</v>
      </c>
      <c r="B3463" s="330" t="s">
        <v>5906</v>
      </c>
      <c r="C3463" s="375" t="s">
        <v>113</v>
      </c>
      <c r="D3463" s="375" t="s">
        <v>19580</v>
      </c>
      <c r="F3463" t="str">
        <f t="shared" si="110"/>
        <v>89546</v>
      </c>
      <c r="H3463" s="35">
        <f t="shared" si="111"/>
        <v>11.22</v>
      </c>
    </row>
    <row r="3464" spans="1:8" ht="40.5">
      <c r="A3464" s="375" t="s">
        <v>10965</v>
      </c>
      <c r="B3464" s="330" t="s">
        <v>3311</v>
      </c>
      <c r="C3464" s="375" t="s">
        <v>113</v>
      </c>
      <c r="D3464" s="375" t="s">
        <v>21729</v>
      </c>
      <c r="F3464" t="str">
        <f t="shared" si="110"/>
        <v>89547</v>
      </c>
      <c r="H3464" s="35">
        <f t="shared" si="111"/>
        <v>19.48</v>
      </c>
    </row>
    <row r="3465" spans="1:8" ht="40.5">
      <c r="A3465" s="375" t="s">
        <v>10967</v>
      </c>
      <c r="B3465" s="330" t="s">
        <v>2230</v>
      </c>
      <c r="C3465" s="375" t="s">
        <v>113</v>
      </c>
      <c r="D3465" s="375" t="s">
        <v>16701</v>
      </c>
      <c r="F3465" t="str">
        <f t="shared" si="110"/>
        <v>89548</v>
      </c>
      <c r="H3465" s="35">
        <f t="shared" si="111"/>
        <v>21.3</v>
      </c>
    </row>
    <row r="3466" spans="1:8" ht="40.5">
      <c r="A3466" s="375" t="s">
        <v>10969</v>
      </c>
      <c r="B3466" s="330" t="s">
        <v>3312</v>
      </c>
      <c r="C3466" s="375" t="s">
        <v>113</v>
      </c>
      <c r="D3466" s="375" t="s">
        <v>23544</v>
      </c>
      <c r="F3466" t="str">
        <f t="shared" si="110"/>
        <v>89549</v>
      </c>
      <c r="H3466" s="35">
        <f t="shared" si="111"/>
        <v>14.6</v>
      </c>
    </row>
    <row r="3467" spans="1:8" ht="40.5">
      <c r="A3467" s="375" t="s">
        <v>10970</v>
      </c>
      <c r="B3467" s="330" t="s">
        <v>2231</v>
      </c>
      <c r="C3467" s="375" t="s">
        <v>113</v>
      </c>
      <c r="D3467" s="375" t="s">
        <v>27439</v>
      </c>
      <c r="F3467" t="str">
        <f t="shared" si="110"/>
        <v>89550</v>
      </c>
      <c r="H3467" s="35">
        <f t="shared" si="111"/>
        <v>39.450000000000003</v>
      </c>
    </row>
    <row r="3468" spans="1:8" ht="40.5">
      <c r="A3468" s="375" t="s">
        <v>10971</v>
      </c>
      <c r="B3468" s="330" t="s">
        <v>5907</v>
      </c>
      <c r="C3468" s="375" t="s">
        <v>113</v>
      </c>
      <c r="D3468" s="375" t="s">
        <v>13706</v>
      </c>
      <c r="F3468" t="str">
        <f t="shared" si="110"/>
        <v>89551</v>
      </c>
      <c r="H3468" s="35">
        <f t="shared" si="111"/>
        <v>8.7100000000000009</v>
      </c>
    </row>
    <row r="3469" spans="1:8" ht="40.5">
      <c r="A3469" s="375" t="s">
        <v>10973</v>
      </c>
      <c r="B3469" s="330" t="s">
        <v>5908</v>
      </c>
      <c r="C3469" s="375" t="s">
        <v>113</v>
      </c>
      <c r="D3469" s="375" t="s">
        <v>14008</v>
      </c>
      <c r="F3469" t="str">
        <f t="shared" si="110"/>
        <v>89552</v>
      </c>
      <c r="H3469" s="35">
        <f t="shared" si="111"/>
        <v>18.11</v>
      </c>
    </row>
    <row r="3470" spans="1:8" ht="40.5">
      <c r="A3470" s="375" t="s">
        <v>10975</v>
      </c>
      <c r="B3470" s="330" t="s">
        <v>5909</v>
      </c>
      <c r="C3470" s="375" t="s">
        <v>113</v>
      </c>
      <c r="D3470" s="375" t="s">
        <v>22485</v>
      </c>
      <c r="F3470" t="str">
        <f t="shared" si="110"/>
        <v>89553</v>
      </c>
      <c r="H3470" s="35">
        <f t="shared" si="111"/>
        <v>5.13</v>
      </c>
    </row>
    <row r="3471" spans="1:8" ht="40.5">
      <c r="A3471" s="375" t="s">
        <v>10977</v>
      </c>
      <c r="B3471" s="330" t="s">
        <v>3313</v>
      </c>
      <c r="C3471" s="375" t="s">
        <v>113</v>
      </c>
      <c r="D3471" s="375" t="s">
        <v>27440</v>
      </c>
      <c r="F3471" t="str">
        <f t="shared" si="110"/>
        <v>89554</v>
      </c>
      <c r="H3471" s="35">
        <f t="shared" si="111"/>
        <v>23.97</v>
      </c>
    </row>
    <row r="3472" spans="1:8" ht="40.5">
      <c r="A3472" s="375" t="s">
        <v>10978</v>
      </c>
      <c r="B3472" s="330" t="s">
        <v>5910</v>
      </c>
      <c r="C3472" s="375" t="s">
        <v>113</v>
      </c>
      <c r="D3472" s="375" t="s">
        <v>22183</v>
      </c>
      <c r="F3472" t="str">
        <f t="shared" si="110"/>
        <v>89555</v>
      </c>
      <c r="H3472" s="35">
        <f t="shared" si="111"/>
        <v>22.03</v>
      </c>
    </row>
    <row r="3473" spans="1:8" ht="40.5">
      <c r="A3473" s="375" t="s">
        <v>10979</v>
      </c>
      <c r="B3473" s="330" t="s">
        <v>5911</v>
      </c>
      <c r="C3473" s="375" t="s">
        <v>113</v>
      </c>
      <c r="D3473" s="375" t="s">
        <v>27441</v>
      </c>
      <c r="F3473" t="str">
        <f t="shared" si="110"/>
        <v>89556</v>
      </c>
      <c r="H3473" s="35">
        <f t="shared" si="111"/>
        <v>36.43</v>
      </c>
    </row>
    <row r="3474" spans="1:8" ht="40.5">
      <c r="A3474" s="375" t="s">
        <v>10981</v>
      </c>
      <c r="B3474" s="330" t="s">
        <v>2232</v>
      </c>
      <c r="C3474" s="375" t="s">
        <v>113</v>
      </c>
      <c r="D3474" s="375" t="s">
        <v>24930</v>
      </c>
      <c r="F3474" t="str">
        <f t="shared" si="110"/>
        <v>89557</v>
      </c>
      <c r="H3474" s="35">
        <f t="shared" si="111"/>
        <v>28.25</v>
      </c>
    </row>
    <row r="3475" spans="1:8" ht="40.5">
      <c r="A3475" s="375" t="s">
        <v>10982</v>
      </c>
      <c r="B3475" s="330" t="s">
        <v>5912</v>
      </c>
      <c r="C3475" s="375" t="s">
        <v>113</v>
      </c>
      <c r="D3475" s="375" t="s">
        <v>14460</v>
      </c>
      <c r="F3475" t="str">
        <f t="shared" si="110"/>
        <v>89558</v>
      </c>
      <c r="H3475" s="35">
        <f t="shared" si="111"/>
        <v>8.07</v>
      </c>
    </row>
    <row r="3476" spans="1:8" ht="40.5">
      <c r="A3476" s="375" t="s">
        <v>10983</v>
      </c>
      <c r="B3476" s="330" t="s">
        <v>5913</v>
      </c>
      <c r="C3476" s="375" t="s">
        <v>113</v>
      </c>
      <c r="D3476" s="375" t="s">
        <v>27442</v>
      </c>
      <c r="F3476" t="str">
        <f t="shared" si="110"/>
        <v>89559</v>
      </c>
      <c r="H3476" s="35">
        <f t="shared" si="111"/>
        <v>66.099999999999994</v>
      </c>
    </row>
    <row r="3477" spans="1:8" ht="40.5">
      <c r="A3477" s="375" t="s">
        <v>10984</v>
      </c>
      <c r="B3477" s="330" t="s">
        <v>5914</v>
      </c>
      <c r="C3477" s="375" t="s">
        <v>113</v>
      </c>
      <c r="D3477" s="375" t="s">
        <v>24853</v>
      </c>
      <c r="F3477" t="str">
        <f t="shared" si="110"/>
        <v>89561</v>
      </c>
      <c r="H3477" s="35">
        <f t="shared" si="111"/>
        <v>12.99</v>
      </c>
    </row>
    <row r="3478" spans="1:8" ht="40.5">
      <c r="A3478" s="375" t="s">
        <v>10985</v>
      </c>
      <c r="B3478" s="330" t="s">
        <v>5915</v>
      </c>
      <c r="C3478" s="375" t="s">
        <v>113</v>
      </c>
      <c r="D3478" s="375" t="s">
        <v>13220</v>
      </c>
      <c r="F3478" t="str">
        <f t="shared" si="110"/>
        <v>89562</v>
      </c>
      <c r="H3478" s="35">
        <f t="shared" si="111"/>
        <v>8.6300000000000008</v>
      </c>
    </row>
    <row r="3479" spans="1:8" ht="40.5">
      <c r="A3479" s="375" t="s">
        <v>10986</v>
      </c>
      <c r="B3479" s="330" t="s">
        <v>2233</v>
      </c>
      <c r="C3479" s="375" t="s">
        <v>113</v>
      </c>
      <c r="D3479" s="375" t="s">
        <v>27443</v>
      </c>
      <c r="F3479" t="str">
        <f t="shared" si="110"/>
        <v>89563</v>
      </c>
      <c r="H3479" s="35">
        <f t="shared" si="111"/>
        <v>21.14</v>
      </c>
    </row>
    <row r="3480" spans="1:8" ht="40.5">
      <c r="A3480" s="375" t="s">
        <v>10988</v>
      </c>
      <c r="B3480" s="330" t="s">
        <v>5916</v>
      </c>
      <c r="C3480" s="375" t="s">
        <v>113</v>
      </c>
      <c r="D3480" s="375" t="s">
        <v>27444</v>
      </c>
      <c r="F3480" t="str">
        <f t="shared" si="110"/>
        <v>89564</v>
      </c>
      <c r="H3480" s="35">
        <f t="shared" si="111"/>
        <v>16.07</v>
      </c>
    </row>
    <row r="3481" spans="1:8" ht="40.5">
      <c r="A3481" s="375" t="s">
        <v>10990</v>
      </c>
      <c r="B3481" s="330" t="s">
        <v>3314</v>
      </c>
      <c r="C3481" s="375" t="s">
        <v>113</v>
      </c>
      <c r="D3481" s="375" t="s">
        <v>27445</v>
      </c>
      <c r="F3481" t="str">
        <f t="shared" si="110"/>
        <v>89565</v>
      </c>
      <c r="H3481" s="35">
        <f t="shared" si="111"/>
        <v>53.74</v>
      </c>
    </row>
    <row r="3482" spans="1:8" ht="40.5">
      <c r="A3482" s="375" t="s">
        <v>10991</v>
      </c>
      <c r="B3482" s="330" t="s">
        <v>2234</v>
      </c>
      <c r="C3482" s="375" t="s">
        <v>113</v>
      </c>
      <c r="D3482" s="375" t="s">
        <v>13760</v>
      </c>
      <c r="F3482" t="str">
        <f t="shared" si="110"/>
        <v>89566</v>
      </c>
      <c r="H3482" s="35">
        <f t="shared" si="111"/>
        <v>45.85</v>
      </c>
    </row>
    <row r="3483" spans="1:8" ht="40.5">
      <c r="A3483" s="375" t="s">
        <v>10992</v>
      </c>
      <c r="B3483" s="330" t="s">
        <v>3315</v>
      </c>
      <c r="C3483" s="375" t="s">
        <v>113</v>
      </c>
      <c r="D3483" s="375" t="s">
        <v>22207</v>
      </c>
      <c r="F3483" t="str">
        <f t="shared" si="110"/>
        <v>89567</v>
      </c>
      <c r="H3483" s="35">
        <f t="shared" si="111"/>
        <v>80.5</v>
      </c>
    </row>
    <row r="3484" spans="1:8" ht="40.5">
      <c r="A3484" s="375" t="s">
        <v>10993</v>
      </c>
      <c r="B3484" s="330" t="s">
        <v>5917</v>
      </c>
      <c r="C3484" s="375" t="s">
        <v>113</v>
      </c>
      <c r="D3484" s="375" t="s">
        <v>27446</v>
      </c>
      <c r="F3484" t="str">
        <f t="shared" si="110"/>
        <v>89568</v>
      </c>
      <c r="H3484" s="35">
        <f t="shared" si="111"/>
        <v>32.96</v>
      </c>
    </row>
    <row r="3485" spans="1:8" ht="40.5">
      <c r="A3485" s="375" t="s">
        <v>10994</v>
      </c>
      <c r="B3485" s="330" t="s">
        <v>3316</v>
      </c>
      <c r="C3485" s="375" t="s">
        <v>113</v>
      </c>
      <c r="D3485" s="375" t="s">
        <v>24467</v>
      </c>
      <c r="F3485" t="str">
        <f t="shared" si="110"/>
        <v>89569</v>
      </c>
      <c r="H3485" s="35">
        <f t="shared" si="111"/>
        <v>75.959999999999994</v>
      </c>
    </row>
    <row r="3486" spans="1:8" ht="54">
      <c r="A3486" s="375" t="s">
        <v>10995</v>
      </c>
      <c r="B3486" s="330" t="s">
        <v>5918</v>
      </c>
      <c r="C3486" s="375" t="s">
        <v>113</v>
      </c>
      <c r="D3486" s="375" t="s">
        <v>27262</v>
      </c>
      <c r="F3486" t="str">
        <f t="shared" si="110"/>
        <v>89570</v>
      </c>
      <c r="H3486" s="35">
        <f t="shared" si="111"/>
        <v>11.23</v>
      </c>
    </row>
    <row r="3487" spans="1:8" ht="40.5">
      <c r="A3487" s="375" t="s">
        <v>10996</v>
      </c>
      <c r="B3487" s="330" t="s">
        <v>3317</v>
      </c>
      <c r="C3487" s="375" t="s">
        <v>113</v>
      </c>
      <c r="D3487" s="375" t="s">
        <v>27447</v>
      </c>
      <c r="F3487" t="str">
        <f t="shared" si="110"/>
        <v>89571</v>
      </c>
      <c r="H3487" s="35">
        <f t="shared" si="111"/>
        <v>73.569999999999993</v>
      </c>
    </row>
    <row r="3488" spans="1:8" ht="54">
      <c r="A3488" s="375" t="s">
        <v>10997</v>
      </c>
      <c r="B3488" s="330" t="s">
        <v>5919</v>
      </c>
      <c r="C3488" s="375" t="s">
        <v>113</v>
      </c>
      <c r="D3488" s="375" t="s">
        <v>27448</v>
      </c>
      <c r="F3488" t="str">
        <f t="shared" si="110"/>
        <v>89572</v>
      </c>
      <c r="H3488" s="35">
        <f t="shared" si="111"/>
        <v>7.61</v>
      </c>
    </row>
    <row r="3489" spans="1:8" ht="40.5">
      <c r="A3489" s="375" t="s">
        <v>10998</v>
      </c>
      <c r="B3489" s="330" t="s">
        <v>3318</v>
      </c>
      <c r="C3489" s="375" t="s">
        <v>113</v>
      </c>
      <c r="D3489" s="375" t="s">
        <v>23347</v>
      </c>
      <c r="F3489" t="str">
        <f t="shared" si="110"/>
        <v>89573</v>
      </c>
      <c r="H3489" s="35">
        <f t="shared" si="111"/>
        <v>66.59</v>
      </c>
    </row>
    <row r="3490" spans="1:8" ht="40.5">
      <c r="A3490" s="375" t="s">
        <v>10999</v>
      </c>
      <c r="B3490" s="330" t="s">
        <v>5920</v>
      </c>
      <c r="C3490" s="375" t="s">
        <v>113</v>
      </c>
      <c r="D3490" s="375" t="s">
        <v>27449</v>
      </c>
      <c r="F3490" t="str">
        <f t="shared" si="110"/>
        <v>89574</v>
      </c>
      <c r="H3490" s="35">
        <f t="shared" si="111"/>
        <v>132.55000000000001</v>
      </c>
    </row>
    <row r="3491" spans="1:8" ht="40.5">
      <c r="A3491" s="375" t="s">
        <v>11000</v>
      </c>
      <c r="B3491" s="330" t="s">
        <v>5921</v>
      </c>
      <c r="C3491" s="375" t="s">
        <v>113</v>
      </c>
      <c r="D3491" s="375" t="s">
        <v>25657</v>
      </c>
      <c r="F3491" t="str">
        <f t="shared" si="110"/>
        <v>89575</v>
      </c>
      <c r="H3491" s="35">
        <f t="shared" si="111"/>
        <v>10.17</v>
      </c>
    </row>
    <row r="3492" spans="1:8" ht="40.5">
      <c r="A3492" s="375" t="s">
        <v>11002</v>
      </c>
      <c r="B3492" s="330" t="s">
        <v>5922</v>
      </c>
      <c r="C3492" s="375" t="s">
        <v>113</v>
      </c>
      <c r="D3492" s="375" t="s">
        <v>24052</v>
      </c>
      <c r="F3492" t="str">
        <f t="shared" si="110"/>
        <v>89577</v>
      </c>
      <c r="H3492" s="35">
        <f t="shared" si="111"/>
        <v>33.619999999999997</v>
      </c>
    </row>
    <row r="3493" spans="1:8" ht="40.5">
      <c r="A3493" s="375" t="s">
        <v>11003</v>
      </c>
      <c r="B3493" s="330" t="s">
        <v>5923</v>
      </c>
      <c r="C3493" s="375" t="s">
        <v>113</v>
      </c>
      <c r="D3493" s="375" t="s">
        <v>8662</v>
      </c>
      <c r="F3493" t="str">
        <f t="shared" si="110"/>
        <v>89579</v>
      </c>
      <c r="H3493" s="35">
        <f t="shared" si="111"/>
        <v>10.44</v>
      </c>
    </row>
    <row r="3494" spans="1:8" ht="54">
      <c r="A3494" s="375" t="s">
        <v>11004</v>
      </c>
      <c r="B3494" s="330" t="s">
        <v>5924</v>
      </c>
      <c r="C3494" s="375" t="s">
        <v>113</v>
      </c>
      <c r="D3494" s="375" t="s">
        <v>25011</v>
      </c>
      <c r="F3494" t="str">
        <f t="shared" si="110"/>
        <v>89581</v>
      </c>
      <c r="H3494" s="35">
        <f t="shared" si="111"/>
        <v>27.79</v>
      </c>
    </row>
    <row r="3495" spans="1:8" ht="54">
      <c r="A3495" s="375" t="s">
        <v>11005</v>
      </c>
      <c r="B3495" s="330" t="s">
        <v>5925</v>
      </c>
      <c r="C3495" s="375" t="s">
        <v>113</v>
      </c>
      <c r="D3495" s="375" t="s">
        <v>22630</v>
      </c>
      <c r="F3495" t="str">
        <f t="shared" si="110"/>
        <v>89582</v>
      </c>
      <c r="H3495" s="35">
        <f t="shared" si="111"/>
        <v>24.12</v>
      </c>
    </row>
    <row r="3496" spans="1:8" ht="54">
      <c r="A3496" s="375" t="s">
        <v>11006</v>
      </c>
      <c r="B3496" s="330" t="s">
        <v>5926</v>
      </c>
      <c r="C3496" s="375" t="s">
        <v>113</v>
      </c>
      <c r="D3496" s="375" t="s">
        <v>27450</v>
      </c>
      <c r="F3496" t="str">
        <f t="shared" si="110"/>
        <v>89583</v>
      </c>
      <c r="H3496" s="35">
        <f t="shared" si="111"/>
        <v>37.46</v>
      </c>
    </row>
    <row r="3497" spans="1:8" ht="54">
      <c r="A3497" s="375" t="s">
        <v>11007</v>
      </c>
      <c r="B3497" s="330" t="s">
        <v>3319</v>
      </c>
      <c r="C3497" s="375" t="s">
        <v>113</v>
      </c>
      <c r="D3497" s="375" t="s">
        <v>27451</v>
      </c>
      <c r="F3497" t="str">
        <f t="shared" si="110"/>
        <v>89584</v>
      </c>
      <c r="H3497" s="35">
        <f t="shared" si="111"/>
        <v>42.54</v>
      </c>
    </row>
    <row r="3498" spans="1:8" ht="54">
      <c r="A3498" s="375" t="s">
        <v>11008</v>
      </c>
      <c r="B3498" s="330" t="s">
        <v>3320</v>
      </c>
      <c r="C3498" s="375" t="s">
        <v>113</v>
      </c>
      <c r="D3498" s="375" t="s">
        <v>24540</v>
      </c>
      <c r="F3498" t="str">
        <f t="shared" si="110"/>
        <v>89585</v>
      </c>
      <c r="H3498" s="35">
        <f t="shared" si="111"/>
        <v>33.65</v>
      </c>
    </row>
    <row r="3499" spans="1:8" ht="54">
      <c r="A3499" s="375" t="s">
        <v>11009</v>
      </c>
      <c r="B3499" s="330" t="s">
        <v>5927</v>
      </c>
      <c r="C3499" s="375" t="s">
        <v>113</v>
      </c>
      <c r="D3499" s="375" t="s">
        <v>24540</v>
      </c>
      <c r="F3499" t="str">
        <f t="shared" si="110"/>
        <v>89586</v>
      </c>
      <c r="H3499" s="35">
        <f t="shared" si="111"/>
        <v>33.65</v>
      </c>
    </row>
    <row r="3500" spans="1:8" ht="54">
      <c r="A3500" s="375" t="s">
        <v>11010</v>
      </c>
      <c r="B3500" s="330" t="s">
        <v>5928</v>
      </c>
      <c r="C3500" s="375" t="s">
        <v>113</v>
      </c>
      <c r="D3500" s="375" t="s">
        <v>27452</v>
      </c>
      <c r="F3500" t="str">
        <f t="shared" si="110"/>
        <v>89587</v>
      </c>
      <c r="H3500" s="35">
        <f t="shared" si="111"/>
        <v>56.51</v>
      </c>
    </row>
    <row r="3501" spans="1:8" ht="54">
      <c r="A3501" s="375" t="s">
        <v>11011</v>
      </c>
      <c r="B3501" s="330" t="s">
        <v>3321</v>
      </c>
      <c r="C3501" s="375" t="s">
        <v>113</v>
      </c>
      <c r="D3501" s="375" t="s">
        <v>27453</v>
      </c>
      <c r="F3501" t="str">
        <f t="shared" si="110"/>
        <v>89590</v>
      </c>
      <c r="H3501" s="35">
        <f t="shared" si="111"/>
        <v>135.11000000000001</v>
      </c>
    </row>
    <row r="3502" spans="1:8" ht="54">
      <c r="A3502" s="375" t="s">
        <v>11012</v>
      </c>
      <c r="B3502" s="330" t="s">
        <v>3322</v>
      </c>
      <c r="C3502" s="375" t="s">
        <v>113</v>
      </c>
      <c r="D3502" s="375" t="s">
        <v>27454</v>
      </c>
      <c r="F3502" t="str">
        <f t="shared" si="110"/>
        <v>89591</v>
      </c>
      <c r="H3502" s="35">
        <f t="shared" si="111"/>
        <v>109.54</v>
      </c>
    </row>
    <row r="3503" spans="1:8" ht="54">
      <c r="A3503" s="375" t="s">
        <v>11013</v>
      </c>
      <c r="B3503" s="330" t="s">
        <v>5929</v>
      </c>
      <c r="C3503" s="375" t="s">
        <v>113</v>
      </c>
      <c r="D3503" s="375" t="s">
        <v>24890</v>
      </c>
      <c r="F3503" t="str">
        <f t="shared" si="110"/>
        <v>89592</v>
      </c>
      <c r="H3503" s="35">
        <f t="shared" si="111"/>
        <v>183.88</v>
      </c>
    </row>
    <row r="3504" spans="1:8" ht="40.5">
      <c r="A3504" s="375" t="s">
        <v>11014</v>
      </c>
      <c r="B3504" s="330" t="s">
        <v>5930</v>
      </c>
      <c r="C3504" s="375" t="s">
        <v>113</v>
      </c>
      <c r="D3504" s="375" t="s">
        <v>27455</v>
      </c>
      <c r="F3504" t="str">
        <f t="shared" si="110"/>
        <v>89593</v>
      </c>
      <c r="H3504" s="35">
        <f t="shared" si="111"/>
        <v>30.38</v>
      </c>
    </row>
    <row r="3505" spans="1:8" ht="40.5">
      <c r="A3505" s="375" t="s">
        <v>11015</v>
      </c>
      <c r="B3505" s="330" t="s">
        <v>5931</v>
      </c>
      <c r="C3505" s="375" t="s">
        <v>113</v>
      </c>
      <c r="D3505" s="375" t="s">
        <v>23576</v>
      </c>
      <c r="F3505" t="str">
        <f t="shared" si="110"/>
        <v>89594</v>
      </c>
      <c r="H3505" s="35">
        <f t="shared" si="111"/>
        <v>36.76</v>
      </c>
    </row>
    <row r="3506" spans="1:8" ht="54">
      <c r="A3506" s="375" t="s">
        <v>11016</v>
      </c>
      <c r="B3506" s="330" t="s">
        <v>5932</v>
      </c>
      <c r="C3506" s="375" t="s">
        <v>113</v>
      </c>
      <c r="D3506" s="375" t="s">
        <v>13745</v>
      </c>
      <c r="F3506" t="str">
        <f t="shared" si="110"/>
        <v>89595</v>
      </c>
      <c r="H3506" s="35">
        <f t="shared" si="111"/>
        <v>13.75</v>
      </c>
    </row>
    <row r="3507" spans="1:8" ht="54">
      <c r="A3507" s="375" t="s">
        <v>11017</v>
      </c>
      <c r="B3507" s="330" t="s">
        <v>5933</v>
      </c>
      <c r="C3507" s="375" t="s">
        <v>113</v>
      </c>
      <c r="D3507" s="375" t="s">
        <v>8689</v>
      </c>
      <c r="F3507" t="str">
        <f t="shared" si="110"/>
        <v>89596</v>
      </c>
      <c r="H3507" s="35">
        <f t="shared" si="111"/>
        <v>9.99</v>
      </c>
    </row>
    <row r="3508" spans="1:8" ht="40.5">
      <c r="A3508" s="375" t="s">
        <v>11018</v>
      </c>
      <c r="B3508" s="330" t="s">
        <v>5934</v>
      </c>
      <c r="C3508" s="375" t="s">
        <v>113</v>
      </c>
      <c r="D3508" s="375" t="s">
        <v>14970</v>
      </c>
      <c r="F3508" t="str">
        <f t="shared" si="110"/>
        <v>89597</v>
      </c>
      <c r="H3508" s="35">
        <f t="shared" si="111"/>
        <v>19.09</v>
      </c>
    </row>
    <row r="3509" spans="1:8" ht="40.5">
      <c r="A3509" s="375" t="s">
        <v>11019</v>
      </c>
      <c r="B3509" s="330" t="s">
        <v>5935</v>
      </c>
      <c r="C3509" s="375" t="s">
        <v>113</v>
      </c>
      <c r="D3509" s="375" t="s">
        <v>25658</v>
      </c>
      <c r="F3509" t="str">
        <f t="shared" si="110"/>
        <v>89598</v>
      </c>
      <c r="H3509" s="35">
        <f t="shared" si="111"/>
        <v>50.86</v>
      </c>
    </row>
    <row r="3510" spans="1:8" ht="54">
      <c r="A3510" s="375" t="s">
        <v>11020</v>
      </c>
      <c r="B3510" s="330" t="s">
        <v>3323</v>
      </c>
      <c r="C3510" s="375" t="s">
        <v>113</v>
      </c>
      <c r="D3510" s="375" t="s">
        <v>25186</v>
      </c>
      <c r="F3510" t="str">
        <f t="shared" si="110"/>
        <v>89599</v>
      </c>
      <c r="H3510" s="35">
        <f t="shared" si="111"/>
        <v>18.239999999999998</v>
      </c>
    </row>
    <row r="3511" spans="1:8" ht="54">
      <c r="A3511" s="375" t="s">
        <v>11021</v>
      </c>
      <c r="B3511" s="330" t="s">
        <v>3324</v>
      </c>
      <c r="C3511" s="375" t="s">
        <v>113</v>
      </c>
      <c r="D3511" s="375" t="s">
        <v>23415</v>
      </c>
      <c r="F3511" t="str">
        <f t="shared" si="110"/>
        <v>89600</v>
      </c>
      <c r="H3511" s="35">
        <f t="shared" si="111"/>
        <v>20.07</v>
      </c>
    </row>
    <row r="3512" spans="1:8" ht="40.5">
      <c r="A3512" s="375" t="s">
        <v>11022</v>
      </c>
      <c r="B3512" s="330" t="s">
        <v>5936</v>
      </c>
      <c r="C3512" s="375" t="s">
        <v>113</v>
      </c>
      <c r="D3512" s="375" t="s">
        <v>23986</v>
      </c>
      <c r="F3512" t="str">
        <f t="shared" si="110"/>
        <v>89605</v>
      </c>
      <c r="H3512" s="35">
        <f t="shared" si="111"/>
        <v>18.64</v>
      </c>
    </row>
    <row r="3513" spans="1:8" ht="40.5">
      <c r="A3513" s="375" t="s">
        <v>11023</v>
      </c>
      <c r="B3513" s="330" t="s">
        <v>5937</v>
      </c>
      <c r="C3513" s="375" t="s">
        <v>113</v>
      </c>
      <c r="D3513" s="375" t="s">
        <v>24482</v>
      </c>
      <c r="F3513" t="str">
        <f t="shared" si="110"/>
        <v>89609</v>
      </c>
      <c r="H3513" s="35">
        <f t="shared" si="111"/>
        <v>85.62</v>
      </c>
    </row>
    <row r="3514" spans="1:8" ht="40.5">
      <c r="A3514" s="375" t="s">
        <v>11024</v>
      </c>
      <c r="B3514" s="330" t="s">
        <v>5938</v>
      </c>
      <c r="C3514" s="375" t="s">
        <v>113</v>
      </c>
      <c r="D3514" s="375" t="s">
        <v>14531</v>
      </c>
      <c r="F3514" t="str">
        <f t="shared" si="110"/>
        <v>89610</v>
      </c>
      <c r="H3514" s="35">
        <f t="shared" si="111"/>
        <v>19.11</v>
      </c>
    </row>
    <row r="3515" spans="1:8" ht="40.5">
      <c r="A3515" s="375" t="s">
        <v>11025</v>
      </c>
      <c r="B3515" s="330" t="s">
        <v>5939</v>
      </c>
      <c r="C3515" s="375" t="s">
        <v>113</v>
      </c>
      <c r="D3515" s="375" t="s">
        <v>27456</v>
      </c>
      <c r="F3515" t="str">
        <f t="shared" si="110"/>
        <v>89611</v>
      </c>
      <c r="H3515" s="35">
        <f t="shared" si="111"/>
        <v>31.28</v>
      </c>
    </row>
    <row r="3516" spans="1:8" ht="40.5">
      <c r="A3516" s="375" t="s">
        <v>11026</v>
      </c>
      <c r="B3516" s="330" t="s">
        <v>5940</v>
      </c>
      <c r="C3516" s="375" t="s">
        <v>113</v>
      </c>
      <c r="D3516" s="375" t="s">
        <v>27457</v>
      </c>
      <c r="F3516" t="str">
        <f t="shared" si="110"/>
        <v>89612</v>
      </c>
      <c r="H3516" s="35">
        <f t="shared" si="111"/>
        <v>168.91</v>
      </c>
    </row>
    <row r="3517" spans="1:8" ht="54">
      <c r="A3517" s="375" t="s">
        <v>11027</v>
      </c>
      <c r="B3517" s="330" t="s">
        <v>5941</v>
      </c>
      <c r="C3517" s="375" t="s">
        <v>113</v>
      </c>
      <c r="D3517" s="375" t="s">
        <v>19378</v>
      </c>
      <c r="F3517" t="str">
        <f t="shared" si="110"/>
        <v>89613</v>
      </c>
      <c r="H3517" s="35">
        <f t="shared" si="111"/>
        <v>27.84</v>
      </c>
    </row>
    <row r="3518" spans="1:8" ht="40.5">
      <c r="A3518" s="375" t="s">
        <v>11028</v>
      </c>
      <c r="B3518" s="330" t="s">
        <v>5942</v>
      </c>
      <c r="C3518" s="375" t="s">
        <v>113</v>
      </c>
      <c r="D3518" s="375" t="s">
        <v>25004</v>
      </c>
      <c r="F3518" t="str">
        <f t="shared" si="110"/>
        <v>89614</v>
      </c>
      <c r="H3518" s="35">
        <f t="shared" si="111"/>
        <v>59.99</v>
      </c>
    </row>
    <row r="3519" spans="1:8" ht="40.5">
      <c r="A3519" s="375" t="s">
        <v>11029</v>
      </c>
      <c r="B3519" s="330" t="s">
        <v>5943</v>
      </c>
      <c r="C3519" s="375" t="s">
        <v>113</v>
      </c>
      <c r="D3519" s="375" t="s">
        <v>27458</v>
      </c>
      <c r="F3519" t="str">
        <f t="shared" si="110"/>
        <v>89615</v>
      </c>
      <c r="H3519" s="35">
        <f t="shared" si="111"/>
        <v>255.74</v>
      </c>
    </row>
    <row r="3520" spans="1:8" ht="40.5">
      <c r="A3520" s="375" t="s">
        <v>11030</v>
      </c>
      <c r="B3520" s="330" t="s">
        <v>5944</v>
      </c>
      <c r="C3520" s="375" t="s">
        <v>113</v>
      </c>
      <c r="D3520" s="375" t="s">
        <v>26940</v>
      </c>
      <c r="F3520" t="str">
        <f t="shared" si="110"/>
        <v>89616</v>
      </c>
      <c r="H3520" s="35">
        <f t="shared" si="111"/>
        <v>40.68</v>
      </c>
    </row>
    <row r="3521" spans="1:8" ht="27">
      <c r="A3521" s="375" t="s">
        <v>11031</v>
      </c>
      <c r="B3521" s="330" t="s">
        <v>5945</v>
      </c>
      <c r="C3521" s="375" t="s">
        <v>113</v>
      </c>
      <c r="D3521" s="375" t="s">
        <v>8823</v>
      </c>
      <c r="F3521" t="str">
        <f t="shared" si="110"/>
        <v>89617</v>
      </c>
      <c r="H3521" s="35">
        <f t="shared" si="111"/>
        <v>6.05</v>
      </c>
    </row>
    <row r="3522" spans="1:8" ht="40.5">
      <c r="A3522" s="375" t="s">
        <v>11032</v>
      </c>
      <c r="B3522" s="330" t="s">
        <v>5946</v>
      </c>
      <c r="C3522" s="375" t="s">
        <v>113</v>
      </c>
      <c r="D3522" s="375" t="s">
        <v>13937</v>
      </c>
      <c r="F3522" t="str">
        <f t="shared" si="110"/>
        <v>89618</v>
      </c>
      <c r="H3522" s="35">
        <f t="shared" si="111"/>
        <v>13.72</v>
      </c>
    </row>
    <row r="3523" spans="1:8" ht="40.5">
      <c r="A3523" s="375" t="s">
        <v>11033</v>
      </c>
      <c r="B3523" s="330" t="s">
        <v>5947</v>
      </c>
      <c r="C3523" s="375" t="s">
        <v>113</v>
      </c>
      <c r="D3523" s="375" t="s">
        <v>23349</v>
      </c>
      <c r="F3523" t="str">
        <f t="shared" si="110"/>
        <v>89619</v>
      </c>
      <c r="H3523" s="35">
        <f t="shared" si="111"/>
        <v>8.11</v>
      </c>
    </row>
    <row r="3524" spans="1:8" ht="27">
      <c r="A3524" s="375" t="s">
        <v>11034</v>
      </c>
      <c r="B3524" s="330" t="s">
        <v>5948</v>
      </c>
      <c r="C3524" s="375" t="s">
        <v>113</v>
      </c>
      <c r="D3524" s="375" t="s">
        <v>19558</v>
      </c>
      <c r="F3524" t="str">
        <f t="shared" si="110"/>
        <v>89620</v>
      </c>
      <c r="H3524" s="35">
        <f t="shared" si="111"/>
        <v>10.24</v>
      </c>
    </row>
    <row r="3525" spans="1:8" ht="40.5">
      <c r="A3525" s="375" t="s">
        <v>11035</v>
      </c>
      <c r="B3525" s="330" t="s">
        <v>5949</v>
      </c>
      <c r="C3525" s="375" t="s">
        <v>113</v>
      </c>
      <c r="D3525" s="375" t="s">
        <v>23625</v>
      </c>
      <c r="F3525" t="str">
        <f t="shared" ref="F3525:F3588" si="112">TRIM(A3525)</f>
        <v>89621</v>
      </c>
      <c r="H3525" s="35">
        <f t="shared" ref="H3525:H3588" si="113">ROUND(D3525*(1+$H$1),2)</f>
        <v>23.23</v>
      </c>
    </row>
    <row r="3526" spans="1:8" ht="40.5">
      <c r="A3526" s="375" t="s">
        <v>11036</v>
      </c>
      <c r="B3526" s="330" t="s">
        <v>5950</v>
      </c>
      <c r="C3526" s="375" t="s">
        <v>113</v>
      </c>
      <c r="D3526" s="375" t="s">
        <v>27459</v>
      </c>
      <c r="F3526" t="str">
        <f t="shared" si="112"/>
        <v>89622</v>
      </c>
      <c r="H3526" s="35">
        <f t="shared" si="113"/>
        <v>12.27</v>
      </c>
    </row>
    <row r="3527" spans="1:8" ht="27">
      <c r="A3527" s="375" t="s">
        <v>11037</v>
      </c>
      <c r="B3527" s="330" t="s">
        <v>5951</v>
      </c>
      <c r="C3527" s="375" t="s">
        <v>113</v>
      </c>
      <c r="D3527" s="375" t="s">
        <v>22473</v>
      </c>
      <c r="F3527" t="str">
        <f t="shared" si="112"/>
        <v>89623</v>
      </c>
      <c r="H3527" s="35">
        <f t="shared" si="113"/>
        <v>16.61</v>
      </c>
    </row>
    <row r="3528" spans="1:8" ht="40.5">
      <c r="A3528" s="375" t="s">
        <v>11038</v>
      </c>
      <c r="B3528" s="330" t="s">
        <v>5952</v>
      </c>
      <c r="C3528" s="375" t="s">
        <v>113</v>
      </c>
      <c r="D3528" s="375" t="s">
        <v>8997</v>
      </c>
      <c r="F3528" t="str">
        <f t="shared" si="112"/>
        <v>89624</v>
      </c>
      <c r="H3528" s="35">
        <f t="shared" si="113"/>
        <v>17.63</v>
      </c>
    </row>
    <row r="3529" spans="1:8" ht="27">
      <c r="A3529" s="375" t="s">
        <v>11039</v>
      </c>
      <c r="B3529" s="330" t="s">
        <v>5953</v>
      </c>
      <c r="C3529" s="375" t="s">
        <v>113</v>
      </c>
      <c r="D3529" s="375" t="s">
        <v>24760</v>
      </c>
      <c r="F3529" t="str">
        <f t="shared" si="112"/>
        <v>89625</v>
      </c>
      <c r="H3529" s="35">
        <f t="shared" si="113"/>
        <v>19.98</v>
      </c>
    </row>
    <row r="3530" spans="1:8" ht="40.5">
      <c r="A3530" s="375" t="s">
        <v>11041</v>
      </c>
      <c r="B3530" s="330" t="s">
        <v>5954</v>
      </c>
      <c r="C3530" s="375" t="s">
        <v>113</v>
      </c>
      <c r="D3530" s="375" t="s">
        <v>22718</v>
      </c>
      <c r="F3530" t="str">
        <f t="shared" si="112"/>
        <v>89626</v>
      </c>
      <c r="H3530" s="35">
        <f t="shared" si="113"/>
        <v>27.86</v>
      </c>
    </row>
    <row r="3531" spans="1:8" ht="40.5">
      <c r="A3531" s="375" t="s">
        <v>11043</v>
      </c>
      <c r="B3531" s="330" t="s">
        <v>5955</v>
      </c>
      <c r="C3531" s="375" t="s">
        <v>113</v>
      </c>
      <c r="D3531" s="375" t="s">
        <v>11729</v>
      </c>
      <c r="F3531" t="str">
        <f t="shared" si="112"/>
        <v>89627</v>
      </c>
      <c r="H3531" s="35">
        <f t="shared" si="113"/>
        <v>18.8</v>
      </c>
    </row>
    <row r="3532" spans="1:8" ht="27">
      <c r="A3532" s="375" t="s">
        <v>11045</v>
      </c>
      <c r="B3532" s="330" t="s">
        <v>5956</v>
      </c>
      <c r="C3532" s="375" t="s">
        <v>113</v>
      </c>
      <c r="D3532" s="375" t="s">
        <v>27460</v>
      </c>
      <c r="F3532" t="str">
        <f t="shared" si="112"/>
        <v>89628</v>
      </c>
      <c r="H3532" s="35">
        <f t="shared" si="113"/>
        <v>42.7</v>
      </c>
    </row>
    <row r="3533" spans="1:8" ht="27">
      <c r="A3533" s="375" t="s">
        <v>11046</v>
      </c>
      <c r="B3533" s="330" t="s">
        <v>5957</v>
      </c>
      <c r="C3533" s="375" t="s">
        <v>113</v>
      </c>
      <c r="D3533" s="375" t="s">
        <v>27461</v>
      </c>
      <c r="F3533" t="str">
        <f t="shared" si="112"/>
        <v>89629</v>
      </c>
      <c r="H3533" s="35">
        <f t="shared" si="113"/>
        <v>78.510000000000005</v>
      </c>
    </row>
    <row r="3534" spans="1:8" ht="40.5">
      <c r="A3534" s="375" t="s">
        <v>11047</v>
      </c>
      <c r="B3534" s="330" t="s">
        <v>5958</v>
      </c>
      <c r="C3534" s="375" t="s">
        <v>113</v>
      </c>
      <c r="D3534" s="375" t="s">
        <v>27462</v>
      </c>
      <c r="F3534" t="str">
        <f t="shared" si="112"/>
        <v>89630</v>
      </c>
      <c r="H3534" s="35">
        <f t="shared" si="113"/>
        <v>67.760000000000005</v>
      </c>
    </row>
    <row r="3535" spans="1:8" ht="27">
      <c r="A3535" s="375" t="s">
        <v>11048</v>
      </c>
      <c r="B3535" s="330" t="s">
        <v>5959</v>
      </c>
      <c r="C3535" s="375" t="s">
        <v>113</v>
      </c>
      <c r="D3535" s="375" t="s">
        <v>27463</v>
      </c>
      <c r="F3535" t="str">
        <f t="shared" si="112"/>
        <v>89631</v>
      </c>
      <c r="H3535" s="35">
        <f t="shared" si="113"/>
        <v>120.17</v>
      </c>
    </row>
    <row r="3536" spans="1:8" ht="40.5">
      <c r="A3536" s="375" t="s">
        <v>11049</v>
      </c>
      <c r="B3536" s="330" t="s">
        <v>5960</v>
      </c>
      <c r="C3536" s="375" t="s">
        <v>113</v>
      </c>
      <c r="D3536" s="375" t="s">
        <v>27464</v>
      </c>
      <c r="F3536" t="str">
        <f t="shared" si="112"/>
        <v>89632</v>
      </c>
      <c r="H3536" s="35">
        <f t="shared" si="113"/>
        <v>98.19</v>
      </c>
    </row>
    <row r="3537" spans="1:8" ht="40.5">
      <c r="A3537" s="375" t="s">
        <v>11050</v>
      </c>
      <c r="B3537" s="330" t="s">
        <v>3325</v>
      </c>
      <c r="C3537" s="375" t="s">
        <v>113</v>
      </c>
      <c r="D3537" s="375" t="s">
        <v>8438</v>
      </c>
      <c r="F3537" t="str">
        <f t="shared" si="112"/>
        <v>89637</v>
      </c>
      <c r="H3537" s="35">
        <f t="shared" si="113"/>
        <v>7.33</v>
      </c>
    </row>
    <row r="3538" spans="1:8" ht="40.5">
      <c r="A3538" s="375" t="s">
        <v>11052</v>
      </c>
      <c r="B3538" s="330" t="s">
        <v>5961</v>
      </c>
      <c r="C3538" s="375" t="s">
        <v>113</v>
      </c>
      <c r="D3538" s="375" t="s">
        <v>14453</v>
      </c>
      <c r="F3538" t="str">
        <f t="shared" si="112"/>
        <v>89638</v>
      </c>
      <c r="H3538" s="35">
        <f t="shared" si="113"/>
        <v>7.9</v>
      </c>
    </row>
    <row r="3539" spans="1:8" ht="40.5">
      <c r="A3539" s="375" t="s">
        <v>11053</v>
      </c>
      <c r="B3539" s="330" t="s">
        <v>5962</v>
      </c>
      <c r="C3539" s="375" t="s">
        <v>113</v>
      </c>
      <c r="D3539" s="375" t="s">
        <v>9819</v>
      </c>
      <c r="F3539" t="str">
        <f t="shared" si="112"/>
        <v>89639</v>
      </c>
      <c r="H3539" s="35">
        <f t="shared" si="113"/>
        <v>8.1300000000000008</v>
      </c>
    </row>
    <row r="3540" spans="1:8" ht="40.5">
      <c r="A3540" s="375" t="s">
        <v>23612</v>
      </c>
      <c r="B3540" s="330" t="s">
        <v>23613</v>
      </c>
      <c r="C3540" s="375" t="s">
        <v>113</v>
      </c>
      <c r="D3540" s="375" t="s">
        <v>23476</v>
      </c>
      <c r="F3540" t="str">
        <f t="shared" si="112"/>
        <v>89640</v>
      </c>
      <c r="H3540" s="35">
        <f t="shared" si="113"/>
        <v>11.6</v>
      </c>
    </row>
    <row r="3541" spans="1:8" ht="40.5">
      <c r="A3541" s="375" t="s">
        <v>11054</v>
      </c>
      <c r="B3541" s="330" t="s">
        <v>3326</v>
      </c>
      <c r="C3541" s="375" t="s">
        <v>113</v>
      </c>
      <c r="D3541" s="375" t="s">
        <v>17121</v>
      </c>
      <c r="F3541" t="str">
        <f t="shared" si="112"/>
        <v>89641</v>
      </c>
      <c r="H3541" s="35">
        <f t="shared" si="113"/>
        <v>10.1</v>
      </c>
    </row>
    <row r="3542" spans="1:8" ht="40.5">
      <c r="A3542" s="375" t="s">
        <v>11055</v>
      </c>
      <c r="B3542" s="330" t="s">
        <v>5963</v>
      </c>
      <c r="C3542" s="375" t="s">
        <v>113</v>
      </c>
      <c r="D3542" s="375" t="s">
        <v>19580</v>
      </c>
      <c r="F3542" t="str">
        <f t="shared" si="112"/>
        <v>89642</v>
      </c>
      <c r="H3542" s="35">
        <f t="shared" si="113"/>
        <v>11.22</v>
      </c>
    </row>
    <row r="3543" spans="1:8" ht="40.5">
      <c r="A3543" s="375" t="s">
        <v>11056</v>
      </c>
      <c r="B3543" s="330" t="s">
        <v>5964</v>
      </c>
      <c r="C3543" s="375" t="s">
        <v>113</v>
      </c>
      <c r="D3543" s="375" t="s">
        <v>22204</v>
      </c>
      <c r="F3543" t="str">
        <f t="shared" si="112"/>
        <v>89643</v>
      </c>
      <c r="H3543" s="35">
        <f t="shared" si="113"/>
        <v>11.59</v>
      </c>
    </row>
    <row r="3544" spans="1:8" ht="40.5">
      <c r="A3544" s="375" t="s">
        <v>23614</v>
      </c>
      <c r="B3544" s="330" t="s">
        <v>23615</v>
      </c>
      <c r="C3544" s="375" t="s">
        <v>113</v>
      </c>
      <c r="D3544" s="375" t="s">
        <v>22067</v>
      </c>
      <c r="F3544" t="str">
        <f t="shared" si="112"/>
        <v>89644</v>
      </c>
      <c r="H3544" s="35">
        <f t="shared" si="113"/>
        <v>16.87</v>
      </c>
    </row>
    <row r="3545" spans="1:8" ht="40.5">
      <c r="A3545" s="375" t="s">
        <v>11057</v>
      </c>
      <c r="B3545" s="330" t="s">
        <v>3327</v>
      </c>
      <c r="C3545" s="375" t="s">
        <v>113</v>
      </c>
      <c r="D3545" s="375" t="s">
        <v>13925</v>
      </c>
      <c r="F3545" t="str">
        <f t="shared" si="112"/>
        <v>89645</v>
      </c>
      <c r="H3545" s="35">
        <f t="shared" si="113"/>
        <v>17.829999999999998</v>
      </c>
    </row>
    <row r="3546" spans="1:8" ht="40.5">
      <c r="A3546" s="375" t="s">
        <v>11058</v>
      </c>
      <c r="B3546" s="330" t="s">
        <v>5965</v>
      </c>
      <c r="C3546" s="375" t="s">
        <v>113</v>
      </c>
      <c r="D3546" s="375" t="s">
        <v>22177</v>
      </c>
      <c r="F3546" t="str">
        <f t="shared" si="112"/>
        <v>89646</v>
      </c>
      <c r="H3546" s="35">
        <f t="shared" si="113"/>
        <v>14.76</v>
      </c>
    </row>
    <row r="3547" spans="1:8" ht="40.5">
      <c r="A3547" s="375" t="s">
        <v>11059</v>
      </c>
      <c r="B3547" s="330" t="s">
        <v>5966</v>
      </c>
      <c r="C3547" s="375" t="s">
        <v>113</v>
      </c>
      <c r="D3547" s="375" t="s">
        <v>24441</v>
      </c>
      <c r="F3547" t="str">
        <f t="shared" si="112"/>
        <v>89647</v>
      </c>
      <c r="H3547" s="35">
        <f t="shared" si="113"/>
        <v>14.49</v>
      </c>
    </row>
    <row r="3548" spans="1:8" ht="40.5">
      <c r="A3548" s="375" t="s">
        <v>11061</v>
      </c>
      <c r="B3548" s="330" t="s">
        <v>5967</v>
      </c>
      <c r="C3548" s="375" t="s">
        <v>113</v>
      </c>
      <c r="D3548" s="375" t="s">
        <v>13836</v>
      </c>
      <c r="F3548" t="str">
        <f t="shared" si="112"/>
        <v>89648</v>
      </c>
      <c r="H3548" s="35">
        <f t="shared" si="113"/>
        <v>15.69</v>
      </c>
    </row>
    <row r="3549" spans="1:8" ht="40.5">
      <c r="A3549" s="375" t="s">
        <v>11063</v>
      </c>
      <c r="B3549" s="330" t="s">
        <v>5968</v>
      </c>
      <c r="C3549" s="375" t="s">
        <v>113</v>
      </c>
      <c r="D3549" s="375" t="s">
        <v>25028</v>
      </c>
      <c r="F3549" t="str">
        <f t="shared" si="112"/>
        <v>89649</v>
      </c>
      <c r="H3549" s="35">
        <f t="shared" si="113"/>
        <v>20.87</v>
      </c>
    </row>
    <row r="3550" spans="1:8" ht="40.5">
      <c r="A3550" s="375" t="s">
        <v>11064</v>
      </c>
      <c r="B3550" s="330" t="s">
        <v>5969</v>
      </c>
      <c r="C3550" s="375" t="s">
        <v>113</v>
      </c>
      <c r="D3550" s="375" t="s">
        <v>25028</v>
      </c>
      <c r="F3550" t="str">
        <f t="shared" si="112"/>
        <v>89650</v>
      </c>
      <c r="H3550" s="35">
        <f t="shared" si="113"/>
        <v>20.87</v>
      </c>
    </row>
    <row r="3551" spans="1:8" ht="40.5">
      <c r="A3551" s="375" t="s">
        <v>11065</v>
      </c>
      <c r="B3551" s="330" t="s">
        <v>5970</v>
      </c>
      <c r="C3551" s="375" t="s">
        <v>113</v>
      </c>
      <c r="D3551" s="375" t="s">
        <v>22592</v>
      </c>
      <c r="F3551" t="str">
        <f t="shared" si="112"/>
        <v>89651</v>
      </c>
      <c r="H3551" s="35">
        <f t="shared" si="113"/>
        <v>5.09</v>
      </c>
    </row>
    <row r="3552" spans="1:8" ht="40.5">
      <c r="A3552" s="375" t="s">
        <v>11066</v>
      </c>
      <c r="B3552" s="330" t="s">
        <v>5971</v>
      </c>
      <c r="C3552" s="375" t="s">
        <v>113</v>
      </c>
      <c r="D3552" s="375" t="s">
        <v>10825</v>
      </c>
      <c r="F3552" t="str">
        <f t="shared" si="112"/>
        <v>89652</v>
      </c>
      <c r="H3552" s="35">
        <f t="shared" si="113"/>
        <v>7.66</v>
      </c>
    </row>
    <row r="3553" spans="1:8" ht="40.5">
      <c r="A3553" s="375" t="s">
        <v>11067</v>
      </c>
      <c r="B3553" s="330" t="s">
        <v>3328</v>
      </c>
      <c r="C3553" s="375" t="s">
        <v>113</v>
      </c>
      <c r="D3553" s="375" t="s">
        <v>23476</v>
      </c>
      <c r="F3553" t="str">
        <f t="shared" si="112"/>
        <v>89653</v>
      </c>
      <c r="H3553" s="35">
        <f t="shared" si="113"/>
        <v>11.6</v>
      </c>
    </row>
    <row r="3554" spans="1:8" ht="40.5">
      <c r="A3554" s="375" t="s">
        <v>11068</v>
      </c>
      <c r="B3554" s="330" t="s">
        <v>5972</v>
      </c>
      <c r="C3554" s="375" t="s">
        <v>113</v>
      </c>
      <c r="D3554" s="375" t="s">
        <v>13747</v>
      </c>
      <c r="F3554" t="str">
        <f t="shared" si="112"/>
        <v>89654</v>
      </c>
      <c r="H3554" s="35">
        <f t="shared" si="113"/>
        <v>11.33</v>
      </c>
    </row>
    <row r="3555" spans="1:8" ht="40.5">
      <c r="A3555" s="375" t="s">
        <v>11069</v>
      </c>
      <c r="B3555" s="330" t="s">
        <v>5973</v>
      </c>
      <c r="C3555" s="375" t="s">
        <v>113</v>
      </c>
      <c r="D3555" s="375" t="s">
        <v>23630</v>
      </c>
      <c r="F3555" t="str">
        <f t="shared" si="112"/>
        <v>89655</v>
      </c>
      <c r="H3555" s="35">
        <f t="shared" si="113"/>
        <v>16.16</v>
      </c>
    </row>
    <row r="3556" spans="1:8" ht="40.5">
      <c r="A3556" s="375" t="s">
        <v>11070</v>
      </c>
      <c r="B3556" s="330" t="s">
        <v>5974</v>
      </c>
      <c r="C3556" s="375" t="s">
        <v>113</v>
      </c>
      <c r="D3556" s="375" t="s">
        <v>14460</v>
      </c>
      <c r="F3556" t="str">
        <f t="shared" si="112"/>
        <v>89656</v>
      </c>
      <c r="H3556" s="35">
        <f t="shared" si="113"/>
        <v>8.07</v>
      </c>
    </row>
    <row r="3557" spans="1:8" ht="40.5">
      <c r="A3557" s="375" t="s">
        <v>11071</v>
      </c>
      <c r="B3557" s="330" t="s">
        <v>5975</v>
      </c>
      <c r="C3557" s="375" t="s">
        <v>113</v>
      </c>
      <c r="D3557" s="375" t="s">
        <v>9884</v>
      </c>
      <c r="F3557" t="str">
        <f t="shared" si="112"/>
        <v>89657</v>
      </c>
      <c r="H3557" s="35">
        <f t="shared" si="113"/>
        <v>8.19</v>
      </c>
    </row>
    <row r="3558" spans="1:8" ht="40.5">
      <c r="A3558" s="375" t="s">
        <v>11072</v>
      </c>
      <c r="B3558" s="330" t="s">
        <v>5976</v>
      </c>
      <c r="C3558" s="375" t="s">
        <v>113</v>
      </c>
      <c r="D3558" s="375" t="s">
        <v>9842</v>
      </c>
      <c r="F3558" t="str">
        <f t="shared" si="112"/>
        <v>89658</v>
      </c>
      <c r="H3558" s="35">
        <f t="shared" si="113"/>
        <v>6.92</v>
      </c>
    </row>
    <row r="3559" spans="1:8" ht="40.5">
      <c r="A3559" s="375" t="s">
        <v>11074</v>
      </c>
      <c r="B3559" s="330" t="s">
        <v>5977</v>
      </c>
      <c r="C3559" s="375" t="s">
        <v>113</v>
      </c>
      <c r="D3559" s="375" t="s">
        <v>26321</v>
      </c>
      <c r="F3559" t="str">
        <f t="shared" si="112"/>
        <v>89659</v>
      </c>
      <c r="H3559" s="35">
        <f t="shared" si="113"/>
        <v>10.84</v>
      </c>
    </row>
    <row r="3560" spans="1:8" ht="40.5">
      <c r="A3560" s="375" t="s">
        <v>11075</v>
      </c>
      <c r="B3560" s="330" t="s">
        <v>3329</v>
      </c>
      <c r="C3560" s="375" t="s">
        <v>113</v>
      </c>
      <c r="D3560" s="375" t="s">
        <v>9810</v>
      </c>
      <c r="F3560" t="str">
        <f t="shared" si="112"/>
        <v>89660</v>
      </c>
      <c r="H3560" s="35">
        <f t="shared" si="113"/>
        <v>6.57</v>
      </c>
    </row>
    <row r="3561" spans="1:8" ht="40.5">
      <c r="A3561" s="375" t="s">
        <v>11076</v>
      </c>
      <c r="B3561" s="330" t="s">
        <v>5978</v>
      </c>
      <c r="C3561" s="375" t="s">
        <v>113</v>
      </c>
      <c r="D3561" s="375" t="s">
        <v>13770</v>
      </c>
      <c r="F3561" t="str">
        <f t="shared" si="112"/>
        <v>89661</v>
      </c>
      <c r="H3561" s="35">
        <f t="shared" si="113"/>
        <v>13.82</v>
      </c>
    </row>
    <row r="3562" spans="1:8" ht="40.5">
      <c r="A3562" s="375" t="s">
        <v>11077</v>
      </c>
      <c r="B3562" s="330" t="s">
        <v>5979</v>
      </c>
      <c r="C3562" s="375" t="s">
        <v>113</v>
      </c>
      <c r="D3562" s="375" t="s">
        <v>25079</v>
      </c>
      <c r="F3562" t="str">
        <f t="shared" si="112"/>
        <v>89662</v>
      </c>
      <c r="H3562" s="35">
        <f t="shared" si="113"/>
        <v>20.22</v>
      </c>
    </row>
    <row r="3563" spans="1:8" ht="40.5">
      <c r="A3563" s="375" t="s">
        <v>11078</v>
      </c>
      <c r="B3563" s="330" t="s">
        <v>5980</v>
      </c>
      <c r="C3563" s="375" t="s">
        <v>113</v>
      </c>
      <c r="D3563" s="375" t="s">
        <v>10963</v>
      </c>
      <c r="F3563" t="str">
        <f t="shared" si="112"/>
        <v>89663</v>
      </c>
      <c r="H3563" s="35">
        <f t="shared" si="113"/>
        <v>9.51</v>
      </c>
    </row>
    <row r="3564" spans="1:8" ht="40.5">
      <c r="A3564" s="375" t="s">
        <v>11079</v>
      </c>
      <c r="B3564" s="330" t="s">
        <v>5981</v>
      </c>
      <c r="C3564" s="375" t="s">
        <v>113</v>
      </c>
      <c r="D3564" s="375" t="s">
        <v>26321</v>
      </c>
      <c r="F3564" t="str">
        <f t="shared" si="112"/>
        <v>89664</v>
      </c>
      <c r="H3564" s="35">
        <f t="shared" si="113"/>
        <v>10.84</v>
      </c>
    </row>
    <row r="3565" spans="1:8" ht="54">
      <c r="A3565" s="375" t="s">
        <v>11080</v>
      </c>
      <c r="B3565" s="330" t="s">
        <v>3330</v>
      </c>
      <c r="C3565" s="375" t="s">
        <v>113</v>
      </c>
      <c r="D3565" s="375" t="s">
        <v>23695</v>
      </c>
      <c r="F3565" t="str">
        <f t="shared" si="112"/>
        <v>89665</v>
      </c>
      <c r="H3565" s="35">
        <f t="shared" si="113"/>
        <v>13.36</v>
      </c>
    </row>
    <row r="3566" spans="1:8" ht="40.5">
      <c r="A3566" s="375" t="s">
        <v>11081</v>
      </c>
      <c r="B3566" s="330" t="s">
        <v>5982</v>
      </c>
      <c r="C3566" s="375" t="s">
        <v>113</v>
      </c>
      <c r="D3566" s="375" t="s">
        <v>14497</v>
      </c>
      <c r="F3566" t="str">
        <f t="shared" si="112"/>
        <v>89666</v>
      </c>
      <c r="H3566" s="35">
        <f t="shared" si="113"/>
        <v>6</v>
      </c>
    </row>
    <row r="3567" spans="1:8" ht="54">
      <c r="A3567" s="375" t="s">
        <v>11083</v>
      </c>
      <c r="B3567" s="330" t="s">
        <v>3331</v>
      </c>
      <c r="C3567" s="375" t="s">
        <v>113</v>
      </c>
      <c r="D3567" s="375" t="s">
        <v>23866</v>
      </c>
      <c r="F3567" t="str">
        <f t="shared" si="112"/>
        <v>89667</v>
      </c>
      <c r="H3567" s="35">
        <f t="shared" si="113"/>
        <v>38.22</v>
      </c>
    </row>
    <row r="3568" spans="1:8" ht="40.5">
      <c r="A3568" s="375" t="s">
        <v>11084</v>
      </c>
      <c r="B3568" s="330" t="s">
        <v>3332</v>
      </c>
      <c r="C3568" s="375" t="s">
        <v>113</v>
      </c>
      <c r="D3568" s="375" t="s">
        <v>23360</v>
      </c>
      <c r="F3568" t="str">
        <f t="shared" si="112"/>
        <v>89668</v>
      </c>
      <c r="H3568" s="35">
        <f t="shared" si="113"/>
        <v>19.27</v>
      </c>
    </row>
    <row r="3569" spans="1:8" ht="54">
      <c r="A3569" s="375" t="s">
        <v>11085</v>
      </c>
      <c r="B3569" s="330" t="s">
        <v>3333</v>
      </c>
      <c r="C3569" s="375" t="s">
        <v>113</v>
      </c>
      <c r="D3569" s="375" t="s">
        <v>27465</v>
      </c>
      <c r="F3569" t="str">
        <f t="shared" si="112"/>
        <v>89669</v>
      </c>
      <c r="H3569" s="35">
        <f t="shared" si="113"/>
        <v>22.94</v>
      </c>
    </row>
    <row r="3570" spans="1:8" ht="40.5">
      <c r="A3570" s="375" t="s">
        <v>11087</v>
      </c>
      <c r="B3570" s="330" t="s">
        <v>5983</v>
      </c>
      <c r="C3570" s="375" t="s">
        <v>113</v>
      </c>
      <c r="D3570" s="375" t="s">
        <v>10079</v>
      </c>
      <c r="F3570" t="str">
        <f t="shared" si="112"/>
        <v>89670</v>
      </c>
      <c r="H3570" s="35">
        <f t="shared" si="113"/>
        <v>9.73</v>
      </c>
    </row>
    <row r="3571" spans="1:8" ht="54">
      <c r="A3571" s="375" t="s">
        <v>11088</v>
      </c>
      <c r="B3571" s="330" t="s">
        <v>5984</v>
      </c>
      <c r="C3571" s="375" t="s">
        <v>113</v>
      </c>
      <c r="D3571" s="375" t="s">
        <v>27466</v>
      </c>
      <c r="F3571" t="str">
        <f t="shared" si="112"/>
        <v>89671</v>
      </c>
      <c r="H3571" s="35">
        <f t="shared" si="113"/>
        <v>35.39</v>
      </c>
    </row>
    <row r="3572" spans="1:8" ht="40.5">
      <c r="A3572" s="375" t="s">
        <v>11089</v>
      </c>
      <c r="B3572" s="330" t="s">
        <v>5985</v>
      </c>
      <c r="C3572" s="375" t="s">
        <v>113</v>
      </c>
      <c r="D3572" s="375" t="s">
        <v>10966</v>
      </c>
      <c r="F3572" t="str">
        <f t="shared" si="112"/>
        <v>89672</v>
      </c>
      <c r="H3572" s="35">
        <f t="shared" si="113"/>
        <v>14.22</v>
      </c>
    </row>
    <row r="3573" spans="1:8" ht="54">
      <c r="A3573" s="375" t="s">
        <v>11090</v>
      </c>
      <c r="B3573" s="330" t="s">
        <v>3334</v>
      </c>
      <c r="C3573" s="375" t="s">
        <v>113</v>
      </c>
      <c r="D3573" s="375" t="s">
        <v>13764</v>
      </c>
      <c r="F3573" t="str">
        <f t="shared" si="112"/>
        <v>89673</v>
      </c>
      <c r="H3573" s="35">
        <f t="shared" si="113"/>
        <v>27.21</v>
      </c>
    </row>
    <row r="3574" spans="1:8" ht="40.5">
      <c r="A3574" s="375" t="s">
        <v>11091</v>
      </c>
      <c r="B3574" s="330" t="s">
        <v>5986</v>
      </c>
      <c r="C3574" s="375" t="s">
        <v>113</v>
      </c>
      <c r="D3574" s="375" t="s">
        <v>14961</v>
      </c>
      <c r="F3574" t="str">
        <f t="shared" si="112"/>
        <v>89674</v>
      </c>
      <c r="H3574" s="35">
        <f t="shared" si="113"/>
        <v>19.95</v>
      </c>
    </row>
    <row r="3575" spans="1:8" ht="54">
      <c r="A3575" s="375" t="s">
        <v>11092</v>
      </c>
      <c r="B3575" s="330" t="s">
        <v>5987</v>
      </c>
      <c r="C3575" s="375" t="s">
        <v>113</v>
      </c>
      <c r="D3575" s="375" t="s">
        <v>27467</v>
      </c>
      <c r="F3575" t="str">
        <f t="shared" si="112"/>
        <v>89675</v>
      </c>
      <c r="H3575" s="35">
        <f t="shared" si="113"/>
        <v>65.069999999999993</v>
      </c>
    </row>
    <row r="3576" spans="1:8" ht="40.5">
      <c r="A3576" s="375" t="s">
        <v>11093</v>
      </c>
      <c r="B3576" s="330" t="s">
        <v>5988</v>
      </c>
      <c r="C3576" s="375" t="s">
        <v>113</v>
      </c>
      <c r="D3576" s="375" t="s">
        <v>22198</v>
      </c>
      <c r="F3576" t="str">
        <f t="shared" si="112"/>
        <v>89676</v>
      </c>
      <c r="H3576" s="35">
        <f t="shared" si="113"/>
        <v>29.28</v>
      </c>
    </row>
    <row r="3577" spans="1:8" ht="54">
      <c r="A3577" s="375" t="s">
        <v>11094</v>
      </c>
      <c r="B3577" s="330" t="s">
        <v>3335</v>
      </c>
      <c r="C3577" s="375" t="s">
        <v>113</v>
      </c>
      <c r="D3577" s="375" t="s">
        <v>22374</v>
      </c>
      <c r="F3577" t="str">
        <f t="shared" si="112"/>
        <v>89677</v>
      </c>
      <c r="H3577" s="35">
        <f t="shared" si="113"/>
        <v>66</v>
      </c>
    </row>
    <row r="3578" spans="1:8" ht="40.5">
      <c r="A3578" s="375" t="s">
        <v>11095</v>
      </c>
      <c r="B3578" s="330" t="s">
        <v>5989</v>
      </c>
      <c r="C3578" s="375" t="s">
        <v>113</v>
      </c>
      <c r="D3578" s="375" t="s">
        <v>24834</v>
      </c>
      <c r="F3578" t="str">
        <f t="shared" si="112"/>
        <v>89678</v>
      </c>
      <c r="H3578" s="35">
        <f t="shared" si="113"/>
        <v>7.73</v>
      </c>
    </row>
    <row r="3579" spans="1:8" ht="54">
      <c r="A3579" s="375" t="s">
        <v>11097</v>
      </c>
      <c r="B3579" s="330" t="s">
        <v>5990</v>
      </c>
      <c r="C3579" s="375" t="s">
        <v>113</v>
      </c>
      <c r="D3579" s="375" t="s">
        <v>27468</v>
      </c>
      <c r="F3579" t="str">
        <f t="shared" si="112"/>
        <v>89679</v>
      </c>
      <c r="H3579" s="35">
        <f t="shared" si="113"/>
        <v>110.43</v>
      </c>
    </row>
    <row r="3580" spans="1:8" ht="40.5">
      <c r="A3580" s="375" t="s">
        <v>11098</v>
      </c>
      <c r="B3580" s="330" t="s">
        <v>5991</v>
      </c>
      <c r="C3580" s="375" t="s">
        <v>113</v>
      </c>
      <c r="D3580" s="375" t="s">
        <v>13813</v>
      </c>
      <c r="F3580" t="str">
        <f t="shared" si="112"/>
        <v>89680</v>
      </c>
      <c r="H3580" s="35">
        <f t="shared" si="113"/>
        <v>14.41</v>
      </c>
    </row>
    <row r="3581" spans="1:8" ht="54">
      <c r="A3581" s="375" t="s">
        <v>11099</v>
      </c>
      <c r="B3581" s="330" t="s">
        <v>5992</v>
      </c>
      <c r="C3581" s="375" t="s">
        <v>113</v>
      </c>
      <c r="D3581" s="375" t="s">
        <v>27469</v>
      </c>
      <c r="F3581" t="str">
        <f t="shared" si="112"/>
        <v>89681</v>
      </c>
      <c r="H3581" s="35">
        <f t="shared" si="113"/>
        <v>73.87</v>
      </c>
    </row>
    <row r="3582" spans="1:8" ht="40.5">
      <c r="A3582" s="375" t="s">
        <v>11100</v>
      </c>
      <c r="B3582" s="330" t="s">
        <v>5993</v>
      </c>
      <c r="C3582" s="375" t="s">
        <v>113</v>
      </c>
      <c r="D3582" s="375" t="s">
        <v>23720</v>
      </c>
      <c r="F3582" t="str">
        <f t="shared" si="112"/>
        <v>89682</v>
      </c>
      <c r="H3582" s="35">
        <f t="shared" si="113"/>
        <v>21.12</v>
      </c>
    </row>
    <row r="3583" spans="1:8" ht="40.5">
      <c r="A3583" s="375" t="s">
        <v>11101</v>
      </c>
      <c r="B3583" s="330" t="s">
        <v>5994</v>
      </c>
      <c r="C3583" s="375" t="s">
        <v>113</v>
      </c>
      <c r="D3583" s="375" t="s">
        <v>13995</v>
      </c>
      <c r="F3583" t="str">
        <f t="shared" si="112"/>
        <v>89684</v>
      </c>
      <c r="H3583" s="35">
        <f t="shared" si="113"/>
        <v>28.32</v>
      </c>
    </row>
    <row r="3584" spans="1:8" ht="54">
      <c r="A3584" s="375" t="s">
        <v>11102</v>
      </c>
      <c r="B3584" s="330" t="s">
        <v>5995</v>
      </c>
      <c r="C3584" s="375" t="s">
        <v>113</v>
      </c>
      <c r="D3584" s="375" t="s">
        <v>23845</v>
      </c>
      <c r="F3584" t="str">
        <f t="shared" si="112"/>
        <v>89685</v>
      </c>
      <c r="H3584" s="35">
        <f t="shared" si="113"/>
        <v>51.45</v>
      </c>
    </row>
    <row r="3585" spans="1:8" ht="40.5">
      <c r="A3585" s="375" t="s">
        <v>11103</v>
      </c>
      <c r="B3585" s="330" t="s">
        <v>5996</v>
      </c>
      <c r="C3585" s="375" t="s">
        <v>113</v>
      </c>
      <c r="D3585" s="375" t="s">
        <v>27470</v>
      </c>
      <c r="F3585" t="str">
        <f t="shared" si="112"/>
        <v>89686</v>
      </c>
      <c r="H3585" s="35">
        <f t="shared" si="113"/>
        <v>99.53</v>
      </c>
    </row>
    <row r="3586" spans="1:8" ht="54">
      <c r="A3586" s="375" t="s">
        <v>11104</v>
      </c>
      <c r="B3586" s="330" t="s">
        <v>3336</v>
      </c>
      <c r="C3586" s="375" t="s">
        <v>113</v>
      </c>
      <c r="D3586" s="375" t="s">
        <v>27471</v>
      </c>
      <c r="F3586" t="str">
        <f t="shared" si="112"/>
        <v>89687</v>
      </c>
      <c r="H3586" s="35">
        <f t="shared" si="113"/>
        <v>43.56</v>
      </c>
    </row>
    <row r="3587" spans="1:8" ht="40.5">
      <c r="A3587" s="375" t="s">
        <v>11105</v>
      </c>
      <c r="B3587" s="330" t="s">
        <v>5997</v>
      </c>
      <c r="C3587" s="375" t="s">
        <v>113</v>
      </c>
      <c r="D3587" s="375" t="s">
        <v>23621</v>
      </c>
      <c r="F3587" t="str">
        <f t="shared" si="112"/>
        <v>89689</v>
      </c>
      <c r="H3587" s="35">
        <f t="shared" si="113"/>
        <v>22.57</v>
      </c>
    </row>
    <row r="3588" spans="1:8" ht="54">
      <c r="A3588" s="375" t="s">
        <v>11106</v>
      </c>
      <c r="B3588" s="330" t="s">
        <v>3337</v>
      </c>
      <c r="C3588" s="375" t="s">
        <v>113</v>
      </c>
      <c r="D3588" s="375" t="s">
        <v>25319</v>
      </c>
      <c r="F3588" t="str">
        <f t="shared" si="112"/>
        <v>89690</v>
      </c>
      <c r="H3588" s="35">
        <f t="shared" si="113"/>
        <v>78.22</v>
      </c>
    </row>
    <row r="3589" spans="1:8" ht="40.5">
      <c r="A3589" s="375" t="s">
        <v>11107</v>
      </c>
      <c r="B3589" s="330" t="s">
        <v>5998</v>
      </c>
      <c r="C3589" s="375" t="s">
        <v>113</v>
      </c>
      <c r="D3589" s="375" t="s">
        <v>7582</v>
      </c>
      <c r="F3589" t="str">
        <f t="shared" ref="F3589:F3652" si="114">TRIM(A3589)</f>
        <v>89691</v>
      </c>
      <c r="H3589" s="35">
        <f t="shared" ref="H3589:H3652" si="115">ROUND(D3589*(1+$H$1),2)</f>
        <v>9.57</v>
      </c>
    </row>
    <row r="3590" spans="1:8" ht="54">
      <c r="A3590" s="375" t="s">
        <v>11108</v>
      </c>
      <c r="B3590" s="330" t="s">
        <v>5999</v>
      </c>
      <c r="C3590" s="375" t="s">
        <v>113</v>
      </c>
      <c r="D3590" s="375" t="s">
        <v>27472</v>
      </c>
      <c r="F3590" t="str">
        <f t="shared" si="114"/>
        <v>89692</v>
      </c>
      <c r="H3590" s="35">
        <f t="shared" si="115"/>
        <v>73.67</v>
      </c>
    </row>
    <row r="3591" spans="1:8" ht="54">
      <c r="A3591" s="375" t="s">
        <v>11109</v>
      </c>
      <c r="B3591" s="330" t="s">
        <v>3338</v>
      </c>
      <c r="C3591" s="375" t="s">
        <v>113</v>
      </c>
      <c r="D3591" s="375" t="s">
        <v>27473</v>
      </c>
      <c r="F3591" t="str">
        <f t="shared" si="114"/>
        <v>89693</v>
      </c>
      <c r="H3591" s="35">
        <f t="shared" si="115"/>
        <v>71.290000000000006</v>
      </c>
    </row>
    <row r="3592" spans="1:8" ht="40.5">
      <c r="A3592" s="375" t="s">
        <v>11110</v>
      </c>
      <c r="B3592" s="330" t="s">
        <v>6000</v>
      </c>
      <c r="C3592" s="375" t="s">
        <v>113</v>
      </c>
      <c r="D3592" s="375" t="s">
        <v>8267</v>
      </c>
      <c r="F3592" t="str">
        <f t="shared" si="114"/>
        <v>89694</v>
      </c>
      <c r="H3592" s="35">
        <f t="shared" si="115"/>
        <v>13.96</v>
      </c>
    </row>
    <row r="3593" spans="1:8" ht="40.5">
      <c r="A3593" s="375" t="s">
        <v>11111</v>
      </c>
      <c r="B3593" s="330" t="s">
        <v>6001</v>
      </c>
      <c r="C3593" s="375" t="s">
        <v>113</v>
      </c>
      <c r="D3593" s="375" t="s">
        <v>11819</v>
      </c>
      <c r="F3593" t="str">
        <f t="shared" si="114"/>
        <v>89695</v>
      </c>
      <c r="H3593" s="35">
        <f t="shared" si="115"/>
        <v>13.13</v>
      </c>
    </row>
    <row r="3594" spans="1:8" ht="54">
      <c r="A3594" s="375" t="s">
        <v>11112</v>
      </c>
      <c r="B3594" s="330" t="s">
        <v>3339</v>
      </c>
      <c r="C3594" s="375" t="s">
        <v>113</v>
      </c>
      <c r="D3594" s="375" t="s">
        <v>24757</v>
      </c>
      <c r="F3594" t="str">
        <f t="shared" si="114"/>
        <v>89696</v>
      </c>
      <c r="H3594" s="35">
        <f t="shared" si="115"/>
        <v>64.31</v>
      </c>
    </row>
    <row r="3595" spans="1:8" ht="40.5">
      <c r="A3595" s="375" t="s">
        <v>11113</v>
      </c>
      <c r="B3595" s="330" t="s">
        <v>6002</v>
      </c>
      <c r="C3595" s="375" t="s">
        <v>113</v>
      </c>
      <c r="D3595" s="375" t="s">
        <v>11126</v>
      </c>
      <c r="F3595" t="str">
        <f t="shared" si="114"/>
        <v>89697</v>
      </c>
      <c r="H3595" s="35">
        <f t="shared" si="115"/>
        <v>11.14</v>
      </c>
    </row>
    <row r="3596" spans="1:8" ht="54">
      <c r="A3596" s="375" t="s">
        <v>11114</v>
      </c>
      <c r="B3596" s="330" t="s">
        <v>3340</v>
      </c>
      <c r="C3596" s="375" t="s">
        <v>113</v>
      </c>
      <c r="D3596" s="375" t="s">
        <v>27474</v>
      </c>
      <c r="F3596" t="str">
        <f t="shared" si="114"/>
        <v>89698</v>
      </c>
      <c r="H3596" s="35">
        <f t="shared" si="115"/>
        <v>230.81</v>
      </c>
    </row>
    <row r="3597" spans="1:8" ht="54">
      <c r="A3597" s="375" t="s">
        <v>11115</v>
      </c>
      <c r="B3597" s="330" t="s">
        <v>3341</v>
      </c>
      <c r="C3597" s="375" t="s">
        <v>113</v>
      </c>
      <c r="D3597" s="375" t="s">
        <v>27475</v>
      </c>
      <c r="F3597" t="str">
        <f t="shared" si="114"/>
        <v>89699</v>
      </c>
      <c r="H3597" s="35">
        <f t="shared" si="115"/>
        <v>199.71</v>
      </c>
    </row>
    <row r="3598" spans="1:8" ht="40.5">
      <c r="A3598" s="375" t="s">
        <v>11116</v>
      </c>
      <c r="B3598" s="330" t="s">
        <v>6003</v>
      </c>
      <c r="C3598" s="375" t="s">
        <v>113</v>
      </c>
      <c r="D3598" s="375" t="s">
        <v>22696</v>
      </c>
      <c r="F3598" t="str">
        <f t="shared" si="114"/>
        <v>89700</v>
      </c>
      <c r="H3598" s="35">
        <f t="shared" si="115"/>
        <v>14.91</v>
      </c>
    </row>
    <row r="3599" spans="1:8" ht="54">
      <c r="A3599" s="375" t="s">
        <v>11117</v>
      </c>
      <c r="B3599" s="330" t="s">
        <v>3342</v>
      </c>
      <c r="C3599" s="375" t="s">
        <v>113</v>
      </c>
      <c r="D3599" s="375" t="s">
        <v>27476</v>
      </c>
      <c r="F3599" t="str">
        <f t="shared" si="114"/>
        <v>89701</v>
      </c>
      <c r="H3599" s="35">
        <f t="shared" si="115"/>
        <v>158.21</v>
      </c>
    </row>
    <row r="3600" spans="1:8" ht="40.5">
      <c r="A3600" s="375" t="s">
        <v>11118</v>
      </c>
      <c r="B3600" s="330" t="s">
        <v>6004</v>
      </c>
      <c r="C3600" s="375" t="s">
        <v>113</v>
      </c>
      <c r="D3600" s="375" t="s">
        <v>22696</v>
      </c>
      <c r="F3600" t="str">
        <f t="shared" si="114"/>
        <v>89702</v>
      </c>
      <c r="H3600" s="35">
        <f t="shared" si="115"/>
        <v>14.91</v>
      </c>
    </row>
    <row r="3601" spans="1:8" ht="40.5">
      <c r="A3601" s="375" t="s">
        <v>11119</v>
      </c>
      <c r="B3601" s="330" t="s">
        <v>2412</v>
      </c>
      <c r="C3601" s="375" t="s">
        <v>113</v>
      </c>
      <c r="D3601" s="375" t="s">
        <v>24104</v>
      </c>
      <c r="F3601" t="str">
        <f t="shared" si="114"/>
        <v>89703</v>
      </c>
      <c r="H3601" s="35">
        <f t="shared" si="115"/>
        <v>30.17</v>
      </c>
    </row>
    <row r="3602" spans="1:8" ht="54">
      <c r="A3602" s="375" t="s">
        <v>11120</v>
      </c>
      <c r="B3602" s="330" t="s">
        <v>3343</v>
      </c>
      <c r="C3602" s="375" t="s">
        <v>113</v>
      </c>
      <c r="D3602" s="375" t="s">
        <v>27477</v>
      </c>
      <c r="F3602" t="str">
        <f t="shared" si="114"/>
        <v>89704</v>
      </c>
      <c r="H3602" s="35">
        <f t="shared" si="115"/>
        <v>121.96</v>
      </c>
    </row>
    <row r="3603" spans="1:8" ht="40.5">
      <c r="A3603" s="375" t="s">
        <v>11121</v>
      </c>
      <c r="B3603" s="330" t="s">
        <v>6005</v>
      </c>
      <c r="C3603" s="375" t="s">
        <v>113</v>
      </c>
      <c r="D3603" s="375" t="s">
        <v>20443</v>
      </c>
      <c r="F3603" t="str">
        <f t="shared" si="114"/>
        <v>89705</v>
      </c>
      <c r="H3603" s="35">
        <f t="shared" si="115"/>
        <v>18.16</v>
      </c>
    </row>
    <row r="3604" spans="1:8" ht="40.5">
      <c r="A3604" s="375" t="s">
        <v>11122</v>
      </c>
      <c r="B3604" s="330" t="s">
        <v>6006</v>
      </c>
      <c r="C3604" s="375" t="s">
        <v>113</v>
      </c>
      <c r="D3604" s="375" t="s">
        <v>24598</v>
      </c>
      <c r="F3604" t="str">
        <f t="shared" si="114"/>
        <v>89706</v>
      </c>
      <c r="H3604" s="35">
        <f t="shared" si="115"/>
        <v>35.43</v>
      </c>
    </row>
    <row r="3605" spans="1:8" ht="40.5">
      <c r="A3605" s="375" t="s">
        <v>11123</v>
      </c>
      <c r="B3605" s="330" t="s">
        <v>6007</v>
      </c>
      <c r="C3605" s="375" t="s">
        <v>75</v>
      </c>
      <c r="D3605" s="375" t="s">
        <v>24851</v>
      </c>
      <c r="F3605" t="str">
        <f t="shared" si="114"/>
        <v>89718</v>
      </c>
      <c r="H3605" s="35">
        <f t="shared" si="115"/>
        <v>35.08</v>
      </c>
    </row>
    <row r="3606" spans="1:8" ht="40.5">
      <c r="A3606" s="375" t="s">
        <v>11124</v>
      </c>
      <c r="B3606" s="330" t="s">
        <v>6008</v>
      </c>
      <c r="C3606" s="375" t="s">
        <v>113</v>
      </c>
      <c r="D3606" s="375" t="s">
        <v>13713</v>
      </c>
      <c r="F3606" t="str">
        <f t="shared" si="114"/>
        <v>89719</v>
      </c>
      <c r="H3606" s="35">
        <f t="shared" si="115"/>
        <v>7.76</v>
      </c>
    </row>
    <row r="3607" spans="1:8" ht="40.5">
      <c r="A3607" s="375" t="s">
        <v>11125</v>
      </c>
      <c r="B3607" s="330" t="s">
        <v>6009</v>
      </c>
      <c r="C3607" s="375" t="s">
        <v>113</v>
      </c>
      <c r="D3607" s="375" t="s">
        <v>14129</v>
      </c>
      <c r="F3607" t="str">
        <f t="shared" si="114"/>
        <v>89720</v>
      </c>
      <c r="H3607" s="35">
        <f t="shared" si="115"/>
        <v>8.8800000000000008</v>
      </c>
    </row>
    <row r="3608" spans="1:8" ht="40.5">
      <c r="A3608" s="375" t="s">
        <v>11127</v>
      </c>
      <c r="B3608" s="330" t="s">
        <v>6010</v>
      </c>
      <c r="C3608" s="375" t="s">
        <v>113</v>
      </c>
      <c r="D3608" s="375" t="s">
        <v>10206</v>
      </c>
      <c r="F3608" t="str">
        <f t="shared" si="114"/>
        <v>89721</v>
      </c>
      <c r="H3608" s="35">
        <f t="shared" si="115"/>
        <v>9.25</v>
      </c>
    </row>
    <row r="3609" spans="1:8" ht="40.5">
      <c r="A3609" s="375" t="s">
        <v>23622</v>
      </c>
      <c r="B3609" s="330" t="s">
        <v>23623</v>
      </c>
      <c r="C3609" s="375" t="s">
        <v>113</v>
      </c>
      <c r="D3609" s="375" t="s">
        <v>14352</v>
      </c>
      <c r="F3609" t="str">
        <f t="shared" si="114"/>
        <v>89722</v>
      </c>
      <c r="H3609" s="35">
        <f t="shared" si="115"/>
        <v>14.54</v>
      </c>
    </row>
    <row r="3610" spans="1:8" ht="40.5">
      <c r="A3610" s="375" t="s">
        <v>11128</v>
      </c>
      <c r="B3610" s="330" t="s">
        <v>6011</v>
      </c>
      <c r="C3610" s="375" t="s">
        <v>113</v>
      </c>
      <c r="D3610" s="375" t="s">
        <v>7863</v>
      </c>
      <c r="F3610" t="str">
        <f t="shared" si="114"/>
        <v>89723</v>
      </c>
      <c r="H3610" s="35">
        <f t="shared" si="115"/>
        <v>12.06</v>
      </c>
    </row>
    <row r="3611" spans="1:8" ht="54">
      <c r="A3611" s="375" t="s">
        <v>11129</v>
      </c>
      <c r="B3611" s="330" t="s">
        <v>6012</v>
      </c>
      <c r="C3611" s="375" t="s">
        <v>113</v>
      </c>
      <c r="D3611" s="375" t="s">
        <v>24674</v>
      </c>
      <c r="F3611" t="str">
        <f t="shared" si="114"/>
        <v>89724</v>
      </c>
      <c r="H3611" s="35">
        <f t="shared" si="115"/>
        <v>9.76</v>
      </c>
    </row>
    <row r="3612" spans="1:8" ht="40.5">
      <c r="A3612" s="375" t="s">
        <v>11130</v>
      </c>
      <c r="B3612" s="330" t="s">
        <v>6013</v>
      </c>
      <c r="C3612" s="375" t="s">
        <v>113</v>
      </c>
      <c r="D3612" s="375" t="s">
        <v>10647</v>
      </c>
      <c r="F3612" t="str">
        <f t="shared" si="114"/>
        <v>89725</v>
      </c>
      <c r="H3612" s="35">
        <f t="shared" si="115"/>
        <v>11.79</v>
      </c>
    </row>
    <row r="3613" spans="1:8" ht="54">
      <c r="A3613" s="375" t="s">
        <v>11131</v>
      </c>
      <c r="B3613" s="330" t="s">
        <v>6014</v>
      </c>
      <c r="C3613" s="375" t="s">
        <v>113</v>
      </c>
      <c r="D3613" s="375" t="s">
        <v>10961</v>
      </c>
      <c r="F3613" t="str">
        <f t="shared" si="114"/>
        <v>89726</v>
      </c>
      <c r="H3613" s="35">
        <f t="shared" si="115"/>
        <v>6.89</v>
      </c>
    </row>
    <row r="3614" spans="1:8" ht="40.5">
      <c r="A3614" s="375" t="s">
        <v>11132</v>
      </c>
      <c r="B3614" s="330" t="s">
        <v>6015</v>
      </c>
      <c r="C3614" s="375" t="s">
        <v>113</v>
      </c>
      <c r="D3614" s="375" t="s">
        <v>24853</v>
      </c>
      <c r="F3614" t="str">
        <f t="shared" si="114"/>
        <v>89727</v>
      </c>
      <c r="H3614" s="35">
        <f t="shared" si="115"/>
        <v>12.99</v>
      </c>
    </row>
    <row r="3615" spans="1:8" ht="54">
      <c r="A3615" s="375" t="s">
        <v>11133</v>
      </c>
      <c r="B3615" s="330" t="s">
        <v>6016</v>
      </c>
      <c r="C3615" s="375" t="s">
        <v>113</v>
      </c>
      <c r="D3615" s="375" t="s">
        <v>11585</v>
      </c>
      <c r="F3615" t="str">
        <f t="shared" si="114"/>
        <v>89728</v>
      </c>
      <c r="H3615" s="35">
        <f t="shared" si="115"/>
        <v>10.48</v>
      </c>
    </row>
    <row r="3616" spans="1:8" ht="40.5">
      <c r="A3616" s="375" t="s">
        <v>11134</v>
      </c>
      <c r="B3616" s="330" t="s">
        <v>6017</v>
      </c>
      <c r="C3616" s="375" t="s">
        <v>113</v>
      </c>
      <c r="D3616" s="375" t="s">
        <v>14496</v>
      </c>
      <c r="F3616" t="str">
        <f t="shared" si="114"/>
        <v>89729</v>
      </c>
      <c r="H3616" s="35">
        <f t="shared" si="115"/>
        <v>17.68</v>
      </c>
    </row>
    <row r="3617" spans="1:8" ht="54">
      <c r="A3617" s="375" t="s">
        <v>11135</v>
      </c>
      <c r="B3617" s="330" t="s">
        <v>6018</v>
      </c>
      <c r="C3617" s="375" t="s">
        <v>113</v>
      </c>
      <c r="D3617" s="375" t="s">
        <v>8480</v>
      </c>
      <c r="F3617" t="str">
        <f t="shared" si="114"/>
        <v>89730</v>
      </c>
      <c r="H3617" s="35">
        <f t="shared" si="115"/>
        <v>11.42</v>
      </c>
    </row>
    <row r="3618" spans="1:8" ht="54">
      <c r="A3618" s="375" t="s">
        <v>11136</v>
      </c>
      <c r="B3618" s="330" t="s">
        <v>6019</v>
      </c>
      <c r="C3618" s="375" t="s">
        <v>113</v>
      </c>
      <c r="D3618" s="375" t="s">
        <v>11138</v>
      </c>
      <c r="F3618" t="str">
        <f t="shared" si="114"/>
        <v>89731</v>
      </c>
      <c r="H3618" s="35">
        <f t="shared" si="115"/>
        <v>10.29</v>
      </c>
    </row>
    <row r="3619" spans="1:8" ht="54">
      <c r="A3619" s="375" t="s">
        <v>11137</v>
      </c>
      <c r="B3619" s="330" t="s">
        <v>6020</v>
      </c>
      <c r="C3619" s="375" t="s">
        <v>113</v>
      </c>
      <c r="D3619" s="375" t="s">
        <v>20972</v>
      </c>
      <c r="F3619" t="str">
        <f t="shared" si="114"/>
        <v>89732</v>
      </c>
      <c r="H3619" s="35">
        <f t="shared" si="115"/>
        <v>10.96</v>
      </c>
    </row>
    <row r="3620" spans="1:8" ht="54">
      <c r="A3620" s="375" t="s">
        <v>11139</v>
      </c>
      <c r="B3620" s="330" t="s">
        <v>3344</v>
      </c>
      <c r="C3620" s="375" t="s">
        <v>113</v>
      </c>
      <c r="D3620" s="375" t="s">
        <v>8257</v>
      </c>
      <c r="F3620" t="str">
        <f t="shared" si="114"/>
        <v>89733</v>
      </c>
      <c r="H3620" s="35">
        <f t="shared" si="115"/>
        <v>18.32</v>
      </c>
    </row>
    <row r="3621" spans="1:8" ht="40.5">
      <c r="A3621" s="375" t="s">
        <v>11140</v>
      </c>
      <c r="B3621" s="330" t="s">
        <v>6021</v>
      </c>
      <c r="C3621" s="375" t="s">
        <v>113</v>
      </c>
      <c r="D3621" s="375" t="s">
        <v>14496</v>
      </c>
      <c r="F3621" t="str">
        <f t="shared" si="114"/>
        <v>89734</v>
      </c>
      <c r="H3621" s="35">
        <f t="shared" si="115"/>
        <v>17.68</v>
      </c>
    </row>
    <row r="3622" spans="1:8" ht="54">
      <c r="A3622" s="375" t="s">
        <v>11141</v>
      </c>
      <c r="B3622" s="330" t="s">
        <v>3345</v>
      </c>
      <c r="C3622" s="375" t="s">
        <v>113</v>
      </c>
      <c r="D3622" s="375" t="s">
        <v>8220</v>
      </c>
      <c r="F3622" t="str">
        <f t="shared" si="114"/>
        <v>89735</v>
      </c>
      <c r="H3622" s="35">
        <f t="shared" si="115"/>
        <v>19.440000000000001</v>
      </c>
    </row>
    <row r="3623" spans="1:8" ht="40.5">
      <c r="A3623" s="375" t="s">
        <v>11142</v>
      </c>
      <c r="B3623" s="330" t="s">
        <v>6022</v>
      </c>
      <c r="C3623" s="375" t="s">
        <v>113</v>
      </c>
      <c r="D3623" s="375" t="s">
        <v>8353</v>
      </c>
      <c r="F3623" t="str">
        <f t="shared" si="114"/>
        <v>89736</v>
      </c>
      <c r="H3623" s="35">
        <f t="shared" si="115"/>
        <v>5.37</v>
      </c>
    </row>
    <row r="3624" spans="1:8" ht="54">
      <c r="A3624" s="375" t="s">
        <v>11144</v>
      </c>
      <c r="B3624" s="330" t="s">
        <v>6023</v>
      </c>
      <c r="C3624" s="375" t="s">
        <v>113</v>
      </c>
      <c r="D3624" s="375" t="s">
        <v>13321</v>
      </c>
      <c r="F3624" t="str">
        <f t="shared" si="114"/>
        <v>89737</v>
      </c>
      <c r="H3624" s="35">
        <f t="shared" si="115"/>
        <v>18.14</v>
      </c>
    </row>
    <row r="3625" spans="1:8" ht="40.5">
      <c r="A3625" s="375" t="s">
        <v>11145</v>
      </c>
      <c r="B3625" s="330" t="s">
        <v>6024</v>
      </c>
      <c r="C3625" s="375" t="s">
        <v>113</v>
      </c>
      <c r="D3625" s="375" t="s">
        <v>9825</v>
      </c>
      <c r="F3625" t="str">
        <f t="shared" si="114"/>
        <v>89738</v>
      </c>
      <c r="H3625" s="35">
        <f t="shared" si="115"/>
        <v>9.2899999999999991</v>
      </c>
    </row>
    <row r="3626" spans="1:8" ht="54">
      <c r="A3626" s="375" t="s">
        <v>11146</v>
      </c>
      <c r="B3626" s="330" t="s">
        <v>6025</v>
      </c>
      <c r="C3626" s="375" t="s">
        <v>113</v>
      </c>
      <c r="D3626" s="375" t="s">
        <v>14531</v>
      </c>
      <c r="F3626" t="str">
        <f t="shared" si="114"/>
        <v>89739</v>
      </c>
      <c r="H3626" s="35">
        <f t="shared" si="115"/>
        <v>19.11</v>
      </c>
    </row>
    <row r="3627" spans="1:8" ht="40.5">
      <c r="A3627" s="375" t="s">
        <v>11148</v>
      </c>
      <c r="B3627" s="330" t="s">
        <v>6026</v>
      </c>
      <c r="C3627" s="375" t="s">
        <v>113</v>
      </c>
      <c r="D3627" s="375" t="s">
        <v>10087</v>
      </c>
      <c r="F3627" t="str">
        <f t="shared" si="114"/>
        <v>89740</v>
      </c>
      <c r="H3627" s="35">
        <f t="shared" si="115"/>
        <v>5.03</v>
      </c>
    </row>
    <row r="3628" spans="1:8" ht="40.5">
      <c r="A3628" s="375" t="s">
        <v>11149</v>
      </c>
      <c r="B3628" s="330" t="s">
        <v>6027</v>
      </c>
      <c r="C3628" s="375" t="s">
        <v>113</v>
      </c>
      <c r="D3628" s="375" t="s">
        <v>24559</v>
      </c>
      <c r="F3628" t="str">
        <f t="shared" si="114"/>
        <v>89741</v>
      </c>
      <c r="H3628" s="35">
        <f t="shared" si="115"/>
        <v>12.28</v>
      </c>
    </row>
    <row r="3629" spans="1:8" ht="54">
      <c r="A3629" s="375" t="s">
        <v>11150</v>
      </c>
      <c r="B3629" s="330" t="s">
        <v>3346</v>
      </c>
      <c r="C3629" s="375" t="s">
        <v>113</v>
      </c>
      <c r="D3629" s="375" t="s">
        <v>24721</v>
      </c>
      <c r="F3629" t="str">
        <f t="shared" si="114"/>
        <v>89742</v>
      </c>
      <c r="H3629" s="35">
        <f t="shared" si="115"/>
        <v>32.049999999999997</v>
      </c>
    </row>
    <row r="3630" spans="1:8" ht="54">
      <c r="A3630" s="375" t="s">
        <v>11151</v>
      </c>
      <c r="B3630" s="330" t="s">
        <v>3347</v>
      </c>
      <c r="C3630" s="375" t="s">
        <v>113</v>
      </c>
      <c r="D3630" s="375" t="s">
        <v>24437</v>
      </c>
      <c r="F3630" t="str">
        <f t="shared" si="114"/>
        <v>89743</v>
      </c>
      <c r="H3630" s="35">
        <f t="shared" si="115"/>
        <v>46.01</v>
      </c>
    </row>
    <row r="3631" spans="1:8" ht="54">
      <c r="A3631" s="375" t="s">
        <v>11152</v>
      </c>
      <c r="B3631" s="330" t="s">
        <v>6028</v>
      </c>
      <c r="C3631" s="375" t="s">
        <v>113</v>
      </c>
      <c r="D3631" s="375" t="s">
        <v>26589</v>
      </c>
      <c r="F3631" t="str">
        <f t="shared" si="114"/>
        <v>89744</v>
      </c>
      <c r="H3631" s="35">
        <f t="shared" si="115"/>
        <v>23.56</v>
      </c>
    </row>
    <row r="3632" spans="1:8" ht="40.5">
      <c r="A3632" s="375" t="s">
        <v>11153</v>
      </c>
      <c r="B3632" s="330" t="s">
        <v>6029</v>
      </c>
      <c r="C3632" s="375" t="s">
        <v>113</v>
      </c>
      <c r="D3632" s="375" t="s">
        <v>24042</v>
      </c>
      <c r="F3632" t="str">
        <f t="shared" si="114"/>
        <v>89745</v>
      </c>
      <c r="H3632" s="35">
        <f t="shared" si="115"/>
        <v>18.670000000000002</v>
      </c>
    </row>
    <row r="3633" spans="1:8" ht="54">
      <c r="A3633" s="375" t="s">
        <v>11154</v>
      </c>
      <c r="B3633" s="330" t="s">
        <v>6030</v>
      </c>
      <c r="C3633" s="375" t="s">
        <v>113</v>
      </c>
      <c r="D3633" s="375" t="s">
        <v>22653</v>
      </c>
      <c r="F3633" t="str">
        <f t="shared" si="114"/>
        <v>89746</v>
      </c>
      <c r="H3633" s="35">
        <f t="shared" si="115"/>
        <v>23.51</v>
      </c>
    </row>
    <row r="3634" spans="1:8" ht="40.5">
      <c r="A3634" s="375" t="s">
        <v>11155</v>
      </c>
      <c r="B3634" s="330" t="s">
        <v>6031</v>
      </c>
      <c r="C3634" s="375" t="s">
        <v>113</v>
      </c>
      <c r="D3634" s="375" t="s">
        <v>10805</v>
      </c>
      <c r="F3634" t="str">
        <f t="shared" si="114"/>
        <v>89747</v>
      </c>
      <c r="H3634" s="35">
        <f t="shared" si="115"/>
        <v>7.96</v>
      </c>
    </row>
    <row r="3635" spans="1:8" ht="54">
      <c r="A3635" s="375" t="s">
        <v>11156</v>
      </c>
      <c r="B3635" s="330" t="s">
        <v>3348</v>
      </c>
      <c r="C3635" s="375" t="s">
        <v>113</v>
      </c>
      <c r="D3635" s="375" t="s">
        <v>27478</v>
      </c>
      <c r="F3635" t="str">
        <f t="shared" si="114"/>
        <v>89748</v>
      </c>
      <c r="H3635" s="35">
        <f t="shared" si="115"/>
        <v>38.700000000000003</v>
      </c>
    </row>
    <row r="3636" spans="1:8" ht="40.5">
      <c r="A3636" s="375" t="s">
        <v>11157</v>
      </c>
      <c r="B3636" s="330" t="s">
        <v>6032</v>
      </c>
      <c r="C3636" s="375" t="s">
        <v>113</v>
      </c>
      <c r="D3636" s="375" t="s">
        <v>9825</v>
      </c>
      <c r="F3636" t="str">
        <f t="shared" si="114"/>
        <v>89749</v>
      </c>
      <c r="H3636" s="35">
        <f t="shared" si="115"/>
        <v>9.2899999999999991</v>
      </c>
    </row>
    <row r="3637" spans="1:8" ht="54">
      <c r="A3637" s="375" t="s">
        <v>11158</v>
      </c>
      <c r="B3637" s="330" t="s">
        <v>3349</v>
      </c>
      <c r="C3637" s="375" t="s">
        <v>113</v>
      </c>
      <c r="D3637" s="375" t="s">
        <v>24577</v>
      </c>
      <c r="F3637" t="str">
        <f t="shared" si="114"/>
        <v>89750</v>
      </c>
      <c r="H3637" s="35">
        <f t="shared" si="115"/>
        <v>65.56</v>
      </c>
    </row>
    <row r="3638" spans="1:8" ht="40.5">
      <c r="A3638" s="375" t="s">
        <v>11159</v>
      </c>
      <c r="B3638" s="330" t="s">
        <v>6033</v>
      </c>
      <c r="C3638" s="375" t="s">
        <v>113</v>
      </c>
      <c r="D3638" s="375" t="s">
        <v>24634</v>
      </c>
      <c r="F3638" t="str">
        <f t="shared" si="114"/>
        <v>89751</v>
      </c>
      <c r="H3638" s="35">
        <f t="shared" si="115"/>
        <v>4.45</v>
      </c>
    </row>
    <row r="3639" spans="1:8" ht="54">
      <c r="A3639" s="375" t="s">
        <v>11160</v>
      </c>
      <c r="B3639" s="330" t="s">
        <v>6034</v>
      </c>
      <c r="C3639" s="375" t="s">
        <v>113</v>
      </c>
      <c r="D3639" s="375" t="s">
        <v>22166</v>
      </c>
      <c r="F3639" t="str">
        <f t="shared" si="114"/>
        <v>89752</v>
      </c>
      <c r="H3639" s="35">
        <f t="shared" si="115"/>
        <v>5.91</v>
      </c>
    </row>
    <row r="3640" spans="1:8" ht="54">
      <c r="A3640" s="375" t="s">
        <v>11162</v>
      </c>
      <c r="B3640" s="330" t="s">
        <v>3350</v>
      </c>
      <c r="C3640" s="375" t="s">
        <v>113</v>
      </c>
      <c r="D3640" s="375" t="s">
        <v>13220</v>
      </c>
      <c r="F3640" t="str">
        <f t="shared" si="114"/>
        <v>89753</v>
      </c>
      <c r="H3640" s="35">
        <f t="shared" si="115"/>
        <v>8.6300000000000008</v>
      </c>
    </row>
    <row r="3641" spans="1:8" ht="54">
      <c r="A3641" s="375" t="s">
        <v>11163</v>
      </c>
      <c r="B3641" s="330" t="s">
        <v>3351</v>
      </c>
      <c r="C3641" s="375" t="s">
        <v>113</v>
      </c>
      <c r="D3641" s="375" t="s">
        <v>22369</v>
      </c>
      <c r="F3641" t="str">
        <f t="shared" si="114"/>
        <v>89754</v>
      </c>
      <c r="H3641" s="35">
        <f t="shared" si="115"/>
        <v>16.78</v>
      </c>
    </row>
    <row r="3642" spans="1:8" ht="40.5">
      <c r="A3642" s="375" t="s">
        <v>11164</v>
      </c>
      <c r="B3642" s="330" t="s">
        <v>6035</v>
      </c>
      <c r="C3642" s="375" t="s">
        <v>113</v>
      </c>
      <c r="D3642" s="375" t="s">
        <v>12603</v>
      </c>
      <c r="F3642" t="str">
        <f t="shared" si="114"/>
        <v>89755</v>
      </c>
      <c r="H3642" s="35">
        <f t="shared" si="115"/>
        <v>7.93</v>
      </c>
    </row>
    <row r="3643" spans="1:8" ht="40.5">
      <c r="A3643" s="375" t="s">
        <v>11165</v>
      </c>
      <c r="B3643" s="330" t="s">
        <v>6036</v>
      </c>
      <c r="C3643" s="375" t="s">
        <v>113</v>
      </c>
      <c r="D3643" s="375" t="s">
        <v>13794</v>
      </c>
      <c r="F3643" t="str">
        <f t="shared" si="114"/>
        <v>89756</v>
      </c>
      <c r="H3643" s="35">
        <f t="shared" si="115"/>
        <v>12.42</v>
      </c>
    </row>
    <row r="3644" spans="1:8" ht="40.5">
      <c r="A3644" s="375" t="s">
        <v>11166</v>
      </c>
      <c r="B3644" s="330" t="s">
        <v>6037</v>
      </c>
      <c r="C3644" s="375" t="s">
        <v>113</v>
      </c>
      <c r="D3644" s="375" t="s">
        <v>10209</v>
      </c>
      <c r="F3644" t="str">
        <f t="shared" si="114"/>
        <v>89757</v>
      </c>
      <c r="H3644" s="35">
        <f t="shared" si="115"/>
        <v>18.149999999999999</v>
      </c>
    </row>
    <row r="3645" spans="1:8" ht="40.5">
      <c r="A3645" s="375" t="s">
        <v>11167</v>
      </c>
      <c r="B3645" s="330" t="s">
        <v>6038</v>
      </c>
      <c r="C3645" s="375" t="s">
        <v>113</v>
      </c>
      <c r="D3645" s="375" t="s">
        <v>24462</v>
      </c>
      <c r="F3645" t="str">
        <f t="shared" si="114"/>
        <v>89758</v>
      </c>
      <c r="H3645" s="35">
        <f t="shared" si="115"/>
        <v>27.48</v>
      </c>
    </row>
    <row r="3646" spans="1:8" ht="40.5">
      <c r="A3646" s="375" t="s">
        <v>11168</v>
      </c>
      <c r="B3646" s="330" t="s">
        <v>6039</v>
      </c>
      <c r="C3646" s="375" t="s">
        <v>113</v>
      </c>
      <c r="D3646" s="375" t="s">
        <v>16538</v>
      </c>
      <c r="F3646" t="str">
        <f t="shared" si="114"/>
        <v>89759</v>
      </c>
      <c r="H3646" s="35">
        <f t="shared" si="115"/>
        <v>5.94</v>
      </c>
    </row>
    <row r="3647" spans="1:8" ht="40.5">
      <c r="A3647" s="375" t="s">
        <v>11169</v>
      </c>
      <c r="B3647" s="330" t="s">
        <v>6040</v>
      </c>
      <c r="C3647" s="375" t="s">
        <v>113</v>
      </c>
      <c r="D3647" s="375" t="s">
        <v>24559</v>
      </c>
      <c r="F3647" t="str">
        <f t="shared" si="114"/>
        <v>89760</v>
      </c>
      <c r="H3647" s="35">
        <f t="shared" si="115"/>
        <v>12.28</v>
      </c>
    </row>
    <row r="3648" spans="1:8" ht="40.5">
      <c r="A3648" s="375" t="s">
        <v>11170</v>
      </c>
      <c r="B3648" s="330" t="s">
        <v>6041</v>
      </c>
      <c r="C3648" s="375" t="s">
        <v>113</v>
      </c>
      <c r="D3648" s="375" t="s">
        <v>22049</v>
      </c>
      <c r="F3648" t="str">
        <f t="shared" si="114"/>
        <v>89761</v>
      </c>
      <c r="H3648" s="35">
        <f t="shared" si="115"/>
        <v>18.989999999999998</v>
      </c>
    </row>
    <row r="3649" spans="1:8" ht="40.5">
      <c r="A3649" s="375" t="s">
        <v>11172</v>
      </c>
      <c r="B3649" s="330" t="s">
        <v>6042</v>
      </c>
      <c r="C3649" s="375" t="s">
        <v>113</v>
      </c>
      <c r="D3649" s="375" t="s">
        <v>13824</v>
      </c>
      <c r="F3649" t="str">
        <f t="shared" si="114"/>
        <v>89762</v>
      </c>
      <c r="H3649" s="35">
        <f t="shared" si="115"/>
        <v>26.19</v>
      </c>
    </row>
    <row r="3650" spans="1:8" ht="40.5">
      <c r="A3650" s="375" t="s">
        <v>11173</v>
      </c>
      <c r="B3650" s="330" t="s">
        <v>6043</v>
      </c>
      <c r="C3650" s="375" t="s">
        <v>113</v>
      </c>
      <c r="D3650" s="375" t="s">
        <v>27479</v>
      </c>
      <c r="F3650" t="str">
        <f t="shared" si="114"/>
        <v>89763</v>
      </c>
      <c r="H3650" s="35">
        <f t="shared" si="115"/>
        <v>97.4</v>
      </c>
    </row>
    <row r="3651" spans="1:8" ht="40.5">
      <c r="A3651" s="375" t="s">
        <v>11174</v>
      </c>
      <c r="B3651" s="330" t="s">
        <v>6044</v>
      </c>
      <c r="C3651" s="375" t="s">
        <v>113</v>
      </c>
      <c r="D3651" s="375" t="s">
        <v>10779</v>
      </c>
      <c r="F3651" t="str">
        <f t="shared" si="114"/>
        <v>89764</v>
      </c>
      <c r="H3651" s="35">
        <f t="shared" si="115"/>
        <v>20.440000000000001</v>
      </c>
    </row>
    <row r="3652" spans="1:8" ht="40.5">
      <c r="A3652" s="375" t="s">
        <v>11175</v>
      </c>
      <c r="B3652" s="330" t="s">
        <v>6045</v>
      </c>
      <c r="C3652" s="375" t="s">
        <v>113</v>
      </c>
      <c r="D3652" s="375" t="s">
        <v>25657</v>
      </c>
      <c r="F3652" t="str">
        <f t="shared" si="114"/>
        <v>89765</v>
      </c>
      <c r="H3652" s="35">
        <f t="shared" si="115"/>
        <v>10.17</v>
      </c>
    </row>
    <row r="3653" spans="1:8" ht="40.5">
      <c r="A3653" s="375" t="s">
        <v>11177</v>
      </c>
      <c r="B3653" s="330" t="s">
        <v>6046</v>
      </c>
      <c r="C3653" s="375" t="s">
        <v>113</v>
      </c>
      <c r="D3653" s="375" t="s">
        <v>10811</v>
      </c>
      <c r="F3653" t="str">
        <f t="shared" ref="F3653:F3716" si="116">TRIM(A3653)</f>
        <v>89766</v>
      </c>
      <c r="H3653" s="35">
        <f t="shared" ref="H3653:H3716" si="117">ROUND(D3653*(1+$H$1),2)</f>
        <v>13.94</v>
      </c>
    </row>
    <row r="3654" spans="1:8" ht="40.5">
      <c r="A3654" s="375" t="s">
        <v>11178</v>
      </c>
      <c r="B3654" s="330" t="s">
        <v>6047</v>
      </c>
      <c r="C3654" s="375" t="s">
        <v>113</v>
      </c>
      <c r="D3654" s="375" t="s">
        <v>10811</v>
      </c>
      <c r="F3654" t="str">
        <f t="shared" si="116"/>
        <v>89767</v>
      </c>
      <c r="H3654" s="35">
        <f t="shared" si="117"/>
        <v>13.94</v>
      </c>
    </row>
    <row r="3655" spans="1:8" ht="40.5">
      <c r="A3655" s="375" t="s">
        <v>11179</v>
      </c>
      <c r="B3655" s="330" t="s">
        <v>6048</v>
      </c>
      <c r="C3655" s="375" t="s">
        <v>113</v>
      </c>
      <c r="D3655" s="375" t="s">
        <v>13808</v>
      </c>
      <c r="F3655" t="str">
        <f t="shared" si="116"/>
        <v>89768</v>
      </c>
      <c r="H3655" s="35">
        <f t="shared" si="117"/>
        <v>14.55</v>
      </c>
    </row>
    <row r="3656" spans="1:8" ht="40.5">
      <c r="A3656" s="375" t="s">
        <v>11180</v>
      </c>
      <c r="B3656" s="330" t="s">
        <v>6049</v>
      </c>
      <c r="C3656" s="375" t="s">
        <v>113</v>
      </c>
      <c r="D3656" s="375" t="s">
        <v>22182</v>
      </c>
      <c r="F3656" t="str">
        <f t="shared" si="116"/>
        <v>89769</v>
      </c>
      <c r="H3656" s="35">
        <f t="shared" si="117"/>
        <v>31.16</v>
      </c>
    </row>
    <row r="3657" spans="1:8" ht="40.5">
      <c r="A3657" s="375" t="s">
        <v>11181</v>
      </c>
      <c r="B3657" s="330" t="s">
        <v>6050</v>
      </c>
      <c r="C3657" s="375" t="s">
        <v>75</v>
      </c>
      <c r="D3657" s="375" t="s">
        <v>23627</v>
      </c>
      <c r="F3657" t="str">
        <f t="shared" si="116"/>
        <v>89772</v>
      </c>
      <c r="H3657" s="35">
        <f t="shared" si="117"/>
        <v>62.07</v>
      </c>
    </row>
    <row r="3658" spans="1:8" ht="54">
      <c r="A3658" s="375" t="s">
        <v>11182</v>
      </c>
      <c r="B3658" s="330" t="s">
        <v>3352</v>
      </c>
      <c r="C3658" s="375" t="s">
        <v>113</v>
      </c>
      <c r="D3658" s="375" t="s">
        <v>27480</v>
      </c>
      <c r="F3658" t="str">
        <f t="shared" si="116"/>
        <v>89774</v>
      </c>
      <c r="H3658" s="35">
        <f t="shared" si="117"/>
        <v>14.45</v>
      </c>
    </row>
    <row r="3659" spans="1:8" ht="54">
      <c r="A3659" s="375" t="s">
        <v>11183</v>
      </c>
      <c r="B3659" s="330" t="s">
        <v>3353</v>
      </c>
      <c r="C3659" s="375" t="s">
        <v>113</v>
      </c>
      <c r="D3659" s="375" t="s">
        <v>27481</v>
      </c>
      <c r="F3659" t="str">
        <f t="shared" si="116"/>
        <v>89776</v>
      </c>
      <c r="H3659" s="35">
        <f t="shared" si="117"/>
        <v>20.75</v>
      </c>
    </row>
    <row r="3660" spans="1:8" ht="40.5">
      <c r="A3660" s="375" t="s">
        <v>11184</v>
      </c>
      <c r="B3660" s="330" t="s">
        <v>6051</v>
      </c>
      <c r="C3660" s="375" t="s">
        <v>113</v>
      </c>
      <c r="D3660" s="375" t="s">
        <v>13837</v>
      </c>
      <c r="F3660" t="str">
        <f t="shared" si="116"/>
        <v>89777</v>
      </c>
      <c r="H3660" s="35">
        <f t="shared" si="117"/>
        <v>16.21</v>
      </c>
    </row>
    <row r="3661" spans="1:8" ht="54">
      <c r="A3661" s="375" t="s">
        <v>11185</v>
      </c>
      <c r="B3661" s="330" t="s">
        <v>3354</v>
      </c>
      <c r="C3661" s="375" t="s">
        <v>113</v>
      </c>
      <c r="D3661" s="375" t="s">
        <v>27482</v>
      </c>
      <c r="F3661" t="str">
        <f t="shared" si="116"/>
        <v>89778</v>
      </c>
      <c r="H3661" s="35">
        <f t="shared" si="117"/>
        <v>18.059999999999999</v>
      </c>
    </row>
    <row r="3662" spans="1:8" ht="54">
      <c r="A3662" s="375" t="s">
        <v>11186</v>
      </c>
      <c r="B3662" s="330" t="s">
        <v>6052</v>
      </c>
      <c r="C3662" s="375" t="s">
        <v>113</v>
      </c>
      <c r="D3662" s="375" t="s">
        <v>27483</v>
      </c>
      <c r="F3662" t="str">
        <f t="shared" si="116"/>
        <v>89779</v>
      </c>
      <c r="H3662" s="35">
        <f t="shared" si="117"/>
        <v>29.74</v>
      </c>
    </row>
    <row r="3663" spans="1:8" ht="40.5">
      <c r="A3663" s="375" t="s">
        <v>11187</v>
      </c>
      <c r="B3663" s="330" t="s">
        <v>6053</v>
      </c>
      <c r="C3663" s="375" t="s">
        <v>113</v>
      </c>
      <c r="D3663" s="375" t="s">
        <v>13837</v>
      </c>
      <c r="F3663" t="str">
        <f t="shared" si="116"/>
        <v>89780</v>
      </c>
      <c r="H3663" s="35">
        <f t="shared" si="117"/>
        <v>16.21</v>
      </c>
    </row>
    <row r="3664" spans="1:8" ht="40.5">
      <c r="A3664" s="375" t="s">
        <v>11188</v>
      </c>
      <c r="B3664" s="330" t="s">
        <v>6054</v>
      </c>
      <c r="C3664" s="375" t="s">
        <v>113</v>
      </c>
      <c r="D3664" s="375" t="s">
        <v>23393</v>
      </c>
      <c r="F3664" t="str">
        <f t="shared" si="116"/>
        <v>89781</v>
      </c>
      <c r="H3664" s="35">
        <f t="shared" si="117"/>
        <v>23.6</v>
      </c>
    </row>
    <row r="3665" spans="1:8" ht="54">
      <c r="A3665" s="375" t="s">
        <v>11189</v>
      </c>
      <c r="B3665" s="330" t="s">
        <v>6055</v>
      </c>
      <c r="C3665" s="375" t="s">
        <v>113</v>
      </c>
      <c r="D3665" s="375" t="s">
        <v>9960</v>
      </c>
      <c r="F3665" t="str">
        <f t="shared" si="116"/>
        <v>89782</v>
      </c>
      <c r="H3665" s="35">
        <f t="shared" si="117"/>
        <v>11.51</v>
      </c>
    </row>
    <row r="3666" spans="1:8" ht="54">
      <c r="A3666" s="375" t="s">
        <v>11190</v>
      </c>
      <c r="B3666" s="330" t="s">
        <v>6056</v>
      </c>
      <c r="C3666" s="375" t="s">
        <v>113</v>
      </c>
      <c r="D3666" s="375" t="s">
        <v>8337</v>
      </c>
      <c r="F3666" t="str">
        <f t="shared" si="116"/>
        <v>89783</v>
      </c>
      <c r="H3666" s="35">
        <f t="shared" si="117"/>
        <v>11.82</v>
      </c>
    </row>
    <row r="3667" spans="1:8" ht="54">
      <c r="A3667" s="375" t="s">
        <v>11191</v>
      </c>
      <c r="B3667" s="330" t="s">
        <v>3355</v>
      </c>
      <c r="C3667" s="375" t="s">
        <v>113</v>
      </c>
      <c r="D3667" s="375" t="s">
        <v>27484</v>
      </c>
      <c r="F3667" t="str">
        <f t="shared" si="116"/>
        <v>89784</v>
      </c>
      <c r="H3667" s="35">
        <f t="shared" si="117"/>
        <v>19.13</v>
      </c>
    </row>
    <row r="3668" spans="1:8" ht="54">
      <c r="A3668" s="375" t="s">
        <v>11192</v>
      </c>
      <c r="B3668" s="330" t="s">
        <v>3356</v>
      </c>
      <c r="C3668" s="375" t="s">
        <v>113</v>
      </c>
      <c r="D3668" s="375" t="s">
        <v>13834</v>
      </c>
      <c r="F3668" t="str">
        <f t="shared" si="116"/>
        <v>89785</v>
      </c>
      <c r="H3668" s="35">
        <f t="shared" si="117"/>
        <v>21.07</v>
      </c>
    </row>
    <row r="3669" spans="1:8" ht="54">
      <c r="A3669" s="375" t="s">
        <v>11193</v>
      </c>
      <c r="B3669" s="330" t="s">
        <v>3357</v>
      </c>
      <c r="C3669" s="375" t="s">
        <v>113</v>
      </c>
      <c r="D3669" s="375" t="s">
        <v>27485</v>
      </c>
      <c r="F3669" t="str">
        <f t="shared" si="116"/>
        <v>89786</v>
      </c>
      <c r="H3669" s="35">
        <f t="shared" si="117"/>
        <v>32.090000000000003</v>
      </c>
    </row>
    <row r="3670" spans="1:8" ht="40.5">
      <c r="A3670" s="375" t="s">
        <v>11194</v>
      </c>
      <c r="B3670" s="330" t="s">
        <v>6057</v>
      </c>
      <c r="C3670" s="375" t="s">
        <v>113</v>
      </c>
      <c r="D3670" s="375" t="s">
        <v>23393</v>
      </c>
      <c r="F3670" t="str">
        <f t="shared" si="116"/>
        <v>89787</v>
      </c>
      <c r="H3670" s="35">
        <f t="shared" si="117"/>
        <v>23.6</v>
      </c>
    </row>
    <row r="3671" spans="1:8" ht="40.5">
      <c r="A3671" s="375" t="s">
        <v>11195</v>
      </c>
      <c r="B3671" s="330" t="s">
        <v>6058</v>
      </c>
      <c r="C3671" s="375" t="s">
        <v>113</v>
      </c>
      <c r="D3671" s="375" t="s">
        <v>27486</v>
      </c>
      <c r="F3671" t="str">
        <f t="shared" si="116"/>
        <v>89788</v>
      </c>
      <c r="H3671" s="35">
        <f t="shared" si="117"/>
        <v>44.61</v>
      </c>
    </row>
    <row r="3672" spans="1:8" ht="40.5">
      <c r="A3672" s="375" t="s">
        <v>11196</v>
      </c>
      <c r="B3672" s="330" t="s">
        <v>6059</v>
      </c>
      <c r="C3672" s="375" t="s">
        <v>113</v>
      </c>
      <c r="D3672" s="375" t="s">
        <v>27487</v>
      </c>
      <c r="F3672" t="str">
        <f t="shared" si="116"/>
        <v>89789</v>
      </c>
      <c r="H3672" s="35">
        <f t="shared" si="117"/>
        <v>45.27</v>
      </c>
    </row>
    <row r="3673" spans="1:8" ht="40.5">
      <c r="A3673" s="375" t="s">
        <v>11197</v>
      </c>
      <c r="B3673" s="330" t="s">
        <v>6060</v>
      </c>
      <c r="C3673" s="375" t="s">
        <v>113</v>
      </c>
      <c r="D3673" s="375" t="s">
        <v>27329</v>
      </c>
      <c r="F3673" t="str">
        <f t="shared" si="116"/>
        <v>89790</v>
      </c>
      <c r="H3673" s="35">
        <f t="shared" si="117"/>
        <v>107.42</v>
      </c>
    </row>
    <row r="3674" spans="1:8" ht="40.5">
      <c r="A3674" s="375" t="s">
        <v>11198</v>
      </c>
      <c r="B3674" s="330" t="s">
        <v>6061</v>
      </c>
      <c r="C3674" s="375" t="s">
        <v>113</v>
      </c>
      <c r="D3674" s="375" t="s">
        <v>27488</v>
      </c>
      <c r="F3674" t="str">
        <f t="shared" si="116"/>
        <v>89791</v>
      </c>
      <c r="H3674" s="35">
        <f t="shared" si="117"/>
        <v>109.86</v>
      </c>
    </row>
    <row r="3675" spans="1:8" ht="40.5">
      <c r="A3675" s="375" t="s">
        <v>11199</v>
      </c>
      <c r="B3675" s="330" t="s">
        <v>6062</v>
      </c>
      <c r="C3675" s="375" t="s">
        <v>113</v>
      </c>
      <c r="D3675" s="375" t="s">
        <v>27489</v>
      </c>
      <c r="F3675" t="str">
        <f t="shared" si="116"/>
        <v>89792</v>
      </c>
      <c r="H3675" s="35">
        <f t="shared" si="117"/>
        <v>126.75</v>
      </c>
    </row>
    <row r="3676" spans="1:8" ht="40.5">
      <c r="A3676" s="375" t="s">
        <v>11200</v>
      </c>
      <c r="B3676" s="330" t="s">
        <v>6063</v>
      </c>
      <c r="C3676" s="375" t="s">
        <v>113</v>
      </c>
      <c r="D3676" s="375" t="s">
        <v>27490</v>
      </c>
      <c r="F3676" t="str">
        <f t="shared" si="116"/>
        <v>89793</v>
      </c>
      <c r="H3676" s="35">
        <f t="shared" si="117"/>
        <v>130.03</v>
      </c>
    </row>
    <row r="3677" spans="1:8" ht="40.5">
      <c r="A3677" s="375" t="s">
        <v>11201</v>
      </c>
      <c r="B3677" s="330" t="s">
        <v>6064</v>
      </c>
      <c r="C3677" s="375" t="s">
        <v>113</v>
      </c>
      <c r="D3677" s="375" t="s">
        <v>22426</v>
      </c>
      <c r="F3677" t="str">
        <f t="shared" si="116"/>
        <v>89794</v>
      </c>
      <c r="H3677" s="35">
        <f t="shared" si="117"/>
        <v>11.32</v>
      </c>
    </row>
    <row r="3678" spans="1:8" ht="54">
      <c r="A3678" s="375" t="s">
        <v>11203</v>
      </c>
      <c r="B3678" s="330" t="s">
        <v>3358</v>
      </c>
      <c r="C3678" s="375" t="s">
        <v>113</v>
      </c>
      <c r="D3678" s="375" t="s">
        <v>25212</v>
      </c>
      <c r="F3678" t="str">
        <f t="shared" si="116"/>
        <v>89795</v>
      </c>
      <c r="H3678" s="35">
        <f t="shared" si="117"/>
        <v>34.76</v>
      </c>
    </row>
    <row r="3679" spans="1:8" ht="54">
      <c r="A3679" s="375" t="s">
        <v>11204</v>
      </c>
      <c r="B3679" s="330" t="s">
        <v>3359</v>
      </c>
      <c r="C3679" s="375" t="s">
        <v>113</v>
      </c>
      <c r="D3679" s="375" t="s">
        <v>24383</v>
      </c>
      <c r="F3679" t="str">
        <f t="shared" si="116"/>
        <v>89796</v>
      </c>
      <c r="H3679" s="35">
        <f t="shared" si="117"/>
        <v>39.36</v>
      </c>
    </row>
    <row r="3680" spans="1:8" ht="54">
      <c r="A3680" s="375" t="s">
        <v>11205</v>
      </c>
      <c r="B3680" s="330" t="s">
        <v>3360</v>
      </c>
      <c r="C3680" s="375" t="s">
        <v>113</v>
      </c>
      <c r="D3680" s="375" t="s">
        <v>27491</v>
      </c>
      <c r="F3680" t="str">
        <f t="shared" si="116"/>
        <v>89797</v>
      </c>
      <c r="H3680" s="35">
        <f t="shared" si="117"/>
        <v>45.62</v>
      </c>
    </row>
    <row r="3681" spans="1:8" ht="54">
      <c r="A3681" s="375" t="s">
        <v>11206</v>
      </c>
      <c r="B3681" s="330" t="s">
        <v>3361</v>
      </c>
      <c r="C3681" s="375" t="s">
        <v>113</v>
      </c>
      <c r="D3681" s="375" t="s">
        <v>13289</v>
      </c>
      <c r="F3681" t="str">
        <f t="shared" si="116"/>
        <v>89801</v>
      </c>
      <c r="H3681" s="35">
        <f t="shared" si="117"/>
        <v>6.56</v>
      </c>
    </row>
    <row r="3682" spans="1:8" ht="54">
      <c r="A3682" s="375" t="s">
        <v>11207</v>
      </c>
      <c r="B3682" s="330" t="s">
        <v>3362</v>
      </c>
      <c r="C3682" s="375" t="s">
        <v>113</v>
      </c>
      <c r="D3682" s="375" t="s">
        <v>25730</v>
      </c>
      <c r="F3682" t="str">
        <f t="shared" si="116"/>
        <v>89802</v>
      </c>
      <c r="H3682" s="35">
        <f t="shared" si="117"/>
        <v>7.24</v>
      </c>
    </row>
    <row r="3683" spans="1:8" ht="54">
      <c r="A3683" s="375" t="s">
        <v>11208</v>
      </c>
      <c r="B3683" s="330" t="s">
        <v>3363</v>
      </c>
      <c r="C3683" s="375" t="s">
        <v>113</v>
      </c>
      <c r="D3683" s="375" t="s">
        <v>25417</v>
      </c>
      <c r="F3683" t="str">
        <f t="shared" si="116"/>
        <v>89803</v>
      </c>
      <c r="H3683" s="35">
        <f t="shared" si="117"/>
        <v>14.59</v>
      </c>
    </row>
    <row r="3684" spans="1:8" ht="54">
      <c r="A3684" s="375" t="s">
        <v>11209</v>
      </c>
      <c r="B3684" s="330" t="s">
        <v>3364</v>
      </c>
      <c r="C3684" s="375" t="s">
        <v>113</v>
      </c>
      <c r="D3684" s="375" t="s">
        <v>10968</v>
      </c>
      <c r="F3684" t="str">
        <f t="shared" si="116"/>
        <v>89804</v>
      </c>
      <c r="H3684" s="35">
        <f t="shared" si="117"/>
        <v>15.71</v>
      </c>
    </row>
    <row r="3685" spans="1:8" ht="54">
      <c r="A3685" s="375" t="s">
        <v>11210</v>
      </c>
      <c r="B3685" s="330" t="s">
        <v>3365</v>
      </c>
      <c r="C3685" s="375" t="s">
        <v>113</v>
      </c>
      <c r="D3685" s="375" t="s">
        <v>27492</v>
      </c>
      <c r="F3685" t="str">
        <f t="shared" si="116"/>
        <v>89805</v>
      </c>
      <c r="H3685" s="35">
        <f t="shared" si="117"/>
        <v>13.57</v>
      </c>
    </row>
    <row r="3686" spans="1:8" ht="54">
      <c r="A3686" s="375" t="s">
        <v>11211</v>
      </c>
      <c r="B3686" s="330" t="s">
        <v>3366</v>
      </c>
      <c r="C3686" s="375" t="s">
        <v>113</v>
      </c>
      <c r="D3686" s="375" t="s">
        <v>14352</v>
      </c>
      <c r="F3686" t="str">
        <f t="shared" si="116"/>
        <v>89806</v>
      </c>
      <c r="H3686" s="35">
        <f t="shared" si="117"/>
        <v>14.54</v>
      </c>
    </row>
    <row r="3687" spans="1:8" ht="54">
      <c r="A3687" s="375" t="s">
        <v>11212</v>
      </c>
      <c r="B3687" s="330" t="s">
        <v>3367</v>
      </c>
      <c r="C3687" s="375" t="s">
        <v>113</v>
      </c>
      <c r="D3687" s="375" t="s">
        <v>24462</v>
      </c>
      <c r="F3687" t="str">
        <f t="shared" si="116"/>
        <v>89807</v>
      </c>
      <c r="H3687" s="35">
        <f t="shared" si="117"/>
        <v>27.48</v>
      </c>
    </row>
    <row r="3688" spans="1:8" ht="54">
      <c r="A3688" s="375" t="s">
        <v>11213</v>
      </c>
      <c r="B3688" s="330" t="s">
        <v>3368</v>
      </c>
      <c r="C3688" s="375" t="s">
        <v>113</v>
      </c>
      <c r="D3688" s="375" t="s">
        <v>27493</v>
      </c>
      <c r="F3688" t="str">
        <f t="shared" si="116"/>
        <v>89808</v>
      </c>
      <c r="H3688" s="35">
        <f t="shared" si="117"/>
        <v>41.44</v>
      </c>
    </row>
    <row r="3689" spans="1:8" ht="54">
      <c r="A3689" s="375" t="s">
        <v>11214</v>
      </c>
      <c r="B3689" s="330" t="s">
        <v>3369</v>
      </c>
      <c r="C3689" s="375" t="s">
        <v>113</v>
      </c>
      <c r="D3689" s="375" t="s">
        <v>20443</v>
      </c>
      <c r="F3689" t="str">
        <f t="shared" si="116"/>
        <v>89809</v>
      </c>
      <c r="H3689" s="35">
        <f t="shared" si="117"/>
        <v>18.16</v>
      </c>
    </row>
    <row r="3690" spans="1:8" ht="54">
      <c r="A3690" s="375" t="s">
        <v>11215</v>
      </c>
      <c r="B3690" s="330" t="s">
        <v>3370</v>
      </c>
      <c r="C3690" s="375" t="s">
        <v>113</v>
      </c>
      <c r="D3690" s="375" t="s">
        <v>14008</v>
      </c>
      <c r="F3690" t="str">
        <f t="shared" si="116"/>
        <v>89810</v>
      </c>
      <c r="H3690" s="35">
        <f t="shared" si="117"/>
        <v>18.11</v>
      </c>
    </row>
    <row r="3691" spans="1:8" ht="54">
      <c r="A3691" s="375" t="s">
        <v>11216</v>
      </c>
      <c r="B3691" s="330" t="s">
        <v>6065</v>
      </c>
      <c r="C3691" s="375" t="s">
        <v>113</v>
      </c>
      <c r="D3691" s="375" t="s">
        <v>23721</v>
      </c>
      <c r="F3691" t="str">
        <f t="shared" si="116"/>
        <v>89811</v>
      </c>
      <c r="H3691" s="35">
        <f t="shared" si="117"/>
        <v>33.299999999999997</v>
      </c>
    </row>
    <row r="3692" spans="1:8" ht="54">
      <c r="A3692" s="375" t="s">
        <v>11217</v>
      </c>
      <c r="B3692" s="330" t="s">
        <v>6066</v>
      </c>
      <c r="C3692" s="375" t="s">
        <v>113</v>
      </c>
      <c r="D3692" s="375" t="s">
        <v>27494</v>
      </c>
      <c r="F3692" t="str">
        <f t="shared" si="116"/>
        <v>89812</v>
      </c>
      <c r="H3692" s="35">
        <f t="shared" si="117"/>
        <v>60.16</v>
      </c>
    </row>
    <row r="3693" spans="1:8" ht="54">
      <c r="A3693" s="375" t="s">
        <v>11218</v>
      </c>
      <c r="B3693" s="330" t="s">
        <v>3371</v>
      </c>
      <c r="C3693" s="375" t="s">
        <v>113</v>
      </c>
      <c r="D3693" s="375" t="s">
        <v>23654</v>
      </c>
      <c r="F3693" t="str">
        <f t="shared" si="116"/>
        <v>89813</v>
      </c>
      <c r="H3693" s="35">
        <f t="shared" si="117"/>
        <v>6.54</v>
      </c>
    </row>
    <row r="3694" spans="1:8" ht="54">
      <c r="A3694" s="375" t="s">
        <v>11219</v>
      </c>
      <c r="B3694" s="330" t="s">
        <v>3372</v>
      </c>
      <c r="C3694" s="375" t="s">
        <v>113</v>
      </c>
      <c r="D3694" s="375" t="s">
        <v>13878</v>
      </c>
      <c r="F3694" t="str">
        <f t="shared" si="116"/>
        <v>89814</v>
      </c>
      <c r="H3694" s="35">
        <f t="shared" si="117"/>
        <v>14.69</v>
      </c>
    </row>
    <row r="3695" spans="1:8" ht="40.5">
      <c r="A3695" s="375" t="s">
        <v>11220</v>
      </c>
      <c r="B3695" s="330" t="s">
        <v>6067</v>
      </c>
      <c r="C3695" s="375" t="s">
        <v>113</v>
      </c>
      <c r="D3695" s="375" t="s">
        <v>24433</v>
      </c>
      <c r="F3695" t="str">
        <f t="shared" si="116"/>
        <v>89815</v>
      </c>
      <c r="H3695" s="35">
        <f t="shared" si="117"/>
        <v>18.04</v>
      </c>
    </row>
    <row r="3696" spans="1:8" ht="40.5">
      <c r="A3696" s="375" t="s">
        <v>11221</v>
      </c>
      <c r="B3696" s="330" t="s">
        <v>6068</v>
      </c>
      <c r="C3696" s="375" t="s">
        <v>113</v>
      </c>
      <c r="D3696" s="375" t="s">
        <v>24843</v>
      </c>
      <c r="F3696" t="str">
        <f t="shared" si="116"/>
        <v>89816</v>
      </c>
      <c r="H3696" s="35">
        <f t="shared" si="117"/>
        <v>25.23</v>
      </c>
    </row>
    <row r="3697" spans="1:8" ht="54">
      <c r="A3697" s="375" t="s">
        <v>11222</v>
      </c>
      <c r="B3697" s="330" t="s">
        <v>3373</v>
      </c>
      <c r="C3697" s="375" t="s">
        <v>113</v>
      </c>
      <c r="D3697" s="375" t="s">
        <v>13831</v>
      </c>
      <c r="F3697" t="str">
        <f t="shared" si="116"/>
        <v>89817</v>
      </c>
      <c r="H3697" s="35">
        <f t="shared" si="117"/>
        <v>11.54</v>
      </c>
    </row>
    <row r="3698" spans="1:8" ht="40.5">
      <c r="A3698" s="375" t="s">
        <v>11223</v>
      </c>
      <c r="B3698" s="330" t="s">
        <v>6069</v>
      </c>
      <c r="C3698" s="375" t="s">
        <v>113</v>
      </c>
      <c r="D3698" s="375" t="s">
        <v>27495</v>
      </c>
      <c r="F3698" t="str">
        <f t="shared" si="116"/>
        <v>89818</v>
      </c>
      <c r="H3698" s="35">
        <f t="shared" si="117"/>
        <v>96.44</v>
      </c>
    </row>
    <row r="3699" spans="1:8" ht="54">
      <c r="A3699" s="375" t="s">
        <v>11224</v>
      </c>
      <c r="B3699" s="330" t="s">
        <v>3374</v>
      </c>
      <c r="C3699" s="375" t="s">
        <v>113</v>
      </c>
      <c r="D3699" s="375" t="s">
        <v>11060</v>
      </c>
      <c r="F3699" t="str">
        <f t="shared" si="116"/>
        <v>89819</v>
      </c>
      <c r="H3699" s="35">
        <f t="shared" si="117"/>
        <v>17.84</v>
      </c>
    </row>
    <row r="3700" spans="1:8" ht="40.5">
      <c r="A3700" s="375" t="s">
        <v>11225</v>
      </c>
      <c r="B3700" s="330" t="s">
        <v>6070</v>
      </c>
      <c r="C3700" s="375" t="s">
        <v>113</v>
      </c>
      <c r="D3700" s="375" t="s">
        <v>21729</v>
      </c>
      <c r="F3700" t="str">
        <f t="shared" si="116"/>
        <v>89820</v>
      </c>
      <c r="H3700" s="35">
        <f t="shared" si="117"/>
        <v>19.48</v>
      </c>
    </row>
    <row r="3701" spans="1:8" ht="54">
      <c r="A3701" s="375" t="s">
        <v>11226</v>
      </c>
      <c r="B3701" s="330" t="s">
        <v>3375</v>
      </c>
      <c r="C3701" s="375" t="s">
        <v>113</v>
      </c>
      <c r="D3701" s="375" t="s">
        <v>12910</v>
      </c>
      <c r="F3701" t="str">
        <f t="shared" si="116"/>
        <v>89821</v>
      </c>
      <c r="H3701" s="35">
        <f t="shared" si="117"/>
        <v>14.32</v>
      </c>
    </row>
    <row r="3702" spans="1:8" ht="40.5">
      <c r="A3702" s="375" t="s">
        <v>11228</v>
      </c>
      <c r="B3702" s="330" t="s">
        <v>6071</v>
      </c>
      <c r="C3702" s="375" t="s">
        <v>113</v>
      </c>
      <c r="D3702" s="375" t="s">
        <v>10078</v>
      </c>
      <c r="F3702" t="str">
        <f t="shared" si="116"/>
        <v>89822</v>
      </c>
      <c r="H3702" s="35">
        <f t="shared" si="117"/>
        <v>14.7</v>
      </c>
    </row>
    <row r="3703" spans="1:8" ht="54">
      <c r="A3703" s="375" t="s">
        <v>11229</v>
      </c>
      <c r="B3703" s="330" t="s">
        <v>3376</v>
      </c>
      <c r="C3703" s="375" t="s">
        <v>113</v>
      </c>
      <c r="D3703" s="375" t="s">
        <v>14971</v>
      </c>
      <c r="F3703" t="str">
        <f t="shared" si="116"/>
        <v>89823</v>
      </c>
      <c r="H3703" s="35">
        <f t="shared" si="117"/>
        <v>26</v>
      </c>
    </row>
    <row r="3704" spans="1:8" ht="40.5">
      <c r="A3704" s="375" t="s">
        <v>11230</v>
      </c>
      <c r="B3704" s="330" t="s">
        <v>6072</v>
      </c>
      <c r="C3704" s="375" t="s">
        <v>113</v>
      </c>
      <c r="D3704" s="375" t="s">
        <v>12941</v>
      </c>
      <c r="F3704" t="str">
        <f t="shared" si="116"/>
        <v>89824</v>
      </c>
      <c r="H3704" s="35">
        <f t="shared" si="117"/>
        <v>24.28</v>
      </c>
    </row>
    <row r="3705" spans="1:8" ht="54">
      <c r="A3705" s="375" t="s">
        <v>11231</v>
      </c>
      <c r="B3705" s="330" t="s">
        <v>3377</v>
      </c>
      <c r="C3705" s="375" t="s">
        <v>113</v>
      </c>
      <c r="D3705" s="375" t="s">
        <v>13808</v>
      </c>
      <c r="F3705" t="str">
        <f t="shared" si="116"/>
        <v>89825</v>
      </c>
      <c r="H3705" s="35">
        <f t="shared" si="117"/>
        <v>14.55</v>
      </c>
    </row>
    <row r="3706" spans="1:8" ht="40.5">
      <c r="A3706" s="375" t="s">
        <v>11232</v>
      </c>
      <c r="B3706" s="330" t="s">
        <v>6073</v>
      </c>
      <c r="C3706" s="375" t="s">
        <v>113</v>
      </c>
      <c r="D3706" s="375" t="s">
        <v>27496</v>
      </c>
      <c r="F3706" t="str">
        <f t="shared" si="116"/>
        <v>89826</v>
      </c>
      <c r="H3706" s="35">
        <f t="shared" si="117"/>
        <v>98.74</v>
      </c>
    </row>
    <row r="3707" spans="1:8" ht="54">
      <c r="A3707" s="375" t="s">
        <v>11233</v>
      </c>
      <c r="B3707" s="330" t="s">
        <v>3378</v>
      </c>
      <c r="C3707" s="375" t="s">
        <v>113</v>
      </c>
      <c r="D3707" s="375" t="s">
        <v>17129</v>
      </c>
      <c r="F3707" t="str">
        <f t="shared" si="116"/>
        <v>89827</v>
      </c>
      <c r="H3707" s="35">
        <f t="shared" si="117"/>
        <v>16.489999999999998</v>
      </c>
    </row>
    <row r="3708" spans="1:8" ht="40.5">
      <c r="A3708" s="375" t="s">
        <v>11234</v>
      </c>
      <c r="B3708" s="330" t="s">
        <v>6074</v>
      </c>
      <c r="C3708" s="375" t="s">
        <v>113</v>
      </c>
      <c r="D3708" s="375" t="s">
        <v>27497</v>
      </c>
      <c r="F3708" t="str">
        <f t="shared" si="116"/>
        <v>89828</v>
      </c>
      <c r="H3708" s="35">
        <f t="shared" si="117"/>
        <v>36.07</v>
      </c>
    </row>
    <row r="3709" spans="1:8" ht="54">
      <c r="A3709" s="375" t="s">
        <v>11235</v>
      </c>
      <c r="B3709" s="330" t="s">
        <v>3379</v>
      </c>
      <c r="C3709" s="375" t="s">
        <v>113</v>
      </c>
      <c r="D3709" s="375" t="s">
        <v>24733</v>
      </c>
      <c r="F3709" t="str">
        <f t="shared" si="116"/>
        <v>89829</v>
      </c>
      <c r="H3709" s="35">
        <f t="shared" si="117"/>
        <v>26.27</v>
      </c>
    </row>
    <row r="3710" spans="1:8" ht="54">
      <c r="A3710" s="375" t="s">
        <v>11237</v>
      </c>
      <c r="B3710" s="330" t="s">
        <v>3380</v>
      </c>
      <c r="C3710" s="375" t="s">
        <v>113</v>
      </c>
      <c r="D3710" s="375" t="s">
        <v>27498</v>
      </c>
      <c r="F3710" t="str">
        <f t="shared" si="116"/>
        <v>89830</v>
      </c>
      <c r="H3710" s="35">
        <f t="shared" si="117"/>
        <v>28.94</v>
      </c>
    </row>
    <row r="3711" spans="1:8" ht="40.5">
      <c r="A3711" s="375" t="s">
        <v>11238</v>
      </c>
      <c r="B3711" s="330" t="s">
        <v>6075</v>
      </c>
      <c r="C3711" s="375" t="s">
        <v>113</v>
      </c>
      <c r="D3711" s="375" t="s">
        <v>27499</v>
      </c>
      <c r="F3711" t="str">
        <f t="shared" si="116"/>
        <v>89831</v>
      </c>
      <c r="H3711" s="35">
        <f t="shared" si="117"/>
        <v>117.72</v>
      </c>
    </row>
    <row r="3712" spans="1:8" ht="40.5">
      <c r="A3712" s="375" t="s">
        <v>11239</v>
      </c>
      <c r="B3712" s="330" t="s">
        <v>6076</v>
      </c>
      <c r="C3712" s="375" t="s">
        <v>113</v>
      </c>
      <c r="D3712" s="375" t="s">
        <v>22536</v>
      </c>
      <c r="F3712" t="str">
        <f t="shared" si="116"/>
        <v>89832</v>
      </c>
      <c r="H3712" s="35">
        <f t="shared" si="117"/>
        <v>25.36</v>
      </c>
    </row>
    <row r="3713" spans="1:8" ht="54">
      <c r="A3713" s="375" t="s">
        <v>11241</v>
      </c>
      <c r="B3713" s="330" t="s">
        <v>6077</v>
      </c>
      <c r="C3713" s="375" t="s">
        <v>113</v>
      </c>
      <c r="D3713" s="375" t="s">
        <v>24784</v>
      </c>
      <c r="F3713" t="str">
        <f t="shared" si="116"/>
        <v>89833</v>
      </c>
      <c r="H3713" s="35">
        <f t="shared" si="117"/>
        <v>32.31</v>
      </c>
    </row>
    <row r="3714" spans="1:8" ht="54">
      <c r="A3714" s="375" t="s">
        <v>11243</v>
      </c>
      <c r="B3714" s="330" t="s">
        <v>6078</v>
      </c>
      <c r="C3714" s="375" t="s">
        <v>113</v>
      </c>
      <c r="D3714" s="375" t="s">
        <v>14043</v>
      </c>
      <c r="F3714" t="str">
        <f t="shared" si="116"/>
        <v>89834</v>
      </c>
      <c r="H3714" s="35">
        <f t="shared" si="117"/>
        <v>38.56</v>
      </c>
    </row>
    <row r="3715" spans="1:8" ht="40.5">
      <c r="A3715" s="375" t="s">
        <v>11244</v>
      </c>
      <c r="B3715" s="330" t="s">
        <v>6079</v>
      </c>
      <c r="C3715" s="375" t="s">
        <v>113</v>
      </c>
      <c r="D3715" s="375" t="s">
        <v>27500</v>
      </c>
      <c r="F3715" t="str">
        <f t="shared" si="116"/>
        <v>89835</v>
      </c>
      <c r="H3715" s="35">
        <f t="shared" si="117"/>
        <v>25.44</v>
      </c>
    </row>
    <row r="3716" spans="1:8" ht="40.5">
      <c r="A3716" s="375" t="s">
        <v>11245</v>
      </c>
      <c r="B3716" s="330" t="s">
        <v>6080</v>
      </c>
      <c r="C3716" s="375" t="s">
        <v>113</v>
      </c>
      <c r="D3716" s="375" t="s">
        <v>27501</v>
      </c>
      <c r="F3716" t="str">
        <f t="shared" si="116"/>
        <v>89836</v>
      </c>
      <c r="H3716" s="35">
        <f t="shared" si="117"/>
        <v>158.91</v>
      </c>
    </row>
    <row r="3717" spans="1:8" ht="40.5">
      <c r="A3717" s="375" t="s">
        <v>11246</v>
      </c>
      <c r="B3717" s="330" t="s">
        <v>6081</v>
      </c>
      <c r="C3717" s="375" t="s">
        <v>113</v>
      </c>
      <c r="D3717" s="375" t="s">
        <v>27502</v>
      </c>
      <c r="F3717" t="str">
        <f t="shared" ref="F3717:F3780" si="118">TRIM(A3717)</f>
        <v>89837</v>
      </c>
      <c r="H3717" s="35">
        <f t="shared" ref="H3717:H3780" si="119">ROUND(D3717*(1+$H$1),2)</f>
        <v>80.209999999999994</v>
      </c>
    </row>
    <row r="3718" spans="1:8" ht="40.5">
      <c r="A3718" s="375" t="s">
        <v>11247</v>
      </c>
      <c r="B3718" s="330" t="s">
        <v>6082</v>
      </c>
      <c r="C3718" s="375" t="s">
        <v>113</v>
      </c>
      <c r="D3718" s="375" t="s">
        <v>27503</v>
      </c>
      <c r="F3718" t="str">
        <f t="shared" si="118"/>
        <v>89838</v>
      </c>
      <c r="H3718" s="35">
        <f t="shared" si="119"/>
        <v>87.98</v>
      </c>
    </row>
    <row r="3719" spans="1:8" ht="40.5">
      <c r="A3719" s="375" t="s">
        <v>11248</v>
      </c>
      <c r="B3719" s="330" t="s">
        <v>6083</v>
      </c>
      <c r="C3719" s="375" t="s">
        <v>113</v>
      </c>
      <c r="D3719" s="375" t="s">
        <v>27504</v>
      </c>
      <c r="F3719" t="str">
        <f t="shared" si="118"/>
        <v>89839</v>
      </c>
      <c r="H3719" s="35">
        <f t="shared" si="119"/>
        <v>116.06</v>
      </c>
    </row>
    <row r="3720" spans="1:8" ht="40.5">
      <c r="A3720" s="375" t="s">
        <v>11249</v>
      </c>
      <c r="B3720" s="330" t="s">
        <v>6084</v>
      </c>
      <c r="C3720" s="375" t="s">
        <v>113</v>
      </c>
      <c r="D3720" s="375" t="s">
        <v>27505</v>
      </c>
      <c r="F3720" t="str">
        <f t="shared" si="118"/>
        <v>89840</v>
      </c>
      <c r="H3720" s="35">
        <f t="shared" si="119"/>
        <v>102.23</v>
      </c>
    </row>
    <row r="3721" spans="1:8" ht="40.5">
      <c r="A3721" s="375" t="s">
        <v>11250</v>
      </c>
      <c r="B3721" s="330" t="s">
        <v>6085</v>
      </c>
      <c r="C3721" s="375" t="s">
        <v>113</v>
      </c>
      <c r="D3721" s="375" t="s">
        <v>23578</v>
      </c>
      <c r="F3721" t="str">
        <f t="shared" si="118"/>
        <v>89841</v>
      </c>
      <c r="H3721" s="35">
        <f t="shared" si="119"/>
        <v>169.89</v>
      </c>
    </row>
    <row r="3722" spans="1:8" ht="27">
      <c r="A3722" s="375" t="s">
        <v>11251</v>
      </c>
      <c r="B3722" s="330" t="s">
        <v>6086</v>
      </c>
      <c r="C3722" s="375" t="s">
        <v>113</v>
      </c>
      <c r="D3722" s="375" t="s">
        <v>24953</v>
      </c>
      <c r="F3722" t="str">
        <f t="shared" si="118"/>
        <v>89842</v>
      </c>
      <c r="H3722" s="35">
        <f t="shared" si="119"/>
        <v>29.24</v>
      </c>
    </row>
    <row r="3723" spans="1:8" ht="40.5">
      <c r="A3723" s="375" t="s">
        <v>11252</v>
      </c>
      <c r="B3723" s="330" t="s">
        <v>6087</v>
      </c>
      <c r="C3723" s="375" t="s">
        <v>113</v>
      </c>
      <c r="D3723" s="375" t="s">
        <v>27506</v>
      </c>
      <c r="F3723" t="str">
        <f t="shared" si="118"/>
        <v>89844</v>
      </c>
      <c r="H3723" s="35">
        <f t="shared" si="119"/>
        <v>37.03</v>
      </c>
    </row>
    <row r="3724" spans="1:8" ht="40.5">
      <c r="A3724" s="375" t="s">
        <v>11253</v>
      </c>
      <c r="B3724" s="330" t="s">
        <v>6088</v>
      </c>
      <c r="C3724" s="375" t="s">
        <v>113</v>
      </c>
      <c r="D3724" s="375" t="s">
        <v>27507</v>
      </c>
      <c r="F3724" t="str">
        <f t="shared" si="118"/>
        <v>89845</v>
      </c>
      <c r="H3724" s="35">
        <f t="shared" si="119"/>
        <v>56.61</v>
      </c>
    </row>
    <row r="3725" spans="1:8" ht="27">
      <c r="A3725" s="375" t="s">
        <v>11254</v>
      </c>
      <c r="B3725" s="330" t="s">
        <v>6089</v>
      </c>
      <c r="C3725" s="375" t="s">
        <v>113</v>
      </c>
      <c r="D3725" s="375" t="s">
        <v>27508</v>
      </c>
      <c r="F3725" t="str">
        <f t="shared" si="118"/>
        <v>89846</v>
      </c>
      <c r="H3725" s="35">
        <f t="shared" si="119"/>
        <v>124.19</v>
      </c>
    </row>
    <row r="3726" spans="1:8" ht="27">
      <c r="A3726" s="375" t="s">
        <v>11255</v>
      </c>
      <c r="B3726" s="330" t="s">
        <v>6090</v>
      </c>
      <c r="C3726" s="375" t="s">
        <v>113</v>
      </c>
      <c r="D3726" s="375" t="s">
        <v>27509</v>
      </c>
      <c r="F3726" t="str">
        <f t="shared" si="118"/>
        <v>89847</v>
      </c>
      <c r="H3726" s="35">
        <f t="shared" si="119"/>
        <v>152.99</v>
      </c>
    </row>
    <row r="3727" spans="1:8" ht="54">
      <c r="A3727" s="375" t="s">
        <v>11256</v>
      </c>
      <c r="B3727" s="330" t="s">
        <v>3381</v>
      </c>
      <c r="C3727" s="375" t="s">
        <v>113</v>
      </c>
      <c r="D3727" s="375" t="s">
        <v>8248</v>
      </c>
      <c r="F3727" t="str">
        <f t="shared" si="118"/>
        <v>89850</v>
      </c>
      <c r="H3727" s="35">
        <f t="shared" si="119"/>
        <v>23.15</v>
      </c>
    </row>
    <row r="3728" spans="1:8" ht="54">
      <c r="A3728" s="375" t="s">
        <v>11257</v>
      </c>
      <c r="B3728" s="330" t="s">
        <v>3382</v>
      </c>
      <c r="C3728" s="375" t="s">
        <v>113</v>
      </c>
      <c r="D3728" s="375" t="s">
        <v>24647</v>
      </c>
      <c r="F3728" t="str">
        <f t="shared" si="118"/>
        <v>89851</v>
      </c>
      <c r="H3728" s="35">
        <f t="shared" si="119"/>
        <v>23.1</v>
      </c>
    </row>
    <row r="3729" spans="1:8" ht="54">
      <c r="A3729" s="375" t="s">
        <v>11258</v>
      </c>
      <c r="B3729" s="330" t="s">
        <v>3383</v>
      </c>
      <c r="C3729" s="375" t="s">
        <v>113</v>
      </c>
      <c r="D3729" s="375" t="s">
        <v>22798</v>
      </c>
      <c r="F3729" t="str">
        <f t="shared" si="118"/>
        <v>89852</v>
      </c>
      <c r="H3729" s="35">
        <f t="shared" si="119"/>
        <v>38.29</v>
      </c>
    </row>
    <row r="3730" spans="1:8" ht="54">
      <c r="A3730" s="375" t="s">
        <v>11259</v>
      </c>
      <c r="B3730" s="330" t="s">
        <v>3384</v>
      </c>
      <c r="C3730" s="375" t="s">
        <v>113</v>
      </c>
      <c r="D3730" s="375" t="s">
        <v>22596</v>
      </c>
      <c r="F3730" t="str">
        <f t="shared" si="118"/>
        <v>89853</v>
      </c>
      <c r="H3730" s="35">
        <f t="shared" si="119"/>
        <v>65.150000000000006</v>
      </c>
    </row>
    <row r="3731" spans="1:8" ht="54">
      <c r="A3731" s="375" t="s">
        <v>11260</v>
      </c>
      <c r="B3731" s="330" t="s">
        <v>3385</v>
      </c>
      <c r="C3731" s="375" t="s">
        <v>113</v>
      </c>
      <c r="D3731" s="375" t="s">
        <v>27510</v>
      </c>
      <c r="F3731" t="str">
        <f t="shared" si="118"/>
        <v>89854</v>
      </c>
      <c r="H3731" s="35">
        <f t="shared" si="119"/>
        <v>82.23</v>
      </c>
    </row>
    <row r="3732" spans="1:8" ht="54">
      <c r="A3732" s="375" t="s">
        <v>11261</v>
      </c>
      <c r="B3732" s="330" t="s">
        <v>3386</v>
      </c>
      <c r="C3732" s="375" t="s">
        <v>113</v>
      </c>
      <c r="D3732" s="375" t="s">
        <v>25233</v>
      </c>
      <c r="F3732" t="str">
        <f t="shared" si="118"/>
        <v>89855</v>
      </c>
      <c r="H3732" s="35">
        <f t="shared" si="119"/>
        <v>87.64</v>
      </c>
    </row>
    <row r="3733" spans="1:8" ht="54">
      <c r="A3733" s="375" t="s">
        <v>11262</v>
      </c>
      <c r="B3733" s="330" t="s">
        <v>3387</v>
      </c>
      <c r="C3733" s="375" t="s">
        <v>113</v>
      </c>
      <c r="D3733" s="375" t="s">
        <v>22427</v>
      </c>
      <c r="F3733" t="str">
        <f t="shared" si="118"/>
        <v>89856</v>
      </c>
      <c r="H3733" s="35">
        <f t="shared" si="119"/>
        <v>17.64</v>
      </c>
    </row>
    <row r="3734" spans="1:8" ht="54">
      <c r="A3734" s="375" t="s">
        <v>11263</v>
      </c>
      <c r="B3734" s="330" t="s">
        <v>6091</v>
      </c>
      <c r="C3734" s="375" t="s">
        <v>113</v>
      </c>
      <c r="D3734" s="375" t="s">
        <v>27511</v>
      </c>
      <c r="F3734" t="str">
        <f t="shared" si="118"/>
        <v>89857</v>
      </c>
      <c r="H3734" s="35">
        <f t="shared" si="119"/>
        <v>29.32</v>
      </c>
    </row>
    <row r="3735" spans="1:8" ht="54">
      <c r="A3735" s="375" t="s">
        <v>11264</v>
      </c>
      <c r="B3735" s="330" t="s">
        <v>6092</v>
      </c>
      <c r="C3735" s="375" t="s">
        <v>113</v>
      </c>
      <c r="D3735" s="375" t="s">
        <v>27512</v>
      </c>
      <c r="F3735" t="str">
        <f t="shared" si="118"/>
        <v>89859</v>
      </c>
      <c r="H3735" s="35">
        <f t="shared" si="119"/>
        <v>76.25</v>
      </c>
    </row>
    <row r="3736" spans="1:8" ht="40.5">
      <c r="A3736" s="375" t="s">
        <v>11265</v>
      </c>
      <c r="B3736" s="330" t="s">
        <v>3388</v>
      </c>
      <c r="C3736" s="375" t="s">
        <v>113</v>
      </c>
      <c r="D3736" s="375" t="s">
        <v>27513</v>
      </c>
      <c r="F3736" t="str">
        <f t="shared" si="118"/>
        <v>89860</v>
      </c>
      <c r="H3736" s="35">
        <f t="shared" si="119"/>
        <v>38.96</v>
      </c>
    </row>
    <row r="3737" spans="1:8" ht="54">
      <c r="A3737" s="375" t="s">
        <v>11266</v>
      </c>
      <c r="B3737" s="330" t="s">
        <v>3389</v>
      </c>
      <c r="C3737" s="375" t="s">
        <v>113</v>
      </c>
      <c r="D3737" s="375" t="s">
        <v>27514</v>
      </c>
      <c r="F3737" t="str">
        <f t="shared" si="118"/>
        <v>89861</v>
      </c>
      <c r="H3737" s="35">
        <f t="shared" si="119"/>
        <v>45.21</v>
      </c>
    </row>
    <row r="3738" spans="1:8" ht="40.5">
      <c r="A3738" s="375" t="s">
        <v>11267</v>
      </c>
      <c r="B3738" s="330" t="s">
        <v>3390</v>
      </c>
      <c r="C3738" s="375" t="s">
        <v>113</v>
      </c>
      <c r="D3738" s="375" t="s">
        <v>27515</v>
      </c>
      <c r="F3738" t="str">
        <f t="shared" si="118"/>
        <v>89862</v>
      </c>
      <c r="H3738" s="35">
        <f t="shared" si="119"/>
        <v>85.15</v>
      </c>
    </row>
    <row r="3739" spans="1:8" ht="54">
      <c r="A3739" s="375" t="s">
        <v>11268</v>
      </c>
      <c r="B3739" s="330" t="s">
        <v>3391</v>
      </c>
      <c r="C3739" s="375" t="s">
        <v>113</v>
      </c>
      <c r="D3739" s="375" t="s">
        <v>27516</v>
      </c>
      <c r="F3739" t="str">
        <f t="shared" si="118"/>
        <v>89863</v>
      </c>
      <c r="H3739" s="35">
        <f t="shared" si="119"/>
        <v>189.67</v>
      </c>
    </row>
    <row r="3740" spans="1:8" ht="40.5">
      <c r="A3740" s="375" t="s">
        <v>11269</v>
      </c>
      <c r="B3740" s="330" t="s">
        <v>6093</v>
      </c>
      <c r="C3740" s="375" t="s">
        <v>113</v>
      </c>
      <c r="D3740" s="375" t="s">
        <v>7727</v>
      </c>
      <c r="F3740" t="str">
        <f t="shared" si="118"/>
        <v>89866</v>
      </c>
      <c r="H3740" s="35">
        <f t="shared" si="119"/>
        <v>4.62</v>
      </c>
    </row>
    <row r="3741" spans="1:8" ht="40.5">
      <c r="A3741" s="375" t="s">
        <v>11270</v>
      </c>
      <c r="B3741" s="330" t="s">
        <v>6094</v>
      </c>
      <c r="C3741" s="375" t="s">
        <v>113</v>
      </c>
      <c r="D3741" s="375" t="s">
        <v>26720</v>
      </c>
      <c r="F3741" t="str">
        <f t="shared" si="118"/>
        <v>89867</v>
      </c>
      <c r="H3741" s="35">
        <f t="shared" si="119"/>
        <v>5.4</v>
      </c>
    </row>
    <row r="3742" spans="1:8" ht="40.5">
      <c r="A3742" s="375" t="s">
        <v>11271</v>
      </c>
      <c r="B3742" s="330" t="s">
        <v>6095</v>
      </c>
      <c r="C3742" s="375" t="s">
        <v>113</v>
      </c>
      <c r="D3742" s="375" t="s">
        <v>12668</v>
      </c>
      <c r="F3742" t="str">
        <f t="shared" si="118"/>
        <v>89868</v>
      </c>
      <c r="H3742" s="35">
        <f t="shared" si="119"/>
        <v>3.43</v>
      </c>
    </row>
    <row r="3743" spans="1:8" ht="40.5">
      <c r="A3743" s="375" t="s">
        <v>11272</v>
      </c>
      <c r="B3743" s="330" t="s">
        <v>6096</v>
      </c>
      <c r="C3743" s="375" t="s">
        <v>113</v>
      </c>
      <c r="D3743" s="375" t="s">
        <v>18928</v>
      </c>
      <c r="F3743" t="str">
        <f t="shared" si="118"/>
        <v>89869</v>
      </c>
      <c r="H3743" s="35">
        <f t="shared" si="119"/>
        <v>7.35</v>
      </c>
    </row>
    <row r="3744" spans="1:8" ht="40.5">
      <c r="A3744" s="375" t="s">
        <v>11273</v>
      </c>
      <c r="B3744" s="330" t="s">
        <v>6097</v>
      </c>
      <c r="C3744" s="375" t="s">
        <v>113</v>
      </c>
      <c r="D3744" s="375" t="s">
        <v>14842</v>
      </c>
      <c r="F3744" t="str">
        <f t="shared" si="118"/>
        <v>89979</v>
      </c>
      <c r="H3744" s="35">
        <f t="shared" si="119"/>
        <v>24.92</v>
      </c>
    </row>
    <row r="3745" spans="1:8" ht="40.5">
      <c r="A3745" s="375" t="s">
        <v>11274</v>
      </c>
      <c r="B3745" s="330" t="s">
        <v>6098</v>
      </c>
      <c r="C3745" s="375" t="s">
        <v>113</v>
      </c>
      <c r="D3745" s="375" t="s">
        <v>13996</v>
      </c>
      <c r="F3745" t="str">
        <f t="shared" si="118"/>
        <v>89980</v>
      </c>
      <c r="H3745" s="35">
        <f t="shared" si="119"/>
        <v>9.4600000000000009</v>
      </c>
    </row>
    <row r="3746" spans="1:8" ht="40.5">
      <c r="A3746" s="375" t="s">
        <v>11275</v>
      </c>
      <c r="B3746" s="330" t="s">
        <v>6099</v>
      </c>
      <c r="C3746" s="375" t="s">
        <v>113</v>
      </c>
      <c r="D3746" s="375" t="s">
        <v>13714</v>
      </c>
      <c r="F3746" t="str">
        <f t="shared" si="118"/>
        <v>89981</v>
      </c>
      <c r="H3746" s="35">
        <f t="shared" si="119"/>
        <v>21.92</v>
      </c>
    </row>
    <row r="3747" spans="1:8" ht="54">
      <c r="A3747" s="375" t="s">
        <v>11276</v>
      </c>
      <c r="B3747" s="330" t="s">
        <v>6100</v>
      </c>
      <c r="C3747" s="375" t="s">
        <v>113</v>
      </c>
      <c r="D3747" s="375" t="s">
        <v>25008</v>
      </c>
      <c r="F3747" t="str">
        <f t="shared" si="118"/>
        <v>90373</v>
      </c>
      <c r="H3747" s="35">
        <f t="shared" si="119"/>
        <v>13.45</v>
      </c>
    </row>
    <row r="3748" spans="1:8" ht="54">
      <c r="A3748" s="375" t="s">
        <v>11277</v>
      </c>
      <c r="B3748" s="330" t="s">
        <v>6101</v>
      </c>
      <c r="C3748" s="375" t="s">
        <v>113</v>
      </c>
      <c r="D3748" s="375" t="s">
        <v>27517</v>
      </c>
      <c r="F3748" t="str">
        <f t="shared" si="118"/>
        <v>90374</v>
      </c>
      <c r="H3748" s="35">
        <f t="shared" si="119"/>
        <v>21.04</v>
      </c>
    </row>
    <row r="3749" spans="1:8" ht="40.5">
      <c r="A3749" s="375" t="s">
        <v>11278</v>
      </c>
      <c r="B3749" s="330" t="s">
        <v>6102</v>
      </c>
      <c r="C3749" s="375" t="s">
        <v>113</v>
      </c>
      <c r="D3749" s="375" t="s">
        <v>7887</v>
      </c>
      <c r="F3749" t="str">
        <f t="shared" si="118"/>
        <v>90375</v>
      </c>
      <c r="H3749" s="35">
        <f t="shared" si="119"/>
        <v>8.27</v>
      </c>
    </row>
    <row r="3750" spans="1:8" ht="40.5">
      <c r="A3750" s="375" t="s">
        <v>11280</v>
      </c>
      <c r="B3750" s="330" t="s">
        <v>21877</v>
      </c>
      <c r="C3750" s="375" t="s">
        <v>113</v>
      </c>
      <c r="D3750" s="375" t="s">
        <v>24555</v>
      </c>
      <c r="F3750" t="str">
        <f t="shared" si="118"/>
        <v>92287</v>
      </c>
      <c r="H3750" s="35">
        <f t="shared" si="119"/>
        <v>13.77</v>
      </c>
    </row>
    <row r="3751" spans="1:8" ht="40.5">
      <c r="A3751" s="375" t="s">
        <v>11281</v>
      </c>
      <c r="B3751" s="330" t="s">
        <v>21878</v>
      </c>
      <c r="C3751" s="375" t="s">
        <v>113</v>
      </c>
      <c r="D3751" s="375" t="s">
        <v>22181</v>
      </c>
      <c r="F3751" t="str">
        <f t="shared" si="118"/>
        <v>92288</v>
      </c>
      <c r="H3751" s="35">
        <f t="shared" si="119"/>
        <v>21.02</v>
      </c>
    </row>
    <row r="3752" spans="1:8" ht="40.5">
      <c r="A3752" s="375" t="s">
        <v>11282</v>
      </c>
      <c r="B3752" s="330" t="s">
        <v>21879</v>
      </c>
      <c r="C3752" s="375" t="s">
        <v>113</v>
      </c>
      <c r="D3752" s="375" t="s">
        <v>27441</v>
      </c>
      <c r="F3752" t="str">
        <f t="shared" si="118"/>
        <v>92289</v>
      </c>
      <c r="H3752" s="35">
        <f t="shared" si="119"/>
        <v>36.43</v>
      </c>
    </row>
    <row r="3753" spans="1:8" ht="40.5">
      <c r="A3753" s="375" t="s">
        <v>11283</v>
      </c>
      <c r="B3753" s="330" t="s">
        <v>21880</v>
      </c>
      <c r="C3753" s="375" t="s">
        <v>113</v>
      </c>
      <c r="D3753" s="375" t="s">
        <v>27518</v>
      </c>
      <c r="F3753" t="str">
        <f t="shared" si="118"/>
        <v>92290</v>
      </c>
      <c r="H3753" s="35">
        <f t="shared" si="119"/>
        <v>55.03</v>
      </c>
    </row>
    <row r="3754" spans="1:8" ht="40.5">
      <c r="A3754" s="375" t="s">
        <v>11284</v>
      </c>
      <c r="B3754" s="330" t="s">
        <v>21881</v>
      </c>
      <c r="C3754" s="375" t="s">
        <v>113</v>
      </c>
      <c r="D3754" s="375" t="s">
        <v>26933</v>
      </c>
      <c r="F3754" t="str">
        <f t="shared" si="118"/>
        <v>92291</v>
      </c>
      <c r="H3754" s="35">
        <f t="shared" si="119"/>
        <v>83.96</v>
      </c>
    </row>
    <row r="3755" spans="1:8" ht="40.5">
      <c r="A3755" s="375" t="s">
        <v>11285</v>
      </c>
      <c r="B3755" s="330" t="s">
        <v>21882</v>
      </c>
      <c r="C3755" s="375" t="s">
        <v>113</v>
      </c>
      <c r="D3755" s="375" t="s">
        <v>27519</v>
      </c>
      <c r="F3755" t="str">
        <f t="shared" si="118"/>
        <v>92292</v>
      </c>
      <c r="H3755" s="35">
        <f t="shared" si="119"/>
        <v>259.76</v>
      </c>
    </row>
    <row r="3756" spans="1:8" ht="40.5">
      <c r="A3756" s="375" t="s">
        <v>11286</v>
      </c>
      <c r="B3756" s="330" t="s">
        <v>21883</v>
      </c>
      <c r="C3756" s="375" t="s">
        <v>113</v>
      </c>
      <c r="D3756" s="375" t="s">
        <v>8584</v>
      </c>
      <c r="F3756" t="str">
        <f t="shared" si="118"/>
        <v>92293</v>
      </c>
      <c r="H3756" s="35">
        <f t="shared" si="119"/>
        <v>7.98</v>
      </c>
    </row>
    <row r="3757" spans="1:8" ht="40.5">
      <c r="A3757" s="375" t="s">
        <v>11287</v>
      </c>
      <c r="B3757" s="330" t="s">
        <v>21884</v>
      </c>
      <c r="C3757" s="375" t="s">
        <v>113</v>
      </c>
      <c r="D3757" s="375" t="s">
        <v>12158</v>
      </c>
      <c r="F3757" t="str">
        <f t="shared" si="118"/>
        <v>92294</v>
      </c>
      <c r="H3757" s="35">
        <f t="shared" si="119"/>
        <v>12.93</v>
      </c>
    </row>
    <row r="3758" spans="1:8" ht="40.5">
      <c r="A3758" s="375" t="s">
        <v>11289</v>
      </c>
      <c r="B3758" s="330" t="s">
        <v>21885</v>
      </c>
      <c r="C3758" s="375" t="s">
        <v>113</v>
      </c>
      <c r="D3758" s="375" t="s">
        <v>27520</v>
      </c>
      <c r="F3758" t="str">
        <f t="shared" si="118"/>
        <v>92295</v>
      </c>
      <c r="H3758" s="35">
        <f t="shared" si="119"/>
        <v>23.73</v>
      </c>
    </row>
    <row r="3759" spans="1:8" ht="40.5">
      <c r="A3759" s="375" t="s">
        <v>11290</v>
      </c>
      <c r="B3759" s="330" t="s">
        <v>21886</v>
      </c>
      <c r="C3759" s="375" t="s">
        <v>113</v>
      </c>
      <c r="D3759" s="375" t="s">
        <v>20358</v>
      </c>
      <c r="F3759" t="str">
        <f t="shared" si="118"/>
        <v>92296</v>
      </c>
      <c r="H3759" s="35">
        <f t="shared" si="119"/>
        <v>31.51</v>
      </c>
    </row>
    <row r="3760" spans="1:8" ht="40.5">
      <c r="A3760" s="375" t="s">
        <v>11291</v>
      </c>
      <c r="B3760" s="330" t="s">
        <v>21887</v>
      </c>
      <c r="C3760" s="375" t="s">
        <v>113</v>
      </c>
      <c r="D3760" s="375" t="s">
        <v>27521</v>
      </c>
      <c r="F3760" t="str">
        <f t="shared" si="118"/>
        <v>92297</v>
      </c>
      <c r="H3760" s="35">
        <f t="shared" si="119"/>
        <v>48.48</v>
      </c>
    </row>
    <row r="3761" spans="1:8" ht="40.5">
      <c r="A3761" s="375" t="s">
        <v>11292</v>
      </c>
      <c r="B3761" s="330" t="s">
        <v>21888</v>
      </c>
      <c r="C3761" s="375" t="s">
        <v>113</v>
      </c>
      <c r="D3761" s="375" t="s">
        <v>27522</v>
      </c>
      <c r="F3761" t="str">
        <f t="shared" si="118"/>
        <v>92298</v>
      </c>
      <c r="H3761" s="35">
        <f t="shared" si="119"/>
        <v>134.69999999999999</v>
      </c>
    </row>
    <row r="3762" spans="1:8" ht="40.5">
      <c r="A3762" s="375" t="s">
        <v>11293</v>
      </c>
      <c r="B3762" s="330" t="s">
        <v>21889</v>
      </c>
      <c r="C3762" s="375" t="s">
        <v>113</v>
      </c>
      <c r="D3762" s="375" t="s">
        <v>12256</v>
      </c>
      <c r="F3762" t="str">
        <f t="shared" si="118"/>
        <v>92299</v>
      </c>
      <c r="H3762" s="35">
        <f t="shared" si="119"/>
        <v>18.18</v>
      </c>
    </row>
    <row r="3763" spans="1:8" ht="40.5">
      <c r="A3763" s="375" t="s">
        <v>11294</v>
      </c>
      <c r="B3763" s="330" t="s">
        <v>21890</v>
      </c>
      <c r="C3763" s="375" t="s">
        <v>113</v>
      </c>
      <c r="D3763" s="375" t="s">
        <v>27523</v>
      </c>
      <c r="F3763" t="str">
        <f t="shared" si="118"/>
        <v>92300</v>
      </c>
      <c r="H3763" s="35">
        <f t="shared" si="119"/>
        <v>26.82</v>
      </c>
    </row>
    <row r="3764" spans="1:8" ht="40.5">
      <c r="A3764" s="375" t="s">
        <v>11295</v>
      </c>
      <c r="B3764" s="330" t="s">
        <v>21891</v>
      </c>
      <c r="C3764" s="375" t="s">
        <v>113</v>
      </c>
      <c r="D3764" s="375" t="s">
        <v>27524</v>
      </c>
      <c r="F3764" t="str">
        <f t="shared" si="118"/>
        <v>92301</v>
      </c>
      <c r="H3764" s="35">
        <f t="shared" si="119"/>
        <v>51.77</v>
      </c>
    </row>
    <row r="3765" spans="1:8" ht="40.5">
      <c r="A3765" s="375" t="s">
        <v>11296</v>
      </c>
      <c r="B3765" s="330" t="s">
        <v>21892</v>
      </c>
      <c r="C3765" s="375" t="s">
        <v>113</v>
      </c>
      <c r="D3765" s="375" t="s">
        <v>22478</v>
      </c>
      <c r="F3765" t="str">
        <f t="shared" si="118"/>
        <v>92302</v>
      </c>
      <c r="H3765" s="35">
        <f t="shared" si="119"/>
        <v>68.33</v>
      </c>
    </row>
    <row r="3766" spans="1:8" ht="40.5">
      <c r="A3766" s="375" t="s">
        <v>11297</v>
      </c>
      <c r="B3766" s="330" t="s">
        <v>21893</v>
      </c>
      <c r="C3766" s="375" t="s">
        <v>113</v>
      </c>
      <c r="D3766" s="375" t="s">
        <v>27525</v>
      </c>
      <c r="F3766" t="str">
        <f t="shared" si="118"/>
        <v>92303</v>
      </c>
      <c r="H3766" s="35">
        <f t="shared" si="119"/>
        <v>124.28</v>
      </c>
    </row>
    <row r="3767" spans="1:8" ht="40.5">
      <c r="A3767" s="375" t="s">
        <v>11298</v>
      </c>
      <c r="B3767" s="330" t="s">
        <v>21894</v>
      </c>
      <c r="C3767" s="375" t="s">
        <v>113</v>
      </c>
      <c r="D3767" s="375" t="s">
        <v>27526</v>
      </c>
      <c r="F3767" t="str">
        <f t="shared" si="118"/>
        <v>92304</v>
      </c>
      <c r="H3767" s="35">
        <f t="shared" si="119"/>
        <v>320.73</v>
      </c>
    </row>
    <row r="3768" spans="1:8" ht="40.5">
      <c r="A3768" s="375" t="s">
        <v>11299</v>
      </c>
      <c r="B3768" s="330" t="s">
        <v>21895</v>
      </c>
      <c r="C3768" s="375" t="s">
        <v>113</v>
      </c>
      <c r="D3768" s="375" t="s">
        <v>26716</v>
      </c>
      <c r="F3768" t="str">
        <f t="shared" si="118"/>
        <v>92311</v>
      </c>
      <c r="H3768" s="35">
        <f t="shared" si="119"/>
        <v>10.25</v>
      </c>
    </row>
    <row r="3769" spans="1:8" ht="40.5">
      <c r="A3769" s="375" t="s">
        <v>11300</v>
      </c>
      <c r="B3769" s="330" t="s">
        <v>21896</v>
      </c>
      <c r="C3769" s="375" t="s">
        <v>113</v>
      </c>
      <c r="D3769" s="375" t="s">
        <v>27527</v>
      </c>
      <c r="F3769" t="str">
        <f t="shared" si="118"/>
        <v>92312</v>
      </c>
      <c r="H3769" s="35">
        <f t="shared" si="119"/>
        <v>16.36</v>
      </c>
    </row>
    <row r="3770" spans="1:8" ht="40.5">
      <c r="A3770" s="375" t="s">
        <v>11301</v>
      </c>
      <c r="B3770" s="330" t="s">
        <v>21897</v>
      </c>
      <c r="C3770" s="375" t="s">
        <v>113</v>
      </c>
      <c r="D3770" s="375" t="s">
        <v>23393</v>
      </c>
      <c r="F3770" t="str">
        <f t="shared" si="118"/>
        <v>92313</v>
      </c>
      <c r="H3770" s="35">
        <f t="shared" si="119"/>
        <v>23.6</v>
      </c>
    </row>
    <row r="3771" spans="1:8" ht="40.5">
      <c r="A3771" s="375" t="s">
        <v>11302</v>
      </c>
      <c r="B3771" s="330" t="s">
        <v>21898</v>
      </c>
      <c r="C3771" s="375" t="s">
        <v>113</v>
      </c>
      <c r="D3771" s="375" t="s">
        <v>9912</v>
      </c>
      <c r="F3771" t="str">
        <f t="shared" si="118"/>
        <v>92314</v>
      </c>
      <c r="H3771" s="35">
        <f t="shared" si="119"/>
        <v>6.68</v>
      </c>
    </row>
    <row r="3772" spans="1:8" ht="40.5">
      <c r="A3772" s="375" t="s">
        <v>11303</v>
      </c>
      <c r="B3772" s="330" t="s">
        <v>21900</v>
      </c>
      <c r="C3772" s="375" t="s">
        <v>113</v>
      </c>
      <c r="D3772" s="375" t="s">
        <v>23756</v>
      </c>
      <c r="F3772" t="str">
        <f t="shared" si="118"/>
        <v>92315</v>
      </c>
      <c r="H3772" s="35">
        <f t="shared" si="119"/>
        <v>9.75</v>
      </c>
    </row>
    <row r="3773" spans="1:8" ht="40.5">
      <c r="A3773" s="375" t="s">
        <v>11305</v>
      </c>
      <c r="B3773" s="330" t="s">
        <v>21901</v>
      </c>
      <c r="C3773" s="375" t="s">
        <v>113</v>
      </c>
      <c r="D3773" s="375" t="s">
        <v>13878</v>
      </c>
      <c r="F3773" t="str">
        <f t="shared" si="118"/>
        <v>92316</v>
      </c>
      <c r="H3773" s="35">
        <f t="shared" si="119"/>
        <v>14.69</v>
      </c>
    </row>
    <row r="3774" spans="1:8" ht="40.5">
      <c r="A3774" s="375" t="s">
        <v>11306</v>
      </c>
      <c r="B3774" s="330" t="s">
        <v>21902</v>
      </c>
      <c r="C3774" s="375" t="s">
        <v>113</v>
      </c>
      <c r="D3774" s="375" t="s">
        <v>14504</v>
      </c>
      <c r="F3774" t="str">
        <f t="shared" si="118"/>
        <v>92317</v>
      </c>
      <c r="H3774" s="35">
        <f t="shared" si="119"/>
        <v>13.9</v>
      </c>
    </row>
    <row r="3775" spans="1:8" ht="40.5">
      <c r="A3775" s="375" t="s">
        <v>11308</v>
      </c>
      <c r="B3775" s="330" t="s">
        <v>21903</v>
      </c>
      <c r="C3775" s="375" t="s">
        <v>113</v>
      </c>
      <c r="D3775" s="375" t="s">
        <v>23592</v>
      </c>
      <c r="F3775" t="str">
        <f t="shared" si="118"/>
        <v>92318</v>
      </c>
      <c r="H3775" s="35">
        <f t="shared" si="119"/>
        <v>21.66</v>
      </c>
    </row>
    <row r="3776" spans="1:8" ht="40.5">
      <c r="A3776" s="375" t="s">
        <v>11309</v>
      </c>
      <c r="B3776" s="330" t="s">
        <v>21904</v>
      </c>
      <c r="C3776" s="375" t="s">
        <v>113</v>
      </c>
      <c r="D3776" s="375" t="s">
        <v>27528</v>
      </c>
      <c r="F3776" t="str">
        <f t="shared" si="118"/>
        <v>92319</v>
      </c>
      <c r="H3776" s="35">
        <f t="shared" si="119"/>
        <v>30.3</v>
      </c>
    </row>
    <row r="3777" spans="1:8" ht="40.5">
      <c r="A3777" s="375" t="s">
        <v>11311</v>
      </c>
      <c r="B3777" s="330" t="s">
        <v>21905</v>
      </c>
      <c r="C3777" s="375" t="s">
        <v>113</v>
      </c>
      <c r="D3777" s="375" t="s">
        <v>8469</v>
      </c>
      <c r="F3777" t="str">
        <f t="shared" si="118"/>
        <v>92326</v>
      </c>
      <c r="H3777" s="35">
        <f t="shared" si="119"/>
        <v>11.5</v>
      </c>
    </row>
    <row r="3778" spans="1:8" ht="40.5">
      <c r="A3778" s="375" t="s">
        <v>11312</v>
      </c>
      <c r="B3778" s="330" t="s">
        <v>21906</v>
      </c>
      <c r="C3778" s="375" t="s">
        <v>113</v>
      </c>
      <c r="D3778" s="375" t="s">
        <v>25293</v>
      </c>
      <c r="F3778" t="str">
        <f t="shared" si="118"/>
        <v>92327</v>
      </c>
      <c r="H3778" s="35">
        <f t="shared" si="119"/>
        <v>18.760000000000002</v>
      </c>
    </row>
    <row r="3779" spans="1:8" ht="40.5">
      <c r="A3779" s="375" t="s">
        <v>11313</v>
      </c>
      <c r="B3779" s="330" t="s">
        <v>21907</v>
      </c>
      <c r="C3779" s="375" t="s">
        <v>113</v>
      </c>
      <c r="D3779" s="375" t="s">
        <v>23717</v>
      </c>
      <c r="F3779" t="str">
        <f t="shared" si="118"/>
        <v>92328</v>
      </c>
      <c r="H3779" s="35">
        <f t="shared" si="119"/>
        <v>27.89</v>
      </c>
    </row>
    <row r="3780" spans="1:8" ht="40.5">
      <c r="A3780" s="375" t="s">
        <v>11314</v>
      </c>
      <c r="B3780" s="330" t="s">
        <v>21908</v>
      </c>
      <c r="C3780" s="375" t="s">
        <v>113</v>
      </c>
      <c r="D3780" s="375" t="s">
        <v>9870</v>
      </c>
      <c r="F3780" t="str">
        <f t="shared" si="118"/>
        <v>92329</v>
      </c>
      <c r="H3780" s="35">
        <f t="shared" si="119"/>
        <v>6.83</v>
      </c>
    </row>
    <row r="3781" spans="1:8" ht="40.5">
      <c r="A3781" s="375" t="s">
        <v>11316</v>
      </c>
      <c r="B3781" s="330" t="s">
        <v>21909</v>
      </c>
      <c r="C3781" s="375" t="s">
        <v>113</v>
      </c>
      <c r="D3781" s="375" t="s">
        <v>22426</v>
      </c>
      <c r="F3781" t="str">
        <f t="shared" ref="F3781:F3844" si="120">TRIM(A3781)</f>
        <v>92330</v>
      </c>
      <c r="H3781" s="35">
        <f t="shared" ref="H3781:H3844" si="121">ROUND(D3781*(1+$H$1),2)</f>
        <v>11.32</v>
      </c>
    </row>
    <row r="3782" spans="1:8" ht="40.5">
      <c r="A3782" s="375" t="s">
        <v>11318</v>
      </c>
      <c r="B3782" s="330" t="s">
        <v>21910</v>
      </c>
      <c r="C3782" s="375" t="s">
        <v>113</v>
      </c>
      <c r="D3782" s="375" t="s">
        <v>27529</v>
      </c>
      <c r="F3782" t="str">
        <f t="shared" si="120"/>
        <v>92331</v>
      </c>
      <c r="H3782" s="35">
        <f t="shared" si="121"/>
        <v>17.55</v>
      </c>
    </row>
    <row r="3783" spans="1:8" ht="40.5">
      <c r="A3783" s="375" t="s">
        <v>11319</v>
      </c>
      <c r="B3783" s="330" t="s">
        <v>21911</v>
      </c>
      <c r="C3783" s="375" t="s">
        <v>113</v>
      </c>
      <c r="D3783" s="375" t="s">
        <v>14040</v>
      </c>
      <c r="F3783" t="str">
        <f t="shared" si="120"/>
        <v>92332</v>
      </c>
      <c r="H3783" s="35">
        <f t="shared" si="121"/>
        <v>14.16</v>
      </c>
    </row>
    <row r="3784" spans="1:8" ht="40.5">
      <c r="A3784" s="375" t="s">
        <v>11320</v>
      </c>
      <c r="B3784" s="330" t="s">
        <v>21912</v>
      </c>
      <c r="C3784" s="375" t="s">
        <v>113</v>
      </c>
      <c r="D3784" s="375" t="s">
        <v>21703</v>
      </c>
      <c r="F3784" t="str">
        <f t="shared" si="120"/>
        <v>92333</v>
      </c>
      <c r="H3784" s="35">
        <f t="shared" si="121"/>
        <v>24.83</v>
      </c>
    </row>
    <row r="3785" spans="1:8" ht="40.5">
      <c r="A3785" s="375" t="s">
        <v>11321</v>
      </c>
      <c r="B3785" s="330" t="s">
        <v>21913</v>
      </c>
      <c r="C3785" s="375" t="s">
        <v>113</v>
      </c>
      <c r="D3785" s="375" t="s">
        <v>27530</v>
      </c>
      <c r="F3785" t="str">
        <f t="shared" si="120"/>
        <v>92334</v>
      </c>
      <c r="H3785" s="35">
        <f t="shared" si="121"/>
        <v>35.97</v>
      </c>
    </row>
    <row r="3786" spans="1:8" ht="40.5">
      <c r="A3786" s="375" t="s">
        <v>11322</v>
      </c>
      <c r="B3786" s="330" t="s">
        <v>2413</v>
      </c>
      <c r="C3786" s="375" t="s">
        <v>113</v>
      </c>
      <c r="D3786" s="375" t="s">
        <v>23651</v>
      </c>
      <c r="F3786" t="str">
        <f t="shared" si="120"/>
        <v>92344</v>
      </c>
      <c r="H3786" s="35">
        <f t="shared" si="121"/>
        <v>61.08</v>
      </c>
    </row>
    <row r="3787" spans="1:8" ht="40.5">
      <c r="A3787" s="375" t="s">
        <v>11323</v>
      </c>
      <c r="B3787" s="330" t="s">
        <v>3392</v>
      </c>
      <c r="C3787" s="375" t="s">
        <v>113</v>
      </c>
      <c r="D3787" s="375" t="s">
        <v>27531</v>
      </c>
      <c r="F3787" t="str">
        <f t="shared" si="120"/>
        <v>92345</v>
      </c>
      <c r="H3787" s="35">
        <f t="shared" si="121"/>
        <v>61.05</v>
      </c>
    </row>
    <row r="3788" spans="1:8" ht="40.5">
      <c r="A3788" s="375" t="s">
        <v>11324</v>
      </c>
      <c r="B3788" s="330" t="s">
        <v>3393</v>
      </c>
      <c r="C3788" s="375" t="s">
        <v>113</v>
      </c>
      <c r="D3788" s="375" t="s">
        <v>24108</v>
      </c>
      <c r="F3788" t="str">
        <f t="shared" si="120"/>
        <v>92346</v>
      </c>
      <c r="H3788" s="35">
        <f t="shared" si="121"/>
        <v>81.42</v>
      </c>
    </row>
    <row r="3789" spans="1:8" ht="40.5">
      <c r="A3789" s="375" t="s">
        <v>11325</v>
      </c>
      <c r="B3789" s="330" t="s">
        <v>3394</v>
      </c>
      <c r="C3789" s="375" t="s">
        <v>113</v>
      </c>
      <c r="D3789" s="375" t="s">
        <v>27532</v>
      </c>
      <c r="F3789" t="str">
        <f t="shared" si="120"/>
        <v>92347</v>
      </c>
      <c r="H3789" s="35">
        <f t="shared" si="121"/>
        <v>91.25</v>
      </c>
    </row>
    <row r="3790" spans="1:8" ht="40.5">
      <c r="A3790" s="375" t="s">
        <v>11326</v>
      </c>
      <c r="B3790" s="330" t="s">
        <v>2414</v>
      </c>
      <c r="C3790" s="375" t="s">
        <v>113</v>
      </c>
      <c r="D3790" s="375" t="s">
        <v>27533</v>
      </c>
      <c r="F3790" t="str">
        <f t="shared" si="120"/>
        <v>92348</v>
      </c>
      <c r="H3790" s="35">
        <f t="shared" si="121"/>
        <v>116.13</v>
      </c>
    </row>
    <row r="3791" spans="1:8" ht="40.5">
      <c r="A3791" s="375" t="s">
        <v>11327</v>
      </c>
      <c r="B3791" s="330" t="s">
        <v>3395</v>
      </c>
      <c r="C3791" s="375" t="s">
        <v>113</v>
      </c>
      <c r="D3791" s="375" t="s">
        <v>22372</v>
      </c>
      <c r="F3791" t="str">
        <f t="shared" si="120"/>
        <v>92349</v>
      </c>
      <c r="H3791" s="35">
        <f t="shared" si="121"/>
        <v>124.87</v>
      </c>
    </row>
    <row r="3792" spans="1:8" ht="40.5">
      <c r="A3792" s="375" t="s">
        <v>11328</v>
      </c>
      <c r="B3792" s="330" t="s">
        <v>2415</v>
      </c>
      <c r="C3792" s="375" t="s">
        <v>113</v>
      </c>
      <c r="D3792" s="375" t="s">
        <v>27534</v>
      </c>
      <c r="F3792" t="str">
        <f t="shared" si="120"/>
        <v>92350</v>
      </c>
      <c r="H3792" s="35">
        <f t="shared" si="121"/>
        <v>90.74</v>
      </c>
    </row>
    <row r="3793" spans="1:8" ht="40.5">
      <c r="A3793" s="375" t="s">
        <v>11329</v>
      </c>
      <c r="B3793" s="330" t="s">
        <v>2416</v>
      </c>
      <c r="C3793" s="375" t="s">
        <v>113</v>
      </c>
      <c r="D3793" s="375" t="s">
        <v>26993</v>
      </c>
      <c r="F3793" t="str">
        <f t="shared" si="120"/>
        <v>92351</v>
      </c>
      <c r="H3793" s="35">
        <f t="shared" si="121"/>
        <v>88.56</v>
      </c>
    </row>
    <row r="3794" spans="1:8" ht="40.5">
      <c r="A3794" s="375" t="s">
        <v>11330</v>
      </c>
      <c r="B3794" s="330" t="s">
        <v>3396</v>
      </c>
      <c r="C3794" s="375" t="s">
        <v>113</v>
      </c>
      <c r="D3794" s="375" t="s">
        <v>27535</v>
      </c>
      <c r="F3794" t="str">
        <f t="shared" si="120"/>
        <v>92352</v>
      </c>
      <c r="H3794" s="35">
        <f t="shared" si="121"/>
        <v>141</v>
      </c>
    </row>
    <row r="3795" spans="1:8" ht="40.5">
      <c r="A3795" s="375" t="s">
        <v>11331</v>
      </c>
      <c r="B3795" s="330" t="s">
        <v>3397</v>
      </c>
      <c r="C3795" s="375" t="s">
        <v>113</v>
      </c>
      <c r="D3795" s="375" t="s">
        <v>26410</v>
      </c>
      <c r="F3795" t="str">
        <f t="shared" si="120"/>
        <v>92353</v>
      </c>
      <c r="H3795" s="35">
        <f t="shared" si="121"/>
        <v>131.38</v>
      </c>
    </row>
    <row r="3796" spans="1:8" ht="40.5">
      <c r="A3796" s="375" t="s">
        <v>11332</v>
      </c>
      <c r="B3796" s="330" t="s">
        <v>2417</v>
      </c>
      <c r="C3796" s="375" t="s">
        <v>113</v>
      </c>
      <c r="D3796" s="375" t="s">
        <v>27536</v>
      </c>
      <c r="F3796" t="str">
        <f t="shared" si="120"/>
        <v>92354</v>
      </c>
      <c r="H3796" s="35">
        <f t="shared" si="121"/>
        <v>189.24</v>
      </c>
    </row>
    <row r="3797" spans="1:8" ht="40.5">
      <c r="A3797" s="375" t="s">
        <v>11333</v>
      </c>
      <c r="B3797" s="330" t="s">
        <v>2418</v>
      </c>
      <c r="C3797" s="375" t="s">
        <v>113</v>
      </c>
      <c r="D3797" s="375" t="s">
        <v>24767</v>
      </c>
      <c r="F3797" t="str">
        <f t="shared" si="120"/>
        <v>92355</v>
      </c>
      <c r="H3797" s="35">
        <f t="shared" si="121"/>
        <v>170.69</v>
      </c>
    </row>
    <row r="3798" spans="1:8" ht="40.5">
      <c r="A3798" s="375" t="s">
        <v>11334</v>
      </c>
      <c r="B3798" s="330" t="s">
        <v>2419</v>
      </c>
      <c r="C3798" s="375" t="s">
        <v>113</v>
      </c>
      <c r="D3798" s="375" t="s">
        <v>27537</v>
      </c>
      <c r="F3798" t="str">
        <f t="shared" si="120"/>
        <v>92356</v>
      </c>
      <c r="H3798" s="35">
        <f t="shared" si="121"/>
        <v>118.03</v>
      </c>
    </row>
    <row r="3799" spans="1:8" ht="40.5">
      <c r="A3799" s="375" t="s">
        <v>11335</v>
      </c>
      <c r="B3799" s="330" t="s">
        <v>6103</v>
      </c>
      <c r="C3799" s="375" t="s">
        <v>113</v>
      </c>
      <c r="D3799" s="375" t="s">
        <v>27538</v>
      </c>
      <c r="F3799" t="str">
        <f t="shared" si="120"/>
        <v>92357</v>
      </c>
      <c r="H3799" s="35">
        <f t="shared" si="121"/>
        <v>180.01</v>
      </c>
    </row>
    <row r="3800" spans="1:8" ht="40.5">
      <c r="A3800" s="375" t="s">
        <v>11336</v>
      </c>
      <c r="B3800" s="330" t="s">
        <v>2420</v>
      </c>
      <c r="C3800" s="375" t="s">
        <v>113</v>
      </c>
      <c r="D3800" s="375" t="s">
        <v>27539</v>
      </c>
      <c r="F3800" t="str">
        <f t="shared" si="120"/>
        <v>92358</v>
      </c>
      <c r="H3800" s="35">
        <f t="shared" si="121"/>
        <v>225.82</v>
      </c>
    </row>
    <row r="3801" spans="1:8" ht="40.5">
      <c r="A3801" s="375" t="s">
        <v>11337</v>
      </c>
      <c r="B3801" s="330" t="s">
        <v>3398</v>
      </c>
      <c r="C3801" s="375" t="s">
        <v>113</v>
      </c>
      <c r="D3801" s="375" t="s">
        <v>24660</v>
      </c>
      <c r="F3801" t="str">
        <f t="shared" si="120"/>
        <v>92369</v>
      </c>
      <c r="H3801" s="35">
        <f t="shared" si="121"/>
        <v>31.74</v>
      </c>
    </row>
    <row r="3802" spans="1:8" ht="40.5">
      <c r="A3802" s="375" t="s">
        <v>11338</v>
      </c>
      <c r="B3802" s="330" t="s">
        <v>3399</v>
      </c>
      <c r="C3802" s="375" t="s">
        <v>113</v>
      </c>
      <c r="D3802" s="375" t="s">
        <v>25023</v>
      </c>
      <c r="F3802" t="str">
        <f t="shared" si="120"/>
        <v>92370</v>
      </c>
      <c r="H3802" s="35">
        <f t="shared" si="121"/>
        <v>33.520000000000003</v>
      </c>
    </row>
    <row r="3803" spans="1:8" ht="54">
      <c r="A3803" s="375" t="s">
        <v>11339</v>
      </c>
      <c r="B3803" s="330" t="s">
        <v>6104</v>
      </c>
      <c r="C3803" s="375" t="s">
        <v>113</v>
      </c>
      <c r="D3803" s="375" t="s">
        <v>27540</v>
      </c>
      <c r="F3803" t="str">
        <f t="shared" si="120"/>
        <v>92371</v>
      </c>
      <c r="H3803" s="35">
        <f t="shared" si="121"/>
        <v>38.85</v>
      </c>
    </row>
    <row r="3804" spans="1:8" ht="54">
      <c r="A3804" s="375" t="s">
        <v>11340</v>
      </c>
      <c r="B3804" s="330" t="s">
        <v>3400</v>
      </c>
      <c r="C3804" s="375" t="s">
        <v>113</v>
      </c>
      <c r="D3804" s="375" t="s">
        <v>18787</v>
      </c>
      <c r="F3804" t="str">
        <f t="shared" si="120"/>
        <v>92372</v>
      </c>
      <c r="H3804" s="35">
        <f t="shared" si="121"/>
        <v>40.5</v>
      </c>
    </row>
    <row r="3805" spans="1:8" ht="54">
      <c r="A3805" s="375" t="s">
        <v>11341</v>
      </c>
      <c r="B3805" s="330" t="s">
        <v>6105</v>
      </c>
      <c r="C3805" s="375" t="s">
        <v>113</v>
      </c>
      <c r="D3805" s="375" t="s">
        <v>22011</v>
      </c>
      <c r="F3805" t="str">
        <f t="shared" si="120"/>
        <v>92373</v>
      </c>
      <c r="H3805" s="35">
        <f t="shared" si="121"/>
        <v>46.32</v>
      </c>
    </row>
    <row r="3806" spans="1:8" ht="54">
      <c r="A3806" s="375" t="s">
        <v>11342</v>
      </c>
      <c r="B3806" s="330" t="s">
        <v>3401</v>
      </c>
      <c r="C3806" s="375" t="s">
        <v>113</v>
      </c>
      <c r="D3806" s="375" t="s">
        <v>24556</v>
      </c>
      <c r="F3806" t="str">
        <f t="shared" si="120"/>
        <v>92374</v>
      </c>
      <c r="H3806" s="35">
        <f t="shared" si="121"/>
        <v>46.64</v>
      </c>
    </row>
    <row r="3807" spans="1:8" ht="40.5">
      <c r="A3807" s="375" t="s">
        <v>11343</v>
      </c>
      <c r="B3807" s="330" t="s">
        <v>3402</v>
      </c>
      <c r="C3807" s="375" t="s">
        <v>113</v>
      </c>
      <c r="D3807" s="375" t="s">
        <v>27541</v>
      </c>
      <c r="F3807" t="str">
        <f t="shared" si="120"/>
        <v>92375</v>
      </c>
      <c r="H3807" s="35">
        <f t="shared" si="121"/>
        <v>61.02</v>
      </c>
    </row>
    <row r="3808" spans="1:8" ht="40.5">
      <c r="A3808" s="375" t="s">
        <v>11344</v>
      </c>
      <c r="B3808" s="330" t="s">
        <v>3403</v>
      </c>
      <c r="C3808" s="375" t="s">
        <v>113</v>
      </c>
      <c r="D3808" s="375" t="s">
        <v>26663</v>
      </c>
      <c r="F3808" t="str">
        <f t="shared" si="120"/>
        <v>92376</v>
      </c>
      <c r="H3808" s="35">
        <f t="shared" si="121"/>
        <v>61</v>
      </c>
    </row>
    <row r="3809" spans="1:8" ht="54">
      <c r="A3809" s="375" t="s">
        <v>11345</v>
      </c>
      <c r="B3809" s="330" t="s">
        <v>6106</v>
      </c>
      <c r="C3809" s="375" t="s">
        <v>113</v>
      </c>
      <c r="D3809" s="375" t="s">
        <v>27542</v>
      </c>
      <c r="F3809" t="str">
        <f t="shared" si="120"/>
        <v>92377</v>
      </c>
      <c r="H3809" s="35">
        <f t="shared" si="121"/>
        <v>82.84</v>
      </c>
    </row>
    <row r="3810" spans="1:8" ht="54">
      <c r="A3810" s="375" t="s">
        <v>11346</v>
      </c>
      <c r="B3810" s="330" t="s">
        <v>3404</v>
      </c>
      <c r="C3810" s="375" t="s">
        <v>113</v>
      </c>
      <c r="D3810" s="375" t="s">
        <v>27543</v>
      </c>
      <c r="F3810" t="str">
        <f t="shared" si="120"/>
        <v>92378</v>
      </c>
      <c r="H3810" s="35">
        <f t="shared" si="121"/>
        <v>92.67</v>
      </c>
    </row>
    <row r="3811" spans="1:8" ht="40.5">
      <c r="A3811" s="375" t="s">
        <v>11347</v>
      </c>
      <c r="B3811" s="330" t="s">
        <v>3405</v>
      </c>
      <c r="C3811" s="375" t="s">
        <v>113</v>
      </c>
      <c r="D3811" s="375" t="s">
        <v>27544</v>
      </c>
      <c r="F3811" t="str">
        <f t="shared" si="120"/>
        <v>92379</v>
      </c>
      <c r="H3811" s="35">
        <f t="shared" si="121"/>
        <v>119.05</v>
      </c>
    </row>
    <row r="3812" spans="1:8" ht="40.5">
      <c r="A3812" s="375" t="s">
        <v>11348</v>
      </c>
      <c r="B3812" s="330" t="s">
        <v>3406</v>
      </c>
      <c r="C3812" s="375" t="s">
        <v>113</v>
      </c>
      <c r="D3812" s="375" t="s">
        <v>27545</v>
      </c>
      <c r="F3812" t="str">
        <f t="shared" si="120"/>
        <v>92380</v>
      </c>
      <c r="H3812" s="35">
        <f t="shared" si="121"/>
        <v>127.79</v>
      </c>
    </row>
    <row r="3813" spans="1:8" ht="54">
      <c r="A3813" s="375" t="s">
        <v>11349</v>
      </c>
      <c r="B3813" s="330" t="s">
        <v>3407</v>
      </c>
      <c r="C3813" s="375" t="s">
        <v>113</v>
      </c>
      <c r="D3813" s="375" t="s">
        <v>24391</v>
      </c>
      <c r="F3813" t="str">
        <f t="shared" si="120"/>
        <v>92381</v>
      </c>
      <c r="H3813" s="35">
        <f t="shared" si="121"/>
        <v>48.12</v>
      </c>
    </row>
    <row r="3814" spans="1:8" ht="54">
      <c r="A3814" s="375" t="s">
        <v>11350</v>
      </c>
      <c r="B3814" s="330" t="s">
        <v>3408</v>
      </c>
      <c r="C3814" s="375" t="s">
        <v>113</v>
      </c>
      <c r="D3814" s="375" t="s">
        <v>25301</v>
      </c>
      <c r="F3814" t="str">
        <f t="shared" si="120"/>
        <v>92382</v>
      </c>
      <c r="H3814" s="35">
        <f t="shared" si="121"/>
        <v>45.77</v>
      </c>
    </row>
    <row r="3815" spans="1:8" ht="54">
      <c r="A3815" s="375" t="s">
        <v>11351</v>
      </c>
      <c r="B3815" s="330" t="s">
        <v>3409</v>
      </c>
      <c r="C3815" s="375" t="s">
        <v>113</v>
      </c>
      <c r="D3815" s="375" t="s">
        <v>27546</v>
      </c>
      <c r="F3815" t="str">
        <f t="shared" si="120"/>
        <v>92383</v>
      </c>
      <c r="H3815" s="35">
        <f t="shared" si="121"/>
        <v>61.66</v>
      </c>
    </row>
    <row r="3816" spans="1:8" ht="54">
      <c r="A3816" s="375" t="s">
        <v>11352</v>
      </c>
      <c r="B3816" s="330" t="s">
        <v>3410</v>
      </c>
      <c r="C3816" s="375" t="s">
        <v>113</v>
      </c>
      <c r="D3816" s="375" t="s">
        <v>27547</v>
      </c>
      <c r="F3816" t="str">
        <f t="shared" si="120"/>
        <v>92384</v>
      </c>
      <c r="H3816" s="35">
        <f t="shared" si="121"/>
        <v>56.99</v>
      </c>
    </row>
    <row r="3817" spans="1:8" ht="54">
      <c r="A3817" s="375" t="s">
        <v>11353</v>
      </c>
      <c r="B3817" s="330" t="s">
        <v>3411</v>
      </c>
      <c r="C3817" s="375" t="s">
        <v>113</v>
      </c>
      <c r="D3817" s="375" t="s">
        <v>24497</v>
      </c>
      <c r="F3817" t="str">
        <f t="shared" si="120"/>
        <v>92385</v>
      </c>
      <c r="H3817" s="35">
        <f t="shared" si="121"/>
        <v>71.03</v>
      </c>
    </row>
    <row r="3818" spans="1:8" ht="54">
      <c r="A3818" s="375" t="s">
        <v>11354</v>
      </c>
      <c r="B3818" s="330" t="s">
        <v>3412</v>
      </c>
      <c r="C3818" s="375" t="s">
        <v>113</v>
      </c>
      <c r="D3818" s="375" t="s">
        <v>24382</v>
      </c>
      <c r="F3818" t="str">
        <f t="shared" si="120"/>
        <v>92386</v>
      </c>
      <c r="H3818" s="35">
        <f t="shared" si="121"/>
        <v>67.819999999999993</v>
      </c>
    </row>
    <row r="3819" spans="1:8" ht="54">
      <c r="A3819" s="375" t="s">
        <v>11355</v>
      </c>
      <c r="B3819" s="330" t="s">
        <v>3413</v>
      </c>
      <c r="C3819" s="375" t="s">
        <v>113</v>
      </c>
      <c r="D3819" s="375" t="s">
        <v>23714</v>
      </c>
      <c r="F3819" t="str">
        <f t="shared" si="120"/>
        <v>92387</v>
      </c>
      <c r="H3819" s="35">
        <f t="shared" si="121"/>
        <v>90.66</v>
      </c>
    </row>
    <row r="3820" spans="1:8" ht="54">
      <c r="A3820" s="375" t="s">
        <v>11356</v>
      </c>
      <c r="B3820" s="330" t="s">
        <v>3414</v>
      </c>
      <c r="C3820" s="375" t="s">
        <v>113</v>
      </c>
      <c r="D3820" s="375" t="s">
        <v>27548</v>
      </c>
      <c r="F3820" t="str">
        <f t="shared" si="120"/>
        <v>92388</v>
      </c>
      <c r="H3820" s="35">
        <f t="shared" si="121"/>
        <v>88.48</v>
      </c>
    </row>
    <row r="3821" spans="1:8" ht="54">
      <c r="A3821" s="375" t="s">
        <v>11357</v>
      </c>
      <c r="B3821" s="330" t="s">
        <v>3415</v>
      </c>
      <c r="C3821" s="375" t="s">
        <v>113</v>
      </c>
      <c r="D3821" s="375" t="s">
        <v>27549</v>
      </c>
      <c r="F3821" t="str">
        <f t="shared" si="120"/>
        <v>92389</v>
      </c>
      <c r="H3821" s="35">
        <f t="shared" si="121"/>
        <v>143.16</v>
      </c>
    </row>
    <row r="3822" spans="1:8" ht="54">
      <c r="A3822" s="375" t="s">
        <v>11358</v>
      </c>
      <c r="B3822" s="330" t="s">
        <v>3416</v>
      </c>
      <c r="C3822" s="375" t="s">
        <v>113</v>
      </c>
      <c r="D3822" s="375" t="s">
        <v>27550</v>
      </c>
      <c r="F3822" t="str">
        <f t="shared" si="120"/>
        <v>92390</v>
      </c>
      <c r="H3822" s="35">
        <f t="shared" si="121"/>
        <v>133.54</v>
      </c>
    </row>
    <row r="3823" spans="1:8" ht="54">
      <c r="A3823" s="375" t="s">
        <v>11359</v>
      </c>
      <c r="B3823" s="330" t="s">
        <v>3417</v>
      </c>
      <c r="C3823" s="375" t="s">
        <v>113</v>
      </c>
      <c r="D3823" s="375" t="s">
        <v>27551</v>
      </c>
      <c r="F3823" t="str">
        <f t="shared" si="120"/>
        <v>92635</v>
      </c>
      <c r="H3823" s="35">
        <f t="shared" si="121"/>
        <v>193.62</v>
      </c>
    </row>
    <row r="3824" spans="1:8" ht="54">
      <c r="A3824" s="375" t="s">
        <v>11360</v>
      </c>
      <c r="B3824" s="330" t="s">
        <v>3418</v>
      </c>
      <c r="C3824" s="375" t="s">
        <v>113</v>
      </c>
      <c r="D3824" s="375" t="s">
        <v>27552</v>
      </c>
      <c r="F3824" t="str">
        <f t="shared" si="120"/>
        <v>92636</v>
      </c>
      <c r="H3824" s="35">
        <f t="shared" si="121"/>
        <v>175.07</v>
      </c>
    </row>
    <row r="3825" spans="1:8" ht="40.5">
      <c r="A3825" s="375" t="s">
        <v>11361</v>
      </c>
      <c r="B3825" s="330" t="s">
        <v>3419</v>
      </c>
      <c r="C3825" s="375" t="s">
        <v>113</v>
      </c>
      <c r="D3825" s="375" t="s">
        <v>27553</v>
      </c>
      <c r="F3825" t="str">
        <f t="shared" si="120"/>
        <v>92637</v>
      </c>
      <c r="H3825" s="35">
        <f t="shared" si="121"/>
        <v>61.93</v>
      </c>
    </row>
    <row r="3826" spans="1:8" ht="54">
      <c r="A3826" s="375" t="s">
        <v>11362</v>
      </c>
      <c r="B3826" s="330" t="s">
        <v>6107</v>
      </c>
      <c r="C3826" s="375" t="s">
        <v>113</v>
      </c>
      <c r="D3826" s="375" t="s">
        <v>27554</v>
      </c>
      <c r="F3826" t="str">
        <f t="shared" si="120"/>
        <v>92638</v>
      </c>
      <c r="H3826" s="35">
        <f t="shared" si="121"/>
        <v>76.58</v>
      </c>
    </row>
    <row r="3827" spans="1:8" ht="54">
      <c r="A3827" s="375" t="s">
        <v>11363</v>
      </c>
      <c r="B3827" s="330" t="s">
        <v>6108</v>
      </c>
      <c r="C3827" s="375" t="s">
        <v>113</v>
      </c>
      <c r="D3827" s="375" t="s">
        <v>26992</v>
      </c>
      <c r="F3827" t="str">
        <f t="shared" si="120"/>
        <v>92639</v>
      </c>
      <c r="H3827" s="35">
        <f t="shared" si="121"/>
        <v>89.19</v>
      </c>
    </row>
    <row r="3828" spans="1:8" ht="40.5">
      <c r="A3828" s="375" t="s">
        <v>11364</v>
      </c>
      <c r="B3828" s="330" t="s">
        <v>3420</v>
      </c>
      <c r="C3828" s="375" t="s">
        <v>113</v>
      </c>
      <c r="D3828" s="375" t="s">
        <v>27555</v>
      </c>
      <c r="F3828" t="str">
        <f t="shared" si="120"/>
        <v>92640</v>
      </c>
      <c r="H3828" s="35">
        <f t="shared" si="121"/>
        <v>117.91</v>
      </c>
    </row>
    <row r="3829" spans="1:8" ht="54">
      <c r="A3829" s="375" t="s">
        <v>11365</v>
      </c>
      <c r="B3829" s="330" t="s">
        <v>6109</v>
      </c>
      <c r="C3829" s="375" t="s">
        <v>113</v>
      </c>
      <c r="D3829" s="375" t="s">
        <v>23863</v>
      </c>
      <c r="F3829" t="str">
        <f t="shared" si="120"/>
        <v>92642</v>
      </c>
      <c r="H3829" s="35">
        <f t="shared" si="121"/>
        <v>182.83</v>
      </c>
    </row>
    <row r="3830" spans="1:8" ht="40.5">
      <c r="A3830" s="375" t="s">
        <v>11366</v>
      </c>
      <c r="B3830" s="330" t="s">
        <v>3421</v>
      </c>
      <c r="C3830" s="375" t="s">
        <v>113</v>
      </c>
      <c r="D3830" s="375" t="s">
        <v>27556</v>
      </c>
      <c r="F3830" t="str">
        <f t="shared" si="120"/>
        <v>92644</v>
      </c>
      <c r="H3830" s="35">
        <f t="shared" si="121"/>
        <v>231.65</v>
      </c>
    </row>
    <row r="3831" spans="1:8" ht="40.5">
      <c r="A3831" s="375" t="s">
        <v>11367</v>
      </c>
      <c r="B3831" s="330" t="s">
        <v>3422</v>
      </c>
      <c r="C3831" s="375" t="s">
        <v>113</v>
      </c>
      <c r="D3831" s="375" t="s">
        <v>23656</v>
      </c>
      <c r="F3831" t="str">
        <f t="shared" si="120"/>
        <v>92657</v>
      </c>
      <c r="H3831" s="35">
        <f t="shared" si="121"/>
        <v>23.88</v>
      </c>
    </row>
    <row r="3832" spans="1:8" ht="40.5">
      <c r="A3832" s="375" t="s">
        <v>11368</v>
      </c>
      <c r="B3832" s="330" t="s">
        <v>3423</v>
      </c>
      <c r="C3832" s="375" t="s">
        <v>113</v>
      </c>
      <c r="D3832" s="375" t="s">
        <v>27557</v>
      </c>
      <c r="F3832" t="str">
        <f t="shared" si="120"/>
        <v>92658</v>
      </c>
      <c r="H3832" s="35">
        <f t="shared" si="121"/>
        <v>25.66</v>
      </c>
    </row>
    <row r="3833" spans="1:8" ht="54">
      <c r="A3833" s="375" t="s">
        <v>11369</v>
      </c>
      <c r="B3833" s="330" t="s">
        <v>6110</v>
      </c>
      <c r="C3833" s="375" t="s">
        <v>113</v>
      </c>
      <c r="D3833" s="375" t="s">
        <v>23373</v>
      </c>
      <c r="F3833" t="str">
        <f t="shared" si="120"/>
        <v>92659</v>
      </c>
      <c r="H3833" s="35">
        <f t="shared" si="121"/>
        <v>29.91</v>
      </c>
    </row>
    <row r="3834" spans="1:8" ht="54">
      <c r="A3834" s="375" t="s">
        <v>11370</v>
      </c>
      <c r="B3834" s="330" t="s">
        <v>6111</v>
      </c>
      <c r="C3834" s="375" t="s">
        <v>113</v>
      </c>
      <c r="D3834" s="375" t="s">
        <v>27558</v>
      </c>
      <c r="F3834" t="str">
        <f t="shared" si="120"/>
        <v>92660</v>
      </c>
      <c r="H3834" s="35">
        <f t="shared" si="121"/>
        <v>31.55</v>
      </c>
    </row>
    <row r="3835" spans="1:8" ht="54">
      <c r="A3835" s="375" t="s">
        <v>11371</v>
      </c>
      <c r="B3835" s="330" t="s">
        <v>6112</v>
      </c>
      <c r="C3835" s="375" t="s">
        <v>113</v>
      </c>
      <c r="D3835" s="375" t="s">
        <v>23456</v>
      </c>
      <c r="F3835" t="str">
        <f t="shared" si="120"/>
        <v>92661</v>
      </c>
      <c r="H3835" s="35">
        <f t="shared" si="121"/>
        <v>36.119999999999997</v>
      </c>
    </row>
    <row r="3836" spans="1:8" ht="54">
      <c r="A3836" s="375" t="s">
        <v>11372</v>
      </c>
      <c r="B3836" s="330" t="s">
        <v>6113</v>
      </c>
      <c r="C3836" s="375" t="s">
        <v>113</v>
      </c>
      <c r="D3836" s="375" t="s">
        <v>27559</v>
      </c>
      <c r="F3836" t="str">
        <f t="shared" si="120"/>
        <v>92662</v>
      </c>
      <c r="H3836" s="35">
        <f t="shared" si="121"/>
        <v>36.44</v>
      </c>
    </row>
    <row r="3837" spans="1:8" ht="40.5">
      <c r="A3837" s="375" t="s">
        <v>11373</v>
      </c>
      <c r="B3837" s="330" t="s">
        <v>3424</v>
      </c>
      <c r="C3837" s="375" t="s">
        <v>113</v>
      </c>
      <c r="D3837" s="375" t="s">
        <v>23369</v>
      </c>
      <c r="F3837" t="str">
        <f t="shared" si="120"/>
        <v>92663</v>
      </c>
      <c r="H3837" s="35">
        <f t="shared" si="121"/>
        <v>49.31</v>
      </c>
    </row>
    <row r="3838" spans="1:8" ht="40.5">
      <c r="A3838" s="375" t="s">
        <v>11374</v>
      </c>
      <c r="B3838" s="330" t="s">
        <v>3425</v>
      </c>
      <c r="C3838" s="375" t="s">
        <v>113</v>
      </c>
      <c r="D3838" s="375" t="s">
        <v>24392</v>
      </c>
      <c r="F3838" t="str">
        <f t="shared" si="120"/>
        <v>92664</v>
      </c>
      <c r="H3838" s="35">
        <f t="shared" si="121"/>
        <v>49.28</v>
      </c>
    </row>
    <row r="3839" spans="1:8" ht="54">
      <c r="A3839" s="375" t="s">
        <v>11375</v>
      </c>
      <c r="B3839" s="330" t="s">
        <v>6114</v>
      </c>
      <c r="C3839" s="375" t="s">
        <v>113</v>
      </c>
      <c r="D3839" s="375" t="s">
        <v>27560</v>
      </c>
      <c r="F3839" t="str">
        <f t="shared" si="120"/>
        <v>92665</v>
      </c>
      <c r="H3839" s="35">
        <f t="shared" si="121"/>
        <v>68.8</v>
      </c>
    </row>
    <row r="3840" spans="1:8" ht="54">
      <c r="A3840" s="375" t="s">
        <v>11376</v>
      </c>
      <c r="B3840" s="330" t="s">
        <v>6115</v>
      </c>
      <c r="C3840" s="375" t="s">
        <v>113</v>
      </c>
      <c r="D3840" s="375" t="s">
        <v>23344</v>
      </c>
      <c r="F3840" t="str">
        <f t="shared" si="120"/>
        <v>92666</v>
      </c>
      <c r="H3840" s="35">
        <f t="shared" si="121"/>
        <v>78.63</v>
      </c>
    </row>
    <row r="3841" spans="1:8" ht="40.5">
      <c r="A3841" s="375" t="s">
        <v>11377</v>
      </c>
      <c r="B3841" s="330" t="s">
        <v>3426</v>
      </c>
      <c r="C3841" s="375" t="s">
        <v>113</v>
      </c>
      <c r="D3841" s="375" t="s">
        <v>27561</v>
      </c>
      <c r="F3841" t="str">
        <f t="shared" si="120"/>
        <v>92667</v>
      </c>
      <c r="H3841" s="35">
        <f t="shared" si="121"/>
        <v>102.71</v>
      </c>
    </row>
    <row r="3842" spans="1:8" ht="40.5">
      <c r="A3842" s="375" t="s">
        <v>11378</v>
      </c>
      <c r="B3842" s="330" t="s">
        <v>3427</v>
      </c>
      <c r="C3842" s="375" t="s">
        <v>113</v>
      </c>
      <c r="D3842" s="375" t="s">
        <v>27562</v>
      </c>
      <c r="F3842" t="str">
        <f t="shared" si="120"/>
        <v>92668</v>
      </c>
      <c r="H3842" s="35">
        <f t="shared" si="121"/>
        <v>111.46</v>
      </c>
    </row>
    <row r="3843" spans="1:8" ht="54">
      <c r="A3843" s="375" t="s">
        <v>11379</v>
      </c>
      <c r="B3843" s="330" t="s">
        <v>3428</v>
      </c>
      <c r="C3843" s="375" t="s">
        <v>113</v>
      </c>
      <c r="D3843" s="375" t="s">
        <v>22751</v>
      </c>
      <c r="F3843" t="str">
        <f t="shared" si="120"/>
        <v>92669</v>
      </c>
      <c r="H3843" s="35">
        <f t="shared" si="121"/>
        <v>36.299999999999997</v>
      </c>
    </row>
    <row r="3844" spans="1:8" ht="54">
      <c r="A3844" s="375" t="s">
        <v>11380</v>
      </c>
      <c r="B3844" s="330" t="s">
        <v>3429</v>
      </c>
      <c r="C3844" s="375" t="s">
        <v>113</v>
      </c>
      <c r="D3844" s="375" t="s">
        <v>22650</v>
      </c>
      <c r="F3844" t="str">
        <f t="shared" si="120"/>
        <v>92670</v>
      </c>
      <c r="H3844" s="35">
        <f t="shared" si="121"/>
        <v>33.950000000000003</v>
      </c>
    </row>
    <row r="3845" spans="1:8" ht="54">
      <c r="A3845" s="375" t="s">
        <v>11381</v>
      </c>
      <c r="B3845" s="330" t="s">
        <v>3430</v>
      </c>
      <c r="C3845" s="375" t="s">
        <v>113</v>
      </c>
      <c r="D3845" s="375" t="s">
        <v>27563</v>
      </c>
      <c r="F3845" t="str">
        <f t="shared" ref="F3845:F3908" si="122">TRIM(A3845)</f>
        <v>92671</v>
      </c>
      <c r="H3845" s="35">
        <f t="shared" ref="H3845:H3908" si="123">ROUND(D3845*(1+$H$1),2)</f>
        <v>48.29</v>
      </c>
    </row>
    <row r="3846" spans="1:8" ht="54">
      <c r="A3846" s="375" t="s">
        <v>11382</v>
      </c>
      <c r="B3846" s="330" t="s">
        <v>3431</v>
      </c>
      <c r="C3846" s="375" t="s">
        <v>113</v>
      </c>
      <c r="D3846" s="375" t="s">
        <v>24337</v>
      </c>
      <c r="F3846" t="str">
        <f t="shared" si="122"/>
        <v>92672</v>
      </c>
      <c r="H3846" s="35">
        <f t="shared" si="123"/>
        <v>43.61</v>
      </c>
    </row>
    <row r="3847" spans="1:8" ht="54">
      <c r="A3847" s="375" t="s">
        <v>11383</v>
      </c>
      <c r="B3847" s="330" t="s">
        <v>3432</v>
      </c>
      <c r="C3847" s="375" t="s">
        <v>113</v>
      </c>
      <c r="D3847" s="375" t="s">
        <v>27564</v>
      </c>
      <c r="F3847" t="str">
        <f t="shared" si="122"/>
        <v>92673</v>
      </c>
      <c r="H3847" s="35">
        <f t="shared" si="123"/>
        <v>55.78</v>
      </c>
    </row>
    <row r="3848" spans="1:8" ht="54">
      <c r="A3848" s="375" t="s">
        <v>11384</v>
      </c>
      <c r="B3848" s="330" t="s">
        <v>3433</v>
      </c>
      <c r="C3848" s="375" t="s">
        <v>113</v>
      </c>
      <c r="D3848" s="375" t="s">
        <v>24489</v>
      </c>
      <c r="F3848" t="str">
        <f t="shared" si="122"/>
        <v>92674</v>
      </c>
      <c r="H3848" s="35">
        <f t="shared" si="123"/>
        <v>52.56</v>
      </c>
    </row>
    <row r="3849" spans="1:8" ht="54">
      <c r="A3849" s="375" t="s">
        <v>11385</v>
      </c>
      <c r="B3849" s="330" t="s">
        <v>3434</v>
      </c>
      <c r="C3849" s="375" t="s">
        <v>113</v>
      </c>
      <c r="D3849" s="375" t="s">
        <v>27565</v>
      </c>
      <c r="F3849" t="str">
        <f t="shared" si="122"/>
        <v>92675</v>
      </c>
      <c r="H3849" s="35">
        <f t="shared" si="123"/>
        <v>73.12</v>
      </c>
    </row>
    <row r="3850" spans="1:8" ht="54">
      <c r="A3850" s="375" t="s">
        <v>11386</v>
      </c>
      <c r="B3850" s="330" t="s">
        <v>3435</v>
      </c>
      <c r="C3850" s="375" t="s">
        <v>113</v>
      </c>
      <c r="D3850" s="375" t="s">
        <v>27566</v>
      </c>
      <c r="F3850" t="str">
        <f t="shared" si="122"/>
        <v>92676</v>
      </c>
      <c r="H3850" s="35">
        <f t="shared" si="123"/>
        <v>70.94</v>
      </c>
    </row>
    <row r="3851" spans="1:8" ht="54">
      <c r="A3851" s="375" t="s">
        <v>11387</v>
      </c>
      <c r="B3851" s="330" t="s">
        <v>3436</v>
      </c>
      <c r="C3851" s="375" t="s">
        <v>113</v>
      </c>
      <c r="D3851" s="375" t="s">
        <v>27567</v>
      </c>
      <c r="F3851" t="str">
        <f t="shared" si="122"/>
        <v>92677</v>
      </c>
      <c r="H3851" s="35">
        <f t="shared" si="123"/>
        <v>122.13</v>
      </c>
    </row>
    <row r="3852" spans="1:8" ht="54">
      <c r="A3852" s="375" t="s">
        <v>11388</v>
      </c>
      <c r="B3852" s="330" t="s">
        <v>3437</v>
      </c>
      <c r="C3852" s="375" t="s">
        <v>113</v>
      </c>
      <c r="D3852" s="375" t="s">
        <v>24460</v>
      </c>
      <c r="F3852" t="str">
        <f t="shared" si="122"/>
        <v>92678</v>
      </c>
      <c r="H3852" s="35">
        <f t="shared" si="123"/>
        <v>112.5</v>
      </c>
    </row>
    <row r="3853" spans="1:8" ht="54">
      <c r="A3853" s="375" t="s">
        <v>11389</v>
      </c>
      <c r="B3853" s="330" t="s">
        <v>3438</v>
      </c>
      <c r="C3853" s="375" t="s">
        <v>113</v>
      </c>
      <c r="D3853" s="375" t="s">
        <v>27568</v>
      </c>
      <c r="F3853" t="str">
        <f t="shared" si="122"/>
        <v>92679</v>
      </c>
      <c r="H3853" s="35">
        <f t="shared" si="123"/>
        <v>169.12</v>
      </c>
    </row>
    <row r="3854" spans="1:8" ht="54">
      <c r="A3854" s="375" t="s">
        <v>11390</v>
      </c>
      <c r="B3854" s="330" t="s">
        <v>3439</v>
      </c>
      <c r="C3854" s="375" t="s">
        <v>113</v>
      </c>
      <c r="D3854" s="375" t="s">
        <v>25328</v>
      </c>
      <c r="F3854" t="str">
        <f t="shared" si="122"/>
        <v>92680</v>
      </c>
      <c r="H3854" s="35">
        <f t="shared" si="123"/>
        <v>150.58000000000001</v>
      </c>
    </row>
    <row r="3855" spans="1:8" ht="40.5">
      <c r="A3855" s="375" t="s">
        <v>11391</v>
      </c>
      <c r="B3855" s="330" t="s">
        <v>3440</v>
      </c>
      <c r="C3855" s="375" t="s">
        <v>113</v>
      </c>
      <c r="D3855" s="375" t="s">
        <v>24333</v>
      </c>
      <c r="F3855" t="str">
        <f t="shared" si="122"/>
        <v>92681</v>
      </c>
      <c r="H3855" s="35">
        <f t="shared" si="123"/>
        <v>46.18</v>
      </c>
    </row>
    <row r="3856" spans="1:8" ht="54">
      <c r="A3856" s="375" t="s">
        <v>11392</v>
      </c>
      <c r="B3856" s="330" t="s">
        <v>6116</v>
      </c>
      <c r="C3856" s="375" t="s">
        <v>113</v>
      </c>
      <c r="D3856" s="375" t="s">
        <v>27569</v>
      </c>
      <c r="F3856" t="str">
        <f t="shared" si="122"/>
        <v>92682</v>
      </c>
      <c r="H3856" s="35">
        <f t="shared" si="123"/>
        <v>58.68</v>
      </c>
    </row>
    <row r="3857" spans="1:8" ht="54">
      <c r="A3857" s="375" t="s">
        <v>11393</v>
      </c>
      <c r="B3857" s="330" t="s">
        <v>6117</v>
      </c>
      <c r="C3857" s="375" t="s">
        <v>113</v>
      </c>
      <c r="D3857" s="375" t="s">
        <v>23833</v>
      </c>
      <c r="F3857" t="str">
        <f t="shared" si="122"/>
        <v>92683</v>
      </c>
      <c r="H3857" s="35">
        <f t="shared" si="123"/>
        <v>68.87</v>
      </c>
    </row>
    <row r="3858" spans="1:8" ht="40.5">
      <c r="A3858" s="375" t="s">
        <v>11394</v>
      </c>
      <c r="B3858" s="330" t="s">
        <v>3441</v>
      </c>
      <c r="C3858" s="375" t="s">
        <v>113</v>
      </c>
      <c r="D3858" s="375" t="s">
        <v>27570</v>
      </c>
      <c r="F3858" t="str">
        <f t="shared" si="122"/>
        <v>92684</v>
      </c>
      <c r="H3858" s="35">
        <f t="shared" si="123"/>
        <v>94.5</v>
      </c>
    </row>
    <row r="3859" spans="1:8" ht="54">
      <c r="A3859" s="375" t="s">
        <v>11395</v>
      </c>
      <c r="B3859" s="330" t="s">
        <v>6118</v>
      </c>
      <c r="C3859" s="375" t="s">
        <v>113</v>
      </c>
      <c r="D3859" s="375" t="s">
        <v>27571</v>
      </c>
      <c r="F3859" t="str">
        <f t="shared" si="122"/>
        <v>92685</v>
      </c>
      <c r="H3859" s="35">
        <f t="shared" si="123"/>
        <v>154.81</v>
      </c>
    </row>
    <row r="3860" spans="1:8" ht="40.5">
      <c r="A3860" s="375" t="s">
        <v>11396</v>
      </c>
      <c r="B3860" s="330" t="s">
        <v>3442</v>
      </c>
      <c r="C3860" s="375" t="s">
        <v>113</v>
      </c>
      <c r="D3860" s="375" t="s">
        <v>27572</v>
      </c>
      <c r="F3860" t="str">
        <f t="shared" si="122"/>
        <v>92686</v>
      </c>
      <c r="H3860" s="35">
        <f t="shared" si="123"/>
        <v>198.98</v>
      </c>
    </row>
    <row r="3861" spans="1:8" ht="40.5">
      <c r="A3861" s="375" t="s">
        <v>11397</v>
      </c>
      <c r="B3861" s="330" t="s">
        <v>3443</v>
      </c>
      <c r="C3861" s="375" t="s">
        <v>113</v>
      </c>
      <c r="D3861" s="375" t="s">
        <v>27573</v>
      </c>
      <c r="F3861" t="str">
        <f t="shared" si="122"/>
        <v>92692</v>
      </c>
      <c r="H3861" s="35">
        <f t="shared" si="123"/>
        <v>12.79</v>
      </c>
    </row>
    <row r="3862" spans="1:8" ht="40.5">
      <c r="A3862" s="375" t="s">
        <v>11398</v>
      </c>
      <c r="B3862" s="330" t="s">
        <v>6119</v>
      </c>
      <c r="C3862" s="375" t="s">
        <v>113</v>
      </c>
      <c r="D3862" s="375" t="s">
        <v>11227</v>
      </c>
      <c r="F3862" t="str">
        <f t="shared" si="122"/>
        <v>92693</v>
      </c>
      <c r="H3862" s="35">
        <f t="shared" si="123"/>
        <v>13.19</v>
      </c>
    </row>
    <row r="3863" spans="1:8" ht="40.5">
      <c r="A3863" s="375" t="s">
        <v>11399</v>
      </c>
      <c r="B3863" s="330" t="s">
        <v>3444</v>
      </c>
      <c r="C3863" s="375" t="s">
        <v>113</v>
      </c>
      <c r="D3863" s="375" t="s">
        <v>10626</v>
      </c>
      <c r="F3863" t="str">
        <f t="shared" si="122"/>
        <v>92694</v>
      </c>
      <c r="H3863" s="35">
        <f t="shared" si="123"/>
        <v>20.12</v>
      </c>
    </row>
    <row r="3864" spans="1:8" ht="40.5">
      <c r="A3864" s="375" t="s">
        <v>11400</v>
      </c>
      <c r="B3864" s="330" t="s">
        <v>6120</v>
      </c>
      <c r="C3864" s="375" t="s">
        <v>113</v>
      </c>
      <c r="D3864" s="375" t="s">
        <v>22193</v>
      </c>
      <c r="F3864" t="str">
        <f t="shared" si="122"/>
        <v>92695</v>
      </c>
      <c r="H3864" s="35">
        <f t="shared" si="123"/>
        <v>20.51</v>
      </c>
    </row>
    <row r="3865" spans="1:8" ht="40.5">
      <c r="A3865" s="375" t="s">
        <v>11401</v>
      </c>
      <c r="B3865" s="330" t="s">
        <v>2421</v>
      </c>
      <c r="C3865" s="375" t="s">
        <v>113</v>
      </c>
      <c r="D3865" s="375" t="s">
        <v>27574</v>
      </c>
      <c r="F3865" t="str">
        <f t="shared" si="122"/>
        <v>92696</v>
      </c>
      <c r="H3865" s="35">
        <f t="shared" si="123"/>
        <v>31.41</v>
      </c>
    </row>
    <row r="3866" spans="1:8" ht="40.5">
      <c r="A3866" s="375" t="s">
        <v>11402</v>
      </c>
      <c r="B3866" s="330" t="s">
        <v>3445</v>
      </c>
      <c r="C3866" s="375" t="s">
        <v>113</v>
      </c>
      <c r="D3866" s="375" t="s">
        <v>24111</v>
      </c>
      <c r="F3866" t="str">
        <f t="shared" si="122"/>
        <v>92697</v>
      </c>
      <c r="H3866" s="35">
        <f t="shared" si="123"/>
        <v>33.19</v>
      </c>
    </row>
    <row r="3867" spans="1:8" ht="54">
      <c r="A3867" s="375" t="s">
        <v>11403</v>
      </c>
      <c r="B3867" s="330" t="s">
        <v>6121</v>
      </c>
      <c r="C3867" s="375" t="s">
        <v>113</v>
      </c>
      <c r="D3867" s="375" t="s">
        <v>23391</v>
      </c>
      <c r="F3867" t="str">
        <f t="shared" si="122"/>
        <v>92698</v>
      </c>
      <c r="H3867" s="35">
        <f t="shared" si="123"/>
        <v>18.88</v>
      </c>
    </row>
    <row r="3868" spans="1:8" ht="54">
      <c r="A3868" s="375" t="s">
        <v>11405</v>
      </c>
      <c r="B3868" s="330" t="s">
        <v>6122</v>
      </c>
      <c r="C3868" s="375" t="s">
        <v>113</v>
      </c>
      <c r="D3868" s="375" t="s">
        <v>14963</v>
      </c>
      <c r="F3868" t="str">
        <f t="shared" si="122"/>
        <v>92699</v>
      </c>
      <c r="H3868" s="35">
        <f t="shared" si="123"/>
        <v>17.59</v>
      </c>
    </row>
    <row r="3869" spans="1:8" ht="54">
      <c r="A3869" s="375" t="s">
        <v>11406</v>
      </c>
      <c r="B3869" s="330" t="s">
        <v>6123</v>
      </c>
      <c r="C3869" s="375" t="s">
        <v>113</v>
      </c>
      <c r="D3869" s="375" t="s">
        <v>27575</v>
      </c>
      <c r="F3869" t="str">
        <f t="shared" si="122"/>
        <v>92700</v>
      </c>
      <c r="H3869" s="35">
        <f t="shared" si="123"/>
        <v>30.62</v>
      </c>
    </row>
    <row r="3870" spans="1:8" ht="54">
      <c r="A3870" s="375" t="s">
        <v>11407</v>
      </c>
      <c r="B3870" s="330" t="s">
        <v>6124</v>
      </c>
      <c r="C3870" s="375" t="s">
        <v>113</v>
      </c>
      <c r="D3870" s="375" t="s">
        <v>27314</v>
      </c>
      <c r="F3870" t="str">
        <f t="shared" si="122"/>
        <v>92701</v>
      </c>
      <c r="H3870" s="35">
        <f t="shared" si="123"/>
        <v>28.71</v>
      </c>
    </row>
    <row r="3871" spans="1:8" ht="54">
      <c r="A3871" s="375" t="s">
        <v>11408</v>
      </c>
      <c r="B3871" s="330" t="s">
        <v>3446</v>
      </c>
      <c r="C3871" s="375" t="s">
        <v>113</v>
      </c>
      <c r="D3871" s="375" t="s">
        <v>23634</v>
      </c>
      <c r="F3871" t="str">
        <f t="shared" si="122"/>
        <v>92702</v>
      </c>
      <c r="H3871" s="35">
        <f t="shared" si="123"/>
        <v>47.66</v>
      </c>
    </row>
    <row r="3872" spans="1:8" ht="54">
      <c r="A3872" s="375" t="s">
        <v>11409</v>
      </c>
      <c r="B3872" s="330" t="s">
        <v>3447</v>
      </c>
      <c r="C3872" s="375" t="s">
        <v>113</v>
      </c>
      <c r="D3872" s="375" t="s">
        <v>27576</v>
      </c>
      <c r="F3872" t="str">
        <f t="shared" si="122"/>
        <v>92703</v>
      </c>
      <c r="H3872" s="35">
        <f t="shared" si="123"/>
        <v>45.31</v>
      </c>
    </row>
    <row r="3873" spans="1:8" ht="40.5">
      <c r="A3873" s="375" t="s">
        <v>11410</v>
      </c>
      <c r="B3873" s="330" t="s">
        <v>3448</v>
      </c>
      <c r="C3873" s="375" t="s">
        <v>113</v>
      </c>
      <c r="D3873" s="375" t="s">
        <v>8330</v>
      </c>
      <c r="F3873" t="str">
        <f t="shared" si="122"/>
        <v>92704</v>
      </c>
      <c r="H3873" s="35">
        <f t="shared" si="123"/>
        <v>23.72</v>
      </c>
    </row>
    <row r="3874" spans="1:8" ht="40.5">
      <c r="A3874" s="375" t="s">
        <v>11411</v>
      </c>
      <c r="B3874" s="330" t="s">
        <v>3449</v>
      </c>
      <c r="C3874" s="375" t="s">
        <v>113</v>
      </c>
      <c r="D3874" s="375" t="s">
        <v>23460</v>
      </c>
      <c r="F3874" t="str">
        <f t="shared" si="122"/>
        <v>92705</v>
      </c>
      <c r="H3874" s="35">
        <f t="shared" si="123"/>
        <v>37.9</v>
      </c>
    </row>
    <row r="3875" spans="1:8" ht="40.5">
      <c r="A3875" s="375" t="s">
        <v>11412</v>
      </c>
      <c r="B3875" s="330" t="s">
        <v>2422</v>
      </c>
      <c r="C3875" s="375" t="s">
        <v>113</v>
      </c>
      <c r="D3875" s="375" t="s">
        <v>23724</v>
      </c>
      <c r="F3875" t="str">
        <f t="shared" si="122"/>
        <v>92706</v>
      </c>
      <c r="H3875" s="35">
        <f t="shared" si="123"/>
        <v>61.31</v>
      </c>
    </row>
    <row r="3876" spans="1:8" ht="40.5">
      <c r="A3876" s="375" t="s">
        <v>11413</v>
      </c>
      <c r="B3876" s="330" t="s">
        <v>2423</v>
      </c>
      <c r="C3876" s="375" t="s">
        <v>113</v>
      </c>
      <c r="D3876" s="375" t="s">
        <v>27577</v>
      </c>
      <c r="F3876" t="str">
        <f t="shared" si="122"/>
        <v>92889</v>
      </c>
      <c r="H3876" s="35">
        <f t="shared" si="123"/>
        <v>124.88</v>
      </c>
    </row>
    <row r="3877" spans="1:8" ht="40.5">
      <c r="A3877" s="375" t="s">
        <v>11414</v>
      </c>
      <c r="B3877" s="330" t="s">
        <v>3450</v>
      </c>
      <c r="C3877" s="375" t="s">
        <v>113</v>
      </c>
      <c r="D3877" s="375" t="s">
        <v>27578</v>
      </c>
      <c r="F3877" t="str">
        <f t="shared" si="122"/>
        <v>92890</v>
      </c>
      <c r="H3877" s="35">
        <f t="shared" si="123"/>
        <v>191.17</v>
      </c>
    </row>
    <row r="3878" spans="1:8" ht="40.5">
      <c r="A3878" s="375" t="s">
        <v>11415</v>
      </c>
      <c r="B3878" s="330" t="s">
        <v>2424</v>
      </c>
      <c r="C3878" s="375" t="s">
        <v>113</v>
      </c>
      <c r="D3878" s="375" t="s">
        <v>27579</v>
      </c>
      <c r="F3878" t="str">
        <f t="shared" si="122"/>
        <v>92891</v>
      </c>
      <c r="H3878" s="35">
        <f t="shared" si="123"/>
        <v>282.17</v>
      </c>
    </row>
    <row r="3879" spans="1:8" ht="40.5">
      <c r="A3879" s="375" t="s">
        <v>11416</v>
      </c>
      <c r="B3879" s="330" t="s">
        <v>3451</v>
      </c>
      <c r="C3879" s="375" t="s">
        <v>113</v>
      </c>
      <c r="D3879" s="375" t="s">
        <v>23676</v>
      </c>
      <c r="F3879" t="str">
        <f t="shared" si="122"/>
        <v>92892</v>
      </c>
      <c r="H3879" s="35">
        <f t="shared" si="123"/>
        <v>52.51</v>
      </c>
    </row>
    <row r="3880" spans="1:8" ht="54">
      <c r="A3880" s="375" t="s">
        <v>11417</v>
      </c>
      <c r="B3880" s="330" t="s">
        <v>6125</v>
      </c>
      <c r="C3880" s="375" t="s">
        <v>113</v>
      </c>
      <c r="D3880" s="375" t="s">
        <v>27580</v>
      </c>
      <c r="F3880" t="str">
        <f t="shared" si="122"/>
        <v>92893</v>
      </c>
      <c r="H3880" s="35">
        <f t="shared" si="123"/>
        <v>75.819999999999993</v>
      </c>
    </row>
    <row r="3881" spans="1:8" ht="54">
      <c r="A3881" s="375" t="s">
        <v>11418</v>
      </c>
      <c r="B3881" s="330" t="s">
        <v>6126</v>
      </c>
      <c r="C3881" s="375" t="s">
        <v>113</v>
      </c>
      <c r="D3881" s="375" t="s">
        <v>27581</v>
      </c>
      <c r="F3881" t="str">
        <f t="shared" si="122"/>
        <v>92894</v>
      </c>
      <c r="H3881" s="35">
        <f t="shared" si="123"/>
        <v>90.97</v>
      </c>
    </row>
    <row r="3882" spans="1:8" ht="40.5">
      <c r="A3882" s="375" t="s">
        <v>11419</v>
      </c>
      <c r="B3882" s="330" t="s">
        <v>3452</v>
      </c>
      <c r="C3882" s="375" t="s">
        <v>113</v>
      </c>
      <c r="D3882" s="375" t="s">
        <v>27582</v>
      </c>
      <c r="F3882" t="str">
        <f t="shared" si="122"/>
        <v>92895</v>
      </c>
      <c r="H3882" s="35">
        <f t="shared" si="123"/>
        <v>124.83</v>
      </c>
    </row>
    <row r="3883" spans="1:8" ht="54">
      <c r="A3883" s="375" t="s">
        <v>11420</v>
      </c>
      <c r="B3883" s="330" t="s">
        <v>6127</v>
      </c>
      <c r="C3883" s="375" t="s">
        <v>113</v>
      </c>
      <c r="D3883" s="375" t="s">
        <v>27583</v>
      </c>
      <c r="F3883" t="str">
        <f t="shared" si="122"/>
        <v>92896</v>
      </c>
      <c r="H3883" s="35">
        <f t="shared" si="123"/>
        <v>192.58</v>
      </c>
    </row>
    <row r="3884" spans="1:8" ht="40.5">
      <c r="A3884" s="375" t="s">
        <v>11421</v>
      </c>
      <c r="B3884" s="330" t="s">
        <v>3453</v>
      </c>
      <c r="C3884" s="375" t="s">
        <v>113</v>
      </c>
      <c r="D3884" s="375" t="s">
        <v>27584</v>
      </c>
      <c r="F3884" t="str">
        <f t="shared" si="122"/>
        <v>92897</v>
      </c>
      <c r="H3884" s="35">
        <f t="shared" si="123"/>
        <v>285.10000000000002</v>
      </c>
    </row>
    <row r="3885" spans="1:8" ht="40.5">
      <c r="A3885" s="375" t="s">
        <v>11422</v>
      </c>
      <c r="B3885" s="330" t="s">
        <v>3454</v>
      </c>
      <c r="C3885" s="375" t="s">
        <v>113</v>
      </c>
      <c r="D3885" s="375" t="s">
        <v>24355</v>
      </c>
      <c r="F3885" t="str">
        <f t="shared" si="122"/>
        <v>92898</v>
      </c>
      <c r="H3885" s="35">
        <f t="shared" si="123"/>
        <v>44.65</v>
      </c>
    </row>
    <row r="3886" spans="1:8" ht="54">
      <c r="A3886" s="375" t="s">
        <v>11423</v>
      </c>
      <c r="B3886" s="330" t="s">
        <v>6128</v>
      </c>
      <c r="C3886" s="375" t="s">
        <v>113</v>
      </c>
      <c r="D3886" s="375" t="s">
        <v>25468</v>
      </c>
      <c r="F3886" t="str">
        <f t="shared" si="122"/>
        <v>92899</v>
      </c>
      <c r="H3886" s="35">
        <f t="shared" si="123"/>
        <v>66.87</v>
      </c>
    </row>
    <row r="3887" spans="1:8" ht="54">
      <c r="A3887" s="375" t="s">
        <v>11424</v>
      </c>
      <c r="B3887" s="330" t="s">
        <v>6129</v>
      </c>
      <c r="C3887" s="375" t="s">
        <v>113</v>
      </c>
      <c r="D3887" s="375" t="s">
        <v>27585</v>
      </c>
      <c r="F3887" t="str">
        <f t="shared" si="122"/>
        <v>92900</v>
      </c>
      <c r="H3887" s="35">
        <f t="shared" si="123"/>
        <v>80.77</v>
      </c>
    </row>
    <row r="3888" spans="1:8" ht="40.5">
      <c r="A3888" s="375" t="s">
        <v>11425</v>
      </c>
      <c r="B3888" s="330" t="s">
        <v>3455</v>
      </c>
      <c r="C3888" s="375" t="s">
        <v>113</v>
      </c>
      <c r="D3888" s="375" t="s">
        <v>24699</v>
      </c>
      <c r="F3888" t="str">
        <f t="shared" si="122"/>
        <v>92901</v>
      </c>
      <c r="H3888" s="35">
        <f t="shared" si="123"/>
        <v>113.11</v>
      </c>
    </row>
    <row r="3889" spans="1:8" ht="54">
      <c r="A3889" s="375" t="s">
        <v>11426</v>
      </c>
      <c r="B3889" s="330" t="s">
        <v>6130</v>
      </c>
      <c r="C3889" s="375" t="s">
        <v>113</v>
      </c>
      <c r="D3889" s="375" t="s">
        <v>27586</v>
      </c>
      <c r="F3889" t="str">
        <f t="shared" si="122"/>
        <v>92902</v>
      </c>
      <c r="H3889" s="35">
        <f t="shared" si="123"/>
        <v>178.54</v>
      </c>
    </row>
    <row r="3890" spans="1:8" ht="40.5">
      <c r="A3890" s="375" t="s">
        <v>11427</v>
      </c>
      <c r="B3890" s="330" t="s">
        <v>3456</v>
      </c>
      <c r="C3890" s="375" t="s">
        <v>113</v>
      </c>
      <c r="D3890" s="375" t="s">
        <v>27587</v>
      </c>
      <c r="F3890" t="str">
        <f t="shared" si="122"/>
        <v>92903</v>
      </c>
      <c r="H3890" s="35">
        <f t="shared" si="123"/>
        <v>268.76</v>
      </c>
    </row>
    <row r="3891" spans="1:8" ht="40.5">
      <c r="A3891" s="375" t="s">
        <v>11428</v>
      </c>
      <c r="B3891" s="330" t="s">
        <v>3457</v>
      </c>
      <c r="C3891" s="375" t="s">
        <v>113</v>
      </c>
      <c r="D3891" s="375" t="s">
        <v>27575</v>
      </c>
      <c r="F3891" t="str">
        <f t="shared" si="122"/>
        <v>92904</v>
      </c>
      <c r="H3891" s="35">
        <f t="shared" si="123"/>
        <v>30.62</v>
      </c>
    </row>
    <row r="3892" spans="1:8" ht="40.5">
      <c r="A3892" s="375" t="s">
        <v>11429</v>
      </c>
      <c r="B3892" s="330" t="s">
        <v>3458</v>
      </c>
      <c r="C3892" s="375" t="s">
        <v>113</v>
      </c>
      <c r="D3892" s="375" t="s">
        <v>27588</v>
      </c>
      <c r="F3892" t="str">
        <f t="shared" si="122"/>
        <v>92905</v>
      </c>
      <c r="H3892" s="35">
        <f t="shared" si="123"/>
        <v>43.38</v>
      </c>
    </row>
    <row r="3893" spans="1:8" ht="40.5">
      <c r="A3893" s="375" t="s">
        <v>11430</v>
      </c>
      <c r="B3893" s="330" t="s">
        <v>2425</v>
      </c>
      <c r="C3893" s="375" t="s">
        <v>113</v>
      </c>
      <c r="D3893" s="375" t="s">
        <v>27589</v>
      </c>
      <c r="F3893" t="str">
        <f t="shared" si="122"/>
        <v>92906</v>
      </c>
      <c r="H3893" s="35">
        <f t="shared" si="123"/>
        <v>52.18</v>
      </c>
    </row>
    <row r="3894" spans="1:8" ht="40.5">
      <c r="A3894" s="375" t="s">
        <v>11431</v>
      </c>
      <c r="B3894" s="330" t="s">
        <v>14507</v>
      </c>
      <c r="C3894" s="375" t="s">
        <v>113</v>
      </c>
      <c r="D3894" s="375" t="s">
        <v>21871</v>
      </c>
      <c r="F3894" t="str">
        <f t="shared" si="122"/>
        <v>92907</v>
      </c>
      <c r="H3894" s="35">
        <f t="shared" si="123"/>
        <v>64.75</v>
      </c>
    </row>
    <row r="3895" spans="1:8" ht="40.5">
      <c r="A3895" s="375" t="s">
        <v>11432</v>
      </c>
      <c r="B3895" s="330" t="s">
        <v>14508</v>
      </c>
      <c r="C3895" s="375" t="s">
        <v>113</v>
      </c>
      <c r="D3895" s="375" t="s">
        <v>21871</v>
      </c>
      <c r="F3895" t="str">
        <f t="shared" si="122"/>
        <v>92908</v>
      </c>
      <c r="H3895" s="35">
        <f t="shared" si="123"/>
        <v>64.75</v>
      </c>
    </row>
    <row r="3896" spans="1:8" ht="40.5">
      <c r="A3896" s="375" t="s">
        <v>11433</v>
      </c>
      <c r="B3896" s="330" t="s">
        <v>3459</v>
      </c>
      <c r="C3896" s="375" t="s">
        <v>113</v>
      </c>
      <c r="D3896" s="375" t="s">
        <v>21871</v>
      </c>
      <c r="F3896" t="str">
        <f t="shared" si="122"/>
        <v>92909</v>
      </c>
      <c r="H3896" s="35">
        <f t="shared" si="123"/>
        <v>64.75</v>
      </c>
    </row>
    <row r="3897" spans="1:8" ht="40.5">
      <c r="A3897" s="375" t="s">
        <v>11434</v>
      </c>
      <c r="B3897" s="330" t="s">
        <v>14509</v>
      </c>
      <c r="C3897" s="375" t="s">
        <v>113</v>
      </c>
      <c r="D3897" s="375" t="s">
        <v>25164</v>
      </c>
      <c r="F3897" t="str">
        <f t="shared" si="122"/>
        <v>92910</v>
      </c>
      <c r="H3897" s="35">
        <f t="shared" si="123"/>
        <v>95.4</v>
      </c>
    </row>
    <row r="3898" spans="1:8" ht="40.5">
      <c r="A3898" s="375" t="s">
        <v>11435</v>
      </c>
      <c r="B3898" s="330" t="s">
        <v>14510</v>
      </c>
      <c r="C3898" s="375" t="s">
        <v>113</v>
      </c>
      <c r="D3898" s="375" t="s">
        <v>25164</v>
      </c>
      <c r="F3898" t="str">
        <f t="shared" si="122"/>
        <v>92911</v>
      </c>
      <c r="H3898" s="35">
        <f t="shared" si="123"/>
        <v>95.4</v>
      </c>
    </row>
    <row r="3899" spans="1:8" ht="40.5">
      <c r="A3899" s="375" t="s">
        <v>11436</v>
      </c>
      <c r="B3899" s="330" t="s">
        <v>14511</v>
      </c>
      <c r="C3899" s="375" t="s">
        <v>113</v>
      </c>
      <c r="D3899" s="375" t="s">
        <v>24566</v>
      </c>
      <c r="F3899" t="str">
        <f t="shared" si="122"/>
        <v>92912</v>
      </c>
      <c r="H3899" s="35">
        <f t="shared" si="123"/>
        <v>129.66999999999999</v>
      </c>
    </row>
    <row r="3900" spans="1:8" ht="40.5">
      <c r="A3900" s="375" t="s">
        <v>11437</v>
      </c>
      <c r="B3900" s="330" t="s">
        <v>14512</v>
      </c>
      <c r="C3900" s="375" t="s">
        <v>113</v>
      </c>
      <c r="D3900" s="375" t="s">
        <v>27590</v>
      </c>
      <c r="F3900" t="str">
        <f t="shared" si="122"/>
        <v>92913</v>
      </c>
      <c r="H3900" s="35">
        <f t="shared" si="123"/>
        <v>132.12</v>
      </c>
    </row>
    <row r="3901" spans="1:8" ht="40.5">
      <c r="A3901" s="375" t="s">
        <v>11438</v>
      </c>
      <c r="B3901" s="330" t="s">
        <v>3460</v>
      </c>
      <c r="C3901" s="375" t="s">
        <v>113</v>
      </c>
      <c r="D3901" s="375" t="s">
        <v>27590</v>
      </c>
      <c r="F3901" t="str">
        <f t="shared" si="122"/>
        <v>92914</v>
      </c>
      <c r="H3901" s="35">
        <f t="shared" si="123"/>
        <v>132.12</v>
      </c>
    </row>
    <row r="3902" spans="1:8" ht="54">
      <c r="A3902" s="375" t="s">
        <v>11439</v>
      </c>
      <c r="B3902" s="330" t="s">
        <v>3461</v>
      </c>
      <c r="C3902" s="375" t="s">
        <v>113</v>
      </c>
      <c r="D3902" s="375" t="s">
        <v>27591</v>
      </c>
      <c r="F3902" t="str">
        <f t="shared" si="122"/>
        <v>92918</v>
      </c>
      <c r="H3902" s="35">
        <f t="shared" si="123"/>
        <v>33.369999999999997</v>
      </c>
    </row>
    <row r="3903" spans="1:8" ht="54">
      <c r="A3903" s="375" t="s">
        <v>11440</v>
      </c>
      <c r="B3903" s="330" t="s">
        <v>3462</v>
      </c>
      <c r="C3903" s="375" t="s">
        <v>113</v>
      </c>
      <c r="D3903" s="375" t="s">
        <v>24881</v>
      </c>
      <c r="F3903" t="str">
        <f t="shared" si="122"/>
        <v>92920</v>
      </c>
      <c r="H3903" s="35">
        <f t="shared" si="123"/>
        <v>33.61</v>
      </c>
    </row>
    <row r="3904" spans="1:8" ht="54">
      <c r="A3904" s="375" t="s">
        <v>11441</v>
      </c>
      <c r="B3904" s="330" t="s">
        <v>6131</v>
      </c>
      <c r="C3904" s="375" t="s">
        <v>113</v>
      </c>
      <c r="D3904" s="375" t="s">
        <v>27592</v>
      </c>
      <c r="F3904" t="str">
        <f t="shared" si="122"/>
        <v>92925</v>
      </c>
      <c r="H3904" s="35">
        <f t="shared" si="123"/>
        <v>41.81</v>
      </c>
    </row>
    <row r="3905" spans="1:8" ht="54">
      <c r="A3905" s="375" t="s">
        <v>11442</v>
      </c>
      <c r="B3905" s="330" t="s">
        <v>3463</v>
      </c>
      <c r="C3905" s="375" t="s">
        <v>113</v>
      </c>
      <c r="D3905" s="375" t="s">
        <v>27593</v>
      </c>
      <c r="F3905" t="str">
        <f t="shared" si="122"/>
        <v>92926</v>
      </c>
      <c r="H3905" s="35">
        <f t="shared" si="123"/>
        <v>41.8</v>
      </c>
    </row>
    <row r="3906" spans="1:8" ht="54">
      <c r="A3906" s="375" t="s">
        <v>11443</v>
      </c>
      <c r="B3906" s="330" t="s">
        <v>21915</v>
      </c>
      <c r="C3906" s="375" t="s">
        <v>113</v>
      </c>
      <c r="D3906" s="375" t="s">
        <v>27593</v>
      </c>
      <c r="F3906" t="str">
        <f t="shared" si="122"/>
        <v>92927</v>
      </c>
      <c r="H3906" s="35">
        <f t="shared" si="123"/>
        <v>41.8</v>
      </c>
    </row>
    <row r="3907" spans="1:8" ht="54">
      <c r="A3907" s="375" t="s">
        <v>11444</v>
      </c>
      <c r="B3907" s="330" t="s">
        <v>14513</v>
      </c>
      <c r="C3907" s="375" t="s">
        <v>113</v>
      </c>
      <c r="D3907" s="375" t="s">
        <v>27594</v>
      </c>
      <c r="F3907" t="str">
        <f t="shared" si="122"/>
        <v>92928</v>
      </c>
      <c r="H3907" s="35">
        <f t="shared" si="123"/>
        <v>48.01</v>
      </c>
    </row>
    <row r="3908" spans="1:8" ht="54">
      <c r="A3908" s="375" t="s">
        <v>11445</v>
      </c>
      <c r="B3908" s="330" t="s">
        <v>14514</v>
      </c>
      <c r="C3908" s="375" t="s">
        <v>113</v>
      </c>
      <c r="D3908" s="375" t="s">
        <v>27594</v>
      </c>
      <c r="F3908" t="str">
        <f t="shared" si="122"/>
        <v>92929</v>
      </c>
      <c r="H3908" s="35">
        <f t="shared" si="123"/>
        <v>48.01</v>
      </c>
    </row>
    <row r="3909" spans="1:8" ht="54">
      <c r="A3909" s="375" t="s">
        <v>11446</v>
      </c>
      <c r="B3909" s="330" t="s">
        <v>14515</v>
      </c>
      <c r="C3909" s="375" t="s">
        <v>113</v>
      </c>
      <c r="D3909" s="375" t="s">
        <v>27594</v>
      </c>
      <c r="F3909" t="str">
        <f t="shared" ref="F3909:F3972" si="124">TRIM(A3909)</f>
        <v>92930</v>
      </c>
      <c r="H3909" s="35">
        <f t="shared" ref="H3909:H3972" si="125">ROUND(D3909*(1+$H$1),2)</f>
        <v>48.01</v>
      </c>
    </row>
    <row r="3910" spans="1:8" ht="54">
      <c r="A3910" s="375" t="s">
        <v>11447</v>
      </c>
      <c r="B3910" s="330" t="s">
        <v>14516</v>
      </c>
      <c r="C3910" s="375" t="s">
        <v>113</v>
      </c>
      <c r="D3910" s="375" t="s">
        <v>26943</v>
      </c>
      <c r="F3910" t="str">
        <f t="shared" si="124"/>
        <v>92931</v>
      </c>
      <c r="H3910" s="35">
        <f t="shared" si="125"/>
        <v>64.7</v>
      </c>
    </row>
    <row r="3911" spans="1:8" ht="54">
      <c r="A3911" s="375" t="s">
        <v>11448</v>
      </c>
      <c r="B3911" s="330" t="s">
        <v>14517</v>
      </c>
      <c r="C3911" s="375" t="s">
        <v>113</v>
      </c>
      <c r="D3911" s="375" t="s">
        <v>26943</v>
      </c>
      <c r="F3911" t="str">
        <f t="shared" si="124"/>
        <v>92932</v>
      </c>
      <c r="H3911" s="35">
        <f t="shared" si="125"/>
        <v>64.7</v>
      </c>
    </row>
    <row r="3912" spans="1:8" ht="54">
      <c r="A3912" s="375" t="s">
        <v>11449</v>
      </c>
      <c r="B3912" s="330" t="s">
        <v>3464</v>
      </c>
      <c r="C3912" s="375" t="s">
        <v>113</v>
      </c>
      <c r="D3912" s="375" t="s">
        <v>26943</v>
      </c>
      <c r="F3912" t="str">
        <f t="shared" si="124"/>
        <v>92933</v>
      </c>
      <c r="H3912" s="35">
        <f t="shared" si="125"/>
        <v>64.7</v>
      </c>
    </row>
    <row r="3913" spans="1:8" ht="54">
      <c r="A3913" s="375" t="s">
        <v>11450</v>
      </c>
      <c r="B3913" s="330" t="s">
        <v>14518</v>
      </c>
      <c r="C3913" s="375" t="s">
        <v>113</v>
      </c>
      <c r="D3913" s="375" t="s">
        <v>27595</v>
      </c>
      <c r="F3913" t="str">
        <f t="shared" si="124"/>
        <v>92934</v>
      </c>
      <c r="H3913" s="35">
        <f t="shared" si="125"/>
        <v>96.81</v>
      </c>
    </row>
    <row r="3914" spans="1:8" ht="54">
      <c r="A3914" s="375" t="s">
        <v>11451</v>
      </c>
      <c r="B3914" s="330" t="s">
        <v>14519</v>
      </c>
      <c r="C3914" s="375" t="s">
        <v>113</v>
      </c>
      <c r="D3914" s="375" t="s">
        <v>27595</v>
      </c>
      <c r="F3914" t="str">
        <f t="shared" si="124"/>
        <v>92935</v>
      </c>
      <c r="H3914" s="35">
        <f t="shared" si="125"/>
        <v>96.81</v>
      </c>
    </row>
    <row r="3915" spans="1:8" ht="54">
      <c r="A3915" s="375" t="s">
        <v>11452</v>
      </c>
      <c r="B3915" s="330" t="s">
        <v>14520</v>
      </c>
      <c r="C3915" s="375" t="s">
        <v>113</v>
      </c>
      <c r="D3915" s="375" t="s">
        <v>27596</v>
      </c>
      <c r="F3915" t="str">
        <f t="shared" si="124"/>
        <v>92936</v>
      </c>
      <c r="H3915" s="35">
        <f t="shared" si="125"/>
        <v>135.04</v>
      </c>
    </row>
    <row r="3916" spans="1:8" ht="54">
      <c r="A3916" s="375" t="s">
        <v>11453</v>
      </c>
      <c r="B3916" s="330" t="s">
        <v>3465</v>
      </c>
      <c r="C3916" s="375" t="s">
        <v>113</v>
      </c>
      <c r="D3916" s="375" t="s">
        <v>27596</v>
      </c>
      <c r="F3916" t="str">
        <f t="shared" si="124"/>
        <v>92937</v>
      </c>
      <c r="H3916" s="35">
        <f t="shared" si="125"/>
        <v>135.04</v>
      </c>
    </row>
    <row r="3917" spans="1:8" ht="54">
      <c r="A3917" s="375" t="s">
        <v>11454</v>
      </c>
      <c r="B3917" s="330" t="s">
        <v>3466</v>
      </c>
      <c r="C3917" s="375" t="s">
        <v>113</v>
      </c>
      <c r="D3917" s="375" t="s">
        <v>27597</v>
      </c>
      <c r="F3917" t="str">
        <f t="shared" si="124"/>
        <v>92938</v>
      </c>
      <c r="H3917" s="35">
        <f t="shared" si="125"/>
        <v>25.5</v>
      </c>
    </row>
    <row r="3918" spans="1:8" ht="54">
      <c r="A3918" s="375" t="s">
        <v>11455</v>
      </c>
      <c r="B3918" s="330" t="s">
        <v>3467</v>
      </c>
      <c r="C3918" s="375" t="s">
        <v>113</v>
      </c>
      <c r="D3918" s="375" t="s">
        <v>27598</v>
      </c>
      <c r="F3918" t="str">
        <f t="shared" si="124"/>
        <v>92939</v>
      </c>
      <c r="H3918" s="35">
        <f t="shared" si="125"/>
        <v>25.74</v>
      </c>
    </row>
    <row r="3919" spans="1:8" ht="54">
      <c r="A3919" s="375" t="s">
        <v>11456</v>
      </c>
      <c r="B3919" s="330" t="s">
        <v>14521</v>
      </c>
      <c r="C3919" s="375" t="s">
        <v>113</v>
      </c>
      <c r="D3919" s="375" t="s">
        <v>27599</v>
      </c>
      <c r="F3919" t="str">
        <f t="shared" si="124"/>
        <v>92940</v>
      </c>
      <c r="H3919" s="35">
        <f t="shared" si="125"/>
        <v>32.869999999999997</v>
      </c>
    </row>
    <row r="3920" spans="1:8" ht="54">
      <c r="A3920" s="375" t="s">
        <v>11457</v>
      </c>
      <c r="B3920" s="330" t="s">
        <v>14522</v>
      </c>
      <c r="C3920" s="375" t="s">
        <v>113</v>
      </c>
      <c r="D3920" s="375" t="s">
        <v>22678</v>
      </c>
      <c r="F3920" t="str">
        <f t="shared" si="124"/>
        <v>92941</v>
      </c>
      <c r="H3920" s="35">
        <f t="shared" si="125"/>
        <v>32.85</v>
      </c>
    </row>
    <row r="3921" spans="1:8" ht="54">
      <c r="A3921" s="375" t="s">
        <v>11458</v>
      </c>
      <c r="B3921" s="330" t="s">
        <v>14523</v>
      </c>
      <c r="C3921" s="375" t="s">
        <v>113</v>
      </c>
      <c r="D3921" s="375" t="s">
        <v>22678</v>
      </c>
      <c r="F3921" t="str">
        <f t="shared" si="124"/>
        <v>92942</v>
      </c>
      <c r="H3921" s="35">
        <f t="shared" si="125"/>
        <v>32.85</v>
      </c>
    </row>
    <row r="3922" spans="1:8" ht="54">
      <c r="A3922" s="375" t="s">
        <v>11459</v>
      </c>
      <c r="B3922" s="330" t="s">
        <v>14524</v>
      </c>
      <c r="C3922" s="375" t="s">
        <v>113</v>
      </c>
      <c r="D3922" s="375" t="s">
        <v>25745</v>
      </c>
      <c r="F3922" t="str">
        <f t="shared" si="124"/>
        <v>92943</v>
      </c>
      <c r="H3922" s="35">
        <f t="shared" si="125"/>
        <v>37.81</v>
      </c>
    </row>
    <row r="3923" spans="1:8" ht="54">
      <c r="A3923" s="375" t="s">
        <v>11460</v>
      </c>
      <c r="B3923" s="330" t="s">
        <v>14525</v>
      </c>
      <c r="C3923" s="375" t="s">
        <v>113</v>
      </c>
      <c r="D3923" s="375" t="s">
        <v>25745</v>
      </c>
      <c r="F3923" t="str">
        <f t="shared" si="124"/>
        <v>92944</v>
      </c>
      <c r="H3923" s="35">
        <f t="shared" si="125"/>
        <v>37.81</v>
      </c>
    </row>
    <row r="3924" spans="1:8" ht="54">
      <c r="A3924" s="375" t="s">
        <v>11461</v>
      </c>
      <c r="B3924" s="330" t="s">
        <v>14526</v>
      </c>
      <c r="C3924" s="375" t="s">
        <v>113</v>
      </c>
      <c r="D3924" s="375" t="s">
        <v>25745</v>
      </c>
      <c r="F3924" t="str">
        <f t="shared" si="124"/>
        <v>92945</v>
      </c>
      <c r="H3924" s="35">
        <f t="shared" si="125"/>
        <v>37.81</v>
      </c>
    </row>
    <row r="3925" spans="1:8" ht="54">
      <c r="A3925" s="375" t="s">
        <v>11462</v>
      </c>
      <c r="B3925" s="330" t="s">
        <v>14527</v>
      </c>
      <c r="C3925" s="375" t="s">
        <v>113</v>
      </c>
      <c r="D3925" s="375" t="s">
        <v>23963</v>
      </c>
      <c r="F3925" t="str">
        <f t="shared" si="124"/>
        <v>92946</v>
      </c>
      <c r="H3925" s="35">
        <f t="shared" si="125"/>
        <v>52.98</v>
      </c>
    </row>
    <row r="3926" spans="1:8" ht="54">
      <c r="A3926" s="375" t="s">
        <v>11463</v>
      </c>
      <c r="B3926" s="330" t="s">
        <v>14528</v>
      </c>
      <c r="C3926" s="375" t="s">
        <v>113</v>
      </c>
      <c r="D3926" s="375" t="s">
        <v>23963</v>
      </c>
      <c r="F3926" t="str">
        <f t="shared" si="124"/>
        <v>92947</v>
      </c>
      <c r="H3926" s="35">
        <f t="shared" si="125"/>
        <v>52.98</v>
      </c>
    </row>
    <row r="3927" spans="1:8" ht="54">
      <c r="A3927" s="375" t="s">
        <v>11464</v>
      </c>
      <c r="B3927" s="330" t="s">
        <v>3468</v>
      </c>
      <c r="C3927" s="375" t="s">
        <v>113</v>
      </c>
      <c r="D3927" s="375" t="s">
        <v>23963</v>
      </c>
      <c r="F3927" t="str">
        <f t="shared" si="124"/>
        <v>92948</v>
      </c>
      <c r="H3927" s="35">
        <f t="shared" si="125"/>
        <v>52.98</v>
      </c>
    </row>
    <row r="3928" spans="1:8" ht="54">
      <c r="A3928" s="375" t="s">
        <v>11465</v>
      </c>
      <c r="B3928" s="330" t="s">
        <v>14529</v>
      </c>
      <c r="C3928" s="375" t="s">
        <v>113</v>
      </c>
      <c r="D3928" s="375" t="s">
        <v>27600</v>
      </c>
      <c r="F3928" t="str">
        <f t="shared" si="124"/>
        <v>92949</v>
      </c>
      <c r="H3928" s="35">
        <f t="shared" si="125"/>
        <v>82.77</v>
      </c>
    </row>
    <row r="3929" spans="1:8" ht="54">
      <c r="A3929" s="375" t="s">
        <v>11466</v>
      </c>
      <c r="B3929" s="330" t="s">
        <v>6132</v>
      </c>
      <c r="C3929" s="375" t="s">
        <v>113</v>
      </c>
      <c r="D3929" s="375" t="s">
        <v>27600</v>
      </c>
      <c r="F3929" t="str">
        <f t="shared" si="124"/>
        <v>92950</v>
      </c>
      <c r="H3929" s="35">
        <f t="shared" si="125"/>
        <v>82.77</v>
      </c>
    </row>
    <row r="3930" spans="1:8" ht="54">
      <c r="A3930" s="375" t="s">
        <v>11467</v>
      </c>
      <c r="B3930" s="330" t="s">
        <v>14530</v>
      </c>
      <c r="C3930" s="375" t="s">
        <v>113</v>
      </c>
      <c r="D3930" s="375" t="s">
        <v>24866</v>
      </c>
      <c r="F3930" t="str">
        <f t="shared" si="124"/>
        <v>92951</v>
      </c>
      <c r="H3930" s="35">
        <f t="shared" si="125"/>
        <v>118.71</v>
      </c>
    </row>
    <row r="3931" spans="1:8" ht="54">
      <c r="A3931" s="375" t="s">
        <v>11468</v>
      </c>
      <c r="B3931" s="330" t="s">
        <v>3469</v>
      </c>
      <c r="C3931" s="375" t="s">
        <v>113</v>
      </c>
      <c r="D3931" s="375" t="s">
        <v>24866</v>
      </c>
      <c r="F3931" t="str">
        <f t="shared" si="124"/>
        <v>92952</v>
      </c>
      <c r="H3931" s="35">
        <f t="shared" si="125"/>
        <v>118.71</v>
      </c>
    </row>
    <row r="3932" spans="1:8" ht="54">
      <c r="A3932" s="375" t="s">
        <v>11469</v>
      </c>
      <c r="B3932" s="330" t="s">
        <v>6133</v>
      </c>
      <c r="C3932" s="375" t="s">
        <v>113</v>
      </c>
      <c r="D3932" s="375" t="s">
        <v>21698</v>
      </c>
      <c r="F3932" t="str">
        <f t="shared" si="124"/>
        <v>92953</v>
      </c>
      <c r="H3932" s="35">
        <f t="shared" si="125"/>
        <v>21.79</v>
      </c>
    </row>
    <row r="3933" spans="1:8" ht="40.5">
      <c r="A3933" s="375" t="s">
        <v>11470</v>
      </c>
      <c r="B3933" s="330" t="s">
        <v>21917</v>
      </c>
      <c r="C3933" s="375" t="s">
        <v>113</v>
      </c>
      <c r="D3933" s="375" t="s">
        <v>13771</v>
      </c>
      <c r="F3933" t="str">
        <f t="shared" si="124"/>
        <v>93050</v>
      </c>
      <c r="H3933" s="35">
        <f t="shared" si="125"/>
        <v>8.93</v>
      </c>
    </row>
    <row r="3934" spans="1:8" ht="40.5">
      <c r="A3934" s="375" t="s">
        <v>11471</v>
      </c>
      <c r="B3934" s="330" t="s">
        <v>21918</v>
      </c>
      <c r="C3934" s="375" t="s">
        <v>113</v>
      </c>
      <c r="D3934" s="375" t="s">
        <v>25416</v>
      </c>
      <c r="F3934" t="str">
        <f t="shared" si="124"/>
        <v>93051</v>
      </c>
      <c r="H3934" s="35">
        <f t="shared" si="125"/>
        <v>8.2799999999999994</v>
      </c>
    </row>
    <row r="3935" spans="1:8" ht="40.5">
      <c r="A3935" s="375" t="s">
        <v>11472</v>
      </c>
      <c r="B3935" s="330" t="s">
        <v>21919</v>
      </c>
      <c r="C3935" s="375" t="s">
        <v>113</v>
      </c>
      <c r="D3935" s="375" t="s">
        <v>27601</v>
      </c>
      <c r="F3935" t="str">
        <f t="shared" si="124"/>
        <v>93052</v>
      </c>
      <c r="H3935" s="35">
        <f t="shared" si="125"/>
        <v>379.22</v>
      </c>
    </row>
    <row r="3936" spans="1:8" ht="40.5">
      <c r="A3936" s="375" t="s">
        <v>11473</v>
      </c>
      <c r="B3936" s="330" t="s">
        <v>21920</v>
      </c>
      <c r="C3936" s="375" t="s">
        <v>113</v>
      </c>
      <c r="D3936" s="375" t="s">
        <v>13780</v>
      </c>
      <c r="F3936" t="str">
        <f t="shared" si="124"/>
        <v>93054</v>
      </c>
      <c r="H3936" s="35">
        <f t="shared" si="125"/>
        <v>16.66</v>
      </c>
    </row>
    <row r="3937" spans="1:8" ht="40.5">
      <c r="A3937" s="375" t="s">
        <v>11474</v>
      </c>
      <c r="B3937" s="330" t="s">
        <v>21921</v>
      </c>
      <c r="C3937" s="375" t="s">
        <v>113</v>
      </c>
      <c r="D3937" s="375" t="s">
        <v>22456</v>
      </c>
      <c r="F3937" t="str">
        <f t="shared" si="124"/>
        <v>93055</v>
      </c>
      <c r="H3937" s="35">
        <f t="shared" si="125"/>
        <v>33.450000000000003</v>
      </c>
    </row>
    <row r="3938" spans="1:8" ht="40.5">
      <c r="A3938" s="375" t="s">
        <v>11475</v>
      </c>
      <c r="B3938" s="330" t="s">
        <v>21922</v>
      </c>
      <c r="C3938" s="375" t="s">
        <v>113</v>
      </c>
      <c r="D3938" s="375" t="s">
        <v>12158</v>
      </c>
      <c r="F3938" t="str">
        <f t="shared" si="124"/>
        <v>93056</v>
      </c>
      <c r="H3938" s="35">
        <f t="shared" si="125"/>
        <v>12.93</v>
      </c>
    </row>
    <row r="3939" spans="1:8" ht="40.5">
      <c r="A3939" s="375" t="s">
        <v>11476</v>
      </c>
      <c r="B3939" s="330" t="s">
        <v>21923</v>
      </c>
      <c r="C3939" s="375" t="s">
        <v>113</v>
      </c>
      <c r="D3939" s="375" t="s">
        <v>12673</v>
      </c>
      <c r="F3939" t="str">
        <f t="shared" si="124"/>
        <v>93057</v>
      </c>
      <c r="H3939" s="35">
        <f t="shared" si="125"/>
        <v>11.36</v>
      </c>
    </row>
    <row r="3940" spans="1:8" ht="40.5">
      <c r="A3940" s="375" t="s">
        <v>11477</v>
      </c>
      <c r="B3940" s="330" t="s">
        <v>21924</v>
      </c>
      <c r="C3940" s="375" t="s">
        <v>113</v>
      </c>
      <c r="D3940" s="375" t="s">
        <v>27602</v>
      </c>
      <c r="F3940" t="str">
        <f t="shared" si="124"/>
        <v>93058</v>
      </c>
      <c r="H3940" s="35">
        <f t="shared" si="125"/>
        <v>417.05</v>
      </c>
    </row>
    <row r="3941" spans="1:8" ht="40.5">
      <c r="A3941" s="375" t="s">
        <v>11478</v>
      </c>
      <c r="B3941" s="330" t="s">
        <v>21925</v>
      </c>
      <c r="C3941" s="375" t="s">
        <v>113</v>
      </c>
      <c r="D3941" s="375" t="s">
        <v>14539</v>
      </c>
      <c r="F3941" t="str">
        <f t="shared" si="124"/>
        <v>93059</v>
      </c>
      <c r="H3941" s="35">
        <f t="shared" si="125"/>
        <v>22.77</v>
      </c>
    </row>
    <row r="3942" spans="1:8" ht="40.5">
      <c r="A3942" s="375" t="s">
        <v>11479</v>
      </c>
      <c r="B3942" s="330" t="s">
        <v>21926</v>
      </c>
      <c r="C3942" s="375" t="s">
        <v>113</v>
      </c>
      <c r="D3942" s="375" t="s">
        <v>22493</v>
      </c>
      <c r="F3942" t="str">
        <f t="shared" si="124"/>
        <v>93060</v>
      </c>
      <c r="H3942" s="35">
        <f t="shared" si="125"/>
        <v>58.03</v>
      </c>
    </row>
    <row r="3943" spans="1:8" ht="40.5">
      <c r="A3943" s="375" t="s">
        <v>11480</v>
      </c>
      <c r="B3943" s="330" t="s">
        <v>21927</v>
      </c>
      <c r="C3943" s="375" t="s">
        <v>113</v>
      </c>
      <c r="D3943" s="375" t="s">
        <v>14042</v>
      </c>
      <c r="F3943" t="str">
        <f t="shared" si="124"/>
        <v>93061</v>
      </c>
      <c r="H3943" s="35">
        <f t="shared" si="125"/>
        <v>23.83</v>
      </c>
    </row>
    <row r="3944" spans="1:8" ht="40.5">
      <c r="A3944" s="375" t="s">
        <v>11481</v>
      </c>
      <c r="B3944" s="330" t="s">
        <v>21928</v>
      </c>
      <c r="C3944" s="375" t="s">
        <v>113</v>
      </c>
      <c r="D3944" s="375" t="s">
        <v>9075</v>
      </c>
      <c r="F3944" t="str">
        <f t="shared" si="124"/>
        <v>93062</v>
      </c>
      <c r="H3944" s="35">
        <f t="shared" si="125"/>
        <v>20.78</v>
      </c>
    </row>
    <row r="3945" spans="1:8" ht="40.5">
      <c r="A3945" s="375" t="s">
        <v>11482</v>
      </c>
      <c r="B3945" s="330" t="s">
        <v>21929</v>
      </c>
      <c r="C3945" s="375" t="s">
        <v>113</v>
      </c>
      <c r="D3945" s="375" t="s">
        <v>27603</v>
      </c>
      <c r="F3945" t="str">
        <f t="shared" si="124"/>
        <v>93063</v>
      </c>
      <c r="H3945" s="35">
        <f t="shared" si="125"/>
        <v>477.71</v>
      </c>
    </row>
    <row r="3946" spans="1:8" ht="40.5">
      <c r="A3946" s="375" t="s">
        <v>11483</v>
      </c>
      <c r="B3946" s="330" t="s">
        <v>21930</v>
      </c>
      <c r="C3946" s="375" t="s">
        <v>113</v>
      </c>
      <c r="D3946" s="375" t="s">
        <v>27604</v>
      </c>
      <c r="F3946" t="str">
        <f t="shared" si="124"/>
        <v>93064</v>
      </c>
      <c r="H3946" s="35">
        <f t="shared" si="125"/>
        <v>36.520000000000003</v>
      </c>
    </row>
    <row r="3947" spans="1:8" ht="40.5">
      <c r="A3947" s="375" t="s">
        <v>11484</v>
      </c>
      <c r="B3947" s="330" t="s">
        <v>21931</v>
      </c>
      <c r="C3947" s="375" t="s">
        <v>113</v>
      </c>
      <c r="D3947" s="375" t="s">
        <v>27605</v>
      </c>
      <c r="F3947" t="str">
        <f t="shared" si="124"/>
        <v>93065</v>
      </c>
      <c r="H3947" s="35">
        <f t="shared" si="125"/>
        <v>34.26</v>
      </c>
    </row>
    <row r="3948" spans="1:8" ht="40.5">
      <c r="A3948" s="375" t="s">
        <v>11485</v>
      </c>
      <c r="B3948" s="330" t="s">
        <v>21932</v>
      </c>
      <c r="C3948" s="375" t="s">
        <v>113</v>
      </c>
      <c r="D3948" s="375" t="s">
        <v>27606</v>
      </c>
      <c r="F3948" t="str">
        <f t="shared" si="124"/>
        <v>93066</v>
      </c>
      <c r="H3948" s="35">
        <f t="shared" si="125"/>
        <v>599.61</v>
      </c>
    </row>
    <row r="3949" spans="1:8" ht="40.5">
      <c r="A3949" s="375" t="s">
        <v>11486</v>
      </c>
      <c r="B3949" s="330" t="s">
        <v>21933</v>
      </c>
      <c r="C3949" s="375" t="s">
        <v>113</v>
      </c>
      <c r="D3949" s="375" t="s">
        <v>24897</v>
      </c>
      <c r="F3949" t="str">
        <f t="shared" si="124"/>
        <v>93067</v>
      </c>
      <c r="H3949" s="35">
        <f t="shared" si="125"/>
        <v>53.93</v>
      </c>
    </row>
    <row r="3950" spans="1:8" ht="40.5">
      <c r="A3950" s="375" t="s">
        <v>11487</v>
      </c>
      <c r="B3950" s="330" t="s">
        <v>21934</v>
      </c>
      <c r="C3950" s="375" t="s">
        <v>113</v>
      </c>
      <c r="D3950" s="375" t="s">
        <v>25622</v>
      </c>
      <c r="F3950" t="str">
        <f t="shared" si="124"/>
        <v>93068</v>
      </c>
      <c r="H3950" s="35">
        <f t="shared" si="125"/>
        <v>47.32</v>
      </c>
    </row>
    <row r="3951" spans="1:8" ht="40.5">
      <c r="A3951" s="375" t="s">
        <v>11488</v>
      </c>
      <c r="B3951" s="330" t="s">
        <v>21935</v>
      </c>
      <c r="C3951" s="375" t="s">
        <v>113</v>
      </c>
      <c r="D3951" s="375" t="s">
        <v>27607</v>
      </c>
      <c r="F3951" t="str">
        <f t="shared" si="124"/>
        <v>93069</v>
      </c>
      <c r="H3951" s="35">
        <f t="shared" si="125"/>
        <v>830.85</v>
      </c>
    </row>
    <row r="3952" spans="1:8" ht="40.5">
      <c r="A3952" s="375" t="s">
        <v>11489</v>
      </c>
      <c r="B3952" s="330" t="s">
        <v>21936</v>
      </c>
      <c r="C3952" s="375" t="s">
        <v>113</v>
      </c>
      <c r="D3952" s="375" t="s">
        <v>27522</v>
      </c>
      <c r="F3952" t="str">
        <f t="shared" si="124"/>
        <v>93070</v>
      </c>
      <c r="H3952" s="35">
        <f t="shared" si="125"/>
        <v>134.69999999999999</v>
      </c>
    </row>
    <row r="3953" spans="1:8" ht="40.5">
      <c r="A3953" s="375" t="s">
        <v>11490</v>
      </c>
      <c r="B3953" s="330" t="s">
        <v>21937</v>
      </c>
      <c r="C3953" s="375" t="s">
        <v>113</v>
      </c>
      <c r="D3953" s="375" t="s">
        <v>27608</v>
      </c>
      <c r="F3953" t="str">
        <f t="shared" si="124"/>
        <v>93071</v>
      </c>
      <c r="H3953" s="35">
        <f t="shared" si="125"/>
        <v>125.18</v>
      </c>
    </row>
    <row r="3954" spans="1:8" ht="40.5">
      <c r="A3954" s="375" t="s">
        <v>11491</v>
      </c>
      <c r="B3954" s="330" t="s">
        <v>21938</v>
      </c>
      <c r="C3954" s="375" t="s">
        <v>113</v>
      </c>
      <c r="D3954" s="375" t="s">
        <v>27609</v>
      </c>
      <c r="F3954" t="str">
        <f t="shared" si="124"/>
        <v>93072</v>
      </c>
      <c r="H3954" s="35">
        <f t="shared" si="125"/>
        <v>1096.0999999999999</v>
      </c>
    </row>
    <row r="3955" spans="1:8" ht="54">
      <c r="A3955" s="375" t="s">
        <v>11492</v>
      </c>
      <c r="B3955" s="330" t="s">
        <v>21939</v>
      </c>
      <c r="C3955" s="375" t="s">
        <v>113</v>
      </c>
      <c r="D3955" s="375" t="s">
        <v>27610</v>
      </c>
      <c r="F3955" t="str">
        <f t="shared" si="124"/>
        <v>93073</v>
      </c>
      <c r="H3955" s="35">
        <f t="shared" si="125"/>
        <v>61.29</v>
      </c>
    </row>
    <row r="3956" spans="1:8" ht="54">
      <c r="A3956" s="375" t="s">
        <v>11493</v>
      </c>
      <c r="B3956" s="330" t="s">
        <v>21940</v>
      </c>
      <c r="C3956" s="375" t="s">
        <v>113</v>
      </c>
      <c r="D3956" s="375" t="s">
        <v>11778</v>
      </c>
      <c r="F3956" t="str">
        <f t="shared" si="124"/>
        <v>93074</v>
      </c>
      <c r="H3956" s="35">
        <f t="shared" si="125"/>
        <v>10.220000000000001</v>
      </c>
    </row>
    <row r="3957" spans="1:8" ht="54">
      <c r="A3957" s="375" t="s">
        <v>11494</v>
      </c>
      <c r="B3957" s="330" t="s">
        <v>21941</v>
      </c>
      <c r="C3957" s="375" t="s">
        <v>113</v>
      </c>
      <c r="D3957" s="375" t="s">
        <v>13857</v>
      </c>
      <c r="F3957" t="str">
        <f t="shared" si="124"/>
        <v>93075</v>
      </c>
      <c r="H3957" s="35">
        <f t="shared" si="125"/>
        <v>16.52</v>
      </c>
    </row>
    <row r="3958" spans="1:8" ht="54">
      <c r="A3958" s="375" t="s">
        <v>11495</v>
      </c>
      <c r="B3958" s="330" t="s">
        <v>21942</v>
      </c>
      <c r="C3958" s="375" t="s">
        <v>113</v>
      </c>
      <c r="D3958" s="375" t="s">
        <v>23630</v>
      </c>
      <c r="F3958" t="str">
        <f t="shared" si="124"/>
        <v>93076</v>
      </c>
      <c r="H3958" s="35">
        <f t="shared" si="125"/>
        <v>16.16</v>
      </c>
    </row>
    <row r="3959" spans="1:8" ht="54">
      <c r="A3959" s="375" t="s">
        <v>11496</v>
      </c>
      <c r="B3959" s="330" t="s">
        <v>21943</v>
      </c>
      <c r="C3959" s="375" t="s">
        <v>113</v>
      </c>
      <c r="D3959" s="375" t="s">
        <v>22486</v>
      </c>
      <c r="F3959" t="str">
        <f t="shared" si="124"/>
        <v>93077</v>
      </c>
      <c r="H3959" s="35">
        <f t="shared" si="125"/>
        <v>23.22</v>
      </c>
    </row>
    <row r="3960" spans="1:8" ht="54">
      <c r="A3960" s="375" t="s">
        <v>11497</v>
      </c>
      <c r="B3960" s="330" t="s">
        <v>21945</v>
      </c>
      <c r="C3960" s="375" t="s">
        <v>113</v>
      </c>
      <c r="D3960" s="375" t="s">
        <v>21728</v>
      </c>
      <c r="F3960" t="str">
        <f t="shared" si="124"/>
        <v>93078</v>
      </c>
      <c r="H3960" s="35">
        <f t="shared" si="125"/>
        <v>25.07</v>
      </c>
    </row>
    <row r="3961" spans="1:8" ht="54">
      <c r="A3961" s="375" t="s">
        <v>11498</v>
      </c>
      <c r="B3961" s="330" t="s">
        <v>21946</v>
      </c>
      <c r="C3961" s="375" t="s">
        <v>113</v>
      </c>
      <c r="D3961" s="375" t="s">
        <v>22540</v>
      </c>
      <c r="F3961" t="str">
        <f t="shared" si="124"/>
        <v>93079</v>
      </c>
      <c r="H3961" s="35">
        <f t="shared" si="125"/>
        <v>22.31</v>
      </c>
    </row>
    <row r="3962" spans="1:8" ht="40.5">
      <c r="A3962" s="375" t="s">
        <v>11500</v>
      </c>
      <c r="B3962" s="330" t="s">
        <v>21947</v>
      </c>
      <c r="C3962" s="375" t="s">
        <v>113</v>
      </c>
      <c r="D3962" s="375" t="s">
        <v>13923</v>
      </c>
      <c r="F3962" t="str">
        <f t="shared" si="124"/>
        <v>93080</v>
      </c>
      <c r="H3962" s="35">
        <f t="shared" si="125"/>
        <v>6.7</v>
      </c>
    </row>
    <row r="3963" spans="1:8" ht="54">
      <c r="A3963" s="375" t="s">
        <v>11501</v>
      </c>
      <c r="B3963" s="330" t="s">
        <v>21948</v>
      </c>
      <c r="C3963" s="375" t="s">
        <v>113</v>
      </c>
      <c r="D3963" s="375" t="s">
        <v>14859</v>
      </c>
      <c r="F3963" t="str">
        <f t="shared" si="124"/>
        <v>93081</v>
      </c>
      <c r="H3963" s="35">
        <f t="shared" si="125"/>
        <v>14.68</v>
      </c>
    </row>
    <row r="3964" spans="1:8" ht="54">
      <c r="A3964" s="375" t="s">
        <v>11502</v>
      </c>
      <c r="B3964" s="330" t="s">
        <v>21949</v>
      </c>
      <c r="C3964" s="375" t="s">
        <v>113</v>
      </c>
      <c r="D3964" s="375" t="s">
        <v>27611</v>
      </c>
      <c r="F3964" t="str">
        <f t="shared" si="124"/>
        <v>93082</v>
      </c>
      <c r="H3964" s="35">
        <f t="shared" si="125"/>
        <v>17.86</v>
      </c>
    </row>
    <row r="3965" spans="1:8" ht="40.5">
      <c r="A3965" s="375" t="s">
        <v>11503</v>
      </c>
      <c r="B3965" s="330" t="s">
        <v>21950</v>
      </c>
      <c r="C3965" s="375" t="s">
        <v>113</v>
      </c>
      <c r="D3965" s="375" t="s">
        <v>27612</v>
      </c>
      <c r="F3965" t="str">
        <f t="shared" si="124"/>
        <v>93083</v>
      </c>
      <c r="H3965" s="35">
        <f t="shared" si="125"/>
        <v>328.1</v>
      </c>
    </row>
    <row r="3966" spans="1:8" ht="40.5">
      <c r="A3966" s="375" t="s">
        <v>11504</v>
      </c>
      <c r="B3966" s="330" t="s">
        <v>21951</v>
      </c>
      <c r="C3966" s="375" t="s">
        <v>113</v>
      </c>
      <c r="D3966" s="375" t="s">
        <v>9917</v>
      </c>
      <c r="F3966" t="str">
        <f t="shared" si="124"/>
        <v>93084</v>
      </c>
      <c r="H3966" s="35">
        <f t="shared" si="125"/>
        <v>10.71</v>
      </c>
    </row>
    <row r="3967" spans="1:8" ht="54">
      <c r="A3967" s="375" t="s">
        <v>11505</v>
      </c>
      <c r="B3967" s="330" t="s">
        <v>21952</v>
      </c>
      <c r="C3967" s="375" t="s">
        <v>113</v>
      </c>
      <c r="D3967" s="375" t="s">
        <v>14083</v>
      </c>
      <c r="F3967" t="str">
        <f t="shared" si="124"/>
        <v>93085</v>
      </c>
      <c r="H3967" s="35">
        <f t="shared" si="125"/>
        <v>10.06</v>
      </c>
    </row>
    <row r="3968" spans="1:8" ht="40.5">
      <c r="A3968" s="375" t="s">
        <v>11507</v>
      </c>
      <c r="B3968" s="330" t="s">
        <v>21953</v>
      </c>
      <c r="C3968" s="375" t="s">
        <v>113</v>
      </c>
      <c r="D3968" s="375" t="s">
        <v>27613</v>
      </c>
      <c r="F3968" t="str">
        <f t="shared" si="124"/>
        <v>93086</v>
      </c>
      <c r="H3968" s="35">
        <f t="shared" si="125"/>
        <v>380.99</v>
      </c>
    </row>
    <row r="3969" spans="1:8" ht="54">
      <c r="A3969" s="375" t="s">
        <v>11508</v>
      </c>
      <c r="B3969" s="330" t="s">
        <v>21954</v>
      </c>
      <c r="C3969" s="375" t="s">
        <v>113</v>
      </c>
      <c r="D3969" s="375" t="s">
        <v>23662</v>
      </c>
      <c r="F3969" t="str">
        <f t="shared" si="124"/>
        <v>93087</v>
      </c>
      <c r="H3969" s="35">
        <f t="shared" si="125"/>
        <v>15.97</v>
      </c>
    </row>
    <row r="3970" spans="1:8" ht="54">
      <c r="A3970" s="375" t="s">
        <v>11509</v>
      </c>
      <c r="B3970" s="330" t="s">
        <v>21955</v>
      </c>
      <c r="C3970" s="375" t="s">
        <v>113</v>
      </c>
      <c r="D3970" s="375" t="s">
        <v>22201</v>
      </c>
      <c r="F3970" t="str">
        <f t="shared" si="124"/>
        <v>93088</v>
      </c>
      <c r="H3970" s="35">
        <f t="shared" si="125"/>
        <v>18.579999999999998</v>
      </c>
    </row>
    <row r="3971" spans="1:8" ht="54">
      <c r="A3971" s="375" t="s">
        <v>11510</v>
      </c>
      <c r="B3971" s="330" t="s">
        <v>21956</v>
      </c>
      <c r="C3971" s="375" t="s">
        <v>113</v>
      </c>
      <c r="D3971" s="375" t="s">
        <v>27614</v>
      </c>
      <c r="F3971" t="str">
        <f t="shared" si="124"/>
        <v>93089</v>
      </c>
      <c r="H3971" s="35">
        <f t="shared" si="125"/>
        <v>35.229999999999997</v>
      </c>
    </row>
    <row r="3972" spans="1:8" ht="40.5">
      <c r="A3972" s="375" t="s">
        <v>11511</v>
      </c>
      <c r="B3972" s="330" t="s">
        <v>21957</v>
      </c>
      <c r="C3972" s="375" t="s">
        <v>113</v>
      </c>
      <c r="D3972" s="375" t="s">
        <v>13878</v>
      </c>
      <c r="F3972" t="str">
        <f t="shared" si="124"/>
        <v>93090</v>
      </c>
      <c r="H3972" s="35">
        <f t="shared" si="125"/>
        <v>14.69</v>
      </c>
    </row>
    <row r="3973" spans="1:8" ht="40.5">
      <c r="A3973" s="375" t="s">
        <v>11512</v>
      </c>
      <c r="B3973" s="330" t="s">
        <v>21958</v>
      </c>
      <c r="C3973" s="375" t="s">
        <v>113</v>
      </c>
      <c r="D3973" s="375" t="s">
        <v>27615</v>
      </c>
      <c r="F3973" t="str">
        <f t="shared" ref="F3973:F4036" si="126">TRIM(A3973)</f>
        <v>93091</v>
      </c>
      <c r="H3973" s="35">
        <f t="shared" ref="H3973:H4036" si="127">ROUND(D3973*(1+$H$1),2)</f>
        <v>13.12</v>
      </c>
    </row>
    <row r="3974" spans="1:8" ht="40.5">
      <c r="A3974" s="375" t="s">
        <v>11513</v>
      </c>
      <c r="B3974" s="330" t="s">
        <v>21959</v>
      </c>
      <c r="C3974" s="375" t="s">
        <v>113</v>
      </c>
      <c r="D3974" s="375" t="s">
        <v>27616</v>
      </c>
      <c r="F3974" t="str">
        <f t="shared" si="126"/>
        <v>93092</v>
      </c>
      <c r="H3974" s="35">
        <f t="shared" si="127"/>
        <v>418.81</v>
      </c>
    </row>
    <row r="3975" spans="1:8" ht="54">
      <c r="A3975" s="375" t="s">
        <v>11514</v>
      </c>
      <c r="B3975" s="330" t="s">
        <v>21960</v>
      </c>
      <c r="C3975" s="375" t="s">
        <v>113</v>
      </c>
      <c r="D3975" s="375" t="s">
        <v>13741</v>
      </c>
      <c r="F3975" t="str">
        <f t="shared" si="126"/>
        <v>93093</v>
      </c>
      <c r="H3975" s="35">
        <f t="shared" si="127"/>
        <v>24.53</v>
      </c>
    </row>
    <row r="3976" spans="1:8" ht="54">
      <c r="A3976" s="375" t="s">
        <v>11515</v>
      </c>
      <c r="B3976" s="330" t="s">
        <v>21961</v>
      </c>
      <c r="C3976" s="375" t="s">
        <v>113</v>
      </c>
      <c r="D3976" s="375" t="s">
        <v>27617</v>
      </c>
      <c r="F3976" t="str">
        <f t="shared" si="126"/>
        <v>93094</v>
      </c>
      <c r="H3976" s="35">
        <f t="shared" si="127"/>
        <v>59.79</v>
      </c>
    </row>
    <row r="3977" spans="1:8" ht="54">
      <c r="A3977" s="375" t="s">
        <v>11516</v>
      </c>
      <c r="B3977" s="330" t="s">
        <v>21962</v>
      </c>
      <c r="C3977" s="375" t="s">
        <v>113</v>
      </c>
      <c r="D3977" s="375" t="s">
        <v>27618</v>
      </c>
      <c r="F3977" t="str">
        <f t="shared" si="126"/>
        <v>93095</v>
      </c>
      <c r="H3977" s="35">
        <f t="shared" si="127"/>
        <v>45.64</v>
      </c>
    </row>
    <row r="3978" spans="1:8" ht="54">
      <c r="A3978" s="375" t="s">
        <v>11517</v>
      </c>
      <c r="B3978" s="330" t="s">
        <v>21963</v>
      </c>
      <c r="C3978" s="375" t="s">
        <v>113</v>
      </c>
      <c r="D3978" s="375" t="s">
        <v>22468</v>
      </c>
      <c r="F3978" t="str">
        <f t="shared" si="126"/>
        <v>93096</v>
      </c>
      <c r="H3978" s="35">
        <f t="shared" si="127"/>
        <v>64.78</v>
      </c>
    </row>
    <row r="3979" spans="1:8" ht="40.5">
      <c r="A3979" s="375" t="s">
        <v>11518</v>
      </c>
      <c r="B3979" s="330" t="s">
        <v>21964</v>
      </c>
      <c r="C3979" s="375" t="s">
        <v>113</v>
      </c>
      <c r="D3979" s="375" t="s">
        <v>8662</v>
      </c>
      <c r="F3979" t="str">
        <f t="shared" si="126"/>
        <v>93097</v>
      </c>
      <c r="H3979" s="35">
        <f t="shared" si="127"/>
        <v>10.44</v>
      </c>
    </row>
    <row r="3980" spans="1:8" ht="54">
      <c r="A3980" s="375" t="s">
        <v>11519</v>
      </c>
      <c r="B3980" s="330" t="s">
        <v>21965</v>
      </c>
      <c r="C3980" s="375" t="s">
        <v>113</v>
      </c>
      <c r="D3980" s="375" t="s">
        <v>13368</v>
      </c>
      <c r="F3980" t="str">
        <f t="shared" si="126"/>
        <v>93098</v>
      </c>
      <c r="H3980" s="35">
        <f t="shared" si="127"/>
        <v>16.73</v>
      </c>
    </row>
    <row r="3981" spans="1:8" ht="40.5">
      <c r="A3981" s="375" t="s">
        <v>11520</v>
      </c>
      <c r="B3981" s="330" t="s">
        <v>21966</v>
      </c>
      <c r="C3981" s="375" t="s">
        <v>113</v>
      </c>
      <c r="D3981" s="375" t="s">
        <v>13918</v>
      </c>
      <c r="F3981" t="str">
        <f t="shared" si="126"/>
        <v>93099</v>
      </c>
      <c r="H3981" s="35">
        <f t="shared" si="127"/>
        <v>18.559999999999999</v>
      </c>
    </row>
    <row r="3982" spans="1:8" ht="54">
      <c r="A3982" s="375" t="s">
        <v>11521</v>
      </c>
      <c r="B3982" s="330" t="s">
        <v>21967</v>
      </c>
      <c r="C3982" s="375" t="s">
        <v>113</v>
      </c>
      <c r="D3982" s="375" t="s">
        <v>22435</v>
      </c>
      <c r="F3982" t="str">
        <f t="shared" si="126"/>
        <v>93100</v>
      </c>
      <c r="H3982" s="35">
        <f t="shared" si="127"/>
        <v>25.62</v>
      </c>
    </row>
    <row r="3983" spans="1:8" ht="54">
      <c r="A3983" s="375" t="s">
        <v>11522</v>
      </c>
      <c r="B3983" s="330" t="s">
        <v>21968</v>
      </c>
      <c r="C3983" s="375" t="s">
        <v>113</v>
      </c>
      <c r="D3983" s="375" t="s">
        <v>27619</v>
      </c>
      <c r="F3983" t="str">
        <f t="shared" si="126"/>
        <v>93101</v>
      </c>
      <c r="H3983" s="35">
        <f t="shared" si="127"/>
        <v>27.47</v>
      </c>
    </row>
    <row r="3984" spans="1:8" ht="40.5">
      <c r="A3984" s="375" t="s">
        <v>11523</v>
      </c>
      <c r="B3984" s="330" t="s">
        <v>21969</v>
      </c>
      <c r="C3984" s="375" t="s">
        <v>113</v>
      </c>
      <c r="D3984" s="375" t="s">
        <v>21752</v>
      </c>
      <c r="F3984" t="str">
        <f t="shared" si="126"/>
        <v>93102</v>
      </c>
      <c r="H3984" s="35">
        <f t="shared" si="127"/>
        <v>24.51</v>
      </c>
    </row>
    <row r="3985" spans="1:8" ht="40.5">
      <c r="A3985" s="375" t="s">
        <v>11524</v>
      </c>
      <c r="B3985" s="330" t="s">
        <v>21970</v>
      </c>
      <c r="C3985" s="375" t="s">
        <v>113</v>
      </c>
      <c r="D3985" s="375" t="s">
        <v>9946</v>
      </c>
      <c r="F3985" t="str">
        <f t="shared" si="126"/>
        <v>93103</v>
      </c>
      <c r="H3985" s="35">
        <f t="shared" si="127"/>
        <v>6.85</v>
      </c>
    </row>
    <row r="3986" spans="1:8" ht="54">
      <c r="A3986" s="375" t="s">
        <v>11525</v>
      </c>
      <c r="B3986" s="330" t="s">
        <v>21971</v>
      </c>
      <c r="C3986" s="375" t="s">
        <v>113</v>
      </c>
      <c r="D3986" s="375" t="s">
        <v>26591</v>
      </c>
      <c r="F3986" t="str">
        <f t="shared" si="126"/>
        <v>93104</v>
      </c>
      <c r="H3986" s="35">
        <f t="shared" si="127"/>
        <v>14.83</v>
      </c>
    </row>
    <row r="3987" spans="1:8" ht="54">
      <c r="A3987" s="375" t="s">
        <v>11526</v>
      </c>
      <c r="B3987" s="330" t="s">
        <v>21972</v>
      </c>
      <c r="C3987" s="375" t="s">
        <v>113</v>
      </c>
      <c r="D3987" s="375" t="s">
        <v>14350</v>
      </c>
      <c r="F3987" t="str">
        <f t="shared" si="126"/>
        <v>93105</v>
      </c>
      <c r="H3987" s="35">
        <f t="shared" si="127"/>
        <v>18.010000000000002</v>
      </c>
    </row>
    <row r="3988" spans="1:8" ht="40.5">
      <c r="A3988" s="375" t="s">
        <v>11527</v>
      </c>
      <c r="B3988" s="330" t="s">
        <v>21973</v>
      </c>
      <c r="C3988" s="375" t="s">
        <v>113</v>
      </c>
      <c r="D3988" s="375" t="s">
        <v>27620</v>
      </c>
      <c r="F3988" t="str">
        <f t="shared" si="126"/>
        <v>93106</v>
      </c>
      <c r="H3988" s="35">
        <f t="shared" si="127"/>
        <v>328.25</v>
      </c>
    </row>
    <row r="3989" spans="1:8" ht="40.5">
      <c r="A3989" s="375" t="s">
        <v>11528</v>
      </c>
      <c r="B3989" s="330" t="s">
        <v>21974</v>
      </c>
      <c r="C3989" s="375" t="s">
        <v>113</v>
      </c>
      <c r="D3989" s="375" t="s">
        <v>24559</v>
      </c>
      <c r="F3989" t="str">
        <f t="shared" si="126"/>
        <v>93107</v>
      </c>
      <c r="H3989" s="35">
        <f t="shared" si="127"/>
        <v>12.28</v>
      </c>
    </row>
    <row r="3990" spans="1:8" ht="54">
      <c r="A3990" s="375" t="s">
        <v>11529</v>
      </c>
      <c r="B3990" s="330" t="s">
        <v>21975</v>
      </c>
      <c r="C3990" s="375" t="s">
        <v>113</v>
      </c>
      <c r="D3990" s="375" t="s">
        <v>24524</v>
      </c>
      <c r="F3990" t="str">
        <f t="shared" si="126"/>
        <v>93108</v>
      </c>
      <c r="H3990" s="35">
        <f t="shared" si="127"/>
        <v>11.63</v>
      </c>
    </row>
    <row r="3991" spans="1:8" ht="40.5">
      <c r="A3991" s="375" t="s">
        <v>11531</v>
      </c>
      <c r="B3991" s="330" t="s">
        <v>21976</v>
      </c>
      <c r="C3991" s="375" t="s">
        <v>113</v>
      </c>
      <c r="D3991" s="375" t="s">
        <v>27621</v>
      </c>
      <c r="F3991" t="str">
        <f t="shared" si="126"/>
        <v>93109</v>
      </c>
      <c r="H3991" s="35">
        <f t="shared" si="127"/>
        <v>382.56</v>
      </c>
    </row>
    <row r="3992" spans="1:8" ht="54">
      <c r="A3992" s="375" t="s">
        <v>11532</v>
      </c>
      <c r="B3992" s="330" t="s">
        <v>21977</v>
      </c>
      <c r="C3992" s="375" t="s">
        <v>113</v>
      </c>
      <c r="D3992" s="375" t="s">
        <v>22679</v>
      </c>
      <c r="F3992" t="str">
        <f t="shared" si="126"/>
        <v>93110</v>
      </c>
      <c r="H3992" s="35">
        <f t="shared" si="127"/>
        <v>17.54</v>
      </c>
    </row>
    <row r="3993" spans="1:8" ht="54">
      <c r="A3993" s="375" t="s">
        <v>11533</v>
      </c>
      <c r="B3993" s="330" t="s">
        <v>21978</v>
      </c>
      <c r="C3993" s="375" t="s">
        <v>113</v>
      </c>
      <c r="D3993" s="375" t="s">
        <v>25093</v>
      </c>
      <c r="F3993" t="str">
        <f t="shared" si="126"/>
        <v>93111</v>
      </c>
      <c r="H3993" s="35">
        <f t="shared" si="127"/>
        <v>20</v>
      </c>
    </row>
    <row r="3994" spans="1:8" ht="54">
      <c r="A3994" s="375" t="s">
        <v>11534</v>
      </c>
      <c r="B3994" s="330" t="s">
        <v>21979</v>
      </c>
      <c r="C3994" s="375" t="s">
        <v>113</v>
      </c>
      <c r="D3994" s="375" t="s">
        <v>24875</v>
      </c>
      <c r="F3994" t="str">
        <f t="shared" si="126"/>
        <v>93112</v>
      </c>
      <c r="H3994" s="35">
        <f t="shared" si="127"/>
        <v>36.799999999999997</v>
      </c>
    </row>
    <row r="3995" spans="1:8" ht="40.5">
      <c r="A3995" s="375" t="s">
        <v>11535</v>
      </c>
      <c r="B3995" s="330" t="s">
        <v>21980</v>
      </c>
      <c r="C3995" s="375" t="s">
        <v>113</v>
      </c>
      <c r="D3995" s="375" t="s">
        <v>27529</v>
      </c>
      <c r="F3995" t="str">
        <f t="shared" si="126"/>
        <v>93113</v>
      </c>
      <c r="H3995" s="35">
        <f t="shared" si="127"/>
        <v>17.55</v>
      </c>
    </row>
    <row r="3996" spans="1:8" ht="54">
      <c r="A3996" s="375" t="s">
        <v>11536</v>
      </c>
      <c r="B3996" s="330" t="s">
        <v>21981</v>
      </c>
      <c r="C3996" s="375" t="s">
        <v>113</v>
      </c>
      <c r="D3996" s="375" t="s">
        <v>25188</v>
      </c>
      <c r="F3996" t="str">
        <f t="shared" si="126"/>
        <v>93114</v>
      </c>
      <c r="H3996" s="35">
        <f t="shared" si="127"/>
        <v>27.39</v>
      </c>
    </row>
    <row r="3997" spans="1:8" ht="54">
      <c r="A3997" s="375" t="s">
        <v>11537</v>
      </c>
      <c r="B3997" s="330" t="s">
        <v>21982</v>
      </c>
      <c r="C3997" s="375" t="s">
        <v>113</v>
      </c>
      <c r="D3997" s="375" t="s">
        <v>27622</v>
      </c>
      <c r="F3997" t="str">
        <f t="shared" si="126"/>
        <v>93115</v>
      </c>
      <c r="H3997" s="35">
        <f t="shared" si="127"/>
        <v>62.65</v>
      </c>
    </row>
    <row r="3998" spans="1:8" ht="40.5">
      <c r="A3998" s="375" t="s">
        <v>11538</v>
      </c>
      <c r="B3998" s="330" t="s">
        <v>21983</v>
      </c>
      <c r="C3998" s="375" t="s">
        <v>113</v>
      </c>
      <c r="D3998" s="375" t="s">
        <v>27623</v>
      </c>
      <c r="F3998" t="str">
        <f t="shared" si="126"/>
        <v>93116</v>
      </c>
      <c r="H3998" s="35">
        <f t="shared" si="127"/>
        <v>421.67</v>
      </c>
    </row>
    <row r="3999" spans="1:8" ht="54">
      <c r="A3999" s="375" t="s">
        <v>11539</v>
      </c>
      <c r="B3999" s="330" t="s">
        <v>21984</v>
      </c>
      <c r="C3999" s="375" t="s">
        <v>113</v>
      </c>
      <c r="D3999" s="375" t="s">
        <v>24983</v>
      </c>
      <c r="F3999" t="str">
        <f t="shared" si="126"/>
        <v>93117</v>
      </c>
      <c r="H3999" s="35">
        <f t="shared" si="127"/>
        <v>45.9</v>
      </c>
    </row>
    <row r="4000" spans="1:8" ht="54">
      <c r="A4000" s="375" t="s">
        <v>11540</v>
      </c>
      <c r="B4000" s="330" t="s">
        <v>21985</v>
      </c>
      <c r="C4000" s="375" t="s">
        <v>113</v>
      </c>
      <c r="D4000" s="375" t="s">
        <v>24357</v>
      </c>
      <c r="F4000" t="str">
        <f t="shared" si="126"/>
        <v>93118</v>
      </c>
      <c r="H4000" s="35">
        <f t="shared" si="127"/>
        <v>67.94</v>
      </c>
    </row>
    <row r="4001" spans="1:8" ht="40.5">
      <c r="A4001" s="375" t="s">
        <v>11541</v>
      </c>
      <c r="B4001" s="330" t="s">
        <v>21986</v>
      </c>
      <c r="C4001" s="375" t="s">
        <v>113</v>
      </c>
      <c r="D4001" s="375" t="s">
        <v>27492</v>
      </c>
      <c r="F4001" t="str">
        <f t="shared" si="126"/>
        <v>93119</v>
      </c>
      <c r="H4001" s="35">
        <f t="shared" si="127"/>
        <v>13.57</v>
      </c>
    </row>
    <row r="4002" spans="1:8" ht="54">
      <c r="A4002" s="375" t="s">
        <v>11542</v>
      </c>
      <c r="B4002" s="330" t="s">
        <v>21987</v>
      </c>
      <c r="C4002" s="375" t="s">
        <v>113</v>
      </c>
      <c r="D4002" s="375" t="s">
        <v>27624</v>
      </c>
      <c r="F4002" t="str">
        <f t="shared" si="126"/>
        <v>93120</v>
      </c>
      <c r="H4002" s="35">
        <f t="shared" si="127"/>
        <v>20.63</v>
      </c>
    </row>
    <row r="4003" spans="1:8" ht="54">
      <c r="A4003" s="375" t="s">
        <v>11543</v>
      </c>
      <c r="B4003" s="330" t="s">
        <v>21988</v>
      </c>
      <c r="C4003" s="375" t="s">
        <v>113</v>
      </c>
      <c r="D4003" s="375" t="s">
        <v>25621</v>
      </c>
      <c r="F4003" t="str">
        <f t="shared" si="126"/>
        <v>93121</v>
      </c>
      <c r="H4003" s="35">
        <f t="shared" si="127"/>
        <v>22.48</v>
      </c>
    </row>
    <row r="4004" spans="1:8" ht="40.5">
      <c r="A4004" s="375" t="s">
        <v>11544</v>
      </c>
      <c r="B4004" s="330" t="s">
        <v>21989</v>
      </c>
      <c r="C4004" s="375" t="s">
        <v>113</v>
      </c>
      <c r="D4004" s="375" t="s">
        <v>11062</v>
      </c>
      <c r="F4004" t="str">
        <f t="shared" si="126"/>
        <v>93122</v>
      </c>
      <c r="H4004" s="35">
        <f t="shared" si="127"/>
        <v>19.73</v>
      </c>
    </row>
    <row r="4005" spans="1:8" ht="40.5">
      <c r="A4005" s="375" t="s">
        <v>11545</v>
      </c>
      <c r="B4005" s="330" t="s">
        <v>21990</v>
      </c>
      <c r="C4005" s="375" t="s">
        <v>113</v>
      </c>
      <c r="D4005" s="375" t="s">
        <v>24457</v>
      </c>
      <c r="F4005" t="str">
        <f t="shared" si="126"/>
        <v>93123</v>
      </c>
      <c r="H4005" s="35">
        <f t="shared" si="127"/>
        <v>42.75</v>
      </c>
    </row>
    <row r="4006" spans="1:8" ht="40.5">
      <c r="A4006" s="375" t="s">
        <v>11546</v>
      </c>
      <c r="B4006" s="330" t="s">
        <v>21991</v>
      </c>
      <c r="C4006" s="375" t="s">
        <v>113</v>
      </c>
      <c r="D4006" s="375" t="s">
        <v>24686</v>
      </c>
      <c r="F4006" t="str">
        <f t="shared" si="126"/>
        <v>93124</v>
      </c>
      <c r="H4006" s="35">
        <f t="shared" si="127"/>
        <v>66.91</v>
      </c>
    </row>
    <row r="4007" spans="1:8" ht="40.5">
      <c r="A4007" s="375" t="s">
        <v>11547</v>
      </c>
      <c r="B4007" s="330" t="s">
        <v>21992</v>
      </c>
      <c r="C4007" s="375" t="s">
        <v>113</v>
      </c>
      <c r="D4007" s="375" t="s">
        <v>27625</v>
      </c>
      <c r="F4007" t="str">
        <f t="shared" si="126"/>
        <v>93125</v>
      </c>
      <c r="H4007" s="35">
        <f t="shared" si="127"/>
        <v>97.11</v>
      </c>
    </row>
    <row r="4008" spans="1:8" ht="40.5">
      <c r="A4008" s="375" t="s">
        <v>11548</v>
      </c>
      <c r="B4008" s="330" t="s">
        <v>21993</v>
      </c>
      <c r="C4008" s="375" t="s">
        <v>113</v>
      </c>
      <c r="D4008" s="375" t="s">
        <v>27626</v>
      </c>
      <c r="F4008" t="str">
        <f t="shared" si="126"/>
        <v>93126</v>
      </c>
      <c r="H4008" s="35">
        <f t="shared" si="127"/>
        <v>214.03</v>
      </c>
    </row>
    <row r="4009" spans="1:8" ht="40.5">
      <c r="A4009" s="375" t="s">
        <v>11549</v>
      </c>
      <c r="B4009" s="330" t="s">
        <v>21994</v>
      </c>
      <c r="C4009" s="375" t="s">
        <v>113</v>
      </c>
      <c r="D4009" s="375" t="s">
        <v>22012</v>
      </c>
      <c r="F4009" t="str">
        <f t="shared" si="126"/>
        <v>93133</v>
      </c>
      <c r="H4009" s="35">
        <f t="shared" si="127"/>
        <v>15.98</v>
      </c>
    </row>
    <row r="4010" spans="1:8" ht="67.5">
      <c r="A4010" s="375" t="s">
        <v>11550</v>
      </c>
      <c r="B4010" s="330" t="s">
        <v>6134</v>
      </c>
      <c r="C4010" s="375" t="s">
        <v>113</v>
      </c>
      <c r="D4010" s="375" t="s">
        <v>24340</v>
      </c>
      <c r="F4010" t="str">
        <f t="shared" si="126"/>
        <v>94465</v>
      </c>
      <c r="H4010" s="35">
        <f t="shared" si="127"/>
        <v>48.66</v>
      </c>
    </row>
    <row r="4011" spans="1:8" ht="67.5">
      <c r="A4011" s="375" t="s">
        <v>11551</v>
      </c>
      <c r="B4011" s="330" t="s">
        <v>6135</v>
      </c>
      <c r="C4011" s="375" t="s">
        <v>113</v>
      </c>
      <c r="D4011" s="375" t="s">
        <v>27627</v>
      </c>
      <c r="F4011" t="str">
        <f t="shared" si="126"/>
        <v>94466</v>
      </c>
      <c r="H4011" s="35">
        <f t="shared" si="127"/>
        <v>48.68</v>
      </c>
    </row>
    <row r="4012" spans="1:8" ht="67.5">
      <c r="A4012" s="375" t="s">
        <v>11552</v>
      </c>
      <c r="B4012" s="330" t="s">
        <v>6136</v>
      </c>
      <c r="C4012" s="375" t="s">
        <v>113</v>
      </c>
      <c r="D4012" s="375" t="s">
        <v>24896</v>
      </c>
      <c r="F4012" t="str">
        <f t="shared" si="126"/>
        <v>94467</v>
      </c>
      <c r="H4012" s="35">
        <f t="shared" si="127"/>
        <v>76.349999999999994</v>
      </c>
    </row>
    <row r="4013" spans="1:8" ht="67.5">
      <c r="A4013" s="375" t="s">
        <v>11553</v>
      </c>
      <c r="B4013" s="330" t="s">
        <v>6137</v>
      </c>
      <c r="C4013" s="375" t="s">
        <v>113</v>
      </c>
      <c r="D4013" s="375" t="s">
        <v>27628</v>
      </c>
      <c r="F4013" t="str">
        <f t="shared" si="126"/>
        <v>94468</v>
      </c>
      <c r="H4013" s="35">
        <f t="shared" si="127"/>
        <v>66.53</v>
      </c>
    </row>
    <row r="4014" spans="1:8" ht="67.5">
      <c r="A4014" s="375" t="s">
        <v>11554</v>
      </c>
      <c r="B4014" s="330" t="s">
        <v>6138</v>
      </c>
      <c r="C4014" s="375" t="s">
        <v>113</v>
      </c>
      <c r="D4014" s="375" t="s">
        <v>27629</v>
      </c>
      <c r="F4014" t="str">
        <f t="shared" si="126"/>
        <v>94469</v>
      </c>
      <c r="H4014" s="35">
        <f t="shared" si="127"/>
        <v>111.33</v>
      </c>
    </row>
    <row r="4015" spans="1:8" ht="67.5">
      <c r="A4015" s="375" t="s">
        <v>11555</v>
      </c>
      <c r="B4015" s="330" t="s">
        <v>6139</v>
      </c>
      <c r="C4015" s="375" t="s">
        <v>113</v>
      </c>
      <c r="D4015" s="375" t="s">
        <v>27630</v>
      </c>
      <c r="F4015" t="str">
        <f t="shared" si="126"/>
        <v>94470</v>
      </c>
      <c r="H4015" s="35">
        <f t="shared" si="127"/>
        <v>102.58</v>
      </c>
    </row>
    <row r="4016" spans="1:8" ht="67.5">
      <c r="A4016" s="375" t="s">
        <v>11556</v>
      </c>
      <c r="B4016" s="330" t="s">
        <v>6140</v>
      </c>
      <c r="C4016" s="375" t="s">
        <v>113</v>
      </c>
      <c r="D4016" s="375" t="s">
        <v>27631</v>
      </c>
      <c r="F4016" t="str">
        <f t="shared" si="126"/>
        <v>94471</v>
      </c>
      <c r="H4016" s="35">
        <f t="shared" si="127"/>
        <v>70.02</v>
      </c>
    </row>
    <row r="4017" spans="1:8" ht="67.5">
      <c r="A4017" s="375" t="s">
        <v>11557</v>
      </c>
      <c r="B4017" s="330" t="s">
        <v>6141</v>
      </c>
      <c r="C4017" s="375" t="s">
        <v>113</v>
      </c>
      <c r="D4017" s="375" t="s">
        <v>27632</v>
      </c>
      <c r="F4017" t="str">
        <f t="shared" si="126"/>
        <v>94472</v>
      </c>
      <c r="H4017" s="35">
        <f t="shared" si="127"/>
        <v>72.209999999999994</v>
      </c>
    </row>
    <row r="4018" spans="1:8" ht="67.5">
      <c r="A4018" s="375" t="s">
        <v>11558</v>
      </c>
      <c r="B4018" s="330" t="s">
        <v>6142</v>
      </c>
      <c r="C4018" s="375" t="s">
        <v>113</v>
      </c>
      <c r="D4018" s="375" t="s">
        <v>24103</v>
      </c>
      <c r="F4018" t="str">
        <f t="shared" si="126"/>
        <v>94473</v>
      </c>
      <c r="H4018" s="35">
        <f t="shared" si="127"/>
        <v>109.16</v>
      </c>
    </row>
    <row r="4019" spans="1:8" ht="67.5">
      <c r="A4019" s="375" t="s">
        <v>11559</v>
      </c>
      <c r="B4019" s="330" t="s">
        <v>6143</v>
      </c>
      <c r="C4019" s="375" t="s">
        <v>113</v>
      </c>
      <c r="D4019" s="375" t="s">
        <v>27633</v>
      </c>
      <c r="F4019" t="str">
        <f t="shared" si="126"/>
        <v>94474</v>
      </c>
      <c r="H4019" s="35">
        <f t="shared" si="127"/>
        <v>118.78</v>
      </c>
    </row>
    <row r="4020" spans="1:8" ht="67.5">
      <c r="A4020" s="375" t="s">
        <v>11560</v>
      </c>
      <c r="B4020" s="330" t="s">
        <v>6144</v>
      </c>
      <c r="C4020" s="375" t="s">
        <v>113</v>
      </c>
      <c r="D4020" s="375" t="s">
        <v>27634</v>
      </c>
      <c r="F4020" t="str">
        <f t="shared" si="126"/>
        <v>94475</v>
      </c>
      <c r="H4020" s="35">
        <f t="shared" si="127"/>
        <v>150.41</v>
      </c>
    </row>
    <row r="4021" spans="1:8" ht="67.5">
      <c r="A4021" s="375" t="s">
        <v>11561</v>
      </c>
      <c r="B4021" s="330" t="s">
        <v>6145</v>
      </c>
      <c r="C4021" s="375" t="s">
        <v>113</v>
      </c>
      <c r="D4021" s="375" t="s">
        <v>27635</v>
      </c>
      <c r="F4021" t="str">
        <f t="shared" si="126"/>
        <v>94476</v>
      </c>
      <c r="H4021" s="35">
        <f t="shared" si="127"/>
        <v>168.96</v>
      </c>
    </row>
    <row r="4022" spans="1:8" ht="67.5">
      <c r="A4022" s="375" t="s">
        <v>11562</v>
      </c>
      <c r="B4022" s="330" t="s">
        <v>6146</v>
      </c>
      <c r="C4022" s="375" t="s">
        <v>113</v>
      </c>
      <c r="D4022" s="375" t="s">
        <v>27636</v>
      </c>
      <c r="F4022" t="str">
        <f t="shared" si="126"/>
        <v>94477</v>
      </c>
      <c r="H4022" s="35">
        <f t="shared" si="127"/>
        <v>93.2</v>
      </c>
    </row>
    <row r="4023" spans="1:8" ht="67.5">
      <c r="A4023" s="375" t="s">
        <v>11563</v>
      </c>
      <c r="B4023" s="330" t="s">
        <v>6147</v>
      </c>
      <c r="C4023" s="375" t="s">
        <v>113</v>
      </c>
      <c r="D4023" s="375" t="s">
        <v>27637</v>
      </c>
      <c r="F4023" t="str">
        <f t="shared" si="126"/>
        <v>94478</v>
      </c>
      <c r="H4023" s="35">
        <f t="shared" si="127"/>
        <v>150.25</v>
      </c>
    </row>
    <row r="4024" spans="1:8" ht="67.5">
      <c r="A4024" s="375" t="s">
        <v>11564</v>
      </c>
      <c r="B4024" s="330" t="s">
        <v>6148</v>
      </c>
      <c r="C4024" s="375" t="s">
        <v>113</v>
      </c>
      <c r="D4024" s="375" t="s">
        <v>27638</v>
      </c>
      <c r="F4024" t="str">
        <f t="shared" si="126"/>
        <v>94479</v>
      </c>
      <c r="H4024" s="35">
        <f t="shared" si="127"/>
        <v>198.65</v>
      </c>
    </row>
    <row r="4025" spans="1:8" ht="54">
      <c r="A4025" s="375" t="s">
        <v>11565</v>
      </c>
      <c r="B4025" s="330" t="s">
        <v>21995</v>
      </c>
      <c r="C4025" s="375" t="s">
        <v>113</v>
      </c>
      <c r="D4025" s="375" t="s">
        <v>24709</v>
      </c>
      <c r="F4025" t="str">
        <f t="shared" si="126"/>
        <v>94606</v>
      </c>
      <c r="H4025" s="35">
        <f t="shared" si="127"/>
        <v>60.82</v>
      </c>
    </row>
    <row r="4026" spans="1:8" ht="54">
      <c r="A4026" s="375" t="s">
        <v>11566</v>
      </c>
      <c r="B4026" s="330" t="s">
        <v>21996</v>
      </c>
      <c r="C4026" s="375" t="s">
        <v>113</v>
      </c>
      <c r="D4026" s="375" t="s">
        <v>24007</v>
      </c>
      <c r="F4026" t="str">
        <f t="shared" si="126"/>
        <v>94608</v>
      </c>
      <c r="H4026" s="35">
        <f t="shared" si="127"/>
        <v>144.62</v>
      </c>
    </row>
    <row r="4027" spans="1:8" ht="54">
      <c r="A4027" s="375" t="s">
        <v>11567</v>
      </c>
      <c r="B4027" s="330" t="s">
        <v>21997</v>
      </c>
      <c r="C4027" s="375" t="s">
        <v>113</v>
      </c>
      <c r="D4027" s="375" t="s">
        <v>27639</v>
      </c>
      <c r="F4027" t="str">
        <f t="shared" si="126"/>
        <v>94610</v>
      </c>
      <c r="H4027" s="35">
        <f t="shared" si="127"/>
        <v>213.49</v>
      </c>
    </row>
    <row r="4028" spans="1:8" ht="54">
      <c r="A4028" s="375" t="s">
        <v>11568</v>
      </c>
      <c r="B4028" s="330" t="s">
        <v>21998</v>
      </c>
      <c r="C4028" s="375" t="s">
        <v>113</v>
      </c>
      <c r="D4028" s="375" t="s">
        <v>27640</v>
      </c>
      <c r="F4028" t="str">
        <f t="shared" si="126"/>
        <v>94612</v>
      </c>
      <c r="H4028" s="35">
        <f t="shared" si="127"/>
        <v>298.08999999999997</v>
      </c>
    </row>
    <row r="4029" spans="1:8" ht="67.5">
      <c r="A4029" s="375" t="s">
        <v>11569</v>
      </c>
      <c r="B4029" s="330" t="s">
        <v>21999</v>
      </c>
      <c r="C4029" s="375" t="s">
        <v>113</v>
      </c>
      <c r="D4029" s="375" t="s">
        <v>26997</v>
      </c>
      <c r="F4029" t="str">
        <f t="shared" si="126"/>
        <v>94614</v>
      </c>
      <c r="H4029" s="35">
        <f t="shared" si="127"/>
        <v>102.25</v>
      </c>
    </row>
    <row r="4030" spans="1:8" ht="67.5">
      <c r="A4030" s="375" t="s">
        <v>11570</v>
      </c>
      <c r="B4030" s="330" t="s">
        <v>22000</v>
      </c>
      <c r="C4030" s="375" t="s">
        <v>113</v>
      </c>
      <c r="D4030" s="375" t="s">
        <v>27641</v>
      </c>
      <c r="F4030" t="str">
        <f t="shared" si="126"/>
        <v>94615</v>
      </c>
      <c r="H4030" s="35">
        <f t="shared" si="127"/>
        <v>115.4</v>
      </c>
    </row>
    <row r="4031" spans="1:8" ht="67.5">
      <c r="A4031" s="375" t="s">
        <v>11571</v>
      </c>
      <c r="B4031" s="330" t="s">
        <v>22001</v>
      </c>
      <c r="C4031" s="375" t="s">
        <v>113</v>
      </c>
      <c r="D4031" s="375" t="s">
        <v>27642</v>
      </c>
      <c r="F4031" t="str">
        <f t="shared" si="126"/>
        <v>94616</v>
      </c>
      <c r="H4031" s="35">
        <f t="shared" si="127"/>
        <v>275.13</v>
      </c>
    </row>
    <row r="4032" spans="1:8" ht="67.5">
      <c r="A4032" s="375" t="s">
        <v>11572</v>
      </c>
      <c r="B4032" s="330" t="s">
        <v>22002</v>
      </c>
      <c r="C4032" s="375" t="s">
        <v>113</v>
      </c>
      <c r="D4032" s="375" t="s">
        <v>27643</v>
      </c>
      <c r="F4032" t="str">
        <f t="shared" si="126"/>
        <v>94617</v>
      </c>
      <c r="H4032" s="35">
        <f t="shared" si="127"/>
        <v>229.39</v>
      </c>
    </row>
    <row r="4033" spans="1:8" ht="67.5">
      <c r="A4033" s="375" t="s">
        <v>11573</v>
      </c>
      <c r="B4033" s="330" t="s">
        <v>22003</v>
      </c>
      <c r="C4033" s="375" t="s">
        <v>113</v>
      </c>
      <c r="D4033" s="375" t="s">
        <v>27644</v>
      </c>
      <c r="F4033" t="str">
        <f t="shared" si="126"/>
        <v>94618</v>
      </c>
      <c r="H4033" s="35">
        <f t="shared" si="127"/>
        <v>270.74</v>
      </c>
    </row>
    <row r="4034" spans="1:8" ht="67.5">
      <c r="A4034" s="375" t="s">
        <v>11574</v>
      </c>
      <c r="B4034" s="330" t="s">
        <v>22004</v>
      </c>
      <c r="C4034" s="375" t="s">
        <v>113</v>
      </c>
      <c r="D4034" s="375" t="s">
        <v>27645</v>
      </c>
      <c r="F4034" t="str">
        <f t="shared" si="126"/>
        <v>94620</v>
      </c>
      <c r="H4034" s="35">
        <f t="shared" si="127"/>
        <v>612.85</v>
      </c>
    </row>
    <row r="4035" spans="1:8" ht="54">
      <c r="A4035" s="375" t="s">
        <v>11575</v>
      </c>
      <c r="B4035" s="330" t="s">
        <v>22005</v>
      </c>
      <c r="C4035" s="375" t="s">
        <v>113</v>
      </c>
      <c r="D4035" s="375" t="s">
        <v>27646</v>
      </c>
      <c r="F4035" t="str">
        <f t="shared" si="126"/>
        <v>94622</v>
      </c>
      <c r="H4035" s="35">
        <f t="shared" si="127"/>
        <v>148.93</v>
      </c>
    </row>
    <row r="4036" spans="1:8" ht="54">
      <c r="A4036" s="375" t="s">
        <v>11576</v>
      </c>
      <c r="B4036" s="330" t="s">
        <v>22006</v>
      </c>
      <c r="C4036" s="375" t="s">
        <v>113</v>
      </c>
      <c r="D4036" s="375" t="s">
        <v>27647</v>
      </c>
      <c r="F4036" t="str">
        <f t="shared" si="126"/>
        <v>94623</v>
      </c>
      <c r="H4036" s="35">
        <f t="shared" si="127"/>
        <v>341.23</v>
      </c>
    </row>
    <row r="4037" spans="1:8" ht="54">
      <c r="A4037" s="375" t="s">
        <v>11577</v>
      </c>
      <c r="B4037" s="330" t="s">
        <v>22007</v>
      </c>
      <c r="C4037" s="375" t="s">
        <v>113</v>
      </c>
      <c r="D4037" s="375" t="s">
        <v>27648</v>
      </c>
      <c r="F4037" t="str">
        <f t="shared" ref="F4037:F4100" si="128">TRIM(A4037)</f>
        <v>94624</v>
      </c>
      <c r="H4037" s="35">
        <f t="shared" ref="H4037:H4100" si="129">ROUND(D4037*(1+$H$1),2)</f>
        <v>516.39</v>
      </c>
    </row>
    <row r="4038" spans="1:8" ht="54">
      <c r="A4038" s="375" t="s">
        <v>11578</v>
      </c>
      <c r="B4038" s="330" t="s">
        <v>22008</v>
      </c>
      <c r="C4038" s="375" t="s">
        <v>113</v>
      </c>
      <c r="D4038" s="375" t="s">
        <v>27649</v>
      </c>
      <c r="F4038" t="str">
        <f t="shared" si="128"/>
        <v>94625</v>
      </c>
      <c r="H4038" s="35">
        <f t="shared" si="129"/>
        <v>1066.6600000000001</v>
      </c>
    </row>
    <row r="4039" spans="1:8" ht="67.5">
      <c r="A4039" s="375" t="s">
        <v>11579</v>
      </c>
      <c r="B4039" s="330" t="s">
        <v>6149</v>
      </c>
      <c r="C4039" s="375" t="s">
        <v>113</v>
      </c>
      <c r="D4039" s="375" t="s">
        <v>13926</v>
      </c>
      <c r="F4039" t="str">
        <f t="shared" si="128"/>
        <v>94656</v>
      </c>
      <c r="H4039" s="35">
        <f t="shared" si="129"/>
        <v>5.67</v>
      </c>
    </row>
    <row r="4040" spans="1:8" ht="54">
      <c r="A4040" s="375" t="s">
        <v>11580</v>
      </c>
      <c r="B4040" s="330" t="s">
        <v>6150</v>
      </c>
      <c r="C4040" s="375" t="s">
        <v>113</v>
      </c>
      <c r="D4040" s="375" t="s">
        <v>13805</v>
      </c>
      <c r="F4040" t="str">
        <f t="shared" si="128"/>
        <v>94657</v>
      </c>
      <c r="H4040" s="35">
        <f t="shared" si="129"/>
        <v>5.57</v>
      </c>
    </row>
    <row r="4041" spans="1:8" ht="67.5">
      <c r="A4041" s="375" t="s">
        <v>11582</v>
      </c>
      <c r="B4041" s="330" t="s">
        <v>6151</v>
      </c>
      <c r="C4041" s="375" t="s">
        <v>113</v>
      </c>
      <c r="D4041" s="375" t="s">
        <v>10835</v>
      </c>
      <c r="F4041" t="str">
        <f t="shared" si="128"/>
        <v>94658</v>
      </c>
      <c r="H4041" s="35">
        <f t="shared" si="129"/>
        <v>6.61</v>
      </c>
    </row>
    <row r="4042" spans="1:8" ht="54">
      <c r="A4042" s="375" t="s">
        <v>11583</v>
      </c>
      <c r="B4042" s="330" t="s">
        <v>6152</v>
      </c>
      <c r="C4042" s="375" t="s">
        <v>113</v>
      </c>
      <c r="D4042" s="375" t="s">
        <v>13859</v>
      </c>
      <c r="F4042" t="str">
        <f t="shared" si="128"/>
        <v>94659</v>
      </c>
      <c r="H4042" s="35">
        <f t="shared" si="129"/>
        <v>6.73</v>
      </c>
    </row>
    <row r="4043" spans="1:8" ht="67.5">
      <c r="A4043" s="375" t="s">
        <v>11584</v>
      </c>
      <c r="B4043" s="330" t="s">
        <v>6153</v>
      </c>
      <c r="C4043" s="375" t="s">
        <v>113</v>
      </c>
      <c r="D4043" s="375" t="s">
        <v>27650</v>
      </c>
      <c r="F4043" t="str">
        <f t="shared" si="128"/>
        <v>94660</v>
      </c>
      <c r="H4043" s="35">
        <f t="shared" si="129"/>
        <v>10.85</v>
      </c>
    </row>
    <row r="4044" spans="1:8" ht="54">
      <c r="A4044" s="375" t="s">
        <v>11586</v>
      </c>
      <c r="B4044" s="330" t="s">
        <v>6154</v>
      </c>
      <c r="C4044" s="375" t="s">
        <v>113</v>
      </c>
      <c r="D4044" s="375" t="s">
        <v>13811</v>
      </c>
      <c r="F4044" t="str">
        <f t="shared" si="128"/>
        <v>94661</v>
      </c>
      <c r="H4044" s="35">
        <f t="shared" si="129"/>
        <v>11.31</v>
      </c>
    </row>
    <row r="4045" spans="1:8" ht="67.5">
      <c r="A4045" s="375" t="s">
        <v>11588</v>
      </c>
      <c r="B4045" s="330" t="s">
        <v>6155</v>
      </c>
      <c r="C4045" s="375" t="s">
        <v>113</v>
      </c>
      <c r="D4045" s="375" t="s">
        <v>8337</v>
      </c>
      <c r="F4045" t="str">
        <f t="shared" si="128"/>
        <v>94662</v>
      </c>
      <c r="H4045" s="35">
        <f t="shared" si="129"/>
        <v>11.82</v>
      </c>
    </row>
    <row r="4046" spans="1:8" ht="54">
      <c r="A4046" s="375" t="s">
        <v>11589</v>
      </c>
      <c r="B4046" s="330" t="s">
        <v>6156</v>
      </c>
      <c r="C4046" s="375" t="s">
        <v>113</v>
      </c>
      <c r="D4046" s="375" t="s">
        <v>10178</v>
      </c>
      <c r="F4046" t="str">
        <f t="shared" si="128"/>
        <v>94663</v>
      </c>
      <c r="H4046" s="35">
        <f t="shared" si="129"/>
        <v>12</v>
      </c>
    </row>
    <row r="4047" spans="1:8" ht="67.5">
      <c r="A4047" s="375" t="s">
        <v>11590</v>
      </c>
      <c r="B4047" s="330" t="s">
        <v>6157</v>
      </c>
      <c r="C4047" s="375" t="s">
        <v>113</v>
      </c>
      <c r="D4047" s="375" t="s">
        <v>27651</v>
      </c>
      <c r="F4047" t="str">
        <f t="shared" si="128"/>
        <v>94664</v>
      </c>
      <c r="H4047" s="35">
        <f t="shared" si="129"/>
        <v>25.55</v>
      </c>
    </row>
    <row r="4048" spans="1:8" ht="54">
      <c r="A4048" s="375" t="s">
        <v>11592</v>
      </c>
      <c r="B4048" s="330" t="s">
        <v>6158</v>
      </c>
      <c r="C4048" s="375" t="s">
        <v>113</v>
      </c>
      <c r="D4048" s="375" t="s">
        <v>21661</v>
      </c>
      <c r="F4048" t="str">
        <f t="shared" si="128"/>
        <v>94665</v>
      </c>
      <c r="H4048" s="35">
        <f t="shared" si="129"/>
        <v>25.54</v>
      </c>
    </row>
    <row r="4049" spans="1:8" ht="67.5">
      <c r="A4049" s="375" t="s">
        <v>11594</v>
      </c>
      <c r="B4049" s="330" t="s">
        <v>6159</v>
      </c>
      <c r="C4049" s="375" t="s">
        <v>113</v>
      </c>
      <c r="D4049" s="375" t="s">
        <v>23659</v>
      </c>
      <c r="F4049" t="str">
        <f t="shared" si="128"/>
        <v>94666</v>
      </c>
      <c r="H4049" s="35">
        <f t="shared" si="129"/>
        <v>31.08</v>
      </c>
    </row>
    <row r="4050" spans="1:8" ht="54">
      <c r="A4050" s="375" t="s">
        <v>11595</v>
      </c>
      <c r="B4050" s="330" t="s">
        <v>6160</v>
      </c>
      <c r="C4050" s="375" t="s">
        <v>113</v>
      </c>
      <c r="D4050" s="375" t="s">
        <v>24743</v>
      </c>
      <c r="F4050" t="str">
        <f t="shared" si="128"/>
        <v>94667</v>
      </c>
      <c r="H4050" s="35">
        <f t="shared" si="129"/>
        <v>34.53</v>
      </c>
    </row>
    <row r="4051" spans="1:8" ht="67.5">
      <c r="A4051" s="375" t="s">
        <v>11596</v>
      </c>
      <c r="B4051" s="330" t="s">
        <v>6161</v>
      </c>
      <c r="C4051" s="375" t="s">
        <v>113</v>
      </c>
      <c r="D4051" s="375" t="s">
        <v>27652</v>
      </c>
      <c r="F4051" t="str">
        <f t="shared" si="128"/>
        <v>94668</v>
      </c>
      <c r="H4051" s="35">
        <f t="shared" si="129"/>
        <v>53.21</v>
      </c>
    </row>
    <row r="4052" spans="1:8" ht="54">
      <c r="A4052" s="375" t="s">
        <v>11597</v>
      </c>
      <c r="B4052" s="330" t="s">
        <v>6162</v>
      </c>
      <c r="C4052" s="375" t="s">
        <v>113</v>
      </c>
      <c r="D4052" s="375" t="s">
        <v>24807</v>
      </c>
      <c r="F4052" t="str">
        <f t="shared" si="128"/>
        <v>94669</v>
      </c>
      <c r="H4052" s="35">
        <f t="shared" si="129"/>
        <v>72.53</v>
      </c>
    </row>
    <row r="4053" spans="1:8" ht="67.5">
      <c r="A4053" s="375" t="s">
        <v>11598</v>
      </c>
      <c r="B4053" s="330" t="s">
        <v>6163</v>
      </c>
      <c r="C4053" s="375" t="s">
        <v>113</v>
      </c>
      <c r="D4053" s="375" t="s">
        <v>23568</v>
      </c>
      <c r="F4053" t="str">
        <f t="shared" si="128"/>
        <v>94670</v>
      </c>
      <c r="H4053" s="35">
        <f t="shared" si="129"/>
        <v>70.41</v>
      </c>
    </row>
    <row r="4054" spans="1:8" ht="54">
      <c r="A4054" s="375" t="s">
        <v>11599</v>
      </c>
      <c r="B4054" s="330" t="s">
        <v>6164</v>
      </c>
      <c r="C4054" s="375" t="s">
        <v>113</v>
      </c>
      <c r="D4054" s="375" t="s">
        <v>27653</v>
      </c>
      <c r="F4054" t="str">
        <f t="shared" si="128"/>
        <v>94671</v>
      </c>
      <c r="H4054" s="35">
        <f t="shared" si="129"/>
        <v>102.61</v>
      </c>
    </row>
    <row r="4055" spans="1:8" ht="67.5">
      <c r="A4055" s="375" t="s">
        <v>11600</v>
      </c>
      <c r="B4055" s="330" t="s">
        <v>6165</v>
      </c>
      <c r="C4055" s="375" t="s">
        <v>113</v>
      </c>
      <c r="D4055" s="375" t="s">
        <v>27654</v>
      </c>
      <c r="F4055" t="str">
        <f t="shared" si="128"/>
        <v>94672</v>
      </c>
      <c r="H4055" s="35">
        <f t="shared" si="129"/>
        <v>9.82</v>
      </c>
    </row>
    <row r="4056" spans="1:8" ht="54">
      <c r="A4056" s="375" t="s">
        <v>11602</v>
      </c>
      <c r="B4056" s="330" t="s">
        <v>6166</v>
      </c>
      <c r="C4056" s="375" t="s">
        <v>113</v>
      </c>
      <c r="D4056" s="375" t="s">
        <v>22381</v>
      </c>
      <c r="F4056" t="str">
        <f t="shared" si="128"/>
        <v>94673</v>
      </c>
      <c r="H4056" s="35">
        <f t="shared" si="129"/>
        <v>9.5500000000000007</v>
      </c>
    </row>
    <row r="4057" spans="1:8" ht="54">
      <c r="A4057" s="375" t="s">
        <v>11604</v>
      </c>
      <c r="B4057" s="330" t="s">
        <v>6167</v>
      </c>
      <c r="C4057" s="375" t="s">
        <v>113</v>
      </c>
      <c r="D4057" s="375" t="s">
        <v>14016</v>
      </c>
      <c r="F4057" t="str">
        <f t="shared" si="128"/>
        <v>94674</v>
      </c>
      <c r="H4057" s="35">
        <f t="shared" si="129"/>
        <v>8.64</v>
      </c>
    </row>
    <row r="4058" spans="1:8" ht="54">
      <c r="A4058" s="375" t="s">
        <v>11606</v>
      </c>
      <c r="B4058" s="330" t="s">
        <v>6168</v>
      </c>
      <c r="C4058" s="375" t="s">
        <v>113</v>
      </c>
      <c r="D4058" s="375" t="s">
        <v>13913</v>
      </c>
      <c r="F4058" t="str">
        <f t="shared" si="128"/>
        <v>94675</v>
      </c>
      <c r="H4058" s="35">
        <f t="shared" si="129"/>
        <v>13.52</v>
      </c>
    </row>
    <row r="4059" spans="1:8" ht="54">
      <c r="A4059" s="375" t="s">
        <v>11607</v>
      </c>
      <c r="B4059" s="330" t="s">
        <v>6169</v>
      </c>
      <c r="C4059" s="375" t="s">
        <v>113</v>
      </c>
      <c r="D4059" s="375" t="s">
        <v>8727</v>
      </c>
      <c r="F4059" t="str">
        <f t="shared" si="128"/>
        <v>94676</v>
      </c>
      <c r="H4059" s="35">
        <f t="shared" si="129"/>
        <v>14.97</v>
      </c>
    </row>
    <row r="4060" spans="1:8" ht="54">
      <c r="A4060" s="375" t="s">
        <v>11608</v>
      </c>
      <c r="B4060" s="330" t="s">
        <v>6170</v>
      </c>
      <c r="C4060" s="375" t="s">
        <v>113</v>
      </c>
      <c r="D4060" s="375" t="s">
        <v>27655</v>
      </c>
      <c r="F4060" t="str">
        <f t="shared" si="128"/>
        <v>94677</v>
      </c>
      <c r="H4060" s="35">
        <f t="shared" si="129"/>
        <v>22.29</v>
      </c>
    </row>
    <row r="4061" spans="1:8" ht="54">
      <c r="A4061" s="375" t="s">
        <v>11609</v>
      </c>
      <c r="B4061" s="330" t="s">
        <v>6171</v>
      </c>
      <c r="C4061" s="375" t="s">
        <v>113</v>
      </c>
      <c r="D4061" s="375" t="s">
        <v>27656</v>
      </c>
      <c r="F4061" t="str">
        <f t="shared" si="128"/>
        <v>94678</v>
      </c>
      <c r="H4061" s="35">
        <f t="shared" si="129"/>
        <v>15.41</v>
      </c>
    </row>
    <row r="4062" spans="1:8" ht="54">
      <c r="A4062" s="375" t="s">
        <v>11610</v>
      </c>
      <c r="B4062" s="330" t="s">
        <v>6172</v>
      </c>
      <c r="C4062" s="375" t="s">
        <v>113</v>
      </c>
      <c r="D4062" s="375" t="s">
        <v>27657</v>
      </c>
      <c r="F4062" t="str">
        <f t="shared" si="128"/>
        <v>94679</v>
      </c>
      <c r="H4062" s="35">
        <f t="shared" si="129"/>
        <v>25.04</v>
      </c>
    </row>
    <row r="4063" spans="1:8" ht="54">
      <c r="A4063" s="375" t="s">
        <v>11611</v>
      </c>
      <c r="B4063" s="330" t="s">
        <v>6173</v>
      </c>
      <c r="C4063" s="375" t="s">
        <v>113</v>
      </c>
      <c r="D4063" s="375" t="s">
        <v>27658</v>
      </c>
      <c r="F4063" t="str">
        <f t="shared" si="128"/>
        <v>94680</v>
      </c>
      <c r="H4063" s="35">
        <f t="shared" si="129"/>
        <v>41.94</v>
      </c>
    </row>
    <row r="4064" spans="1:8" ht="54">
      <c r="A4064" s="375" t="s">
        <v>11612</v>
      </c>
      <c r="B4064" s="330" t="s">
        <v>6174</v>
      </c>
      <c r="C4064" s="375" t="s">
        <v>113</v>
      </c>
      <c r="D4064" s="375" t="s">
        <v>26981</v>
      </c>
      <c r="F4064" t="str">
        <f t="shared" si="128"/>
        <v>94681</v>
      </c>
      <c r="H4064" s="35">
        <f t="shared" si="129"/>
        <v>55.15</v>
      </c>
    </row>
    <row r="4065" spans="1:8" ht="54">
      <c r="A4065" s="375" t="s">
        <v>11613</v>
      </c>
      <c r="B4065" s="330" t="s">
        <v>6175</v>
      </c>
      <c r="C4065" s="375" t="s">
        <v>113</v>
      </c>
      <c r="D4065" s="375" t="s">
        <v>27659</v>
      </c>
      <c r="F4065" t="str">
        <f t="shared" si="128"/>
        <v>94682</v>
      </c>
      <c r="H4065" s="35">
        <f t="shared" si="129"/>
        <v>109.95</v>
      </c>
    </row>
    <row r="4066" spans="1:8" ht="54">
      <c r="A4066" s="375" t="s">
        <v>11614</v>
      </c>
      <c r="B4066" s="330" t="s">
        <v>6176</v>
      </c>
      <c r="C4066" s="375" t="s">
        <v>113</v>
      </c>
      <c r="D4066" s="375" t="s">
        <v>23577</v>
      </c>
      <c r="F4066" t="str">
        <f t="shared" si="128"/>
        <v>94683</v>
      </c>
      <c r="H4066" s="35">
        <f t="shared" si="129"/>
        <v>71.13</v>
      </c>
    </row>
    <row r="4067" spans="1:8" ht="54">
      <c r="A4067" s="375" t="s">
        <v>11615</v>
      </c>
      <c r="B4067" s="330" t="s">
        <v>6177</v>
      </c>
      <c r="C4067" s="375" t="s">
        <v>113</v>
      </c>
      <c r="D4067" s="375" t="s">
        <v>27660</v>
      </c>
      <c r="F4067" t="str">
        <f t="shared" si="128"/>
        <v>94684</v>
      </c>
      <c r="H4067" s="35">
        <f t="shared" si="129"/>
        <v>140.69999999999999</v>
      </c>
    </row>
    <row r="4068" spans="1:8" ht="54">
      <c r="A4068" s="375" t="s">
        <v>11616</v>
      </c>
      <c r="B4068" s="330" t="s">
        <v>6178</v>
      </c>
      <c r="C4068" s="375" t="s">
        <v>113</v>
      </c>
      <c r="D4068" s="375" t="s">
        <v>27661</v>
      </c>
      <c r="F4068" t="str">
        <f t="shared" si="128"/>
        <v>94685</v>
      </c>
      <c r="H4068" s="35">
        <f t="shared" si="129"/>
        <v>108.4</v>
      </c>
    </row>
    <row r="4069" spans="1:8" ht="54">
      <c r="A4069" s="375" t="s">
        <v>11617</v>
      </c>
      <c r="B4069" s="330" t="s">
        <v>6179</v>
      </c>
      <c r="C4069" s="375" t="s">
        <v>113</v>
      </c>
      <c r="D4069" s="375" t="s">
        <v>24747</v>
      </c>
      <c r="F4069" t="str">
        <f t="shared" si="128"/>
        <v>94686</v>
      </c>
      <c r="H4069" s="35">
        <f t="shared" si="129"/>
        <v>262.48</v>
      </c>
    </row>
    <row r="4070" spans="1:8" ht="54">
      <c r="A4070" s="375" t="s">
        <v>11618</v>
      </c>
      <c r="B4070" s="330" t="s">
        <v>6180</v>
      </c>
      <c r="C4070" s="375" t="s">
        <v>113</v>
      </c>
      <c r="D4070" s="375" t="s">
        <v>27662</v>
      </c>
      <c r="F4070" t="str">
        <f t="shared" si="128"/>
        <v>94687</v>
      </c>
      <c r="H4070" s="35">
        <f t="shared" si="129"/>
        <v>213.78</v>
      </c>
    </row>
    <row r="4071" spans="1:8" ht="54">
      <c r="A4071" s="375" t="s">
        <v>11619</v>
      </c>
      <c r="B4071" s="330" t="s">
        <v>6181</v>
      </c>
      <c r="C4071" s="375" t="s">
        <v>113</v>
      </c>
      <c r="D4071" s="375" t="s">
        <v>8689</v>
      </c>
      <c r="F4071" t="str">
        <f t="shared" si="128"/>
        <v>94688</v>
      </c>
      <c r="H4071" s="35">
        <f t="shared" si="129"/>
        <v>9.99</v>
      </c>
    </row>
    <row r="4072" spans="1:8" ht="67.5">
      <c r="A4072" s="375" t="s">
        <v>11620</v>
      </c>
      <c r="B4072" s="330" t="s">
        <v>6182</v>
      </c>
      <c r="C4072" s="375" t="s">
        <v>113</v>
      </c>
      <c r="D4072" s="375" t="s">
        <v>22860</v>
      </c>
      <c r="F4072" t="str">
        <f t="shared" si="128"/>
        <v>94689</v>
      </c>
      <c r="H4072" s="35">
        <f t="shared" si="129"/>
        <v>13.5</v>
      </c>
    </row>
    <row r="4073" spans="1:8" ht="54">
      <c r="A4073" s="375" t="s">
        <v>11622</v>
      </c>
      <c r="B4073" s="330" t="s">
        <v>6183</v>
      </c>
      <c r="C4073" s="375" t="s">
        <v>113</v>
      </c>
      <c r="D4073" s="375" t="s">
        <v>12158</v>
      </c>
      <c r="F4073" t="str">
        <f t="shared" si="128"/>
        <v>94690</v>
      </c>
      <c r="H4073" s="35">
        <f t="shared" si="129"/>
        <v>12.93</v>
      </c>
    </row>
    <row r="4074" spans="1:8" ht="54">
      <c r="A4074" s="375" t="s">
        <v>11623</v>
      </c>
      <c r="B4074" s="330" t="s">
        <v>6184</v>
      </c>
      <c r="C4074" s="375" t="s">
        <v>113</v>
      </c>
      <c r="D4074" s="375" t="s">
        <v>13806</v>
      </c>
      <c r="F4074" t="str">
        <f t="shared" si="128"/>
        <v>94691</v>
      </c>
      <c r="H4074" s="35">
        <f t="shared" si="129"/>
        <v>14.96</v>
      </c>
    </row>
    <row r="4075" spans="1:8" ht="54">
      <c r="A4075" s="375" t="s">
        <v>11624</v>
      </c>
      <c r="B4075" s="330" t="s">
        <v>6185</v>
      </c>
      <c r="C4075" s="375" t="s">
        <v>113</v>
      </c>
      <c r="D4075" s="375" t="s">
        <v>27663</v>
      </c>
      <c r="F4075" t="str">
        <f t="shared" si="128"/>
        <v>94692</v>
      </c>
      <c r="H4075" s="35">
        <f t="shared" si="129"/>
        <v>22.53</v>
      </c>
    </row>
    <row r="4076" spans="1:8" ht="54">
      <c r="A4076" s="375" t="s">
        <v>11625</v>
      </c>
      <c r="B4076" s="330" t="s">
        <v>6186</v>
      </c>
      <c r="C4076" s="375" t="s">
        <v>113</v>
      </c>
      <c r="D4076" s="375" t="s">
        <v>14343</v>
      </c>
      <c r="F4076" t="str">
        <f t="shared" si="128"/>
        <v>94693</v>
      </c>
      <c r="H4076" s="35">
        <f t="shared" si="129"/>
        <v>23.55</v>
      </c>
    </row>
    <row r="4077" spans="1:8" ht="54">
      <c r="A4077" s="375" t="s">
        <v>11626</v>
      </c>
      <c r="B4077" s="330" t="s">
        <v>6187</v>
      </c>
      <c r="C4077" s="375" t="s">
        <v>113</v>
      </c>
      <c r="D4077" s="375" t="s">
        <v>23393</v>
      </c>
      <c r="F4077" t="str">
        <f t="shared" si="128"/>
        <v>94694</v>
      </c>
      <c r="H4077" s="35">
        <f t="shared" si="129"/>
        <v>23.6</v>
      </c>
    </row>
    <row r="4078" spans="1:8" ht="54">
      <c r="A4078" s="375" t="s">
        <v>11627</v>
      </c>
      <c r="B4078" s="330" t="s">
        <v>6188</v>
      </c>
      <c r="C4078" s="375" t="s">
        <v>113</v>
      </c>
      <c r="D4078" s="375" t="s">
        <v>27664</v>
      </c>
      <c r="F4078" t="str">
        <f t="shared" si="128"/>
        <v>94695</v>
      </c>
      <c r="H4078" s="35">
        <f t="shared" si="129"/>
        <v>31.49</v>
      </c>
    </row>
    <row r="4079" spans="1:8" ht="54">
      <c r="A4079" s="375" t="s">
        <v>11628</v>
      </c>
      <c r="B4079" s="330" t="s">
        <v>6189</v>
      </c>
      <c r="C4079" s="375" t="s">
        <v>113</v>
      </c>
      <c r="D4079" s="375" t="s">
        <v>24487</v>
      </c>
      <c r="F4079" t="str">
        <f t="shared" si="128"/>
        <v>94696</v>
      </c>
      <c r="H4079" s="35">
        <f t="shared" si="129"/>
        <v>54.55</v>
      </c>
    </row>
    <row r="4080" spans="1:8" ht="54">
      <c r="A4080" s="375" t="s">
        <v>11629</v>
      </c>
      <c r="B4080" s="330" t="s">
        <v>6190</v>
      </c>
      <c r="C4080" s="375" t="s">
        <v>113</v>
      </c>
      <c r="D4080" s="375" t="s">
        <v>25222</v>
      </c>
      <c r="F4080" t="str">
        <f t="shared" si="128"/>
        <v>94697</v>
      </c>
      <c r="H4080" s="35">
        <f t="shared" si="129"/>
        <v>85.1</v>
      </c>
    </row>
    <row r="4081" spans="1:8" ht="54">
      <c r="A4081" s="375" t="s">
        <v>11630</v>
      </c>
      <c r="B4081" s="330" t="s">
        <v>6191</v>
      </c>
      <c r="C4081" s="375" t="s">
        <v>113</v>
      </c>
      <c r="D4081" s="375" t="s">
        <v>27665</v>
      </c>
      <c r="F4081" t="str">
        <f t="shared" si="128"/>
        <v>94698</v>
      </c>
      <c r="H4081" s="35">
        <f t="shared" si="129"/>
        <v>74.349999999999994</v>
      </c>
    </row>
    <row r="4082" spans="1:8" ht="54">
      <c r="A4082" s="375" t="s">
        <v>11631</v>
      </c>
      <c r="B4082" s="330" t="s">
        <v>6192</v>
      </c>
      <c r="C4082" s="375" t="s">
        <v>113</v>
      </c>
      <c r="D4082" s="375" t="s">
        <v>24864</v>
      </c>
      <c r="F4082" t="str">
        <f t="shared" si="128"/>
        <v>94699</v>
      </c>
      <c r="H4082" s="35">
        <f t="shared" si="129"/>
        <v>143.25</v>
      </c>
    </row>
    <row r="4083" spans="1:8" ht="54">
      <c r="A4083" s="375" t="s">
        <v>11632</v>
      </c>
      <c r="B4083" s="330" t="s">
        <v>6193</v>
      </c>
      <c r="C4083" s="375" t="s">
        <v>113</v>
      </c>
      <c r="D4083" s="375" t="s">
        <v>27666</v>
      </c>
      <c r="F4083" t="str">
        <f t="shared" si="128"/>
        <v>94700</v>
      </c>
      <c r="H4083" s="35">
        <f t="shared" si="129"/>
        <v>121.27</v>
      </c>
    </row>
    <row r="4084" spans="1:8" ht="54">
      <c r="A4084" s="375" t="s">
        <v>11633</v>
      </c>
      <c r="B4084" s="330" t="s">
        <v>6194</v>
      </c>
      <c r="C4084" s="375" t="s">
        <v>113</v>
      </c>
      <c r="D4084" s="375" t="s">
        <v>24451</v>
      </c>
      <c r="F4084" t="str">
        <f t="shared" si="128"/>
        <v>94701</v>
      </c>
      <c r="H4084" s="35">
        <f t="shared" si="129"/>
        <v>212.95</v>
      </c>
    </row>
    <row r="4085" spans="1:8" ht="54">
      <c r="A4085" s="375" t="s">
        <v>11634</v>
      </c>
      <c r="B4085" s="330" t="s">
        <v>6195</v>
      </c>
      <c r="C4085" s="375" t="s">
        <v>113</v>
      </c>
      <c r="D4085" s="375" t="s">
        <v>25108</v>
      </c>
      <c r="F4085" t="str">
        <f t="shared" si="128"/>
        <v>94702</v>
      </c>
      <c r="H4085" s="35">
        <f t="shared" si="129"/>
        <v>201.71</v>
      </c>
    </row>
    <row r="4086" spans="1:8" ht="67.5">
      <c r="A4086" s="375" t="s">
        <v>11635</v>
      </c>
      <c r="B4086" s="330" t="s">
        <v>6196</v>
      </c>
      <c r="C4086" s="375" t="s">
        <v>113</v>
      </c>
      <c r="D4086" s="375" t="s">
        <v>22201</v>
      </c>
      <c r="F4086" t="str">
        <f t="shared" si="128"/>
        <v>94703</v>
      </c>
      <c r="H4086" s="35">
        <f t="shared" si="129"/>
        <v>18.579999999999998</v>
      </c>
    </row>
    <row r="4087" spans="1:8" ht="67.5">
      <c r="A4087" s="375" t="s">
        <v>11636</v>
      </c>
      <c r="B4087" s="330" t="s">
        <v>6197</v>
      </c>
      <c r="C4087" s="375" t="s">
        <v>113</v>
      </c>
      <c r="D4087" s="375" t="s">
        <v>27667</v>
      </c>
      <c r="F4087" t="str">
        <f t="shared" si="128"/>
        <v>94704</v>
      </c>
      <c r="H4087" s="35">
        <f t="shared" si="129"/>
        <v>21.97</v>
      </c>
    </row>
    <row r="4088" spans="1:8" ht="67.5">
      <c r="A4088" s="375" t="s">
        <v>11637</v>
      </c>
      <c r="B4088" s="330" t="s">
        <v>6198</v>
      </c>
      <c r="C4088" s="375" t="s">
        <v>113</v>
      </c>
      <c r="D4088" s="375" t="s">
        <v>11733</v>
      </c>
      <c r="F4088" t="str">
        <f t="shared" si="128"/>
        <v>94705</v>
      </c>
      <c r="H4088" s="35">
        <f t="shared" si="129"/>
        <v>27.07</v>
      </c>
    </row>
    <row r="4089" spans="1:8" ht="67.5">
      <c r="A4089" s="375" t="s">
        <v>11638</v>
      </c>
      <c r="B4089" s="330" t="s">
        <v>6199</v>
      </c>
      <c r="C4089" s="375" t="s">
        <v>113</v>
      </c>
      <c r="D4089" s="375" t="s">
        <v>25375</v>
      </c>
      <c r="F4089" t="str">
        <f t="shared" si="128"/>
        <v>94706</v>
      </c>
      <c r="H4089" s="35">
        <f t="shared" si="129"/>
        <v>38.78</v>
      </c>
    </row>
    <row r="4090" spans="1:8" ht="67.5">
      <c r="A4090" s="375" t="s">
        <v>11639</v>
      </c>
      <c r="B4090" s="330" t="s">
        <v>6200</v>
      </c>
      <c r="C4090" s="375" t="s">
        <v>113</v>
      </c>
      <c r="D4090" s="375" t="s">
        <v>27668</v>
      </c>
      <c r="F4090" t="str">
        <f t="shared" si="128"/>
        <v>94707</v>
      </c>
      <c r="H4090" s="35">
        <f t="shared" si="129"/>
        <v>48.25</v>
      </c>
    </row>
    <row r="4091" spans="1:8" ht="67.5">
      <c r="A4091" s="375" t="s">
        <v>11640</v>
      </c>
      <c r="B4091" s="330" t="s">
        <v>6201</v>
      </c>
      <c r="C4091" s="375" t="s">
        <v>113</v>
      </c>
      <c r="D4091" s="375" t="s">
        <v>27440</v>
      </c>
      <c r="F4091" t="str">
        <f t="shared" si="128"/>
        <v>94708</v>
      </c>
      <c r="H4091" s="35">
        <f t="shared" si="129"/>
        <v>23.97</v>
      </c>
    </row>
    <row r="4092" spans="1:8" ht="67.5">
      <c r="A4092" s="375" t="s">
        <v>11641</v>
      </c>
      <c r="B4092" s="330" t="s">
        <v>6202</v>
      </c>
      <c r="C4092" s="375" t="s">
        <v>113</v>
      </c>
      <c r="D4092" s="375" t="s">
        <v>13843</v>
      </c>
      <c r="F4092" t="str">
        <f t="shared" si="128"/>
        <v>94709</v>
      </c>
      <c r="H4092" s="35">
        <f t="shared" si="129"/>
        <v>30.7</v>
      </c>
    </row>
    <row r="4093" spans="1:8" ht="67.5">
      <c r="A4093" s="375" t="s">
        <v>11642</v>
      </c>
      <c r="B4093" s="330" t="s">
        <v>6203</v>
      </c>
      <c r="C4093" s="375" t="s">
        <v>113</v>
      </c>
      <c r="D4093" s="375" t="s">
        <v>27669</v>
      </c>
      <c r="F4093" t="str">
        <f t="shared" si="128"/>
        <v>94710</v>
      </c>
      <c r="H4093" s="35">
        <f t="shared" si="129"/>
        <v>47.39</v>
      </c>
    </row>
    <row r="4094" spans="1:8" ht="67.5">
      <c r="A4094" s="375" t="s">
        <v>11643</v>
      </c>
      <c r="B4094" s="330" t="s">
        <v>6204</v>
      </c>
      <c r="C4094" s="375" t="s">
        <v>113</v>
      </c>
      <c r="D4094" s="375" t="s">
        <v>24810</v>
      </c>
      <c r="F4094" t="str">
        <f t="shared" si="128"/>
        <v>94711</v>
      </c>
      <c r="H4094" s="35">
        <f t="shared" si="129"/>
        <v>56.35</v>
      </c>
    </row>
    <row r="4095" spans="1:8" ht="67.5">
      <c r="A4095" s="375" t="s">
        <v>11644</v>
      </c>
      <c r="B4095" s="330" t="s">
        <v>6205</v>
      </c>
      <c r="C4095" s="375" t="s">
        <v>113</v>
      </c>
      <c r="D4095" s="375" t="s">
        <v>14030</v>
      </c>
      <c r="F4095" t="str">
        <f t="shared" si="128"/>
        <v>94712</v>
      </c>
      <c r="H4095" s="35">
        <f t="shared" si="129"/>
        <v>75.52</v>
      </c>
    </row>
    <row r="4096" spans="1:8" ht="67.5">
      <c r="A4096" s="375" t="s">
        <v>11645</v>
      </c>
      <c r="B4096" s="330" t="s">
        <v>6206</v>
      </c>
      <c r="C4096" s="375" t="s">
        <v>113</v>
      </c>
      <c r="D4096" s="375" t="s">
        <v>27670</v>
      </c>
      <c r="F4096" t="str">
        <f t="shared" si="128"/>
        <v>94713</v>
      </c>
      <c r="H4096" s="35">
        <f t="shared" si="129"/>
        <v>197.13</v>
      </c>
    </row>
    <row r="4097" spans="1:8" ht="67.5">
      <c r="A4097" s="375" t="s">
        <v>11646</v>
      </c>
      <c r="B4097" s="330" t="s">
        <v>6207</v>
      </c>
      <c r="C4097" s="375" t="s">
        <v>113</v>
      </c>
      <c r="D4097" s="375" t="s">
        <v>27671</v>
      </c>
      <c r="F4097" t="str">
        <f t="shared" si="128"/>
        <v>94714</v>
      </c>
      <c r="H4097" s="35">
        <f t="shared" si="129"/>
        <v>267.25</v>
      </c>
    </row>
    <row r="4098" spans="1:8" ht="67.5">
      <c r="A4098" s="375" t="s">
        <v>11647</v>
      </c>
      <c r="B4098" s="330" t="s">
        <v>6208</v>
      </c>
      <c r="C4098" s="375" t="s">
        <v>113</v>
      </c>
      <c r="D4098" s="375" t="s">
        <v>27672</v>
      </c>
      <c r="F4098" t="str">
        <f t="shared" si="128"/>
        <v>94715</v>
      </c>
      <c r="H4098" s="35">
        <f t="shared" si="129"/>
        <v>368.93</v>
      </c>
    </row>
    <row r="4099" spans="1:8" ht="54">
      <c r="A4099" s="375" t="s">
        <v>11648</v>
      </c>
      <c r="B4099" s="330" t="s">
        <v>6209</v>
      </c>
      <c r="C4099" s="375" t="s">
        <v>113</v>
      </c>
      <c r="D4099" s="375" t="s">
        <v>14963</v>
      </c>
      <c r="F4099" t="str">
        <f t="shared" si="128"/>
        <v>94724</v>
      </c>
      <c r="H4099" s="35">
        <f t="shared" si="129"/>
        <v>17.59</v>
      </c>
    </row>
    <row r="4100" spans="1:8" ht="54">
      <c r="A4100" s="375" t="s">
        <v>11649</v>
      </c>
      <c r="B4100" s="330" t="s">
        <v>6210</v>
      </c>
      <c r="C4100" s="375" t="s">
        <v>113</v>
      </c>
      <c r="D4100" s="375" t="s">
        <v>24564</v>
      </c>
      <c r="F4100" t="str">
        <f t="shared" si="128"/>
        <v>94725</v>
      </c>
      <c r="H4100" s="35">
        <f t="shared" si="129"/>
        <v>5.23</v>
      </c>
    </row>
    <row r="4101" spans="1:8" ht="54">
      <c r="A4101" s="375" t="s">
        <v>11650</v>
      </c>
      <c r="B4101" s="330" t="s">
        <v>6211</v>
      </c>
      <c r="C4101" s="375" t="s">
        <v>113</v>
      </c>
      <c r="D4101" s="375" t="s">
        <v>27673</v>
      </c>
      <c r="F4101" t="str">
        <f t="shared" ref="F4101:F4164" si="130">TRIM(A4101)</f>
        <v>94726</v>
      </c>
      <c r="H4101" s="35">
        <f t="shared" ref="H4101:H4164" si="131">ROUND(D4101*(1+$H$1),2)</f>
        <v>26.42</v>
      </c>
    </row>
    <row r="4102" spans="1:8" ht="54">
      <c r="A4102" s="375" t="s">
        <v>11651</v>
      </c>
      <c r="B4102" s="330" t="s">
        <v>6212</v>
      </c>
      <c r="C4102" s="375" t="s">
        <v>113</v>
      </c>
      <c r="D4102" s="375" t="s">
        <v>8900</v>
      </c>
      <c r="F4102" t="str">
        <f t="shared" si="130"/>
        <v>94727</v>
      </c>
      <c r="H4102" s="35">
        <f t="shared" si="131"/>
        <v>6.87</v>
      </c>
    </row>
    <row r="4103" spans="1:8" ht="54">
      <c r="A4103" s="375" t="s">
        <v>11652</v>
      </c>
      <c r="B4103" s="330" t="s">
        <v>6213</v>
      </c>
      <c r="C4103" s="375" t="s">
        <v>113</v>
      </c>
      <c r="D4103" s="375" t="s">
        <v>27674</v>
      </c>
      <c r="F4103" t="str">
        <f t="shared" si="130"/>
        <v>94728</v>
      </c>
      <c r="H4103" s="35">
        <f t="shared" si="131"/>
        <v>96.71</v>
      </c>
    </row>
    <row r="4104" spans="1:8" ht="54">
      <c r="A4104" s="375" t="s">
        <v>11653</v>
      </c>
      <c r="B4104" s="330" t="s">
        <v>6214</v>
      </c>
      <c r="C4104" s="375" t="s">
        <v>113</v>
      </c>
      <c r="D4104" s="375" t="s">
        <v>22204</v>
      </c>
      <c r="F4104" t="str">
        <f t="shared" si="130"/>
        <v>94729</v>
      </c>
      <c r="H4104" s="35">
        <f t="shared" si="131"/>
        <v>11.59</v>
      </c>
    </row>
    <row r="4105" spans="1:8" ht="54">
      <c r="A4105" s="375" t="s">
        <v>11654</v>
      </c>
      <c r="B4105" s="330" t="s">
        <v>6215</v>
      </c>
      <c r="C4105" s="375" t="s">
        <v>113</v>
      </c>
      <c r="D4105" s="375" t="s">
        <v>27675</v>
      </c>
      <c r="F4105" t="str">
        <f t="shared" si="130"/>
        <v>94730</v>
      </c>
      <c r="H4105" s="35">
        <f t="shared" si="131"/>
        <v>117.08</v>
      </c>
    </row>
    <row r="4106" spans="1:8" ht="54">
      <c r="A4106" s="375" t="s">
        <v>11655</v>
      </c>
      <c r="B4106" s="330" t="s">
        <v>6216</v>
      </c>
      <c r="C4106" s="375" t="s">
        <v>113</v>
      </c>
      <c r="D4106" s="375" t="s">
        <v>24666</v>
      </c>
      <c r="F4106" t="str">
        <f t="shared" si="130"/>
        <v>94731</v>
      </c>
      <c r="H4106" s="35">
        <f t="shared" si="131"/>
        <v>14.07</v>
      </c>
    </row>
    <row r="4107" spans="1:8" ht="54">
      <c r="A4107" s="375" t="s">
        <v>11656</v>
      </c>
      <c r="B4107" s="330" t="s">
        <v>6217</v>
      </c>
      <c r="C4107" s="375" t="s">
        <v>113</v>
      </c>
      <c r="D4107" s="375" t="s">
        <v>27523</v>
      </c>
      <c r="F4107" t="str">
        <f t="shared" si="130"/>
        <v>94733</v>
      </c>
      <c r="H4107" s="35">
        <f t="shared" si="131"/>
        <v>26.82</v>
      </c>
    </row>
    <row r="4108" spans="1:8" ht="54">
      <c r="A4108" s="375" t="s">
        <v>11657</v>
      </c>
      <c r="B4108" s="330" t="s">
        <v>6218</v>
      </c>
      <c r="C4108" s="375" t="s">
        <v>113</v>
      </c>
      <c r="D4108" s="375" t="s">
        <v>27676</v>
      </c>
      <c r="F4108" t="str">
        <f t="shared" si="130"/>
        <v>94737</v>
      </c>
      <c r="H4108" s="35">
        <f t="shared" si="131"/>
        <v>105.09</v>
      </c>
    </row>
    <row r="4109" spans="1:8" ht="54">
      <c r="A4109" s="375" t="s">
        <v>11658</v>
      </c>
      <c r="B4109" s="330" t="s">
        <v>6219</v>
      </c>
      <c r="C4109" s="375" t="s">
        <v>113</v>
      </c>
      <c r="D4109" s="375" t="s">
        <v>13940</v>
      </c>
      <c r="F4109" t="str">
        <f t="shared" si="130"/>
        <v>94740</v>
      </c>
      <c r="H4109" s="35">
        <f t="shared" si="131"/>
        <v>8.0299999999999994</v>
      </c>
    </row>
    <row r="4110" spans="1:8" ht="54">
      <c r="A4110" s="375" t="s">
        <v>11659</v>
      </c>
      <c r="B4110" s="330" t="s">
        <v>6220</v>
      </c>
      <c r="C4110" s="375" t="s">
        <v>113</v>
      </c>
      <c r="D4110" s="375" t="s">
        <v>9136</v>
      </c>
      <c r="F4110" t="str">
        <f t="shared" si="130"/>
        <v>94741</v>
      </c>
      <c r="H4110" s="35">
        <f t="shared" si="131"/>
        <v>9.52</v>
      </c>
    </row>
    <row r="4111" spans="1:8" ht="54">
      <c r="A4111" s="375" t="s">
        <v>11661</v>
      </c>
      <c r="B4111" s="330" t="s">
        <v>6221</v>
      </c>
      <c r="C4111" s="375" t="s">
        <v>113</v>
      </c>
      <c r="D4111" s="375" t="s">
        <v>13781</v>
      </c>
      <c r="F4111" t="str">
        <f t="shared" si="130"/>
        <v>94742</v>
      </c>
      <c r="H4111" s="35">
        <f t="shared" si="131"/>
        <v>11.19</v>
      </c>
    </row>
    <row r="4112" spans="1:8" ht="54">
      <c r="A4112" s="375" t="s">
        <v>11662</v>
      </c>
      <c r="B4112" s="330" t="s">
        <v>6222</v>
      </c>
      <c r="C4112" s="375" t="s">
        <v>113</v>
      </c>
      <c r="D4112" s="375" t="s">
        <v>7777</v>
      </c>
      <c r="F4112" t="str">
        <f t="shared" si="130"/>
        <v>94743</v>
      </c>
      <c r="H4112" s="35">
        <f t="shared" si="131"/>
        <v>12.13</v>
      </c>
    </row>
    <row r="4113" spans="1:8" ht="54">
      <c r="A4113" s="375" t="s">
        <v>11663</v>
      </c>
      <c r="B4113" s="330" t="s">
        <v>6223</v>
      </c>
      <c r="C4113" s="375" t="s">
        <v>113</v>
      </c>
      <c r="D4113" s="375" t="s">
        <v>27677</v>
      </c>
      <c r="F4113" t="str">
        <f t="shared" si="130"/>
        <v>94744</v>
      </c>
      <c r="H4113" s="35">
        <f t="shared" si="131"/>
        <v>17.399999999999999</v>
      </c>
    </row>
    <row r="4114" spans="1:8" ht="54">
      <c r="A4114" s="375" t="s">
        <v>11664</v>
      </c>
      <c r="B4114" s="330" t="s">
        <v>6224</v>
      </c>
      <c r="C4114" s="375" t="s">
        <v>113</v>
      </c>
      <c r="D4114" s="375" t="s">
        <v>27678</v>
      </c>
      <c r="F4114" t="str">
        <f t="shared" si="130"/>
        <v>94746</v>
      </c>
      <c r="H4114" s="35">
        <f t="shared" si="131"/>
        <v>23.69</v>
      </c>
    </row>
    <row r="4115" spans="1:8" ht="54">
      <c r="A4115" s="375" t="s">
        <v>11665</v>
      </c>
      <c r="B4115" s="330" t="s">
        <v>6225</v>
      </c>
      <c r="C4115" s="375" t="s">
        <v>113</v>
      </c>
      <c r="D4115" s="375" t="s">
        <v>24045</v>
      </c>
      <c r="F4115" t="str">
        <f t="shared" si="130"/>
        <v>94748</v>
      </c>
      <c r="H4115" s="35">
        <f t="shared" si="131"/>
        <v>47.92</v>
      </c>
    </row>
    <row r="4116" spans="1:8" ht="54">
      <c r="A4116" s="375" t="s">
        <v>11666</v>
      </c>
      <c r="B4116" s="330" t="s">
        <v>6226</v>
      </c>
      <c r="C4116" s="375" t="s">
        <v>113</v>
      </c>
      <c r="D4116" s="375" t="s">
        <v>27679</v>
      </c>
      <c r="F4116" t="str">
        <f t="shared" si="130"/>
        <v>94750</v>
      </c>
      <c r="H4116" s="35">
        <f t="shared" si="131"/>
        <v>107.41</v>
      </c>
    </row>
    <row r="4117" spans="1:8" ht="54">
      <c r="A4117" s="375" t="s">
        <v>11667</v>
      </c>
      <c r="B4117" s="330" t="s">
        <v>6227</v>
      </c>
      <c r="C4117" s="375" t="s">
        <v>113</v>
      </c>
      <c r="D4117" s="375" t="s">
        <v>27680</v>
      </c>
      <c r="F4117" t="str">
        <f t="shared" si="130"/>
        <v>94752</v>
      </c>
      <c r="H4117" s="35">
        <f t="shared" si="131"/>
        <v>134.24</v>
      </c>
    </row>
    <row r="4118" spans="1:8" ht="54">
      <c r="A4118" s="375" t="s">
        <v>11668</v>
      </c>
      <c r="B4118" s="330" t="s">
        <v>6228</v>
      </c>
      <c r="C4118" s="375" t="s">
        <v>113</v>
      </c>
      <c r="D4118" s="375" t="s">
        <v>22629</v>
      </c>
      <c r="F4118" t="str">
        <f t="shared" si="130"/>
        <v>94756</v>
      </c>
      <c r="H4118" s="35">
        <f t="shared" si="131"/>
        <v>10.33</v>
      </c>
    </row>
    <row r="4119" spans="1:8" ht="54">
      <c r="A4119" s="375" t="s">
        <v>11670</v>
      </c>
      <c r="B4119" s="330" t="s">
        <v>6229</v>
      </c>
      <c r="C4119" s="375" t="s">
        <v>113</v>
      </c>
      <c r="D4119" s="375" t="s">
        <v>13855</v>
      </c>
      <c r="F4119" t="str">
        <f t="shared" si="130"/>
        <v>94757</v>
      </c>
      <c r="H4119" s="35">
        <f t="shared" si="131"/>
        <v>13.15</v>
      </c>
    </row>
    <row r="4120" spans="1:8" ht="54">
      <c r="A4120" s="375" t="s">
        <v>11671</v>
      </c>
      <c r="B4120" s="330" t="s">
        <v>6230</v>
      </c>
      <c r="C4120" s="375" t="s">
        <v>113</v>
      </c>
      <c r="D4120" s="375" t="s">
        <v>27681</v>
      </c>
      <c r="F4120" t="str">
        <f t="shared" si="130"/>
        <v>94758</v>
      </c>
      <c r="H4120" s="35">
        <f t="shared" si="131"/>
        <v>30.47</v>
      </c>
    </row>
    <row r="4121" spans="1:8" ht="54">
      <c r="A4121" s="375" t="s">
        <v>11672</v>
      </c>
      <c r="B4121" s="330" t="s">
        <v>6231</v>
      </c>
      <c r="C4121" s="375" t="s">
        <v>113</v>
      </c>
      <c r="D4121" s="375" t="s">
        <v>22654</v>
      </c>
      <c r="F4121" t="str">
        <f t="shared" si="130"/>
        <v>94759</v>
      </c>
      <c r="H4121" s="35">
        <f t="shared" si="131"/>
        <v>36.75</v>
      </c>
    </row>
    <row r="4122" spans="1:8" ht="54">
      <c r="A4122" s="375" t="s">
        <v>11673</v>
      </c>
      <c r="B4122" s="330" t="s">
        <v>6232</v>
      </c>
      <c r="C4122" s="375" t="s">
        <v>113</v>
      </c>
      <c r="D4122" s="375" t="s">
        <v>27682</v>
      </c>
      <c r="F4122" t="str">
        <f t="shared" si="130"/>
        <v>94760</v>
      </c>
      <c r="H4122" s="35">
        <f t="shared" si="131"/>
        <v>60.59</v>
      </c>
    </row>
    <row r="4123" spans="1:8" ht="54">
      <c r="A4123" s="375" t="s">
        <v>11674</v>
      </c>
      <c r="B4123" s="330" t="s">
        <v>6233</v>
      </c>
      <c r="C4123" s="375" t="s">
        <v>113</v>
      </c>
      <c r="D4123" s="375" t="s">
        <v>24640</v>
      </c>
      <c r="F4123" t="str">
        <f t="shared" si="130"/>
        <v>94761</v>
      </c>
      <c r="H4123" s="35">
        <f t="shared" si="131"/>
        <v>123.48</v>
      </c>
    </row>
    <row r="4124" spans="1:8" ht="54">
      <c r="A4124" s="375" t="s">
        <v>11675</v>
      </c>
      <c r="B4124" s="330" t="s">
        <v>6234</v>
      </c>
      <c r="C4124" s="375" t="s">
        <v>113</v>
      </c>
      <c r="D4124" s="375" t="s">
        <v>27683</v>
      </c>
      <c r="F4124" t="str">
        <f t="shared" si="130"/>
        <v>94762</v>
      </c>
      <c r="H4124" s="35">
        <f t="shared" si="131"/>
        <v>162</v>
      </c>
    </row>
    <row r="4125" spans="1:8" ht="67.5">
      <c r="A4125" s="375" t="s">
        <v>11676</v>
      </c>
      <c r="B4125" s="330" t="s">
        <v>6235</v>
      </c>
      <c r="C4125" s="375" t="s">
        <v>113</v>
      </c>
      <c r="D4125" s="375" t="s">
        <v>27377</v>
      </c>
      <c r="F4125" t="str">
        <f t="shared" si="130"/>
        <v>94783</v>
      </c>
      <c r="H4125" s="35">
        <f t="shared" si="131"/>
        <v>17.12</v>
      </c>
    </row>
    <row r="4126" spans="1:8" ht="67.5">
      <c r="A4126" s="375" t="s">
        <v>11677</v>
      </c>
      <c r="B4126" s="330" t="s">
        <v>6236</v>
      </c>
      <c r="C4126" s="375" t="s">
        <v>113</v>
      </c>
      <c r="D4126" s="375" t="s">
        <v>14148</v>
      </c>
      <c r="F4126" t="str">
        <f t="shared" si="130"/>
        <v>94785</v>
      </c>
      <c r="H4126" s="35">
        <f t="shared" si="131"/>
        <v>31.17</v>
      </c>
    </row>
    <row r="4127" spans="1:8" ht="67.5">
      <c r="A4127" s="375" t="s">
        <v>11678</v>
      </c>
      <c r="B4127" s="330" t="s">
        <v>6237</v>
      </c>
      <c r="C4127" s="375" t="s">
        <v>113</v>
      </c>
      <c r="D4127" s="375" t="s">
        <v>25072</v>
      </c>
      <c r="F4127" t="str">
        <f t="shared" si="130"/>
        <v>94786</v>
      </c>
      <c r="H4127" s="35">
        <f t="shared" si="131"/>
        <v>40.700000000000003</v>
      </c>
    </row>
    <row r="4128" spans="1:8" ht="67.5">
      <c r="A4128" s="375" t="s">
        <v>11679</v>
      </c>
      <c r="B4128" s="330" t="s">
        <v>6238</v>
      </c>
      <c r="C4128" s="375" t="s">
        <v>113</v>
      </c>
      <c r="D4128" s="375" t="s">
        <v>23687</v>
      </c>
      <c r="F4128" t="str">
        <f t="shared" si="130"/>
        <v>94787</v>
      </c>
      <c r="H4128" s="35">
        <f t="shared" si="131"/>
        <v>53.83</v>
      </c>
    </row>
    <row r="4129" spans="1:8" ht="67.5">
      <c r="A4129" s="375" t="s">
        <v>11680</v>
      </c>
      <c r="B4129" s="330" t="s">
        <v>6239</v>
      </c>
      <c r="C4129" s="375" t="s">
        <v>113</v>
      </c>
      <c r="D4129" s="375" t="s">
        <v>27684</v>
      </c>
      <c r="F4129" t="str">
        <f t="shared" si="130"/>
        <v>94788</v>
      </c>
      <c r="H4129" s="35">
        <f t="shared" si="131"/>
        <v>77.8</v>
      </c>
    </row>
    <row r="4130" spans="1:8" ht="67.5">
      <c r="A4130" s="375" t="s">
        <v>11681</v>
      </c>
      <c r="B4130" s="330" t="s">
        <v>6240</v>
      </c>
      <c r="C4130" s="375" t="s">
        <v>113</v>
      </c>
      <c r="D4130" s="375" t="s">
        <v>27685</v>
      </c>
      <c r="F4130" t="str">
        <f t="shared" si="130"/>
        <v>94789</v>
      </c>
      <c r="H4130" s="35">
        <f t="shared" si="131"/>
        <v>244.12</v>
      </c>
    </row>
    <row r="4131" spans="1:8" ht="67.5">
      <c r="A4131" s="375" t="s">
        <v>11682</v>
      </c>
      <c r="B4131" s="330" t="s">
        <v>6241</v>
      </c>
      <c r="C4131" s="375" t="s">
        <v>113</v>
      </c>
      <c r="D4131" s="375" t="s">
        <v>27686</v>
      </c>
      <c r="F4131" t="str">
        <f t="shared" si="130"/>
        <v>94790</v>
      </c>
      <c r="H4131" s="35">
        <f t="shared" si="131"/>
        <v>282.38</v>
      </c>
    </row>
    <row r="4132" spans="1:8" ht="67.5">
      <c r="A4132" s="375" t="s">
        <v>11683</v>
      </c>
      <c r="B4132" s="330" t="s">
        <v>6242</v>
      </c>
      <c r="C4132" s="375" t="s">
        <v>113</v>
      </c>
      <c r="D4132" s="375" t="s">
        <v>27687</v>
      </c>
      <c r="F4132" t="str">
        <f t="shared" si="130"/>
        <v>94791</v>
      </c>
      <c r="H4132" s="35">
        <f t="shared" si="131"/>
        <v>395.57</v>
      </c>
    </row>
    <row r="4133" spans="1:8" ht="54">
      <c r="A4133" s="375" t="s">
        <v>11684</v>
      </c>
      <c r="B4133" s="330" t="s">
        <v>6243</v>
      </c>
      <c r="C4133" s="375" t="s">
        <v>113</v>
      </c>
      <c r="D4133" s="375" t="s">
        <v>27688</v>
      </c>
      <c r="F4133" t="str">
        <f t="shared" si="130"/>
        <v>94863</v>
      </c>
      <c r="H4133" s="35">
        <f t="shared" si="131"/>
        <v>87.57</v>
      </c>
    </row>
    <row r="4134" spans="1:8" ht="67.5">
      <c r="A4134" s="375" t="s">
        <v>11685</v>
      </c>
      <c r="B4134" s="330" t="s">
        <v>6244</v>
      </c>
      <c r="C4134" s="375" t="s">
        <v>113</v>
      </c>
      <c r="D4134" s="375" t="s">
        <v>23762</v>
      </c>
      <c r="F4134" t="str">
        <f t="shared" si="130"/>
        <v>95141</v>
      </c>
      <c r="H4134" s="35">
        <f t="shared" si="131"/>
        <v>29.1</v>
      </c>
    </row>
    <row r="4135" spans="1:8" ht="40.5">
      <c r="A4135" s="375" t="s">
        <v>11686</v>
      </c>
      <c r="B4135" s="330" t="s">
        <v>6245</v>
      </c>
      <c r="C4135" s="375" t="s">
        <v>113</v>
      </c>
      <c r="D4135" s="375" t="s">
        <v>23647</v>
      </c>
      <c r="F4135" t="str">
        <f t="shared" si="130"/>
        <v>95237</v>
      </c>
      <c r="H4135" s="35">
        <f t="shared" si="131"/>
        <v>22.86</v>
      </c>
    </row>
    <row r="4136" spans="1:8" ht="54">
      <c r="A4136" s="375" t="s">
        <v>11687</v>
      </c>
      <c r="B4136" s="330" t="s">
        <v>6246</v>
      </c>
      <c r="C4136" s="375" t="s">
        <v>113</v>
      </c>
      <c r="D4136" s="375" t="s">
        <v>24616</v>
      </c>
      <c r="F4136" t="str">
        <f t="shared" si="130"/>
        <v>95693</v>
      </c>
      <c r="H4136" s="35">
        <f t="shared" si="131"/>
        <v>53.39</v>
      </c>
    </row>
    <row r="4137" spans="1:8" ht="40.5">
      <c r="A4137" s="375" t="s">
        <v>11688</v>
      </c>
      <c r="B4137" s="330" t="s">
        <v>6247</v>
      </c>
      <c r="C4137" s="375" t="s">
        <v>113</v>
      </c>
      <c r="D4137" s="375" t="s">
        <v>24110</v>
      </c>
      <c r="F4137" t="str">
        <f t="shared" si="130"/>
        <v>95694</v>
      </c>
      <c r="H4137" s="35">
        <f t="shared" si="131"/>
        <v>73.25</v>
      </c>
    </row>
    <row r="4138" spans="1:8" ht="54">
      <c r="A4138" s="375" t="s">
        <v>11689</v>
      </c>
      <c r="B4138" s="330" t="s">
        <v>6248</v>
      </c>
      <c r="C4138" s="375" t="s">
        <v>113</v>
      </c>
      <c r="D4138" s="375" t="s">
        <v>24726</v>
      </c>
      <c r="F4138" t="str">
        <f t="shared" si="130"/>
        <v>95695</v>
      </c>
      <c r="H4138" s="35">
        <f t="shared" si="131"/>
        <v>71.59</v>
      </c>
    </row>
    <row r="4139" spans="1:8" ht="40.5">
      <c r="A4139" s="375" t="s">
        <v>11690</v>
      </c>
      <c r="B4139" s="330" t="s">
        <v>14536</v>
      </c>
      <c r="C4139" s="375" t="s">
        <v>113</v>
      </c>
      <c r="D4139" s="375" t="s">
        <v>24011</v>
      </c>
      <c r="F4139" t="str">
        <f t="shared" si="130"/>
        <v>95696</v>
      </c>
      <c r="H4139" s="35">
        <f t="shared" si="131"/>
        <v>44.55</v>
      </c>
    </row>
    <row r="4140" spans="1:8" ht="40.5">
      <c r="A4140" s="375" t="s">
        <v>11691</v>
      </c>
      <c r="B4140" s="330" t="s">
        <v>6249</v>
      </c>
      <c r="C4140" s="375" t="s">
        <v>113</v>
      </c>
      <c r="D4140" s="375" t="s">
        <v>7777</v>
      </c>
      <c r="F4140" t="str">
        <f t="shared" si="130"/>
        <v>96637</v>
      </c>
      <c r="H4140" s="35">
        <f t="shared" si="131"/>
        <v>12.13</v>
      </c>
    </row>
    <row r="4141" spans="1:8" ht="40.5">
      <c r="A4141" s="375" t="s">
        <v>11692</v>
      </c>
      <c r="B4141" s="330" t="s">
        <v>6250</v>
      </c>
      <c r="C4141" s="375" t="s">
        <v>113</v>
      </c>
      <c r="D4141" s="375" t="s">
        <v>9084</v>
      </c>
      <c r="F4141" t="str">
        <f t="shared" si="130"/>
        <v>96638</v>
      </c>
      <c r="H4141" s="35">
        <f t="shared" si="131"/>
        <v>11.69</v>
      </c>
    </row>
    <row r="4142" spans="1:8" ht="40.5">
      <c r="A4142" s="375" t="s">
        <v>11693</v>
      </c>
      <c r="B4142" s="330" t="s">
        <v>6251</v>
      </c>
      <c r="C4142" s="375" t="s">
        <v>113</v>
      </c>
      <c r="D4142" s="375" t="s">
        <v>13830</v>
      </c>
      <c r="F4142" t="str">
        <f t="shared" si="130"/>
        <v>96639</v>
      </c>
      <c r="H4142" s="35">
        <f t="shared" si="131"/>
        <v>8.42</v>
      </c>
    </row>
    <row r="4143" spans="1:8" ht="40.5">
      <c r="A4143" s="375" t="s">
        <v>11694</v>
      </c>
      <c r="B4143" s="330" t="s">
        <v>6252</v>
      </c>
      <c r="C4143" s="375" t="s">
        <v>113</v>
      </c>
      <c r="D4143" s="375" t="s">
        <v>23454</v>
      </c>
      <c r="F4143" t="str">
        <f t="shared" si="130"/>
        <v>96640</v>
      </c>
      <c r="H4143" s="35">
        <f t="shared" si="131"/>
        <v>20.36</v>
      </c>
    </row>
    <row r="4144" spans="1:8" ht="40.5">
      <c r="A4144" s="375" t="s">
        <v>11695</v>
      </c>
      <c r="B4144" s="330" t="s">
        <v>6253</v>
      </c>
      <c r="C4144" s="375" t="s">
        <v>113</v>
      </c>
      <c r="D4144" s="375" t="s">
        <v>13766</v>
      </c>
      <c r="F4144" t="str">
        <f t="shared" si="130"/>
        <v>96641</v>
      </c>
      <c r="H4144" s="35">
        <f t="shared" si="131"/>
        <v>16.100000000000001</v>
      </c>
    </row>
    <row r="4145" spans="1:8" ht="40.5">
      <c r="A4145" s="375" t="s">
        <v>11697</v>
      </c>
      <c r="B4145" s="330" t="s">
        <v>6254</v>
      </c>
      <c r="C4145" s="375" t="s">
        <v>113</v>
      </c>
      <c r="D4145" s="375" t="s">
        <v>27689</v>
      </c>
      <c r="F4145" t="str">
        <f t="shared" si="130"/>
        <v>96642</v>
      </c>
      <c r="H4145" s="35">
        <f t="shared" si="131"/>
        <v>16.059999999999999</v>
      </c>
    </row>
    <row r="4146" spans="1:8" ht="40.5">
      <c r="A4146" s="375" t="s">
        <v>11698</v>
      </c>
      <c r="B4146" s="330" t="s">
        <v>6255</v>
      </c>
      <c r="C4146" s="375" t="s">
        <v>113</v>
      </c>
      <c r="D4146" s="375" t="s">
        <v>27690</v>
      </c>
      <c r="F4146" t="str">
        <f t="shared" si="130"/>
        <v>96643</v>
      </c>
      <c r="H4146" s="35">
        <f t="shared" si="131"/>
        <v>41.05</v>
      </c>
    </row>
    <row r="4147" spans="1:8" ht="40.5">
      <c r="A4147" s="375" t="s">
        <v>11699</v>
      </c>
      <c r="B4147" s="330" t="s">
        <v>6256</v>
      </c>
      <c r="C4147" s="375" t="s">
        <v>113</v>
      </c>
      <c r="D4147" s="375" t="s">
        <v>17241</v>
      </c>
      <c r="F4147" t="str">
        <f t="shared" si="130"/>
        <v>96650</v>
      </c>
      <c r="H4147" s="35">
        <f t="shared" si="131"/>
        <v>8.9600000000000009</v>
      </c>
    </row>
    <row r="4148" spans="1:8" ht="40.5">
      <c r="A4148" s="375" t="s">
        <v>11700</v>
      </c>
      <c r="B4148" s="330" t="s">
        <v>6257</v>
      </c>
      <c r="C4148" s="375" t="s">
        <v>113</v>
      </c>
      <c r="D4148" s="375" t="s">
        <v>13866</v>
      </c>
      <c r="F4148" t="str">
        <f t="shared" si="130"/>
        <v>96651</v>
      </c>
      <c r="H4148" s="35">
        <f t="shared" si="131"/>
        <v>8.5299999999999994</v>
      </c>
    </row>
    <row r="4149" spans="1:8" ht="40.5">
      <c r="A4149" s="375" t="s">
        <v>11701</v>
      </c>
      <c r="B4149" s="330" t="s">
        <v>6258</v>
      </c>
      <c r="C4149" s="375" t="s">
        <v>113</v>
      </c>
      <c r="D4149" s="375" t="s">
        <v>27691</v>
      </c>
      <c r="F4149" t="str">
        <f t="shared" si="130"/>
        <v>96652</v>
      </c>
      <c r="H4149" s="35">
        <f t="shared" si="131"/>
        <v>17.190000000000001</v>
      </c>
    </row>
    <row r="4150" spans="1:8" ht="40.5">
      <c r="A4150" s="375" t="s">
        <v>11703</v>
      </c>
      <c r="B4150" s="330" t="s">
        <v>6259</v>
      </c>
      <c r="C4150" s="375" t="s">
        <v>113</v>
      </c>
      <c r="D4150" s="375" t="s">
        <v>23681</v>
      </c>
      <c r="F4150" t="str">
        <f t="shared" si="130"/>
        <v>96653</v>
      </c>
      <c r="H4150" s="35">
        <f t="shared" si="131"/>
        <v>17.14</v>
      </c>
    </row>
    <row r="4151" spans="1:8" ht="40.5">
      <c r="A4151" s="375" t="s">
        <v>11705</v>
      </c>
      <c r="B4151" s="330" t="s">
        <v>6260</v>
      </c>
      <c r="C4151" s="375" t="s">
        <v>113</v>
      </c>
      <c r="D4151" s="375" t="s">
        <v>21875</v>
      </c>
      <c r="F4151" t="str">
        <f t="shared" si="130"/>
        <v>96654</v>
      </c>
      <c r="H4151" s="35">
        <f t="shared" si="131"/>
        <v>28.36</v>
      </c>
    </row>
    <row r="4152" spans="1:8" ht="40.5">
      <c r="A4152" s="375" t="s">
        <v>11706</v>
      </c>
      <c r="B4152" s="330" t="s">
        <v>6261</v>
      </c>
      <c r="C4152" s="375" t="s">
        <v>113</v>
      </c>
      <c r="D4152" s="375" t="s">
        <v>25284</v>
      </c>
      <c r="F4152" t="str">
        <f t="shared" si="130"/>
        <v>96655</v>
      </c>
      <c r="H4152" s="35">
        <f t="shared" si="131"/>
        <v>27.9</v>
      </c>
    </row>
    <row r="4153" spans="1:8" ht="40.5">
      <c r="A4153" s="375" t="s">
        <v>11707</v>
      </c>
      <c r="B4153" s="330" t="s">
        <v>6262</v>
      </c>
      <c r="C4153" s="375" t="s">
        <v>113</v>
      </c>
      <c r="D4153" s="375" t="s">
        <v>12135</v>
      </c>
      <c r="F4153" t="str">
        <f t="shared" si="130"/>
        <v>96656</v>
      </c>
      <c r="H4153" s="35">
        <f t="shared" si="131"/>
        <v>6.36</v>
      </c>
    </row>
    <row r="4154" spans="1:8" ht="40.5">
      <c r="A4154" s="375" t="s">
        <v>11708</v>
      </c>
      <c r="B4154" s="330" t="s">
        <v>6263</v>
      </c>
      <c r="C4154" s="375" t="s">
        <v>113</v>
      </c>
      <c r="D4154" s="375" t="s">
        <v>27692</v>
      </c>
      <c r="F4154" t="str">
        <f t="shared" si="130"/>
        <v>96657</v>
      </c>
      <c r="H4154" s="35">
        <f t="shared" si="131"/>
        <v>18.29</v>
      </c>
    </row>
    <row r="4155" spans="1:8" ht="40.5">
      <c r="A4155" s="375" t="s">
        <v>11709</v>
      </c>
      <c r="B4155" s="330" t="s">
        <v>6264</v>
      </c>
      <c r="C4155" s="375" t="s">
        <v>113</v>
      </c>
      <c r="D4155" s="375" t="s">
        <v>22681</v>
      </c>
      <c r="F4155" t="str">
        <f t="shared" si="130"/>
        <v>96658</v>
      </c>
      <c r="H4155" s="35">
        <f t="shared" si="131"/>
        <v>14.03</v>
      </c>
    </row>
    <row r="4156" spans="1:8" ht="40.5">
      <c r="A4156" s="375" t="s">
        <v>11711</v>
      </c>
      <c r="B4156" s="330" t="s">
        <v>6265</v>
      </c>
      <c r="C4156" s="375" t="s">
        <v>113</v>
      </c>
      <c r="D4156" s="375" t="s">
        <v>14001</v>
      </c>
      <c r="F4156" t="str">
        <f t="shared" si="130"/>
        <v>96659</v>
      </c>
      <c r="H4156" s="35">
        <f t="shared" si="131"/>
        <v>11.62</v>
      </c>
    </row>
    <row r="4157" spans="1:8" ht="40.5">
      <c r="A4157" s="375" t="s">
        <v>11712</v>
      </c>
      <c r="B4157" s="330" t="s">
        <v>6266</v>
      </c>
      <c r="C4157" s="375" t="s">
        <v>113</v>
      </c>
      <c r="D4157" s="375" t="s">
        <v>20358</v>
      </c>
      <c r="F4157" t="str">
        <f t="shared" si="130"/>
        <v>96660</v>
      </c>
      <c r="H4157" s="35">
        <f t="shared" si="131"/>
        <v>31.51</v>
      </c>
    </row>
    <row r="4158" spans="1:8" ht="40.5">
      <c r="A4158" s="375" t="s">
        <v>11713</v>
      </c>
      <c r="B4158" s="330" t="s">
        <v>6267</v>
      </c>
      <c r="C4158" s="375" t="s">
        <v>113</v>
      </c>
      <c r="D4158" s="375" t="s">
        <v>23848</v>
      </c>
      <c r="F4158" t="str">
        <f t="shared" si="130"/>
        <v>96661</v>
      </c>
      <c r="H4158" s="35">
        <f t="shared" si="131"/>
        <v>24.95</v>
      </c>
    </row>
    <row r="4159" spans="1:8" ht="40.5">
      <c r="A4159" s="375" t="s">
        <v>11714</v>
      </c>
      <c r="B4159" s="330" t="s">
        <v>6268</v>
      </c>
      <c r="C4159" s="375" t="s">
        <v>113</v>
      </c>
      <c r="D4159" s="375" t="s">
        <v>9813</v>
      </c>
      <c r="F4159" t="str">
        <f t="shared" si="130"/>
        <v>96662</v>
      </c>
      <c r="H4159" s="35">
        <f t="shared" si="131"/>
        <v>11.83</v>
      </c>
    </row>
    <row r="4160" spans="1:8" ht="40.5">
      <c r="A4160" s="375" t="s">
        <v>11715</v>
      </c>
      <c r="B4160" s="330" t="s">
        <v>6269</v>
      </c>
      <c r="C4160" s="375" t="s">
        <v>113</v>
      </c>
      <c r="D4160" s="375" t="s">
        <v>23701</v>
      </c>
      <c r="F4160" t="str">
        <f t="shared" si="130"/>
        <v>96663</v>
      </c>
      <c r="H4160" s="35">
        <f t="shared" si="131"/>
        <v>20.81</v>
      </c>
    </row>
    <row r="4161" spans="1:8" ht="40.5">
      <c r="A4161" s="375" t="s">
        <v>11716</v>
      </c>
      <c r="B4161" s="330" t="s">
        <v>6270</v>
      </c>
      <c r="C4161" s="375" t="s">
        <v>113</v>
      </c>
      <c r="D4161" s="375" t="s">
        <v>12950</v>
      </c>
      <c r="F4161" t="str">
        <f t="shared" si="130"/>
        <v>96664</v>
      </c>
      <c r="H4161" s="35">
        <f t="shared" si="131"/>
        <v>22.21</v>
      </c>
    </row>
    <row r="4162" spans="1:8" ht="40.5">
      <c r="A4162" s="375" t="s">
        <v>11717</v>
      </c>
      <c r="B4162" s="330" t="s">
        <v>6271</v>
      </c>
      <c r="C4162" s="375" t="s">
        <v>113</v>
      </c>
      <c r="D4162" s="375" t="s">
        <v>8337</v>
      </c>
      <c r="F4162" t="str">
        <f t="shared" si="130"/>
        <v>96665</v>
      </c>
      <c r="H4162" s="35">
        <f t="shared" si="131"/>
        <v>11.82</v>
      </c>
    </row>
    <row r="4163" spans="1:8" ht="40.5">
      <c r="A4163" s="375" t="s">
        <v>11718</v>
      </c>
      <c r="B4163" s="330" t="s">
        <v>6272</v>
      </c>
      <c r="C4163" s="375" t="s">
        <v>113</v>
      </c>
      <c r="D4163" s="375" t="s">
        <v>25749</v>
      </c>
      <c r="F4163" t="str">
        <f t="shared" si="130"/>
        <v>96666</v>
      </c>
      <c r="H4163" s="35">
        <f t="shared" si="131"/>
        <v>23</v>
      </c>
    </row>
    <row r="4164" spans="1:8" ht="40.5">
      <c r="A4164" s="375" t="s">
        <v>11719</v>
      </c>
      <c r="B4164" s="330" t="s">
        <v>6273</v>
      </c>
      <c r="C4164" s="375" t="s">
        <v>113</v>
      </c>
      <c r="D4164" s="375" t="s">
        <v>27693</v>
      </c>
      <c r="F4164" t="str">
        <f t="shared" si="130"/>
        <v>96667</v>
      </c>
      <c r="H4164" s="35">
        <f t="shared" si="131"/>
        <v>39.76</v>
      </c>
    </row>
    <row r="4165" spans="1:8" ht="40.5">
      <c r="A4165" s="375" t="s">
        <v>11720</v>
      </c>
      <c r="B4165" s="330" t="s">
        <v>6274</v>
      </c>
      <c r="C4165" s="375" t="s">
        <v>113</v>
      </c>
      <c r="D4165" s="375" t="s">
        <v>8814</v>
      </c>
      <c r="F4165" t="str">
        <f t="shared" ref="F4165:F4228" si="132">TRIM(A4165)</f>
        <v>96684</v>
      </c>
      <c r="H4165" s="35">
        <f t="shared" ref="H4165:H4228" si="133">ROUND(D4165*(1+$H$1),2)</f>
        <v>4.22</v>
      </c>
    </row>
    <row r="4166" spans="1:8" ht="40.5">
      <c r="A4166" s="375" t="s">
        <v>11722</v>
      </c>
      <c r="B4166" s="330" t="s">
        <v>6275</v>
      </c>
      <c r="C4166" s="375" t="s">
        <v>113</v>
      </c>
      <c r="D4166" s="375" t="s">
        <v>12081</v>
      </c>
      <c r="F4166" t="str">
        <f t="shared" si="132"/>
        <v>96685</v>
      </c>
      <c r="H4166" s="35">
        <f t="shared" si="133"/>
        <v>3.79</v>
      </c>
    </row>
    <row r="4167" spans="1:8" ht="40.5">
      <c r="A4167" s="375" t="s">
        <v>11723</v>
      </c>
      <c r="B4167" s="330" t="s">
        <v>6276</v>
      </c>
      <c r="C4167" s="375" t="s">
        <v>113</v>
      </c>
      <c r="D4167" s="375" t="s">
        <v>10895</v>
      </c>
      <c r="F4167" t="str">
        <f t="shared" si="132"/>
        <v>96686</v>
      </c>
      <c r="H4167" s="35">
        <f t="shared" si="133"/>
        <v>6.33</v>
      </c>
    </row>
    <row r="4168" spans="1:8" ht="40.5">
      <c r="A4168" s="375" t="s">
        <v>11724</v>
      </c>
      <c r="B4168" s="330" t="s">
        <v>6277</v>
      </c>
      <c r="C4168" s="375" t="s">
        <v>113</v>
      </c>
      <c r="D4168" s="375" t="s">
        <v>9877</v>
      </c>
      <c r="F4168" t="str">
        <f t="shared" si="132"/>
        <v>96687</v>
      </c>
      <c r="H4168" s="35">
        <f t="shared" si="133"/>
        <v>6.28</v>
      </c>
    </row>
    <row r="4169" spans="1:8" ht="40.5">
      <c r="A4169" s="375" t="s">
        <v>11725</v>
      </c>
      <c r="B4169" s="330" t="s">
        <v>6278</v>
      </c>
      <c r="C4169" s="375" t="s">
        <v>113</v>
      </c>
      <c r="D4169" s="375" t="s">
        <v>27425</v>
      </c>
      <c r="F4169" t="str">
        <f t="shared" si="132"/>
        <v>96688</v>
      </c>
      <c r="H4169" s="35">
        <f t="shared" si="133"/>
        <v>10.82</v>
      </c>
    </row>
    <row r="4170" spans="1:8" ht="40.5">
      <c r="A4170" s="375" t="s">
        <v>11727</v>
      </c>
      <c r="B4170" s="330" t="s">
        <v>6279</v>
      </c>
      <c r="C4170" s="375" t="s">
        <v>113</v>
      </c>
      <c r="D4170" s="375" t="s">
        <v>13736</v>
      </c>
      <c r="F4170" t="str">
        <f t="shared" si="132"/>
        <v>96689</v>
      </c>
      <c r="H4170" s="35">
        <f t="shared" si="133"/>
        <v>10.36</v>
      </c>
    </row>
    <row r="4171" spans="1:8" ht="40.5">
      <c r="A4171" s="375" t="s">
        <v>11728</v>
      </c>
      <c r="B4171" s="330" t="s">
        <v>6280</v>
      </c>
      <c r="C4171" s="375" t="s">
        <v>113</v>
      </c>
      <c r="D4171" s="375" t="s">
        <v>24847</v>
      </c>
      <c r="F4171" t="str">
        <f t="shared" si="132"/>
        <v>96690</v>
      </c>
      <c r="H4171" s="35">
        <f t="shared" si="133"/>
        <v>19.989999999999998</v>
      </c>
    </row>
    <row r="4172" spans="1:8" ht="40.5">
      <c r="A4172" s="375" t="s">
        <v>11730</v>
      </c>
      <c r="B4172" s="330" t="s">
        <v>6281</v>
      </c>
      <c r="C4172" s="375" t="s">
        <v>113</v>
      </c>
      <c r="D4172" s="375" t="s">
        <v>27624</v>
      </c>
      <c r="F4172" t="str">
        <f t="shared" si="132"/>
        <v>96691</v>
      </c>
      <c r="H4172" s="35">
        <f t="shared" si="133"/>
        <v>20.63</v>
      </c>
    </row>
    <row r="4173" spans="1:8" ht="40.5">
      <c r="A4173" s="375" t="s">
        <v>11731</v>
      </c>
      <c r="B4173" s="330" t="s">
        <v>6282</v>
      </c>
      <c r="C4173" s="375" t="s">
        <v>113</v>
      </c>
      <c r="D4173" s="375" t="s">
        <v>27694</v>
      </c>
      <c r="F4173" t="str">
        <f t="shared" si="132"/>
        <v>96692</v>
      </c>
      <c r="H4173" s="35">
        <f t="shared" si="133"/>
        <v>30.24</v>
      </c>
    </row>
    <row r="4174" spans="1:8" ht="40.5">
      <c r="A4174" s="375" t="s">
        <v>11732</v>
      </c>
      <c r="B4174" s="330" t="s">
        <v>6283</v>
      </c>
      <c r="C4174" s="375" t="s">
        <v>113</v>
      </c>
      <c r="D4174" s="375" t="s">
        <v>27695</v>
      </c>
      <c r="F4174" t="str">
        <f t="shared" si="132"/>
        <v>96693</v>
      </c>
      <c r="H4174" s="35">
        <f t="shared" si="133"/>
        <v>28.67</v>
      </c>
    </row>
    <row r="4175" spans="1:8" ht="40.5">
      <c r="A4175" s="375" t="s">
        <v>11734</v>
      </c>
      <c r="B4175" s="330" t="s">
        <v>6284</v>
      </c>
      <c r="C4175" s="375" t="s">
        <v>113</v>
      </c>
      <c r="D4175" s="375" t="s">
        <v>27696</v>
      </c>
      <c r="F4175" t="str">
        <f t="shared" si="132"/>
        <v>96694</v>
      </c>
      <c r="H4175" s="35">
        <f t="shared" si="133"/>
        <v>65.900000000000006</v>
      </c>
    </row>
    <row r="4176" spans="1:8" ht="40.5">
      <c r="A4176" s="375" t="s">
        <v>11735</v>
      </c>
      <c r="B4176" s="330" t="s">
        <v>6285</v>
      </c>
      <c r="C4176" s="375" t="s">
        <v>113</v>
      </c>
      <c r="D4176" s="375" t="s">
        <v>27697</v>
      </c>
      <c r="F4176" t="str">
        <f t="shared" si="132"/>
        <v>96695</v>
      </c>
      <c r="H4176" s="35">
        <f t="shared" si="133"/>
        <v>64.06</v>
      </c>
    </row>
    <row r="4177" spans="1:8" ht="40.5">
      <c r="A4177" s="375" t="s">
        <v>11736</v>
      </c>
      <c r="B4177" s="330" t="s">
        <v>6286</v>
      </c>
      <c r="C4177" s="375" t="s">
        <v>113</v>
      </c>
      <c r="D4177" s="375" t="s">
        <v>27698</v>
      </c>
      <c r="F4177" t="str">
        <f t="shared" si="132"/>
        <v>96696</v>
      </c>
      <c r="H4177" s="35">
        <f t="shared" si="133"/>
        <v>99.14</v>
      </c>
    </row>
    <row r="4178" spans="1:8" ht="40.5">
      <c r="A4178" s="375" t="s">
        <v>11737</v>
      </c>
      <c r="B4178" s="330" t="s">
        <v>6287</v>
      </c>
      <c r="C4178" s="375" t="s">
        <v>113</v>
      </c>
      <c r="D4178" s="375" t="s">
        <v>27699</v>
      </c>
      <c r="F4178" t="str">
        <f t="shared" si="132"/>
        <v>96697</v>
      </c>
      <c r="H4178" s="35">
        <f t="shared" si="133"/>
        <v>148.30000000000001</v>
      </c>
    </row>
    <row r="4179" spans="1:8" ht="40.5">
      <c r="A4179" s="375" t="s">
        <v>11738</v>
      </c>
      <c r="B4179" s="330" t="s">
        <v>6288</v>
      </c>
      <c r="C4179" s="375" t="s">
        <v>113</v>
      </c>
      <c r="D4179" s="375" t="s">
        <v>12557</v>
      </c>
      <c r="F4179" t="str">
        <f t="shared" si="132"/>
        <v>96698</v>
      </c>
      <c r="H4179" s="35">
        <f t="shared" si="133"/>
        <v>3.19</v>
      </c>
    </row>
    <row r="4180" spans="1:8" ht="40.5">
      <c r="A4180" s="375" t="s">
        <v>11740</v>
      </c>
      <c r="B4180" s="330" t="s">
        <v>6289</v>
      </c>
      <c r="C4180" s="375" t="s">
        <v>113</v>
      </c>
      <c r="D4180" s="375" t="s">
        <v>19518</v>
      </c>
      <c r="F4180" t="str">
        <f t="shared" si="132"/>
        <v>96699</v>
      </c>
      <c r="H4180" s="35">
        <f t="shared" si="133"/>
        <v>15.13</v>
      </c>
    </row>
    <row r="4181" spans="1:8" ht="40.5">
      <c r="A4181" s="375" t="s">
        <v>11741</v>
      </c>
      <c r="B4181" s="330" t="s">
        <v>6290</v>
      </c>
      <c r="C4181" s="375" t="s">
        <v>113</v>
      </c>
      <c r="D4181" s="375" t="s">
        <v>22161</v>
      </c>
      <c r="F4181" t="str">
        <f t="shared" si="132"/>
        <v>96700</v>
      </c>
      <c r="H4181" s="35">
        <f t="shared" si="133"/>
        <v>10.86</v>
      </c>
    </row>
    <row r="4182" spans="1:8" ht="40.5">
      <c r="A4182" s="375" t="s">
        <v>11742</v>
      </c>
      <c r="B4182" s="330" t="s">
        <v>6291</v>
      </c>
      <c r="C4182" s="375" t="s">
        <v>113</v>
      </c>
      <c r="D4182" s="375" t="s">
        <v>11744</v>
      </c>
      <c r="F4182" t="str">
        <f t="shared" si="132"/>
        <v>96701</v>
      </c>
      <c r="H4182" s="35">
        <f t="shared" si="133"/>
        <v>4.38</v>
      </c>
    </row>
    <row r="4183" spans="1:8" ht="40.5">
      <c r="A4183" s="375" t="s">
        <v>11743</v>
      </c>
      <c r="B4183" s="330" t="s">
        <v>6292</v>
      </c>
      <c r="C4183" s="375" t="s">
        <v>113</v>
      </c>
      <c r="D4183" s="375" t="s">
        <v>25022</v>
      </c>
      <c r="F4183" t="str">
        <f t="shared" si="132"/>
        <v>96702</v>
      </c>
      <c r="H4183" s="35">
        <f t="shared" si="133"/>
        <v>4.5999999999999996</v>
      </c>
    </row>
    <row r="4184" spans="1:8" ht="40.5">
      <c r="A4184" s="375" t="s">
        <v>11745</v>
      </c>
      <c r="B4184" s="330" t="s">
        <v>6293</v>
      </c>
      <c r="C4184" s="375" t="s">
        <v>113</v>
      </c>
      <c r="D4184" s="375" t="s">
        <v>13758</v>
      </c>
      <c r="F4184" t="str">
        <f t="shared" si="132"/>
        <v>96703</v>
      </c>
      <c r="H4184" s="35">
        <f t="shared" si="133"/>
        <v>9.08</v>
      </c>
    </row>
    <row r="4185" spans="1:8" ht="40.5">
      <c r="A4185" s="375" t="s">
        <v>11746</v>
      </c>
      <c r="B4185" s="330" t="s">
        <v>6294</v>
      </c>
      <c r="C4185" s="375" t="s">
        <v>113</v>
      </c>
      <c r="D4185" s="375" t="s">
        <v>11585</v>
      </c>
      <c r="F4185" t="str">
        <f t="shared" si="132"/>
        <v>96704</v>
      </c>
      <c r="H4185" s="35">
        <f t="shared" si="133"/>
        <v>10.48</v>
      </c>
    </row>
    <row r="4186" spans="1:8" ht="40.5">
      <c r="A4186" s="375" t="s">
        <v>11747</v>
      </c>
      <c r="B4186" s="330" t="s">
        <v>6295</v>
      </c>
      <c r="C4186" s="375" t="s">
        <v>113</v>
      </c>
      <c r="D4186" s="375" t="s">
        <v>16659</v>
      </c>
      <c r="F4186" t="str">
        <f t="shared" si="132"/>
        <v>96705</v>
      </c>
      <c r="H4186" s="35">
        <f t="shared" si="133"/>
        <v>13.68</v>
      </c>
    </row>
    <row r="4187" spans="1:8" ht="40.5">
      <c r="A4187" s="375" t="s">
        <v>11748</v>
      </c>
      <c r="B4187" s="330" t="s">
        <v>6296</v>
      </c>
      <c r="C4187" s="375" t="s">
        <v>113</v>
      </c>
      <c r="D4187" s="375" t="s">
        <v>27700</v>
      </c>
      <c r="F4187" t="str">
        <f t="shared" si="132"/>
        <v>96706</v>
      </c>
      <c r="H4187" s="35">
        <f t="shared" si="133"/>
        <v>20.58</v>
      </c>
    </row>
    <row r="4188" spans="1:8" ht="40.5">
      <c r="A4188" s="375" t="s">
        <v>11749</v>
      </c>
      <c r="B4188" s="330" t="s">
        <v>6297</v>
      </c>
      <c r="C4188" s="375" t="s">
        <v>113</v>
      </c>
      <c r="D4188" s="375" t="s">
        <v>23642</v>
      </c>
      <c r="F4188" t="str">
        <f t="shared" si="132"/>
        <v>96707</v>
      </c>
      <c r="H4188" s="35">
        <f t="shared" si="133"/>
        <v>42.39</v>
      </c>
    </row>
    <row r="4189" spans="1:8" ht="40.5">
      <c r="A4189" s="375" t="s">
        <v>11750</v>
      </c>
      <c r="B4189" s="330" t="s">
        <v>6298</v>
      </c>
      <c r="C4189" s="375" t="s">
        <v>113</v>
      </c>
      <c r="D4189" s="375" t="s">
        <v>26664</v>
      </c>
      <c r="F4189" t="str">
        <f t="shared" si="132"/>
        <v>96708</v>
      </c>
      <c r="H4189" s="35">
        <f t="shared" si="133"/>
        <v>66.739999999999995</v>
      </c>
    </row>
    <row r="4190" spans="1:8" ht="40.5">
      <c r="A4190" s="375" t="s">
        <v>11751</v>
      </c>
      <c r="B4190" s="330" t="s">
        <v>6299</v>
      </c>
      <c r="C4190" s="375" t="s">
        <v>113</v>
      </c>
      <c r="D4190" s="375" t="s">
        <v>27701</v>
      </c>
      <c r="F4190" t="str">
        <f t="shared" si="132"/>
        <v>96709</v>
      </c>
      <c r="H4190" s="35">
        <f t="shared" si="133"/>
        <v>105.32</v>
      </c>
    </row>
    <row r="4191" spans="1:8" ht="40.5">
      <c r="A4191" s="375" t="s">
        <v>11752</v>
      </c>
      <c r="B4191" s="330" t="s">
        <v>6300</v>
      </c>
      <c r="C4191" s="375" t="s">
        <v>113</v>
      </c>
      <c r="D4191" s="375" t="s">
        <v>25752</v>
      </c>
      <c r="F4191" t="str">
        <f t="shared" si="132"/>
        <v>96710</v>
      </c>
      <c r="H4191" s="35">
        <f t="shared" si="133"/>
        <v>5.54</v>
      </c>
    </row>
    <row r="4192" spans="1:8" ht="40.5">
      <c r="A4192" s="375" t="s">
        <v>11753</v>
      </c>
      <c r="B4192" s="330" t="s">
        <v>6301</v>
      </c>
      <c r="C4192" s="375" t="s">
        <v>113</v>
      </c>
      <c r="D4192" s="375" t="s">
        <v>14537</v>
      </c>
      <c r="F4192" t="str">
        <f t="shared" si="132"/>
        <v>96711</v>
      </c>
      <c r="H4192" s="35">
        <f t="shared" si="133"/>
        <v>8.58</v>
      </c>
    </row>
    <row r="4193" spans="1:8" ht="40.5">
      <c r="A4193" s="375" t="s">
        <v>11754</v>
      </c>
      <c r="B4193" s="330" t="s">
        <v>6302</v>
      </c>
      <c r="C4193" s="375" t="s">
        <v>113</v>
      </c>
      <c r="D4193" s="375" t="s">
        <v>24905</v>
      </c>
      <c r="F4193" t="str">
        <f t="shared" si="132"/>
        <v>96712</v>
      </c>
      <c r="H4193" s="35">
        <f t="shared" si="133"/>
        <v>16.309999999999999</v>
      </c>
    </row>
    <row r="4194" spans="1:8" ht="40.5">
      <c r="A4194" s="375" t="s">
        <v>11756</v>
      </c>
      <c r="B4194" s="330" t="s">
        <v>6303</v>
      </c>
      <c r="C4194" s="375" t="s">
        <v>113</v>
      </c>
      <c r="D4194" s="375" t="s">
        <v>24655</v>
      </c>
      <c r="F4194" t="str">
        <f t="shared" si="132"/>
        <v>96713</v>
      </c>
      <c r="H4194" s="35">
        <f t="shared" si="133"/>
        <v>22.71</v>
      </c>
    </row>
    <row r="4195" spans="1:8" ht="40.5">
      <c r="A4195" s="375" t="s">
        <v>11757</v>
      </c>
      <c r="B4195" s="330" t="s">
        <v>6304</v>
      </c>
      <c r="C4195" s="375" t="s">
        <v>113</v>
      </c>
      <c r="D4195" s="375" t="s">
        <v>24471</v>
      </c>
      <c r="F4195" t="str">
        <f t="shared" si="132"/>
        <v>96714</v>
      </c>
      <c r="H4195" s="35">
        <f t="shared" si="133"/>
        <v>38.19</v>
      </c>
    </row>
    <row r="4196" spans="1:8" ht="40.5">
      <c r="A4196" s="375" t="s">
        <v>11758</v>
      </c>
      <c r="B4196" s="330" t="s">
        <v>6305</v>
      </c>
      <c r="C4196" s="375" t="s">
        <v>113</v>
      </c>
      <c r="D4196" s="375" t="s">
        <v>21756</v>
      </c>
      <c r="F4196" t="str">
        <f t="shared" si="132"/>
        <v>96715</v>
      </c>
      <c r="H4196" s="35">
        <f t="shared" si="133"/>
        <v>71.22</v>
      </c>
    </row>
    <row r="4197" spans="1:8" ht="40.5">
      <c r="A4197" s="375" t="s">
        <v>11759</v>
      </c>
      <c r="B4197" s="330" t="s">
        <v>6306</v>
      </c>
      <c r="C4197" s="375" t="s">
        <v>113</v>
      </c>
      <c r="D4197" s="375" t="s">
        <v>26977</v>
      </c>
      <c r="F4197" t="str">
        <f t="shared" si="132"/>
        <v>96716</v>
      </c>
      <c r="H4197" s="35">
        <f t="shared" si="133"/>
        <v>106.83</v>
      </c>
    </row>
    <row r="4198" spans="1:8" ht="40.5">
      <c r="A4198" s="375" t="s">
        <v>11760</v>
      </c>
      <c r="B4198" s="330" t="s">
        <v>6307</v>
      </c>
      <c r="C4198" s="375" t="s">
        <v>113</v>
      </c>
      <c r="D4198" s="375" t="s">
        <v>27702</v>
      </c>
      <c r="F4198" t="str">
        <f t="shared" si="132"/>
        <v>96717</v>
      </c>
      <c r="H4198" s="35">
        <f t="shared" si="133"/>
        <v>168.04</v>
      </c>
    </row>
    <row r="4199" spans="1:8" ht="54">
      <c r="A4199" s="375" t="s">
        <v>11761</v>
      </c>
      <c r="B4199" s="330" t="s">
        <v>6308</v>
      </c>
      <c r="C4199" s="375" t="s">
        <v>113</v>
      </c>
      <c r="D4199" s="375" t="s">
        <v>21870</v>
      </c>
      <c r="F4199" t="str">
        <f t="shared" si="132"/>
        <v>96736</v>
      </c>
      <c r="H4199" s="35">
        <f t="shared" si="133"/>
        <v>4.82</v>
      </c>
    </row>
    <row r="4200" spans="1:8" ht="54">
      <c r="A4200" s="375" t="s">
        <v>11763</v>
      </c>
      <c r="B4200" s="330" t="s">
        <v>6309</v>
      </c>
      <c r="C4200" s="375" t="s">
        <v>113</v>
      </c>
      <c r="D4200" s="375" t="s">
        <v>9895</v>
      </c>
      <c r="F4200" t="str">
        <f t="shared" si="132"/>
        <v>96737</v>
      </c>
      <c r="H4200" s="35">
        <f t="shared" si="133"/>
        <v>5.48</v>
      </c>
    </row>
    <row r="4201" spans="1:8" ht="54">
      <c r="A4201" s="375" t="s">
        <v>11764</v>
      </c>
      <c r="B4201" s="330" t="s">
        <v>6310</v>
      </c>
      <c r="C4201" s="375" t="s">
        <v>113</v>
      </c>
      <c r="D4201" s="375" t="s">
        <v>11147</v>
      </c>
      <c r="F4201" t="str">
        <f t="shared" si="132"/>
        <v>96738</v>
      </c>
      <c r="H4201" s="35">
        <f t="shared" si="133"/>
        <v>17.41</v>
      </c>
    </row>
    <row r="4202" spans="1:8" ht="54">
      <c r="A4202" s="375" t="s">
        <v>11765</v>
      </c>
      <c r="B4202" s="330" t="s">
        <v>6311</v>
      </c>
      <c r="C4202" s="375" t="s">
        <v>113</v>
      </c>
      <c r="D4202" s="375" t="s">
        <v>13759</v>
      </c>
      <c r="F4202" t="str">
        <f t="shared" si="132"/>
        <v>96739</v>
      </c>
      <c r="H4202" s="35">
        <f t="shared" si="133"/>
        <v>7.07</v>
      </c>
    </row>
    <row r="4203" spans="1:8" ht="54">
      <c r="A4203" s="375" t="s">
        <v>11767</v>
      </c>
      <c r="B4203" s="330" t="s">
        <v>6312</v>
      </c>
      <c r="C4203" s="375" t="s">
        <v>113</v>
      </c>
      <c r="D4203" s="375" t="s">
        <v>24996</v>
      </c>
      <c r="F4203" t="str">
        <f t="shared" si="132"/>
        <v>96740</v>
      </c>
      <c r="H4203" s="35">
        <f t="shared" si="133"/>
        <v>26.97</v>
      </c>
    </row>
    <row r="4204" spans="1:8" ht="54">
      <c r="A4204" s="375" t="s">
        <v>11768</v>
      </c>
      <c r="B4204" s="330" t="s">
        <v>6313</v>
      </c>
      <c r="C4204" s="375" t="s">
        <v>113</v>
      </c>
      <c r="D4204" s="375" t="s">
        <v>11530</v>
      </c>
      <c r="F4204" t="str">
        <f t="shared" si="132"/>
        <v>96741</v>
      </c>
      <c r="H4204" s="35">
        <f t="shared" si="133"/>
        <v>10.95</v>
      </c>
    </row>
    <row r="4205" spans="1:8" ht="54">
      <c r="A4205" s="375" t="s">
        <v>11769</v>
      </c>
      <c r="B4205" s="330" t="s">
        <v>6314</v>
      </c>
      <c r="C4205" s="375" t="s">
        <v>113</v>
      </c>
      <c r="D4205" s="375" t="s">
        <v>21128</v>
      </c>
      <c r="F4205" t="str">
        <f t="shared" si="132"/>
        <v>96742</v>
      </c>
      <c r="H4205" s="35">
        <f t="shared" si="133"/>
        <v>16.63</v>
      </c>
    </row>
    <row r="4206" spans="1:8" ht="54">
      <c r="A4206" s="375" t="s">
        <v>11770</v>
      </c>
      <c r="B4206" s="330" t="s">
        <v>6315</v>
      </c>
      <c r="C4206" s="375" t="s">
        <v>113</v>
      </c>
      <c r="D4206" s="375" t="s">
        <v>23636</v>
      </c>
      <c r="F4206" t="str">
        <f t="shared" si="132"/>
        <v>96743</v>
      </c>
      <c r="H4206" s="35">
        <f t="shared" si="133"/>
        <v>21.35</v>
      </c>
    </row>
    <row r="4207" spans="1:8" ht="54">
      <c r="A4207" s="375" t="s">
        <v>11771</v>
      </c>
      <c r="B4207" s="330" t="s">
        <v>6316</v>
      </c>
      <c r="C4207" s="375" t="s">
        <v>113</v>
      </c>
      <c r="D4207" s="375" t="s">
        <v>23872</v>
      </c>
      <c r="F4207" t="str">
        <f t="shared" si="132"/>
        <v>96744</v>
      </c>
      <c r="H4207" s="35">
        <f t="shared" si="133"/>
        <v>45.3</v>
      </c>
    </row>
    <row r="4208" spans="1:8" ht="54">
      <c r="A4208" s="375" t="s">
        <v>11772</v>
      </c>
      <c r="B4208" s="330" t="s">
        <v>6317</v>
      </c>
      <c r="C4208" s="375" t="s">
        <v>113</v>
      </c>
      <c r="D4208" s="375" t="s">
        <v>27703</v>
      </c>
      <c r="F4208" t="str">
        <f t="shared" si="132"/>
        <v>96745</v>
      </c>
      <c r="H4208" s="35">
        <f t="shared" si="133"/>
        <v>66.040000000000006</v>
      </c>
    </row>
    <row r="4209" spans="1:8" ht="54">
      <c r="A4209" s="375" t="s">
        <v>11773</v>
      </c>
      <c r="B4209" s="330" t="s">
        <v>6318</v>
      </c>
      <c r="C4209" s="375" t="s">
        <v>113</v>
      </c>
      <c r="D4209" s="375" t="s">
        <v>27704</v>
      </c>
      <c r="F4209" t="str">
        <f t="shared" si="132"/>
        <v>96746</v>
      </c>
      <c r="H4209" s="35">
        <f t="shared" si="133"/>
        <v>105.26</v>
      </c>
    </row>
    <row r="4210" spans="1:8" ht="54">
      <c r="A4210" s="375" t="s">
        <v>11774</v>
      </c>
      <c r="B4210" s="330" t="s">
        <v>6319</v>
      </c>
      <c r="C4210" s="375" t="s">
        <v>113</v>
      </c>
      <c r="D4210" s="375" t="s">
        <v>9946</v>
      </c>
      <c r="F4210" t="str">
        <f t="shared" si="132"/>
        <v>96747</v>
      </c>
      <c r="H4210" s="35">
        <f t="shared" si="133"/>
        <v>6.85</v>
      </c>
    </row>
    <row r="4211" spans="1:8" ht="54">
      <c r="A4211" s="375" t="s">
        <v>11775</v>
      </c>
      <c r="B4211" s="330" t="s">
        <v>6320</v>
      </c>
      <c r="C4211" s="375" t="s">
        <v>113</v>
      </c>
      <c r="D4211" s="375" t="s">
        <v>8251</v>
      </c>
      <c r="F4211" t="str">
        <f t="shared" si="132"/>
        <v>96748</v>
      </c>
      <c r="H4211" s="35">
        <f t="shared" si="133"/>
        <v>7.67</v>
      </c>
    </row>
    <row r="4212" spans="1:8" ht="54">
      <c r="A4212" s="375" t="s">
        <v>11777</v>
      </c>
      <c r="B4212" s="330" t="s">
        <v>6321</v>
      </c>
      <c r="C4212" s="375" t="s">
        <v>113</v>
      </c>
      <c r="D4212" s="375" t="s">
        <v>24438</v>
      </c>
      <c r="F4212" t="str">
        <f t="shared" si="132"/>
        <v>96749</v>
      </c>
      <c r="H4212" s="35">
        <f t="shared" si="133"/>
        <v>10.4</v>
      </c>
    </row>
    <row r="4213" spans="1:8" ht="54">
      <c r="A4213" s="375" t="s">
        <v>11779</v>
      </c>
      <c r="B4213" s="330" t="s">
        <v>6322</v>
      </c>
      <c r="C4213" s="375" t="s">
        <v>113</v>
      </c>
      <c r="D4213" s="375" t="s">
        <v>27705</v>
      </c>
      <c r="F4213" t="str">
        <f t="shared" si="132"/>
        <v>96750</v>
      </c>
      <c r="H4213" s="35">
        <f t="shared" si="133"/>
        <v>13.59</v>
      </c>
    </row>
    <row r="4214" spans="1:8" ht="54">
      <c r="A4214" s="375" t="s">
        <v>11780</v>
      </c>
      <c r="B4214" s="330" t="s">
        <v>6323</v>
      </c>
      <c r="C4214" s="375" t="s">
        <v>113</v>
      </c>
      <c r="D4214" s="375" t="s">
        <v>24775</v>
      </c>
      <c r="F4214" t="str">
        <f t="shared" si="132"/>
        <v>96751</v>
      </c>
      <c r="H4214" s="35">
        <f t="shared" si="133"/>
        <v>24.39</v>
      </c>
    </row>
    <row r="4215" spans="1:8" ht="54">
      <c r="A4215" s="375" t="s">
        <v>11781</v>
      </c>
      <c r="B4215" s="330" t="s">
        <v>6324</v>
      </c>
      <c r="C4215" s="375" t="s">
        <v>113</v>
      </c>
      <c r="D4215" s="375" t="s">
        <v>13786</v>
      </c>
      <c r="F4215" t="str">
        <f t="shared" si="132"/>
        <v>96752</v>
      </c>
      <c r="H4215" s="35">
        <f t="shared" si="133"/>
        <v>31.4</v>
      </c>
    </row>
    <row r="4216" spans="1:8" ht="54">
      <c r="A4216" s="375" t="s">
        <v>11782</v>
      </c>
      <c r="B4216" s="330" t="s">
        <v>6325</v>
      </c>
      <c r="C4216" s="375" t="s">
        <v>113</v>
      </c>
      <c r="D4216" s="375" t="s">
        <v>27706</v>
      </c>
      <c r="F4216" t="str">
        <f t="shared" si="132"/>
        <v>96753</v>
      </c>
      <c r="H4216" s="35">
        <f t="shared" si="133"/>
        <v>70.27</v>
      </c>
    </row>
    <row r="4217" spans="1:8" ht="54">
      <c r="A4217" s="375" t="s">
        <v>11783</v>
      </c>
      <c r="B4217" s="330" t="s">
        <v>6326</v>
      </c>
      <c r="C4217" s="375" t="s">
        <v>113</v>
      </c>
      <c r="D4217" s="375" t="s">
        <v>24366</v>
      </c>
      <c r="F4217" t="str">
        <f t="shared" si="132"/>
        <v>96754</v>
      </c>
      <c r="H4217" s="35">
        <f t="shared" si="133"/>
        <v>98.07</v>
      </c>
    </row>
    <row r="4218" spans="1:8" ht="54">
      <c r="A4218" s="375" t="s">
        <v>11784</v>
      </c>
      <c r="B4218" s="330" t="s">
        <v>6327</v>
      </c>
      <c r="C4218" s="375" t="s">
        <v>113</v>
      </c>
      <c r="D4218" s="375" t="s">
        <v>27707</v>
      </c>
      <c r="F4218" t="str">
        <f t="shared" si="132"/>
        <v>96755</v>
      </c>
      <c r="H4218" s="35">
        <f t="shared" si="133"/>
        <v>148.25</v>
      </c>
    </row>
    <row r="4219" spans="1:8" ht="54">
      <c r="A4219" s="375" t="s">
        <v>11785</v>
      </c>
      <c r="B4219" s="330" t="s">
        <v>6328</v>
      </c>
      <c r="C4219" s="375" t="s">
        <v>113</v>
      </c>
      <c r="D4219" s="375" t="s">
        <v>25434</v>
      </c>
      <c r="F4219" t="str">
        <f t="shared" si="132"/>
        <v>96756</v>
      </c>
      <c r="H4219" s="35">
        <f t="shared" si="133"/>
        <v>12.23</v>
      </c>
    </row>
    <row r="4220" spans="1:8" ht="54">
      <c r="A4220" s="375" t="s">
        <v>11787</v>
      </c>
      <c r="B4220" s="330" t="s">
        <v>6329</v>
      </c>
      <c r="C4220" s="375" t="s">
        <v>113</v>
      </c>
      <c r="D4220" s="375" t="s">
        <v>13723</v>
      </c>
      <c r="F4220" t="str">
        <f t="shared" si="132"/>
        <v>96757</v>
      </c>
      <c r="H4220" s="35">
        <f t="shared" si="133"/>
        <v>11.81</v>
      </c>
    </row>
    <row r="4221" spans="1:8" ht="54">
      <c r="A4221" s="375" t="s">
        <v>11788</v>
      </c>
      <c r="B4221" s="330" t="s">
        <v>6330</v>
      </c>
      <c r="C4221" s="375" t="s">
        <v>113</v>
      </c>
      <c r="D4221" s="375" t="s">
        <v>27708</v>
      </c>
      <c r="F4221" t="str">
        <f t="shared" si="132"/>
        <v>96758</v>
      </c>
      <c r="H4221" s="35">
        <f t="shared" si="133"/>
        <v>13.98</v>
      </c>
    </row>
    <row r="4222" spans="1:8" ht="54">
      <c r="A4222" s="375" t="s">
        <v>11789</v>
      </c>
      <c r="B4222" s="330" t="s">
        <v>6331</v>
      </c>
      <c r="C4222" s="375" t="s">
        <v>113</v>
      </c>
      <c r="D4222" s="375" t="s">
        <v>27709</v>
      </c>
      <c r="F4222" t="str">
        <f t="shared" si="132"/>
        <v>96759</v>
      </c>
      <c r="H4222" s="35">
        <f t="shared" si="133"/>
        <v>20.05</v>
      </c>
    </row>
    <row r="4223" spans="1:8" ht="54">
      <c r="A4223" s="375" t="s">
        <v>11790</v>
      </c>
      <c r="B4223" s="330" t="s">
        <v>6332</v>
      </c>
      <c r="C4223" s="375" t="s">
        <v>113</v>
      </c>
      <c r="D4223" s="375" t="s">
        <v>27710</v>
      </c>
      <c r="F4223" t="str">
        <f t="shared" si="132"/>
        <v>96760</v>
      </c>
      <c r="H4223" s="35">
        <f t="shared" si="133"/>
        <v>28.58</v>
      </c>
    </row>
    <row r="4224" spans="1:8" ht="54">
      <c r="A4224" s="375" t="s">
        <v>11791</v>
      </c>
      <c r="B4224" s="330" t="s">
        <v>6333</v>
      </c>
      <c r="C4224" s="375" t="s">
        <v>113</v>
      </c>
      <c r="D4224" s="375" t="s">
        <v>14481</v>
      </c>
      <c r="F4224" t="str">
        <f t="shared" si="132"/>
        <v>96761</v>
      </c>
      <c r="H4224" s="35">
        <f t="shared" si="133"/>
        <v>39.79</v>
      </c>
    </row>
    <row r="4225" spans="1:8" ht="54">
      <c r="A4225" s="375" t="s">
        <v>11792</v>
      </c>
      <c r="B4225" s="330" t="s">
        <v>6334</v>
      </c>
      <c r="C4225" s="375" t="s">
        <v>113</v>
      </c>
      <c r="D4225" s="375" t="s">
        <v>27711</v>
      </c>
      <c r="F4225" t="str">
        <f t="shared" si="132"/>
        <v>96762</v>
      </c>
      <c r="H4225" s="35">
        <f t="shared" si="133"/>
        <v>76.989999999999995</v>
      </c>
    </row>
    <row r="4226" spans="1:8" ht="54">
      <c r="A4226" s="375" t="s">
        <v>11793</v>
      </c>
      <c r="B4226" s="330" t="s">
        <v>6335</v>
      </c>
      <c r="C4226" s="375" t="s">
        <v>113</v>
      </c>
      <c r="D4226" s="375" t="s">
        <v>25470</v>
      </c>
      <c r="F4226" t="str">
        <f t="shared" si="132"/>
        <v>96763</v>
      </c>
      <c r="H4226" s="35">
        <f t="shared" si="133"/>
        <v>105.38</v>
      </c>
    </row>
    <row r="4227" spans="1:8" ht="54">
      <c r="A4227" s="375" t="s">
        <v>11794</v>
      </c>
      <c r="B4227" s="330" t="s">
        <v>6336</v>
      </c>
      <c r="C4227" s="375" t="s">
        <v>113</v>
      </c>
      <c r="D4227" s="375" t="s">
        <v>27712</v>
      </c>
      <c r="F4227" t="str">
        <f t="shared" si="132"/>
        <v>96764</v>
      </c>
      <c r="H4227" s="35">
        <f t="shared" si="133"/>
        <v>167.95</v>
      </c>
    </row>
    <row r="4228" spans="1:8" ht="40.5">
      <c r="A4228" s="375" t="s">
        <v>11795</v>
      </c>
      <c r="B4228" s="330" t="s">
        <v>6337</v>
      </c>
      <c r="C4228" s="375" t="s">
        <v>113</v>
      </c>
      <c r="D4228" s="375" t="s">
        <v>27713</v>
      </c>
      <c r="F4228" t="str">
        <f t="shared" si="132"/>
        <v>96802</v>
      </c>
      <c r="H4228" s="35">
        <f t="shared" si="133"/>
        <v>247.24</v>
      </c>
    </row>
    <row r="4229" spans="1:8" ht="40.5">
      <c r="A4229" s="375" t="s">
        <v>11796</v>
      </c>
      <c r="B4229" s="330" t="s">
        <v>6338</v>
      </c>
      <c r="C4229" s="375" t="s">
        <v>113</v>
      </c>
      <c r="D4229" s="375" t="s">
        <v>27714</v>
      </c>
      <c r="F4229" t="str">
        <f t="shared" ref="F4229:F4292" si="134">TRIM(A4229)</f>
        <v>96803</v>
      </c>
      <c r="H4229" s="35">
        <f t="shared" ref="H4229:H4292" si="135">ROUND(D4229*(1+$H$1),2)</f>
        <v>126.95</v>
      </c>
    </row>
    <row r="4230" spans="1:8" ht="54">
      <c r="A4230" s="375" t="s">
        <v>11797</v>
      </c>
      <c r="B4230" s="330" t="s">
        <v>6339</v>
      </c>
      <c r="C4230" s="375" t="s">
        <v>113</v>
      </c>
      <c r="D4230" s="375" t="s">
        <v>27715</v>
      </c>
      <c r="F4230" t="str">
        <f t="shared" si="134"/>
        <v>96804</v>
      </c>
      <c r="H4230" s="35">
        <f t="shared" si="135"/>
        <v>227.19</v>
      </c>
    </row>
    <row r="4231" spans="1:8" ht="40.5">
      <c r="A4231" s="375" t="s">
        <v>11798</v>
      </c>
      <c r="B4231" s="330" t="s">
        <v>6340</v>
      </c>
      <c r="C4231" s="375" t="s">
        <v>113</v>
      </c>
      <c r="D4231" s="375" t="s">
        <v>27716</v>
      </c>
      <c r="F4231" t="str">
        <f t="shared" si="134"/>
        <v>96805</v>
      </c>
      <c r="H4231" s="35">
        <f t="shared" si="135"/>
        <v>255.27</v>
      </c>
    </row>
    <row r="4232" spans="1:8" ht="40.5">
      <c r="A4232" s="375" t="s">
        <v>11799</v>
      </c>
      <c r="B4232" s="330" t="s">
        <v>6341</v>
      </c>
      <c r="C4232" s="375" t="s">
        <v>113</v>
      </c>
      <c r="D4232" s="375" t="s">
        <v>27717</v>
      </c>
      <c r="F4232" t="str">
        <f t="shared" si="134"/>
        <v>96806</v>
      </c>
      <c r="H4232" s="35">
        <f t="shared" si="135"/>
        <v>123.85</v>
      </c>
    </row>
    <row r="4233" spans="1:8" ht="54">
      <c r="A4233" s="375" t="s">
        <v>11800</v>
      </c>
      <c r="B4233" s="330" t="s">
        <v>6342</v>
      </c>
      <c r="C4233" s="375" t="s">
        <v>113</v>
      </c>
      <c r="D4233" s="375" t="s">
        <v>27718</v>
      </c>
      <c r="F4233" t="str">
        <f t="shared" si="134"/>
        <v>96807</v>
      </c>
      <c r="H4233" s="35">
        <f t="shared" si="135"/>
        <v>206.48</v>
      </c>
    </row>
    <row r="4234" spans="1:8" ht="40.5">
      <c r="A4234" s="375" t="s">
        <v>11801</v>
      </c>
      <c r="B4234" s="330" t="s">
        <v>6343</v>
      </c>
      <c r="C4234" s="375" t="s">
        <v>113</v>
      </c>
      <c r="D4234" s="375" t="s">
        <v>24524</v>
      </c>
      <c r="F4234" t="str">
        <f t="shared" si="134"/>
        <v>96808</v>
      </c>
      <c r="H4234" s="35">
        <f t="shared" si="135"/>
        <v>11.63</v>
      </c>
    </row>
    <row r="4235" spans="1:8" ht="40.5">
      <c r="A4235" s="375" t="s">
        <v>11802</v>
      </c>
      <c r="B4235" s="330" t="s">
        <v>6344</v>
      </c>
      <c r="C4235" s="375" t="s">
        <v>113</v>
      </c>
      <c r="D4235" s="375" t="s">
        <v>24950</v>
      </c>
      <c r="F4235" t="str">
        <f t="shared" si="134"/>
        <v>96809</v>
      </c>
      <c r="H4235" s="35">
        <f t="shared" si="135"/>
        <v>13.3</v>
      </c>
    </row>
    <row r="4236" spans="1:8" ht="40.5">
      <c r="A4236" s="375" t="s">
        <v>11803</v>
      </c>
      <c r="B4236" s="330" t="s">
        <v>6345</v>
      </c>
      <c r="C4236" s="375" t="s">
        <v>113</v>
      </c>
      <c r="D4236" s="375" t="s">
        <v>14535</v>
      </c>
      <c r="F4236" t="str">
        <f t="shared" si="134"/>
        <v>96810</v>
      </c>
      <c r="H4236" s="35">
        <f t="shared" si="135"/>
        <v>14.42</v>
      </c>
    </row>
    <row r="4237" spans="1:8" ht="40.5">
      <c r="A4237" s="375" t="s">
        <v>11804</v>
      </c>
      <c r="B4237" s="330" t="s">
        <v>6346</v>
      </c>
      <c r="C4237" s="375" t="s">
        <v>113</v>
      </c>
      <c r="D4237" s="375" t="s">
        <v>12688</v>
      </c>
      <c r="F4237" t="str">
        <f t="shared" si="134"/>
        <v>96811</v>
      </c>
      <c r="H4237" s="35">
        <f t="shared" si="135"/>
        <v>15.52</v>
      </c>
    </row>
    <row r="4238" spans="1:8" ht="40.5">
      <c r="A4238" s="375" t="s">
        <v>11806</v>
      </c>
      <c r="B4238" s="330" t="s">
        <v>6347</v>
      </c>
      <c r="C4238" s="375" t="s">
        <v>113</v>
      </c>
      <c r="D4238" s="375" t="s">
        <v>22425</v>
      </c>
      <c r="F4238" t="str">
        <f t="shared" si="134"/>
        <v>96812</v>
      </c>
      <c r="H4238" s="35">
        <f t="shared" si="135"/>
        <v>14.92</v>
      </c>
    </row>
    <row r="4239" spans="1:8" ht="40.5">
      <c r="A4239" s="375" t="s">
        <v>11807</v>
      </c>
      <c r="B4239" s="330" t="s">
        <v>6348</v>
      </c>
      <c r="C4239" s="375" t="s">
        <v>113</v>
      </c>
      <c r="D4239" s="375" t="s">
        <v>11702</v>
      </c>
      <c r="F4239" t="str">
        <f t="shared" si="134"/>
        <v>96813</v>
      </c>
      <c r="H4239" s="35">
        <f t="shared" si="135"/>
        <v>17.170000000000002</v>
      </c>
    </row>
    <row r="4240" spans="1:8" ht="40.5">
      <c r="A4240" s="375" t="s">
        <v>11808</v>
      </c>
      <c r="B4240" s="330" t="s">
        <v>6349</v>
      </c>
      <c r="C4240" s="375" t="s">
        <v>113</v>
      </c>
      <c r="D4240" s="375" t="s">
        <v>14352</v>
      </c>
      <c r="F4240" t="str">
        <f t="shared" si="134"/>
        <v>96814</v>
      </c>
      <c r="H4240" s="35">
        <f t="shared" si="135"/>
        <v>14.54</v>
      </c>
    </row>
    <row r="4241" spans="1:8" ht="40.5">
      <c r="A4241" s="375" t="s">
        <v>11809</v>
      </c>
      <c r="B4241" s="330" t="s">
        <v>6350</v>
      </c>
      <c r="C4241" s="375" t="s">
        <v>113</v>
      </c>
      <c r="D4241" s="375" t="s">
        <v>14461</v>
      </c>
      <c r="F4241" t="str">
        <f t="shared" si="134"/>
        <v>96815</v>
      </c>
      <c r="H4241" s="35">
        <f t="shared" si="135"/>
        <v>24.42</v>
      </c>
    </row>
    <row r="4242" spans="1:8" ht="40.5">
      <c r="A4242" s="375" t="s">
        <v>11810</v>
      </c>
      <c r="B4242" s="330" t="s">
        <v>6351</v>
      </c>
      <c r="C4242" s="375" t="s">
        <v>113</v>
      </c>
      <c r="D4242" s="375" t="s">
        <v>17049</v>
      </c>
      <c r="F4242" t="str">
        <f t="shared" si="134"/>
        <v>96816</v>
      </c>
      <c r="H4242" s="35">
        <f t="shared" si="135"/>
        <v>20.14</v>
      </c>
    </row>
    <row r="4243" spans="1:8" ht="40.5">
      <c r="A4243" s="375" t="s">
        <v>11811</v>
      </c>
      <c r="B4243" s="330" t="s">
        <v>6352</v>
      </c>
      <c r="C4243" s="375" t="s">
        <v>113</v>
      </c>
      <c r="D4243" s="375" t="s">
        <v>23857</v>
      </c>
      <c r="F4243" t="str">
        <f t="shared" si="134"/>
        <v>96817</v>
      </c>
      <c r="H4243" s="35">
        <f t="shared" si="135"/>
        <v>22.87</v>
      </c>
    </row>
    <row r="4244" spans="1:8" ht="40.5">
      <c r="A4244" s="375" t="s">
        <v>11812</v>
      </c>
      <c r="B4244" s="330" t="s">
        <v>6353</v>
      </c>
      <c r="C4244" s="375" t="s">
        <v>113</v>
      </c>
      <c r="D4244" s="375" t="s">
        <v>12694</v>
      </c>
      <c r="F4244" t="str">
        <f t="shared" si="134"/>
        <v>96818</v>
      </c>
      <c r="H4244" s="35">
        <f t="shared" si="135"/>
        <v>21.32</v>
      </c>
    </row>
    <row r="4245" spans="1:8" ht="40.5">
      <c r="A4245" s="375" t="s">
        <v>11814</v>
      </c>
      <c r="B4245" s="330" t="s">
        <v>6354</v>
      </c>
      <c r="C4245" s="375" t="s">
        <v>113</v>
      </c>
      <c r="D4245" s="375" t="s">
        <v>12694</v>
      </c>
      <c r="F4245" t="str">
        <f t="shared" si="134"/>
        <v>96819</v>
      </c>
      <c r="H4245" s="35">
        <f t="shared" si="135"/>
        <v>21.32</v>
      </c>
    </row>
    <row r="4246" spans="1:8" ht="40.5">
      <c r="A4246" s="375" t="s">
        <v>11815</v>
      </c>
      <c r="B4246" s="330" t="s">
        <v>6355</v>
      </c>
      <c r="C4246" s="375" t="s">
        <v>113</v>
      </c>
      <c r="D4246" s="375" t="s">
        <v>24576</v>
      </c>
      <c r="F4246" t="str">
        <f t="shared" si="134"/>
        <v>96820</v>
      </c>
      <c r="H4246" s="35">
        <f t="shared" si="135"/>
        <v>38.6</v>
      </c>
    </row>
    <row r="4247" spans="1:8" ht="40.5">
      <c r="A4247" s="375" t="s">
        <v>11816</v>
      </c>
      <c r="B4247" s="330" t="s">
        <v>6356</v>
      </c>
      <c r="C4247" s="375" t="s">
        <v>113</v>
      </c>
      <c r="D4247" s="375" t="s">
        <v>23352</v>
      </c>
      <c r="F4247" t="str">
        <f t="shared" si="134"/>
        <v>96821</v>
      </c>
      <c r="H4247" s="35">
        <f t="shared" si="135"/>
        <v>32.94</v>
      </c>
    </row>
    <row r="4248" spans="1:8" ht="40.5">
      <c r="A4248" s="375" t="s">
        <v>11817</v>
      </c>
      <c r="B4248" s="330" t="s">
        <v>6357</v>
      </c>
      <c r="C4248" s="375" t="s">
        <v>113</v>
      </c>
      <c r="D4248" s="375" t="s">
        <v>23677</v>
      </c>
      <c r="F4248" t="str">
        <f t="shared" si="134"/>
        <v>96822</v>
      </c>
      <c r="H4248" s="35">
        <f t="shared" si="135"/>
        <v>33.380000000000003</v>
      </c>
    </row>
    <row r="4249" spans="1:8" ht="40.5">
      <c r="A4249" s="375" t="s">
        <v>11818</v>
      </c>
      <c r="B4249" s="330" t="s">
        <v>6358</v>
      </c>
      <c r="C4249" s="375" t="s">
        <v>113</v>
      </c>
      <c r="D4249" s="375" t="s">
        <v>24555</v>
      </c>
      <c r="F4249" t="str">
        <f t="shared" si="134"/>
        <v>96823</v>
      </c>
      <c r="H4249" s="35">
        <f t="shared" si="135"/>
        <v>13.77</v>
      </c>
    </row>
    <row r="4250" spans="1:8" ht="40.5">
      <c r="A4250" s="375" t="s">
        <v>11820</v>
      </c>
      <c r="B4250" s="330" t="s">
        <v>6359</v>
      </c>
      <c r="C4250" s="375" t="s">
        <v>113</v>
      </c>
      <c r="D4250" s="375" t="s">
        <v>12688</v>
      </c>
      <c r="F4250" t="str">
        <f t="shared" si="134"/>
        <v>96824</v>
      </c>
      <c r="H4250" s="35">
        <f t="shared" si="135"/>
        <v>15.52</v>
      </c>
    </row>
    <row r="4251" spans="1:8" ht="40.5">
      <c r="A4251" s="375" t="s">
        <v>11821</v>
      </c>
      <c r="B4251" s="330" t="s">
        <v>6360</v>
      </c>
      <c r="C4251" s="375" t="s">
        <v>113</v>
      </c>
      <c r="D4251" s="375" t="s">
        <v>14151</v>
      </c>
      <c r="F4251" t="str">
        <f t="shared" si="134"/>
        <v>96825</v>
      </c>
      <c r="H4251" s="35">
        <f t="shared" si="135"/>
        <v>20.96</v>
      </c>
    </row>
    <row r="4252" spans="1:8" ht="40.5">
      <c r="A4252" s="375" t="s">
        <v>11822</v>
      </c>
      <c r="B4252" s="330" t="s">
        <v>6361</v>
      </c>
      <c r="C4252" s="375" t="s">
        <v>113</v>
      </c>
      <c r="D4252" s="375" t="s">
        <v>23707</v>
      </c>
      <c r="F4252" t="str">
        <f t="shared" si="134"/>
        <v>96826</v>
      </c>
      <c r="H4252" s="35">
        <f t="shared" si="135"/>
        <v>19.059999999999999</v>
      </c>
    </row>
    <row r="4253" spans="1:8" ht="40.5">
      <c r="A4253" s="375" t="s">
        <v>11823</v>
      </c>
      <c r="B4253" s="330" t="s">
        <v>6362</v>
      </c>
      <c r="C4253" s="375" t="s">
        <v>113</v>
      </c>
      <c r="D4253" s="375" t="s">
        <v>22430</v>
      </c>
      <c r="F4253" t="str">
        <f t="shared" si="134"/>
        <v>96827</v>
      </c>
      <c r="H4253" s="35">
        <f t="shared" si="135"/>
        <v>19.77</v>
      </c>
    </row>
    <row r="4254" spans="1:8" ht="40.5">
      <c r="A4254" s="375" t="s">
        <v>11824</v>
      </c>
      <c r="B4254" s="330" t="s">
        <v>6363</v>
      </c>
      <c r="C4254" s="375" t="s">
        <v>113</v>
      </c>
      <c r="D4254" s="375" t="s">
        <v>19889</v>
      </c>
      <c r="F4254" t="str">
        <f t="shared" si="134"/>
        <v>96828</v>
      </c>
      <c r="H4254" s="35">
        <f t="shared" si="135"/>
        <v>24.76</v>
      </c>
    </row>
    <row r="4255" spans="1:8" ht="40.5">
      <c r="A4255" s="375" t="s">
        <v>11825</v>
      </c>
      <c r="B4255" s="330" t="s">
        <v>6364</v>
      </c>
      <c r="C4255" s="375" t="s">
        <v>113</v>
      </c>
      <c r="D4255" s="375" t="s">
        <v>27719</v>
      </c>
      <c r="F4255" t="str">
        <f t="shared" si="134"/>
        <v>96829</v>
      </c>
      <c r="H4255" s="35">
        <f t="shared" si="135"/>
        <v>19.03</v>
      </c>
    </row>
    <row r="4256" spans="1:8" ht="40.5">
      <c r="A4256" s="375" t="s">
        <v>11826</v>
      </c>
      <c r="B4256" s="330" t="s">
        <v>6365</v>
      </c>
      <c r="C4256" s="375" t="s">
        <v>113</v>
      </c>
      <c r="D4256" s="375" t="s">
        <v>20105</v>
      </c>
      <c r="F4256" t="str">
        <f t="shared" si="134"/>
        <v>96830</v>
      </c>
      <c r="H4256" s="35">
        <f t="shared" si="135"/>
        <v>27.6</v>
      </c>
    </row>
    <row r="4257" spans="1:8" ht="40.5">
      <c r="A4257" s="375" t="s">
        <v>11827</v>
      </c>
      <c r="B4257" s="330" t="s">
        <v>6366</v>
      </c>
      <c r="C4257" s="375" t="s">
        <v>113</v>
      </c>
      <c r="D4257" s="375" t="s">
        <v>24536</v>
      </c>
      <c r="F4257" t="str">
        <f t="shared" si="134"/>
        <v>96831</v>
      </c>
      <c r="H4257" s="35">
        <f t="shared" si="135"/>
        <v>22.55</v>
      </c>
    </row>
    <row r="4258" spans="1:8" ht="40.5">
      <c r="A4258" s="375" t="s">
        <v>11829</v>
      </c>
      <c r="B4258" s="330" t="s">
        <v>6367</v>
      </c>
      <c r="C4258" s="375" t="s">
        <v>113</v>
      </c>
      <c r="D4258" s="375" t="s">
        <v>25066</v>
      </c>
      <c r="F4258" t="str">
        <f t="shared" si="134"/>
        <v>96832</v>
      </c>
      <c r="H4258" s="35">
        <f t="shared" si="135"/>
        <v>26.03</v>
      </c>
    </row>
    <row r="4259" spans="1:8" ht="40.5">
      <c r="A4259" s="375" t="s">
        <v>11830</v>
      </c>
      <c r="B4259" s="330" t="s">
        <v>6368</v>
      </c>
      <c r="C4259" s="375" t="s">
        <v>113</v>
      </c>
      <c r="D4259" s="375" t="s">
        <v>24775</v>
      </c>
      <c r="F4259" t="str">
        <f t="shared" si="134"/>
        <v>96833</v>
      </c>
      <c r="H4259" s="35">
        <f t="shared" si="135"/>
        <v>24.39</v>
      </c>
    </row>
    <row r="4260" spans="1:8" ht="40.5">
      <c r="A4260" s="375" t="s">
        <v>11831</v>
      </c>
      <c r="B4260" s="330" t="s">
        <v>6369</v>
      </c>
      <c r="C4260" s="375" t="s">
        <v>113</v>
      </c>
      <c r="D4260" s="375" t="s">
        <v>24381</v>
      </c>
      <c r="F4260" t="str">
        <f t="shared" si="134"/>
        <v>96834</v>
      </c>
      <c r="H4260" s="35">
        <f t="shared" si="135"/>
        <v>40.18</v>
      </c>
    </row>
    <row r="4261" spans="1:8" ht="40.5">
      <c r="A4261" s="375" t="s">
        <v>11832</v>
      </c>
      <c r="B4261" s="330" t="s">
        <v>6370</v>
      </c>
      <c r="C4261" s="375" t="s">
        <v>113</v>
      </c>
      <c r="D4261" s="375" t="s">
        <v>21873</v>
      </c>
      <c r="F4261" t="str">
        <f t="shared" si="134"/>
        <v>96835</v>
      </c>
      <c r="H4261" s="35">
        <f t="shared" si="135"/>
        <v>34.78</v>
      </c>
    </row>
    <row r="4262" spans="1:8" ht="40.5">
      <c r="A4262" s="375" t="s">
        <v>11833</v>
      </c>
      <c r="B4262" s="330" t="s">
        <v>6371</v>
      </c>
      <c r="C4262" s="375" t="s">
        <v>113</v>
      </c>
      <c r="D4262" s="375" t="s">
        <v>27506</v>
      </c>
      <c r="F4262" t="str">
        <f t="shared" si="134"/>
        <v>96836</v>
      </c>
      <c r="H4262" s="35">
        <f t="shared" si="135"/>
        <v>37.03</v>
      </c>
    </row>
    <row r="4263" spans="1:8" ht="40.5">
      <c r="A4263" s="375" t="s">
        <v>11834</v>
      </c>
      <c r="B4263" s="330" t="s">
        <v>6372</v>
      </c>
      <c r="C4263" s="375" t="s">
        <v>113</v>
      </c>
      <c r="D4263" s="375" t="s">
        <v>23617</v>
      </c>
      <c r="F4263" t="str">
        <f t="shared" si="134"/>
        <v>96837</v>
      </c>
      <c r="H4263" s="35">
        <f t="shared" si="135"/>
        <v>20.260000000000002</v>
      </c>
    </row>
    <row r="4264" spans="1:8" ht="54">
      <c r="A4264" s="375" t="s">
        <v>11835</v>
      </c>
      <c r="B4264" s="330" t="s">
        <v>6373</v>
      </c>
      <c r="C4264" s="375" t="s">
        <v>113</v>
      </c>
      <c r="D4264" s="375" t="s">
        <v>14459</v>
      </c>
      <c r="F4264" t="str">
        <f t="shared" si="134"/>
        <v>96838</v>
      </c>
      <c r="H4264" s="35">
        <f t="shared" si="135"/>
        <v>18.649999999999999</v>
      </c>
    </row>
    <row r="4265" spans="1:8" ht="54">
      <c r="A4265" s="375" t="s">
        <v>11836</v>
      </c>
      <c r="B4265" s="330" t="s">
        <v>6374</v>
      </c>
      <c r="C4265" s="375" t="s">
        <v>113</v>
      </c>
      <c r="D4265" s="375" t="s">
        <v>11040</v>
      </c>
      <c r="F4265" t="str">
        <f t="shared" si="134"/>
        <v>96839</v>
      </c>
      <c r="H4265" s="35">
        <f t="shared" si="135"/>
        <v>18.37</v>
      </c>
    </row>
    <row r="4266" spans="1:8" ht="40.5">
      <c r="A4266" s="375" t="s">
        <v>11837</v>
      </c>
      <c r="B4266" s="330" t="s">
        <v>6375</v>
      </c>
      <c r="C4266" s="375" t="s">
        <v>113</v>
      </c>
      <c r="D4266" s="375" t="s">
        <v>24643</v>
      </c>
      <c r="F4266" t="str">
        <f t="shared" si="134"/>
        <v>96840</v>
      </c>
      <c r="H4266" s="35">
        <f t="shared" si="135"/>
        <v>23.68</v>
      </c>
    </row>
    <row r="4267" spans="1:8" ht="54">
      <c r="A4267" s="375" t="s">
        <v>11838</v>
      </c>
      <c r="B4267" s="330" t="s">
        <v>6376</v>
      </c>
      <c r="C4267" s="375" t="s">
        <v>113</v>
      </c>
      <c r="D4267" s="375" t="s">
        <v>9075</v>
      </c>
      <c r="F4267" t="str">
        <f t="shared" si="134"/>
        <v>96841</v>
      </c>
      <c r="H4267" s="35">
        <f t="shared" si="135"/>
        <v>20.78</v>
      </c>
    </row>
    <row r="4268" spans="1:8" ht="54">
      <c r="A4268" s="375" t="s">
        <v>11839</v>
      </c>
      <c r="B4268" s="330" t="s">
        <v>6377</v>
      </c>
      <c r="C4268" s="375" t="s">
        <v>113</v>
      </c>
      <c r="D4268" s="375" t="s">
        <v>27720</v>
      </c>
      <c r="F4268" t="str">
        <f t="shared" si="134"/>
        <v>96842</v>
      </c>
      <c r="H4268" s="35">
        <f t="shared" si="135"/>
        <v>26.33</v>
      </c>
    </row>
    <row r="4269" spans="1:8" ht="54">
      <c r="A4269" s="375" t="s">
        <v>11840</v>
      </c>
      <c r="B4269" s="330" t="s">
        <v>6378</v>
      </c>
      <c r="C4269" s="375" t="s">
        <v>113</v>
      </c>
      <c r="D4269" s="375" t="s">
        <v>23345</v>
      </c>
      <c r="F4269" t="str">
        <f t="shared" si="134"/>
        <v>96843</v>
      </c>
      <c r="H4269" s="35">
        <f t="shared" si="135"/>
        <v>25.34</v>
      </c>
    </row>
    <row r="4270" spans="1:8" ht="54">
      <c r="A4270" s="375" t="s">
        <v>11841</v>
      </c>
      <c r="B4270" s="330" t="s">
        <v>6379</v>
      </c>
      <c r="C4270" s="375" t="s">
        <v>113</v>
      </c>
      <c r="D4270" s="375" t="s">
        <v>22158</v>
      </c>
      <c r="F4270" t="str">
        <f t="shared" si="134"/>
        <v>96844</v>
      </c>
      <c r="H4270" s="35">
        <f t="shared" si="135"/>
        <v>34.4</v>
      </c>
    </row>
    <row r="4271" spans="1:8" ht="40.5">
      <c r="A4271" s="375" t="s">
        <v>11842</v>
      </c>
      <c r="B4271" s="330" t="s">
        <v>6380</v>
      </c>
      <c r="C4271" s="375" t="s">
        <v>113</v>
      </c>
      <c r="D4271" s="375" t="s">
        <v>27721</v>
      </c>
      <c r="F4271" t="str">
        <f t="shared" si="134"/>
        <v>96845</v>
      </c>
      <c r="H4271" s="35">
        <f t="shared" si="135"/>
        <v>36.880000000000003</v>
      </c>
    </row>
    <row r="4272" spans="1:8" ht="54">
      <c r="A4272" s="375" t="s">
        <v>11843</v>
      </c>
      <c r="B4272" s="330" t="s">
        <v>6381</v>
      </c>
      <c r="C4272" s="375" t="s">
        <v>113</v>
      </c>
      <c r="D4272" s="375" t="s">
        <v>27722</v>
      </c>
      <c r="F4272" t="str">
        <f t="shared" si="134"/>
        <v>96846</v>
      </c>
      <c r="H4272" s="35">
        <f t="shared" si="135"/>
        <v>29.13</v>
      </c>
    </row>
    <row r="4273" spans="1:8" ht="54">
      <c r="A4273" s="375" t="s">
        <v>11844</v>
      </c>
      <c r="B4273" s="330" t="s">
        <v>6382</v>
      </c>
      <c r="C4273" s="375" t="s">
        <v>113</v>
      </c>
      <c r="D4273" s="375" t="s">
        <v>22436</v>
      </c>
      <c r="F4273" t="str">
        <f t="shared" si="134"/>
        <v>96847</v>
      </c>
      <c r="H4273" s="35">
        <f t="shared" si="135"/>
        <v>31.97</v>
      </c>
    </row>
    <row r="4274" spans="1:8" ht="40.5">
      <c r="A4274" s="375" t="s">
        <v>11846</v>
      </c>
      <c r="B4274" s="330" t="s">
        <v>6383</v>
      </c>
      <c r="C4274" s="375" t="s">
        <v>113</v>
      </c>
      <c r="D4274" s="375" t="s">
        <v>27723</v>
      </c>
      <c r="F4274" t="str">
        <f t="shared" si="134"/>
        <v>96848</v>
      </c>
      <c r="H4274" s="35">
        <f t="shared" si="135"/>
        <v>47.79</v>
      </c>
    </row>
    <row r="4275" spans="1:8" ht="40.5">
      <c r="A4275" s="375" t="s">
        <v>11847</v>
      </c>
      <c r="B4275" s="330" t="s">
        <v>6384</v>
      </c>
      <c r="C4275" s="375" t="s">
        <v>113</v>
      </c>
      <c r="D4275" s="375" t="s">
        <v>27677</v>
      </c>
      <c r="F4275" t="str">
        <f t="shared" si="134"/>
        <v>96849</v>
      </c>
      <c r="H4275" s="35">
        <f t="shared" si="135"/>
        <v>17.399999999999999</v>
      </c>
    </row>
    <row r="4276" spans="1:8" ht="40.5">
      <c r="A4276" s="375" t="s">
        <v>11848</v>
      </c>
      <c r="B4276" s="330" t="s">
        <v>6385</v>
      </c>
      <c r="C4276" s="375" t="s">
        <v>113</v>
      </c>
      <c r="D4276" s="375" t="s">
        <v>27724</v>
      </c>
      <c r="F4276" t="str">
        <f t="shared" si="134"/>
        <v>96850</v>
      </c>
      <c r="H4276" s="35">
        <f t="shared" si="135"/>
        <v>20.29</v>
      </c>
    </row>
    <row r="4277" spans="1:8" ht="40.5">
      <c r="A4277" s="375" t="s">
        <v>11849</v>
      </c>
      <c r="B4277" s="330" t="s">
        <v>6386</v>
      </c>
      <c r="C4277" s="375" t="s">
        <v>113</v>
      </c>
      <c r="D4277" s="375" t="s">
        <v>26105</v>
      </c>
      <c r="F4277" t="str">
        <f t="shared" si="134"/>
        <v>96851</v>
      </c>
      <c r="H4277" s="35">
        <f t="shared" si="135"/>
        <v>26.78</v>
      </c>
    </row>
    <row r="4278" spans="1:8" ht="40.5">
      <c r="A4278" s="375" t="s">
        <v>11850</v>
      </c>
      <c r="B4278" s="330" t="s">
        <v>6387</v>
      </c>
      <c r="C4278" s="375" t="s">
        <v>113</v>
      </c>
      <c r="D4278" s="375" t="s">
        <v>24647</v>
      </c>
      <c r="F4278" t="str">
        <f t="shared" si="134"/>
        <v>96852</v>
      </c>
      <c r="H4278" s="35">
        <f t="shared" si="135"/>
        <v>23.1</v>
      </c>
    </row>
    <row r="4279" spans="1:8" ht="40.5">
      <c r="A4279" s="375" t="s">
        <v>11851</v>
      </c>
      <c r="B4279" s="330" t="s">
        <v>6388</v>
      </c>
      <c r="C4279" s="375" t="s">
        <v>113</v>
      </c>
      <c r="D4279" s="375" t="s">
        <v>27725</v>
      </c>
      <c r="F4279" t="str">
        <f t="shared" si="134"/>
        <v>96853</v>
      </c>
      <c r="H4279" s="35">
        <f t="shared" si="135"/>
        <v>25.94</v>
      </c>
    </row>
    <row r="4280" spans="1:8" ht="40.5">
      <c r="A4280" s="375" t="s">
        <v>11852</v>
      </c>
      <c r="B4280" s="330" t="s">
        <v>6389</v>
      </c>
      <c r="C4280" s="375" t="s">
        <v>113</v>
      </c>
      <c r="D4280" s="375" t="s">
        <v>24632</v>
      </c>
      <c r="F4280" t="str">
        <f t="shared" si="134"/>
        <v>96854</v>
      </c>
      <c r="H4280" s="35">
        <f t="shared" si="135"/>
        <v>30.95</v>
      </c>
    </row>
    <row r="4281" spans="1:8" ht="40.5">
      <c r="A4281" s="375" t="s">
        <v>11853</v>
      </c>
      <c r="B4281" s="330" t="s">
        <v>6390</v>
      </c>
      <c r="C4281" s="375" t="s">
        <v>113</v>
      </c>
      <c r="D4281" s="375" t="s">
        <v>27695</v>
      </c>
      <c r="F4281" t="str">
        <f t="shared" si="134"/>
        <v>96855</v>
      </c>
      <c r="H4281" s="35">
        <f t="shared" si="135"/>
        <v>28.67</v>
      </c>
    </row>
    <row r="4282" spans="1:8" ht="40.5">
      <c r="A4282" s="375" t="s">
        <v>11854</v>
      </c>
      <c r="B4282" s="330" t="s">
        <v>6391</v>
      </c>
      <c r="C4282" s="375" t="s">
        <v>113</v>
      </c>
      <c r="D4282" s="375" t="s">
        <v>23603</v>
      </c>
      <c r="F4282" t="str">
        <f t="shared" si="134"/>
        <v>96856</v>
      </c>
      <c r="H4282" s="35">
        <f t="shared" si="135"/>
        <v>29.08</v>
      </c>
    </row>
    <row r="4283" spans="1:8" ht="40.5">
      <c r="A4283" s="375" t="s">
        <v>11855</v>
      </c>
      <c r="B4283" s="330" t="s">
        <v>6392</v>
      </c>
      <c r="C4283" s="375" t="s">
        <v>113</v>
      </c>
      <c r="D4283" s="375" t="s">
        <v>27726</v>
      </c>
      <c r="F4283" t="str">
        <f t="shared" si="134"/>
        <v>96857</v>
      </c>
      <c r="H4283" s="35">
        <f t="shared" si="135"/>
        <v>46.04</v>
      </c>
    </row>
    <row r="4284" spans="1:8" ht="40.5">
      <c r="A4284" s="375" t="s">
        <v>11856</v>
      </c>
      <c r="B4284" s="330" t="s">
        <v>6393</v>
      </c>
      <c r="C4284" s="375" t="s">
        <v>113</v>
      </c>
      <c r="D4284" s="375" t="s">
        <v>25159</v>
      </c>
      <c r="F4284" t="str">
        <f t="shared" si="134"/>
        <v>96858</v>
      </c>
      <c r="H4284" s="35">
        <f t="shared" si="135"/>
        <v>46.67</v>
      </c>
    </row>
    <row r="4285" spans="1:8" ht="40.5">
      <c r="A4285" s="375" t="s">
        <v>11857</v>
      </c>
      <c r="B4285" s="330" t="s">
        <v>6394</v>
      </c>
      <c r="C4285" s="375" t="s">
        <v>113</v>
      </c>
      <c r="D4285" s="375" t="s">
        <v>23643</v>
      </c>
      <c r="F4285" t="str">
        <f t="shared" si="134"/>
        <v>96859</v>
      </c>
      <c r="H4285" s="35">
        <f t="shared" si="135"/>
        <v>57.69</v>
      </c>
    </row>
    <row r="4286" spans="1:8" ht="40.5">
      <c r="A4286" s="375" t="s">
        <v>11858</v>
      </c>
      <c r="B4286" s="330" t="s">
        <v>6395</v>
      </c>
      <c r="C4286" s="375" t="s">
        <v>113</v>
      </c>
      <c r="D4286" s="375" t="s">
        <v>23393</v>
      </c>
      <c r="F4286" t="str">
        <f t="shared" si="134"/>
        <v>96860</v>
      </c>
      <c r="H4286" s="35">
        <f t="shared" si="135"/>
        <v>23.6</v>
      </c>
    </row>
    <row r="4287" spans="1:8" ht="40.5">
      <c r="A4287" s="375" t="s">
        <v>11859</v>
      </c>
      <c r="B4287" s="330" t="s">
        <v>6396</v>
      </c>
      <c r="C4287" s="375" t="s">
        <v>113</v>
      </c>
      <c r="D4287" s="375" t="s">
        <v>13865</v>
      </c>
      <c r="F4287" t="str">
        <f t="shared" si="134"/>
        <v>96861</v>
      </c>
      <c r="H4287" s="35">
        <f t="shared" si="135"/>
        <v>25.43</v>
      </c>
    </row>
    <row r="4288" spans="1:8" ht="40.5">
      <c r="A4288" s="375" t="s">
        <v>11860</v>
      </c>
      <c r="B4288" s="330" t="s">
        <v>6397</v>
      </c>
      <c r="C4288" s="375" t="s">
        <v>113</v>
      </c>
      <c r="D4288" s="375" t="s">
        <v>24841</v>
      </c>
      <c r="F4288" t="str">
        <f t="shared" si="134"/>
        <v>96862</v>
      </c>
      <c r="H4288" s="35">
        <f t="shared" si="135"/>
        <v>28.41</v>
      </c>
    </row>
    <row r="4289" spans="1:8" ht="40.5">
      <c r="A4289" s="375" t="s">
        <v>11861</v>
      </c>
      <c r="B4289" s="330" t="s">
        <v>6398</v>
      </c>
      <c r="C4289" s="375" t="s">
        <v>113</v>
      </c>
      <c r="D4289" s="375" t="s">
        <v>22677</v>
      </c>
      <c r="F4289" t="str">
        <f t="shared" si="134"/>
        <v>96863</v>
      </c>
      <c r="H4289" s="35">
        <f t="shared" si="135"/>
        <v>28.11</v>
      </c>
    </row>
    <row r="4290" spans="1:8" ht="40.5">
      <c r="A4290" s="375" t="s">
        <v>11862</v>
      </c>
      <c r="B4290" s="330" t="s">
        <v>6399</v>
      </c>
      <c r="C4290" s="375" t="s">
        <v>113</v>
      </c>
      <c r="D4290" s="375" t="s">
        <v>24785</v>
      </c>
      <c r="F4290" t="str">
        <f t="shared" si="134"/>
        <v>96864</v>
      </c>
      <c r="H4290" s="35">
        <f t="shared" si="135"/>
        <v>44.25</v>
      </c>
    </row>
    <row r="4291" spans="1:8" ht="40.5">
      <c r="A4291" s="375" t="s">
        <v>11863</v>
      </c>
      <c r="B4291" s="330" t="s">
        <v>6400</v>
      </c>
      <c r="C4291" s="375" t="s">
        <v>113</v>
      </c>
      <c r="D4291" s="375" t="s">
        <v>27727</v>
      </c>
      <c r="F4291" t="str">
        <f t="shared" si="134"/>
        <v>96865</v>
      </c>
      <c r="H4291" s="35">
        <f t="shared" si="135"/>
        <v>43.36</v>
      </c>
    </row>
    <row r="4292" spans="1:8" ht="40.5">
      <c r="A4292" s="375" t="s">
        <v>11865</v>
      </c>
      <c r="B4292" s="330" t="s">
        <v>6401</v>
      </c>
      <c r="C4292" s="375" t="s">
        <v>113</v>
      </c>
      <c r="D4292" s="375" t="s">
        <v>27728</v>
      </c>
      <c r="F4292" t="str">
        <f t="shared" si="134"/>
        <v>96866</v>
      </c>
      <c r="H4292" s="35">
        <f t="shared" si="135"/>
        <v>58.1</v>
      </c>
    </row>
    <row r="4293" spans="1:8" ht="40.5">
      <c r="A4293" s="375" t="s">
        <v>11866</v>
      </c>
      <c r="B4293" s="330" t="s">
        <v>6402</v>
      </c>
      <c r="C4293" s="375" t="s">
        <v>113</v>
      </c>
      <c r="D4293" s="375" t="s">
        <v>23551</v>
      </c>
      <c r="F4293" t="str">
        <f t="shared" ref="F4293:F4356" si="136">TRIM(A4293)</f>
        <v>96867</v>
      </c>
      <c r="H4293" s="35">
        <f t="shared" ref="H4293:H4356" si="137">ROUND(D4293*(1+$H$1),2)</f>
        <v>67.36</v>
      </c>
    </row>
    <row r="4294" spans="1:8" ht="40.5">
      <c r="A4294" s="375" t="s">
        <v>11867</v>
      </c>
      <c r="B4294" s="330" t="s">
        <v>6403</v>
      </c>
      <c r="C4294" s="375" t="s">
        <v>113</v>
      </c>
      <c r="D4294" s="375" t="s">
        <v>8467</v>
      </c>
      <c r="F4294" t="str">
        <f t="shared" si="136"/>
        <v>96868</v>
      </c>
      <c r="H4294" s="35">
        <f t="shared" si="137"/>
        <v>26.89</v>
      </c>
    </row>
    <row r="4295" spans="1:8" ht="40.5">
      <c r="A4295" s="375" t="s">
        <v>11868</v>
      </c>
      <c r="B4295" s="330" t="s">
        <v>6404</v>
      </c>
      <c r="C4295" s="375" t="s">
        <v>113</v>
      </c>
      <c r="D4295" s="375" t="s">
        <v>27729</v>
      </c>
      <c r="F4295" t="str">
        <f t="shared" si="136"/>
        <v>96869</v>
      </c>
      <c r="H4295" s="35">
        <f t="shared" si="137"/>
        <v>32.130000000000003</v>
      </c>
    </row>
    <row r="4296" spans="1:8" ht="27">
      <c r="A4296" s="375" t="s">
        <v>11869</v>
      </c>
      <c r="B4296" s="330" t="s">
        <v>6405</v>
      </c>
      <c r="C4296" s="375" t="s">
        <v>113</v>
      </c>
      <c r="D4296" s="375" t="s">
        <v>27730</v>
      </c>
      <c r="F4296" t="str">
        <f t="shared" si="136"/>
        <v>96870</v>
      </c>
      <c r="H4296" s="35">
        <f t="shared" si="137"/>
        <v>50.53</v>
      </c>
    </row>
    <row r="4297" spans="1:8" ht="40.5">
      <c r="A4297" s="375" t="s">
        <v>11870</v>
      </c>
      <c r="B4297" s="330" t="s">
        <v>6406</v>
      </c>
      <c r="C4297" s="375" t="s">
        <v>113</v>
      </c>
      <c r="D4297" s="375" t="s">
        <v>27565</v>
      </c>
      <c r="F4297" t="str">
        <f t="shared" si="136"/>
        <v>96871</v>
      </c>
      <c r="H4297" s="35">
        <f t="shared" si="137"/>
        <v>73.12</v>
      </c>
    </row>
    <row r="4298" spans="1:8" ht="54">
      <c r="A4298" s="375" t="s">
        <v>11871</v>
      </c>
      <c r="B4298" s="330" t="s">
        <v>6407</v>
      </c>
      <c r="C4298" s="375" t="s">
        <v>113</v>
      </c>
      <c r="D4298" s="375" t="s">
        <v>27731</v>
      </c>
      <c r="F4298" t="str">
        <f t="shared" si="136"/>
        <v>96872</v>
      </c>
      <c r="H4298" s="35">
        <f t="shared" si="137"/>
        <v>70.23</v>
      </c>
    </row>
    <row r="4299" spans="1:8" ht="54">
      <c r="A4299" s="375" t="s">
        <v>11872</v>
      </c>
      <c r="B4299" s="330" t="s">
        <v>6408</v>
      </c>
      <c r="C4299" s="375" t="s">
        <v>113</v>
      </c>
      <c r="D4299" s="375" t="s">
        <v>27732</v>
      </c>
      <c r="F4299" t="str">
        <f t="shared" si="136"/>
        <v>96873</v>
      </c>
      <c r="H4299" s="35">
        <f t="shared" si="137"/>
        <v>80.430000000000007</v>
      </c>
    </row>
    <row r="4300" spans="1:8" ht="54">
      <c r="A4300" s="375" t="s">
        <v>11873</v>
      </c>
      <c r="B4300" s="330" t="s">
        <v>6409</v>
      </c>
      <c r="C4300" s="375" t="s">
        <v>113</v>
      </c>
      <c r="D4300" s="375" t="s">
        <v>27733</v>
      </c>
      <c r="F4300" t="str">
        <f t="shared" si="136"/>
        <v>96874</v>
      </c>
      <c r="H4300" s="35">
        <f t="shared" si="137"/>
        <v>85.07</v>
      </c>
    </row>
    <row r="4301" spans="1:8" ht="54">
      <c r="A4301" s="375" t="s">
        <v>11874</v>
      </c>
      <c r="B4301" s="330" t="s">
        <v>6410</v>
      </c>
      <c r="C4301" s="375" t="s">
        <v>113</v>
      </c>
      <c r="D4301" s="375" t="s">
        <v>27734</v>
      </c>
      <c r="F4301" t="str">
        <f t="shared" si="136"/>
        <v>96875</v>
      </c>
      <c r="H4301" s="35">
        <f t="shared" si="137"/>
        <v>101.49</v>
      </c>
    </row>
    <row r="4302" spans="1:8" ht="40.5">
      <c r="A4302" s="375" t="s">
        <v>11875</v>
      </c>
      <c r="B4302" s="330" t="s">
        <v>6411</v>
      </c>
      <c r="C4302" s="375" t="s">
        <v>113</v>
      </c>
      <c r="D4302" s="375" t="s">
        <v>27735</v>
      </c>
      <c r="F4302" t="str">
        <f t="shared" si="136"/>
        <v>96876</v>
      </c>
      <c r="H4302" s="35">
        <f t="shared" si="137"/>
        <v>179.84</v>
      </c>
    </row>
    <row r="4303" spans="1:8" ht="40.5">
      <c r="A4303" s="375" t="s">
        <v>11876</v>
      </c>
      <c r="B4303" s="330" t="s">
        <v>6412</v>
      </c>
      <c r="C4303" s="375" t="s">
        <v>113</v>
      </c>
      <c r="D4303" s="375" t="s">
        <v>27736</v>
      </c>
      <c r="F4303" t="str">
        <f t="shared" si="136"/>
        <v>96877</v>
      </c>
      <c r="H4303" s="35">
        <f t="shared" si="137"/>
        <v>191.77</v>
      </c>
    </row>
    <row r="4304" spans="1:8" ht="40.5">
      <c r="A4304" s="375" t="s">
        <v>11877</v>
      </c>
      <c r="B4304" s="330" t="s">
        <v>6413</v>
      </c>
      <c r="C4304" s="375" t="s">
        <v>113</v>
      </c>
      <c r="D4304" s="375" t="s">
        <v>27737</v>
      </c>
      <c r="F4304" t="str">
        <f t="shared" si="136"/>
        <v>96878</v>
      </c>
      <c r="H4304" s="35">
        <f t="shared" si="137"/>
        <v>194</v>
      </c>
    </row>
    <row r="4305" spans="1:8" ht="40.5">
      <c r="A4305" s="375" t="s">
        <v>11878</v>
      </c>
      <c r="B4305" s="330" t="s">
        <v>6414</v>
      </c>
      <c r="C4305" s="375" t="s">
        <v>113</v>
      </c>
      <c r="D4305" s="375" t="s">
        <v>27738</v>
      </c>
      <c r="F4305" t="str">
        <f t="shared" si="136"/>
        <v>96879</v>
      </c>
      <c r="H4305" s="35">
        <f t="shared" si="137"/>
        <v>195.03</v>
      </c>
    </row>
    <row r="4306" spans="1:8" ht="40.5">
      <c r="A4306" s="375" t="s">
        <v>11879</v>
      </c>
      <c r="B4306" s="330" t="s">
        <v>6415</v>
      </c>
      <c r="C4306" s="375" t="s">
        <v>113</v>
      </c>
      <c r="D4306" s="375" t="s">
        <v>27739</v>
      </c>
      <c r="F4306" t="str">
        <f t="shared" si="136"/>
        <v>96880</v>
      </c>
      <c r="H4306" s="35">
        <f t="shared" si="137"/>
        <v>221.72</v>
      </c>
    </row>
    <row r="4307" spans="1:8" ht="40.5">
      <c r="A4307" s="375" t="s">
        <v>11880</v>
      </c>
      <c r="B4307" s="330" t="s">
        <v>6416</v>
      </c>
      <c r="C4307" s="375" t="s">
        <v>113</v>
      </c>
      <c r="D4307" s="375" t="s">
        <v>27740</v>
      </c>
      <c r="F4307" t="str">
        <f t="shared" si="136"/>
        <v>96881</v>
      </c>
      <c r="H4307" s="35">
        <f t="shared" si="137"/>
        <v>233.82</v>
      </c>
    </row>
    <row r="4308" spans="1:8" ht="54">
      <c r="A4308" s="375" t="s">
        <v>14540</v>
      </c>
      <c r="B4308" s="330" t="s">
        <v>14541</v>
      </c>
      <c r="C4308" s="375" t="s">
        <v>113</v>
      </c>
      <c r="D4308" s="375" t="s">
        <v>25731</v>
      </c>
      <c r="F4308" t="str">
        <f t="shared" si="136"/>
        <v>97425</v>
      </c>
      <c r="H4308" s="35">
        <f t="shared" si="137"/>
        <v>28.76</v>
      </c>
    </row>
    <row r="4309" spans="1:8" ht="54">
      <c r="A4309" s="375" t="s">
        <v>14542</v>
      </c>
      <c r="B4309" s="330" t="s">
        <v>14543</v>
      </c>
      <c r="C4309" s="375" t="s">
        <v>113</v>
      </c>
      <c r="D4309" s="375" t="s">
        <v>24691</v>
      </c>
      <c r="F4309" t="str">
        <f t="shared" si="136"/>
        <v>97426</v>
      </c>
      <c r="H4309" s="35">
        <f t="shared" si="137"/>
        <v>35.200000000000003</v>
      </c>
    </row>
    <row r="4310" spans="1:8" ht="54">
      <c r="A4310" s="375" t="s">
        <v>14544</v>
      </c>
      <c r="B4310" s="330" t="s">
        <v>14545</v>
      </c>
      <c r="C4310" s="375" t="s">
        <v>113</v>
      </c>
      <c r="D4310" s="375" t="s">
        <v>27741</v>
      </c>
      <c r="F4310" t="str">
        <f t="shared" si="136"/>
        <v>97427</v>
      </c>
      <c r="H4310" s="35">
        <f t="shared" si="137"/>
        <v>40.07</v>
      </c>
    </row>
    <row r="4311" spans="1:8" ht="54">
      <c r="A4311" s="375" t="s">
        <v>14546</v>
      </c>
      <c r="B4311" s="330" t="s">
        <v>14547</v>
      </c>
      <c r="C4311" s="375" t="s">
        <v>113</v>
      </c>
      <c r="D4311" s="375" t="s">
        <v>22807</v>
      </c>
      <c r="F4311" t="str">
        <f t="shared" si="136"/>
        <v>97428</v>
      </c>
      <c r="H4311" s="35">
        <f t="shared" si="137"/>
        <v>51.36</v>
      </c>
    </row>
    <row r="4312" spans="1:8" ht="54">
      <c r="A4312" s="375" t="s">
        <v>14548</v>
      </c>
      <c r="B4312" s="330" t="s">
        <v>14549</v>
      </c>
      <c r="C4312" s="375" t="s">
        <v>113</v>
      </c>
      <c r="D4312" s="375" t="s">
        <v>25085</v>
      </c>
      <c r="F4312" t="str">
        <f t="shared" si="136"/>
        <v>97429</v>
      </c>
      <c r="H4312" s="35">
        <f t="shared" si="137"/>
        <v>61.75</v>
      </c>
    </row>
    <row r="4313" spans="1:8" ht="40.5">
      <c r="A4313" s="375" t="s">
        <v>14550</v>
      </c>
      <c r="B4313" s="330" t="s">
        <v>14551</v>
      </c>
      <c r="C4313" s="375" t="s">
        <v>113</v>
      </c>
      <c r="D4313" s="375" t="s">
        <v>24345</v>
      </c>
      <c r="F4313" t="str">
        <f t="shared" si="136"/>
        <v>97430</v>
      </c>
      <c r="H4313" s="35">
        <f t="shared" si="137"/>
        <v>32.46</v>
      </c>
    </row>
    <row r="4314" spans="1:8" ht="40.5">
      <c r="A4314" s="375" t="s">
        <v>14552</v>
      </c>
      <c r="B4314" s="330" t="s">
        <v>14553</v>
      </c>
      <c r="C4314" s="375" t="s">
        <v>113</v>
      </c>
      <c r="D4314" s="375" t="s">
        <v>27742</v>
      </c>
      <c r="F4314" t="str">
        <f t="shared" si="136"/>
        <v>97431</v>
      </c>
      <c r="H4314" s="35">
        <f t="shared" si="137"/>
        <v>36.28</v>
      </c>
    </row>
    <row r="4315" spans="1:8" ht="40.5">
      <c r="A4315" s="375" t="s">
        <v>14554</v>
      </c>
      <c r="B4315" s="330" t="s">
        <v>14555</v>
      </c>
      <c r="C4315" s="375" t="s">
        <v>113</v>
      </c>
      <c r="D4315" s="375" t="s">
        <v>27743</v>
      </c>
      <c r="F4315" t="str">
        <f t="shared" si="136"/>
        <v>97432</v>
      </c>
      <c r="H4315" s="35">
        <f t="shared" si="137"/>
        <v>40.950000000000003</v>
      </c>
    </row>
    <row r="4316" spans="1:8" ht="40.5">
      <c r="A4316" s="375" t="s">
        <v>14556</v>
      </c>
      <c r="B4316" s="330" t="s">
        <v>22014</v>
      </c>
      <c r="C4316" s="375" t="s">
        <v>113</v>
      </c>
      <c r="D4316" s="375" t="s">
        <v>27744</v>
      </c>
      <c r="F4316" t="str">
        <f t="shared" si="136"/>
        <v>97433</v>
      </c>
      <c r="H4316" s="35">
        <f t="shared" si="137"/>
        <v>72.739999999999995</v>
      </c>
    </row>
    <row r="4317" spans="1:8" ht="40.5">
      <c r="A4317" s="375" t="s">
        <v>14557</v>
      </c>
      <c r="B4317" s="330" t="s">
        <v>14558</v>
      </c>
      <c r="C4317" s="375" t="s">
        <v>113</v>
      </c>
      <c r="D4317" s="375" t="s">
        <v>27745</v>
      </c>
      <c r="F4317" t="str">
        <f t="shared" si="136"/>
        <v>97434</v>
      </c>
      <c r="H4317" s="35">
        <f t="shared" si="137"/>
        <v>74.06</v>
      </c>
    </row>
    <row r="4318" spans="1:8" ht="40.5">
      <c r="A4318" s="375" t="s">
        <v>14560</v>
      </c>
      <c r="B4318" s="330" t="s">
        <v>14561</v>
      </c>
      <c r="C4318" s="375" t="s">
        <v>113</v>
      </c>
      <c r="D4318" s="375" t="s">
        <v>23589</v>
      </c>
      <c r="F4318" t="str">
        <f t="shared" si="136"/>
        <v>97435</v>
      </c>
      <c r="H4318" s="35">
        <f t="shared" si="137"/>
        <v>85.06</v>
      </c>
    </row>
    <row r="4319" spans="1:8" ht="40.5">
      <c r="A4319" s="375" t="s">
        <v>14562</v>
      </c>
      <c r="B4319" s="330" t="s">
        <v>22015</v>
      </c>
      <c r="C4319" s="375" t="s">
        <v>113</v>
      </c>
      <c r="D4319" s="375" t="s">
        <v>22499</v>
      </c>
      <c r="F4319" t="str">
        <f t="shared" si="136"/>
        <v>97436</v>
      </c>
      <c r="H4319" s="35">
        <f t="shared" si="137"/>
        <v>87.59</v>
      </c>
    </row>
    <row r="4320" spans="1:8" ht="40.5">
      <c r="A4320" s="375" t="s">
        <v>14563</v>
      </c>
      <c r="B4320" s="330" t="s">
        <v>14564</v>
      </c>
      <c r="C4320" s="375" t="s">
        <v>113</v>
      </c>
      <c r="D4320" s="375" t="s">
        <v>27746</v>
      </c>
      <c r="F4320" t="str">
        <f t="shared" si="136"/>
        <v>97437</v>
      </c>
      <c r="H4320" s="35">
        <f t="shared" si="137"/>
        <v>97.31</v>
      </c>
    </row>
    <row r="4321" spans="1:8" ht="40.5">
      <c r="A4321" s="375" t="s">
        <v>14565</v>
      </c>
      <c r="B4321" s="330" t="s">
        <v>14566</v>
      </c>
      <c r="C4321" s="375" t="s">
        <v>113</v>
      </c>
      <c r="D4321" s="375" t="s">
        <v>27747</v>
      </c>
      <c r="F4321" t="str">
        <f t="shared" si="136"/>
        <v>97438</v>
      </c>
      <c r="H4321" s="35">
        <f t="shared" si="137"/>
        <v>100.02</v>
      </c>
    </row>
    <row r="4322" spans="1:8" ht="40.5">
      <c r="A4322" s="375" t="s">
        <v>14567</v>
      </c>
      <c r="B4322" s="330" t="s">
        <v>14568</v>
      </c>
      <c r="C4322" s="375" t="s">
        <v>113</v>
      </c>
      <c r="D4322" s="375" t="s">
        <v>27748</v>
      </c>
      <c r="F4322" t="str">
        <f t="shared" si="136"/>
        <v>97439</v>
      </c>
      <c r="H4322" s="35">
        <f t="shared" si="137"/>
        <v>109.6</v>
      </c>
    </row>
    <row r="4323" spans="1:8" ht="40.5">
      <c r="A4323" s="375" t="s">
        <v>14569</v>
      </c>
      <c r="B4323" s="330" t="s">
        <v>14570</v>
      </c>
      <c r="C4323" s="375" t="s">
        <v>113</v>
      </c>
      <c r="D4323" s="375" t="s">
        <v>27749</v>
      </c>
      <c r="F4323" t="str">
        <f t="shared" si="136"/>
        <v>97440</v>
      </c>
      <c r="H4323" s="35">
        <f t="shared" si="137"/>
        <v>131.25</v>
      </c>
    </row>
    <row r="4324" spans="1:8" ht="40.5">
      <c r="A4324" s="375" t="s">
        <v>14571</v>
      </c>
      <c r="B4324" s="330" t="s">
        <v>14572</v>
      </c>
      <c r="C4324" s="375" t="s">
        <v>113</v>
      </c>
      <c r="D4324" s="375" t="s">
        <v>27750</v>
      </c>
      <c r="F4324" t="str">
        <f t="shared" si="136"/>
        <v>97442</v>
      </c>
      <c r="H4324" s="35">
        <f t="shared" si="137"/>
        <v>145.02000000000001</v>
      </c>
    </row>
    <row r="4325" spans="1:8" ht="40.5">
      <c r="A4325" s="375" t="s">
        <v>14573</v>
      </c>
      <c r="B4325" s="330" t="s">
        <v>14574</v>
      </c>
      <c r="C4325" s="375" t="s">
        <v>113</v>
      </c>
      <c r="D4325" s="375" t="s">
        <v>27751</v>
      </c>
      <c r="F4325" t="str">
        <f t="shared" si="136"/>
        <v>97443</v>
      </c>
      <c r="H4325" s="35">
        <f t="shared" si="137"/>
        <v>98.65</v>
      </c>
    </row>
    <row r="4326" spans="1:8" ht="40.5">
      <c r="A4326" s="375" t="s">
        <v>14575</v>
      </c>
      <c r="B4326" s="330" t="s">
        <v>22016</v>
      </c>
      <c r="C4326" s="375" t="s">
        <v>113</v>
      </c>
      <c r="D4326" s="375" t="s">
        <v>27752</v>
      </c>
      <c r="F4326" t="str">
        <f t="shared" si="136"/>
        <v>97444</v>
      </c>
      <c r="H4326" s="35">
        <f t="shared" si="137"/>
        <v>116.2</v>
      </c>
    </row>
    <row r="4327" spans="1:8" ht="40.5">
      <c r="A4327" s="375" t="s">
        <v>14576</v>
      </c>
      <c r="B4327" s="330" t="s">
        <v>14577</v>
      </c>
      <c r="C4327" s="375" t="s">
        <v>113</v>
      </c>
      <c r="D4327" s="375" t="s">
        <v>27753</v>
      </c>
      <c r="F4327" t="str">
        <f t="shared" si="136"/>
        <v>97446</v>
      </c>
      <c r="H4327" s="35">
        <f t="shared" si="137"/>
        <v>201.16</v>
      </c>
    </row>
    <row r="4328" spans="1:8" ht="40.5">
      <c r="A4328" s="375" t="s">
        <v>14578</v>
      </c>
      <c r="B4328" s="330" t="s">
        <v>14579</v>
      </c>
      <c r="C4328" s="375" t="s">
        <v>113</v>
      </c>
      <c r="D4328" s="375" t="s">
        <v>27753</v>
      </c>
      <c r="F4328" t="str">
        <f t="shared" si="136"/>
        <v>97447</v>
      </c>
      <c r="H4328" s="35">
        <f t="shared" si="137"/>
        <v>201.16</v>
      </c>
    </row>
    <row r="4329" spans="1:8" ht="40.5">
      <c r="A4329" s="375" t="s">
        <v>14580</v>
      </c>
      <c r="B4329" s="330" t="s">
        <v>22017</v>
      </c>
      <c r="C4329" s="375" t="s">
        <v>113</v>
      </c>
      <c r="D4329" s="375" t="s">
        <v>27754</v>
      </c>
      <c r="F4329" t="str">
        <f t="shared" si="136"/>
        <v>97449</v>
      </c>
      <c r="H4329" s="35">
        <f t="shared" si="137"/>
        <v>214.13</v>
      </c>
    </row>
    <row r="4330" spans="1:8" ht="40.5">
      <c r="A4330" s="375" t="s">
        <v>14581</v>
      </c>
      <c r="B4330" s="330" t="s">
        <v>14582</v>
      </c>
      <c r="C4330" s="375" t="s">
        <v>113</v>
      </c>
      <c r="D4330" s="375" t="s">
        <v>27755</v>
      </c>
      <c r="F4330" t="str">
        <f t="shared" si="136"/>
        <v>97450</v>
      </c>
      <c r="H4330" s="35">
        <f t="shared" si="137"/>
        <v>261.89999999999998</v>
      </c>
    </row>
    <row r="4331" spans="1:8" ht="40.5">
      <c r="A4331" s="375" t="s">
        <v>14583</v>
      </c>
      <c r="B4331" s="330" t="s">
        <v>22018</v>
      </c>
      <c r="C4331" s="375" t="s">
        <v>113</v>
      </c>
      <c r="D4331" s="375" t="s">
        <v>27756</v>
      </c>
      <c r="F4331" t="str">
        <f t="shared" si="136"/>
        <v>97452</v>
      </c>
      <c r="H4331" s="35">
        <f t="shared" si="137"/>
        <v>162.49</v>
      </c>
    </row>
    <row r="4332" spans="1:8" ht="40.5">
      <c r="A4332" s="375" t="s">
        <v>14584</v>
      </c>
      <c r="B4332" s="330" t="s">
        <v>22019</v>
      </c>
      <c r="C4332" s="375" t="s">
        <v>113</v>
      </c>
      <c r="D4332" s="375" t="s">
        <v>27757</v>
      </c>
      <c r="F4332" t="str">
        <f t="shared" si="136"/>
        <v>97453</v>
      </c>
      <c r="H4332" s="35">
        <f t="shared" si="137"/>
        <v>172.51</v>
      </c>
    </row>
    <row r="4333" spans="1:8" ht="40.5">
      <c r="A4333" s="375" t="s">
        <v>14585</v>
      </c>
      <c r="B4333" s="330" t="s">
        <v>22020</v>
      </c>
      <c r="C4333" s="375" t="s">
        <v>113</v>
      </c>
      <c r="D4333" s="375" t="s">
        <v>27758</v>
      </c>
      <c r="F4333" t="str">
        <f t="shared" si="136"/>
        <v>97454</v>
      </c>
      <c r="H4333" s="35">
        <f t="shared" si="137"/>
        <v>276.64999999999998</v>
      </c>
    </row>
    <row r="4334" spans="1:8" ht="40.5">
      <c r="A4334" s="375" t="s">
        <v>14586</v>
      </c>
      <c r="B4334" s="330" t="s">
        <v>22021</v>
      </c>
      <c r="C4334" s="375" t="s">
        <v>113</v>
      </c>
      <c r="D4334" s="375" t="s">
        <v>27759</v>
      </c>
      <c r="F4334" t="str">
        <f t="shared" si="136"/>
        <v>97455</v>
      </c>
      <c r="H4334" s="35">
        <f t="shared" si="137"/>
        <v>292.67</v>
      </c>
    </row>
    <row r="4335" spans="1:8" ht="40.5">
      <c r="A4335" s="375" t="s">
        <v>14587</v>
      </c>
      <c r="B4335" s="330" t="s">
        <v>22022</v>
      </c>
      <c r="C4335" s="375" t="s">
        <v>113</v>
      </c>
      <c r="D4335" s="375" t="s">
        <v>27760</v>
      </c>
      <c r="F4335" t="str">
        <f t="shared" si="136"/>
        <v>97456</v>
      </c>
      <c r="H4335" s="35">
        <f t="shared" si="137"/>
        <v>627.20000000000005</v>
      </c>
    </row>
    <row r="4336" spans="1:8" ht="40.5">
      <c r="A4336" s="375" t="s">
        <v>14588</v>
      </c>
      <c r="B4336" s="330" t="s">
        <v>22023</v>
      </c>
      <c r="C4336" s="375" t="s">
        <v>113</v>
      </c>
      <c r="D4336" s="375" t="s">
        <v>26789</v>
      </c>
      <c r="F4336" t="str">
        <f t="shared" si="136"/>
        <v>97457</v>
      </c>
      <c r="H4336" s="35">
        <f t="shared" si="137"/>
        <v>555.32000000000005</v>
      </c>
    </row>
    <row r="4337" spans="1:8" ht="40.5">
      <c r="A4337" s="375" t="s">
        <v>14589</v>
      </c>
      <c r="B4337" s="330" t="s">
        <v>14590</v>
      </c>
      <c r="C4337" s="375" t="s">
        <v>113</v>
      </c>
      <c r="D4337" s="375" t="s">
        <v>27761</v>
      </c>
      <c r="F4337" t="str">
        <f t="shared" si="136"/>
        <v>97458</v>
      </c>
      <c r="H4337" s="35">
        <f t="shared" si="137"/>
        <v>256.85000000000002</v>
      </c>
    </row>
    <row r="4338" spans="1:8" ht="40.5">
      <c r="A4338" s="375" t="s">
        <v>14591</v>
      </c>
      <c r="B4338" s="330" t="s">
        <v>14592</v>
      </c>
      <c r="C4338" s="375" t="s">
        <v>113</v>
      </c>
      <c r="D4338" s="375" t="s">
        <v>27762</v>
      </c>
      <c r="F4338" t="str">
        <f t="shared" si="136"/>
        <v>97459</v>
      </c>
      <c r="H4338" s="35">
        <f t="shared" si="137"/>
        <v>440.77</v>
      </c>
    </row>
    <row r="4339" spans="1:8" ht="40.5">
      <c r="A4339" s="375" t="s">
        <v>14593</v>
      </c>
      <c r="B4339" s="330" t="s">
        <v>14594</v>
      </c>
      <c r="C4339" s="375" t="s">
        <v>113</v>
      </c>
      <c r="D4339" s="375" t="s">
        <v>27763</v>
      </c>
      <c r="F4339" t="str">
        <f t="shared" si="136"/>
        <v>97460</v>
      </c>
      <c r="H4339" s="35">
        <f t="shared" si="137"/>
        <v>677.63</v>
      </c>
    </row>
    <row r="4340" spans="1:8" ht="40.5">
      <c r="A4340" s="375" t="s">
        <v>14595</v>
      </c>
      <c r="B4340" s="330" t="s">
        <v>22024</v>
      </c>
      <c r="C4340" s="375" t="s">
        <v>113</v>
      </c>
      <c r="D4340" s="375" t="s">
        <v>23609</v>
      </c>
      <c r="F4340" t="str">
        <f t="shared" si="136"/>
        <v>97461</v>
      </c>
      <c r="H4340" s="35">
        <f t="shared" si="137"/>
        <v>31.07</v>
      </c>
    </row>
    <row r="4341" spans="1:8" ht="54">
      <c r="A4341" s="375" t="s">
        <v>14596</v>
      </c>
      <c r="B4341" s="330" t="s">
        <v>22025</v>
      </c>
      <c r="C4341" s="375" t="s">
        <v>113</v>
      </c>
      <c r="D4341" s="375" t="s">
        <v>23858</v>
      </c>
      <c r="F4341" t="str">
        <f t="shared" si="136"/>
        <v>97462</v>
      </c>
      <c r="H4341" s="35">
        <f t="shared" si="137"/>
        <v>25.92</v>
      </c>
    </row>
    <row r="4342" spans="1:8" ht="40.5">
      <c r="A4342" s="375" t="s">
        <v>14597</v>
      </c>
      <c r="B4342" s="330" t="s">
        <v>22026</v>
      </c>
      <c r="C4342" s="375" t="s">
        <v>113</v>
      </c>
      <c r="D4342" s="375" t="s">
        <v>21748</v>
      </c>
      <c r="F4342" t="str">
        <f t="shared" si="136"/>
        <v>97464</v>
      </c>
      <c r="H4342" s="35">
        <f t="shared" si="137"/>
        <v>44.75</v>
      </c>
    </row>
    <row r="4343" spans="1:8" ht="54">
      <c r="A4343" s="375" t="s">
        <v>14598</v>
      </c>
      <c r="B4343" s="330" t="s">
        <v>22027</v>
      </c>
      <c r="C4343" s="375" t="s">
        <v>113</v>
      </c>
      <c r="D4343" s="375" t="s">
        <v>27764</v>
      </c>
      <c r="F4343" t="str">
        <f t="shared" si="136"/>
        <v>97465</v>
      </c>
      <c r="H4343" s="35">
        <f t="shared" si="137"/>
        <v>53.42</v>
      </c>
    </row>
    <row r="4344" spans="1:8" ht="40.5">
      <c r="A4344" s="375" t="s">
        <v>14599</v>
      </c>
      <c r="B4344" s="330" t="s">
        <v>22028</v>
      </c>
      <c r="C4344" s="375" t="s">
        <v>113</v>
      </c>
      <c r="D4344" s="375" t="s">
        <v>24885</v>
      </c>
      <c r="F4344" t="str">
        <f t="shared" si="136"/>
        <v>97467</v>
      </c>
      <c r="H4344" s="35">
        <f t="shared" si="137"/>
        <v>56.79</v>
      </c>
    </row>
    <row r="4345" spans="1:8" ht="54">
      <c r="A4345" s="375" t="s">
        <v>14600</v>
      </c>
      <c r="B4345" s="330" t="s">
        <v>22029</v>
      </c>
      <c r="C4345" s="375" t="s">
        <v>113</v>
      </c>
      <c r="D4345" s="375" t="s">
        <v>27765</v>
      </c>
      <c r="F4345" t="str">
        <f t="shared" si="136"/>
        <v>97468</v>
      </c>
      <c r="H4345" s="35">
        <f t="shared" si="137"/>
        <v>67.89</v>
      </c>
    </row>
    <row r="4346" spans="1:8" ht="40.5">
      <c r="A4346" s="375" t="s">
        <v>14601</v>
      </c>
      <c r="B4346" s="330" t="s">
        <v>22030</v>
      </c>
      <c r="C4346" s="375" t="s">
        <v>113</v>
      </c>
      <c r="D4346" s="375" t="s">
        <v>24870</v>
      </c>
      <c r="F4346" t="str">
        <f t="shared" si="136"/>
        <v>97470</v>
      </c>
      <c r="H4346" s="35">
        <f t="shared" si="137"/>
        <v>83.91</v>
      </c>
    </row>
    <row r="4347" spans="1:8" ht="54">
      <c r="A4347" s="375" t="s">
        <v>14602</v>
      </c>
      <c r="B4347" s="330" t="s">
        <v>22031</v>
      </c>
      <c r="C4347" s="375" t="s">
        <v>113</v>
      </c>
      <c r="D4347" s="375" t="s">
        <v>27766</v>
      </c>
      <c r="F4347" t="str">
        <f t="shared" si="136"/>
        <v>97471</v>
      </c>
      <c r="H4347" s="35">
        <f t="shared" si="137"/>
        <v>101.46</v>
      </c>
    </row>
    <row r="4348" spans="1:8" ht="40.5">
      <c r="A4348" s="375" t="s">
        <v>14603</v>
      </c>
      <c r="B4348" s="330" t="s">
        <v>22032</v>
      </c>
      <c r="C4348" s="375" t="s">
        <v>113</v>
      </c>
      <c r="D4348" s="375" t="s">
        <v>21759</v>
      </c>
      <c r="F4348" t="str">
        <f t="shared" si="136"/>
        <v>97474</v>
      </c>
      <c r="H4348" s="35">
        <f t="shared" si="137"/>
        <v>153.44999999999999</v>
      </c>
    </row>
    <row r="4349" spans="1:8" ht="54">
      <c r="A4349" s="375" t="s">
        <v>14604</v>
      </c>
      <c r="B4349" s="330" t="s">
        <v>22033</v>
      </c>
      <c r="C4349" s="375" t="s">
        <v>113</v>
      </c>
      <c r="D4349" s="375" t="s">
        <v>27767</v>
      </c>
      <c r="F4349" t="str">
        <f t="shared" si="136"/>
        <v>97475</v>
      </c>
      <c r="H4349" s="35">
        <f t="shared" si="137"/>
        <v>188.92</v>
      </c>
    </row>
    <row r="4350" spans="1:8" ht="40.5">
      <c r="A4350" s="375" t="s">
        <v>14605</v>
      </c>
      <c r="B4350" s="330" t="s">
        <v>22034</v>
      </c>
      <c r="C4350" s="375" t="s">
        <v>113</v>
      </c>
      <c r="D4350" s="375" t="s">
        <v>27768</v>
      </c>
      <c r="F4350" t="str">
        <f t="shared" si="136"/>
        <v>97477</v>
      </c>
      <c r="H4350" s="35">
        <f t="shared" si="137"/>
        <v>204.4</v>
      </c>
    </row>
    <row r="4351" spans="1:8" ht="54">
      <c r="A4351" s="375" t="s">
        <v>14606</v>
      </c>
      <c r="B4351" s="330" t="s">
        <v>22035</v>
      </c>
      <c r="C4351" s="375" t="s">
        <v>113</v>
      </c>
      <c r="D4351" s="375" t="s">
        <v>24458</v>
      </c>
      <c r="F4351" t="str">
        <f t="shared" si="136"/>
        <v>97478</v>
      </c>
      <c r="H4351" s="35">
        <f t="shared" si="137"/>
        <v>252.18</v>
      </c>
    </row>
    <row r="4352" spans="1:8" ht="40.5">
      <c r="A4352" s="375" t="s">
        <v>14607</v>
      </c>
      <c r="B4352" s="330" t="s">
        <v>22036</v>
      </c>
      <c r="C4352" s="375" t="s">
        <v>113</v>
      </c>
      <c r="D4352" s="375" t="s">
        <v>27769</v>
      </c>
      <c r="F4352" t="str">
        <f t="shared" si="136"/>
        <v>97479</v>
      </c>
      <c r="H4352" s="35">
        <f t="shared" si="137"/>
        <v>50.16</v>
      </c>
    </row>
    <row r="4353" spans="1:8" ht="40.5">
      <c r="A4353" s="375" t="s">
        <v>14608</v>
      </c>
      <c r="B4353" s="330" t="s">
        <v>22037</v>
      </c>
      <c r="C4353" s="375" t="s">
        <v>113</v>
      </c>
      <c r="D4353" s="375" t="s">
        <v>27769</v>
      </c>
      <c r="F4353" t="str">
        <f t="shared" si="136"/>
        <v>97480</v>
      </c>
      <c r="H4353" s="35">
        <f t="shared" si="137"/>
        <v>50.16</v>
      </c>
    </row>
    <row r="4354" spans="1:8" ht="40.5">
      <c r="A4354" s="375" t="s">
        <v>14609</v>
      </c>
      <c r="B4354" s="330" t="s">
        <v>22038</v>
      </c>
      <c r="C4354" s="375" t="s">
        <v>113</v>
      </c>
      <c r="D4354" s="375" t="s">
        <v>27770</v>
      </c>
      <c r="F4354" t="str">
        <f t="shared" si="136"/>
        <v>97481</v>
      </c>
      <c r="H4354" s="35">
        <f t="shared" si="137"/>
        <v>72.69</v>
      </c>
    </row>
    <row r="4355" spans="1:8" ht="40.5">
      <c r="A4355" s="375" t="s">
        <v>14610</v>
      </c>
      <c r="B4355" s="330" t="s">
        <v>22039</v>
      </c>
      <c r="C4355" s="375" t="s">
        <v>113</v>
      </c>
      <c r="D4355" s="375" t="s">
        <v>27770</v>
      </c>
      <c r="F4355" t="str">
        <f t="shared" si="136"/>
        <v>97482</v>
      </c>
      <c r="H4355" s="35">
        <f t="shared" si="137"/>
        <v>72.69</v>
      </c>
    </row>
    <row r="4356" spans="1:8" ht="40.5">
      <c r="A4356" s="375" t="s">
        <v>14611</v>
      </c>
      <c r="B4356" s="330" t="s">
        <v>14612</v>
      </c>
      <c r="C4356" s="375" t="s">
        <v>113</v>
      </c>
      <c r="D4356" s="375" t="s">
        <v>27771</v>
      </c>
      <c r="F4356" t="str">
        <f t="shared" si="136"/>
        <v>97483</v>
      </c>
      <c r="H4356" s="35">
        <f t="shared" si="137"/>
        <v>101.79</v>
      </c>
    </row>
    <row r="4357" spans="1:8" ht="40.5">
      <c r="A4357" s="375" t="s">
        <v>14613</v>
      </c>
      <c r="B4357" s="330" t="s">
        <v>14614</v>
      </c>
      <c r="C4357" s="375" t="s">
        <v>113</v>
      </c>
      <c r="D4357" s="375" t="s">
        <v>27771</v>
      </c>
      <c r="F4357" t="str">
        <f t="shared" ref="F4357:F4420" si="138">TRIM(A4357)</f>
        <v>97484</v>
      </c>
      <c r="H4357" s="35">
        <f t="shared" ref="H4357:H4420" si="139">ROUND(D4357*(1+$H$1),2)</f>
        <v>101.79</v>
      </c>
    </row>
    <row r="4358" spans="1:8" ht="40.5">
      <c r="A4358" s="375" t="s">
        <v>14615</v>
      </c>
      <c r="B4358" s="330" t="s">
        <v>14616</v>
      </c>
      <c r="C4358" s="375" t="s">
        <v>113</v>
      </c>
      <c r="D4358" s="375" t="s">
        <v>27772</v>
      </c>
      <c r="F4358" t="str">
        <f t="shared" si="138"/>
        <v>97485</v>
      </c>
      <c r="H4358" s="35">
        <f t="shared" si="139"/>
        <v>140.38</v>
      </c>
    </row>
    <row r="4359" spans="1:8" ht="40.5">
      <c r="A4359" s="375" t="s">
        <v>14617</v>
      </c>
      <c r="B4359" s="330" t="s">
        <v>14618</v>
      </c>
      <c r="C4359" s="375" t="s">
        <v>113</v>
      </c>
      <c r="D4359" s="375" t="s">
        <v>27773</v>
      </c>
      <c r="F4359" t="str">
        <f t="shared" si="138"/>
        <v>97486</v>
      </c>
      <c r="H4359" s="35">
        <f t="shared" si="139"/>
        <v>150.4</v>
      </c>
    </row>
    <row r="4360" spans="1:8" ht="40.5">
      <c r="A4360" s="375" t="s">
        <v>14619</v>
      </c>
      <c r="B4360" s="330" t="s">
        <v>14620</v>
      </c>
      <c r="C4360" s="375" t="s">
        <v>113</v>
      </c>
      <c r="D4360" s="375" t="s">
        <v>27774</v>
      </c>
      <c r="F4360" t="str">
        <f t="shared" si="138"/>
        <v>97487</v>
      </c>
      <c r="H4360" s="35">
        <f t="shared" si="139"/>
        <v>258.32</v>
      </c>
    </row>
    <row r="4361" spans="1:8" ht="40.5">
      <c r="A4361" s="375" t="s">
        <v>14621</v>
      </c>
      <c r="B4361" s="330" t="s">
        <v>14622</v>
      </c>
      <c r="C4361" s="375" t="s">
        <v>113</v>
      </c>
      <c r="D4361" s="375" t="s">
        <v>27775</v>
      </c>
      <c r="F4361" t="str">
        <f t="shared" si="138"/>
        <v>97488</v>
      </c>
      <c r="H4361" s="35">
        <f t="shared" si="139"/>
        <v>274.33999999999997</v>
      </c>
    </row>
    <row r="4362" spans="1:8" ht="40.5">
      <c r="A4362" s="375" t="s">
        <v>14623</v>
      </c>
      <c r="B4362" s="330" t="s">
        <v>14624</v>
      </c>
      <c r="C4362" s="375" t="s">
        <v>113</v>
      </c>
      <c r="D4362" s="375" t="s">
        <v>27776</v>
      </c>
      <c r="F4362" t="str">
        <f t="shared" si="138"/>
        <v>97489</v>
      </c>
      <c r="H4362" s="35">
        <f t="shared" si="139"/>
        <v>612.58000000000004</v>
      </c>
    </row>
    <row r="4363" spans="1:8" ht="40.5">
      <c r="A4363" s="375" t="s">
        <v>14625</v>
      </c>
      <c r="B4363" s="330" t="s">
        <v>14626</v>
      </c>
      <c r="C4363" s="375" t="s">
        <v>113</v>
      </c>
      <c r="D4363" s="375" t="s">
        <v>27777</v>
      </c>
      <c r="F4363" t="str">
        <f t="shared" si="138"/>
        <v>97490</v>
      </c>
      <c r="H4363" s="35">
        <f t="shared" si="139"/>
        <v>540.71</v>
      </c>
    </row>
    <row r="4364" spans="1:8" ht="40.5">
      <c r="A4364" s="375" t="s">
        <v>14627</v>
      </c>
      <c r="B4364" s="330" t="s">
        <v>14628</v>
      </c>
      <c r="C4364" s="375" t="s">
        <v>113</v>
      </c>
      <c r="D4364" s="375" t="s">
        <v>24544</v>
      </c>
      <c r="F4364" t="str">
        <f t="shared" si="138"/>
        <v>97491</v>
      </c>
      <c r="H4364" s="35">
        <f t="shared" si="139"/>
        <v>77.48</v>
      </c>
    </row>
    <row r="4365" spans="1:8" ht="40.5">
      <c r="A4365" s="375" t="s">
        <v>14629</v>
      </c>
      <c r="B4365" s="330" t="s">
        <v>14630</v>
      </c>
      <c r="C4365" s="375" t="s">
        <v>113</v>
      </c>
      <c r="D4365" s="375" t="s">
        <v>27778</v>
      </c>
      <c r="F4365" t="str">
        <f t="shared" si="138"/>
        <v>97492</v>
      </c>
      <c r="H4365" s="35">
        <f t="shared" si="139"/>
        <v>113.65</v>
      </c>
    </row>
    <row r="4366" spans="1:8" ht="40.5">
      <c r="A4366" s="375" t="s">
        <v>14631</v>
      </c>
      <c r="B4366" s="330" t="s">
        <v>14632</v>
      </c>
      <c r="C4366" s="375" t="s">
        <v>113</v>
      </c>
      <c r="D4366" s="375" t="s">
        <v>27779</v>
      </c>
      <c r="F4366" t="str">
        <f t="shared" si="138"/>
        <v>97493</v>
      </c>
      <c r="H4366" s="35">
        <f t="shared" si="139"/>
        <v>146.57</v>
      </c>
    </row>
    <row r="4367" spans="1:8" ht="40.5">
      <c r="A4367" s="375" t="s">
        <v>14633</v>
      </c>
      <c r="B4367" s="330" t="s">
        <v>14634</v>
      </c>
      <c r="C4367" s="375" t="s">
        <v>113</v>
      </c>
      <c r="D4367" s="375" t="s">
        <v>27780</v>
      </c>
      <c r="F4367" t="str">
        <f t="shared" si="138"/>
        <v>97494</v>
      </c>
      <c r="H4367" s="35">
        <f t="shared" si="139"/>
        <v>227.34</v>
      </c>
    </row>
    <row r="4368" spans="1:8" ht="40.5">
      <c r="A4368" s="375" t="s">
        <v>14635</v>
      </c>
      <c r="B4368" s="330" t="s">
        <v>14636</v>
      </c>
      <c r="C4368" s="375" t="s">
        <v>113</v>
      </c>
      <c r="D4368" s="375" t="s">
        <v>27781</v>
      </c>
      <c r="F4368" t="str">
        <f t="shared" si="138"/>
        <v>97495</v>
      </c>
      <c r="H4368" s="35">
        <f t="shared" si="139"/>
        <v>416.26</v>
      </c>
    </row>
    <row r="4369" spans="1:8" ht="40.5">
      <c r="A4369" s="375" t="s">
        <v>14637</v>
      </c>
      <c r="B4369" s="330" t="s">
        <v>14638</v>
      </c>
      <c r="C4369" s="375" t="s">
        <v>113</v>
      </c>
      <c r="D4369" s="375" t="s">
        <v>27782</v>
      </c>
      <c r="F4369" t="str">
        <f t="shared" si="138"/>
        <v>97496</v>
      </c>
      <c r="H4369" s="35">
        <f t="shared" si="139"/>
        <v>658.18</v>
      </c>
    </row>
    <row r="4370" spans="1:8" ht="40.5">
      <c r="A4370" s="375" t="s">
        <v>14639</v>
      </c>
      <c r="B4370" s="330" t="s">
        <v>14640</v>
      </c>
      <c r="C4370" s="375" t="s">
        <v>113</v>
      </c>
      <c r="D4370" s="375" t="s">
        <v>27695</v>
      </c>
      <c r="F4370" t="str">
        <f t="shared" si="138"/>
        <v>97499</v>
      </c>
      <c r="H4370" s="35">
        <f t="shared" si="139"/>
        <v>28.67</v>
      </c>
    </row>
    <row r="4371" spans="1:8" ht="54">
      <c r="A4371" s="375" t="s">
        <v>14641</v>
      </c>
      <c r="B4371" s="330" t="s">
        <v>14642</v>
      </c>
      <c r="C4371" s="375" t="s">
        <v>113</v>
      </c>
      <c r="D4371" s="375" t="s">
        <v>27783</v>
      </c>
      <c r="F4371" t="str">
        <f t="shared" si="138"/>
        <v>97500</v>
      </c>
      <c r="H4371" s="35">
        <f t="shared" si="139"/>
        <v>23.52</v>
      </c>
    </row>
    <row r="4372" spans="1:8" ht="40.5">
      <c r="A4372" s="375" t="s">
        <v>14643</v>
      </c>
      <c r="B4372" s="330" t="s">
        <v>14644</v>
      </c>
      <c r="C4372" s="375" t="s">
        <v>113</v>
      </c>
      <c r="D4372" s="375" t="s">
        <v>25381</v>
      </c>
      <c r="F4372" t="str">
        <f t="shared" si="138"/>
        <v>97502</v>
      </c>
      <c r="H4372" s="35">
        <f t="shared" si="139"/>
        <v>40.33</v>
      </c>
    </row>
    <row r="4373" spans="1:8" ht="54">
      <c r="A4373" s="375" t="s">
        <v>14645</v>
      </c>
      <c r="B4373" s="330" t="s">
        <v>14646</v>
      </c>
      <c r="C4373" s="375" t="s">
        <v>113</v>
      </c>
      <c r="D4373" s="375" t="s">
        <v>24951</v>
      </c>
      <c r="F4373" t="str">
        <f t="shared" si="138"/>
        <v>97503</v>
      </c>
      <c r="H4373" s="35">
        <f t="shared" si="139"/>
        <v>49.22</v>
      </c>
    </row>
    <row r="4374" spans="1:8" ht="40.5">
      <c r="A4374" s="375" t="s">
        <v>14647</v>
      </c>
      <c r="B4374" s="330" t="s">
        <v>14648</v>
      </c>
      <c r="C4374" s="375" t="s">
        <v>113</v>
      </c>
      <c r="D4374" s="375" t="s">
        <v>27784</v>
      </c>
      <c r="F4374" t="str">
        <f t="shared" si="138"/>
        <v>97505</v>
      </c>
      <c r="H4374" s="35">
        <f t="shared" si="139"/>
        <v>50.55</v>
      </c>
    </row>
    <row r="4375" spans="1:8" ht="54">
      <c r="A4375" s="375" t="s">
        <v>14649</v>
      </c>
      <c r="B4375" s="330" t="s">
        <v>14650</v>
      </c>
      <c r="C4375" s="375" t="s">
        <v>113</v>
      </c>
      <c r="D4375" s="375" t="s">
        <v>24819</v>
      </c>
      <c r="F4375" t="str">
        <f t="shared" si="138"/>
        <v>97506</v>
      </c>
      <c r="H4375" s="35">
        <f t="shared" si="139"/>
        <v>61.65</v>
      </c>
    </row>
    <row r="4376" spans="1:8" ht="40.5">
      <c r="A4376" s="375" t="s">
        <v>14651</v>
      </c>
      <c r="B4376" s="330" t="s">
        <v>14652</v>
      </c>
      <c r="C4376" s="375" t="s">
        <v>113</v>
      </c>
      <c r="D4376" s="375" t="s">
        <v>27785</v>
      </c>
      <c r="F4376" t="str">
        <f t="shared" si="138"/>
        <v>97508</v>
      </c>
      <c r="H4376" s="35">
        <f t="shared" si="139"/>
        <v>75.069999999999993</v>
      </c>
    </row>
    <row r="4377" spans="1:8" ht="54">
      <c r="A4377" s="375" t="s">
        <v>14653</v>
      </c>
      <c r="B4377" s="330" t="s">
        <v>14654</v>
      </c>
      <c r="C4377" s="375" t="s">
        <v>113</v>
      </c>
      <c r="D4377" s="375" t="s">
        <v>22044</v>
      </c>
      <c r="F4377" t="str">
        <f t="shared" si="138"/>
        <v>97509</v>
      </c>
      <c r="H4377" s="35">
        <f t="shared" si="139"/>
        <v>92.62</v>
      </c>
    </row>
    <row r="4378" spans="1:8" ht="40.5">
      <c r="A4378" s="375" t="s">
        <v>14655</v>
      </c>
      <c r="B4378" s="330" t="s">
        <v>14656</v>
      </c>
      <c r="C4378" s="375" t="s">
        <v>113</v>
      </c>
      <c r="D4378" s="375" t="s">
        <v>27786</v>
      </c>
      <c r="F4378" t="str">
        <f t="shared" si="138"/>
        <v>97511</v>
      </c>
      <c r="H4378" s="35">
        <f t="shared" si="139"/>
        <v>140.77000000000001</v>
      </c>
    </row>
    <row r="4379" spans="1:8" ht="54">
      <c r="A4379" s="375" t="s">
        <v>14657</v>
      </c>
      <c r="B4379" s="330" t="s">
        <v>14658</v>
      </c>
      <c r="C4379" s="375" t="s">
        <v>113</v>
      </c>
      <c r="D4379" s="375" t="s">
        <v>27787</v>
      </c>
      <c r="F4379" t="str">
        <f t="shared" si="138"/>
        <v>97512</v>
      </c>
      <c r="H4379" s="35">
        <f t="shared" si="139"/>
        <v>176.25</v>
      </c>
    </row>
    <row r="4380" spans="1:8" ht="40.5">
      <c r="A4380" s="375" t="s">
        <v>14659</v>
      </c>
      <c r="B4380" s="330" t="s">
        <v>14660</v>
      </c>
      <c r="C4380" s="375" t="s">
        <v>113</v>
      </c>
      <c r="D4380" s="375" t="s">
        <v>27788</v>
      </c>
      <c r="F4380" t="str">
        <f t="shared" si="138"/>
        <v>97514</v>
      </c>
      <c r="H4380" s="35">
        <f t="shared" si="139"/>
        <v>187.76</v>
      </c>
    </row>
    <row r="4381" spans="1:8" ht="54">
      <c r="A4381" s="375" t="s">
        <v>14661</v>
      </c>
      <c r="B4381" s="330" t="s">
        <v>14662</v>
      </c>
      <c r="C4381" s="375" t="s">
        <v>113</v>
      </c>
      <c r="D4381" s="375" t="s">
        <v>27789</v>
      </c>
      <c r="F4381" t="str">
        <f t="shared" si="138"/>
        <v>97515</v>
      </c>
      <c r="H4381" s="35">
        <f t="shared" si="139"/>
        <v>235.53</v>
      </c>
    </row>
    <row r="4382" spans="1:8" ht="40.5">
      <c r="A4382" s="375" t="s">
        <v>14663</v>
      </c>
      <c r="B4382" s="330" t="s">
        <v>14664</v>
      </c>
      <c r="C4382" s="375" t="s">
        <v>113</v>
      </c>
      <c r="D4382" s="375" t="s">
        <v>13888</v>
      </c>
      <c r="F4382" t="str">
        <f t="shared" si="138"/>
        <v>97517</v>
      </c>
      <c r="H4382" s="35">
        <f t="shared" si="139"/>
        <v>46.58</v>
      </c>
    </row>
    <row r="4383" spans="1:8" ht="40.5">
      <c r="A4383" s="375" t="s">
        <v>14665</v>
      </c>
      <c r="B4383" s="330" t="s">
        <v>14666</v>
      </c>
      <c r="C4383" s="375" t="s">
        <v>113</v>
      </c>
      <c r="D4383" s="375" t="s">
        <v>13888</v>
      </c>
      <c r="F4383" t="str">
        <f t="shared" si="138"/>
        <v>97518</v>
      </c>
      <c r="H4383" s="35">
        <f t="shared" si="139"/>
        <v>46.58</v>
      </c>
    </row>
    <row r="4384" spans="1:8" ht="40.5">
      <c r="A4384" s="375" t="s">
        <v>14667</v>
      </c>
      <c r="B4384" s="330" t="s">
        <v>14668</v>
      </c>
      <c r="C4384" s="375" t="s">
        <v>113</v>
      </c>
      <c r="D4384" s="375" t="s">
        <v>25317</v>
      </c>
      <c r="F4384" t="str">
        <f t="shared" si="138"/>
        <v>97519</v>
      </c>
      <c r="H4384" s="35">
        <f t="shared" si="139"/>
        <v>66.400000000000006</v>
      </c>
    </row>
    <row r="4385" spans="1:8" ht="40.5">
      <c r="A4385" s="375" t="s">
        <v>14669</v>
      </c>
      <c r="B4385" s="330" t="s">
        <v>14670</v>
      </c>
      <c r="C4385" s="375" t="s">
        <v>113</v>
      </c>
      <c r="D4385" s="375" t="s">
        <v>25317</v>
      </c>
      <c r="F4385" t="str">
        <f t="shared" si="138"/>
        <v>97520</v>
      </c>
      <c r="H4385" s="35">
        <f t="shared" si="139"/>
        <v>66.400000000000006</v>
      </c>
    </row>
    <row r="4386" spans="1:8" ht="40.5">
      <c r="A4386" s="375" t="s">
        <v>14671</v>
      </c>
      <c r="B4386" s="330" t="s">
        <v>14672</v>
      </c>
      <c r="C4386" s="375" t="s">
        <v>113</v>
      </c>
      <c r="D4386" s="375" t="s">
        <v>27790</v>
      </c>
      <c r="F4386" t="str">
        <f t="shared" si="138"/>
        <v>97521</v>
      </c>
      <c r="H4386" s="35">
        <f t="shared" si="139"/>
        <v>92.42</v>
      </c>
    </row>
    <row r="4387" spans="1:8" ht="40.5">
      <c r="A4387" s="375" t="s">
        <v>14673</v>
      </c>
      <c r="B4387" s="330" t="s">
        <v>14674</v>
      </c>
      <c r="C4387" s="375" t="s">
        <v>113</v>
      </c>
      <c r="D4387" s="375" t="s">
        <v>27790</v>
      </c>
      <c r="F4387" t="str">
        <f t="shared" si="138"/>
        <v>97522</v>
      </c>
      <c r="H4387" s="35">
        <f t="shared" si="139"/>
        <v>92.42</v>
      </c>
    </row>
    <row r="4388" spans="1:8" ht="40.5">
      <c r="A4388" s="375" t="s">
        <v>14675</v>
      </c>
      <c r="B4388" s="330" t="s">
        <v>14676</v>
      </c>
      <c r="C4388" s="375" t="s">
        <v>113</v>
      </c>
      <c r="D4388" s="375" t="s">
        <v>27791</v>
      </c>
      <c r="F4388" t="str">
        <f t="shared" si="138"/>
        <v>97523</v>
      </c>
      <c r="H4388" s="35">
        <f t="shared" si="139"/>
        <v>127.15</v>
      </c>
    </row>
    <row r="4389" spans="1:8" ht="40.5">
      <c r="A4389" s="375" t="s">
        <v>14677</v>
      </c>
      <c r="B4389" s="330" t="s">
        <v>14678</v>
      </c>
      <c r="C4389" s="375" t="s">
        <v>113</v>
      </c>
      <c r="D4389" s="375" t="s">
        <v>27792</v>
      </c>
      <c r="F4389" t="str">
        <f t="shared" si="138"/>
        <v>97524</v>
      </c>
      <c r="H4389" s="35">
        <f t="shared" si="139"/>
        <v>137.16999999999999</v>
      </c>
    </row>
    <row r="4390" spans="1:8" ht="40.5">
      <c r="A4390" s="375" t="s">
        <v>14679</v>
      </c>
      <c r="B4390" s="330" t="s">
        <v>14680</v>
      </c>
      <c r="C4390" s="375" t="s">
        <v>113</v>
      </c>
      <c r="D4390" s="375" t="s">
        <v>27793</v>
      </c>
      <c r="F4390" t="str">
        <f t="shared" si="138"/>
        <v>97525</v>
      </c>
      <c r="H4390" s="35">
        <f t="shared" si="139"/>
        <v>239.22</v>
      </c>
    </row>
    <row r="4391" spans="1:8" ht="40.5">
      <c r="A4391" s="375" t="s">
        <v>14681</v>
      </c>
      <c r="B4391" s="330" t="s">
        <v>14682</v>
      </c>
      <c r="C4391" s="375" t="s">
        <v>113</v>
      </c>
      <c r="D4391" s="375" t="s">
        <v>27794</v>
      </c>
      <c r="F4391" t="str">
        <f t="shared" si="138"/>
        <v>97526</v>
      </c>
      <c r="H4391" s="35">
        <f t="shared" si="139"/>
        <v>255.24</v>
      </c>
    </row>
    <row r="4392" spans="1:8" ht="40.5">
      <c r="A4392" s="375" t="s">
        <v>14683</v>
      </c>
      <c r="B4392" s="330" t="s">
        <v>14684</v>
      </c>
      <c r="C4392" s="375" t="s">
        <v>113</v>
      </c>
      <c r="D4392" s="375" t="s">
        <v>27795</v>
      </c>
      <c r="F4392" t="str">
        <f t="shared" si="138"/>
        <v>97527</v>
      </c>
      <c r="H4392" s="35">
        <f t="shared" si="139"/>
        <v>587.65</v>
      </c>
    </row>
    <row r="4393" spans="1:8" ht="40.5">
      <c r="A4393" s="375" t="s">
        <v>14685</v>
      </c>
      <c r="B4393" s="330" t="s">
        <v>14686</v>
      </c>
      <c r="C4393" s="375" t="s">
        <v>113</v>
      </c>
      <c r="D4393" s="375" t="s">
        <v>27796</v>
      </c>
      <c r="F4393" t="str">
        <f t="shared" si="138"/>
        <v>97528</v>
      </c>
      <c r="H4393" s="35">
        <f t="shared" si="139"/>
        <v>515.78</v>
      </c>
    </row>
    <row r="4394" spans="1:8" ht="40.5">
      <c r="A4394" s="375" t="s">
        <v>14687</v>
      </c>
      <c r="B4394" s="330" t="s">
        <v>14688</v>
      </c>
      <c r="C4394" s="375" t="s">
        <v>113</v>
      </c>
      <c r="D4394" s="375" t="s">
        <v>24508</v>
      </c>
      <c r="F4394" t="str">
        <f t="shared" si="138"/>
        <v>97529</v>
      </c>
      <c r="H4394" s="35">
        <f t="shared" si="139"/>
        <v>72.78</v>
      </c>
    </row>
    <row r="4395" spans="1:8" ht="40.5">
      <c r="A4395" s="375" t="s">
        <v>14689</v>
      </c>
      <c r="B4395" s="330" t="s">
        <v>14690</v>
      </c>
      <c r="C4395" s="375" t="s">
        <v>113</v>
      </c>
      <c r="D4395" s="375" t="s">
        <v>27797</v>
      </c>
      <c r="F4395" t="str">
        <f t="shared" si="138"/>
        <v>97530</v>
      </c>
      <c r="H4395" s="35">
        <f t="shared" si="139"/>
        <v>105.25</v>
      </c>
    </row>
    <row r="4396" spans="1:8" ht="40.5">
      <c r="A4396" s="375" t="s">
        <v>14691</v>
      </c>
      <c r="B4396" s="330" t="s">
        <v>14692</v>
      </c>
      <c r="C4396" s="375" t="s">
        <v>113</v>
      </c>
      <c r="D4396" s="375" t="s">
        <v>27798</v>
      </c>
      <c r="F4396" t="str">
        <f t="shared" si="138"/>
        <v>97531</v>
      </c>
      <c r="H4396" s="35">
        <f t="shared" si="139"/>
        <v>134.05000000000001</v>
      </c>
    </row>
    <row r="4397" spans="1:8" ht="40.5">
      <c r="A4397" s="375" t="s">
        <v>14693</v>
      </c>
      <c r="B4397" s="330" t="s">
        <v>14694</v>
      </c>
      <c r="C4397" s="375" t="s">
        <v>113</v>
      </c>
      <c r="D4397" s="375" t="s">
        <v>24446</v>
      </c>
      <c r="F4397" t="str">
        <f t="shared" si="138"/>
        <v>97532</v>
      </c>
      <c r="H4397" s="35">
        <f t="shared" si="139"/>
        <v>209.69</v>
      </c>
    </row>
    <row r="4398" spans="1:8" ht="40.5">
      <c r="A4398" s="375" t="s">
        <v>14695</v>
      </c>
      <c r="B4398" s="330" t="s">
        <v>14696</v>
      </c>
      <c r="C4398" s="375" t="s">
        <v>113</v>
      </c>
      <c r="D4398" s="375" t="s">
        <v>27799</v>
      </c>
      <c r="F4398" t="str">
        <f t="shared" si="138"/>
        <v>97533</v>
      </c>
      <c r="H4398" s="35">
        <f t="shared" si="139"/>
        <v>394.59</v>
      </c>
    </row>
    <row r="4399" spans="1:8" ht="40.5">
      <c r="A4399" s="375" t="s">
        <v>14697</v>
      </c>
      <c r="B4399" s="330" t="s">
        <v>14698</v>
      </c>
      <c r="C4399" s="375" t="s">
        <v>113</v>
      </c>
      <c r="D4399" s="375" t="s">
        <v>27800</v>
      </c>
      <c r="F4399" t="str">
        <f t="shared" si="138"/>
        <v>97534</v>
      </c>
      <c r="H4399" s="35">
        <f t="shared" si="139"/>
        <v>624.95000000000005</v>
      </c>
    </row>
    <row r="4400" spans="1:8" ht="40.5">
      <c r="A4400" s="375" t="s">
        <v>14699</v>
      </c>
      <c r="B4400" s="330" t="s">
        <v>14700</v>
      </c>
      <c r="C4400" s="375" t="s">
        <v>113</v>
      </c>
      <c r="D4400" s="375" t="s">
        <v>25055</v>
      </c>
      <c r="F4400" t="str">
        <f t="shared" si="138"/>
        <v>97537</v>
      </c>
      <c r="H4400" s="35">
        <f t="shared" si="139"/>
        <v>21.57</v>
      </c>
    </row>
    <row r="4401" spans="1:8" ht="40.5">
      <c r="A4401" s="375" t="s">
        <v>14701</v>
      </c>
      <c r="B4401" s="330" t="s">
        <v>14702</v>
      </c>
      <c r="C4401" s="375" t="s">
        <v>113</v>
      </c>
      <c r="D4401" s="375" t="s">
        <v>17466</v>
      </c>
      <c r="F4401" t="str">
        <f t="shared" si="138"/>
        <v>97540</v>
      </c>
      <c r="H4401" s="35">
        <f t="shared" si="139"/>
        <v>29</v>
      </c>
    </row>
    <row r="4402" spans="1:8" ht="54">
      <c r="A4402" s="375" t="s">
        <v>14703</v>
      </c>
      <c r="B4402" s="330" t="s">
        <v>14704</v>
      </c>
      <c r="C4402" s="375" t="s">
        <v>113</v>
      </c>
      <c r="D4402" s="375" t="s">
        <v>27801</v>
      </c>
      <c r="F4402" t="str">
        <f t="shared" si="138"/>
        <v>97541</v>
      </c>
      <c r="H4402" s="35">
        <f t="shared" si="139"/>
        <v>24.74</v>
      </c>
    </row>
    <row r="4403" spans="1:8" ht="40.5">
      <c r="A4403" s="375" t="s">
        <v>14705</v>
      </c>
      <c r="B4403" s="330" t="s">
        <v>14706</v>
      </c>
      <c r="C4403" s="375" t="s">
        <v>113</v>
      </c>
      <c r="D4403" s="375" t="s">
        <v>25285</v>
      </c>
      <c r="F4403" t="str">
        <f t="shared" si="138"/>
        <v>97543</v>
      </c>
      <c r="H4403" s="35">
        <f t="shared" si="139"/>
        <v>47.23</v>
      </c>
    </row>
    <row r="4404" spans="1:8" ht="54">
      <c r="A4404" s="375" t="s">
        <v>14707</v>
      </c>
      <c r="B4404" s="330" t="s">
        <v>14708</v>
      </c>
      <c r="C4404" s="375" t="s">
        <v>113</v>
      </c>
      <c r="D4404" s="375" t="s">
        <v>27802</v>
      </c>
      <c r="F4404" t="str">
        <f t="shared" si="138"/>
        <v>97544</v>
      </c>
      <c r="H4404" s="35">
        <f t="shared" si="139"/>
        <v>42.08</v>
      </c>
    </row>
    <row r="4405" spans="1:8" ht="40.5">
      <c r="A4405" s="375" t="s">
        <v>14709</v>
      </c>
      <c r="B4405" s="330" t="s">
        <v>14710</v>
      </c>
      <c r="C4405" s="375" t="s">
        <v>113</v>
      </c>
      <c r="D4405" s="375" t="s">
        <v>27803</v>
      </c>
      <c r="F4405" t="str">
        <f t="shared" si="138"/>
        <v>97546</v>
      </c>
      <c r="H4405" s="35">
        <f t="shared" si="139"/>
        <v>30.19</v>
      </c>
    </row>
    <row r="4406" spans="1:8" ht="40.5">
      <c r="A4406" s="375" t="s">
        <v>14711</v>
      </c>
      <c r="B4406" s="330" t="s">
        <v>14712</v>
      </c>
      <c r="C4406" s="375" t="s">
        <v>113</v>
      </c>
      <c r="D4406" s="375" t="s">
        <v>27803</v>
      </c>
      <c r="F4406" t="str">
        <f t="shared" si="138"/>
        <v>97547</v>
      </c>
      <c r="H4406" s="35">
        <f t="shared" si="139"/>
        <v>30.19</v>
      </c>
    </row>
    <row r="4407" spans="1:8" ht="40.5">
      <c r="A4407" s="375" t="s">
        <v>14713</v>
      </c>
      <c r="B4407" s="330" t="s">
        <v>14714</v>
      </c>
      <c r="C4407" s="375" t="s">
        <v>113</v>
      </c>
      <c r="D4407" s="375" t="s">
        <v>27804</v>
      </c>
      <c r="F4407" t="str">
        <f t="shared" si="138"/>
        <v>97548</v>
      </c>
      <c r="H4407" s="35">
        <f t="shared" si="139"/>
        <v>44.79</v>
      </c>
    </row>
    <row r="4408" spans="1:8" ht="40.5">
      <c r="A4408" s="375" t="s">
        <v>14715</v>
      </c>
      <c r="B4408" s="330" t="s">
        <v>14716</v>
      </c>
      <c r="C4408" s="375" t="s">
        <v>113</v>
      </c>
      <c r="D4408" s="375" t="s">
        <v>27804</v>
      </c>
      <c r="F4408" t="str">
        <f t="shared" si="138"/>
        <v>97549</v>
      </c>
      <c r="H4408" s="35">
        <f t="shared" si="139"/>
        <v>44.79</v>
      </c>
    </row>
    <row r="4409" spans="1:8" ht="40.5">
      <c r="A4409" s="375" t="s">
        <v>14717</v>
      </c>
      <c r="B4409" s="330" t="s">
        <v>14718</v>
      </c>
      <c r="C4409" s="375" t="s">
        <v>113</v>
      </c>
      <c r="D4409" s="375" t="s">
        <v>23571</v>
      </c>
      <c r="F4409" t="str">
        <f t="shared" si="138"/>
        <v>97550</v>
      </c>
      <c r="H4409" s="35">
        <f t="shared" si="139"/>
        <v>74.44</v>
      </c>
    </row>
    <row r="4410" spans="1:8" ht="40.5">
      <c r="A4410" s="375" t="s">
        <v>14719</v>
      </c>
      <c r="B4410" s="330" t="s">
        <v>14720</v>
      </c>
      <c r="C4410" s="375" t="s">
        <v>113</v>
      </c>
      <c r="D4410" s="375" t="s">
        <v>23571</v>
      </c>
      <c r="F4410" t="str">
        <f t="shared" si="138"/>
        <v>97551</v>
      </c>
      <c r="H4410" s="35">
        <f t="shared" si="139"/>
        <v>74.44</v>
      </c>
    </row>
    <row r="4411" spans="1:8" ht="40.5">
      <c r="A4411" s="375" t="s">
        <v>14721</v>
      </c>
      <c r="B4411" s="330" t="s">
        <v>14722</v>
      </c>
      <c r="C4411" s="375" t="s">
        <v>113</v>
      </c>
      <c r="D4411" s="375" t="s">
        <v>25292</v>
      </c>
      <c r="F4411" t="str">
        <f t="shared" si="138"/>
        <v>97552</v>
      </c>
      <c r="H4411" s="35">
        <f t="shared" si="139"/>
        <v>43.97</v>
      </c>
    </row>
    <row r="4412" spans="1:8" ht="40.5">
      <c r="A4412" s="375" t="s">
        <v>14723</v>
      </c>
      <c r="B4412" s="330" t="s">
        <v>14724</v>
      </c>
      <c r="C4412" s="375" t="s">
        <v>113</v>
      </c>
      <c r="D4412" s="375" t="s">
        <v>27805</v>
      </c>
      <c r="F4412" t="str">
        <f t="shared" si="138"/>
        <v>97553</v>
      </c>
      <c r="H4412" s="35">
        <f t="shared" si="139"/>
        <v>63.44</v>
      </c>
    </row>
    <row r="4413" spans="1:8" ht="40.5">
      <c r="A4413" s="375" t="s">
        <v>14725</v>
      </c>
      <c r="B4413" s="330" t="s">
        <v>14726</v>
      </c>
      <c r="C4413" s="375" t="s">
        <v>113</v>
      </c>
      <c r="D4413" s="375" t="s">
        <v>27659</v>
      </c>
      <c r="F4413" t="str">
        <f t="shared" si="138"/>
        <v>97554</v>
      </c>
      <c r="H4413" s="35">
        <f t="shared" si="139"/>
        <v>109.95</v>
      </c>
    </row>
    <row r="4414" spans="1:8" ht="40.5">
      <c r="A4414" s="375" t="s">
        <v>14727</v>
      </c>
      <c r="B4414" s="330" t="s">
        <v>22040</v>
      </c>
      <c r="C4414" s="375" t="s">
        <v>113</v>
      </c>
      <c r="D4414" s="375" t="s">
        <v>27428</v>
      </c>
      <c r="F4414" t="str">
        <f t="shared" si="138"/>
        <v>98602</v>
      </c>
      <c r="H4414" s="35">
        <f t="shared" si="139"/>
        <v>14.19</v>
      </c>
    </row>
    <row r="4415" spans="1:8">
      <c r="A4415" s="375" t="s">
        <v>11881</v>
      </c>
      <c r="B4415" s="330" t="s">
        <v>6417</v>
      </c>
      <c r="C4415" s="375" t="s">
        <v>113</v>
      </c>
      <c r="D4415" s="375" t="s">
        <v>27806</v>
      </c>
      <c r="F4415" t="str">
        <f t="shared" si="138"/>
        <v>6171</v>
      </c>
      <c r="H4415" s="35">
        <f t="shared" si="139"/>
        <v>25.97</v>
      </c>
    </row>
    <row r="4416" spans="1:8" ht="27">
      <c r="A4416" s="375" t="s">
        <v>6418</v>
      </c>
      <c r="B4416" s="404" t="s">
        <v>6419</v>
      </c>
      <c r="C4416" s="375" t="s">
        <v>113</v>
      </c>
      <c r="D4416" s="375" t="s">
        <v>27807</v>
      </c>
      <c r="F4416" t="str">
        <f t="shared" si="138"/>
        <v>74166/1</v>
      </c>
      <c r="H4416" s="35">
        <f t="shared" si="139"/>
        <v>236.85</v>
      </c>
    </row>
    <row r="4417" spans="1:8" ht="54">
      <c r="A4417" s="375" t="s">
        <v>6420</v>
      </c>
      <c r="B4417" s="330" t="s">
        <v>6421</v>
      </c>
      <c r="C4417" s="375" t="s">
        <v>113</v>
      </c>
      <c r="D4417" s="375" t="s">
        <v>27808</v>
      </c>
      <c r="F4417" t="str">
        <f t="shared" si="138"/>
        <v>74166/2</v>
      </c>
      <c r="H4417" s="35">
        <f t="shared" si="139"/>
        <v>311.91000000000003</v>
      </c>
    </row>
    <row r="4418" spans="1:8" ht="27">
      <c r="A4418" s="375" t="s">
        <v>11882</v>
      </c>
      <c r="B4418" s="330" t="s">
        <v>6422</v>
      </c>
      <c r="C4418" s="375" t="s">
        <v>113</v>
      </c>
      <c r="D4418" s="375" t="s">
        <v>27809</v>
      </c>
      <c r="F4418" t="str">
        <f t="shared" si="138"/>
        <v>88503</v>
      </c>
      <c r="H4418" s="35">
        <f t="shared" si="139"/>
        <v>884.07</v>
      </c>
    </row>
    <row r="4419" spans="1:8" ht="27">
      <c r="A4419" s="375" t="s">
        <v>11883</v>
      </c>
      <c r="B4419" s="330" t="s">
        <v>6423</v>
      </c>
      <c r="C4419" s="375" t="s">
        <v>113</v>
      </c>
      <c r="D4419" s="375" t="s">
        <v>27810</v>
      </c>
      <c r="F4419" t="str">
        <f t="shared" si="138"/>
        <v>88504</v>
      </c>
      <c r="H4419" s="35">
        <f t="shared" si="139"/>
        <v>712.84</v>
      </c>
    </row>
    <row r="4420" spans="1:8" ht="54">
      <c r="A4420" s="375" t="s">
        <v>14728</v>
      </c>
      <c r="B4420" s="330" t="s">
        <v>14729</v>
      </c>
      <c r="C4420" s="375" t="s">
        <v>113</v>
      </c>
      <c r="D4420" s="375" t="s">
        <v>27811</v>
      </c>
      <c r="F4420" t="str">
        <f t="shared" si="138"/>
        <v>97900</v>
      </c>
      <c r="H4420" s="35">
        <f t="shared" si="139"/>
        <v>163.75</v>
      </c>
    </row>
    <row r="4421" spans="1:8" ht="54">
      <c r="A4421" s="375" t="s">
        <v>14730</v>
      </c>
      <c r="B4421" s="330" t="s">
        <v>14731</v>
      </c>
      <c r="C4421" s="375" t="s">
        <v>113</v>
      </c>
      <c r="D4421" s="375" t="s">
        <v>25169</v>
      </c>
      <c r="F4421" t="str">
        <f t="shared" ref="F4421:F4484" si="140">TRIM(A4421)</f>
        <v>97901</v>
      </c>
      <c r="H4421" s="35">
        <f t="shared" ref="H4421:H4484" si="141">ROUND(D4421*(1+$H$1),2)</f>
        <v>260.08999999999997</v>
      </c>
    </row>
    <row r="4422" spans="1:8" ht="54">
      <c r="A4422" s="375" t="s">
        <v>14732</v>
      </c>
      <c r="B4422" s="330" t="s">
        <v>14733</v>
      </c>
      <c r="C4422" s="375" t="s">
        <v>113</v>
      </c>
      <c r="D4422" s="375" t="s">
        <v>27812</v>
      </c>
      <c r="F4422" t="str">
        <f t="shared" si="140"/>
        <v>97902</v>
      </c>
      <c r="H4422" s="35">
        <f t="shared" si="141"/>
        <v>512.58000000000004</v>
      </c>
    </row>
    <row r="4423" spans="1:8" ht="54">
      <c r="A4423" s="375" t="s">
        <v>14734</v>
      </c>
      <c r="B4423" s="330" t="s">
        <v>14735</v>
      </c>
      <c r="C4423" s="375" t="s">
        <v>113</v>
      </c>
      <c r="D4423" s="375" t="s">
        <v>27813</v>
      </c>
      <c r="F4423" t="str">
        <f t="shared" si="140"/>
        <v>97903</v>
      </c>
      <c r="H4423" s="35">
        <f t="shared" si="141"/>
        <v>706.59</v>
      </c>
    </row>
    <row r="4424" spans="1:8" ht="54">
      <c r="A4424" s="375" t="s">
        <v>14736</v>
      </c>
      <c r="B4424" s="330" t="s">
        <v>14737</v>
      </c>
      <c r="C4424" s="375" t="s">
        <v>113</v>
      </c>
      <c r="D4424" s="375" t="s">
        <v>27814</v>
      </c>
      <c r="F4424" t="str">
        <f t="shared" si="140"/>
        <v>97904</v>
      </c>
      <c r="H4424" s="35">
        <f t="shared" si="141"/>
        <v>827.64</v>
      </c>
    </row>
    <row r="4425" spans="1:8" ht="54">
      <c r="A4425" s="375" t="s">
        <v>14738</v>
      </c>
      <c r="B4425" s="330" t="s">
        <v>14739</v>
      </c>
      <c r="C4425" s="375" t="s">
        <v>113</v>
      </c>
      <c r="D4425" s="375" t="s">
        <v>27815</v>
      </c>
      <c r="F4425" t="str">
        <f t="shared" si="140"/>
        <v>97905</v>
      </c>
      <c r="H4425" s="35">
        <f t="shared" si="141"/>
        <v>208.16</v>
      </c>
    </row>
    <row r="4426" spans="1:8" ht="54">
      <c r="A4426" s="375" t="s">
        <v>14740</v>
      </c>
      <c r="B4426" s="330" t="s">
        <v>14741</v>
      </c>
      <c r="C4426" s="375" t="s">
        <v>113</v>
      </c>
      <c r="D4426" s="375" t="s">
        <v>27816</v>
      </c>
      <c r="F4426" t="str">
        <f t="shared" si="140"/>
        <v>97906</v>
      </c>
      <c r="H4426" s="35">
        <f t="shared" si="141"/>
        <v>388.05</v>
      </c>
    </row>
    <row r="4427" spans="1:8" ht="54">
      <c r="A4427" s="375" t="s">
        <v>14742</v>
      </c>
      <c r="B4427" s="404" t="s">
        <v>14743</v>
      </c>
      <c r="C4427" s="375" t="s">
        <v>113</v>
      </c>
      <c r="D4427" s="375" t="s">
        <v>26057</v>
      </c>
      <c r="F4427" t="str">
        <f t="shared" si="140"/>
        <v>97907</v>
      </c>
      <c r="H4427" s="35">
        <f t="shared" si="141"/>
        <v>547.67999999999995</v>
      </c>
    </row>
    <row r="4428" spans="1:8" ht="54">
      <c r="A4428" s="375" t="s">
        <v>14744</v>
      </c>
      <c r="B4428" s="330" t="s">
        <v>14745</v>
      </c>
      <c r="C4428" s="375" t="s">
        <v>113</v>
      </c>
      <c r="D4428" s="375" t="s">
        <v>27817</v>
      </c>
      <c r="F4428" t="str">
        <f t="shared" si="140"/>
        <v>97908</v>
      </c>
      <c r="H4428" s="35">
        <f t="shared" si="141"/>
        <v>639.6</v>
      </c>
    </row>
    <row r="4429" spans="1:8" ht="40.5">
      <c r="A4429" s="375" t="s">
        <v>14746</v>
      </c>
      <c r="B4429" s="330" t="s">
        <v>14747</v>
      </c>
      <c r="C4429" s="375" t="s">
        <v>113</v>
      </c>
      <c r="D4429" s="375" t="s">
        <v>27818</v>
      </c>
      <c r="F4429" t="str">
        <f t="shared" si="140"/>
        <v>98102</v>
      </c>
      <c r="H4429" s="35">
        <f t="shared" si="141"/>
        <v>78.959999999999994</v>
      </c>
    </row>
    <row r="4430" spans="1:8" ht="40.5">
      <c r="A4430" s="375" t="s">
        <v>14748</v>
      </c>
      <c r="B4430" s="330" t="s">
        <v>14749</v>
      </c>
      <c r="C4430" s="375" t="s">
        <v>113</v>
      </c>
      <c r="D4430" s="375" t="s">
        <v>27819</v>
      </c>
      <c r="F4430" t="str">
        <f t="shared" si="140"/>
        <v>98103</v>
      </c>
      <c r="H4430" s="35">
        <f t="shared" si="141"/>
        <v>165.31</v>
      </c>
    </row>
    <row r="4431" spans="1:8" ht="54">
      <c r="A4431" s="375" t="s">
        <v>14750</v>
      </c>
      <c r="B4431" s="330" t="s">
        <v>14751</v>
      </c>
      <c r="C4431" s="375" t="s">
        <v>113</v>
      </c>
      <c r="D4431" s="375" t="s">
        <v>27820</v>
      </c>
      <c r="F4431" t="str">
        <f t="shared" si="140"/>
        <v>98104</v>
      </c>
      <c r="H4431" s="35">
        <f t="shared" si="141"/>
        <v>346.91</v>
      </c>
    </row>
    <row r="4432" spans="1:8" ht="54">
      <c r="A4432" s="375" t="s">
        <v>14752</v>
      </c>
      <c r="B4432" s="330" t="s">
        <v>14753</v>
      </c>
      <c r="C4432" s="375" t="s">
        <v>113</v>
      </c>
      <c r="D4432" s="375" t="s">
        <v>27821</v>
      </c>
      <c r="F4432" t="str">
        <f t="shared" si="140"/>
        <v>98105</v>
      </c>
      <c r="H4432" s="35">
        <f t="shared" si="141"/>
        <v>600.35</v>
      </c>
    </row>
    <row r="4433" spans="1:8" ht="67.5">
      <c r="A4433" s="375" t="s">
        <v>14754</v>
      </c>
      <c r="B4433" s="330" t="s">
        <v>14755</v>
      </c>
      <c r="C4433" s="375" t="s">
        <v>113</v>
      </c>
      <c r="D4433" s="375" t="s">
        <v>27822</v>
      </c>
      <c r="F4433" t="str">
        <f t="shared" si="140"/>
        <v>98106</v>
      </c>
      <c r="H4433" s="35">
        <f t="shared" si="141"/>
        <v>993.58</v>
      </c>
    </row>
    <row r="4434" spans="1:8" ht="54">
      <c r="A4434" s="375" t="s">
        <v>14756</v>
      </c>
      <c r="B4434" s="330" t="s">
        <v>14757</v>
      </c>
      <c r="C4434" s="375" t="s">
        <v>113</v>
      </c>
      <c r="D4434" s="375" t="s">
        <v>24728</v>
      </c>
      <c r="F4434" t="str">
        <f t="shared" si="140"/>
        <v>98107</v>
      </c>
      <c r="H4434" s="35">
        <f t="shared" si="141"/>
        <v>250</v>
      </c>
    </row>
    <row r="4435" spans="1:8" ht="54">
      <c r="A4435" s="375" t="s">
        <v>14758</v>
      </c>
      <c r="B4435" s="404" t="s">
        <v>14759</v>
      </c>
      <c r="C4435" s="375" t="s">
        <v>113</v>
      </c>
      <c r="D4435" s="375" t="s">
        <v>27823</v>
      </c>
      <c r="F4435" t="str">
        <f t="shared" si="140"/>
        <v>98108</v>
      </c>
      <c r="H4435" s="35">
        <f t="shared" si="141"/>
        <v>444.12</v>
      </c>
    </row>
    <row r="4436" spans="1:8" ht="54">
      <c r="A4436" s="375" t="s">
        <v>22512</v>
      </c>
      <c r="B4436" s="330" t="s">
        <v>22513</v>
      </c>
      <c r="C4436" s="375" t="s">
        <v>113</v>
      </c>
      <c r="D4436" s="375" t="s">
        <v>27824</v>
      </c>
      <c r="F4436" t="str">
        <f t="shared" si="140"/>
        <v>99250</v>
      </c>
      <c r="H4436" s="35">
        <f t="shared" si="141"/>
        <v>160</v>
      </c>
    </row>
    <row r="4437" spans="1:8" ht="54">
      <c r="A4437" s="375" t="s">
        <v>22514</v>
      </c>
      <c r="B4437" s="330" t="s">
        <v>22515</v>
      </c>
      <c r="C4437" s="375" t="s">
        <v>113</v>
      </c>
      <c r="D4437" s="375" t="s">
        <v>27825</v>
      </c>
      <c r="F4437" t="str">
        <f t="shared" si="140"/>
        <v>99251</v>
      </c>
      <c r="H4437" s="35">
        <f t="shared" si="141"/>
        <v>253.65</v>
      </c>
    </row>
    <row r="4438" spans="1:8" ht="54">
      <c r="A4438" s="375" t="s">
        <v>22516</v>
      </c>
      <c r="B4438" s="330" t="s">
        <v>22517</v>
      </c>
      <c r="C4438" s="375" t="s">
        <v>113</v>
      </c>
      <c r="D4438" s="375" t="s">
        <v>27826</v>
      </c>
      <c r="F4438" t="str">
        <f t="shared" si="140"/>
        <v>99253</v>
      </c>
      <c r="H4438" s="35">
        <f t="shared" si="141"/>
        <v>498.13</v>
      </c>
    </row>
    <row r="4439" spans="1:8" ht="54">
      <c r="A4439" s="375" t="s">
        <v>22518</v>
      </c>
      <c r="B4439" s="404" t="s">
        <v>22519</v>
      </c>
      <c r="C4439" s="375" t="s">
        <v>113</v>
      </c>
      <c r="D4439" s="375" t="s">
        <v>27827</v>
      </c>
      <c r="F4439" t="str">
        <f t="shared" si="140"/>
        <v>99255</v>
      </c>
      <c r="H4439" s="35">
        <f t="shared" si="141"/>
        <v>686.77</v>
      </c>
    </row>
    <row r="4440" spans="1:8" ht="54">
      <c r="A4440" s="375" t="s">
        <v>22520</v>
      </c>
      <c r="B4440" s="330" t="s">
        <v>22521</v>
      </c>
      <c r="C4440" s="375" t="s">
        <v>113</v>
      </c>
      <c r="D4440" s="375" t="s">
        <v>27828</v>
      </c>
      <c r="F4440" t="str">
        <f t="shared" si="140"/>
        <v>99257</v>
      </c>
      <c r="H4440" s="35">
        <f t="shared" si="141"/>
        <v>802.01</v>
      </c>
    </row>
    <row r="4441" spans="1:8" ht="54">
      <c r="A4441" s="375" t="s">
        <v>22522</v>
      </c>
      <c r="B4441" s="330" t="s">
        <v>22523</v>
      </c>
      <c r="C4441" s="375" t="s">
        <v>113</v>
      </c>
      <c r="D4441" s="375" t="s">
        <v>27829</v>
      </c>
      <c r="F4441" t="str">
        <f t="shared" si="140"/>
        <v>99258</v>
      </c>
      <c r="H4441" s="35">
        <f t="shared" si="141"/>
        <v>202.85</v>
      </c>
    </row>
    <row r="4442" spans="1:8" ht="54">
      <c r="A4442" s="375" t="s">
        <v>22524</v>
      </c>
      <c r="B4442" s="330" t="s">
        <v>22525</v>
      </c>
      <c r="C4442" s="375" t="s">
        <v>113</v>
      </c>
      <c r="D4442" s="375" t="s">
        <v>27830</v>
      </c>
      <c r="F4442" t="str">
        <f t="shared" si="140"/>
        <v>99260</v>
      </c>
      <c r="H4442" s="35">
        <f t="shared" si="141"/>
        <v>378.95</v>
      </c>
    </row>
    <row r="4443" spans="1:8" ht="54">
      <c r="A4443" s="375" t="s">
        <v>22526</v>
      </c>
      <c r="B4443" s="330" t="s">
        <v>22527</v>
      </c>
      <c r="C4443" s="375" t="s">
        <v>113</v>
      </c>
      <c r="D4443" s="375" t="s">
        <v>27831</v>
      </c>
      <c r="F4443" t="str">
        <f t="shared" si="140"/>
        <v>99262</v>
      </c>
      <c r="H4443" s="35">
        <f t="shared" si="141"/>
        <v>534.70000000000005</v>
      </c>
    </row>
    <row r="4444" spans="1:8" ht="54">
      <c r="A4444" s="375" t="s">
        <v>22528</v>
      </c>
      <c r="B4444" s="330" t="s">
        <v>22529</v>
      </c>
      <c r="C4444" s="375" t="s">
        <v>113</v>
      </c>
      <c r="D4444" s="375" t="s">
        <v>27832</v>
      </c>
      <c r="F4444" t="str">
        <f t="shared" si="140"/>
        <v>99264</v>
      </c>
      <c r="H4444" s="35">
        <f t="shared" si="141"/>
        <v>622.04999999999995</v>
      </c>
    </row>
    <row r="4445" spans="1:8" ht="40.5">
      <c r="A4445" s="375" t="s">
        <v>11884</v>
      </c>
      <c r="B4445" s="330" t="s">
        <v>6424</v>
      </c>
      <c r="C4445" s="375" t="s">
        <v>113</v>
      </c>
      <c r="D4445" s="375" t="s">
        <v>12941</v>
      </c>
      <c r="F4445" t="str">
        <f t="shared" si="140"/>
        <v>89482</v>
      </c>
      <c r="H4445" s="35">
        <f t="shared" si="141"/>
        <v>24.28</v>
      </c>
    </row>
    <row r="4446" spans="1:8" ht="40.5">
      <c r="A4446" s="375" t="s">
        <v>11885</v>
      </c>
      <c r="B4446" s="330" t="s">
        <v>6425</v>
      </c>
      <c r="C4446" s="375" t="s">
        <v>113</v>
      </c>
      <c r="D4446" s="375" t="s">
        <v>27833</v>
      </c>
      <c r="F4446" t="str">
        <f t="shared" si="140"/>
        <v>89491</v>
      </c>
      <c r="H4446" s="35">
        <f t="shared" si="141"/>
        <v>59.62</v>
      </c>
    </row>
    <row r="4447" spans="1:8" ht="40.5">
      <c r="A4447" s="375" t="s">
        <v>11886</v>
      </c>
      <c r="B4447" s="330" t="s">
        <v>6426</v>
      </c>
      <c r="C4447" s="375" t="s">
        <v>113</v>
      </c>
      <c r="D4447" s="375" t="s">
        <v>24415</v>
      </c>
      <c r="F4447" t="str">
        <f t="shared" si="140"/>
        <v>89495</v>
      </c>
      <c r="H4447" s="35">
        <f t="shared" si="141"/>
        <v>9.61</v>
      </c>
    </row>
    <row r="4448" spans="1:8" ht="54">
      <c r="A4448" s="375" t="s">
        <v>11888</v>
      </c>
      <c r="B4448" s="330" t="s">
        <v>6427</v>
      </c>
      <c r="C4448" s="375" t="s">
        <v>113</v>
      </c>
      <c r="D4448" s="375" t="s">
        <v>22198</v>
      </c>
      <c r="F4448" t="str">
        <f t="shared" si="140"/>
        <v>89707</v>
      </c>
      <c r="H4448" s="35">
        <f t="shared" si="141"/>
        <v>29.28</v>
      </c>
    </row>
    <row r="4449" spans="1:8" ht="54">
      <c r="A4449" s="375" t="s">
        <v>11889</v>
      </c>
      <c r="B4449" s="330" t="s">
        <v>6428</v>
      </c>
      <c r="C4449" s="375" t="s">
        <v>113</v>
      </c>
      <c r="D4449" s="375" t="s">
        <v>25317</v>
      </c>
      <c r="F4449" t="str">
        <f t="shared" si="140"/>
        <v>89708</v>
      </c>
      <c r="H4449" s="35">
        <f t="shared" si="141"/>
        <v>66.400000000000006</v>
      </c>
    </row>
    <row r="4450" spans="1:8" ht="54">
      <c r="A4450" s="375" t="s">
        <v>11890</v>
      </c>
      <c r="B4450" s="330" t="s">
        <v>6429</v>
      </c>
      <c r="C4450" s="375" t="s">
        <v>113</v>
      </c>
      <c r="D4450" s="375" t="s">
        <v>10108</v>
      </c>
      <c r="F4450" t="str">
        <f t="shared" si="140"/>
        <v>89709</v>
      </c>
      <c r="H4450" s="35">
        <f t="shared" si="141"/>
        <v>11.08</v>
      </c>
    </row>
    <row r="4451" spans="1:8" ht="40.5">
      <c r="A4451" s="375" t="s">
        <v>11891</v>
      </c>
      <c r="B4451" s="330" t="s">
        <v>6430</v>
      </c>
      <c r="C4451" s="375" t="s">
        <v>113</v>
      </c>
      <c r="D4451" s="375" t="s">
        <v>22161</v>
      </c>
      <c r="F4451" t="str">
        <f t="shared" si="140"/>
        <v>89710</v>
      </c>
      <c r="H4451" s="35">
        <f t="shared" si="141"/>
        <v>10.86</v>
      </c>
    </row>
    <row r="4452" spans="1:8" ht="67.5">
      <c r="A4452" s="375" t="s">
        <v>11892</v>
      </c>
      <c r="B4452" s="330" t="s">
        <v>3470</v>
      </c>
      <c r="C4452" s="375" t="s">
        <v>113</v>
      </c>
      <c r="D4452" s="375" t="s">
        <v>27834</v>
      </c>
      <c r="F4452" t="str">
        <f t="shared" si="140"/>
        <v>72739</v>
      </c>
      <c r="H4452" s="35">
        <f t="shared" si="141"/>
        <v>555.30999999999995</v>
      </c>
    </row>
    <row r="4453" spans="1:8" ht="54">
      <c r="A4453" s="375" t="s">
        <v>6431</v>
      </c>
      <c r="B4453" s="330" t="s">
        <v>6432</v>
      </c>
      <c r="C4453" s="375" t="s">
        <v>113</v>
      </c>
      <c r="D4453" s="375" t="s">
        <v>27835</v>
      </c>
      <c r="F4453" t="str">
        <f t="shared" si="140"/>
        <v>74234/1</v>
      </c>
      <c r="H4453" s="35">
        <f t="shared" si="141"/>
        <v>589.47</v>
      </c>
    </row>
    <row r="4454" spans="1:8" ht="40.5">
      <c r="A4454" s="375" t="s">
        <v>11893</v>
      </c>
      <c r="B4454" s="330" t="s">
        <v>6433</v>
      </c>
      <c r="C4454" s="375" t="s">
        <v>113</v>
      </c>
      <c r="D4454" s="375" t="s">
        <v>27836</v>
      </c>
      <c r="F4454" t="str">
        <f t="shared" si="140"/>
        <v>86872</v>
      </c>
      <c r="H4454" s="35">
        <f t="shared" si="141"/>
        <v>773.83</v>
      </c>
    </row>
    <row r="4455" spans="1:8" ht="40.5">
      <c r="A4455" s="375" t="s">
        <v>11894</v>
      </c>
      <c r="B4455" s="330" t="s">
        <v>3471</v>
      </c>
      <c r="C4455" s="375" t="s">
        <v>113</v>
      </c>
      <c r="D4455" s="375" t="s">
        <v>27837</v>
      </c>
      <c r="F4455" t="str">
        <f t="shared" si="140"/>
        <v>86874</v>
      </c>
      <c r="H4455" s="35">
        <f t="shared" si="141"/>
        <v>474.72</v>
      </c>
    </row>
    <row r="4456" spans="1:8" ht="40.5">
      <c r="A4456" s="375" t="s">
        <v>11895</v>
      </c>
      <c r="B4456" s="330" t="s">
        <v>6434</v>
      </c>
      <c r="C4456" s="375" t="s">
        <v>113</v>
      </c>
      <c r="D4456" s="375" t="s">
        <v>24902</v>
      </c>
      <c r="F4456" t="str">
        <f t="shared" si="140"/>
        <v>86875</v>
      </c>
      <c r="H4456" s="35">
        <f t="shared" si="141"/>
        <v>334.89</v>
      </c>
    </row>
    <row r="4457" spans="1:8" ht="40.5">
      <c r="A4457" s="375" t="s">
        <v>11896</v>
      </c>
      <c r="B4457" s="330" t="s">
        <v>3472</v>
      </c>
      <c r="C4457" s="375" t="s">
        <v>113</v>
      </c>
      <c r="D4457" s="375" t="s">
        <v>27838</v>
      </c>
      <c r="F4457" t="str">
        <f t="shared" si="140"/>
        <v>86876</v>
      </c>
      <c r="H4457" s="35">
        <f t="shared" si="141"/>
        <v>194.5</v>
      </c>
    </row>
    <row r="4458" spans="1:8" ht="40.5">
      <c r="A4458" s="375" t="s">
        <v>11897</v>
      </c>
      <c r="B4458" s="330" t="s">
        <v>6435</v>
      </c>
      <c r="C4458" s="375" t="s">
        <v>113</v>
      </c>
      <c r="D4458" s="375" t="s">
        <v>27839</v>
      </c>
      <c r="F4458" t="str">
        <f t="shared" si="140"/>
        <v>86877</v>
      </c>
      <c r="H4458" s="35">
        <f t="shared" si="141"/>
        <v>26.05</v>
      </c>
    </row>
    <row r="4459" spans="1:8" ht="40.5">
      <c r="A4459" s="375" t="s">
        <v>11898</v>
      </c>
      <c r="B4459" s="330" t="s">
        <v>3473</v>
      </c>
      <c r="C4459" s="375" t="s">
        <v>113</v>
      </c>
      <c r="D4459" s="375" t="s">
        <v>27161</v>
      </c>
      <c r="F4459" t="str">
        <f t="shared" si="140"/>
        <v>86878</v>
      </c>
      <c r="H4459" s="35">
        <f t="shared" si="141"/>
        <v>48.8</v>
      </c>
    </row>
    <row r="4460" spans="1:8" ht="40.5">
      <c r="A4460" s="375" t="s">
        <v>11899</v>
      </c>
      <c r="B4460" s="330" t="s">
        <v>3474</v>
      </c>
      <c r="C4460" s="375" t="s">
        <v>113</v>
      </c>
      <c r="D4460" s="375" t="s">
        <v>23602</v>
      </c>
      <c r="F4460" t="str">
        <f t="shared" si="140"/>
        <v>86879</v>
      </c>
      <c r="H4460" s="35">
        <f t="shared" si="141"/>
        <v>6.45</v>
      </c>
    </row>
    <row r="4461" spans="1:8" ht="40.5">
      <c r="A4461" s="375" t="s">
        <v>11900</v>
      </c>
      <c r="B4461" s="330" t="s">
        <v>3475</v>
      </c>
      <c r="C4461" s="375" t="s">
        <v>113</v>
      </c>
      <c r="D4461" s="375" t="s">
        <v>11704</v>
      </c>
      <c r="F4461" t="str">
        <f t="shared" si="140"/>
        <v>86880</v>
      </c>
      <c r="H4461" s="35">
        <f t="shared" si="141"/>
        <v>17.13</v>
      </c>
    </row>
    <row r="4462" spans="1:8" ht="27">
      <c r="A4462" s="375" t="s">
        <v>11901</v>
      </c>
      <c r="B4462" s="330" t="s">
        <v>3476</v>
      </c>
      <c r="C4462" s="375" t="s">
        <v>113</v>
      </c>
      <c r="D4462" s="375" t="s">
        <v>27840</v>
      </c>
      <c r="F4462" t="str">
        <f t="shared" si="140"/>
        <v>86881</v>
      </c>
      <c r="H4462" s="35">
        <f t="shared" si="141"/>
        <v>136.26</v>
      </c>
    </row>
    <row r="4463" spans="1:8" ht="27">
      <c r="A4463" s="375" t="s">
        <v>11902</v>
      </c>
      <c r="B4463" s="330" t="s">
        <v>6436</v>
      </c>
      <c r="C4463" s="375" t="s">
        <v>113</v>
      </c>
      <c r="D4463" s="375" t="s">
        <v>22585</v>
      </c>
      <c r="F4463" t="str">
        <f t="shared" si="140"/>
        <v>86882</v>
      </c>
      <c r="H4463" s="35">
        <f t="shared" si="141"/>
        <v>17.77</v>
      </c>
    </row>
    <row r="4464" spans="1:8" ht="27">
      <c r="A4464" s="375" t="s">
        <v>11903</v>
      </c>
      <c r="B4464" s="330" t="s">
        <v>6437</v>
      </c>
      <c r="C4464" s="375" t="s">
        <v>113</v>
      </c>
      <c r="D4464" s="375" t="s">
        <v>23469</v>
      </c>
      <c r="F4464" t="str">
        <f t="shared" si="140"/>
        <v>86883</v>
      </c>
      <c r="H4464" s="35">
        <f t="shared" si="141"/>
        <v>10.19</v>
      </c>
    </row>
    <row r="4465" spans="1:8" ht="27">
      <c r="A4465" s="375" t="s">
        <v>11904</v>
      </c>
      <c r="B4465" s="330" t="s">
        <v>3477</v>
      </c>
      <c r="C4465" s="375" t="s">
        <v>113</v>
      </c>
      <c r="D4465" s="375" t="s">
        <v>23474</v>
      </c>
      <c r="F4465" t="str">
        <f t="shared" si="140"/>
        <v>86884</v>
      </c>
      <c r="H4465" s="35">
        <f t="shared" si="141"/>
        <v>7.88</v>
      </c>
    </row>
    <row r="4466" spans="1:8" ht="27">
      <c r="A4466" s="375" t="s">
        <v>11905</v>
      </c>
      <c r="B4466" s="330" t="s">
        <v>3478</v>
      </c>
      <c r="C4466" s="375" t="s">
        <v>113</v>
      </c>
      <c r="D4466" s="375" t="s">
        <v>27650</v>
      </c>
      <c r="F4466" t="str">
        <f t="shared" si="140"/>
        <v>86885</v>
      </c>
      <c r="H4466" s="35">
        <f t="shared" si="141"/>
        <v>10.85</v>
      </c>
    </row>
    <row r="4467" spans="1:8" ht="27">
      <c r="A4467" s="375" t="s">
        <v>11906</v>
      </c>
      <c r="B4467" s="330" t="s">
        <v>6438</v>
      </c>
      <c r="C4467" s="375" t="s">
        <v>113</v>
      </c>
      <c r="D4467" s="375" t="s">
        <v>14021</v>
      </c>
      <c r="F4467" t="str">
        <f t="shared" si="140"/>
        <v>86886</v>
      </c>
      <c r="H4467" s="35">
        <f t="shared" si="141"/>
        <v>33.86</v>
      </c>
    </row>
    <row r="4468" spans="1:8" ht="27">
      <c r="A4468" s="375" t="s">
        <v>11907</v>
      </c>
      <c r="B4468" s="330" t="s">
        <v>6439</v>
      </c>
      <c r="C4468" s="375" t="s">
        <v>113</v>
      </c>
      <c r="D4468" s="375" t="s">
        <v>11240</v>
      </c>
      <c r="F4468" t="str">
        <f t="shared" si="140"/>
        <v>86887</v>
      </c>
      <c r="H4468" s="35">
        <f t="shared" si="141"/>
        <v>36.630000000000003</v>
      </c>
    </row>
    <row r="4469" spans="1:8" ht="27">
      <c r="A4469" s="375" t="s">
        <v>11908</v>
      </c>
      <c r="B4469" s="330" t="s">
        <v>6440</v>
      </c>
      <c r="C4469" s="375" t="s">
        <v>113</v>
      </c>
      <c r="D4469" s="375" t="s">
        <v>27841</v>
      </c>
      <c r="F4469" t="str">
        <f t="shared" si="140"/>
        <v>86888</v>
      </c>
      <c r="H4469" s="35">
        <f t="shared" si="141"/>
        <v>459.94</v>
      </c>
    </row>
    <row r="4470" spans="1:8" ht="40.5">
      <c r="A4470" s="375" t="s">
        <v>11909</v>
      </c>
      <c r="B4470" s="330" t="s">
        <v>3479</v>
      </c>
      <c r="C4470" s="375" t="s">
        <v>113</v>
      </c>
      <c r="D4470" s="375" t="s">
        <v>27842</v>
      </c>
      <c r="F4470" t="str">
        <f t="shared" si="140"/>
        <v>86889</v>
      </c>
      <c r="H4470" s="35">
        <f t="shared" si="141"/>
        <v>374.52</v>
      </c>
    </row>
    <row r="4471" spans="1:8" ht="40.5">
      <c r="A4471" s="375" t="s">
        <v>11910</v>
      </c>
      <c r="B4471" s="330" t="s">
        <v>3480</v>
      </c>
      <c r="C4471" s="375" t="s">
        <v>113</v>
      </c>
      <c r="D4471" s="375" t="s">
        <v>27843</v>
      </c>
      <c r="F4471" t="str">
        <f t="shared" si="140"/>
        <v>86893</v>
      </c>
      <c r="H4471" s="35">
        <f t="shared" si="141"/>
        <v>647.53</v>
      </c>
    </row>
    <row r="4472" spans="1:8" ht="27">
      <c r="A4472" s="375" t="s">
        <v>11911</v>
      </c>
      <c r="B4472" s="330" t="s">
        <v>3481</v>
      </c>
      <c r="C4472" s="375" t="s">
        <v>113</v>
      </c>
      <c r="D4472" s="375" t="s">
        <v>27844</v>
      </c>
      <c r="F4472" t="str">
        <f t="shared" si="140"/>
        <v>86894</v>
      </c>
      <c r="H4472" s="35">
        <f t="shared" si="141"/>
        <v>240.19</v>
      </c>
    </row>
    <row r="4473" spans="1:8" ht="40.5">
      <c r="A4473" s="375" t="s">
        <v>11912</v>
      </c>
      <c r="B4473" s="330" t="s">
        <v>3482</v>
      </c>
      <c r="C4473" s="375" t="s">
        <v>113</v>
      </c>
      <c r="D4473" s="375" t="s">
        <v>27845</v>
      </c>
      <c r="F4473" t="str">
        <f t="shared" si="140"/>
        <v>86895</v>
      </c>
      <c r="H4473" s="35">
        <f t="shared" si="141"/>
        <v>222.08</v>
      </c>
    </row>
    <row r="4474" spans="1:8" ht="40.5">
      <c r="A4474" s="375" t="s">
        <v>11913</v>
      </c>
      <c r="B4474" s="330" t="s">
        <v>3483</v>
      </c>
      <c r="C4474" s="375" t="s">
        <v>113</v>
      </c>
      <c r="D4474" s="375" t="s">
        <v>27846</v>
      </c>
      <c r="F4474" t="str">
        <f t="shared" si="140"/>
        <v>86899</v>
      </c>
      <c r="H4474" s="35">
        <f t="shared" si="141"/>
        <v>324.49</v>
      </c>
    </row>
    <row r="4475" spans="1:8" ht="27">
      <c r="A4475" s="375" t="s">
        <v>11914</v>
      </c>
      <c r="B4475" s="330" t="s">
        <v>3484</v>
      </c>
      <c r="C4475" s="375" t="s">
        <v>113</v>
      </c>
      <c r="D4475" s="375" t="s">
        <v>27847</v>
      </c>
      <c r="F4475" t="str">
        <f t="shared" si="140"/>
        <v>86900</v>
      </c>
      <c r="H4475" s="35">
        <f t="shared" si="141"/>
        <v>196.04</v>
      </c>
    </row>
    <row r="4476" spans="1:8" ht="40.5">
      <c r="A4476" s="375" t="s">
        <v>11915</v>
      </c>
      <c r="B4476" s="330" t="s">
        <v>3485</v>
      </c>
      <c r="C4476" s="375" t="s">
        <v>113</v>
      </c>
      <c r="D4476" s="375" t="s">
        <v>27848</v>
      </c>
      <c r="F4476" t="str">
        <f t="shared" si="140"/>
        <v>86901</v>
      </c>
      <c r="H4476" s="35">
        <f t="shared" si="141"/>
        <v>136.01</v>
      </c>
    </row>
    <row r="4477" spans="1:8" ht="40.5">
      <c r="A4477" s="375" t="s">
        <v>11916</v>
      </c>
      <c r="B4477" s="330" t="s">
        <v>3486</v>
      </c>
      <c r="C4477" s="375" t="s">
        <v>113</v>
      </c>
      <c r="D4477" s="375" t="s">
        <v>27849</v>
      </c>
      <c r="F4477" t="str">
        <f t="shared" si="140"/>
        <v>86902</v>
      </c>
      <c r="H4477" s="35">
        <f t="shared" si="141"/>
        <v>261.16000000000003</v>
      </c>
    </row>
    <row r="4478" spans="1:8" ht="40.5">
      <c r="A4478" s="375" t="s">
        <v>11917</v>
      </c>
      <c r="B4478" s="330" t="s">
        <v>3487</v>
      </c>
      <c r="C4478" s="375" t="s">
        <v>113</v>
      </c>
      <c r="D4478" s="375" t="s">
        <v>27850</v>
      </c>
      <c r="F4478" t="str">
        <f t="shared" si="140"/>
        <v>86903</v>
      </c>
      <c r="H4478" s="35">
        <f t="shared" si="141"/>
        <v>345.75</v>
      </c>
    </row>
    <row r="4479" spans="1:8" ht="40.5">
      <c r="A4479" s="375" t="s">
        <v>11918</v>
      </c>
      <c r="B4479" s="330" t="s">
        <v>3488</v>
      </c>
      <c r="C4479" s="375" t="s">
        <v>113</v>
      </c>
      <c r="D4479" s="375" t="s">
        <v>27851</v>
      </c>
      <c r="F4479" t="str">
        <f t="shared" si="140"/>
        <v>86904</v>
      </c>
      <c r="H4479" s="35">
        <f t="shared" si="141"/>
        <v>135.83000000000001</v>
      </c>
    </row>
    <row r="4480" spans="1:8" ht="40.5">
      <c r="A4480" s="375" t="s">
        <v>11919</v>
      </c>
      <c r="B4480" s="330" t="s">
        <v>3489</v>
      </c>
      <c r="C4480" s="375" t="s">
        <v>113</v>
      </c>
      <c r="D4480" s="375" t="s">
        <v>27852</v>
      </c>
      <c r="F4480" t="str">
        <f t="shared" si="140"/>
        <v>86905</v>
      </c>
      <c r="H4480" s="35">
        <f t="shared" si="141"/>
        <v>211.6</v>
      </c>
    </row>
    <row r="4481" spans="1:8" ht="40.5">
      <c r="A4481" s="375" t="s">
        <v>11920</v>
      </c>
      <c r="B4481" s="330" t="s">
        <v>6441</v>
      </c>
      <c r="C4481" s="375" t="s">
        <v>113</v>
      </c>
      <c r="D4481" s="375" t="s">
        <v>25326</v>
      </c>
      <c r="F4481" t="str">
        <f t="shared" si="140"/>
        <v>86906</v>
      </c>
      <c r="H4481" s="35">
        <f t="shared" si="141"/>
        <v>49.46</v>
      </c>
    </row>
    <row r="4482" spans="1:8" ht="40.5">
      <c r="A4482" s="375" t="s">
        <v>11921</v>
      </c>
      <c r="B4482" s="330" t="s">
        <v>3490</v>
      </c>
      <c r="C4482" s="375" t="s">
        <v>113</v>
      </c>
      <c r="D4482" s="375" t="s">
        <v>27853</v>
      </c>
      <c r="F4482" t="str">
        <f t="shared" si="140"/>
        <v>86908</v>
      </c>
      <c r="H4482" s="35">
        <f t="shared" si="141"/>
        <v>252.34</v>
      </c>
    </row>
    <row r="4483" spans="1:8" ht="40.5">
      <c r="A4483" s="375" t="s">
        <v>11922</v>
      </c>
      <c r="B4483" s="330" t="s">
        <v>3491</v>
      </c>
      <c r="C4483" s="375" t="s">
        <v>113</v>
      </c>
      <c r="D4483" s="375" t="s">
        <v>27854</v>
      </c>
      <c r="F4483" t="str">
        <f t="shared" si="140"/>
        <v>86909</v>
      </c>
      <c r="H4483" s="35">
        <f t="shared" si="141"/>
        <v>98.67</v>
      </c>
    </row>
    <row r="4484" spans="1:8" ht="40.5">
      <c r="A4484" s="375" t="s">
        <v>11923</v>
      </c>
      <c r="B4484" s="330" t="s">
        <v>3492</v>
      </c>
      <c r="C4484" s="375" t="s">
        <v>113</v>
      </c>
      <c r="D4484" s="375" t="s">
        <v>27855</v>
      </c>
      <c r="F4484" t="str">
        <f t="shared" si="140"/>
        <v>86910</v>
      </c>
      <c r="H4484" s="35">
        <f t="shared" si="141"/>
        <v>94.43</v>
      </c>
    </row>
    <row r="4485" spans="1:8" ht="40.5">
      <c r="A4485" s="375" t="s">
        <v>11924</v>
      </c>
      <c r="B4485" s="330" t="s">
        <v>2235</v>
      </c>
      <c r="C4485" s="375" t="s">
        <v>113</v>
      </c>
      <c r="D4485" s="375" t="s">
        <v>21715</v>
      </c>
      <c r="F4485" t="str">
        <f t="shared" ref="F4485:F4548" si="142">TRIM(A4485)</f>
        <v>86911</v>
      </c>
      <c r="H4485" s="35">
        <f t="shared" ref="H4485:H4548" si="143">ROUND(D4485*(1+$H$1),2)</f>
        <v>42.13</v>
      </c>
    </row>
    <row r="4486" spans="1:8" ht="40.5">
      <c r="A4486" s="375" t="s">
        <v>11925</v>
      </c>
      <c r="B4486" s="330" t="s">
        <v>2426</v>
      </c>
      <c r="C4486" s="375" t="s">
        <v>113</v>
      </c>
      <c r="D4486" s="375" t="s">
        <v>21715</v>
      </c>
      <c r="F4486" t="str">
        <f t="shared" si="142"/>
        <v>86912</v>
      </c>
      <c r="H4486" s="35">
        <f t="shared" si="143"/>
        <v>42.13</v>
      </c>
    </row>
    <row r="4487" spans="1:8" ht="27">
      <c r="A4487" s="375" t="s">
        <v>11926</v>
      </c>
      <c r="B4487" s="330" t="s">
        <v>3493</v>
      </c>
      <c r="C4487" s="375" t="s">
        <v>113</v>
      </c>
      <c r="D4487" s="375" t="s">
        <v>22458</v>
      </c>
      <c r="F4487" t="str">
        <f t="shared" si="142"/>
        <v>86913</v>
      </c>
      <c r="H4487" s="35">
        <f t="shared" si="143"/>
        <v>19.25</v>
      </c>
    </row>
    <row r="4488" spans="1:8" ht="27">
      <c r="A4488" s="375" t="s">
        <v>11927</v>
      </c>
      <c r="B4488" s="330" t="s">
        <v>6442</v>
      </c>
      <c r="C4488" s="375" t="s">
        <v>113</v>
      </c>
      <c r="D4488" s="375" t="s">
        <v>27856</v>
      </c>
      <c r="F4488" t="str">
        <f t="shared" si="142"/>
        <v>86914</v>
      </c>
      <c r="H4488" s="35">
        <f t="shared" si="143"/>
        <v>38.479999999999997</v>
      </c>
    </row>
    <row r="4489" spans="1:8" ht="40.5">
      <c r="A4489" s="375" t="s">
        <v>11928</v>
      </c>
      <c r="B4489" s="330" t="s">
        <v>6443</v>
      </c>
      <c r="C4489" s="375" t="s">
        <v>113</v>
      </c>
      <c r="D4489" s="375" t="s">
        <v>27175</v>
      </c>
      <c r="F4489" t="str">
        <f t="shared" si="142"/>
        <v>86915</v>
      </c>
      <c r="H4489" s="35">
        <f t="shared" si="143"/>
        <v>82.91</v>
      </c>
    </row>
    <row r="4490" spans="1:8" ht="27">
      <c r="A4490" s="375" t="s">
        <v>11929</v>
      </c>
      <c r="B4490" s="330" t="s">
        <v>3494</v>
      </c>
      <c r="C4490" s="375" t="s">
        <v>113</v>
      </c>
      <c r="D4490" s="375" t="s">
        <v>26891</v>
      </c>
      <c r="F4490" t="str">
        <f t="shared" si="142"/>
        <v>86916</v>
      </c>
      <c r="H4490" s="35">
        <f t="shared" si="143"/>
        <v>32.729999999999997</v>
      </c>
    </row>
    <row r="4491" spans="1:8" ht="67.5">
      <c r="A4491" s="375" t="s">
        <v>11930</v>
      </c>
      <c r="B4491" s="330" t="s">
        <v>3495</v>
      </c>
      <c r="C4491" s="375" t="s">
        <v>113</v>
      </c>
      <c r="D4491" s="375" t="s">
        <v>27857</v>
      </c>
      <c r="F4491" t="str">
        <f t="shared" si="142"/>
        <v>86919</v>
      </c>
      <c r="H4491" s="35">
        <f t="shared" si="143"/>
        <v>848.55</v>
      </c>
    </row>
    <row r="4492" spans="1:8" ht="67.5">
      <c r="A4492" s="375" t="s">
        <v>11931</v>
      </c>
      <c r="B4492" s="330" t="s">
        <v>22042</v>
      </c>
      <c r="C4492" s="375" t="s">
        <v>113</v>
      </c>
      <c r="D4492" s="375" t="s">
        <v>27858</v>
      </c>
      <c r="F4492" t="str">
        <f t="shared" si="142"/>
        <v>86920</v>
      </c>
      <c r="H4492" s="35">
        <f t="shared" si="143"/>
        <v>809.71</v>
      </c>
    </row>
    <row r="4493" spans="1:8" ht="54">
      <c r="A4493" s="375" t="s">
        <v>11932</v>
      </c>
      <c r="B4493" s="330" t="s">
        <v>6444</v>
      </c>
      <c r="C4493" s="375" t="s">
        <v>113</v>
      </c>
      <c r="D4493" s="375" t="s">
        <v>27859</v>
      </c>
      <c r="F4493" t="str">
        <f t="shared" si="142"/>
        <v>86921</v>
      </c>
      <c r="H4493" s="35">
        <f t="shared" si="143"/>
        <v>823.19</v>
      </c>
    </row>
    <row r="4494" spans="1:8" ht="67.5">
      <c r="A4494" s="375" t="s">
        <v>11933</v>
      </c>
      <c r="B4494" s="330" t="s">
        <v>3496</v>
      </c>
      <c r="C4494" s="375" t="s">
        <v>113</v>
      </c>
      <c r="D4494" s="375" t="s">
        <v>27860</v>
      </c>
      <c r="F4494" t="str">
        <f t="shared" si="142"/>
        <v>86922</v>
      </c>
      <c r="H4494" s="35">
        <f t="shared" si="143"/>
        <v>675.51</v>
      </c>
    </row>
    <row r="4495" spans="1:8" ht="67.5">
      <c r="A4495" s="375" t="s">
        <v>11934</v>
      </c>
      <c r="B4495" s="330" t="s">
        <v>6445</v>
      </c>
      <c r="C4495" s="375" t="s">
        <v>113</v>
      </c>
      <c r="D4495" s="375" t="s">
        <v>27861</v>
      </c>
      <c r="F4495" t="str">
        <f t="shared" si="142"/>
        <v>86923</v>
      </c>
      <c r="H4495" s="35">
        <f t="shared" si="143"/>
        <v>518.17999999999995</v>
      </c>
    </row>
    <row r="4496" spans="1:8" ht="54">
      <c r="A4496" s="375" t="s">
        <v>11935</v>
      </c>
      <c r="B4496" s="330" t="s">
        <v>3497</v>
      </c>
      <c r="C4496" s="375" t="s">
        <v>113</v>
      </c>
      <c r="D4496" s="375" t="s">
        <v>27862</v>
      </c>
      <c r="F4496" t="str">
        <f t="shared" si="142"/>
        <v>86924</v>
      </c>
      <c r="H4496" s="35">
        <f t="shared" si="143"/>
        <v>531.66</v>
      </c>
    </row>
    <row r="4497" spans="1:8" ht="67.5">
      <c r="A4497" s="375" t="s">
        <v>11936</v>
      </c>
      <c r="B4497" s="330" t="s">
        <v>3498</v>
      </c>
      <c r="C4497" s="375" t="s">
        <v>113</v>
      </c>
      <c r="D4497" s="375" t="s">
        <v>27863</v>
      </c>
      <c r="F4497" t="str">
        <f t="shared" si="142"/>
        <v>86925</v>
      </c>
      <c r="H4497" s="35">
        <f t="shared" si="143"/>
        <v>370.77</v>
      </c>
    </row>
    <row r="4498" spans="1:8" ht="54">
      <c r="A4498" s="375" t="s">
        <v>11937</v>
      </c>
      <c r="B4498" s="330" t="s">
        <v>3499</v>
      </c>
      <c r="C4498" s="375" t="s">
        <v>113</v>
      </c>
      <c r="D4498" s="375" t="s">
        <v>27864</v>
      </c>
      <c r="F4498" t="str">
        <f t="shared" si="142"/>
        <v>86926</v>
      </c>
      <c r="H4498" s="35">
        <f t="shared" si="143"/>
        <v>384.25</v>
      </c>
    </row>
    <row r="4499" spans="1:8" ht="67.5">
      <c r="A4499" s="375" t="s">
        <v>11938</v>
      </c>
      <c r="B4499" s="330" t="s">
        <v>3500</v>
      </c>
      <c r="C4499" s="375" t="s">
        <v>113</v>
      </c>
      <c r="D4499" s="375" t="s">
        <v>27865</v>
      </c>
      <c r="F4499" t="str">
        <f t="shared" si="142"/>
        <v>86927</v>
      </c>
      <c r="H4499" s="35">
        <f t="shared" si="143"/>
        <v>237.96</v>
      </c>
    </row>
    <row r="4500" spans="1:8" ht="54">
      <c r="A4500" s="375" t="s">
        <v>11939</v>
      </c>
      <c r="B4500" s="330" t="s">
        <v>3501</v>
      </c>
      <c r="C4500" s="375" t="s">
        <v>113</v>
      </c>
      <c r="D4500" s="375" t="s">
        <v>27866</v>
      </c>
      <c r="F4500" t="str">
        <f t="shared" si="142"/>
        <v>86928</v>
      </c>
      <c r="H4500" s="35">
        <f t="shared" si="143"/>
        <v>251.44</v>
      </c>
    </row>
    <row r="4501" spans="1:8" ht="67.5">
      <c r="A4501" s="375" t="s">
        <v>11940</v>
      </c>
      <c r="B4501" s="330" t="s">
        <v>6446</v>
      </c>
      <c r="C4501" s="375" t="s">
        <v>113</v>
      </c>
      <c r="D4501" s="375" t="s">
        <v>27867</v>
      </c>
      <c r="F4501" t="str">
        <f t="shared" si="142"/>
        <v>86929</v>
      </c>
      <c r="H4501" s="35">
        <f t="shared" si="143"/>
        <v>230.38</v>
      </c>
    </row>
    <row r="4502" spans="1:8" ht="54">
      <c r="A4502" s="375" t="s">
        <v>11941</v>
      </c>
      <c r="B4502" s="330" t="s">
        <v>3502</v>
      </c>
      <c r="C4502" s="375" t="s">
        <v>113</v>
      </c>
      <c r="D4502" s="375" t="s">
        <v>27868</v>
      </c>
      <c r="F4502" t="str">
        <f t="shared" si="142"/>
        <v>86930</v>
      </c>
      <c r="H4502" s="35">
        <f t="shared" si="143"/>
        <v>243.86</v>
      </c>
    </row>
    <row r="4503" spans="1:8" ht="54">
      <c r="A4503" s="375" t="s">
        <v>11942</v>
      </c>
      <c r="B4503" s="404" t="s">
        <v>6447</v>
      </c>
      <c r="C4503" s="375" t="s">
        <v>113</v>
      </c>
      <c r="D4503" s="375" t="s">
        <v>27869</v>
      </c>
      <c r="F4503" t="str">
        <f t="shared" si="142"/>
        <v>86931</v>
      </c>
      <c r="H4503" s="35">
        <f t="shared" si="143"/>
        <v>470.79</v>
      </c>
    </row>
    <row r="4504" spans="1:8" ht="54">
      <c r="A4504" s="375" t="s">
        <v>11943</v>
      </c>
      <c r="B4504" s="330" t="s">
        <v>22530</v>
      </c>
      <c r="C4504" s="375" t="s">
        <v>113</v>
      </c>
      <c r="D4504" s="375" t="s">
        <v>27870</v>
      </c>
      <c r="F4504" t="str">
        <f t="shared" si="142"/>
        <v>86932</v>
      </c>
      <c r="H4504" s="35">
        <f t="shared" si="143"/>
        <v>496.57</v>
      </c>
    </row>
    <row r="4505" spans="1:8" ht="67.5">
      <c r="A4505" s="375" t="s">
        <v>11944</v>
      </c>
      <c r="B4505" s="330" t="s">
        <v>6448</v>
      </c>
      <c r="C4505" s="375" t="s">
        <v>113</v>
      </c>
      <c r="D4505" s="375" t="s">
        <v>27871</v>
      </c>
      <c r="F4505" t="str">
        <f t="shared" si="142"/>
        <v>86933</v>
      </c>
      <c r="H4505" s="35">
        <f t="shared" si="143"/>
        <v>317.22000000000003</v>
      </c>
    </row>
    <row r="4506" spans="1:8" ht="67.5">
      <c r="A4506" s="375" t="s">
        <v>11945</v>
      </c>
      <c r="B4506" s="330" t="s">
        <v>6449</v>
      </c>
      <c r="C4506" s="375" t="s">
        <v>113</v>
      </c>
      <c r="D4506" s="375" t="s">
        <v>27872</v>
      </c>
      <c r="F4506" t="str">
        <f t="shared" si="142"/>
        <v>86934</v>
      </c>
      <c r="H4506" s="35">
        <f t="shared" si="143"/>
        <v>309.64</v>
      </c>
    </row>
    <row r="4507" spans="1:8" ht="54">
      <c r="A4507" s="375" t="s">
        <v>11946</v>
      </c>
      <c r="B4507" s="330" t="s">
        <v>3503</v>
      </c>
      <c r="C4507" s="375" t="s">
        <v>113</v>
      </c>
      <c r="D4507" s="375" t="s">
        <v>27873</v>
      </c>
      <c r="F4507" t="str">
        <f t="shared" si="142"/>
        <v>86935</v>
      </c>
      <c r="H4507" s="35">
        <f t="shared" si="143"/>
        <v>255.02</v>
      </c>
    </row>
    <row r="4508" spans="1:8" ht="54">
      <c r="A4508" s="375" t="s">
        <v>11947</v>
      </c>
      <c r="B4508" s="330" t="s">
        <v>3504</v>
      </c>
      <c r="C4508" s="375" t="s">
        <v>113</v>
      </c>
      <c r="D4508" s="375" t="s">
        <v>27874</v>
      </c>
      <c r="F4508" t="str">
        <f t="shared" si="142"/>
        <v>86936</v>
      </c>
      <c r="H4508" s="35">
        <f t="shared" si="143"/>
        <v>381.09</v>
      </c>
    </row>
    <row r="4509" spans="1:8" ht="54">
      <c r="A4509" s="375" t="s">
        <v>11948</v>
      </c>
      <c r="B4509" s="330" t="s">
        <v>3505</v>
      </c>
      <c r="C4509" s="375" t="s">
        <v>113</v>
      </c>
      <c r="D4509" s="375" t="s">
        <v>27875</v>
      </c>
      <c r="F4509" t="str">
        <f t="shared" si="142"/>
        <v>86937</v>
      </c>
      <c r="H4509" s="35">
        <f t="shared" si="143"/>
        <v>172.25</v>
      </c>
    </row>
    <row r="4510" spans="1:8" ht="54">
      <c r="A4510" s="375" t="s">
        <v>11949</v>
      </c>
      <c r="B4510" s="330" t="s">
        <v>3506</v>
      </c>
      <c r="C4510" s="375" t="s">
        <v>113</v>
      </c>
      <c r="D4510" s="375" t="s">
        <v>27876</v>
      </c>
      <c r="F4510" t="str">
        <f t="shared" si="142"/>
        <v>86938</v>
      </c>
      <c r="H4510" s="35">
        <f t="shared" si="143"/>
        <v>298.32</v>
      </c>
    </row>
    <row r="4511" spans="1:8" ht="67.5">
      <c r="A4511" s="375" t="s">
        <v>11950</v>
      </c>
      <c r="B4511" s="330" t="s">
        <v>6450</v>
      </c>
      <c r="C4511" s="375" t="s">
        <v>113</v>
      </c>
      <c r="D4511" s="375" t="s">
        <v>27877</v>
      </c>
      <c r="F4511" t="str">
        <f t="shared" si="142"/>
        <v>86939</v>
      </c>
      <c r="H4511" s="35">
        <f t="shared" si="143"/>
        <v>335.13</v>
      </c>
    </row>
    <row r="4512" spans="1:8" ht="67.5">
      <c r="A4512" s="375" t="s">
        <v>11951</v>
      </c>
      <c r="B4512" s="330" t="s">
        <v>6451</v>
      </c>
      <c r="C4512" s="375" t="s">
        <v>113</v>
      </c>
      <c r="D4512" s="375" t="s">
        <v>27878</v>
      </c>
      <c r="F4512" t="str">
        <f t="shared" si="142"/>
        <v>86940</v>
      </c>
      <c r="H4512" s="35">
        <f t="shared" si="143"/>
        <v>792.93</v>
      </c>
    </row>
    <row r="4513" spans="1:8" ht="81">
      <c r="A4513" s="375" t="s">
        <v>11952</v>
      </c>
      <c r="B4513" s="330" t="s">
        <v>6452</v>
      </c>
      <c r="C4513" s="375" t="s">
        <v>113</v>
      </c>
      <c r="D4513" s="375" t="s">
        <v>27879</v>
      </c>
      <c r="F4513" t="str">
        <f t="shared" si="142"/>
        <v>86941</v>
      </c>
      <c r="H4513" s="35">
        <f t="shared" si="143"/>
        <v>627.61</v>
      </c>
    </row>
    <row r="4514" spans="1:8" ht="67.5">
      <c r="A4514" s="375" t="s">
        <v>11953</v>
      </c>
      <c r="B4514" s="330" t="s">
        <v>3507</v>
      </c>
      <c r="C4514" s="375" t="s">
        <v>113</v>
      </c>
      <c r="D4514" s="375" t="s">
        <v>27880</v>
      </c>
      <c r="F4514" t="str">
        <f t="shared" si="142"/>
        <v>86942</v>
      </c>
      <c r="H4514" s="35">
        <f t="shared" si="143"/>
        <v>217.38</v>
      </c>
    </row>
    <row r="4515" spans="1:8" ht="67.5">
      <c r="A4515" s="375" t="s">
        <v>11954</v>
      </c>
      <c r="B4515" s="330" t="s">
        <v>22531</v>
      </c>
      <c r="C4515" s="375" t="s">
        <v>113</v>
      </c>
      <c r="D4515" s="375" t="s">
        <v>27881</v>
      </c>
      <c r="F4515" t="str">
        <f t="shared" si="142"/>
        <v>86943</v>
      </c>
      <c r="H4515" s="35">
        <f t="shared" si="143"/>
        <v>209.8</v>
      </c>
    </row>
    <row r="4516" spans="1:8" ht="81">
      <c r="A4516" s="375" t="s">
        <v>11955</v>
      </c>
      <c r="B4516" s="330" t="s">
        <v>22043</v>
      </c>
      <c r="C4516" s="375" t="s">
        <v>113</v>
      </c>
      <c r="D4516" s="375" t="s">
        <v>27882</v>
      </c>
      <c r="F4516" t="str">
        <f t="shared" si="142"/>
        <v>86947</v>
      </c>
      <c r="H4516" s="35">
        <f t="shared" si="143"/>
        <v>907.67</v>
      </c>
    </row>
    <row r="4517" spans="1:8" ht="40.5">
      <c r="A4517" s="375" t="s">
        <v>11956</v>
      </c>
      <c r="B4517" s="330" t="s">
        <v>3508</v>
      </c>
      <c r="C4517" s="375" t="s">
        <v>113</v>
      </c>
      <c r="D4517" s="375" t="s">
        <v>27883</v>
      </c>
      <c r="F4517" t="str">
        <f t="shared" si="142"/>
        <v>88571</v>
      </c>
      <c r="H4517" s="35">
        <f t="shared" si="143"/>
        <v>51.99</v>
      </c>
    </row>
    <row r="4518" spans="1:8" ht="81">
      <c r="A4518" s="375" t="s">
        <v>11957</v>
      </c>
      <c r="B4518" s="330" t="s">
        <v>6453</v>
      </c>
      <c r="C4518" s="375" t="s">
        <v>113</v>
      </c>
      <c r="D4518" s="375" t="s">
        <v>27884</v>
      </c>
      <c r="F4518" t="str">
        <f t="shared" si="142"/>
        <v>93396</v>
      </c>
      <c r="H4518" s="35">
        <f t="shared" si="143"/>
        <v>451.67</v>
      </c>
    </row>
    <row r="4519" spans="1:8" ht="81">
      <c r="A4519" s="375" t="s">
        <v>11958</v>
      </c>
      <c r="B4519" s="330" t="s">
        <v>6454</v>
      </c>
      <c r="C4519" s="375" t="s">
        <v>113</v>
      </c>
      <c r="D4519" s="375" t="s">
        <v>27885</v>
      </c>
      <c r="F4519" t="str">
        <f t="shared" si="142"/>
        <v>93441</v>
      </c>
      <c r="H4519" s="35">
        <f t="shared" si="143"/>
        <v>679.56</v>
      </c>
    </row>
    <row r="4520" spans="1:8" ht="94.5">
      <c r="A4520" s="375" t="s">
        <v>11959</v>
      </c>
      <c r="B4520" s="404" t="s">
        <v>6455</v>
      </c>
      <c r="C4520" s="375" t="s">
        <v>113</v>
      </c>
      <c r="D4520" s="375" t="s">
        <v>27886</v>
      </c>
      <c r="F4520" t="str">
        <f t="shared" si="142"/>
        <v>93442</v>
      </c>
      <c r="H4520" s="35">
        <f t="shared" si="143"/>
        <v>1135.17</v>
      </c>
    </row>
    <row r="4521" spans="1:8" ht="27">
      <c r="A4521" s="375" t="s">
        <v>11960</v>
      </c>
      <c r="B4521" s="330" t="s">
        <v>6456</v>
      </c>
      <c r="C4521" s="375" t="s">
        <v>113</v>
      </c>
      <c r="D4521" s="375" t="s">
        <v>27887</v>
      </c>
      <c r="F4521" t="str">
        <f t="shared" si="142"/>
        <v>95469</v>
      </c>
      <c r="H4521" s="35">
        <f t="shared" si="143"/>
        <v>216.61</v>
      </c>
    </row>
    <row r="4522" spans="1:8" ht="54">
      <c r="A4522" s="375" t="s">
        <v>11961</v>
      </c>
      <c r="B4522" s="330" t="s">
        <v>6457</v>
      </c>
      <c r="C4522" s="375" t="s">
        <v>113</v>
      </c>
      <c r="D4522" s="375" t="s">
        <v>27888</v>
      </c>
      <c r="F4522" t="str">
        <f t="shared" si="142"/>
        <v>95470</v>
      </c>
      <c r="H4522" s="35">
        <f t="shared" si="143"/>
        <v>223.71</v>
      </c>
    </row>
    <row r="4523" spans="1:8" ht="40.5">
      <c r="A4523" s="375" t="s">
        <v>11962</v>
      </c>
      <c r="B4523" s="330" t="s">
        <v>22533</v>
      </c>
      <c r="C4523" s="375" t="s">
        <v>113</v>
      </c>
      <c r="D4523" s="375" t="s">
        <v>27889</v>
      </c>
      <c r="F4523" t="str">
        <f t="shared" si="142"/>
        <v>95471</v>
      </c>
      <c r="H4523" s="35">
        <f t="shared" si="143"/>
        <v>798.12</v>
      </c>
    </row>
    <row r="4524" spans="1:8" ht="54">
      <c r="A4524" s="375" t="s">
        <v>11963</v>
      </c>
      <c r="B4524" s="330" t="s">
        <v>6458</v>
      </c>
      <c r="C4524" s="375" t="s">
        <v>113</v>
      </c>
      <c r="D4524" s="375" t="s">
        <v>27890</v>
      </c>
      <c r="F4524" t="str">
        <f t="shared" si="142"/>
        <v>95472</v>
      </c>
      <c r="H4524" s="35">
        <f t="shared" si="143"/>
        <v>805.23</v>
      </c>
    </row>
    <row r="4525" spans="1:8" ht="27">
      <c r="A4525" s="375" t="s">
        <v>11964</v>
      </c>
      <c r="B4525" s="330" t="s">
        <v>6459</v>
      </c>
      <c r="C4525" s="375" t="s">
        <v>113</v>
      </c>
      <c r="D4525" s="375" t="s">
        <v>17693</v>
      </c>
      <c r="F4525" t="str">
        <f t="shared" si="142"/>
        <v>95542</v>
      </c>
      <c r="H4525" s="35">
        <f t="shared" si="143"/>
        <v>28.64</v>
      </c>
    </row>
    <row r="4526" spans="1:8" ht="27">
      <c r="A4526" s="375" t="s">
        <v>11965</v>
      </c>
      <c r="B4526" s="330" t="s">
        <v>6460</v>
      </c>
      <c r="C4526" s="375" t="s">
        <v>113</v>
      </c>
      <c r="D4526" s="375" t="s">
        <v>24636</v>
      </c>
      <c r="F4526" t="str">
        <f t="shared" si="142"/>
        <v>95543</v>
      </c>
      <c r="H4526" s="35">
        <f t="shared" si="143"/>
        <v>46.45</v>
      </c>
    </row>
    <row r="4527" spans="1:8" ht="27">
      <c r="A4527" s="375" t="s">
        <v>11966</v>
      </c>
      <c r="B4527" s="330" t="s">
        <v>22534</v>
      </c>
      <c r="C4527" s="375" t="s">
        <v>113</v>
      </c>
      <c r="D4527" s="375" t="s">
        <v>22470</v>
      </c>
      <c r="F4527" t="str">
        <f t="shared" si="142"/>
        <v>95544</v>
      </c>
      <c r="H4527" s="35">
        <f t="shared" si="143"/>
        <v>36.200000000000003</v>
      </c>
    </row>
    <row r="4528" spans="1:8" ht="27">
      <c r="A4528" s="375" t="s">
        <v>11967</v>
      </c>
      <c r="B4528" s="330" t="s">
        <v>6461</v>
      </c>
      <c r="C4528" s="375" t="s">
        <v>113</v>
      </c>
      <c r="D4528" s="375" t="s">
        <v>27466</v>
      </c>
      <c r="F4528" t="str">
        <f t="shared" si="142"/>
        <v>95545</v>
      </c>
      <c r="H4528" s="35">
        <f t="shared" si="143"/>
        <v>35.39</v>
      </c>
    </row>
    <row r="4529" spans="1:8" ht="27">
      <c r="A4529" s="375" t="s">
        <v>11968</v>
      </c>
      <c r="B4529" s="330" t="s">
        <v>6462</v>
      </c>
      <c r="C4529" s="375" t="s">
        <v>113</v>
      </c>
      <c r="D4529" s="375" t="s">
        <v>27891</v>
      </c>
      <c r="F4529" t="str">
        <f t="shared" si="142"/>
        <v>95546</v>
      </c>
      <c r="H4529" s="35">
        <f t="shared" si="143"/>
        <v>107.38</v>
      </c>
    </row>
    <row r="4530" spans="1:8" ht="40.5">
      <c r="A4530" s="375" t="s">
        <v>11969</v>
      </c>
      <c r="B4530" s="330" t="s">
        <v>6463</v>
      </c>
      <c r="C4530" s="375" t="s">
        <v>113</v>
      </c>
      <c r="D4530" s="375" t="s">
        <v>23464</v>
      </c>
      <c r="F4530" t="str">
        <f t="shared" si="142"/>
        <v>95547</v>
      </c>
      <c r="H4530" s="35">
        <f t="shared" si="143"/>
        <v>52.92</v>
      </c>
    </row>
    <row r="4531" spans="1:8" ht="27">
      <c r="A4531" s="375" t="s">
        <v>11970</v>
      </c>
      <c r="B4531" s="330" t="s">
        <v>6464</v>
      </c>
      <c r="C4531" s="375" t="s">
        <v>113</v>
      </c>
      <c r="D4531" s="375" t="s">
        <v>14003</v>
      </c>
      <c r="F4531" t="str">
        <f t="shared" si="142"/>
        <v>6087</v>
      </c>
      <c r="H4531" s="35">
        <f t="shared" si="143"/>
        <v>25.57</v>
      </c>
    </row>
    <row r="4532" spans="1:8" ht="54">
      <c r="A4532" s="375" t="s">
        <v>14760</v>
      </c>
      <c r="B4532" s="330" t="s">
        <v>14761</v>
      </c>
      <c r="C4532" s="375" t="s">
        <v>113</v>
      </c>
      <c r="D4532" s="375" t="s">
        <v>27892</v>
      </c>
      <c r="F4532" t="str">
        <f t="shared" si="142"/>
        <v>98052</v>
      </c>
      <c r="H4532" s="35">
        <f t="shared" si="143"/>
        <v>1345.07</v>
      </c>
    </row>
    <row r="4533" spans="1:8" ht="54">
      <c r="A4533" s="375" t="s">
        <v>14762</v>
      </c>
      <c r="B4533" s="330" t="s">
        <v>14763</v>
      </c>
      <c r="C4533" s="375" t="s">
        <v>113</v>
      </c>
      <c r="D4533" s="375" t="s">
        <v>27893</v>
      </c>
      <c r="F4533" t="str">
        <f t="shared" si="142"/>
        <v>98053</v>
      </c>
      <c r="H4533" s="35">
        <f t="shared" si="143"/>
        <v>1968.32</v>
      </c>
    </row>
    <row r="4534" spans="1:8" ht="54">
      <c r="A4534" s="375" t="s">
        <v>14764</v>
      </c>
      <c r="B4534" s="330" t="s">
        <v>14765</v>
      </c>
      <c r="C4534" s="375" t="s">
        <v>113</v>
      </c>
      <c r="D4534" s="375" t="s">
        <v>27894</v>
      </c>
      <c r="F4534" t="str">
        <f t="shared" si="142"/>
        <v>98054</v>
      </c>
      <c r="H4534" s="35">
        <f t="shared" si="143"/>
        <v>2881.95</v>
      </c>
    </row>
    <row r="4535" spans="1:8" ht="54">
      <c r="A4535" s="375" t="s">
        <v>14766</v>
      </c>
      <c r="B4535" s="330" t="s">
        <v>14767</v>
      </c>
      <c r="C4535" s="375" t="s">
        <v>113</v>
      </c>
      <c r="D4535" s="375" t="s">
        <v>27895</v>
      </c>
      <c r="F4535" t="str">
        <f t="shared" si="142"/>
        <v>98055</v>
      </c>
      <c r="H4535" s="35">
        <f t="shared" si="143"/>
        <v>3820.29</v>
      </c>
    </row>
    <row r="4536" spans="1:8" ht="54">
      <c r="A4536" s="375" t="s">
        <v>14768</v>
      </c>
      <c r="B4536" s="330" t="s">
        <v>14769</v>
      </c>
      <c r="C4536" s="375" t="s">
        <v>113</v>
      </c>
      <c r="D4536" s="375" t="s">
        <v>27896</v>
      </c>
      <c r="F4536" t="str">
        <f t="shared" si="142"/>
        <v>98056</v>
      </c>
      <c r="H4536" s="35">
        <f t="shared" si="143"/>
        <v>4418.46</v>
      </c>
    </row>
    <row r="4537" spans="1:8" ht="54">
      <c r="A4537" s="375" t="s">
        <v>14770</v>
      </c>
      <c r="B4537" s="330" t="s">
        <v>14771</v>
      </c>
      <c r="C4537" s="375" t="s">
        <v>113</v>
      </c>
      <c r="D4537" s="375" t="s">
        <v>27897</v>
      </c>
      <c r="F4537" t="str">
        <f t="shared" si="142"/>
        <v>98057</v>
      </c>
      <c r="H4537" s="35">
        <f t="shared" si="143"/>
        <v>5822.54</v>
      </c>
    </row>
    <row r="4538" spans="1:8" ht="54">
      <c r="A4538" s="375" t="s">
        <v>14772</v>
      </c>
      <c r="B4538" s="330" t="s">
        <v>14773</v>
      </c>
      <c r="C4538" s="375" t="s">
        <v>113</v>
      </c>
      <c r="D4538" s="375" t="s">
        <v>27898</v>
      </c>
      <c r="F4538" t="str">
        <f t="shared" si="142"/>
        <v>98066</v>
      </c>
      <c r="H4538" s="35">
        <f t="shared" si="143"/>
        <v>4336.47</v>
      </c>
    </row>
    <row r="4539" spans="1:8" ht="54">
      <c r="A4539" s="375" t="s">
        <v>14774</v>
      </c>
      <c r="B4539" s="330" t="s">
        <v>14775</v>
      </c>
      <c r="C4539" s="375" t="s">
        <v>113</v>
      </c>
      <c r="D4539" s="375" t="s">
        <v>27899</v>
      </c>
      <c r="F4539" t="str">
        <f t="shared" si="142"/>
        <v>98067</v>
      </c>
      <c r="H4539" s="35">
        <f t="shared" si="143"/>
        <v>5796.83</v>
      </c>
    </row>
    <row r="4540" spans="1:8" ht="54">
      <c r="A4540" s="375" t="s">
        <v>14776</v>
      </c>
      <c r="B4540" s="330" t="s">
        <v>14777</v>
      </c>
      <c r="C4540" s="375" t="s">
        <v>113</v>
      </c>
      <c r="D4540" s="375" t="s">
        <v>27900</v>
      </c>
      <c r="F4540" t="str">
        <f t="shared" si="142"/>
        <v>98068</v>
      </c>
      <c r="H4540" s="35">
        <f t="shared" si="143"/>
        <v>8199.85</v>
      </c>
    </row>
    <row r="4541" spans="1:8" ht="54">
      <c r="A4541" s="375" t="s">
        <v>14778</v>
      </c>
      <c r="B4541" s="330" t="s">
        <v>14779</v>
      </c>
      <c r="C4541" s="375" t="s">
        <v>113</v>
      </c>
      <c r="D4541" s="375" t="s">
        <v>27901</v>
      </c>
      <c r="F4541" t="str">
        <f t="shared" si="142"/>
        <v>98069</v>
      </c>
      <c r="H4541" s="35">
        <f t="shared" si="143"/>
        <v>10988.39</v>
      </c>
    </row>
    <row r="4542" spans="1:8" ht="54">
      <c r="A4542" s="375" t="s">
        <v>14780</v>
      </c>
      <c r="B4542" s="330" t="s">
        <v>14781</v>
      </c>
      <c r="C4542" s="375" t="s">
        <v>113</v>
      </c>
      <c r="D4542" s="375" t="s">
        <v>27902</v>
      </c>
      <c r="F4542" t="str">
        <f t="shared" si="142"/>
        <v>98070</v>
      </c>
      <c r="H4542" s="35">
        <f t="shared" si="143"/>
        <v>12599.7</v>
      </c>
    </row>
    <row r="4543" spans="1:8" ht="54">
      <c r="A4543" s="375" t="s">
        <v>14782</v>
      </c>
      <c r="B4543" s="330" t="s">
        <v>14783</v>
      </c>
      <c r="C4543" s="375" t="s">
        <v>113</v>
      </c>
      <c r="D4543" s="375" t="s">
        <v>27903</v>
      </c>
      <c r="F4543" t="str">
        <f t="shared" si="142"/>
        <v>98071</v>
      </c>
      <c r="H4543" s="35">
        <f t="shared" si="143"/>
        <v>13842.97</v>
      </c>
    </row>
    <row r="4544" spans="1:8" ht="54">
      <c r="A4544" s="375" t="s">
        <v>14784</v>
      </c>
      <c r="B4544" s="330" t="s">
        <v>14785</v>
      </c>
      <c r="C4544" s="375" t="s">
        <v>113</v>
      </c>
      <c r="D4544" s="375" t="s">
        <v>27904</v>
      </c>
      <c r="F4544" t="str">
        <f t="shared" si="142"/>
        <v>98072</v>
      </c>
      <c r="H4544" s="35">
        <f t="shared" si="143"/>
        <v>3628.83</v>
      </c>
    </row>
    <row r="4545" spans="1:8" ht="54">
      <c r="A4545" s="375" t="s">
        <v>14786</v>
      </c>
      <c r="B4545" s="330" t="s">
        <v>14787</v>
      </c>
      <c r="C4545" s="375" t="s">
        <v>113</v>
      </c>
      <c r="D4545" s="375" t="s">
        <v>27905</v>
      </c>
      <c r="F4545" t="str">
        <f t="shared" si="142"/>
        <v>98073</v>
      </c>
      <c r="H4545" s="35">
        <f t="shared" si="143"/>
        <v>5668.49</v>
      </c>
    </row>
    <row r="4546" spans="1:8" ht="54">
      <c r="A4546" s="375" t="s">
        <v>14788</v>
      </c>
      <c r="B4546" s="330" t="s">
        <v>14789</v>
      </c>
      <c r="C4546" s="375" t="s">
        <v>113</v>
      </c>
      <c r="D4546" s="375" t="s">
        <v>27906</v>
      </c>
      <c r="F4546" t="str">
        <f t="shared" si="142"/>
        <v>98074</v>
      </c>
      <c r="H4546" s="35">
        <f t="shared" si="143"/>
        <v>8797.3799999999992</v>
      </c>
    </row>
    <row r="4547" spans="1:8" ht="54">
      <c r="A4547" s="375" t="s">
        <v>14790</v>
      </c>
      <c r="B4547" s="330" t="s">
        <v>14791</v>
      </c>
      <c r="C4547" s="375" t="s">
        <v>113</v>
      </c>
      <c r="D4547" s="375" t="s">
        <v>27907</v>
      </c>
      <c r="F4547" t="str">
        <f t="shared" si="142"/>
        <v>98075</v>
      </c>
      <c r="H4547" s="35">
        <f t="shared" si="143"/>
        <v>11437.55</v>
      </c>
    </row>
    <row r="4548" spans="1:8" ht="54">
      <c r="A4548" s="375" t="s">
        <v>14792</v>
      </c>
      <c r="B4548" s="330" t="s">
        <v>14793</v>
      </c>
      <c r="C4548" s="375" t="s">
        <v>113</v>
      </c>
      <c r="D4548" s="375" t="s">
        <v>27908</v>
      </c>
      <c r="F4548" t="str">
        <f t="shared" si="142"/>
        <v>98076</v>
      </c>
      <c r="H4548" s="35">
        <f t="shared" si="143"/>
        <v>13176.42</v>
      </c>
    </row>
    <row r="4549" spans="1:8" ht="54">
      <c r="A4549" s="375" t="s">
        <v>14794</v>
      </c>
      <c r="B4549" s="330" t="s">
        <v>14795</v>
      </c>
      <c r="C4549" s="375" t="s">
        <v>113</v>
      </c>
      <c r="D4549" s="375" t="s">
        <v>27909</v>
      </c>
      <c r="F4549" t="str">
        <f t="shared" ref="F4549:F4612" si="144">TRIM(A4549)</f>
        <v>98077</v>
      </c>
      <c r="H4549" s="35">
        <f t="shared" ref="H4549:H4612" si="145">ROUND(D4549*(1+$H$1),2)</f>
        <v>15511.31</v>
      </c>
    </row>
    <row r="4550" spans="1:8" ht="54">
      <c r="A4550" s="375" t="s">
        <v>14796</v>
      </c>
      <c r="B4550" s="330" t="s">
        <v>14797</v>
      </c>
      <c r="C4550" s="375" t="s">
        <v>113</v>
      </c>
      <c r="D4550" s="375" t="s">
        <v>27910</v>
      </c>
      <c r="F4550" t="str">
        <f t="shared" si="144"/>
        <v>98078</v>
      </c>
      <c r="H4550" s="35">
        <f t="shared" si="145"/>
        <v>3670.58</v>
      </c>
    </row>
    <row r="4551" spans="1:8" ht="54">
      <c r="A4551" s="375" t="s">
        <v>14798</v>
      </c>
      <c r="B4551" s="330" t="s">
        <v>14799</v>
      </c>
      <c r="C4551" s="375" t="s">
        <v>113</v>
      </c>
      <c r="D4551" s="375" t="s">
        <v>27911</v>
      </c>
      <c r="F4551" t="str">
        <f t="shared" si="144"/>
        <v>98079</v>
      </c>
      <c r="H4551" s="35">
        <f t="shared" si="145"/>
        <v>6431.61</v>
      </c>
    </row>
    <row r="4552" spans="1:8" ht="54">
      <c r="A4552" s="375" t="s">
        <v>14800</v>
      </c>
      <c r="B4552" s="330" t="s">
        <v>14801</v>
      </c>
      <c r="C4552" s="375" t="s">
        <v>113</v>
      </c>
      <c r="D4552" s="375" t="s">
        <v>27912</v>
      </c>
      <c r="F4552" t="str">
        <f t="shared" si="144"/>
        <v>98080</v>
      </c>
      <c r="H4552" s="35">
        <f t="shared" si="145"/>
        <v>8272.74</v>
      </c>
    </row>
    <row r="4553" spans="1:8" ht="54">
      <c r="A4553" s="375" t="s">
        <v>14802</v>
      </c>
      <c r="B4553" s="330" t="s">
        <v>14803</v>
      </c>
      <c r="C4553" s="375" t="s">
        <v>113</v>
      </c>
      <c r="D4553" s="375" t="s">
        <v>27913</v>
      </c>
      <c r="F4553" t="str">
        <f t="shared" si="144"/>
        <v>98081</v>
      </c>
      <c r="H4553" s="35">
        <f t="shared" si="145"/>
        <v>12257.54</v>
      </c>
    </row>
    <row r="4554" spans="1:8" ht="54">
      <c r="A4554" s="375" t="s">
        <v>14804</v>
      </c>
      <c r="B4554" s="330" t="s">
        <v>14805</v>
      </c>
      <c r="C4554" s="375" t="s">
        <v>113</v>
      </c>
      <c r="D4554" s="375" t="s">
        <v>27914</v>
      </c>
      <c r="F4554" t="str">
        <f t="shared" si="144"/>
        <v>98082</v>
      </c>
      <c r="H4554" s="35">
        <f t="shared" si="145"/>
        <v>3338.71</v>
      </c>
    </row>
    <row r="4555" spans="1:8" ht="54">
      <c r="A4555" s="375" t="s">
        <v>14806</v>
      </c>
      <c r="B4555" s="330" t="s">
        <v>14807</v>
      </c>
      <c r="C4555" s="375" t="s">
        <v>113</v>
      </c>
      <c r="D4555" s="375" t="s">
        <v>27915</v>
      </c>
      <c r="F4555" t="str">
        <f t="shared" si="144"/>
        <v>98083</v>
      </c>
      <c r="H4555" s="35">
        <f t="shared" si="145"/>
        <v>4420.66</v>
      </c>
    </row>
    <row r="4556" spans="1:8" ht="54">
      <c r="A4556" s="375" t="s">
        <v>14808</v>
      </c>
      <c r="B4556" s="330" t="s">
        <v>14809</v>
      </c>
      <c r="C4556" s="375" t="s">
        <v>113</v>
      </c>
      <c r="D4556" s="375" t="s">
        <v>27916</v>
      </c>
      <c r="F4556" t="str">
        <f t="shared" si="144"/>
        <v>98084</v>
      </c>
      <c r="H4556" s="35">
        <f t="shared" si="145"/>
        <v>6217.51</v>
      </c>
    </row>
    <row r="4557" spans="1:8" ht="54">
      <c r="A4557" s="375" t="s">
        <v>14810</v>
      </c>
      <c r="B4557" s="330" t="s">
        <v>14811</v>
      </c>
      <c r="C4557" s="375" t="s">
        <v>113</v>
      </c>
      <c r="D4557" s="375" t="s">
        <v>27917</v>
      </c>
      <c r="F4557" t="str">
        <f t="shared" si="144"/>
        <v>98085</v>
      </c>
      <c r="H4557" s="35">
        <f t="shared" si="145"/>
        <v>8422.73</v>
      </c>
    </row>
    <row r="4558" spans="1:8" ht="54">
      <c r="A4558" s="375" t="s">
        <v>14812</v>
      </c>
      <c r="B4558" s="330" t="s">
        <v>14813</v>
      </c>
      <c r="C4558" s="375" t="s">
        <v>113</v>
      </c>
      <c r="D4558" s="375" t="s">
        <v>27918</v>
      </c>
      <c r="F4558" t="str">
        <f t="shared" si="144"/>
        <v>98086</v>
      </c>
      <c r="H4558" s="35">
        <f t="shared" si="145"/>
        <v>9537.24</v>
      </c>
    </row>
    <row r="4559" spans="1:8" ht="54">
      <c r="A4559" s="375" t="s">
        <v>14814</v>
      </c>
      <c r="B4559" s="330" t="s">
        <v>14815</v>
      </c>
      <c r="C4559" s="375" t="s">
        <v>113</v>
      </c>
      <c r="D4559" s="375" t="s">
        <v>27919</v>
      </c>
      <c r="F4559" t="str">
        <f t="shared" si="144"/>
        <v>98087</v>
      </c>
      <c r="H4559" s="35">
        <f t="shared" si="145"/>
        <v>10235.27</v>
      </c>
    </row>
    <row r="4560" spans="1:8" ht="54">
      <c r="A4560" s="375" t="s">
        <v>14816</v>
      </c>
      <c r="B4560" s="330" t="s">
        <v>14817</v>
      </c>
      <c r="C4560" s="375" t="s">
        <v>113</v>
      </c>
      <c r="D4560" s="375" t="s">
        <v>27920</v>
      </c>
      <c r="F4560" t="str">
        <f t="shared" si="144"/>
        <v>98088</v>
      </c>
      <c r="H4560" s="35">
        <f t="shared" si="145"/>
        <v>2852.17</v>
      </c>
    </row>
    <row r="4561" spans="1:8" ht="54">
      <c r="A4561" s="375" t="s">
        <v>14818</v>
      </c>
      <c r="B4561" s="330" t="s">
        <v>14819</v>
      </c>
      <c r="C4561" s="375" t="s">
        <v>113</v>
      </c>
      <c r="D4561" s="375" t="s">
        <v>27921</v>
      </c>
      <c r="F4561" t="str">
        <f t="shared" si="144"/>
        <v>98089</v>
      </c>
      <c r="H4561" s="35">
        <f t="shared" si="145"/>
        <v>4520.82</v>
      </c>
    </row>
    <row r="4562" spans="1:8" ht="54">
      <c r="A4562" s="375" t="s">
        <v>14820</v>
      </c>
      <c r="B4562" s="330" t="s">
        <v>14821</v>
      </c>
      <c r="C4562" s="375" t="s">
        <v>113</v>
      </c>
      <c r="D4562" s="375" t="s">
        <v>27922</v>
      </c>
      <c r="F4562" t="str">
        <f t="shared" si="144"/>
        <v>98090</v>
      </c>
      <c r="H4562" s="35">
        <f t="shared" si="145"/>
        <v>7114.82</v>
      </c>
    </row>
    <row r="4563" spans="1:8" ht="54">
      <c r="A4563" s="375" t="s">
        <v>14822</v>
      </c>
      <c r="B4563" s="330" t="s">
        <v>14823</v>
      </c>
      <c r="C4563" s="375" t="s">
        <v>113</v>
      </c>
      <c r="D4563" s="375" t="s">
        <v>27923</v>
      </c>
      <c r="F4563" t="str">
        <f t="shared" si="144"/>
        <v>98091</v>
      </c>
      <c r="H4563" s="35">
        <f t="shared" si="145"/>
        <v>9177.09</v>
      </c>
    </row>
    <row r="4564" spans="1:8" ht="54">
      <c r="A4564" s="375" t="s">
        <v>14824</v>
      </c>
      <c r="B4564" s="330" t="s">
        <v>14825</v>
      </c>
      <c r="C4564" s="375" t="s">
        <v>113</v>
      </c>
      <c r="D4564" s="375" t="s">
        <v>27924</v>
      </c>
      <c r="F4564" t="str">
        <f t="shared" si="144"/>
        <v>98092</v>
      </c>
      <c r="H4564" s="35">
        <f t="shared" si="145"/>
        <v>10805.11</v>
      </c>
    </row>
    <row r="4565" spans="1:8" ht="54">
      <c r="A4565" s="375" t="s">
        <v>14826</v>
      </c>
      <c r="B4565" s="330" t="s">
        <v>14827</v>
      </c>
      <c r="C4565" s="375" t="s">
        <v>113</v>
      </c>
      <c r="D4565" s="375" t="s">
        <v>27925</v>
      </c>
      <c r="F4565" t="str">
        <f t="shared" si="144"/>
        <v>98093</v>
      </c>
      <c r="H4565" s="35">
        <f t="shared" si="145"/>
        <v>12759.43</v>
      </c>
    </row>
    <row r="4566" spans="1:8" ht="54">
      <c r="A4566" s="375" t="s">
        <v>14828</v>
      </c>
      <c r="B4566" s="330" t="s">
        <v>14829</v>
      </c>
      <c r="C4566" s="375" t="s">
        <v>113</v>
      </c>
      <c r="D4566" s="375" t="s">
        <v>27926</v>
      </c>
      <c r="F4566" t="str">
        <f t="shared" si="144"/>
        <v>98094</v>
      </c>
      <c r="H4566" s="35">
        <f t="shared" si="145"/>
        <v>2376.1799999999998</v>
      </c>
    </row>
    <row r="4567" spans="1:8" ht="54">
      <c r="A4567" s="375" t="s">
        <v>14830</v>
      </c>
      <c r="B4567" s="330" t="s">
        <v>14831</v>
      </c>
      <c r="C4567" s="375" t="s">
        <v>113</v>
      </c>
      <c r="D4567" s="375" t="s">
        <v>27927</v>
      </c>
      <c r="F4567" t="str">
        <f t="shared" si="144"/>
        <v>98099</v>
      </c>
      <c r="H4567" s="35">
        <f t="shared" si="145"/>
        <v>4086.31</v>
      </c>
    </row>
    <row r="4568" spans="1:8" ht="54">
      <c r="A4568" s="375" t="s">
        <v>14832</v>
      </c>
      <c r="B4568" s="330" t="s">
        <v>14833</v>
      </c>
      <c r="C4568" s="375" t="s">
        <v>113</v>
      </c>
      <c r="D4568" s="375" t="s">
        <v>27928</v>
      </c>
      <c r="F4568" t="str">
        <f t="shared" si="144"/>
        <v>98100</v>
      </c>
      <c r="H4568" s="35">
        <f t="shared" si="145"/>
        <v>5343.53</v>
      </c>
    </row>
    <row r="4569" spans="1:8" ht="54">
      <c r="A4569" s="375" t="s">
        <v>14834</v>
      </c>
      <c r="B4569" s="330" t="s">
        <v>14835</v>
      </c>
      <c r="C4569" s="375" t="s">
        <v>113</v>
      </c>
      <c r="D4569" s="375" t="s">
        <v>27929</v>
      </c>
      <c r="F4569" t="str">
        <f t="shared" si="144"/>
        <v>98101</v>
      </c>
      <c r="H4569" s="35">
        <f t="shared" si="145"/>
        <v>7912.68</v>
      </c>
    </row>
    <row r="4570" spans="1:8" ht="67.5">
      <c r="A4570" s="375" t="s">
        <v>14836</v>
      </c>
      <c r="B4570" s="330" t="s">
        <v>14837</v>
      </c>
      <c r="C4570" s="375" t="s">
        <v>113</v>
      </c>
      <c r="D4570" s="375" t="s">
        <v>27930</v>
      </c>
      <c r="F4570" t="str">
        <f t="shared" si="144"/>
        <v>98109</v>
      </c>
      <c r="H4570" s="35">
        <f t="shared" si="145"/>
        <v>723.99</v>
      </c>
    </row>
    <row r="4571" spans="1:8" ht="40.5">
      <c r="A4571" s="375" t="s">
        <v>14838</v>
      </c>
      <c r="B4571" s="330" t="s">
        <v>14839</v>
      </c>
      <c r="C4571" s="375" t="s">
        <v>113</v>
      </c>
      <c r="D4571" s="375" t="s">
        <v>27931</v>
      </c>
      <c r="F4571" t="str">
        <f t="shared" si="144"/>
        <v>98110</v>
      </c>
      <c r="H4571" s="35">
        <f t="shared" si="145"/>
        <v>489.12</v>
      </c>
    </row>
    <row r="4572" spans="1:8" ht="27">
      <c r="A4572" s="375" t="s">
        <v>14840</v>
      </c>
      <c r="B4572" s="330" t="s">
        <v>14841</v>
      </c>
      <c r="C4572" s="375" t="s">
        <v>113</v>
      </c>
      <c r="D4572" s="375" t="s">
        <v>13788</v>
      </c>
      <c r="F4572" t="str">
        <f t="shared" si="144"/>
        <v>98111</v>
      </c>
      <c r="H4572" s="35">
        <f t="shared" si="145"/>
        <v>25</v>
      </c>
    </row>
    <row r="4573" spans="1:8" ht="27">
      <c r="A4573" s="375" t="s">
        <v>14843</v>
      </c>
      <c r="B4573" s="330" t="s">
        <v>14844</v>
      </c>
      <c r="C4573" s="375" t="s">
        <v>113</v>
      </c>
      <c r="D4573" s="375" t="s">
        <v>27932</v>
      </c>
      <c r="F4573" t="str">
        <f t="shared" si="144"/>
        <v>98114</v>
      </c>
      <c r="H4573" s="35">
        <f t="shared" si="145"/>
        <v>473.3</v>
      </c>
    </row>
    <row r="4574" spans="1:8" ht="40.5">
      <c r="A4574" s="375" t="s">
        <v>14845</v>
      </c>
      <c r="B4574" s="330" t="s">
        <v>14846</v>
      </c>
      <c r="C4574" s="375" t="s">
        <v>113</v>
      </c>
      <c r="D4574" s="375" t="s">
        <v>22697</v>
      </c>
      <c r="F4574" t="str">
        <f t="shared" si="144"/>
        <v>98115</v>
      </c>
      <c r="H4574" s="35">
        <f t="shared" si="145"/>
        <v>105.46</v>
      </c>
    </row>
    <row r="4575" spans="1:8" ht="54">
      <c r="A4575" s="375" t="s">
        <v>11971</v>
      </c>
      <c r="B4575" s="330" t="s">
        <v>3509</v>
      </c>
      <c r="C4575" s="375" t="s">
        <v>113</v>
      </c>
      <c r="D4575" s="375" t="s">
        <v>27933</v>
      </c>
      <c r="F4575" t="str">
        <f t="shared" si="144"/>
        <v>89957</v>
      </c>
      <c r="H4575" s="35">
        <f t="shared" si="145"/>
        <v>125.38</v>
      </c>
    </row>
    <row r="4576" spans="1:8" ht="54">
      <c r="A4576" s="375" t="s">
        <v>11972</v>
      </c>
      <c r="B4576" s="330" t="s">
        <v>3510</v>
      </c>
      <c r="C4576" s="375" t="s">
        <v>113</v>
      </c>
      <c r="D4576" s="375" t="s">
        <v>27934</v>
      </c>
      <c r="F4576" t="str">
        <f t="shared" si="144"/>
        <v>89959</v>
      </c>
      <c r="H4576" s="35">
        <f t="shared" si="145"/>
        <v>186.58</v>
      </c>
    </row>
    <row r="4577" spans="1:8" ht="27">
      <c r="A4577" s="375" t="s">
        <v>6465</v>
      </c>
      <c r="B4577" s="330" t="s">
        <v>6466</v>
      </c>
      <c r="C4577" s="375" t="s">
        <v>113</v>
      </c>
      <c r="D4577" s="375" t="s">
        <v>27935</v>
      </c>
      <c r="F4577" t="str">
        <f t="shared" si="144"/>
        <v>74093/1</v>
      </c>
      <c r="H4577" s="35">
        <f t="shared" si="145"/>
        <v>112.06</v>
      </c>
    </row>
    <row r="4578" spans="1:8" ht="54">
      <c r="A4578" s="375" t="s">
        <v>6467</v>
      </c>
      <c r="B4578" s="330" t="s">
        <v>6468</v>
      </c>
      <c r="C4578" s="375" t="s">
        <v>113</v>
      </c>
      <c r="D4578" s="375" t="s">
        <v>27936</v>
      </c>
      <c r="F4578" t="str">
        <f t="shared" si="144"/>
        <v>74169/1</v>
      </c>
      <c r="H4578" s="35">
        <f t="shared" si="145"/>
        <v>270.33999999999997</v>
      </c>
    </row>
    <row r="4579" spans="1:8" ht="40.5">
      <c r="A4579" s="375" t="s">
        <v>11973</v>
      </c>
      <c r="B4579" s="330" t="s">
        <v>3511</v>
      </c>
      <c r="C4579" s="375" t="s">
        <v>113</v>
      </c>
      <c r="D4579" s="375" t="s">
        <v>22740</v>
      </c>
      <c r="F4579" t="str">
        <f t="shared" si="144"/>
        <v>89349</v>
      </c>
      <c r="H4579" s="35">
        <f t="shared" si="145"/>
        <v>29.54</v>
      </c>
    </row>
    <row r="4580" spans="1:8" ht="40.5">
      <c r="A4580" s="375" t="s">
        <v>11974</v>
      </c>
      <c r="B4580" s="330" t="s">
        <v>22537</v>
      </c>
      <c r="C4580" s="375" t="s">
        <v>113</v>
      </c>
      <c r="D4580" s="375" t="s">
        <v>24881</v>
      </c>
      <c r="F4580" t="str">
        <f t="shared" si="144"/>
        <v>89351</v>
      </c>
      <c r="H4580" s="35">
        <f t="shared" si="145"/>
        <v>33.61</v>
      </c>
    </row>
    <row r="4581" spans="1:8" ht="40.5">
      <c r="A4581" s="375" t="s">
        <v>11975</v>
      </c>
      <c r="B4581" s="330" t="s">
        <v>6469</v>
      </c>
      <c r="C4581" s="375" t="s">
        <v>113</v>
      </c>
      <c r="D4581" s="375" t="s">
        <v>25727</v>
      </c>
      <c r="F4581" t="str">
        <f t="shared" si="144"/>
        <v>89352</v>
      </c>
      <c r="H4581" s="35">
        <f t="shared" si="145"/>
        <v>38.159999999999997</v>
      </c>
    </row>
    <row r="4582" spans="1:8" ht="40.5">
      <c r="A4582" s="375" t="s">
        <v>11976</v>
      </c>
      <c r="B4582" s="330" t="s">
        <v>22538</v>
      </c>
      <c r="C4582" s="375" t="s">
        <v>113</v>
      </c>
      <c r="D4582" s="375" t="s">
        <v>14481</v>
      </c>
      <c r="F4582" t="str">
        <f t="shared" si="144"/>
        <v>89353</v>
      </c>
      <c r="H4582" s="35">
        <f t="shared" si="145"/>
        <v>39.79</v>
      </c>
    </row>
    <row r="4583" spans="1:8" ht="40.5">
      <c r="A4583" s="375" t="s">
        <v>11977</v>
      </c>
      <c r="B4583" s="330" t="s">
        <v>6470</v>
      </c>
      <c r="C4583" s="375" t="s">
        <v>113</v>
      </c>
      <c r="D4583" s="375" t="s">
        <v>27844</v>
      </c>
      <c r="F4583" t="str">
        <f t="shared" si="144"/>
        <v>89354</v>
      </c>
      <c r="H4583" s="35">
        <f t="shared" si="145"/>
        <v>240.19</v>
      </c>
    </row>
    <row r="4584" spans="1:8" ht="54">
      <c r="A4584" s="375" t="s">
        <v>11978</v>
      </c>
      <c r="B4584" s="330" t="s">
        <v>6471</v>
      </c>
      <c r="C4584" s="375" t="s">
        <v>113</v>
      </c>
      <c r="D4584" s="375" t="s">
        <v>24457</v>
      </c>
      <c r="F4584" t="str">
        <f t="shared" si="144"/>
        <v>89969</v>
      </c>
      <c r="H4584" s="35">
        <f t="shared" si="145"/>
        <v>42.75</v>
      </c>
    </row>
    <row r="4585" spans="1:8" ht="54">
      <c r="A4585" s="375" t="s">
        <v>11979</v>
      </c>
      <c r="B4585" s="330" t="s">
        <v>3512</v>
      </c>
      <c r="C4585" s="375" t="s">
        <v>113</v>
      </c>
      <c r="D4585" s="375" t="s">
        <v>22671</v>
      </c>
      <c r="F4585" t="str">
        <f t="shared" si="144"/>
        <v>89970</v>
      </c>
      <c r="H4585" s="35">
        <f t="shared" si="145"/>
        <v>46.51</v>
      </c>
    </row>
    <row r="4586" spans="1:8" ht="54">
      <c r="A4586" s="375" t="s">
        <v>11980</v>
      </c>
      <c r="B4586" s="330" t="s">
        <v>3513</v>
      </c>
      <c r="C4586" s="375" t="s">
        <v>113</v>
      </c>
      <c r="D4586" s="375" t="s">
        <v>23530</v>
      </c>
      <c r="F4586" t="str">
        <f t="shared" si="144"/>
        <v>89971</v>
      </c>
      <c r="H4586" s="35">
        <f t="shared" si="145"/>
        <v>48.35</v>
      </c>
    </row>
    <row r="4587" spans="1:8" ht="54">
      <c r="A4587" s="375" t="s">
        <v>11981</v>
      </c>
      <c r="B4587" s="404" t="s">
        <v>3514</v>
      </c>
      <c r="C4587" s="375" t="s">
        <v>113</v>
      </c>
      <c r="D4587" s="375" t="s">
        <v>25287</v>
      </c>
      <c r="F4587" t="str">
        <f t="shared" si="144"/>
        <v>89972</v>
      </c>
      <c r="H4587" s="35">
        <f t="shared" si="145"/>
        <v>51.94</v>
      </c>
    </row>
    <row r="4588" spans="1:8" ht="54">
      <c r="A4588" s="375" t="s">
        <v>11982</v>
      </c>
      <c r="B4588" s="330" t="s">
        <v>3515</v>
      </c>
      <c r="C4588" s="375" t="s">
        <v>113</v>
      </c>
      <c r="D4588" s="375" t="s">
        <v>27937</v>
      </c>
      <c r="F4588" t="str">
        <f t="shared" si="144"/>
        <v>89973</v>
      </c>
      <c r="H4588" s="35">
        <f t="shared" si="145"/>
        <v>389.93</v>
      </c>
    </row>
    <row r="4589" spans="1:8" ht="54">
      <c r="A4589" s="375" t="s">
        <v>11983</v>
      </c>
      <c r="B4589" s="330" t="s">
        <v>6472</v>
      </c>
      <c r="C4589" s="375" t="s">
        <v>113</v>
      </c>
      <c r="D4589" s="375" t="s">
        <v>25057</v>
      </c>
      <c r="F4589" t="str">
        <f t="shared" si="144"/>
        <v>89974</v>
      </c>
      <c r="H4589" s="35">
        <f t="shared" si="145"/>
        <v>227.85</v>
      </c>
    </row>
    <row r="4590" spans="1:8" ht="40.5">
      <c r="A4590" s="375" t="s">
        <v>11984</v>
      </c>
      <c r="B4590" s="330" t="s">
        <v>3516</v>
      </c>
      <c r="C4590" s="375" t="s">
        <v>113</v>
      </c>
      <c r="D4590" s="375" t="s">
        <v>24677</v>
      </c>
      <c r="F4590" t="str">
        <f t="shared" si="144"/>
        <v>89984</v>
      </c>
      <c r="H4590" s="35">
        <f t="shared" si="145"/>
        <v>80.95</v>
      </c>
    </row>
    <row r="4591" spans="1:8" ht="40.5">
      <c r="A4591" s="375" t="s">
        <v>11985</v>
      </c>
      <c r="B4591" s="330" t="s">
        <v>3517</v>
      </c>
      <c r="C4591" s="375" t="s">
        <v>113</v>
      </c>
      <c r="D4591" s="375" t="s">
        <v>27938</v>
      </c>
      <c r="F4591" t="str">
        <f t="shared" si="144"/>
        <v>89985</v>
      </c>
      <c r="H4591" s="35">
        <f t="shared" si="145"/>
        <v>83.29</v>
      </c>
    </row>
    <row r="4592" spans="1:8" ht="40.5">
      <c r="A4592" s="375" t="s">
        <v>11986</v>
      </c>
      <c r="B4592" s="330" t="s">
        <v>3518</v>
      </c>
      <c r="C4592" s="375" t="s">
        <v>113</v>
      </c>
      <c r="D4592" s="375" t="s">
        <v>27939</v>
      </c>
      <c r="F4592" t="str">
        <f t="shared" si="144"/>
        <v>89986</v>
      </c>
      <c r="H4592" s="35">
        <f t="shared" si="145"/>
        <v>78.97</v>
      </c>
    </row>
    <row r="4593" spans="1:8" ht="40.5">
      <c r="A4593" s="375" t="s">
        <v>11987</v>
      </c>
      <c r="B4593" s="330" t="s">
        <v>3519</v>
      </c>
      <c r="C4593" s="375" t="s">
        <v>113</v>
      </c>
      <c r="D4593" s="375" t="s">
        <v>25637</v>
      </c>
      <c r="F4593" t="str">
        <f t="shared" si="144"/>
        <v>89987</v>
      </c>
      <c r="H4593" s="35">
        <f t="shared" si="145"/>
        <v>87.62</v>
      </c>
    </row>
    <row r="4594" spans="1:8" ht="40.5">
      <c r="A4594" s="375" t="s">
        <v>11988</v>
      </c>
      <c r="B4594" s="330" t="s">
        <v>3520</v>
      </c>
      <c r="C4594" s="375" t="s">
        <v>113</v>
      </c>
      <c r="D4594" s="375" t="s">
        <v>23579</v>
      </c>
      <c r="F4594" t="str">
        <f t="shared" si="144"/>
        <v>90371</v>
      </c>
      <c r="H4594" s="35">
        <f t="shared" si="145"/>
        <v>35.270000000000003</v>
      </c>
    </row>
    <row r="4595" spans="1:8" ht="54">
      <c r="A4595" s="375" t="s">
        <v>11989</v>
      </c>
      <c r="B4595" s="330" t="s">
        <v>6473</v>
      </c>
      <c r="C4595" s="375" t="s">
        <v>113</v>
      </c>
      <c r="D4595" s="375" t="s">
        <v>23997</v>
      </c>
      <c r="F4595" t="str">
        <f t="shared" si="144"/>
        <v>94489</v>
      </c>
      <c r="H4595" s="35">
        <f t="shared" si="145"/>
        <v>31.42</v>
      </c>
    </row>
    <row r="4596" spans="1:8" ht="54">
      <c r="A4596" s="375" t="s">
        <v>11990</v>
      </c>
      <c r="B4596" s="330" t="s">
        <v>6474</v>
      </c>
      <c r="C4596" s="375" t="s">
        <v>113</v>
      </c>
      <c r="D4596" s="375" t="s">
        <v>27940</v>
      </c>
      <c r="F4596" t="str">
        <f t="shared" si="144"/>
        <v>94490</v>
      </c>
      <c r="H4596" s="35">
        <f t="shared" si="145"/>
        <v>51.76</v>
      </c>
    </row>
    <row r="4597" spans="1:8" ht="54">
      <c r="A4597" s="375" t="s">
        <v>11991</v>
      </c>
      <c r="B4597" s="330" t="s">
        <v>6475</v>
      </c>
      <c r="C4597" s="375" t="s">
        <v>113</v>
      </c>
      <c r="D4597" s="375" t="s">
        <v>23655</v>
      </c>
      <c r="F4597" t="str">
        <f t="shared" si="144"/>
        <v>94491</v>
      </c>
      <c r="H4597" s="35">
        <f t="shared" si="145"/>
        <v>70.900000000000006</v>
      </c>
    </row>
    <row r="4598" spans="1:8" ht="54">
      <c r="A4598" s="375" t="s">
        <v>11992</v>
      </c>
      <c r="B4598" s="330" t="s">
        <v>6476</v>
      </c>
      <c r="C4598" s="375" t="s">
        <v>113</v>
      </c>
      <c r="D4598" s="375" t="s">
        <v>24508</v>
      </c>
      <c r="F4598" t="str">
        <f t="shared" si="144"/>
        <v>94492</v>
      </c>
      <c r="H4598" s="35">
        <f t="shared" si="145"/>
        <v>72.78</v>
      </c>
    </row>
    <row r="4599" spans="1:8" ht="54">
      <c r="A4599" s="375" t="s">
        <v>11993</v>
      </c>
      <c r="B4599" s="330" t="s">
        <v>6477</v>
      </c>
      <c r="C4599" s="375" t="s">
        <v>113</v>
      </c>
      <c r="D4599" s="375" t="s">
        <v>27941</v>
      </c>
      <c r="F4599" t="str">
        <f t="shared" si="144"/>
        <v>94493</v>
      </c>
      <c r="H4599" s="35">
        <f t="shared" si="145"/>
        <v>132.85</v>
      </c>
    </row>
    <row r="4600" spans="1:8" ht="54">
      <c r="A4600" s="375" t="s">
        <v>11994</v>
      </c>
      <c r="B4600" s="330" t="s">
        <v>6478</v>
      </c>
      <c r="C4600" s="375" t="s">
        <v>113</v>
      </c>
      <c r="D4600" s="375" t="s">
        <v>27942</v>
      </c>
      <c r="F4600" t="str">
        <f t="shared" si="144"/>
        <v>94494</v>
      </c>
      <c r="H4600" s="35">
        <f t="shared" si="145"/>
        <v>63.6</v>
      </c>
    </row>
    <row r="4601" spans="1:8" ht="54">
      <c r="A4601" s="375" t="s">
        <v>11995</v>
      </c>
      <c r="B4601" s="330" t="s">
        <v>6479</v>
      </c>
      <c r="C4601" s="375" t="s">
        <v>113</v>
      </c>
      <c r="D4601" s="375" t="s">
        <v>27943</v>
      </c>
      <c r="F4601" t="str">
        <f t="shared" si="144"/>
        <v>94495</v>
      </c>
      <c r="H4601" s="35">
        <f t="shared" si="145"/>
        <v>81.66</v>
      </c>
    </row>
    <row r="4602" spans="1:8" ht="54">
      <c r="A4602" s="375" t="s">
        <v>11996</v>
      </c>
      <c r="B4602" s="330" t="s">
        <v>6480</v>
      </c>
      <c r="C4602" s="375" t="s">
        <v>113</v>
      </c>
      <c r="D4602" s="375" t="s">
        <v>24858</v>
      </c>
      <c r="F4602" t="str">
        <f t="shared" si="144"/>
        <v>94496</v>
      </c>
      <c r="H4602" s="35">
        <f t="shared" si="145"/>
        <v>100.34</v>
      </c>
    </row>
    <row r="4603" spans="1:8" ht="54">
      <c r="A4603" s="375" t="s">
        <v>11997</v>
      </c>
      <c r="B4603" s="330" t="s">
        <v>6481</v>
      </c>
      <c r="C4603" s="375" t="s">
        <v>113</v>
      </c>
      <c r="D4603" s="375" t="s">
        <v>27944</v>
      </c>
      <c r="F4603" t="str">
        <f t="shared" si="144"/>
        <v>94497</v>
      </c>
      <c r="H4603" s="35">
        <f t="shared" si="145"/>
        <v>117.98</v>
      </c>
    </row>
    <row r="4604" spans="1:8" ht="54">
      <c r="A4604" s="375" t="s">
        <v>11998</v>
      </c>
      <c r="B4604" s="330" t="s">
        <v>6482</v>
      </c>
      <c r="C4604" s="375" t="s">
        <v>113</v>
      </c>
      <c r="D4604" s="375" t="s">
        <v>27945</v>
      </c>
      <c r="F4604" t="str">
        <f t="shared" si="144"/>
        <v>94498</v>
      </c>
      <c r="H4604" s="35">
        <f t="shared" si="145"/>
        <v>152.87</v>
      </c>
    </row>
    <row r="4605" spans="1:8" ht="54">
      <c r="A4605" s="375" t="s">
        <v>11999</v>
      </c>
      <c r="B4605" s="330" t="s">
        <v>6483</v>
      </c>
      <c r="C4605" s="375" t="s">
        <v>113</v>
      </c>
      <c r="D4605" s="375" t="s">
        <v>27946</v>
      </c>
      <c r="F4605" t="str">
        <f t="shared" si="144"/>
        <v>94499</v>
      </c>
      <c r="H4605" s="35">
        <f t="shared" si="145"/>
        <v>279.76</v>
      </c>
    </row>
    <row r="4606" spans="1:8" ht="54">
      <c r="A4606" s="375" t="s">
        <v>12000</v>
      </c>
      <c r="B4606" s="330" t="s">
        <v>6484</v>
      </c>
      <c r="C4606" s="375" t="s">
        <v>113</v>
      </c>
      <c r="D4606" s="375" t="s">
        <v>27947</v>
      </c>
      <c r="F4606" t="str">
        <f t="shared" si="144"/>
        <v>94500</v>
      </c>
      <c r="H4606" s="35">
        <f t="shared" si="145"/>
        <v>332.96</v>
      </c>
    </row>
    <row r="4607" spans="1:8" ht="54">
      <c r="A4607" s="375" t="s">
        <v>12001</v>
      </c>
      <c r="B4607" s="330" t="s">
        <v>6485</v>
      </c>
      <c r="C4607" s="375" t="s">
        <v>113</v>
      </c>
      <c r="D4607" s="375" t="s">
        <v>27948</v>
      </c>
      <c r="F4607" t="str">
        <f t="shared" si="144"/>
        <v>94501</v>
      </c>
      <c r="H4607" s="35">
        <f t="shared" si="145"/>
        <v>654.46</v>
      </c>
    </row>
    <row r="4608" spans="1:8" ht="67.5">
      <c r="A4608" s="375" t="s">
        <v>12002</v>
      </c>
      <c r="B4608" s="330" t="s">
        <v>6486</v>
      </c>
      <c r="C4608" s="375" t="s">
        <v>113</v>
      </c>
      <c r="D4608" s="375" t="s">
        <v>24380</v>
      </c>
      <c r="F4608" t="str">
        <f t="shared" si="144"/>
        <v>94792</v>
      </c>
      <c r="H4608" s="35">
        <f t="shared" si="145"/>
        <v>125.65</v>
      </c>
    </row>
    <row r="4609" spans="1:8" ht="67.5">
      <c r="A4609" s="375" t="s">
        <v>12003</v>
      </c>
      <c r="B4609" s="330" t="s">
        <v>6487</v>
      </c>
      <c r="C4609" s="375" t="s">
        <v>113</v>
      </c>
      <c r="D4609" s="375" t="s">
        <v>27949</v>
      </c>
      <c r="F4609" t="str">
        <f t="shared" si="144"/>
        <v>94793</v>
      </c>
      <c r="H4609" s="35">
        <f t="shared" si="145"/>
        <v>162.83000000000001</v>
      </c>
    </row>
    <row r="4610" spans="1:8" ht="67.5">
      <c r="A4610" s="375" t="s">
        <v>12004</v>
      </c>
      <c r="B4610" s="330" t="s">
        <v>6488</v>
      </c>
      <c r="C4610" s="375" t="s">
        <v>113</v>
      </c>
      <c r="D4610" s="375" t="s">
        <v>27950</v>
      </c>
      <c r="F4610" t="str">
        <f t="shared" si="144"/>
        <v>94794</v>
      </c>
      <c r="H4610" s="35">
        <f t="shared" si="145"/>
        <v>168.79</v>
      </c>
    </row>
    <row r="4611" spans="1:8" ht="27">
      <c r="A4611" s="375" t="s">
        <v>12005</v>
      </c>
      <c r="B4611" s="330" t="s">
        <v>22539</v>
      </c>
      <c r="C4611" s="375" t="s">
        <v>113</v>
      </c>
      <c r="D4611" s="375" t="s">
        <v>24703</v>
      </c>
      <c r="F4611" t="str">
        <f t="shared" si="144"/>
        <v>94795</v>
      </c>
      <c r="H4611" s="35">
        <f t="shared" si="145"/>
        <v>23.03</v>
      </c>
    </row>
    <row r="4612" spans="1:8" ht="27">
      <c r="A4612" s="375" t="s">
        <v>12006</v>
      </c>
      <c r="B4612" s="330" t="s">
        <v>22541</v>
      </c>
      <c r="C4612" s="375" t="s">
        <v>113</v>
      </c>
      <c r="D4612" s="375" t="s">
        <v>24396</v>
      </c>
      <c r="F4612" t="str">
        <f t="shared" si="144"/>
        <v>94796</v>
      </c>
      <c r="H4612" s="35">
        <f t="shared" si="145"/>
        <v>27.26</v>
      </c>
    </row>
    <row r="4613" spans="1:8" ht="27">
      <c r="A4613" s="375" t="s">
        <v>12007</v>
      </c>
      <c r="B4613" s="330" t="s">
        <v>22542</v>
      </c>
      <c r="C4613" s="375" t="s">
        <v>113</v>
      </c>
      <c r="D4613" s="375" t="s">
        <v>22843</v>
      </c>
      <c r="F4613" t="str">
        <f t="shared" ref="F4613:F4676" si="146">TRIM(A4613)</f>
        <v>94797</v>
      </c>
      <c r="H4613" s="35">
        <f t="shared" ref="H4613:H4676" si="147">ROUND(D4613*(1+$H$1),2)</f>
        <v>41.11</v>
      </c>
    </row>
    <row r="4614" spans="1:8" ht="27">
      <c r="A4614" s="375" t="s">
        <v>12008</v>
      </c>
      <c r="B4614" s="330" t="s">
        <v>22543</v>
      </c>
      <c r="C4614" s="375" t="s">
        <v>113</v>
      </c>
      <c r="D4614" s="375" t="s">
        <v>27951</v>
      </c>
      <c r="F4614" t="str">
        <f t="shared" si="146"/>
        <v>94798</v>
      </c>
      <c r="H4614" s="35">
        <f t="shared" si="147"/>
        <v>86.6</v>
      </c>
    </row>
    <row r="4615" spans="1:8" ht="27">
      <c r="A4615" s="375" t="s">
        <v>12009</v>
      </c>
      <c r="B4615" s="330" t="s">
        <v>22544</v>
      </c>
      <c r="C4615" s="375" t="s">
        <v>113</v>
      </c>
      <c r="D4615" s="375" t="s">
        <v>26377</v>
      </c>
      <c r="F4615" t="str">
        <f t="shared" si="146"/>
        <v>94799</v>
      </c>
      <c r="H4615" s="35">
        <f t="shared" si="147"/>
        <v>84.83</v>
      </c>
    </row>
    <row r="4616" spans="1:8" ht="27">
      <c r="A4616" s="375" t="s">
        <v>12010</v>
      </c>
      <c r="B4616" s="330" t="s">
        <v>22545</v>
      </c>
      <c r="C4616" s="375" t="s">
        <v>113</v>
      </c>
      <c r="D4616" s="375" t="s">
        <v>27952</v>
      </c>
      <c r="F4616" t="str">
        <f t="shared" si="146"/>
        <v>94800</v>
      </c>
      <c r="H4616" s="35">
        <f t="shared" si="147"/>
        <v>142.91999999999999</v>
      </c>
    </row>
    <row r="4617" spans="1:8" ht="54">
      <c r="A4617" s="375" t="s">
        <v>12011</v>
      </c>
      <c r="B4617" s="330" t="s">
        <v>6489</v>
      </c>
      <c r="C4617" s="375" t="s">
        <v>113</v>
      </c>
      <c r="D4617" s="375" t="s">
        <v>27953</v>
      </c>
      <c r="F4617" t="str">
        <f t="shared" si="146"/>
        <v>95248</v>
      </c>
      <c r="H4617" s="35">
        <f t="shared" si="147"/>
        <v>76.75</v>
      </c>
    </row>
    <row r="4618" spans="1:8" ht="54">
      <c r="A4618" s="375" t="s">
        <v>12012</v>
      </c>
      <c r="B4618" s="330" t="s">
        <v>6490</v>
      </c>
      <c r="C4618" s="375" t="s">
        <v>113</v>
      </c>
      <c r="D4618" s="375" t="s">
        <v>23712</v>
      </c>
      <c r="F4618" t="str">
        <f t="shared" si="146"/>
        <v>95249</v>
      </c>
      <c r="H4618" s="35">
        <f t="shared" si="147"/>
        <v>83.6</v>
      </c>
    </row>
    <row r="4619" spans="1:8" ht="54">
      <c r="A4619" s="375" t="s">
        <v>12013</v>
      </c>
      <c r="B4619" s="330" t="s">
        <v>6491</v>
      </c>
      <c r="C4619" s="375" t="s">
        <v>113</v>
      </c>
      <c r="D4619" s="375" t="s">
        <v>27954</v>
      </c>
      <c r="F4619" t="str">
        <f t="shared" si="146"/>
        <v>95250</v>
      </c>
      <c r="H4619" s="35">
        <f t="shared" si="147"/>
        <v>101.54</v>
      </c>
    </row>
    <row r="4620" spans="1:8" ht="67.5">
      <c r="A4620" s="375" t="s">
        <v>12014</v>
      </c>
      <c r="B4620" s="330" t="s">
        <v>6492</v>
      </c>
      <c r="C4620" s="375" t="s">
        <v>113</v>
      </c>
      <c r="D4620" s="375" t="s">
        <v>27955</v>
      </c>
      <c r="F4620" t="str">
        <f t="shared" si="146"/>
        <v>95251</v>
      </c>
      <c r="H4620" s="35">
        <f t="shared" si="147"/>
        <v>136.24</v>
      </c>
    </row>
    <row r="4621" spans="1:8" ht="67.5">
      <c r="A4621" s="375" t="s">
        <v>12015</v>
      </c>
      <c r="B4621" s="330" t="s">
        <v>6493</v>
      </c>
      <c r="C4621" s="375" t="s">
        <v>113</v>
      </c>
      <c r="D4621" s="375" t="s">
        <v>27956</v>
      </c>
      <c r="F4621" t="str">
        <f t="shared" si="146"/>
        <v>95252</v>
      </c>
      <c r="H4621" s="35">
        <f t="shared" si="147"/>
        <v>157.38</v>
      </c>
    </row>
    <row r="4622" spans="1:8" ht="54">
      <c r="A4622" s="375" t="s">
        <v>12016</v>
      </c>
      <c r="B4622" s="330" t="s">
        <v>6494</v>
      </c>
      <c r="C4622" s="375" t="s">
        <v>113</v>
      </c>
      <c r="D4622" s="375" t="s">
        <v>27957</v>
      </c>
      <c r="F4622" t="str">
        <f t="shared" si="146"/>
        <v>95253</v>
      </c>
      <c r="H4622" s="35">
        <f t="shared" si="147"/>
        <v>226.29</v>
      </c>
    </row>
    <row r="4623" spans="1:8" ht="40.5">
      <c r="A4623" s="375" t="s">
        <v>22546</v>
      </c>
      <c r="B4623" s="330" t="s">
        <v>22547</v>
      </c>
      <c r="C4623" s="375" t="s">
        <v>113</v>
      </c>
      <c r="D4623" s="375" t="s">
        <v>27958</v>
      </c>
      <c r="F4623" t="str">
        <f t="shared" si="146"/>
        <v>99619</v>
      </c>
      <c r="H4623" s="35">
        <f t="shared" si="147"/>
        <v>87.4</v>
      </c>
    </row>
    <row r="4624" spans="1:8" ht="40.5">
      <c r="A4624" s="375" t="s">
        <v>22548</v>
      </c>
      <c r="B4624" s="330" t="s">
        <v>22549</v>
      </c>
      <c r="C4624" s="375" t="s">
        <v>113</v>
      </c>
      <c r="D4624" s="375" t="s">
        <v>27959</v>
      </c>
      <c r="F4624" t="str">
        <f t="shared" si="146"/>
        <v>99620</v>
      </c>
      <c r="H4624" s="35">
        <f t="shared" si="147"/>
        <v>139.54</v>
      </c>
    </row>
    <row r="4625" spans="1:8" ht="40.5">
      <c r="A4625" s="375" t="s">
        <v>22550</v>
      </c>
      <c r="B4625" s="330" t="s">
        <v>22551</v>
      </c>
      <c r="C4625" s="375" t="s">
        <v>113</v>
      </c>
      <c r="D4625" s="375" t="s">
        <v>24374</v>
      </c>
      <c r="F4625" t="str">
        <f t="shared" si="146"/>
        <v>99621</v>
      </c>
      <c r="H4625" s="35">
        <f t="shared" si="147"/>
        <v>193.58</v>
      </c>
    </row>
    <row r="4626" spans="1:8" ht="40.5">
      <c r="A4626" s="375" t="s">
        <v>22552</v>
      </c>
      <c r="B4626" s="330" t="s">
        <v>22553</v>
      </c>
      <c r="C4626" s="375" t="s">
        <v>113</v>
      </c>
      <c r="D4626" s="375" t="s">
        <v>27221</v>
      </c>
      <c r="F4626" t="str">
        <f t="shared" si="146"/>
        <v>99622</v>
      </c>
      <c r="H4626" s="35">
        <f t="shared" si="147"/>
        <v>212.44</v>
      </c>
    </row>
    <row r="4627" spans="1:8" ht="40.5">
      <c r="A4627" s="375" t="s">
        <v>22554</v>
      </c>
      <c r="B4627" s="330" t="s">
        <v>22555</v>
      </c>
      <c r="C4627" s="375" t="s">
        <v>113</v>
      </c>
      <c r="D4627" s="375" t="s">
        <v>27960</v>
      </c>
      <c r="F4627" t="str">
        <f t="shared" si="146"/>
        <v>99623</v>
      </c>
      <c r="H4627" s="35">
        <f t="shared" si="147"/>
        <v>285.91000000000003</v>
      </c>
    </row>
    <row r="4628" spans="1:8" ht="40.5">
      <c r="A4628" s="375" t="s">
        <v>22556</v>
      </c>
      <c r="B4628" s="330" t="s">
        <v>22557</v>
      </c>
      <c r="C4628" s="375" t="s">
        <v>113</v>
      </c>
      <c r="D4628" s="375" t="s">
        <v>27961</v>
      </c>
      <c r="F4628" t="str">
        <f t="shared" si="146"/>
        <v>99624</v>
      </c>
      <c r="H4628" s="35">
        <f t="shared" si="147"/>
        <v>393.94</v>
      </c>
    </row>
    <row r="4629" spans="1:8" ht="40.5">
      <c r="A4629" s="375" t="s">
        <v>22558</v>
      </c>
      <c r="B4629" s="330" t="s">
        <v>22559</v>
      </c>
      <c r="C4629" s="375" t="s">
        <v>113</v>
      </c>
      <c r="D4629" s="375" t="s">
        <v>27962</v>
      </c>
      <c r="F4629" t="str">
        <f t="shared" si="146"/>
        <v>99625</v>
      </c>
      <c r="H4629" s="35">
        <f t="shared" si="147"/>
        <v>532.44000000000005</v>
      </c>
    </row>
    <row r="4630" spans="1:8" ht="40.5">
      <c r="A4630" s="375" t="s">
        <v>22560</v>
      </c>
      <c r="B4630" s="330" t="s">
        <v>22561</v>
      </c>
      <c r="C4630" s="375" t="s">
        <v>113</v>
      </c>
      <c r="D4630" s="375" t="s">
        <v>27963</v>
      </c>
      <c r="F4630" t="str">
        <f t="shared" si="146"/>
        <v>99626</v>
      </c>
      <c r="H4630" s="35">
        <f t="shared" si="147"/>
        <v>805.83</v>
      </c>
    </row>
    <row r="4631" spans="1:8" ht="40.5">
      <c r="A4631" s="375" t="s">
        <v>22562</v>
      </c>
      <c r="B4631" s="330" t="s">
        <v>22563</v>
      </c>
      <c r="C4631" s="375" t="s">
        <v>113</v>
      </c>
      <c r="D4631" s="375" t="s">
        <v>27964</v>
      </c>
      <c r="F4631" t="str">
        <f t="shared" si="146"/>
        <v>99627</v>
      </c>
      <c r="H4631" s="35">
        <f t="shared" si="147"/>
        <v>80.52</v>
      </c>
    </row>
    <row r="4632" spans="1:8" ht="40.5">
      <c r="A4632" s="375" t="s">
        <v>22564</v>
      </c>
      <c r="B4632" s="330" t="s">
        <v>22565</v>
      </c>
      <c r="C4632" s="375" t="s">
        <v>113</v>
      </c>
      <c r="D4632" s="375" t="s">
        <v>27965</v>
      </c>
      <c r="F4632" t="str">
        <f t="shared" si="146"/>
        <v>99628</v>
      </c>
      <c r="H4632" s="35">
        <f t="shared" si="147"/>
        <v>59.1</v>
      </c>
    </row>
    <row r="4633" spans="1:8" ht="40.5">
      <c r="A4633" s="375" t="s">
        <v>22566</v>
      </c>
      <c r="B4633" s="330" t="s">
        <v>22567</v>
      </c>
      <c r="C4633" s="375" t="s">
        <v>113</v>
      </c>
      <c r="D4633" s="375" t="s">
        <v>22499</v>
      </c>
      <c r="F4633" t="str">
        <f t="shared" si="146"/>
        <v>99629</v>
      </c>
      <c r="H4633" s="35">
        <f t="shared" si="147"/>
        <v>87.59</v>
      </c>
    </row>
    <row r="4634" spans="1:8" ht="40.5">
      <c r="A4634" s="375" t="s">
        <v>22568</v>
      </c>
      <c r="B4634" s="330" t="s">
        <v>22569</v>
      </c>
      <c r="C4634" s="375" t="s">
        <v>113</v>
      </c>
      <c r="D4634" s="375" t="s">
        <v>27966</v>
      </c>
      <c r="F4634" t="str">
        <f t="shared" si="146"/>
        <v>99630</v>
      </c>
      <c r="H4634" s="35">
        <f t="shared" si="147"/>
        <v>116</v>
      </c>
    </row>
    <row r="4635" spans="1:8" ht="40.5">
      <c r="A4635" s="375" t="s">
        <v>22570</v>
      </c>
      <c r="B4635" s="330" t="s">
        <v>22571</v>
      </c>
      <c r="C4635" s="375" t="s">
        <v>113</v>
      </c>
      <c r="D4635" s="375" t="s">
        <v>25649</v>
      </c>
      <c r="F4635" t="str">
        <f t="shared" si="146"/>
        <v>99631</v>
      </c>
      <c r="H4635" s="35">
        <f t="shared" si="147"/>
        <v>128.6</v>
      </c>
    </row>
    <row r="4636" spans="1:8" ht="40.5">
      <c r="A4636" s="375" t="s">
        <v>22572</v>
      </c>
      <c r="B4636" s="330" t="s">
        <v>22573</v>
      </c>
      <c r="C4636" s="375" t="s">
        <v>113</v>
      </c>
      <c r="D4636" s="375" t="s">
        <v>27967</v>
      </c>
      <c r="F4636" t="str">
        <f t="shared" si="146"/>
        <v>99632</v>
      </c>
      <c r="H4636" s="35">
        <f t="shared" si="147"/>
        <v>173.79</v>
      </c>
    </row>
    <row r="4637" spans="1:8" ht="40.5">
      <c r="A4637" s="375" t="s">
        <v>22574</v>
      </c>
      <c r="B4637" s="330" t="s">
        <v>22575</v>
      </c>
      <c r="C4637" s="375" t="s">
        <v>113</v>
      </c>
      <c r="D4637" s="375" t="s">
        <v>27968</v>
      </c>
      <c r="F4637" t="str">
        <f t="shared" si="146"/>
        <v>99633</v>
      </c>
      <c r="H4637" s="35">
        <f t="shared" si="147"/>
        <v>340.62</v>
      </c>
    </row>
    <row r="4638" spans="1:8" ht="40.5">
      <c r="A4638" s="375" t="s">
        <v>22576</v>
      </c>
      <c r="B4638" s="330" t="s">
        <v>22577</v>
      </c>
      <c r="C4638" s="375" t="s">
        <v>113</v>
      </c>
      <c r="D4638" s="375" t="s">
        <v>27969</v>
      </c>
      <c r="F4638" t="str">
        <f t="shared" si="146"/>
        <v>99634</v>
      </c>
      <c r="H4638" s="35">
        <f t="shared" si="147"/>
        <v>564.48</v>
      </c>
    </row>
    <row r="4639" spans="1:8" ht="40.5">
      <c r="A4639" s="375" t="s">
        <v>22578</v>
      </c>
      <c r="B4639" s="330" t="s">
        <v>22579</v>
      </c>
      <c r="C4639" s="375" t="s">
        <v>113</v>
      </c>
      <c r="D4639" s="375" t="s">
        <v>27970</v>
      </c>
      <c r="F4639" t="str">
        <f t="shared" si="146"/>
        <v>99635</v>
      </c>
      <c r="H4639" s="35">
        <f t="shared" si="147"/>
        <v>271.58</v>
      </c>
    </row>
    <row r="4640" spans="1:8" ht="54">
      <c r="A4640" s="375" t="s">
        <v>12017</v>
      </c>
      <c r="B4640" s="330" t="s">
        <v>22580</v>
      </c>
      <c r="C4640" s="375" t="s">
        <v>113</v>
      </c>
      <c r="D4640" s="375" t="s">
        <v>27971</v>
      </c>
      <c r="F4640" t="str">
        <f t="shared" si="146"/>
        <v>95634</v>
      </c>
      <c r="H4640" s="35">
        <f t="shared" si="147"/>
        <v>149.22</v>
      </c>
    </row>
    <row r="4641" spans="1:8" ht="54">
      <c r="A4641" s="375" t="s">
        <v>12018</v>
      </c>
      <c r="B4641" s="330" t="s">
        <v>22581</v>
      </c>
      <c r="C4641" s="375" t="s">
        <v>113</v>
      </c>
      <c r="D4641" s="375" t="s">
        <v>27972</v>
      </c>
      <c r="F4641" t="str">
        <f t="shared" si="146"/>
        <v>95635</v>
      </c>
      <c r="H4641" s="35">
        <f t="shared" si="147"/>
        <v>160.99</v>
      </c>
    </row>
    <row r="4642" spans="1:8" ht="54">
      <c r="A4642" s="375" t="s">
        <v>12019</v>
      </c>
      <c r="B4642" s="330" t="s">
        <v>6495</v>
      </c>
      <c r="C4642" s="375" t="s">
        <v>113</v>
      </c>
      <c r="D4642" s="375" t="s">
        <v>27973</v>
      </c>
      <c r="F4642" t="str">
        <f t="shared" si="146"/>
        <v>95637</v>
      </c>
      <c r="H4642" s="35">
        <f t="shared" si="147"/>
        <v>509.55</v>
      </c>
    </row>
    <row r="4643" spans="1:8" ht="54">
      <c r="A4643" s="375" t="s">
        <v>12020</v>
      </c>
      <c r="B4643" s="330" t="s">
        <v>6496</v>
      </c>
      <c r="C4643" s="375" t="s">
        <v>113</v>
      </c>
      <c r="D4643" s="375" t="s">
        <v>27974</v>
      </c>
      <c r="F4643" t="str">
        <f t="shared" si="146"/>
        <v>95638</v>
      </c>
      <c r="H4643" s="35">
        <f t="shared" si="147"/>
        <v>621.24</v>
      </c>
    </row>
    <row r="4644" spans="1:8" ht="54">
      <c r="A4644" s="375" t="s">
        <v>12021</v>
      </c>
      <c r="B4644" s="330" t="s">
        <v>6497</v>
      </c>
      <c r="C4644" s="375" t="s">
        <v>113</v>
      </c>
      <c r="D4644" s="375" t="s">
        <v>27975</v>
      </c>
      <c r="F4644" t="str">
        <f t="shared" si="146"/>
        <v>95639</v>
      </c>
      <c r="H4644" s="35">
        <f t="shared" si="147"/>
        <v>801.83</v>
      </c>
    </row>
    <row r="4645" spans="1:8" ht="54">
      <c r="A4645" s="375" t="s">
        <v>12022</v>
      </c>
      <c r="B4645" s="330" t="s">
        <v>6498</v>
      </c>
      <c r="C4645" s="375" t="s">
        <v>113</v>
      </c>
      <c r="D4645" s="375" t="s">
        <v>27976</v>
      </c>
      <c r="F4645" t="str">
        <f t="shared" si="146"/>
        <v>95641</v>
      </c>
      <c r="H4645" s="35">
        <f t="shared" si="147"/>
        <v>272.83</v>
      </c>
    </row>
    <row r="4646" spans="1:8" ht="54">
      <c r="A4646" s="375" t="s">
        <v>12023</v>
      </c>
      <c r="B4646" s="330" t="s">
        <v>6499</v>
      </c>
      <c r="C4646" s="375" t="s">
        <v>113</v>
      </c>
      <c r="D4646" s="375" t="s">
        <v>27977</v>
      </c>
      <c r="F4646" t="str">
        <f t="shared" si="146"/>
        <v>95642</v>
      </c>
      <c r="H4646" s="35">
        <f t="shared" si="147"/>
        <v>403.37</v>
      </c>
    </row>
    <row r="4647" spans="1:8" ht="54">
      <c r="A4647" s="375" t="s">
        <v>12024</v>
      </c>
      <c r="B4647" s="330" t="s">
        <v>6500</v>
      </c>
      <c r="C4647" s="375" t="s">
        <v>113</v>
      </c>
      <c r="D4647" s="375" t="s">
        <v>27978</v>
      </c>
      <c r="F4647" t="str">
        <f t="shared" si="146"/>
        <v>95643</v>
      </c>
      <c r="H4647" s="35">
        <f t="shared" si="147"/>
        <v>528.12</v>
      </c>
    </row>
    <row r="4648" spans="1:8" ht="54">
      <c r="A4648" s="375" t="s">
        <v>12025</v>
      </c>
      <c r="B4648" s="330" t="s">
        <v>6501</v>
      </c>
      <c r="C4648" s="375" t="s">
        <v>113</v>
      </c>
      <c r="D4648" s="375" t="s">
        <v>27979</v>
      </c>
      <c r="F4648" t="str">
        <f t="shared" si="146"/>
        <v>95644</v>
      </c>
      <c r="H4648" s="35">
        <f t="shared" si="147"/>
        <v>199.58</v>
      </c>
    </row>
    <row r="4649" spans="1:8" ht="54">
      <c r="A4649" s="375" t="s">
        <v>12026</v>
      </c>
      <c r="B4649" s="330" t="s">
        <v>6502</v>
      </c>
      <c r="C4649" s="375" t="s">
        <v>113</v>
      </c>
      <c r="D4649" s="375" t="s">
        <v>27980</v>
      </c>
      <c r="F4649" t="str">
        <f t="shared" si="146"/>
        <v>95645</v>
      </c>
      <c r="H4649" s="35">
        <f t="shared" si="147"/>
        <v>366.62</v>
      </c>
    </row>
    <row r="4650" spans="1:8" ht="54">
      <c r="A4650" s="375" t="s">
        <v>12027</v>
      </c>
      <c r="B4650" s="330" t="s">
        <v>6503</v>
      </c>
      <c r="C4650" s="375" t="s">
        <v>113</v>
      </c>
      <c r="D4650" s="375" t="s">
        <v>27981</v>
      </c>
      <c r="F4650" t="str">
        <f t="shared" si="146"/>
        <v>95646</v>
      </c>
      <c r="H4650" s="35">
        <f t="shared" si="147"/>
        <v>546.41</v>
      </c>
    </row>
    <row r="4651" spans="1:8" ht="54">
      <c r="A4651" s="375" t="s">
        <v>12028</v>
      </c>
      <c r="B4651" s="330" t="s">
        <v>6504</v>
      </c>
      <c r="C4651" s="375" t="s">
        <v>113</v>
      </c>
      <c r="D4651" s="375" t="s">
        <v>27982</v>
      </c>
      <c r="F4651" t="str">
        <f t="shared" si="146"/>
        <v>95647</v>
      </c>
      <c r="H4651" s="35">
        <f t="shared" si="147"/>
        <v>716.97</v>
      </c>
    </row>
    <row r="4652" spans="1:8" ht="27">
      <c r="A4652" s="375" t="s">
        <v>12029</v>
      </c>
      <c r="B4652" s="330" t="s">
        <v>6505</v>
      </c>
      <c r="C4652" s="375" t="s">
        <v>113</v>
      </c>
      <c r="D4652" s="375" t="s">
        <v>27983</v>
      </c>
      <c r="F4652" t="str">
        <f t="shared" si="146"/>
        <v>95673</v>
      </c>
      <c r="H4652" s="35">
        <f t="shared" si="147"/>
        <v>129.38</v>
      </c>
    </row>
    <row r="4653" spans="1:8" ht="27">
      <c r="A4653" s="375" t="s">
        <v>12030</v>
      </c>
      <c r="B4653" s="330" t="s">
        <v>6506</v>
      </c>
      <c r="C4653" s="375" t="s">
        <v>113</v>
      </c>
      <c r="D4653" s="375" t="s">
        <v>27984</v>
      </c>
      <c r="F4653" t="str">
        <f t="shared" si="146"/>
        <v>95674</v>
      </c>
      <c r="H4653" s="35">
        <f t="shared" si="147"/>
        <v>137.47</v>
      </c>
    </row>
    <row r="4654" spans="1:8" ht="27">
      <c r="A4654" s="375" t="s">
        <v>12031</v>
      </c>
      <c r="B4654" s="330" t="s">
        <v>6507</v>
      </c>
      <c r="C4654" s="375" t="s">
        <v>113</v>
      </c>
      <c r="D4654" s="375" t="s">
        <v>27985</v>
      </c>
      <c r="F4654" t="str">
        <f t="shared" si="146"/>
        <v>95675</v>
      </c>
      <c r="H4654" s="35">
        <f t="shared" si="147"/>
        <v>168.06</v>
      </c>
    </row>
    <row r="4655" spans="1:8" ht="40.5">
      <c r="A4655" s="375" t="s">
        <v>12032</v>
      </c>
      <c r="B4655" s="330" t="s">
        <v>6508</v>
      </c>
      <c r="C4655" s="375" t="s">
        <v>113</v>
      </c>
      <c r="D4655" s="375" t="s">
        <v>27986</v>
      </c>
      <c r="F4655" t="str">
        <f t="shared" si="146"/>
        <v>95676</v>
      </c>
      <c r="H4655" s="35">
        <f t="shared" si="147"/>
        <v>86.87</v>
      </c>
    </row>
    <row r="4656" spans="1:8" ht="54">
      <c r="A4656" s="375" t="s">
        <v>12033</v>
      </c>
      <c r="B4656" s="330" t="s">
        <v>12034</v>
      </c>
      <c r="C4656" s="375" t="s">
        <v>113</v>
      </c>
      <c r="D4656" s="375" t="s">
        <v>27987</v>
      </c>
      <c r="F4656" t="str">
        <f t="shared" si="146"/>
        <v>97741</v>
      </c>
      <c r="H4656" s="35">
        <f t="shared" si="147"/>
        <v>152.22</v>
      </c>
    </row>
    <row r="4657" spans="1:8">
      <c r="A4657" s="375" t="s">
        <v>12035</v>
      </c>
      <c r="B4657" s="330" t="s">
        <v>6509</v>
      </c>
      <c r="C4657" s="375" t="s">
        <v>113</v>
      </c>
      <c r="D4657" s="375" t="s">
        <v>27988</v>
      </c>
      <c r="F4657" t="str">
        <f t="shared" si="146"/>
        <v>72285</v>
      </c>
      <c r="H4657" s="35">
        <f t="shared" si="147"/>
        <v>93.13</v>
      </c>
    </row>
    <row r="4658" spans="1:8" ht="27">
      <c r="A4658" s="375" t="s">
        <v>12036</v>
      </c>
      <c r="B4658" s="330" t="s">
        <v>2236</v>
      </c>
      <c r="C4658" s="375" t="s">
        <v>113</v>
      </c>
      <c r="D4658" s="375" t="s">
        <v>27989</v>
      </c>
      <c r="F4658" t="str">
        <f t="shared" si="146"/>
        <v>90436</v>
      </c>
      <c r="H4658" s="35">
        <f t="shared" si="147"/>
        <v>12.92</v>
      </c>
    </row>
    <row r="4659" spans="1:8" ht="27">
      <c r="A4659" s="375" t="s">
        <v>12037</v>
      </c>
      <c r="B4659" s="330" t="s">
        <v>6510</v>
      </c>
      <c r="C4659" s="375" t="s">
        <v>113</v>
      </c>
      <c r="D4659" s="375" t="s">
        <v>27990</v>
      </c>
      <c r="F4659" t="str">
        <f t="shared" si="146"/>
        <v>90437</v>
      </c>
      <c r="H4659" s="35">
        <f t="shared" si="147"/>
        <v>31.39</v>
      </c>
    </row>
    <row r="4660" spans="1:8" ht="27">
      <c r="A4660" s="375" t="s">
        <v>12038</v>
      </c>
      <c r="B4660" s="330" t="s">
        <v>6511</v>
      </c>
      <c r="C4660" s="375" t="s">
        <v>113</v>
      </c>
      <c r="D4660" s="375" t="s">
        <v>27991</v>
      </c>
      <c r="F4660" t="str">
        <f t="shared" si="146"/>
        <v>90438</v>
      </c>
      <c r="H4660" s="35">
        <f t="shared" si="147"/>
        <v>44.98</v>
      </c>
    </row>
    <row r="4661" spans="1:8" ht="27">
      <c r="A4661" s="375" t="s">
        <v>12039</v>
      </c>
      <c r="B4661" s="330" t="s">
        <v>6512</v>
      </c>
      <c r="C4661" s="375" t="s">
        <v>113</v>
      </c>
      <c r="D4661" s="375" t="s">
        <v>27992</v>
      </c>
      <c r="F4661" t="str">
        <f t="shared" si="146"/>
        <v>90439</v>
      </c>
      <c r="H4661" s="35">
        <f t="shared" si="147"/>
        <v>53</v>
      </c>
    </row>
    <row r="4662" spans="1:8" ht="27">
      <c r="A4662" s="375" t="s">
        <v>12040</v>
      </c>
      <c r="B4662" s="330" t="s">
        <v>2237</v>
      </c>
      <c r="C4662" s="375" t="s">
        <v>113</v>
      </c>
      <c r="D4662" s="375" t="s">
        <v>27993</v>
      </c>
      <c r="F4662" t="str">
        <f t="shared" si="146"/>
        <v>90440</v>
      </c>
      <c r="H4662" s="35">
        <f t="shared" si="147"/>
        <v>84.87</v>
      </c>
    </row>
    <row r="4663" spans="1:8" ht="27">
      <c r="A4663" s="375" t="s">
        <v>12041</v>
      </c>
      <c r="B4663" s="330" t="s">
        <v>6513</v>
      </c>
      <c r="C4663" s="375" t="s">
        <v>113</v>
      </c>
      <c r="D4663" s="375" t="s">
        <v>27994</v>
      </c>
      <c r="F4663" t="str">
        <f t="shared" si="146"/>
        <v>90441</v>
      </c>
      <c r="H4663" s="35">
        <f t="shared" si="147"/>
        <v>108.42</v>
      </c>
    </row>
    <row r="4664" spans="1:8" ht="27">
      <c r="A4664" s="375" t="s">
        <v>12042</v>
      </c>
      <c r="B4664" s="330" t="s">
        <v>2238</v>
      </c>
      <c r="C4664" s="375" t="s">
        <v>75</v>
      </c>
      <c r="D4664" s="375" t="s">
        <v>27995</v>
      </c>
      <c r="F4664" t="str">
        <f t="shared" si="146"/>
        <v>90443</v>
      </c>
      <c r="H4664" s="35">
        <f t="shared" si="147"/>
        <v>11.74</v>
      </c>
    </row>
    <row r="4665" spans="1:8" ht="27">
      <c r="A4665" s="375" t="s">
        <v>12043</v>
      </c>
      <c r="B4665" s="330" t="s">
        <v>6514</v>
      </c>
      <c r="C4665" s="375" t="s">
        <v>75</v>
      </c>
      <c r="D4665" s="375" t="s">
        <v>27009</v>
      </c>
      <c r="F4665" t="str">
        <f t="shared" si="146"/>
        <v>90444</v>
      </c>
      <c r="H4665" s="35">
        <f t="shared" si="147"/>
        <v>22.73</v>
      </c>
    </row>
    <row r="4666" spans="1:8" ht="40.5">
      <c r="A4666" s="375" t="s">
        <v>12044</v>
      </c>
      <c r="B4666" s="330" t="s">
        <v>3521</v>
      </c>
      <c r="C4666" s="375" t="s">
        <v>75</v>
      </c>
      <c r="D4666" s="375" t="s">
        <v>12941</v>
      </c>
      <c r="F4666" t="str">
        <f t="shared" si="146"/>
        <v>90445</v>
      </c>
      <c r="H4666" s="35">
        <f t="shared" si="147"/>
        <v>24.28</v>
      </c>
    </row>
    <row r="4667" spans="1:8" ht="27">
      <c r="A4667" s="375" t="s">
        <v>12045</v>
      </c>
      <c r="B4667" s="330" t="s">
        <v>3522</v>
      </c>
      <c r="C4667" s="375" t="s">
        <v>75</v>
      </c>
      <c r="D4667" s="375" t="s">
        <v>27996</v>
      </c>
      <c r="F4667" t="str">
        <f t="shared" si="146"/>
        <v>90446</v>
      </c>
      <c r="H4667" s="35">
        <f t="shared" si="147"/>
        <v>26.37</v>
      </c>
    </row>
    <row r="4668" spans="1:8" ht="27">
      <c r="A4668" s="375" t="s">
        <v>12047</v>
      </c>
      <c r="B4668" s="330" t="s">
        <v>2239</v>
      </c>
      <c r="C4668" s="375" t="s">
        <v>75</v>
      </c>
      <c r="D4668" s="375" t="s">
        <v>22587</v>
      </c>
      <c r="F4668" t="str">
        <f t="shared" si="146"/>
        <v>90447</v>
      </c>
      <c r="H4668" s="35">
        <f t="shared" si="147"/>
        <v>6.75</v>
      </c>
    </row>
    <row r="4669" spans="1:8" ht="40.5">
      <c r="A4669" s="375" t="s">
        <v>12049</v>
      </c>
      <c r="B4669" s="330" t="s">
        <v>6515</v>
      </c>
      <c r="C4669" s="375" t="s">
        <v>113</v>
      </c>
      <c r="D4669" s="375" t="s">
        <v>12666</v>
      </c>
      <c r="F4669" t="str">
        <f t="shared" si="146"/>
        <v>90451</v>
      </c>
      <c r="H4669" s="35">
        <f t="shared" si="147"/>
        <v>3.7</v>
      </c>
    </row>
    <row r="4670" spans="1:8" ht="40.5">
      <c r="A4670" s="375" t="s">
        <v>12050</v>
      </c>
      <c r="B4670" s="330" t="s">
        <v>6516</v>
      </c>
      <c r="C4670" s="375" t="s">
        <v>113</v>
      </c>
      <c r="D4670" s="375" t="s">
        <v>14010</v>
      </c>
      <c r="F4670" t="str">
        <f t="shared" si="146"/>
        <v>90452</v>
      </c>
      <c r="H4670" s="35">
        <f t="shared" si="147"/>
        <v>13.01</v>
      </c>
    </row>
    <row r="4671" spans="1:8" ht="27">
      <c r="A4671" s="375" t="s">
        <v>12051</v>
      </c>
      <c r="B4671" s="330" t="s">
        <v>6517</v>
      </c>
      <c r="C4671" s="375" t="s">
        <v>113</v>
      </c>
      <c r="D4671" s="375" t="s">
        <v>24422</v>
      </c>
      <c r="F4671" t="str">
        <f t="shared" si="146"/>
        <v>90453</v>
      </c>
      <c r="H4671" s="35">
        <f t="shared" si="147"/>
        <v>2.65</v>
      </c>
    </row>
    <row r="4672" spans="1:8" ht="40.5">
      <c r="A4672" s="375" t="s">
        <v>12052</v>
      </c>
      <c r="B4672" s="330" t="s">
        <v>6518</v>
      </c>
      <c r="C4672" s="375" t="s">
        <v>113</v>
      </c>
      <c r="D4672" s="375" t="s">
        <v>8378</v>
      </c>
      <c r="F4672" t="str">
        <f t="shared" si="146"/>
        <v>90454</v>
      </c>
      <c r="H4672" s="35">
        <f t="shared" si="147"/>
        <v>4.8499999999999996</v>
      </c>
    </row>
    <row r="4673" spans="1:8" ht="27">
      <c r="A4673" s="375" t="s">
        <v>12054</v>
      </c>
      <c r="B4673" s="330" t="s">
        <v>3523</v>
      </c>
      <c r="C4673" s="375" t="s">
        <v>113</v>
      </c>
      <c r="D4673" s="375" t="s">
        <v>10895</v>
      </c>
      <c r="F4673" t="str">
        <f t="shared" si="146"/>
        <v>90455</v>
      </c>
      <c r="H4673" s="35">
        <f t="shared" si="147"/>
        <v>6.33</v>
      </c>
    </row>
    <row r="4674" spans="1:8" ht="27">
      <c r="A4674" s="375" t="s">
        <v>12055</v>
      </c>
      <c r="B4674" s="330" t="s">
        <v>3524</v>
      </c>
      <c r="C4674" s="375" t="s">
        <v>113</v>
      </c>
      <c r="D4674" s="375" t="s">
        <v>8461</v>
      </c>
      <c r="F4674" t="str">
        <f t="shared" si="146"/>
        <v>90456</v>
      </c>
      <c r="H4674" s="35">
        <f t="shared" si="147"/>
        <v>3.77</v>
      </c>
    </row>
    <row r="4675" spans="1:8" ht="27">
      <c r="A4675" s="375" t="s">
        <v>12056</v>
      </c>
      <c r="B4675" s="330" t="s">
        <v>3525</v>
      </c>
      <c r="C4675" s="375" t="s">
        <v>113</v>
      </c>
      <c r="D4675" s="375" t="s">
        <v>13761</v>
      </c>
      <c r="F4675" t="str">
        <f t="shared" si="146"/>
        <v>90457</v>
      </c>
      <c r="H4675" s="35">
        <f t="shared" si="147"/>
        <v>8.59</v>
      </c>
    </row>
    <row r="4676" spans="1:8" ht="27">
      <c r="A4676" s="375" t="s">
        <v>12057</v>
      </c>
      <c r="B4676" s="330" t="s">
        <v>3526</v>
      </c>
      <c r="C4676" s="375" t="s">
        <v>113</v>
      </c>
      <c r="D4676" s="375" t="s">
        <v>27997</v>
      </c>
      <c r="F4676" t="str">
        <f t="shared" si="146"/>
        <v>90458</v>
      </c>
      <c r="H4676" s="35">
        <f t="shared" si="147"/>
        <v>24.38</v>
      </c>
    </row>
    <row r="4677" spans="1:8" ht="27">
      <c r="A4677" s="375" t="s">
        <v>12058</v>
      </c>
      <c r="B4677" s="330" t="s">
        <v>3527</v>
      </c>
      <c r="C4677" s="375" t="s">
        <v>113</v>
      </c>
      <c r="D4677" s="375" t="s">
        <v>22158</v>
      </c>
      <c r="F4677" t="str">
        <f t="shared" ref="F4677:F4740" si="148">TRIM(A4677)</f>
        <v>90459</v>
      </c>
      <c r="H4677" s="35">
        <f t="shared" ref="H4677:H4740" si="149">ROUND(D4677*(1+$H$1),2)</f>
        <v>34.4</v>
      </c>
    </row>
    <row r="4678" spans="1:8" ht="27">
      <c r="A4678" s="375" t="s">
        <v>12059</v>
      </c>
      <c r="B4678" s="330" t="s">
        <v>6519</v>
      </c>
      <c r="C4678" s="375" t="s">
        <v>75</v>
      </c>
      <c r="D4678" s="375" t="s">
        <v>27998</v>
      </c>
      <c r="F4678" t="str">
        <f t="shared" si="148"/>
        <v>90460</v>
      </c>
      <c r="H4678" s="35">
        <f t="shared" si="149"/>
        <v>35.380000000000003</v>
      </c>
    </row>
    <row r="4679" spans="1:8" ht="27">
      <c r="A4679" s="375" t="s">
        <v>12060</v>
      </c>
      <c r="B4679" s="330" t="s">
        <v>6520</v>
      </c>
      <c r="C4679" s="375" t="s">
        <v>75</v>
      </c>
      <c r="D4679" s="375" t="s">
        <v>21338</v>
      </c>
      <c r="F4679" t="str">
        <f t="shared" si="148"/>
        <v>90461</v>
      </c>
      <c r="H4679" s="35">
        <f t="shared" si="149"/>
        <v>18.93</v>
      </c>
    </row>
    <row r="4680" spans="1:8" ht="27">
      <c r="A4680" s="375" t="s">
        <v>12061</v>
      </c>
      <c r="B4680" s="330" t="s">
        <v>6521</v>
      </c>
      <c r="C4680" s="375" t="s">
        <v>75</v>
      </c>
      <c r="D4680" s="375" t="s">
        <v>25692</v>
      </c>
      <c r="F4680" t="str">
        <f t="shared" si="148"/>
        <v>90462</v>
      </c>
      <c r="H4680" s="35">
        <f t="shared" si="149"/>
        <v>4.16</v>
      </c>
    </row>
    <row r="4681" spans="1:8" ht="27">
      <c r="A4681" s="375" t="s">
        <v>12063</v>
      </c>
      <c r="B4681" s="330" t="s">
        <v>6522</v>
      </c>
      <c r="C4681" s="375" t="s">
        <v>75</v>
      </c>
      <c r="D4681" s="375" t="s">
        <v>8653</v>
      </c>
      <c r="F4681" t="str">
        <f t="shared" si="148"/>
        <v>90463</v>
      </c>
      <c r="H4681" s="35">
        <f t="shared" si="149"/>
        <v>3.28</v>
      </c>
    </row>
    <row r="4682" spans="1:8" ht="40.5">
      <c r="A4682" s="375" t="s">
        <v>12064</v>
      </c>
      <c r="B4682" s="330" t="s">
        <v>6523</v>
      </c>
      <c r="C4682" s="375" t="s">
        <v>75</v>
      </c>
      <c r="D4682" s="375" t="s">
        <v>13819</v>
      </c>
      <c r="F4682" t="str">
        <f t="shared" si="148"/>
        <v>90466</v>
      </c>
      <c r="H4682" s="35">
        <f t="shared" si="149"/>
        <v>11.45</v>
      </c>
    </row>
    <row r="4683" spans="1:8" ht="40.5">
      <c r="A4683" s="375" t="s">
        <v>12065</v>
      </c>
      <c r="B4683" s="330" t="s">
        <v>6524</v>
      </c>
      <c r="C4683" s="375" t="s">
        <v>75</v>
      </c>
      <c r="D4683" s="375" t="s">
        <v>11044</v>
      </c>
      <c r="F4683" t="str">
        <f t="shared" si="148"/>
        <v>90467</v>
      </c>
      <c r="H4683" s="35">
        <f t="shared" si="149"/>
        <v>18.07</v>
      </c>
    </row>
    <row r="4684" spans="1:8" ht="40.5">
      <c r="A4684" s="375" t="s">
        <v>12066</v>
      </c>
      <c r="B4684" s="330" t="s">
        <v>3528</v>
      </c>
      <c r="C4684" s="375" t="s">
        <v>75</v>
      </c>
      <c r="D4684" s="375" t="s">
        <v>8668</v>
      </c>
      <c r="F4684" t="str">
        <f t="shared" si="148"/>
        <v>90468</v>
      </c>
      <c r="H4684" s="35">
        <f t="shared" si="149"/>
        <v>4.88</v>
      </c>
    </row>
    <row r="4685" spans="1:8" ht="40.5">
      <c r="A4685" s="375" t="s">
        <v>12067</v>
      </c>
      <c r="B4685" s="330" t="s">
        <v>3529</v>
      </c>
      <c r="C4685" s="375" t="s">
        <v>75</v>
      </c>
      <c r="D4685" s="375" t="s">
        <v>9908</v>
      </c>
      <c r="F4685" t="str">
        <f t="shared" si="148"/>
        <v>90469</v>
      </c>
      <c r="H4685" s="35">
        <f t="shared" si="149"/>
        <v>7.77</v>
      </c>
    </row>
    <row r="4686" spans="1:8" ht="40.5">
      <c r="A4686" s="375" t="s">
        <v>12068</v>
      </c>
      <c r="B4686" s="330" t="s">
        <v>3530</v>
      </c>
      <c r="C4686" s="375" t="s">
        <v>75</v>
      </c>
      <c r="D4686" s="375" t="s">
        <v>9940</v>
      </c>
      <c r="F4686" t="str">
        <f t="shared" si="148"/>
        <v>90470</v>
      </c>
      <c r="H4686" s="35">
        <f t="shared" si="149"/>
        <v>10.59</v>
      </c>
    </row>
    <row r="4687" spans="1:8" ht="40.5">
      <c r="A4687" s="375" t="s">
        <v>12069</v>
      </c>
      <c r="B4687" s="330" t="s">
        <v>3531</v>
      </c>
      <c r="C4687" s="375" t="s">
        <v>75</v>
      </c>
      <c r="D4687" s="375" t="s">
        <v>8646</v>
      </c>
      <c r="F4687" t="str">
        <f t="shared" si="148"/>
        <v>91166</v>
      </c>
      <c r="H4687" s="35">
        <f t="shared" si="149"/>
        <v>3.27</v>
      </c>
    </row>
    <row r="4688" spans="1:8" ht="54">
      <c r="A4688" s="375" t="s">
        <v>12070</v>
      </c>
      <c r="B4688" s="330" t="s">
        <v>6525</v>
      </c>
      <c r="C4688" s="375" t="s">
        <v>75</v>
      </c>
      <c r="D4688" s="375" t="s">
        <v>23669</v>
      </c>
      <c r="F4688" t="str">
        <f t="shared" si="148"/>
        <v>91167</v>
      </c>
      <c r="H4688" s="35">
        <f t="shared" si="149"/>
        <v>9.36</v>
      </c>
    </row>
    <row r="4689" spans="1:8" ht="54">
      <c r="A4689" s="375" t="s">
        <v>12071</v>
      </c>
      <c r="B4689" s="330" t="s">
        <v>3532</v>
      </c>
      <c r="C4689" s="375" t="s">
        <v>75</v>
      </c>
      <c r="D4689" s="375" t="s">
        <v>17643</v>
      </c>
      <c r="F4689" t="str">
        <f t="shared" si="148"/>
        <v>91168</v>
      </c>
      <c r="H4689" s="35">
        <f t="shared" si="149"/>
        <v>7.03</v>
      </c>
    </row>
    <row r="4690" spans="1:8" ht="54">
      <c r="A4690" s="375" t="s">
        <v>12072</v>
      </c>
      <c r="B4690" s="330" t="s">
        <v>3533</v>
      </c>
      <c r="C4690" s="375" t="s">
        <v>75</v>
      </c>
      <c r="D4690" s="375" t="s">
        <v>11096</v>
      </c>
      <c r="F4690" t="str">
        <f t="shared" si="148"/>
        <v>91169</v>
      </c>
      <c r="H4690" s="35">
        <f t="shared" si="149"/>
        <v>8.3699999999999992</v>
      </c>
    </row>
    <row r="4691" spans="1:8" ht="67.5">
      <c r="A4691" s="375" t="s">
        <v>12073</v>
      </c>
      <c r="B4691" s="330" t="s">
        <v>6526</v>
      </c>
      <c r="C4691" s="375" t="s">
        <v>75</v>
      </c>
      <c r="D4691" s="375" t="s">
        <v>8076</v>
      </c>
      <c r="F4691" t="str">
        <f t="shared" si="148"/>
        <v>91170</v>
      </c>
      <c r="H4691" s="35">
        <f t="shared" si="149"/>
        <v>2.41</v>
      </c>
    </row>
    <row r="4692" spans="1:8" ht="67.5">
      <c r="A4692" s="375" t="s">
        <v>12075</v>
      </c>
      <c r="B4692" s="330" t="s">
        <v>3534</v>
      </c>
      <c r="C4692" s="375" t="s">
        <v>75</v>
      </c>
      <c r="D4692" s="375" t="s">
        <v>13752</v>
      </c>
      <c r="F4692" t="str">
        <f t="shared" si="148"/>
        <v>91171</v>
      </c>
      <c r="H4692" s="35">
        <f t="shared" si="149"/>
        <v>3</v>
      </c>
    </row>
    <row r="4693" spans="1:8" ht="54">
      <c r="A4693" s="375" t="s">
        <v>12076</v>
      </c>
      <c r="B4693" s="330" t="s">
        <v>3535</v>
      </c>
      <c r="C4693" s="375" t="s">
        <v>75</v>
      </c>
      <c r="D4693" s="375" t="s">
        <v>8328</v>
      </c>
      <c r="F4693" t="str">
        <f t="shared" si="148"/>
        <v>91172</v>
      </c>
      <c r="H4693" s="35">
        <f t="shared" si="149"/>
        <v>4.42</v>
      </c>
    </row>
    <row r="4694" spans="1:8" ht="54">
      <c r="A4694" s="375" t="s">
        <v>12077</v>
      </c>
      <c r="B4694" s="330" t="s">
        <v>3536</v>
      </c>
      <c r="C4694" s="375" t="s">
        <v>75</v>
      </c>
      <c r="D4694" s="375" t="s">
        <v>8860</v>
      </c>
      <c r="F4694" t="str">
        <f t="shared" si="148"/>
        <v>91173</v>
      </c>
      <c r="H4694" s="35">
        <f t="shared" si="149"/>
        <v>1.21</v>
      </c>
    </row>
    <row r="4695" spans="1:8" ht="54">
      <c r="A4695" s="375" t="s">
        <v>12078</v>
      </c>
      <c r="B4695" s="330" t="s">
        <v>3537</v>
      </c>
      <c r="C4695" s="375" t="s">
        <v>75</v>
      </c>
      <c r="D4695" s="375" t="s">
        <v>17901</v>
      </c>
      <c r="F4695" t="str">
        <f t="shared" si="148"/>
        <v>91174</v>
      </c>
      <c r="H4695" s="35">
        <f t="shared" si="149"/>
        <v>2.36</v>
      </c>
    </row>
    <row r="4696" spans="1:8" ht="54">
      <c r="A4696" s="375" t="s">
        <v>12080</v>
      </c>
      <c r="B4696" s="330" t="s">
        <v>3538</v>
      </c>
      <c r="C4696" s="375" t="s">
        <v>75</v>
      </c>
      <c r="D4696" s="375" t="s">
        <v>24908</v>
      </c>
      <c r="F4696" t="str">
        <f t="shared" si="148"/>
        <v>91175</v>
      </c>
      <c r="H4696" s="35">
        <f t="shared" si="149"/>
        <v>3.87</v>
      </c>
    </row>
    <row r="4697" spans="1:8" ht="54">
      <c r="A4697" s="375" t="s">
        <v>12082</v>
      </c>
      <c r="B4697" s="330" t="s">
        <v>6527</v>
      </c>
      <c r="C4697" s="375" t="s">
        <v>75</v>
      </c>
      <c r="D4697" s="375" t="s">
        <v>27999</v>
      </c>
      <c r="F4697" t="str">
        <f t="shared" si="148"/>
        <v>91176</v>
      </c>
      <c r="H4697" s="35">
        <f t="shared" si="149"/>
        <v>45.36</v>
      </c>
    </row>
    <row r="4698" spans="1:8" ht="54">
      <c r="A4698" s="375" t="s">
        <v>12083</v>
      </c>
      <c r="B4698" s="330" t="s">
        <v>6528</v>
      </c>
      <c r="C4698" s="375" t="s">
        <v>75</v>
      </c>
      <c r="D4698" s="375" t="s">
        <v>24760</v>
      </c>
      <c r="F4698" t="str">
        <f t="shared" si="148"/>
        <v>91177</v>
      </c>
      <c r="H4698" s="35">
        <f t="shared" si="149"/>
        <v>19.98</v>
      </c>
    </row>
    <row r="4699" spans="1:8" ht="54">
      <c r="A4699" s="375" t="s">
        <v>12084</v>
      </c>
      <c r="B4699" s="330" t="s">
        <v>6529</v>
      </c>
      <c r="C4699" s="375" t="s">
        <v>75</v>
      </c>
      <c r="D4699" s="375" t="s">
        <v>13822</v>
      </c>
      <c r="F4699" t="str">
        <f t="shared" si="148"/>
        <v>91178</v>
      </c>
      <c r="H4699" s="35">
        <f t="shared" si="149"/>
        <v>18.52</v>
      </c>
    </row>
    <row r="4700" spans="1:8" ht="54">
      <c r="A4700" s="375" t="s">
        <v>12085</v>
      </c>
      <c r="B4700" s="330" t="s">
        <v>6530</v>
      </c>
      <c r="C4700" s="375" t="s">
        <v>75</v>
      </c>
      <c r="D4700" s="375" t="s">
        <v>24649</v>
      </c>
      <c r="F4700" t="str">
        <f t="shared" si="148"/>
        <v>91179</v>
      </c>
      <c r="H4700" s="35">
        <f t="shared" si="149"/>
        <v>11.64</v>
      </c>
    </row>
    <row r="4701" spans="1:8" ht="67.5">
      <c r="A4701" s="375" t="s">
        <v>12086</v>
      </c>
      <c r="B4701" s="330" t="s">
        <v>6531</v>
      </c>
      <c r="C4701" s="375" t="s">
        <v>75</v>
      </c>
      <c r="D4701" s="375" t="s">
        <v>27250</v>
      </c>
      <c r="F4701" t="str">
        <f t="shared" si="148"/>
        <v>91180</v>
      </c>
      <c r="H4701" s="35">
        <f t="shared" si="149"/>
        <v>8.9</v>
      </c>
    </row>
    <row r="4702" spans="1:8" ht="54">
      <c r="A4702" s="375" t="s">
        <v>12087</v>
      </c>
      <c r="B4702" s="330" t="s">
        <v>6532</v>
      </c>
      <c r="C4702" s="375" t="s">
        <v>75</v>
      </c>
      <c r="D4702" s="375" t="s">
        <v>22445</v>
      </c>
      <c r="F4702" t="str">
        <f t="shared" si="148"/>
        <v>91181</v>
      </c>
      <c r="H4702" s="35">
        <f t="shared" si="149"/>
        <v>9.34</v>
      </c>
    </row>
    <row r="4703" spans="1:8" ht="54">
      <c r="A4703" s="375" t="s">
        <v>12088</v>
      </c>
      <c r="B4703" s="330" t="s">
        <v>6533</v>
      </c>
      <c r="C4703" s="375" t="s">
        <v>75</v>
      </c>
      <c r="D4703" s="375" t="s">
        <v>21752</v>
      </c>
      <c r="F4703" t="str">
        <f t="shared" si="148"/>
        <v>91182</v>
      </c>
      <c r="H4703" s="35">
        <f t="shared" si="149"/>
        <v>24.51</v>
      </c>
    </row>
    <row r="4704" spans="1:8" ht="54">
      <c r="A4704" s="375" t="s">
        <v>12089</v>
      </c>
      <c r="B4704" s="330" t="s">
        <v>6534</v>
      </c>
      <c r="C4704" s="375" t="s">
        <v>75</v>
      </c>
      <c r="D4704" s="375" t="s">
        <v>7863</v>
      </c>
      <c r="F4704" t="str">
        <f t="shared" si="148"/>
        <v>91183</v>
      </c>
      <c r="H4704" s="35">
        <f t="shared" si="149"/>
        <v>12.06</v>
      </c>
    </row>
    <row r="4705" spans="1:8" ht="54">
      <c r="A4705" s="375" t="s">
        <v>12090</v>
      </c>
      <c r="B4705" s="330" t="s">
        <v>3539</v>
      </c>
      <c r="C4705" s="375" t="s">
        <v>75</v>
      </c>
      <c r="D4705" s="375" t="s">
        <v>13821</v>
      </c>
      <c r="F4705" t="str">
        <f t="shared" si="148"/>
        <v>91184</v>
      </c>
      <c r="H4705" s="35">
        <f t="shared" si="149"/>
        <v>11.28</v>
      </c>
    </row>
    <row r="4706" spans="1:8" ht="54">
      <c r="A4706" s="375" t="s">
        <v>12091</v>
      </c>
      <c r="B4706" s="330" t="s">
        <v>3540</v>
      </c>
      <c r="C4706" s="375" t="s">
        <v>75</v>
      </c>
      <c r="D4706" s="375" t="s">
        <v>9877</v>
      </c>
      <c r="F4706" t="str">
        <f t="shared" si="148"/>
        <v>91185</v>
      </c>
      <c r="H4706" s="35">
        <f t="shared" si="149"/>
        <v>6.28</v>
      </c>
    </row>
    <row r="4707" spans="1:8" ht="54">
      <c r="A4707" s="375" t="s">
        <v>12092</v>
      </c>
      <c r="B4707" s="330" t="s">
        <v>6535</v>
      </c>
      <c r="C4707" s="375" t="s">
        <v>75</v>
      </c>
      <c r="D4707" s="375" t="s">
        <v>22485</v>
      </c>
      <c r="F4707" t="str">
        <f t="shared" si="148"/>
        <v>91186</v>
      </c>
      <c r="H4707" s="35">
        <f t="shared" si="149"/>
        <v>5.13</v>
      </c>
    </row>
    <row r="4708" spans="1:8" ht="54">
      <c r="A4708" s="375" t="s">
        <v>12093</v>
      </c>
      <c r="B4708" s="330" t="s">
        <v>3541</v>
      </c>
      <c r="C4708" s="375" t="s">
        <v>75</v>
      </c>
      <c r="D4708" s="375" t="s">
        <v>10143</v>
      </c>
      <c r="F4708" t="str">
        <f t="shared" si="148"/>
        <v>91187</v>
      </c>
      <c r="H4708" s="35">
        <f t="shared" si="149"/>
        <v>5.96</v>
      </c>
    </row>
    <row r="4709" spans="1:8" ht="40.5">
      <c r="A4709" s="375" t="s">
        <v>12094</v>
      </c>
      <c r="B4709" s="330" t="s">
        <v>6536</v>
      </c>
      <c r="C4709" s="375" t="s">
        <v>113</v>
      </c>
      <c r="D4709" s="375" t="s">
        <v>10345</v>
      </c>
      <c r="F4709" t="str">
        <f t="shared" si="148"/>
        <v>91188</v>
      </c>
      <c r="H4709" s="35">
        <f t="shared" si="149"/>
        <v>6.08</v>
      </c>
    </row>
    <row r="4710" spans="1:8" ht="40.5">
      <c r="A4710" s="375" t="s">
        <v>12095</v>
      </c>
      <c r="B4710" s="330" t="s">
        <v>6537</v>
      </c>
      <c r="C4710" s="375" t="s">
        <v>113</v>
      </c>
      <c r="D4710" s="375" t="s">
        <v>24991</v>
      </c>
      <c r="F4710" t="str">
        <f t="shared" si="148"/>
        <v>91189</v>
      </c>
      <c r="H4710" s="35">
        <f t="shared" si="149"/>
        <v>39.21</v>
      </c>
    </row>
    <row r="4711" spans="1:8" ht="27">
      <c r="A4711" s="375" t="s">
        <v>12096</v>
      </c>
      <c r="B4711" s="330" t="s">
        <v>2240</v>
      </c>
      <c r="C4711" s="375" t="s">
        <v>113</v>
      </c>
      <c r="D4711" s="375" t="s">
        <v>24634</v>
      </c>
      <c r="F4711" t="str">
        <f t="shared" si="148"/>
        <v>91190</v>
      </c>
      <c r="H4711" s="35">
        <f t="shared" si="149"/>
        <v>4.45</v>
      </c>
    </row>
    <row r="4712" spans="1:8" ht="27">
      <c r="A4712" s="375" t="s">
        <v>12097</v>
      </c>
      <c r="B4712" s="330" t="s">
        <v>6538</v>
      </c>
      <c r="C4712" s="375" t="s">
        <v>113</v>
      </c>
      <c r="D4712" s="375" t="s">
        <v>12305</v>
      </c>
      <c r="F4712" t="str">
        <f t="shared" si="148"/>
        <v>91191</v>
      </c>
      <c r="H4712" s="35">
        <f t="shared" si="149"/>
        <v>4.72</v>
      </c>
    </row>
    <row r="4713" spans="1:8" ht="27">
      <c r="A4713" s="375" t="s">
        <v>12099</v>
      </c>
      <c r="B4713" s="330" t="s">
        <v>2241</v>
      </c>
      <c r="C4713" s="375" t="s">
        <v>113</v>
      </c>
      <c r="D4713" s="375" t="s">
        <v>13226</v>
      </c>
      <c r="F4713" t="str">
        <f t="shared" si="148"/>
        <v>91192</v>
      </c>
      <c r="H4713" s="35">
        <f t="shared" si="149"/>
        <v>5.25</v>
      </c>
    </row>
    <row r="4714" spans="1:8" ht="40.5">
      <c r="A4714" s="375" t="s">
        <v>12100</v>
      </c>
      <c r="B4714" s="330" t="s">
        <v>6539</v>
      </c>
      <c r="C4714" s="375" t="s">
        <v>75</v>
      </c>
      <c r="D4714" s="375" t="s">
        <v>13835</v>
      </c>
      <c r="F4714" t="str">
        <f t="shared" si="148"/>
        <v>91222</v>
      </c>
      <c r="H4714" s="35">
        <f t="shared" si="149"/>
        <v>12.64</v>
      </c>
    </row>
    <row r="4715" spans="1:8" ht="54">
      <c r="A4715" s="375" t="s">
        <v>12101</v>
      </c>
      <c r="B4715" s="330" t="s">
        <v>6540</v>
      </c>
      <c r="C4715" s="375" t="s">
        <v>113</v>
      </c>
      <c r="D4715" s="375" t="s">
        <v>28000</v>
      </c>
      <c r="F4715" t="str">
        <f t="shared" si="148"/>
        <v>94480</v>
      </c>
      <c r="H4715" s="35">
        <f t="shared" si="149"/>
        <v>2441.86</v>
      </c>
    </row>
    <row r="4716" spans="1:8" ht="54">
      <c r="A4716" s="375" t="s">
        <v>12102</v>
      </c>
      <c r="B4716" s="330" t="s">
        <v>6541</v>
      </c>
      <c r="C4716" s="375" t="s">
        <v>113</v>
      </c>
      <c r="D4716" s="375" t="s">
        <v>28001</v>
      </c>
      <c r="F4716" t="str">
        <f t="shared" si="148"/>
        <v>94481</v>
      </c>
      <c r="H4716" s="35">
        <f t="shared" si="149"/>
        <v>1711.24</v>
      </c>
    </row>
    <row r="4717" spans="1:8" ht="54">
      <c r="A4717" s="375" t="s">
        <v>12103</v>
      </c>
      <c r="B4717" s="330" t="s">
        <v>6542</v>
      </c>
      <c r="C4717" s="375" t="s">
        <v>113</v>
      </c>
      <c r="D4717" s="375" t="s">
        <v>28002</v>
      </c>
      <c r="F4717" t="str">
        <f t="shared" si="148"/>
        <v>94482</v>
      </c>
      <c r="H4717" s="35">
        <f t="shared" si="149"/>
        <v>1347.01</v>
      </c>
    </row>
    <row r="4718" spans="1:8" ht="54">
      <c r="A4718" s="375" t="s">
        <v>12104</v>
      </c>
      <c r="B4718" s="330" t="s">
        <v>6543</v>
      </c>
      <c r="C4718" s="375" t="s">
        <v>113</v>
      </c>
      <c r="D4718" s="375" t="s">
        <v>28003</v>
      </c>
      <c r="F4718" t="str">
        <f t="shared" si="148"/>
        <v>94483</v>
      </c>
      <c r="H4718" s="35">
        <f t="shared" si="149"/>
        <v>1130.74</v>
      </c>
    </row>
    <row r="4719" spans="1:8" ht="27">
      <c r="A4719" s="375" t="s">
        <v>12105</v>
      </c>
      <c r="B4719" s="330" t="s">
        <v>6544</v>
      </c>
      <c r="C4719" s="375" t="s">
        <v>113</v>
      </c>
      <c r="D4719" s="375" t="s">
        <v>20692</v>
      </c>
      <c r="F4719" t="str">
        <f t="shared" si="148"/>
        <v>95541</v>
      </c>
      <c r="H4719" s="35">
        <f t="shared" si="149"/>
        <v>4.1900000000000004</v>
      </c>
    </row>
    <row r="4720" spans="1:8" ht="40.5">
      <c r="A4720" s="375" t="s">
        <v>12106</v>
      </c>
      <c r="B4720" s="330" t="s">
        <v>6545</v>
      </c>
      <c r="C4720" s="375" t="s">
        <v>113</v>
      </c>
      <c r="D4720" s="375" t="s">
        <v>28004</v>
      </c>
      <c r="F4720" t="str">
        <f t="shared" si="148"/>
        <v>95573</v>
      </c>
      <c r="H4720" s="35">
        <f t="shared" si="149"/>
        <v>44.44</v>
      </c>
    </row>
    <row r="4721" spans="1:8" ht="40.5">
      <c r="A4721" s="375" t="s">
        <v>12107</v>
      </c>
      <c r="B4721" s="330" t="s">
        <v>6546</v>
      </c>
      <c r="C4721" s="375" t="s">
        <v>113</v>
      </c>
      <c r="D4721" s="375" t="s">
        <v>24731</v>
      </c>
      <c r="F4721" t="str">
        <f t="shared" si="148"/>
        <v>95574</v>
      </c>
      <c r="H4721" s="35">
        <f t="shared" si="149"/>
        <v>33.75</v>
      </c>
    </row>
    <row r="4722" spans="1:8" ht="27">
      <c r="A4722" s="375" t="s">
        <v>12108</v>
      </c>
      <c r="B4722" s="330" t="s">
        <v>6547</v>
      </c>
      <c r="C4722" s="375" t="s">
        <v>73</v>
      </c>
      <c r="D4722" s="375" t="s">
        <v>28005</v>
      </c>
      <c r="F4722" t="str">
        <f t="shared" si="148"/>
        <v>96559</v>
      </c>
      <c r="H4722" s="35">
        <f t="shared" si="149"/>
        <v>100.15</v>
      </c>
    </row>
    <row r="4723" spans="1:8" ht="27">
      <c r="A4723" s="375" t="s">
        <v>12109</v>
      </c>
      <c r="B4723" s="330" t="s">
        <v>6548</v>
      </c>
      <c r="C4723" s="375" t="s">
        <v>73</v>
      </c>
      <c r="D4723" s="375" t="s">
        <v>28006</v>
      </c>
      <c r="F4723" t="str">
        <f t="shared" si="148"/>
        <v>96560</v>
      </c>
      <c r="H4723" s="35">
        <f t="shared" si="149"/>
        <v>49.32</v>
      </c>
    </row>
    <row r="4724" spans="1:8" ht="27">
      <c r="A4724" s="375" t="s">
        <v>12110</v>
      </c>
      <c r="B4724" s="330" t="s">
        <v>6549</v>
      </c>
      <c r="C4724" s="375" t="s">
        <v>73</v>
      </c>
      <c r="D4724" s="375" t="s">
        <v>24926</v>
      </c>
      <c r="F4724" t="str">
        <f t="shared" si="148"/>
        <v>96561</v>
      </c>
      <c r="H4724" s="35">
        <f t="shared" si="149"/>
        <v>29.57</v>
      </c>
    </row>
    <row r="4725" spans="1:8" ht="40.5">
      <c r="A4725" s="375" t="s">
        <v>12111</v>
      </c>
      <c r="B4725" s="330" t="s">
        <v>6550</v>
      </c>
      <c r="C4725" s="375" t="s">
        <v>75</v>
      </c>
      <c r="D4725" s="375" t="s">
        <v>25048</v>
      </c>
      <c r="F4725" t="str">
        <f t="shared" si="148"/>
        <v>96562</v>
      </c>
      <c r="H4725" s="35">
        <f t="shared" si="149"/>
        <v>50.58</v>
      </c>
    </row>
    <row r="4726" spans="1:8" ht="40.5">
      <c r="A4726" s="375" t="s">
        <v>12112</v>
      </c>
      <c r="B4726" s="330" t="s">
        <v>6551</v>
      </c>
      <c r="C4726" s="375" t="s">
        <v>75</v>
      </c>
      <c r="D4726" s="375" t="s">
        <v>25052</v>
      </c>
      <c r="F4726" t="str">
        <f t="shared" si="148"/>
        <v>96563</v>
      </c>
      <c r="H4726" s="35">
        <f t="shared" si="149"/>
        <v>53.47</v>
      </c>
    </row>
    <row r="4727" spans="1:8">
      <c r="A4727" s="375" t="s">
        <v>6552</v>
      </c>
      <c r="B4727" s="330" t="s">
        <v>6553</v>
      </c>
      <c r="C4727" s="375" t="s">
        <v>113</v>
      </c>
      <c r="D4727" s="375" t="s">
        <v>28007</v>
      </c>
      <c r="F4727" t="str">
        <f t="shared" si="148"/>
        <v>73826/1</v>
      </c>
      <c r="H4727" s="35">
        <f t="shared" si="149"/>
        <v>605.27</v>
      </c>
    </row>
    <row r="4728" spans="1:8" ht="27">
      <c r="A4728" s="375" t="s">
        <v>6554</v>
      </c>
      <c r="B4728" s="330" t="s">
        <v>6555</v>
      </c>
      <c r="C4728" s="375" t="s">
        <v>113</v>
      </c>
      <c r="D4728" s="375" t="s">
        <v>28008</v>
      </c>
      <c r="F4728" t="str">
        <f t="shared" si="148"/>
        <v>73826/2</v>
      </c>
      <c r="H4728" s="35">
        <f t="shared" si="149"/>
        <v>786.85</v>
      </c>
    </row>
    <row r="4729" spans="1:8" ht="27">
      <c r="A4729" s="375" t="s">
        <v>6556</v>
      </c>
      <c r="B4729" s="330" t="s">
        <v>6557</v>
      </c>
      <c r="C4729" s="375" t="s">
        <v>113</v>
      </c>
      <c r="D4729" s="375" t="s">
        <v>28009</v>
      </c>
      <c r="F4729" t="str">
        <f t="shared" si="148"/>
        <v>73834/1</v>
      </c>
      <c r="H4729" s="35">
        <f t="shared" si="149"/>
        <v>216.63</v>
      </c>
    </row>
    <row r="4730" spans="1:8" ht="27">
      <c r="A4730" s="375" t="s">
        <v>6558</v>
      </c>
      <c r="B4730" s="330" t="s">
        <v>6559</v>
      </c>
      <c r="C4730" s="375" t="s">
        <v>113</v>
      </c>
      <c r="D4730" s="375" t="s">
        <v>28010</v>
      </c>
      <c r="F4730" t="str">
        <f t="shared" si="148"/>
        <v>73834/2</v>
      </c>
      <c r="H4730" s="35">
        <f t="shared" si="149"/>
        <v>346.62</v>
      </c>
    </row>
    <row r="4731" spans="1:8" ht="27">
      <c r="A4731" s="375" t="s">
        <v>6560</v>
      </c>
      <c r="B4731" s="330" t="s">
        <v>6561</v>
      </c>
      <c r="C4731" s="375" t="s">
        <v>113</v>
      </c>
      <c r="D4731" s="375" t="s">
        <v>28011</v>
      </c>
      <c r="F4731" t="str">
        <f t="shared" si="148"/>
        <v>73834/3</v>
      </c>
      <c r="H4731" s="35">
        <f t="shared" si="149"/>
        <v>693.24</v>
      </c>
    </row>
    <row r="4732" spans="1:8" ht="27">
      <c r="A4732" s="375" t="s">
        <v>6562</v>
      </c>
      <c r="B4732" s="330" t="s">
        <v>6563</v>
      </c>
      <c r="C4732" s="375" t="s">
        <v>113</v>
      </c>
      <c r="D4732" s="375" t="s">
        <v>28012</v>
      </c>
      <c r="F4732" t="str">
        <f t="shared" si="148"/>
        <v>73834/4</v>
      </c>
      <c r="H4732" s="35">
        <f t="shared" si="149"/>
        <v>1039.8599999999999</v>
      </c>
    </row>
    <row r="4733" spans="1:8" ht="27">
      <c r="A4733" s="375" t="s">
        <v>6564</v>
      </c>
      <c r="B4733" s="330" t="s">
        <v>6565</v>
      </c>
      <c r="C4733" s="375" t="s">
        <v>113</v>
      </c>
      <c r="D4733" s="375" t="s">
        <v>28013</v>
      </c>
      <c r="F4733" t="str">
        <f t="shared" si="148"/>
        <v>73835/1</v>
      </c>
      <c r="H4733" s="35">
        <f t="shared" si="149"/>
        <v>1416.96</v>
      </c>
    </row>
    <row r="4734" spans="1:8" ht="27">
      <c r="A4734" s="375" t="s">
        <v>6566</v>
      </c>
      <c r="B4734" s="330" t="s">
        <v>6567</v>
      </c>
      <c r="C4734" s="375" t="s">
        <v>113</v>
      </c>
      <c r="D4734" s="375" t="s">
        <v>28014</v>
      </c>
      <c r="F4734" t="str">
        <f t="shared" si="148"/>
        <v>73835/2</v>
      </c>
      <c r="H4734" s="35">
        <f t="shared" si="149"/>
        <v>1927.07</v>
      </c>
    </row>
    <row r="4735" spans="1:8" ht="27">
      <c r="A4735" s="375" t="s">
        <v>6568</v>
      </c>
      <c r="B4735" s="330" t="s">
        <v>6569</v>
      </c>
      <c r="C4735" s="375" t="s">
        <v>113</v>
      </c>
      <c r="D4735" s="375" t="s">
        <v>28015</v>
      </c>
      <c r="F4735" t="str">
        <f t="shared" si="148"/>
        <v>73835/3</v>
      </c>
      <c r="H4735" s="35">
        <f t="shared" si="149"/>
        <v>2153.7800000000002</v>
      </c>
    </row>
    <row r="4736" spans="1:8" ht="27">
      <c r="A4736" s="375" t="s">
        <v>6570</v>
      </c>
      <c r="B4736" s="330" t="s">
        <v>6571</v>
      </c>
      <c r="C4736" s="375" t="s">
        <v>113</v>
      </c>
      <c r="D4736" s="375" t="s">
        <v>28016</v>
      </c>
      <c r="F4736" t="str">
        <f t="shared" si="148"/>
        <v>73836/1</v>
      </c>
      <c r="H4736" s="35">
        <f t="shared" si="149"/>
        <v>566.79</v>
      </c>
    </row>
    <row r="4737" spans="1:8" ht="27">
      <c r="A4737" s="375" t="s">
        <v>6572</v>
      </c>
      <c r="B4737" s="330" t="s">
        <v>6573</v>
      </c>
      <c r="C4737" s="375" t="s">
        <v>113</v>
      </c>
      <c r="D4737" s="375" t="s">
        <v>28017</v>
      </c>
      <c r="F4737" t="str">
        <f t="shared" si="148"/>
        <v>73836/2</v>
      </c>
      <c r="H4737" s="35">
        <f t="shared" si="149"/>
        <v>736.81</v>
      </c>
    </row>
    <row r="4738" spans="1:8" ht="27">
      <c r="A4738" s="375" t="s">
        <v>6574</v>
      </c>
      <c r="B4738" s="330" t="s">
        <v>6575</v>
      </c>
      <c r="C4738" s="375" t="s">
        <v>113</v>
      </c>
      <c r="D4738" s="375" t="s">
        <v>28018</v>
      </c>
      <c r="F4738" t="str">
        <f t="shared" si="148"/>
        <v>73836/3</v>
      </c>
      <c r="H4738" s="35">
        <f t="shared" si="149"/>
        <v>1133.57</v>
      </c>
    </row>
    <row r="4739" spans="1:8" ht="27">
      <c r="A4739" s="375" t="s">
        <v>6576</v>
      </c>
      <c r="B4739" s="330" t="s">
        <v>6577</v>
      </c>
      <c r="C4739" s="375" t="s">
        <v>113</v>
      </c>
      <c r="D4739" s="375" t="s">
        <v>28019</v>
      </c>
      <c r="F4739" t="str">
        <f t="shared" si="148"/>
        <v>73836/4</v>
      </c>
      <c r="H4739" s="35">
        <f t="shared" si="149"/>
        <v>1813.71</v>
      </c>
    </row>
    <row r="4740" spans="1:8">
      <c r="A4740" s="375" t="s">
        <v>6578</v>
      </c>
      <c r="B4740" s="330" t="s">
        <v>6579</v>
      </c>
      <c r="C4740" s="375" t="s">
        <v>113</v>
      </c>
      <c r="D4740" s="375" t="s">
        <v>28009</v>
      </c>
      <c r="F4740" t="str">
        <f t="shared" si="148"/>
        <v>73837/1</v>
      </c>
      <c r="H4740" s="35">
        <f t="shared" si="149"/>
        <v>216.63</v>
      </c>
    </row>
    <row r="4741" spans="1:8" ht="27">
      <c r="A4741" s="375" t="s">
        <v>6580</v>
      </c>
      <c r="B4741" s="330" t="s">
        <v>6581</v>
      </c>
      <c r="C4741" s="375" t="s">
        <v>113</v>
      </c>
      <c r="D4741" s="375" t="s">
        <v>28020</v>
      </c>
      <c r="F4741" t="str">
        <f t="shared" ref="F4741:F4804" si="150">TRIM(A4741)</f>
        <v>73837/2</v>
      </c>
      <c r="H4741" s="35">
        <f t="shared" ref="H4741:H4804" si="151">ROUND(D4741*(1+$H$1),2)</f>
        <v>433.27</v>
      </c>
    </row>
    <row r="4742" spans="1:8" ht="27">
      <c r="A4742" s="375" t="s">
        <v>6582</v>
      </c>
      <c r="B4742" s="330" t="s">
        <v>6583</v>
      </c>
      <c r="C4742" s="375" t="s">
        <v>113</v>
      </c>
      <c r="D4742" s="375" t="s">
        <v>28021</v>
      </c>
      <c r="F4742" t="str">
        <f t="shared" si="150"/>
        <v>73837/3</v>
      </c>
      <c r="H4742" s="35">
        <f t="shared" si="151"/>
        <v>866.55</v>
      </c>
    </row>
    <row r="4743" spans="1:8">
      <c r="A4743" s="375" t="s">
        <v>12113</v>
      </c>
      <c r="B4743" s="330" t="s">
        <v>6584</v>
      </c>
      <c r="C4743" s="375" t="s">
        <v>113</v>
      </c>
      <c r="D4743" s="375" t="s">
        <v>28022</v>
      </c>
      <c r="F4743" t="str">
        <f t="shared" si="150"/>
        <v>73612</v>
      </c>
      <c r="H4743" s="35">
        <f t="shared" si="151"/>
        <v>478.14</v>
      </c>
    </row>
    <row r="4744" spans="1:8">
      <c r="A4744" s="375" t="s">
        <v>12114</v>
      </c>
      <c r="B4744" s="330" t="s">
        <v>6585</v>
      </c>
      <c r="C4744" s="375" t="s">
        <v>73</v>
      </c>
      <c r="D4744" s="375" t="s">
        <v>28023</v>
      </c>
      <c r="F4744" t="str">
        <f t="shared" si="150"/>
        <v>73660</v>
      </c>
      <c r="H4744" s="35">
        <f t="shared" si="151"/>
        <v>85.3</v>
      </c>
    </row>
    <row r="4745" spans="1:8">
      <c r="A4745" s="375" t="s">
        <v>12115</v>
      </c>
      <c r="B4745" s="330" t="s">
        <v>6586</v>
      </c>
      <c r="C4745" s="375" t="s">
        <v>73</v>
      </c>
      <c r="D4745" s="375" t="s">
        <v>13788</v>
      </c>
      <c r="F4745" t="str">
        <f t="shared" si="150"/>
        <v>73693</v>
      </c>
      <c r="H4745" s="35">
        <f t="shared" si="151"/>
        <v>25</v>
      </c>
    </row>
    <row r="4746" spans="1:8">
      <c r="A4746" s="375" t="s">
        <v>12117</v>
      </c>
      <c r="B4746" s="330" t="s">
        <v>6587</v>
      </c>
      <c r="C4746" s="375" t="s">
        <v>113</v>
      </c>
      <c r="D4746" s="375" t="s">
        <v>28024</v>
      </c>
      <c r="F4746" t="str">
        <f t="shared" si="150"/>
        <v>73694</v>
      </c>
      <c r="H4746" s="35">
        <f t="shared" si="151"/>
        <v>195.62</v>
      </c>
    </row>
    <row r="4747" spans="1:8">
      <c r="A4747" s="375" t="s">
        <v>12118</v>
      </c>
      <c r="B4747" s="330" t="s">
        <v>6588</v>
      </c>
      <c r="C4747" s="375" t="s">
        <v>113</v>
      </c>
      <c r="D4747" s="375" t="s">
        <v>28025</v>
      </c>
      <c r="F4747" t="str">
        <f t="shared" si="150"/>
        <v>73695</v>
      </c>
      <c r="H4747" s="35">
        <f t="shared" si="151"/>
        <v>100.59</v>
      </c>
    </row>
    <row r="4748" spans="1:8">
      <c r="A4748" s="375" t="s">
        <v>6589</v>
      </c>
      <c r="B4748" s="330" t="s">
        <v>6590</v>
      </c>
      <c r="C4748" s="375" t="s">
        <v>113</v>
      </c>
      <c r="D4748" s="375" t="s">
        <v>28022</v>
      </c>
      <c r="F4748" t="str">
        <f t="shared" si="150"/>
        <v>73824/1</v>
      </c>
      <c r="H4748" s="35">
        <f t="shared" si="151"/>
        <v>478.14</v>
      </c>
    </row>
    <row r="4749" spans="1:8">
      <c r="A4749" s="375" t="s">
        <v>6591</v>
      </c>
      <c r="B4749" s="330" t="s">
        <v>6592</v>
      </c>
      <c r="C4749" s="375" t="s">
        <v>73</v>
      </c>
      <c r="D4749" s="375" t="s">
        <v>28026</v>
      </c>
      <c r="F4749" t="str">
        <f t="shared" si="150"/>
        <v>73825/2</v>
      </c>
      <c r="H4749" s="35">
        <f t="shared" si="151"/>
        <v>1200.22</v>
      </c>
    </row>
    <row r="4750" spans="1:8" ht="27">
      <c r="A4750" s="375" t="s">
        <v>6593</v>
      </c>
      <c r="B4750" s="330" t="s">
        <v>6594</v>
      </c>
      <c r="C4750" s="375" t="s">
        <v>83</v>
      </c>
      <c r="D4750" s="375" t="s">
        <v>26612</v>
      </c>
      <c r="F4750" t="str">
        <f t="shared" si="150"/>
        <v>73873/1</v>
      </c>
      <c r="H4750" s="35">
        <f t="shared" si="151"/>
        <v>91.99</v>
      </c>
    </row>
    <row r="4751" spans="1:8" ht="27">
      <c r="A4751" s="375" t="s">
        <v>6595</v>
      </c>
      <c r="B4751" s="330" t="s">
        <v>6596</v>
      </c>
      <c r="C4751" s="375" t="s">
        <v>83</v>
      </c>
      <c r="D4751" s="375" t="s">
        <v>28027</v>
      </c>
      <c r="F4751" t="str">
        <f t="shared" si="150"/>
        <v>73873/2</v>
      </c>
      <c r="H4751" s="35">
        <f t="shared" si="151"/>
        <v>208.92</v>
      </c>
    </row>
    <row r="4752" spans="1:8">
      <c r="A4752" s="375" t="s">
        <v>6597</v>
      </c>
      <c r="B4752" s="330" t="s">
        <v>6598</v>
      </c>
      <c r="C4752" s="375" t="s">
        <v>83</v>
      </c>
      <c r="D4752" s="375" t="s">
        <v>26612</v>
      </c>
      <c r="F4752" t="str">
        <f t="shared" si="150"/>
        <v>73873/3</v>
      </c>
      <c r="H4752" s="35">
        <f t="shared" si="151"/>
        <v>91.99</v>
      </c>
    </row>
    <row r="4753" spans="1:8" ht="27">
      <c r="A4753" s="375" t="s">
        <v>6599</v>
      </c>
      <c r="B4753" s="330" t="s">
        <v>6600</v>
      </c>
      <c r="C4753" s="375" t="s">
        <v>83</v>
      </c>
      <c r="D4753" s="375" t="s">
        <v>28028</v>
      </c>
      <c r="F4753" t="str">
        <f t="shared" si="150"/>
        <v>73873/4</v>
      </c>
      <c r="H4753" s="35">
        <f t="shared" si="151"/>
        <v>100.75</v>
      </c>
    </row>
    <row r="4754" spans="1:8" ht="27">
      <c r="A4754" s="375" t="s">
        <v>6601</v>
      </c>
      <c r="B4754" s="330" t="s">
        <v>6602</v>
      </c>
      <c r="C4754" s="375" t="s">
        <v>83</v>
      </c>
      <c r="D4754" s="375" t="s">
        <v>26612</v>
      </c>
      <c r="F4754" t="str">
        <f t="shared" si="150"/>
        <v>73873/5</v>
      </c>
      <c r="H4754" s="35">
        <f t="shared" si="151"/>
        <v>91.99</v>
      </c>
    </row>
    <row r="4755" spans="1:8" ht="27">
      <c r="A4755" s="375" t="s">
        <v>6603</v>
      </c>
      <c r="B4755" s="330" t="s">
        <v>6604</v>
      </c>
      <c r="C4755" s="375" t="s">
        <v>113</v>
      </c>
      <c r="D4755" s="375" t="s">
        <v>28029</v>
      </c>
      <c r="F4755" t="str">
        <f t="shared" si="150"/>
        <v>73827/1</v>
      </c>
      <c r="H4755" s="35">
        <f t="shared" si="151"/>
        <v>99.42</v>
      </c>
    </row>
    <row r="4756" spans="1:8" ht="27">
      <c r="A4756" s="375" t="s">
        <v>6605</v>
      </c>
      <c r="B4756" s="330" t="s">
        <v>6606</v>
      </c>
      <c r="C4756" s="375" t="s">
        <v>113</v>
      </c>
      <c r="D4756" s="375" t="s">
        <v>28030</v>
      </c>
      <c r="F4756" t="str">
        <f t="shared" si="150"/>
        <v>74218/1</v>
      </c>
      <c r="H4756" s="35">
        <f t="shared" si="151"/>
        <v>96.87</v>
      </c>
    </row>
    <row r="4757" spans="1:8" ht="27">
      <c r="A4757" s="375" t="s">
        <v>6607</v>
      </c>
      <c r="B4757" s="330" t="s">
        <v>2242</v>
      </c>
      <c r="C4757" s="375" t="s">
        <v>75</v>
      </c>
      <c r="D4757" s="375" t="s">
        <v>8467</v>
      </c>
      <c r="F4757" t="str">
        <f t="shared" si="150"/>
        <v>74253/1</v>
      </c>
      <c r="H4757" s="35">
        <f t="shared" si="151"/>
        <v>26.89</v>
      </c>
    </row>
    <row r="4758" spans="1:8">
      <c r="A4758" s="375" t="s">
        <v>12119</v>
      </c>
      <c r="B4758" s="330" t="s">
        <v>6608</v>
      </c>
      <c r="C4758" s="375" t="s">
        <v>113</v>
      </c>
      <c r="D4758" s="375" t="s">
        <v>24910</v>
      </c>
      <c r="F4758" t="str">
        <f t="shared" si="150"/>
        <v>83878</v>
      </c>
      <c r="H4758" s="35">
        <f t="shared" si="151"/>
        <v>56.66</v>
      </c>
    </row>
    <row r="4759" spans="1:8">
      <c r="A4759" s="375" t="s">
        <v>12120</v>
      </c>
      <c r="B4759" s="330" t="s">
        <v>6609</v>
      </c>
      <c r="C4759" s="375" t="s">
        <v>113</v>
      </c>
      <c r="D4759" s="375" t="s">
        <v>28031</v>
      </c>
      <c r="F4759" t="str">
        <f t="shared" si="150"/>
        <v>83879</v>
      </c>
      <c r="H4759" s="35">
        <f t="shared" si="151"/>
        <v>65.28</v>
      </c>
    </row>
    <row r="4760" spans="1:8" ht="54">
      <c r="A4760" s="375" t="s">
        <v>12121</v>
      </c>
      <c r="B4760" s="330" t="s">
        <v>6610</v>
      </c>
      <c r="C4760" s="375" t="s">
        <v>113</v>
      </c>
      <c r="D4760" s="375" t="s">
        <v>28032</v>
      </c>
      <c r="F4760" t="str">
        <f t="shared" si="150"/>
        <v>73658</v>
      </c>
      <c r="H4760" s="35">
        <f t="shared" si="151"/>
        <v>655.89</v>
      </c>
    </row>
    <row r="4761" spans="1:8" ht="94.5">
      <c r="A4761" s="375" t="s">
        <v>12122</v>
      </c>
      <c r="B4761" s="330" t="s">
        <v>6611</v>
      </c>
      <c r="C4761" s="375" t="s">
        <v>113</v>
      </c>
      <c r="D4761" s="375" t="s">
        <v>28033</v>
      </c>
      <c r="F4761" t="str">
        <f t="shared" si="150"/>
        <v>93350</v>
      </c>
      <c r="H4761" s="35">
        <f t="shared" si="151"/>
        <v>968.65</v>
      </c>
    </row>
    <row r="4762" spans="1:8" ht="94.5">
      <c r="A4762" s="375" t="s">
        <v>12123</v>
      </c>
      <c r="B4762" s="330" t="s">
        <v>6612</v>
      </c>
      <c r="C4762" s="375" t="s">
        <v>113</v>
      </c>
      <c r="D4762" s="375" t="s">
        <v>28034</v>
      </c>
      <c r="F4762" t="str">
        <f t="shared" si="150"/>
        <v>93351</v>
      </c>
      <c r="H4762" s="35">
        <f t="shared" si="151"/>
        <v>793.87</v>
      </c>
    </row>
    <row r="4763" spans="1:8" ht="94.5">
      <c r="A4763" s="375" t="s">
        <v>12124</v>
      </c>
      <c r="B4763" s="330" t="s">
        <v>6613</v>
      </c>
      <c r="C4763" s="375" t="s">
        <v>113</v>
      </c>
      <c r="D4763" s="375" t="s">
        <v>28035</v>
      </c>
      <c r="F4763" t="str">
        <f t="shared" si="150"/>
        <v>93352</v>
      </c>
      <c r="H4763" s="35">
        <f t="shared" si="151"/>
        <v>620.27</v>
      </c>
    </row>
    <row r="4764" spans="1:8" ht="94.5">
      <c r="A4764" s="375" t="s">
        <v>12125</v>
      </c>
      <c r="B4764" s="330" t="s">
        <v>6614</v>
      </c>
      <c r="C4764" s="375" t="s">
        <v>113</v>
      </c>
      <c r="D4764" s="375" t="s">
        <v>26601</v>
      </c>
      <c r="F4764" t="str">
        <f t="shared" si="150"/>
        <v>93353</v>
      </c>
      <c r="H4764" s="35">
        <f t="shared" si="151"/>
        <v>450.93</v>
      </c>
    </row>
    <row r="4765" spans="1:8" ht="81">
      <c r="A4765" s="375" t="s">
        <v>12126</v>
      </c>
      <c r="B4765" s="330" t="s">
        <v>6615</v>
      </c>
      <c r="C4765" s="375" t="s">
        <v>113</v>
      </c>
      <c r="D4765" s="375" t="s">
        <v>28036</v>
      </c>
      <c r="F4765" t="str">
        <f t="shared" si="150"/>
        <v>93354</v>
      </c>
      <c r="H4765" s="35">
        <f t="shared" si="151"/>
        <v>649.09</v>
      </c>
    </row>
    <row r="4766" spans="1:8" ht="81">
      <c r="A4766" s="375" t="s">
        <v>12127</v>
      </c>
      <c r="B4766" s="330" t="s">
        <v>6616</v>
      </c>
      <c r="C4766" s="375" t="s">
        <v>113</v>
      </c>
      <c r="D4766" s="375" t="s">
        <v>28037</v>
      </c>
      <c r="F4766" t="str">
        <f t="shared" si="150"/>
        <v>93355</v>
      </c>
      <c r="H4766" s="35">
        <f t="shared" si="151"/>
        <v>542</v>
      </c>
    </row>
    <row r="4767" spans="1:8" ht="81">
      <c r="A4767" s="375" t="s">
        <v>12128</v>
      </c>
      <c r="B4767" s="330" t="s">
        <v>6617</v>
      </c>
      <c r="C4767" s="375" t="s">
        <v>113</v>
      </c>
      <c r="D4767" s="375" t="s">
        <v>28038</v>
      </c>
      <c r="F4767" t="str">
        <f t="shared" si="150"/>
        <v>93356</v>
      </c>
      <c r="H4767" s="35">
        <f t="shared" si="151"/>
        <v>434.19</v>
      </c>
    </row>
    <row r="4768" spans="1:8" ht="81">
      <c r="A4768" s="375" t="s">
        <v>12129</v>
      </c>
      <c r="B4768" s="330" t="s">
        <v>6618</v>
      </c>
      <c r="C4768" s="375" t="s">
        <v>113</v>
      </c>
      <c r="D4768" s="375" t="s">
        <v>19803</v>
      </c>
      <c r="F4768" t="str">
        <f t="shared" si="150"/>
        <v>93357</v>
      </c>
      <c r="H4768" s="35">
        <f t="shared" si="151"/>
        <v>328.76</v>
      </c>
    </row>
    <row r="4769" spans="1:8">
      <c r="A4769" s="375" t="s">
        <v>12130</v>
      </c>
      <c r="B4769" s="330" t="s">
        <v>6619</v>
      </c>
      <c r="C4769" s="375" t="s">
        <v>83</v>
      </c>
      <c r="D4769" s="375" t="s">
        <v>22178</v>
      </c>
      <c r="F4769" t="str">
        <f t="shared" si="150"/>
        <v>83335</v>
      </c>
      <c r="H4769" s="35">
        <f t="shared" si="151"/>
        <v>41.74</v>
      </c>
    </row>
    <row r="4770" spans="1:8" ht="27">
      <c r="A4770" s="375" t="s">
        <v>12131</v>
      </c>
      <c r="B4770" s="330" t="s">
        <v>6620</v>
      </c>
      <c r="C4770" s="375" t="s">
        <v>83</v>
      </c>
      <c r="D4770" s="375" t="s">
        <v>26891</v>
      </c>
      <c r="F4770" t="str">
        <f t="shared" si="150"/>
        <v>88548</v>
      </c>
      <c r="H4770" s="35">
        <f t="shared" si="151"/>
        <v>32.729999999999997</v>
      </c>
    </row>
    <row r="4771" spans="1:8">
      <c r="A4771" s="375" t="s">
        <v>6621</v>
      </c>
      <c r="B4771" s="330" t="s">
        <v>6622</v>
      </c>
      <c r="C4771" s="375" t="s">
        <v>73</v>
      </c>
      <c r="D4771" s="375" t="s">
        <v>8578</v>
      </c>
      <c r="F4771" t="str">
        <f t="shared" si="150"/>
        <v>73903/1</v>
      </c>
      <c r="H4771" s="35">
        <f t="shared" si="151"/>
        <v>0.41</v>
      </c>
    </row>
    <row r="4772" spans="1:8" ht="54">
      <c r="A4772" s="375" t="s">
        <v>6623</v>
      </c>
      <c r="B4772" s="330" t="s">
        <v>6624</v>
      </c>
      <c r="C4772" s="375" t="s">
        <v>83</v>
      </c>
      <c r="D4772" s="375" t="s">
        <v>8209</v>
      </c>
      <c r="F4772" t="str">
        <f t="shared" si="150"/>
        <v>74151/1</v>
      </c>
      <c r="H4772" s="35">
        <f t="shared" si="151"/>
        <v>3.36</v>
      </c>
    </row>
    <row r="4773" spans="1:8" ht="40.5">
      <c r="A4773" s="375" t="s">
        <v>6625</v>
      </c>
      <c r="B4773" s="330" t="s">
        <v>6626</v>
      </c>
      <c r="C4773" s="375" t="s">
        <v>83</v>
      </c>
      <c r="D4773" s="375" t="s">
        <v>28039</v>
      </c>
      <c r="F4773" t="str">
        <f t="shared" si="150"/>
        <v>74154/1</v>
      </c>
      <c r="H4773" s="35">
        <f t="shared" si="151"/>
        <v>4.91</v>
      </c>
    </row>
    <row r="4774" spans="1:8" ht="40.5">
      <c r="A4774" s="375" t="s">
        <v>6627</v>
      </c>
      <c r="B4774" s="330" t="s">
        <v>6628</v>
      </c>
      <c r="C4774" s="375" t="s">
        <v>83</v>
      </c>
      <c r="D4774" s="375" t="s">
        <v>12314</v>
      </c>
      <c r="F4774" t="str">
        <f t="shared" si="150"/>
        <v>74155/1</v>
      </c>
      <c r="H4774" s="35">
        <f t="shared" si="151"/>
        <v>1.75</v>
      </c>
    </row>
    <row r="4775" spans="1:8" ht="40.5">
      <c r="A4775" s="375" t="s">
        <v>6629</v>
      </c>
      <c r="B4775" s="330" t="s">
        <v>6630</v>
      </c>
      <c r="C4775" s="375" t="s">
        <v>83</v>
      </c>
      <c r="D4775" s="375" t="s">
        <v>13709</v>
      </c>
      <c r="F4775" t="str">
        <f t="shared" si="150"/>
        <v>74155/2</v>
      </c>
      <c r="H4775" s="35">
        <f t="shared" si="151"/>
        <v>3.41</v>
      </c>
    </row>
    <row r="4776" spans="1:8" ht="40.5">
      <c r="A4776" s="375" t="s">
        <v>6631</v>
      </c>
      <c r="B4776" s="330" t="s">
        <v>6632</v>
      </c>
      <c r="C4776" s="375" t="s">
        <v>83</v>
      </c>
      <c r="D4776" s="375" t="s">
        <v>8366</v>
      </c>
      <c r="F4776" t="str">
        <f t="shared" si="150"/>
        <v>74205/1</v>
      </c>
      <c r="H4776" s="35">
        <f t="shared" si="151"/>
        <v>1.74</v>
      </c>
    </row>
    <row r="4777" spans="1:8">
      <c r="A4777" s="375" t="s">
        <v>12134</v>
      </c>
      <c r="B4777" s="330" t="s">
        <v>6633</v>
      </c>
      <c r="C4777" s="375" t="s">
        <v>83</v>
      </c>
      <c r="D4777" s="375" t="s">
        <v>21899</v>
      </c>
      <c r="F4777" t="str">
        <f t="shared" si="150"/>
        <v>79473</v>
      </c>
      <c r="H4777" s="35">
        <f t="shared" si="151"/>
        <v>6.2</v>
      </c>
    </row>
    <row r="4778" spans="1:8" ht="27">
      <c r="A4778" s="375" t="s">
        <v>12136</v>
      </c>
      <c r="B4778" s="330" t="s">
        <v>3542</v>
      </c>
      <c r="C4778" s="375" t="s">
        <v>83</v>
      </c>
      <c r="D4778" s="375" t="s">
        <v>24373</v>
      </c>
      <c r="F4778" t="str">
        <f t="shared" si="150"/>
        <v>79480</v>
      </c>
      <c r="H4778" s="35">
        <f t="shared" si="151"/>
        <v>2.63</v>
      </c>
    </row>
    <row r="4779" spans="1:8" ht="40.5">
      <c r="A4779" s="375" t="s">
        <v>12137</v>
      </c>
      <c r="B4779" s="330" t="s">
        <v>3543</v>
      </c>
      <c r="C4779" s="375" t="s">
        <v>83</v>
      </c>
      <c r="D4779" s="375" t="s">
        <v>13753</v>
      </c>
      <c r="F4779" t="str">
        <f t="shared" si="150"/>
        <v>83336</v>
      </c>
      <c r="H4779" s="35">
        <f t="shared" si="151"/>
        <v>4.93</v>
      </c>
    </row>
    <row r="4780" spans="1:8" ht="40.5">
      <c r="A4780" s="375" t="s">
        <v>12138</v>
      </c>
      <c r="B4780" s="330" t="s">
        <v>3544</v>
      </c>
      <c r="C4780" s="375" t="s">
        <v>83</v>
      </c>
      <c r="D4780" s="375" t="s">
        <v>8083</v>
      </c>
      <c r="F4780" t="str">
        <f t="shared" si="150"/>
        <v>83338</v>
      </c>
      <c r="H4780" s="35">
        <f t="shared" si="151"/>
        <v>2.77</v>
      </c>
    </row>
    <row r="4781" spans="1:8" ht="81">
      <c r="A4781" s="375" t="s">
        <v>12139</v>
      </c>
      <c r="B4781" s="330" t="s">
        <v>6634</v>
      </c>
      <c r="C4781" s="375" t="s">
        <v>83</v>
      </c>
      <c r="D4781" s="375" t="s">
        <v>10583</v>
      </c>
      <c r="F4781" t="str">
        <f t="shared" si="150"/>
        <v>89885</v>
      </c>
      <c r="H4781" s="35">
        <f t="shared" si="151"/>
        <v>9.19</v>
      </c>
    </row>
    <row r="4782" spans="1:8" ht="81">
      <c r="A4782" s="375" t="s">
        <v>12141</v>
      </c>
      <c r="B4782" s="330" t="s">
        <v>6635</v>
      </c>
      <c r="C4782" s="375" t="s">
        <v>83</v>
      </c>
      <c r="D4782" s="375" t="s">
        <v>11601</v>
      </c>
      <c r="F4782" t="str">
        <f t="shared" si="150"/>
        <v>89886</v>
      </c>
      <c r="H4782" s="35">
        <f t="shared" si="151"/>
        <v>9.23</v>
      </c>
    </row>
    <row r="4783" spans="1:8" ht="81">
      <c r="A4783" s="375" t="s">
        <v>12142</v>
      </c>
      <c r="B4783" s="330" t="s">
        <v>6636</v>
      </c>
      <c r="C4783" s="375" t="s">
        <v>83</v>
      </c>
      <c r="D4783" s="375" t="s">
        <v>24714</v>
      </c>
      <c r="F4783" t="str">
        <f t="shared" si="150"/>
        <v>89887</v>
      </c>
      <c r="H4783" s="35">
        <f t="shared" si="151"/>
        <v>9.5299999999999994</v>
      </c>
    </row>
    <row r="4784" spans="1:8" ht="81">
      <c r="A4784" s="375" t="s">
        <v>12144</v>
      </c>
      <c r="B4784" s="330" t="s">
        <v>6637</v>
      </c>
      <c r="C4784" s="375" t="s">
        <v>83</v>
      </c>
      <c r="D4784" s="375" t="s">
        <v>10735</v>
      </c>
      <c r="F4784" t="str">
        <f t="shared" si="150"/>
        <v>89888</v>
      </c>
      <c r="H4784" s="35">
        <f t="shared" si="151"/>
        <v>9.4499999999999993</v>
      </c>
    </row>
    <row r="4785" spans="1:8" ht="81">
      <c r="A4785" s="375" t="s">
        <v>12145</v>
      </c>
      <c r="B4785" s="330" t="s">
        <v>6638</v>
      </c>
      <c r="C4785" s="375" t="s">
        <v>83</v>
      </c>
      <c r="D4785" s="375" t="s">
        <v>24674</v>
      </c>
      <c r="F4785" t="str">
        <f t="shared" si="150"/>
        <v>89889</v>
      </c>
      <c r="H4785" s="35">
        <f t="shared" si="151"/>
        <v>9.76</v>
      </c>
    </row>
    <row r="4786" spans="1:8" ht="81">
      <c r="A4786" s="375" t="s">
        <v>12146</v>
      </c>
      <c r="B4786" s="330" t="s">
        <v>6639</v>
      </c>
      <c r="C4786" s="375" t="s">
        <v>83</v>
      </c>
      <c r="D4786" s="375" t="s">
        <v>14967</v>
      </c>
      <c r="F4786" t="str">
        <f t="shared" si="150"/>
        <v>89890</v>
      </c>
      <c r="H4786" s="35">
        <f t="shared" si="151"/>
        <v>13.48</v>
      </c>
    </row>
    <row r="4787" spans="1:8" ht="81">
      <c r="A4787" s="375" t="s">
        <v>12147</v>
      </c>
      <c r="B4787" s="330" t="s">
        <v>6640</v>
      </c>
      <c r="C4787" s="375" t="s">
        <v>83</v>
      </c>
      <c r="D4787" s="375" t="s">
        <v>8640</v>
      </c>
      <c r="F4787" t="str">
        <f t="shared" si="150"/>
        <v>89893</v>
      </c>
      <c r="H4787" s="35">
        <f t="shared" si="151"/>
        <v>16.59</v>
      </c>
    </row>
    <row r="4788" spans="1:8" ht="81">
      <c r="A4788" s="375" t="s">
        <v>12149</v>
      </c>
      <c r="B4788" s="330" t="s">
        <v>6641</v>
      </c>
      <c r="C4788" s="375" t="s">
        <v>83</v>
      </c>
      <c r="D4788" s="375" t="s">
        <v>23350</v>
      </c>
      <c r="F4788" t="str">
        <f t="shared" si="150"/>
        <v>89894</v>
      </c>
      <c r="H4788" s="35">
        <f t="shared" si="151"/>
        <v>18.53</v>
      </c>
    </row>
    <row r="4789" spans="1:8" ht="81">
      <c r="A4789" s="375" t="s">
        <v>12150</v>
      </c>
      <c r="B4789" s="330" t="s">
        <v>6642</v>
      </c>
      <c r="C4789" s="375" t="s">
        <v>83</v>
      </c>
      <c r="D4789" s="375" t="s">
        <v>14974</v>
      </c>
      <c r="F4789" t="str">
        <f t="shared" si="150"/>
        <v>89895</v>
      </c>
      <c r="H4789" s="35">
        <f t="shared" si="151"/>
        <v>22.43</v>
      </c>
    </row>
    <row r="4790" spans="1:8" ht="81">
      <c r="A4790" s="375" t="s">
        <v>12151</v>
      </c>
      <c r="B4790" s="330" t="s">
        <v>6643</v>
      </c>
      <c r="C4790" s="375" t="s">
        <v>83</v>
      </c>
      <c r="D4790" s="375" t="s">
        <v>8891</v>
      </c>
      <c r="F4790" t="str">
        <f t="shared" si="150"/>
        <v>89903</v>
      </c>
      <c r="H4790" s="35">
        <f t="shared" si="151"/>
        <v>7.94</v>
      </c>
    </row>
    <row r="4791" spans="1:8" ht="81">
      <c r="A4791" s="375" t="s">
        <v>12152</v>
      </c>
      <c r="B4791" s="330" t="s">
        <v>6644</v>
      </c>
      <c r="C4791" s="375" t="s">
        <v>83</v>
      </c>
      <c r="D4791" s="375" t="s">
        <v>8584</v>
      </c>
      <c r="F4791" t="str">
        <f t="shared" si="150"/>
        <v>89904</v>
      </c>
      <c r="H4791" s="35">
        <f t="shared" si="151"/>
        <v>7.98</v>
      </c>
    </row>
    <row r="4792" spans="1:8" ht="81">
      <c r="A4792" s="375" t="s">
        <v>12154</v>
      </c>
      <c r="B4792" s="330" t="s">
        <v>6645</v>
      </c>
      <c r="C4792" s="375" t="s">
        <v>83</v>
      </c>
      <c r="D4792" s="375" t="s">
        <v>12153</v>
      </c>
      <c r="F4792" t="str">
        <f t="shared" si="150"/>
        <v>89905</v>
      </c>
      <c r="H4792" s="35">
        <f t="shared" si="151"/>
        <v>8.2200000000000006</v>
      </c>
    </row>
    <row r="4793" spans="1:8" ht="81">
      <c r="A4793" s="375" t="s">
        <v>12155</v>
      </c>
      <c r="B4793" s="330" t="s">
        <v>6646</v>
      </c>
      <c r="C4793" s="375" t="s">
        <v>83</v>
      </c>
      <c r="D4793" s="375" t="s">
        <v>7579</v>
      </c>
      <c r="F4793" t="str">
        <f t="shared" si="150"/>
        <v>89906</v>
      </c>
      <c r="H4793" s="35">
        <f t="shared" si="151"/>
        <v>8.14</v>
      </c>
    </row>
    <row r="4794" spans="1:8" ht="81">
      <c r="A4794" s="375" t="s">
        <v>12156</v>
      </c>
      <c r="B4794" s="330" t="s">
        <v>6647</v>
      </c>
      <c r="C4794" s="375" t="s">
        <v>83</v>
      </c>
      <c r="D4794" s="375" t="s">
        <v>9825</v>
      </c>
      <c r="F4794" t="str">
        <f t="shared" si="150"/>
        <v>89907</v>
      </c>
      <c r="H4794" s="35">
        <f t="shared" si="151"/>
        <v>9.2899999999999991</v>
      </c>
    </row>
    <row r="4795" spans="1:8" ht="81">
      <c r="A4795" s="375" t="s">
        <v>12157</v>
      </c>
      <c r="B4795" s="330" t="s">
        <v>6648</v>
      </c>
      <c r="C4795" s="375" t="s">
        <v>83</v>
      </c>
      <c r="D4795" s="375" t="s">
        <v>13775</v>
      </c>
      <c r="F4795" t="str">
        <f t="shared" si="150"/>
        <v>89908</v>
      </c>
      <c r="H4795" s="35">
        <f t="shared" si="151"/>
        <v>12.62</v>
      </c>
    </row>
    <row r="4796" spans="1:8" ht="81">
      <c r="A4796" s="375" t="s">
        <v>12159</v>
      </c>
      <c r="B4796" s="330" t="s">
        <v>6649</v>
      </c>
      <c r="C4796" s="375" t="s">
        <v>83</v>
      </c>
      <c r="D4796" s="375" t="s">
        <v>23462</v>
      </c>
      <c r="F4796" t="str">
        <f t="shared" si="150"/>
        <v>89911</v>
      </c>
      <c r="H4796" s="35">
        <f t="shared" si="151"/>
        <v>15.38</v>
      </c>
    </row>
    <row r="4797" spans="1:8" ht="81">
      <c r="A4797" s="375" t="s">
        <v>12160</v>
      </c>
      <c r="B4797" s="330" t="s">
        <v>6650</v>
      </c>
      <c r="C4797" s="375" t="s">
        <v>83</v>
      </c>
      <c r="D4797" s="375" t="s">
        <v>26874</v>
      </c>
      <c r="F4797" t="str">
        <f t="shared" si="150"/>
        <v>89912</v>
      </c>
      <c r="H4797" s="35">
        <f t="shared" si="151"/>
        <v>16.350000000000001</v>
      </c>
    </row>
    <row r="4798" spans="1:8" ht="81">
      <c r="A4798" s="375" t="s">
        <v>12161</v>
      </c>
      <c r="B4798" s="330" t="s">
        <v>6651</v>
      </c>
      <c r="C4798" s="375" t="s">
        <v>83</v>
      </c>
      <c r="D4798" s="375" t="s">
        <v>28040</v>
      </c>
      <c r="F4798" t="str">
        <f t="shared" si="150"/>
        <v>89913</v>
      </c>
      <c r="H4798" s="35">
        <f t="shared" si="151"/>
        <v>19.84</v>
      </c>
    </row>
    <row r="4799" spans="1:8" ht="81">
      <c r="A4799" s="375" t="s">
        <v>12162</v>
      </c>
      <c r="B4799" s="330" t="s">
        <v>6652</v>
      </c>
      <c r="C4799" s="375" t="s">
        <v>83</v>
      </c>
      <c r="D4799" s="375" t="s">
        <v>10083</v>
      </c>
      <c r="F4799" t="str">
        <f t="shared" si="150"/>
        <v>89921</v>
      </c>
      <c r="H4799" s="35">
        <f t="shared" si="151"/>
        <v>7.42</v>
      </c>
    </row>
    <row r="4800" spans="1:8" ht="81">
      <c r="A4800" s="375" t="s">
        <v>12163</v>
      </c>
      <c r="B4800" s="330" t="s">
        <v>6653</v>
      </c>
      <c r="C4800" s="375" t="s">
        <v>83</v>
      </c>
      <c r="D4800" s="375" t="s">
        <v>24523</v>
      </c>
      <c r="F4800" t="str">
        <f t="shared" si="150"/>
        <v>89922</v>
      </c>
      <c r="H4800" s="35">
        <f t="shared" si="151"/>
        <v>7.45</v>
      </c>
    </row>
    <row r="4801" spans="1:8" ht="81">
      <c r="A4801" s="375" t="s">
        <v>12164</v>
      </c>
      <c r="B4801" s="330" t="s">
        <v>6654</v>
      </c>
      <c r="C4801" s="375" t="s">
        <v>83</v>
      </c>
      <c r="D4801" s="375" t="s">
        <v>9010</v>
      </c>
      <c r="F4801" t="str">
        <f t="shared" si="150"/>
        <v>89923</v>
      </c>
      <c r="H4801" s="35">
        <f t="shared" si="151"/>
        <v>7.75</v>
      </c>
    </row>
    <row r="4802" spans="1:8" ht="81">
      <c r="A4802" s="375" t="s">
        <v>12165</v>
      </c>
      <c r="B4802" s="330" t="s">
        <v>6655</v>
      </c>
      <c r="C4802" s="375" t="s">
        <v>83</v>
      </c>
      <c r="D4802" s="375" t="s">
        <v>10825</v>
      </c>
      <c r="F4802" t="str">
        <f t="shared" si="150"/>
        <v>89924</v>
      </c>
      <c r="H4802" s="35">
        <f t="shared" si="151"/>
        <v>7.66</v>
      </c>
    </row>
    <row r="4803" spans="1:8" ht="81">
      <c r="A4803" s="375" t="s">
        <v>12166</v>
      </c>
      <c r="B4803" s="330" t="s">
        <v>6656</v>
      </c>
      <c r="C4803" s="375" t="s">
        <v>83</v>
      </c>
      <c r="D4803" s="375" t="s">
        <v>8584</v>
      </c>
      <c r="F4803" t="str">
        <f t="shared" si="150"/>
        <v>89925</v>
      </c>
      <c r="H4803" s="35">
        <f t="shared" si="151"/>
        <v>7.98</v>
      </c>
    </row>
    <row r="4804" spans="1:8" ht="81">
      <c r="A4804" s="375" t="s">
        <v>12167</v>
      </c>
      <c r="B4804" s="330" t="s">
        <v>6657</v>
      </c>
      <c r="C4804" s="375" t="s">
        <v>83</v>
      </c>
      <c r="D4804" s="375" t="s">
        <v>23596</v>
      </c>
      <c r="F4804" t="str">
        <f t="shared" si="150"/>
        <v>89926</v>
      </c>
      <c r="H4804" s="35">
        <f t="shared" si="151"/>
        <v>12.07</v>
      </c>
    </row>
    <row r="4805" spans="1:8" ht="81">
      <c r="A4805" s="375" t="s">
        <v>12168</v>
      </c>
      <c r="B4805" s="330" t="s">
        <v>6658</v>
      </c>
      <c r="C4805" s="375" t="s">
        <v>83</v>
      </c>
      <c r="D4805" s="375" t="s">
        <v>22744</v>
      </c>
      <c r="F4805" t="str">
        <f t="shared" ref="F4805:F4868" si="152">TRIM(A4805)</f>
        <v>89929</v>
      </c>
      <c r="H4805" s="35">
        <f t="shared" ref="H4805:H4868" si="153">ROUND(D4805*(1+$H$1),2)</f>
        <v>15.58</v>
      </c>
    </row>
    <row r="4806" spans="1:8" ht="81">
      <c r="A4806" s="375" t="s">
        <v>12169</v>
      </c>
      <c r="B4806" s="330" t="s">
        <v>6659</v>
      </c>
      <c r="C4806" s="375" t="s">
        <v>83</v>
      </c>
      <c r="D4806" s="375" t="s">
        <v>22473</v>
      </c>
      <c r="F4806" t="str">
        <f t="shared" si="152"/>
        <v>89930</v>
      </c>
      <c r="H4806" s="35">
        <f t="shared" si="153"/>
        <v>16.61</v>
      </c>
    </row>
    <row r="4807" spans="1:8" ht="81">
      <c r="A4807" s="375" t="s">
        <v>12170</v>
      </c>
      <c r="B4807" s="330" t="s">
        <v>6660</v>
      </c>
      <c r="C4807" s="375" t="s">
        <v>83</v>
      </c>
      <c r="D4807" s="375" t="s">
        <v>21746</v>
      </c>
      <c r="F4807" t="str">
        <f t="shared" si="152"/>
        <v>89931</v>
      </c>
      <c r="H4807" s="35">
        <f t="shared" si="153"/>
        <v>20.92</v>
      </c>
    </row>
    <row r="4808" spans="1:8" ht="81">
      <c r="A4808" s="375" t="s">
        <v>12171</v>
      </c>
      <c r="B4808" s="330" t="s">
        <v>6661</v>
      </c>
      <c r="C4808" s="375" t="s">
        <v>83</v>
      </c>
      <c r="D4808" s="375" t="s">
        <v>28041</v>
      </c>
      <c r="F4808" t="str">
        <f t="shared" si="152"/>
        <v>89939</v>
      </c>
      <c r="H4808" s="35">
        <f t="shared" si="153"/>
        <v>6.91</v>
      </c>
    </row>
    <row r="4809" spans="1:8" ht="81">
      <c r="A4809" s="375" t="s">
        <v>12172</v>
      </c>
      <c r="B4809" s="330" t="s">
        <v>6662</v>
      </c>
      <c r="C4809" s="375" t="s">
        <v>83</v>
      </c>
      <c r="D4809" s="375" t="s">
        <v>9842</v>
      </c>
      <c r="F4809" t="str">
        <f t="shared" si="152"/>
        <v>89940</v>
      </c>
      <c r="H4809" s="35">
        <f t="shared" si="153"/>
        <v>6.92</v>
      </c>
    </row>
    <row r="4810" spans="1:8" ht="81">
      <c r="A4810" s="375" t="s">
        <v>12173</v>
      </c>
      <c r="B4810" s="330" t="s">
        <v>6663</v>
      </c>
      <c r="C4810" s="375" t="s">
        <v>83</v>
      </c>
      <c r="D4810" s="375" t="s">
        <v>23799</v>
      </c>
      <c r="F4810" t="str">
        <f t="shared" si="152"/>
        <v>89941</v>
      </c>
      <c r="H4810" s="35">
        <f t="shared" si="153"/>
        <v>7.2</v>
      </c>
    </row>
    <row r="4811" spans="1:8" ht="81">
      <c r="A4811" s="375" t="s">
        <v>12174</v>
      </c>
      <c r="B4811" s="330" t="s">
        <v>6664</v>
      </c>
      <c r="C4811" s="375" t="s">
        <v>83</v>
      </c>
      <c r="D4811" s="375" t="s">
        <v>22835</v>
      </c>
      <c r="F4811" t="str">
        <f t="shared" si="152"/>
        <v>89942</v>
      </c>
      <c r="H4811" s="35">
        <f t="shared" si="153"/>
        <v>7.12</v>
      </c>
    </row>
    <row r="4812" spans="1:8" ht="81">
      <c r="A4812" s="375" t="s">
        <v>12175</v>
      </c>
      <c r="B4812" s="330" t="s">
        <v>6665</v>
      </c>
      <c r="C4812" s="375" t="s">
        <v>83</v>
      </c>
      <c r="D4812" s="375" t="s">
        <v>14031</v>
      </c>
      <c r="F4812" t="str">
        <f t="shared" si="152"/>
        <v>89943</v>
      </c>
      <c r="H4812" s="35">
        <f t="shared" si="153"/>
        <v>7.38</v>
      </c>
    </row>
    <row r="4813" spans="1:8" ht="81">
      <c r="A4813" s="375" t="s">
        <v>12176</v>
      </c>
      <c r="B4813" s="330" t="s">
        <v>6666</v>
      </c>
      <c r="C4813" s="375" t="s">
        <v>83</v>
      </c>
      <c r="D4813" s="375" t="s">
        <v>22465</v>
      </c>
      <c r="F4813" t="str">
        <f t="shared" si="152"/>
        <v>89944</v>
      </c>
      <c r="H4813" s="35">
        <f t="shared" si="153"/>
        <v>11.04</v>
      </c>
    </row>
    <row r="4814" spans="1:8" ht="81">
      <c r="A4814" s="375" t="s">
        <v>12178</v>
      </c>
      <c r="B4814" s="330" t="s">
        <v>6667</v>
      </c>
      <c r="C4814" s="375" t="s">
        <v>83</v>
      </c>
      <c r="D4814" s="375" t="s">
        <v>13717</v>
      </c>
      <c r="F4814" t="str">
        <f t="shared" si="152"/>
        <v>89947</v>
      </c>
      <c r="H4814" s="35">
        <f t="shared" si="153"/>
        <v>13.58</v>
      </c>
    </row>
    <row r="4815" spans="1:8" ht="81">
      <c r="A4815" s="375" t="s">
        <v>12179</v>
      </c>
      <c r="B4815" s="330" t="s">
        <v>6668</v>
      </c>
      <c r="C4815" s="375" t="s">
        <v>83</v>
      </c>
      <c r="D4815" s="375" t="s">
        <v>14892</v>
      </c>
      <c r="F4815" t="str">
        <f t="shared" si="152"/>
        <v>89948</v>
      </c>
      <c r="H4815" s="35">
        <f t="shared" si="153"/>
        <v>15.1</v>
      </c>
    </row>
    <row r="4816" spans="1:8" ht="81">
      <c r="A4816" s="375" t="s">
        <v>12180</v>
      </c>
      <c r="B4816" s="330" t="s">
        <v>6669</v>
      </c>
      <c r="C4816" s="375" t="s">
        <v>83</v>
      </c>
      <c r="D4816" s="375" t="s">
        <v>8257</v>
      </c>
      <c r="F4816" t="str">
        <f t="shared" si="152"/>
        <v>89949</v>
      </c>
      <c r="H4816" s="35">
        <f t="shared" si="153"/>
        <v>18.32</v>
      </c>
    </row>
    <row r="4817" spans="1:8" ht="40.5">
      <c r="A4817" s="375" t="s">
        <v>12181</v>
      </c>
      <c r="B4817" s="330" t="s">
        <v>6670</v>
      </c>
      <c r="C4817" s="375" t="s">
        <v>83</v>
      </c>
      <c r="D4817" s="375" t="s">
        <v>28042</v>
      </c>
      <c r="F4817" t="str">
        <f t="shared" si="152"/>
        <v>96520</v>
      </c>
      <c r="H4817" s="35">
        <f t="shared" si="153"/>
        <v>88.77</v>
      </c>
    </row>
    <row r="4818" spans="1:8" ht="40.5">
      <c r="A4818" s="375" t="s">
        <v>12182</v>
      </c>
      <c r="B4818" s="330" t="s">
        <v>6671</v>
      </c>
      <c r="C4818" s="375" t="s">
        <v>83</v>
      </c>
      <c r="D4818" s="375" t="s">
        <v>28043</v>
      </c>
      <c r="F4818" t="str">
        <f t="shared" si="152"/>
        <v>96521</v>
      </c>
      <c r="H4818" s="35">
        <f t="shared" si="153"/>
        <v>37.42</v>
      </c>
    </row>
    <row r="4819" spans="1:8" ht="27">
      <c r="A4819" s="375" t="s">
        <v>12183</v>
      </c>
      <c r="B4819" s="330" t="s">
        <v>6672</v>
      </c>
      <c r="C4819" s="375" t="s">
        <v>83</v>
      </c>
      <c r="D4819" s="375" t="s">
        <v>28044</v>
      </c>
      <c r="F4819" t="str">
        <f t="shared" si="152"/>
        <v>96522</v>
      </c>
      <c r="H4819" s="35">
        <f t="shared" si="153"/>
        <v>136.06</v>
      </c>
    </row>
    <row r="4820" spans="1:8" ht="27">
      <c r="A4820" s="375" t="s">
        <v>12184</v>
      </c>
      <c r="B4820" s="330" t="s">
        <v>6673</v>
      </c>
      <c r="C4820" s="375" t="s">
        <v>83</v>
      </c>
      <c r="D4820" s="375" t="s">
        <v>28045</v>
      </c>
      <c r="F4820" t="str">
        <f t="shared" si="152"/>
        <v>96523</v>
      </c>
      <c r="H4820" s="35">
        <f t="shared" si="153"/>
        <v>86.14</v>
      </c>
    </row>
    <row r="4821" spans="1:8" ht="40.5">
      <c r="A4821" s="375" t="s">
        <v>12185</v>
      </c>
      <c r="B4821" s="330" t="s">
        <v>6674</v>
      </c>
      <c r="C4821" s="375" t="s">
        <v>83</v>
      </c>
      <c r="D4821" s="375" t="s">
        <v>28046</v>
      </c>
      <c r="F4821" t="str">
        <f t="shared" si="152"/>
        <v>96524</v>
      </c>
      <c r="H4821" s="35">
        <f t="shared" si="153"/>
        <v>165.86</v>
      </c>
    </row>
    <row r="4822" spans="1:8" ht="40.5">
      <c r="A4822" s="375" t="s">
        <v>12186</v>
      </c>
      <c r="B4822" s="330" t="s">
        <v>6675</v>
      </c>
      <c r="C4822" s="375" t="s">
        <v>83</v>
      </c>
      <c r="D4822" s="375" t="s">
        <v>25160</v>
      </c>
      <c r="F4822" t="str">
        <f t="shared" si="152"/>
        <v>96525</v>
      </c>
      <c r="H4822" s="35">
        <f t="shared" si="153"/>
        <v>35.82</v>
      </c>
    </row>
    <row r="4823" spans="1:8" ht="27">
      <c r="A4823" s="375" t="s">
        <v>12187</v>
      </c>
      <c r="B4823" s="330" t="s">
        <v>6676</v>
      </c>
      <c r="C4823" s="375" t="s">
        <v>83</v>
      </c>
      <c r="D4823" s="375" t="s">
        <v>28047</v>
      </c>
      <c r="F4823" t="str">
        <f t="shared" si="152"/>
        <v>96526</v>
      </c>
      <c r="H4823" s="35">
        <f t="shared" si="153"/>
        <v>275.5</v>
      </c>
    </row>
    <row r="4824" spans="1:8" ht="27">
      <c r="A4824" s="375" t="s">
        <v>12188</v>
      </c>
      <c r="B4824" s="330" t="s">
        <v>6677</v>
      </c>
      <c r="C4824" s="375" t="s">
        <v>83</v>
      </c>
      <c r="D4824" s="375" t="s">
        <v>26645</v>
      </c>
      <c r="F4824" t="str">
        <f t="shared" si="152"/>
        <v>96527</v>
      </c>
      <c r="H4824" s="35">
        <f t="shared" si="153"/>
        <v>112.87</v>
      </c>
    </row>
    <row r="4825" spans="1:8" ht="40.5">
      <c r="A4825" s="375" t="s">
        <v>12189</v>
      </c>
      <c r="B4825" s="330" t="s">
        <v>6678</v>
      </c>
      <c r="C4825" s="375" t="s">
        <v>73</v>
      </c>
      <c r="D4825" s="375" t="s">
        <v>28048</v>
      </c>
      <c r="F4825" t="str">
        <f t="shared" si="152"/>
        <v>96528</v>
      </c>
      <c r="H4825" s="35">
        <f t="shared" si="153"/>
        <v>147.96</v>
      </c>
    </row>
    <row r="4826" spans="1:8" ht="81">
      <c r="A4826" s="375" t="s">
        <v>12190</v>
      </c>
      <c r="B4826" s="330" t="s">
        <v>12191</v>
      </c>
      <c r="C4826" s="375" t="s">
        <v>83</v>
      </c>
      <c r="D4826" s="375" t="s">
        <v>24635</v>
      </c>
      <c r="F4826" t="str">
        <f t="shared" si="152"/>
        <v>98116</v>
      </c>
      <c r="H4826" s="35">
        <f t="shared" si="153"/>
        <v>14.05</v>
      </c>
    </row>
    <row r="4827" spans="1:8" ht="81">
      <c r="A4827" s="375" t="s">
        <v>12192</v>
      </c>
      <c r="B4827" s="330" t="s">
        <v>12193</v>
      </c>
      <c r="C4827" s="375" t="s">
        <v>83</v>
      </c>
      <c r="D4827" s="375" t="s">
        <v>12690</v>
      </c>
      <c r="F4827" t="str">
        <f t="shared" si="152"/>
        <v>98117</v>
      </c>
      <c r="H4827" s="35">
        <f t="shared" si="153"/>
        <v>13.11</v>
      </c>
    </row>
    <row r="4828" spans="1:8" ht="81">
      <c r="A4828" s="375" t="s">
        <v>12194</v>
      </c>
      <c r="B4828" s="330" t="s">
        <v>12195</v>
      </c>
      <c r="C4828" s="375" t="s">
        <v>83</v>
      </c>
      <c r="D4828" s="375" t="s">
        <v>26938</v>
      </c>
      <c r="F4828" t="str">
        <f t="shared" si="152"/>
        <v>98118</v>
      </c>
      <c r="H4828" s="35">
        <f t="shared" si="153"/>
        <v>13.26</v>
      </c>
    </row>
    <row r="4829" spans="1:8" ht="81">
      <c r="A4829" s="375" t="s">
        <v>12196</v>
      </c>
      <c r="B4829" s="330" t="s">
        <v>12197</v>
      </c>
      <c r="C4829" s="375" t="s">
        <v>83</v>
      </c>
      <c r="D4829" s="375" t="s">
        <v>13831</v>
      </c>
      <c r="F4829" t="str">
        <f t="shared" si="152"/>
        <v>98119</v>
      </c>
      <c r="H4829" s="35">
        <f t="shared" si="153"/>
        <v>11.54</v>
      </c>
    </row>
    <row r="4830" spans="1:8" ht="40.5">
      <c r="A4830" s="375" t="s">
        <v>12198</v>
      </c>
      <c r="B4830" s="330" t="s">
        <v>3545</v>
      </c>
      <c r="C4830" s="375" t="s">
        <v>83</v>
      </c>
      <c r="D4830" s="375" t="s">
        <v>13723</v>
      </c>
      <c r="F4830" t="str">
        <f t="shared" si="152"/>
        <v>72915</v>
      </c>
      <c r="H4830" s="35">
        <f t="shared" si="153"/>
        <v>11.81</v>
      </c>
    </row>
    <row r="4831" spans="1:8" ht="40.5">
      <c r="A4831" s="375" t="s">
        <v>12199</v>
      </c>
      <c r="B4831" s="330" t="s">
        <v>2243</v>
      </c>
      <c r="C4831" s="375" t="s">
        <v>83</v>
      </c>
      <c r="D4831" s="375" t="s">
        <v>14967</v>
      </c>
      <c r="F4831" t="str">
        <f t="shared" si="152"/>
        <v>72917</v>
      </c>
      <c r="H4831" s="35">
        <f t="shared" si="153"/>
        <v>13.48</v>
      </c>
    </row>
    <row r="4832" spans="1:8" ht="40.5">
      <c r="A4832" s="375" t="s">
        <v>12200</v>
      </c>
      <c r="B4832" s="330" t="s">
        <v>2244</v>
      </c>
      <c r="C4832" s="375" t="s">
        <v>83</v>
      </c>
      <c r="D4832" s="375" t="s">
        <v>23700</v>
      </c>
      <c r="F4832" t="str">
        <f t="shared" si="152"/>
        <v>72918</v>
      </c>
      <c r="H4832" s="35">
        <f t="shared" si="153"/>
        <v>15.73</v>
      </c>
    </row>
    <row r="4833" spans="1:8" ht="27">
      <c r="A4833" s="375" t="s">
        <v>6679</v>
      </c>
      <c r="B4833" s="330" t="s">
        <v>3546</v>
      </c>
      <c r="C4833" s="375" t="s">
        <v>83</v>
      </c>
      <c r="D4833" s="375" t="s">
        <v>28049</v>
      </c>
      <c r="F4833" t="str">
        <f t="shared" si="152"/>
        <v>73965/9</v>
      </c>
      <c r="H4833" s="35">
        <f t="shared" si="153"/>
        <v>182.78</v>
      </c>
    </row>
    <row r="4834" spans="1:8" ht="27">
      <c r="A4834" s="375" t="s">
        <v>6680</v>
      </c>
      <c r="B4834" s="330" t="s">
        <v>6681</v>
      </c>
      <c r="C4834" s="375" t="s">
        <v>83</v>
      </c>
      <c r="D4834" s="375" t="s">
        <v>28050</v>
      </c>
      <c r="F4834" t="str">
        <f t="shared" si="152"/>
        <v>79506/2</v>
      </c>
      <c r="H4834" s="35">
        <f t="shared" si="153"/>
        <v>274.17</v>
      </c>
    </row>
    <row r="4835" spans="1:8" ht="27">
      <c r="A4835" s="375" t="s">
        <v>12201</v>
      </c>
      <c r="B4835" s="330" t="s">
        <v>3547</v>
      </c>
      <c r="C4835" s="375" t="s">
        <v>83</v>
      </c>
      <c r="D4835" s="375" t="s">
        <v>22434</v>
      </c>
      <c r="F4835" t="str">
        <f t="shared" si="152"/>
        <v>83343</v>
      </c>
      <c r="H4835" s="35">
        <f t="shared" si="153"/>
        <v>15.21</v>
      </c>
    </row>
    <row r="4836" spans="1:8" ht="81">
      <c r="A4836" s="375" t="s">
        <v>12202</v>
      </c>
      <c r="B4836" s="330" t="s">
        <v>22046</v>
      </c>
      <c r="C4836" s="375" t="s">
        <v>83</v>
      </c>
      <c r="D4836" s="375" t="s">
        <v>7582</v>
      </c>
      <c r="F4836" t="str">
        <f t="shared" si="152"/>
        <v>90082</v>
      </c>
      <c r="H4836" s="35">
        <f t="shared" si="153"/>
        <v>9.57</v>
      </c>
    </row>
    <row r="4837" spans="1:8" ht="81">
      <c r="A4837" s="375" t="s">
        <v>12203</v>
      </c>
      <c r="B4837" s="330" t="s">
        <v>6682</v>
      </c>
      <c r="C4837" s="375" t="s">
        <v>83</v>
      </c>
      <c r="D4837" s="375" t="s">
        <v>9825</v>
      </c>
      <c r="F4837" t="str">
        <f t="shared" si="152"/>
        <v>90084</v>
      </c>
      <c r="H4837" s="35">
        <f t="shared" si="153"/>
        <v>9.2899999999999991</v>
      </c>
    </row>
    <row r="4838" spans="1:8" ht="81">
      <c r="A4838" s="375" t="s">
        <v>12204</v>
      </c>
      <c r="B4838" s="330" t="s">
        <v>6683</v>
      </c>
      <c r="C4838" s="375" t="s">
        <v>83</v>
      </c>
      <c r="D4838" s="375" t="s">
        <v>27311</v>
      </c>
      <c r="F4838" t="str">
        <f t="shared" si="152"/>
        <v>90085</v>
      </c>
      <c r="H4838" s="35">
        <f t="shared" si="153"/>
        <v>8.73</v>
      </c>
    </row>
    <row r="4839" spans="1:8" ht="94.5">
      <c r="A4839" s="375" t="s">
        <v>12205</v>
      </c>
      <c r="B4839" s="330" t="s">
        <v>6684</v>
      </c>
      <c r="C4839" s="375" t="s">
        <v>83</v>
      </c>
      <c r="D4839" s="375" t="s">
        <v>11887</v>
      </c>
      <c r="F4839" t="str">
        <f t="shared" si="152"/>
        <v>90086</v>
      </c>
      <c r="H4839" s="35">
        <f t="shared" si="153"/>
        <v>8.82</v>
      </c>
    </row>
    <row r="4840" spans="1:8" ht="81">
      <c r="A4840" s="375" t="s">
        <v>12206</v>
      </c>
      <c r="B4840" s="330" t="s">
        <v>6685</v>
      </c>
      <c r="C4840" s="375" t="s">
        <v>83</v>
      </c>
      <c r="D4840" s="375" t="s">
        <v>13932</v>
      </c>
      <c r="F4840" t="str">
        <f t="shared" si="152"/>
        <v>90087</v>
      </c>
      <c r="H4840" s="35">
        <f t="shared" si="153"/>
        <v>7.56</v>
      </c>
    </row>
    <row r="4841" spans="1:8" ht="94.5">
      <c r="A4841" s="375" t="s">
        <v>12208</v>
      </c>
      <c r="B4841" s="330" t="s">
        <v>6686</v>
      </c>
      <c r="C4841" s="375" t="s">
        <v>83</v>
      </c>
      <c r="D4841" s="375" t="s">
        <v>9056</v>
      </c>
      <c r="F4841" t="str">
        <f t="shared" si="152"/>
        <v>90088</v>
      </c>
      <c r="H4841" s="35">
        <f t="shared" si="153"/>
        <v>7.71</v>
      </c>
    </row>
    <row r="4842" spans="1:8" ht="81">
      <c r="A4842" s="375" t="s">
        <v>12209</v>
      </c>
      <c r="B4842" s="330" t="s">
        <v>6687</v>
      </c>
      <c r="C4842" s="375" t="s">
        <v>83</v>
      </c>
      <c r="D4842" s="375" t="s">
        <v>24440</v>
      </c>
      <c r="F4842" t="str">
        <f t="shared" si="152"/>
        <v>90090</v>
      </c>
      <c r="H4842" s="35">
        <f t="shared" si="153"/>
        <v>7.4</v>
      </c>
    </row>
    <row r="4843" spans="1:8" ht="81">
      <c r="A4843" s="375" t="s">
        <v>12210</v>
      </c>
      <c r="B4843" s="330" t="s">
        <v>22047</v>
      </c>
      <c r="C4843" s="375" t="s">
        <v>83</v>
      </c>
      <c r="D4843" s="375" t="s">
        <v>22171</v>
      </c>
      <c r="F4843" t="str">
        <f t="shared" si="152"/>
        <v>90091</v>
      </c>
      <c r="H4843" s="35">
        <f t="shared" si="153"/>
        <v>5.71</v>
      </c>
    </row>
    <row r="4844" spans="1:8" ht="81">
      <c r="A4844" s="375" t="s">
        <v>12211</v>
      </c>
      <c r="B4844" s="330" t="s">
        <v>3548</v>
      </c>
      <c r="C4844" s="375" t="s">
        <v>83</v>
      </c>
      <c r="D4844" s="375" t="s">
        <v>23684</v>
      </c>
      <c r="F4844" t="str">
        <f t="shared" si="152"/>
        <v>90092</v>
      </c>
      <c r="H4844" s="35">
        <f t="shared" si="153"/>
        <v>5.53</v>
      </c>
    </row>
    <row r="4845" spans="1:8" ht="81">
      <c r="A4845" s="375" t="s">
        <v>12212</v>
      </c>
      <c r="B4845" s="330" t="s">
        <v>6688</v>
      </c>
      <c r="C4845" s="375" t="s">
        <v>83</v>
      </c>
      <c r="D4845" s="375" t="s">
        <v>23403</v>
      </c>
      <c r="F4845" t="str">
        <f t="shared" si="152"/>
        <v>90093</v>
      </c>
      <c r="H4845" s="35">
        <f t="shared" si="153"/>
        <v>5.19</v>
      </c>
    </row>
    <row r="4846" spans="1:8" ht="81">
      <c r="A4846" s="375" t="s">
        <v>12214</v>
      </c>
      <c r="B4846" s="330" t="s">
        <v>6689</v>
      </c>
      <c r="C4846" s="375" t="s">
        <v>83</v>
      </c>
      <c r="D4846" s="375" t="s">
        <v>7692</v>
      </c>
      <c r="F4846" t="str">
        <f t="shared" si="152"/>
        <v>90094</v>
      </c>
      <c r="H4846" s="35">
        <f t="shared" si="153"/>
        <v>5.26</v>
      </c>
    </row>
    <row r="4847" spans="1:8" ht="81">
      <c r="A4847" s="375" t="s">
        <v>12215</v>
      </c>
      <c r="B4847" s="330" t="s">
        <v>6690</v>
      </c>
      <c r="C4847" s="375" t="s">
        <v>83</v>
      </c>
      <c r="D4847" s="375" t="s">
        <v>24838</v>
      </c>
      <c r="F4847" t="str">
        <f t="shared" si="152"/>
        <v>90095</v>
      </c>
      <c r="H4847" s="35">
        <f t="shared" si="153"/>
        <v>4.51</v>
      </c>
    </row>
    <row r="4848" spans="1:8" ht="81">
      <c r="A4848" s="375" t="s">
        <v>12216</v>
      </c>
      <c r="B4848" s="330" t="s">
        <v>6691</v>
      </c>
      <c r="C4848" s="375" t="s">
        <v>83</v>
      </c>
      <c r="D4848" s="375" t="s">
        <v>25022</v>
      </c>
      <c r="F4848" t="str">
        <f t="shared" si="152"/>
        <v>90096</v>
      </c>
      <c r="H4848" s="35">
        <f t="shared" si="153"/>
        <v>4.5999999999999996</v>
      </c>
    </row>
    <row r="4849" spans="1:8" ht="81">
      <c r="A4849" s="375" t="s">
        <v>12217</v>
      </c>
      <c r="B4849" s="330" t="s">
        <v>6692</v>
      </c>
      <c r="C4849" s="375" t="s">
        <v>83</v>
      </c>
      <c r="D4849" s="375" t="s">
        <v>28051</v>
      </c>
      <c r="F4849" t="str">
        <f t="shared" si="152"/>
        <v>90098</v>
      </c>
      <c r="H4849" s="35">
        <f t="shared" si="153"/>
        <v>4.4000000000000004</v>
      </c>
    </row>
    <row r="4850" spans="1:8" ht="81">
      <c r="A4850" s="375" t="s">
        <v>12218</v>
      </c>
      <c r="B4850" s="330" t="s">
        <v>6693</v>
      </c>
      <c r="C4850" s="375" t="s">
        <v>83</v>
      </c>
      <c r="D4850" s="375" t="s">
        <v>27615</v>
      </c>
      <c r="F4850" t="str">
        <f t="shared" si="152"/>
        <v>90099</v>
      </c>
      <c r="H4850" s="35">
        <f t="shared" si="153"/>
        <v>13.12</v>
      </c>
    </row>
    <row r="4851" spans="1:8" ht="81">
      <c r="A4851" s="375" t="s">
        <v>12219</v>
      </c>
      <c r="B4851" s="330" t="s">
        <v>6694</v>
      </c>
      <c r="C4851" s="375" t="s">
        <v>83</v>
      </c>
      <c r="D4851" s="375" t="s">
        <v>11126</v>
      </c>
      <c r="F4851" t="str">
        <f t="shared" si="152"/>
        <v>90100</v>
      </c>
      <c r="H4851" s="35">
        <f t="shared" si="153"/>
        <v>11.14</v>
      </c>
    </row>
    <row r="4852" spans="1:8" ht="81">
      <c r="A4852" s="375" t="s">
        <v>12220</v>
      </c>
      <c r="B4852" s="330" t="s">
        <v>6695</v>
      </c>
      <c r="C4852" s="375" t="s">
        <v>83</v>
      </c>
      <c r="D4852" s="375" t="s">
        <v>24000</v>
      </c>
      <c r="F4852" t="str">
        <f t="shared" si="152"/>
        <v>90101</v>
      </c>
      <c r="H4852" s="35">
        <f t="shared" si="153"/>
        <v>11</v>
      </c>
    </row>
    <row r="4853" spans="1:8" ht="94.5">
      <c r="A4853" s="375" t="s">
        <v>12221</v>
      </c>
      <c r="B4853" s="330" t="s">
        <v>6696</v>
      </c>
      <c r="C4853" s="375" t="s">
        <v>83</v>
      </c>
      <c r="D4853" s="375" t="s">
        <v>22382</v>
      </c>
      <c r="F4853" t="str">
        <f t="shared" si="152"/>
        <v>90102</v>
      </c>
      <c r="H4853" s="35">
        <f t="shared" si="153"/>
        <v>10.02</v>
      </c>
    </row>
    <row r="4854" spans="1:8" ht="94.5">
      <c r="A4854" s="375" t="s">
        <v>12222</v>
      </c>
      <c r="B4854" s="330" t="s">
        <v>6697</v>
      </c>
      <c r="C4854" s="375" t="s">
        <v>83</v>
      </c>
      <c r="D4854" s="375" t="s">
        <v>7538</v>
      </c>
      <c r="F4854" t="str">
        <f t="shared" si="152"/>
        <v>90105</v>
      </c>
      <c r="H4854" s="35">
        <f t="shared" si="153"/>
        <v>7.84</v>
      </c>
    </row>
    <row r="4855" spans="1:8" ht="94.5">
      <c r="A4855" s="375" t="s">
        <v>12223</v>
      </c>
      <c r="B4855" s="330" t="s">
        <v>3549</v>
      </c>
      <c r="C4855" s="375" t="s">
        <v>83</v>
      </c>
      <c r="D4855" s="375" t="s">
        <v>14356</v>
      </c>
      <c r="F4855" t="str">
        <f t="shared" si="152"/>
        <v>90106</v>
      </c>
      <c r="H4855" s="35">
        <f t="shared" si="153"/>
        <v>6.65</v>
      </c>
    </row>
    <row r="4856" spans="1:8" ht="94.5">
      <c r="A4856" s="375" t="s">
        <v>12224</v>
      </c>
      <c r="B4856" s="330" t="s">
        <v>12225</v>
      </c>
      <c r="C4856" s="375" t="s">
        <v>83</v>
      </c>
      <c r="D4856" s="375" t="s">
        <v>9810</v>
      </c>
      <c r="F4856" t="str">
        <f t="shared" si="152"/>
        <v>90107</v>
      </c>
      <c r="H4856" s="35">
        <f t="shared" si="153"/>
        <v>6.57</v>
      </c>
    </row>
    <row r="4857" spans="1:8" ht="94.5">
      <c r="A4857" s="375" t="s">
        <v>12226</v>
      </c>
      <c r="B4857" s="330" t="s">
        <v>6698</v>
      </c>
      <c r="C4857" s="375" t="s">
        <v>83</v>
      </c>
      <c r="D4857" s="375" t="s">
        <v>23610</v>
      </c>
      <c r="F4857" t="str">
        <f t="shared" si="152"/>
        <v>90108</v>
      </c>
      <c r="H4857" s="35">
        <f t="shared" si="153"/>
        <v>5.97</v>
      </c>
    </row>
    <row r="4858" spans="1:8" ht="27">
      <c r="A4858" s="375" t="s">
        <v>12227</v>
      </c>
      <c r="B4858" s="330" t="s">
        <v>14011</v>
      </c>
      <c r="C4858" s="375" t="s">
        <v>83</v>
      </c>
      <c r="D4858" s="375" t="s">
        <v>25698</v>
      </c>
      <c r="F4858" t="str">
        <f t="shared" si="152"/>
        <v>93358</v>
      </c>
      <c r="H4858" s="35">
        <f t="shared" si="153"/>
        <v>72.3</v>
      </c>
    </row>
    <row r="4859" spans="1:8" ht="67.5">
      <c r="A4859" s="375" t="s">
        <v>12228</v>
      </c>
      <c r="B4859" s="330" t="s">
        <v>6699</v>
      </c>
      <c r="C4859" s="375" t="s">
        <v>83</v>
      </c>
      <c r="D4859" s="375" t="s">
        <v>23607</v>
      </c>
      <c r="F4859" t="str">
        <f t="shared" si="152"/>
        <v>94304</v>
      </c>
      <c r="H4859" s="35">
        <f t="shared" si="153"/>
        <v>32.909999999999997</v>
      </c>
    </row>
    <row r="4860" spans="1:8" ht="67.5">
      <c r="A4860" s="375" t="s">
        <v>12229</v>
      </c>
      <c r="B4860" s="330" t="s">
        <v>6700</v>
      </c>
      <c r="C4860" s="375" t="s">
        <v>83</v>
      </c>
      <c r="D4860" s="375" t="s">
        <v>28052</v>
      </c>
      <c r="F4860" t="str">
        <f t="shared" si="152"/>
        <v>94305</v>
      </c>
      <c r="H4860" s="35">
        <f t="shared" si="153"/>
        <v>29.2</v>
      </c>
    </row>
    <row r="4861" spans="1:8" ht="67.5">
      <c r="A4861" s="375" t="s">
        <v>12230</v>
      </c>
      <c r="B4861" s="330" t="s">
        <v>6701</v>
      </c>
      <c r="C4861" s="375" t="s">
        <v>83</v>
      </c>
      <c r="D4861" s="375" t="s">
        <v>14006</v>
      </c>
      <c r="F4861" t="str">
        <f t="shared" si="152"/>
        <v>94306</v>
      </c>
      <c r="H4861" s="35">
        <f t="shared" si="153"/>
        <v>24.49</v>
      </c>
    </row>
    <row r="4862" spans="1:8" ht="67.5">
      <c r="A4862" s="375" t="s">
        <v>12231</v>
      </c>
      <c r="B4862" s="330" t="s">
        <v>6702</v>
      </c>
      <c r="C4862" s="375" t="s">
        <v>83</v>
      </c>
      <c r="D4862" s="375" t="s">
        <v>27651</v>
      </c>
      <c r="F4862" t="str">
        <f t="shared" si="152"/>
        <v>94307</v>
      </c>
      <c r="H4862" s="35">
        <f t="shared" si="153"/>
        <v>25.55</v>
      </c>
    </row>
    <row r="4863" spans="1:8" ht="67.5">
      <c r="A4863" s="375" t="s">
        <v>12232</v>
      </c>
      <c r="B4863" s="330" t="s">
        <v>6703</v>
      </c>
      <c r="C4863" s="375" t="s">
        <v>83</v>
      </c>
      <c r="D4863" s="375" t="s">
        <v>28053</v>
      </c>
      <c r="F4863" t="str">
        <f t="shared" si="152"/>
        <v>94308</v>
      </c>
      <c r="H4863" s="35">
        <f t="shared" si="153"/>
        <v>22.81</v>
      </c>
    </row>
    <row r="4864" spans="1:8" ht="67.5">
      <c r="A4864" s="375" t="s">
        <v>12233</v>
      </c>
      <c r="B4864" s="330" t="s">
        <v>6704</v>
      </c>
      <c r="C4864" s="375" t="s">
        <v>83</v>
      </c>
      <c r="D4864" s="375" t="s">
        <v>13919</v>
      </c>
      <c r="F4864" t="str">
        <f t="shared" si="152"/>
        <v>94309</v>
      </c>
      <c r="H4864" s="35">
        <f t="shared" si="153"/>
        <v>24.02</v>
      </c>
    </row>
    <row r="4865" spans="1:8" ht="67.5">
      <c r="A4865" s="375" t="s">
        <v>12234</v>
      </c>
      <c r="B4865" s="330" t="s">
        <v>6705</v>
      </c>
      <c r="C4865" s="375" t="s">
        <v>83</v>
      </c>
      <c r="D4865" s="375" t="s">
        <v>27667</v>
      </c>
      <c r="F4865" t="str">
        <f t="shared" si="152"/>
        <v>94310</v>
      </c>
      <c r="H4865" s="35">
        <f t="shared" si="153"/>
        <v>21.97</v>
      </c>
    </row>
    <row r="4866" spans="1:8" ht="54">
      <c r="A4866" s="375" t="s">
        <v>12235</v>
      </c>
      <c r="B4866" s="330" t="s">
        <v>6706</v>
      </c>
      <c r="C4866" s="375" t="s">
        <v>83</v>
      </c>
      <c r="D4866" s="375" t="s">
        <v>21916</v>
      </c>
      <c r="F4866" t="str">
        <f t="shared" si="152"/>
        <v>94315</v>
      </c>
      <c r="H4866" s="35">
        <f t="shared" si="153"/>
        <v>42.89</v>
      </c>
    </row>
    <row r="4867" spans="1:8" ht="67.5">
      <c r="A4867" s="375" t="s">
        <v>12236</v>
      </c>
      <c r="B4867" s="330" t="s">
        <v>6707</v>
      </c>
      <c r="C4867" s="375" t="s">
        <v>83</v>
      </c>
      <c r="D4867" s="375" t="s">
        <v>24881</v>
      </c>
      <c r="F4867" t="str">
        <f t="shared" si="152"/>
        <v>94316</v>
      </c>
      <c r="H4867" s="35">
        <f t="shared" si="153"/>
        <v>33.61</v>
      </c>
    </row>
    <row r="4868" spans="1:8" ht="67.5">
      <c r="A4868" s="375" t="s">
        <v>12237</v>
      </c>
      <c r="B4868" s="330" t="s">
        <v>6708</v>
      </c>
      <c r="C4868" s="375" t="s">
        <v>83</v>
      </c>
      <c r="D4868" s="375" t="s">
        <v>24932</v>
      </c>
      <c r="F4868" t="str">
        <f t="shared" si="152"/>
        <v>94317</v>
      </c>
      <c r="H4868" s="35">
        <f t="shared" si="153"/>
        <v>29.51</v>
      </c>
    </row>
    <row r="4869" spans="1:8" ht="67.5">
      <c r="A4869" s="375" t="s">
        <v>12238</v>
      </c>
      <c r="B4869" s="330" t="s">
        <v>6709</v>
      </c>
      <c r="C4869" s="375" t="s">
        <v>83</v>
      </c>
      <c r="D4869" s="375" t="s">
        <v>28054</v>
      </c>
      <c r="F4869" t="str">
        <f t="shared" ref="F4869:F4932" si="154">TRIM(A4869)</f>
        <v>94318</v>
      </c>
      <c r="H4869" s="35">
        <f t="shared" ref="H4869:H4932" si="155">ROUND(D4869*(1+$H$1),2)</f>
        <v>24.2</v>
      </c>
    </row>
    <row r="4870" spans="1:8" ht="27">
      <c r="A4870" s="375" t="s">
        <v>12239</v>
      </c>
      <c r="B4870" s="330" t="s">
        <v>6710</v>
      </c>
      <c r="C4870" s="375" t="s">
        <v>83</v>
      </c>
      <c r="D4870" s="375" t="s">
        <v>27236</v>
      </c>
      <c r="F4870" t="str">
        <f t="shared" si="154"/>
        <v>94319</v>
      </c>
      <c r="H4870" s="35">
        <f t="shared" si="155"/>
        <v>46.35</v>
      </c>
    </row>
    <row r="4871" spans="1:8" ht="67.5">
      <c r="A4871" s="375" t="s">
        <v>12240</v>
      </c>
      <c r="B4871" s="330" t="s">
        <v>6711</v>
      </c>
      <c r="C4871" s="375" t="s">
        <v>83</v>
      </c>
      <c r="D4871" s="375" t="s">
        <v>28055</v>
      </c>
      <c r="F4871" t="str">
        <f t="shared" si="154"/>
        <v>94327</v>
      </c>
      <c r="H4871" s="35">
        <f t="shared" si="155"/>
        <v>77.98</v>
      </c>
    </row>
    <row r="4872" spans="1:8" ht="67.5">
      <c r="A4872" s="375" t="s">
        <v>12241</v>
      </c>
      <c r="B4872" s="330" t="s">
        <v>6712</v>
      </c>
      <c r="C4872" s="375" t="s">
        <v>83</v>
      </c>
      <c r="D4872" s="375" t="s">
        <v>24749</v>
      </c>
      <c r="F4872" t="str">
        <f t="shared" si="154"/>
        <v>94328</v>
      </c>
      <c r="H4872" s="35">
        <f t="shared" si="155"/>
        <v>74.27</v>
      </c>
    </row>
    <row r="4873" spans="1:8" ht="67.5">
      <c r="A4873" s="375" t="s">
        <v>12242</v>
      </c>
      <c r="B4873" s="330" t="s">
        <v>6713</v>
      </c>
      <c r="C4873" s="375" t="s">
        <v>83</v>
      </c>
      <c r="D4873" s="375" t="s">
        <v>28056</v>
      </c>
      <c r="F4873" t="str">
        <f t="shared" si="154"/>
        <v>94329</v>
      </c>
      <c r="H4873" s="35">
        <f t="shared" si="155"/>
        <v>69.56</v>
      </c>
    </row>
    <row r="4874" spans="1:8" ht="67.5">
      <c r="A4874" s="375" t="s">
        <v>12243</v>
      </c>
      <c r="B4874" s="330" t="s">
        <v>6714</v>
      </c>
      <c r="C4874" s="375" t="s">
        <v>83</v>
      </c>
      <c r="D4874" s="375" t="s">
        <v>28057</v>
      </c>
      <c r="F4874" t="str">
        <f t="shared" si="154"/>
        <v>94330</v>
      </c>
      <c r="H4874" s="35">
        <f t="shared" si="155"/>
        <v>70.62</v>
      </c>
    </row>
    <row r="4875" spans="1:8" ht="67.5">
      <c r="A4875" s="375" t="s">
        <v>12244</v>
      </c>
      <c r="B4875" s="330" t="s">
        <v>6715</v>
      </c>
      <c r="C4875" s="375" t="s">
        <v>83</v>
      </c>
      <c r="D4875" s="375" t="s">
        <v>28058</v>
      </c>
      <c r="F4875" t="str">
        <f t="shared" si="154"/>
        <v>94331</v>
      </c>
      <c r="H4875" s="35">
        <f t="shared" si="155"/>
        <v>67.88</v>
      </c>
    </row>
    <row r="4876" spans="1:8" ht="67.5">
      <c r="A4876" s="375" t="s">
        <v>12245</v>
      </c>
      <c r="B4876" s="330" t="s">
        <v>6716</v>
      </c>
      <c r="C4876" s="375" t="s">
        <v>83</v>
      </c>
      <c r="D4876" s="375" t="s">
        <v>26945</v>
      </c>
      <c r="F4876" t="str">
        <f t="shared" si="154"/>
        <v>94332</v>
      </c>
      <c r="H4876" s="35">
        <f t="shared" si="155"/>
        <v>69.09</v>
      </c>
    </row>
    <row r="4877" spans="1:8" ht="67.5">
      <c r="A4877" s="375" t="s">
        <v>12246</v>
      </c>
      <c r="B4877" s="330" t="s">
        <v>6717</v>
      </c>
      <c r="C4877" s="375" t="s">
        <v>83</v>
      </c>
      <c r="D4877" s="375" t="s">
        <v>28059</v>
      </c>
      <c r="F4877" t="str">
        <f t="shared" si="154"/>
        <v>94333</v>
      </c>
      <c r="H4877" s="35">
        <f t="shared" si="155"/>
        <v>67.040000000000006</v>
      </c>
    </row>
    <row r="4878" spans="1:8" ht="54">
      <c r="A4878" s="375" t="s">
        <v>12247</v>
      </c>
      <c r="B4878" s="330" t="s">
        <v>6718</v>
      </c>
      <c r="C4878" s="375" t="s">
        <v>83</v>
      </c>
      <c r="D4878" s="375" t="s">
        <v>28060</v>
      </c>
      <c r="F4878" t="str">
        <f t="shared" si="154"/>
        <v>94338</v>
      </c>
      <c r="H4878" s="35">
        <f t="shared" si="155"/>
        <v>87.96</v>
      </c>
    </row>
    <row r="4879" spans="1:8" ht="67.5">
      <c r="A4879" s="375" t="s">
        <v>12248</v>
      </c>
      <c r="B4879" s="330" t="s">
        <v>6719</v>
      </c>
      <c r="C4879" s="375" t="s">
        <v>83</v>
      </c>
      <c r="D4879" s="375" t="s">
        <v>25263</v>
      </c>
      <c r="F4879" t="str">
        <f t="shared" si="154"/>
        <v>94339</v>
      </c>
      <c r="H4879" s="35">
        <f t="shared" si="155"/>
        <v>78.680000000000007</v>
      </c>
    </row>
    <row r="4880" spans="1:8" ht="54">
      <c r="A4880" s="375" t="s">
        <v>12249</v>
      </c>
      <c r="B4880" s="330" t="s">
        <v>6720</v>
      </c>
      <c r="C4880" s="375" t="s">
        <v>83</v>
      </c>
      <c r="D4880" s="375" t="s">
        <v>28061</v>
      </c>
      <c r="F4880" t="str">
        <f t="shared" si="154"/>
        <v>94340</v>
      </c>
      <c r="H4880" s="35">
        <f t="shared" si="155"/>
        <v>74.58</v>
      </c>
    </row>
    <row r="4881" spans="1:8" ht="67.5">
      <c r="A4881" s="375" t="s">
        <v>12250</v>
      </c>
      <c r="B4881" s="330" t="s">
        <v>6721</v>
      </c>
      <c r="C4881" s="375" t="s">
        <v>83</v>
      </c>
      <c r="D4881" s="375" t="s">
        <v>23723</v>
      </c>
      <c r="F4881" t="str">
        <f t="shared" si="154"/>
        <v>94341</v>
      </c>
      <c r="H4881" s="35">
        <f t="shared" si="155"/>
        <v>69.27</v>
      </c>
    </row>
    <row r="4882" spans="1:8" ht="27">
      <c r="A4882" s="375" t="s">
        <v>12251</v>
      </c>
      <c r="B4882" s="330" t="s">
        <v>6722</v>
      </c>
      <c r="C4882" s="375" t="s">
        <v>83</v>
      </c>
      <c r="D4882" s="375" t="s">
        <v>28062</v>
      </c>
      <c r="F4882" t="str">
        <f t="shared" si="154"/>
        <v>94342</v>
      </c>
      <c r="H4882" s="35">
        <f t="shared" si="155"/>
        <v>91.42</v>
      </c>
    </row>
    <row r="4883" spans="1:8" ht="40.5">
      <c r="A4883" s="375" t="s">
        <v>12252</v>
      </c>
      <c r="B4883" s="330" t="s">
        <v>28063</v>
      </c>
      <c r="C4883" s="375" t="s">
        <v>83</v>
      </c>
      <c r="D4883" s="375" t="s">
        <v>26722</v>
      </c>
      <c r="F4883" t="str">
        <f t="shared" si="154"/>
        <v>96385</v>
      </c>
      <c r="H4883" s="35">
        <f t="shared" si="155"/>
        <v>8.85</v>
      </c>
    </row>
    <row r="4884" spans="1:8" ht="40.5">
      <c r="A4884" s="375" t="s">
        <v>12253</v>
      </c>
      <c r="B4884" s="330" t="s">
        <v>28064</v>
      </c>
      <c r="C4884" s="375" t="s">
        <v>83</v>
      </c>
      <c r="D4884" s="375" t="s">
        <v>8498</v>
      </c>
      <c r="F4884" t="str">
        <f t="shared" si="154"/>
        <v>96386</v>
      </c>
      <c r="H4884" s="35">
        <f t="shared" si="155"/>
        <v>6.24</v>
      </c>
    </row>
    <row r="4885" spans="1:8" ht="27">
      <c r="A4885" s="375" t="s">
        <v>12254</v>
      </c>
      <c r="B4885" s="330" t="s">
        <v>6723</v>
      </c>
      <c r="C4885" s="375" t="s">
        <v>83</v>
      </c>
      <c r="D4885" s="375" t="s">
        <v>13407</v>
      </c>
      <c r="F4885" t="str">
        <f t="shared" si="154"/>
        <v>83346</v>
      </c>
      <c r="H4885" s="35">
        <f t="shared" si="155"/>
        <v>1.23</v>
      </c>
    </row>
    <row r="4886" spans="1:8" ht="81">
      <c r="A4886" s="375" t="s">
        <v>12255</v>
      </c>
      <c r="B4886" s="330" t="s">
        <v>22048</v>
      </c>
      <c r="C4886" s="375" t="s">
        <v>83</v>
      </c>
      <c r="D4886" s="375" t="s">
        <v>23355</v>
      </c>
      <c r="F4886" t="str">
        <f t="shared" si="154"/>
        <v>93360</v>
      </c>
      <c r="H4886" s="35">
        <f t="shared" si="155"/>
        <v>19.260000000000002</v>
      </c>
    </row>
    <row r="4887" spans="1:8" ht="81">
      <c r="A4887" s="375" t="s">
        <v>12257</v>
      </c>
      <c r="B4887" s="330" t="s">
        <v>22050</v>
      </c>
      <c r="C4887" s="375" t="s">
        <v>83</v>
      </c>
      <c r="D4887" s="375" t="s">
        <v>10974</v>
      </c>
      <c r="F4887" t="str">
        <f t="shared" si="154"/>
        <v>93361</v>
      </c>
      <c r="H4887" s="35">
        <f t="shared" si="155"/>
        <v>15.65</v>
      </c>
    </row>
    <row r="4888" spans="1:8" ht="81">
      <c r="A4888" s="375" t="s">
        <v>12258</v>
      </c>
      <c r="B4888" s="330" t="s">
        <v>22051</v>
      </c>
      <c r="C4888" s="375" t="s">
        <v>83</v>
      </c>
      <c r="D4888" s="375" t="s">
        <v>11587</v>
      </c>
      <c r="F4888" t="str">
        <f t="shared" si="154"/>
        <v>93362</v>
      </c>
      <c r="H4888" s="35">
        <f t="shared" si="155"/>
        <v>10.89</v>
      </c>
    </row>
    <row r="4889" spans="1:8" ht="81">
      <c r="A4889" s="375" t="s">
        <v>12259</v>
      </c>
      <c r="B4889" s="330" t="s">
        <v>22052</v>
      </c>
      <c r="C4889" s="375" t="s">
        <v>83</v>
      </c>
      <c r="D4889" s="375" t="s">
        <v>14354</v>
      </c>
      <c r="F4889" t="str">
        <f t="shared" si="154"/>
        <v>93363</v>
      </c>
      <c r="H4889" s="35">
        <f t="shared" si="155"/>
        <v>11.91</v>
      </c>
    </row>
    <row r="4890" spans="1:8" ht="81">
      <c r="A4890" s="375" t="s">
        <v>12260</v>
      </c>
      <c r="B4890" s="330" t="s">
        <v>6724</v>
      </c>
      <c r="C4890" s="375" t="s">
        <v>83</v>
      </c>
      <c r="D4890" s="375" t="s">
        <v>25696</v>
      </c>
      <c r="F4890" t="str">
        <f t="shared" si="154"/>
        <v>93364</v>
      </c>
      <c r="H4890" s="35">
        <f t="shared" si="155"/>
        <v>9.18</v>
      </c>
    </row>
    <row r="4891" spans="1:8" ht="81">
      <c r="A4891" s="375" t="s">
        <v>12262</v>
      </c>
      <c r="B4891" s="330" t="s">
        <v>22053</v>
      </c>
      <c r="C4891" s="375" t="s">
        <v>83</v>
      </c>
      <c r="D4891" s="375" t="s">
        <v>10916</v>
      </c>
      <c r="F4891" t="str">
        <f t="shared" si="154"/>
        <v>93365</v>
      </c>
      <c r="H4891" s="35">
        <f t="shared" si="155"/>
        <v>10.31</v>
      </c>
    </row>
    <row r="4892" spans="1:8" ht="81">
      <c r="A4892" s="375" t="s">
        <v>12263</v>
      </c>
      <c r="B4892" s="330" t="s">
        <v>22054</v>
      </c>
      <c r="C4892" s="375" t="s">
        <v>83</v>
      </c>
      <c r="D4892" s="375" t="s">
        <v>9930</v>
      </c>
      <c r="F4892" t="str">
        <f t="shared" si="154"/>
        <v>93366</v>
      </c>
      <c r="H4892" s="35">
        <f t="shared" si="155"/>
        <v>8.36</v>
      </c>
    </row>
    <row r="4893" spans="1:8" ht="81">
      <c r="A4893" s="375" t="s">
        <v>12264</v>
      </c>
      <c r="B4893" s="330" t="s">
        <v>22055</v>
      </c>
      <c r="C4893" s="375" t="s">
        <v>83</v>
      </c>
      <c r="D4893" s="375" t="s">
        <v>14008</v>
      </c>
      <c r="F4893" t="str">
        <f t="shared" si="154"/>
        <v>93367</v>
      </c>
      <c r="H4893" s="35">
        <f t="shared" si="155"/>
        <v>18.11</v>
      </c>
    </row>
    <row r="4894" spans="1:8" ht="81">
      <c r="A4894" s="375" t="s">
        <v>12265</v>
      </c>
      <c r="B4894" s="330" t="s">
        <v>22056</v>
      </c>
      <c r="C4894" s="375" t="s">
        <v>83</v>
      </c>
      <c r="D4894" s="375" t="s">
        <v>9129</v>
      </c>
      <c r="F4894" t="str">
        <f t="shared" si="154"/>
        <v>93368</v>
      </c>
      <c r="H4894" s="35">
        <f t="shared" si="155"/>
        <v>14.44</v>
      </c>
    </row>
    <row r="4895" spans="1:8" ht="81">
      <c r="A4895" s="375" t="s">
        <v>12266</v>
      </c>
      <c r="B4895" s="330" t="s">
        <v>6725</v>
      </c>
      <c r="C4895" s="375" t="s">
        <v>83</v>
      </c>
      <c r="D4895" s="375" t="s">
        <v>10079</v>
      </c>
      <c r="F4895" t="str">
        <f t="shared" si="154"/>
        <v>93369</v>
      </c>
      <c r="H4895" s="35">
        <f t="shared" si="155"/>
        <v>9.73</v>
      </c>
    </row>
    <row r="4896" spans="1:8" ht="81">
      <c r="A4896" s="375" t="s">
        <v>12267</v>
      </c>
      <c r="B4896" s="330" t="s">
        <v>22057</v>
      </c>
      <c r="C4896" s="375" t="s">
        <v>83</v>
      </c>
      <c r="D4896" s="375" t="s">
        <v>13718</v>
      </c>
      <c r="F4896" t="str">
        <f t="shared" si="154"/>
        <v>93370</v>
      </c>
      <c r="H4896" s="35">
        <f t="shared" si="155"/>
        <v>10.79</v>
      </c>
    </row>
    <row r="4897" spans="1:8" ht="81">
      <c r="A4897" s="375" t="s">
        <v>12268</v>
      </c>
      <c r="B4897" s="330" t="s">
        <v>6726</v>
      </c>
      <c r="C4897" s="375" t="s">
        <v>83</v>
      </c>
      <c r="D4897" s="375" t="s">
        <v>24558</v>
      </c>
      <c r="F4897" t="str">
        <f t="shared" si="154"/>
        <v>93371</v>
      </c>
      <c r="H4897" s="35">
        <f t="shared" si="155"/>
        <v>8.0399999999999991</v>
      </c>
    </row>
    <row r="4898" spans="1:8" ht="81">
      <c r="A4898" s="375" t="s">
        <v>12269</v>
      </c>
      <c r="B4898" s="330" t="s">
        <v>22058</v>
      </c>
      <c r="C4898" s="375" t="s">
        <v>83</v>
      </c>
      <c r="D4898" s="375" t="s">
        <v>10206</v>
      </c>
      <c r="F4898" t="str">
        <f t="shared" si="154"/>
        <v>93372</v>
      </c>
      <c r="H4898" s="35">
        <f t="shared" si="155"/>
        <v>9.25</v>
      </c>
    </row>
    <row r="4899" spans="1:8" ht="81">
      <c r="A4899" s="375" t="s">
        <v>12270</v>
      </c>
      <c r="B4899" s="330" t="s">
        <v>6727</v>
      </c>
      <c r="C4899" s="375" t="s">
        <v>83</v>
      </c>
      <c r="D4899" s="375" t="s">
        <v>13799</v>
      </c>
      <c r="F4899" t="str">
        <f t="shared" si="154"/>
        <v>93373</v>
      </c>
      <c r="H4899" s="35">
        <f t="shared" si="155"/>
        <v>7.21</v>
      </c>
    </row>
    <row r="4900" spans="1:8" ht="81">
      <c r="A4900" s="375" t="s">
        <v>12272</v>
      </c>
      <c r="B4900" s="330" t="s">
        <v>6728</v>
      </c>
      <c r="C4900" s="375" t="s">
        <v>83</v>
      </c>
      <c r="D4900" s="375" t="s">
        <v>11593</v>
      </c>
      <c r="F4900" t="str">
        <f t="shared" si="154"/>
        <v>93374</v>
      </c>
      <c r="H4900" s="35">
        <f t="shared" si="155"/>
        <v>24.93</v>
      </c>
    </row>
    <row r="4901" spans="1:8" ht="81">
      <c r="A4901" s="375" t="s">
        <v>12273</v>
      </c>
      <c r="B4901" s="330" t="s">
        <v>22059</v>
      </c>
      <c r="C4901" s="375" t="s">
        <v>83</v>
      </c>
      <c r="D4901" s="375" t="s">
        <v>28065</v>
      </c>
      <c r="F4901" t="str">
        <f t="shared" si="154"/>
        <v>93375</v>
      </c>
      <c r="H4901" s="35">
        <f t="shared" si="155"/>
        <v>19.18</v>
      </c>
    </row>
    <row r="4902" spans="1:8" ht="81">
      <c r="A4902" s="375" t="s">
        <v>12274</v>
      </c>
      <c r="B4902" s="330" t="s">
        <v>22060</v>
      </c>
      <c r="C4902" s="375" t="s">
        <v>83</v>
      </c>
      <c r="D4902" s="375" t="s">
        <v>14856</v>
      </c>
      <c r="F4902" t="str">
        <f t="shared" si="154"/>
        <v>93376</v>
      </c>
      <c r="H4902" s="35">
        <f t="shared" si="155"/>
        <v>15.53</v>
      </c>
    </row>
    <row r="4903" spans="1:8" ht="81">
      <c r="A4903" s="375" t="s">
        <v>12275</v>
      </c>
      <c r="B4903" s="330" t="s">
        <v>6729</v>
      </c>
      <c r="C4903" s="375" t="s">
        <v>83</v>
      </c>
      <c r="D4903" s="375" t="s">
        <v>22382</v>
      </c>
      <c r="F4903" t="str">
        <f t="shared" si="154"/>
        <v>93377</v>
      </c>
      <c r="H4903" s="35">
        <f t="shared" si="155"/>
        <v>10.02</v>
      </c>
    </row>
    <row r="4904" spans="1:8" ht="67.5">
      <c r="A4904" s="375" t="s">
        <v>12276</v>
      </c>
      <c r="B4904" s="330" t="s">
        <v>22061</v>
      </c>
      <c r="C4904" s="375" t="s">
        <v>83</v>
      </c>
      <c r="D4904" s="375" t="s">
        <v>14343</v>
      </c>
      <c r="F4904" t="str">
        <f t="shared" si="154"/>
        <v>93378</v>
      </c>
      <c r="H4904" s="35">
        <f t="shared" si="155"/>
        <v>23.55</v>
      </c>
    </row>
    <row r="4905" spans="1:8" ht="81">
      <c r="A4905" s="375" t="s">
        <v>12277</v>
      </c>
      <c r="B4905" s="330" t="s">
        <v>22062</v>
      </c>
      <c r="C4905" s="375" t="s">
        <v>83</v>
      </c>
      <c r="D4905" s="375" t="s">
        <v>22800</v>
      </c>
      <c r="F4905" t="str">
        <f t="shared" si="154"/>
        <v>93379</v>
      </c>
      <c r="H4905" s="35">
        <f t="shared" si="155"/>
        <v>18.12</v>
      </c>
    </row>
    <row r="4906" spans="1:8" ht="81">
      <c r="A4906" s="375" t="s">
        <v>12278</v>
      </c>
      <c r="B4906" s="330" t="s">
        <v>22063</v>
      </c>
      <c r="C4906" s="375" t="s">
        <v>83</v>
      </c>
      <c r="D4906" s="375" t="s">
        <v>22479</v>
      </c>
      <c r="F4906" t="str">
        <f t="shared" si="154"/>
        <v>93380</v>
      </c>
      <c r="H4906" s="35">
        <f t="shared" si="155"/>
        <v>14.73</v>
      </c>
    </row>
    <row r="4907" spans="1:8" ht="81">
      <c r="A4907" s="375" t="s">
        <v>12279</v>
      </c>
      <c r="B4907" s="330" t="s">
        <v>6730</v>
      </c>
      <c r="C4907" s="375" t="s">
        <v>83</v>
      </c>
      <c r="D4907" s="375" t="s">
        <v>10735</v>
      </c>
      <c r="F4907" t="str">
        <f t="shared" si="154"/>
        <v>93381</v>
      </c>
      <c r="H4907" s="35">
        <f t="shared" si="155"/>
        <v>9.4499999999999993</v>
      </c>
    </row>
    <row r="4908" spans="1:8" ht="27">
      <c r="A4908" s="375" t="s">
        <v>12280</v>
      </c>
      <c r="B4908" s="330" t="s">
        <v>6731</v>
      </c>
      <c r="C4908" s="375" t="s">
        <v>83</v>
      </c>
      <c r="D4908" s="375" t="s">
        <v>28066</v>
      </c>
      <c r="F4908" t="str">
        <f t="shared" si="154"/>
        <v>93382</v>
      </c>
      <c r="H4908" s="35">
        <f t="shared" si="155"/>
        <v>31.58</v>
      </c>
    </row>
    <row r="4909" spans="1:8">
      <c r="A4909" s="375" t="s">
        <v>12281</v>
      </c>
      <c r="B4909" s="330" t="s">
        <v>12282</v>
      </c>
      <c r="C4909" s="375" t="s">
        <v>83</v>
      </c>
      <c r="D4909" s="375" t="s">
        <v>22419</v>
      </c>
      <c r="F4909" t="str">
        <f t="shared" si="154"/>
        <v>96995</v>
      </c>
      <c r="H4909" s="35">
        <f t="shared" si="155"/>
        <v>43.83</v>
      </c>
    </row>
    <row r="4910" spans="1:8" ht="27">
      <c r="A4910" s="375" t="s">
        <v>12283</v>
      </c>
      <c r="B4910" s="330" t="s">
        <v>3550</v>
      </c>
      <c r="C4910" s="375" t="s">
        <v>2245</v>
      </c>
      <c r="D4910" s="375" t="s">
        <v>13689</v>
      </c>
      <c r="F4910" t="str">
        <f t="shared" si="154"/>
        <v>72838</v>
      </c>
      <c r="H4910" s="35">
        <f t="shared" si="155"/>
        <v>0.98</v>
      </c>
    </row>
    <row r="4911" spans="1:8" ht="27">
      <c r="A4911" s="375" t="s">
        <v>12284</v>
      </c>
      <c r="B4911" s="330" t="s">
        <v>3551</v>
      </c>
      <c r="C4911" s="375" t="s">
        <v>2245</v>
      </c>
      <c r="D4911" s="375" t="s">
        <v>8160</v>
      </c>
      <c r="F4911" t="str">
        <f t="shared" si="154"/>
        <v>72839</v>
      </c>
      <c r="H4911" s="35">
        <f t="shared" si="155"/>
        <v>0.79</v>
      </c>
    </row>
    <row r="4912" spans="1:8" ht="27">
      <c r="A4912" s="375" t="s">
        <v>12285</v>
      </c>
      <c r="B4912" s="330" t="s">
        <v>6732</v>
      </c>
      <c r="C4912" s="375" t="s">
        <v>2245</v>
      </c>
      <c r="D4912" s="375" t="s">
        <v>8542</v>
      </c>
      <c r="F4912" t="str">
        <f t="shared" si="154"/>
        <v>72840</v>
      </c>
      <c r="H4912" s="35">
        <f t="shared" si="155"/>
        <v>0.66</v>
      </c>
    </row>
    <row r="4913" spans="1:8" ht="40.5">
      <c r="A4913" s="375" t="s">
        <v>12287</v>
      </c>
      <c r="B4913" s="330" t="s">
        <v>3552</v>
      </c>
      <c r="C4913" s="375" t="s">
        <v>2155</v>
      </c>
      <c r="D4913" s="375" t="s">
        <v>8407</v>
      </c>
      <c r="F4913" t="str">
        <f t="shared" si="154"/>
        <v>72844</v>
      </c>
      <c r="H4913" s="35">
        <f t="shared" si="155"/>
        <v>0.71</v>
      </c>
    </row>
    <row r="4914" spans="1:8" ht="40.5">
      <c r="A4914" s="375" t="s">
        <v>12288</v>
      </c>
      <c r="B4914" s="330" t="s">
        <v>6733</v>
      </c>
      <c r="C4914" s="375" t="s">
        <v>2155</v>
      </c>
      <c r="D4914" s="375" t="s">
        <v>13701</v>
      </c>
      <c r="F4914" t="str">
        <f t="shared" si="154"/>
        <v>72845</v>
      </c>
      <c r="H4914" s="35">
        <f t="shared" si="155"/>
        <v>4.29</v>
      </c>
    </row>
    <row r="4915" spans="1:8" ht="27">
      <c r="A4915" s="375" t="s">
        <v>12289</v>
      </c>
      <c r="B4915" s="330" t="s">
        <v>3553</v>
      </c>
      <c r="C4915" s="375" t="s">
        <v>2155</v>
      </c>
      <c r="D4915" s="375" t="s">
        <v>25226</v>
      </c>
      <c r="F4915" t="str">
        <f t="shared" si="154"/>
        <v>72846</v>
      </c>
      <c r="H4915" s="35">
        <f t="shared" si="155"/>
        <v>3.54</v>
      </c>
    </row>
    <row r="4916" spans="1:8" ht="27">
      <c r="A4916" s="375" t="s">
        <v>12290</v>
      </c>
      <c r="B4916" s="330" t="s">
        <v>2246</v>
      </c>
      <c r="C4916" s="375" t="s">
        <v>2155</v>
      </c>
      <c r="D4916" s="375" t="s">
        <v>8948</v>
      </c>
      <c r="F4916" t="str">
        <f t="shared" si="154"/>
        <v>72847</v>
      </c>
      <c r="H4916" s="35">
        <f t="shared" si="155"/>
        <v>7.65</v>
      </c>
    </row>
    <row r="4917" spans="1:8" ht="27">
      <c r="A4917" s="375" t="s">
        <v>12291</v>
      </c>
      <c r="B4917" s="330" t="s">
        <v>3554</v>
      </c>
      <c r="C4917" s="375" t="s">
        <v>2155</v>
      </c>
      <c r="D4917" s="375" t="s">
        <v>22591</v>
      </c>
      <c r="F4917" t="str">
        <f t="shared" si="154"/>
        <v>72848</v>
      </c>
      <c r="H4917" s="35">
        <f t="shared" si="155"/>
        <v>1.9</v>
      </c>
    </row>
    <row r="4918" spans="1:8" ht="40.5">
      <c r="A4918" s="375" t="s">
        <v>12292</v>
      </c>
      <c r="B4918" s="330" t="s">
        <v>3555</v>
      </c>
      <c r="C4918" s="375" t="s">
        <v>2155</v>
      </c>
      <c r="D4918" s="375" t="s">
        <v>13342</v>
      </c>
      <c r="F4918" t="str">
        <f t="shared" si="154"/>
        <v>72849</v>
      </c>
      <c r="H4918" s="35">
        <f t="shared" si="155"/>
        <v>2.44</v>
      </c>
    </row>
    <row r="4919" spans="1:8" ht="40.5">
      <c r="A4919" s="375" t="s">
        <v>12294</v>
      </c>
      <c r="B4919" s="330" t="s">
        <v>3556</v>
      </c>
      <c r="C4919" s="375" t="s">
        <v>2155</v>
      </c>
      <c r="D4919" s="375" t="s">
        <v>22383</v>
      </c>
      <c r="F4919" t="str">
        <f t="shared" si="154"/>
        <v>72850</v>
      </c>
      <c r="H4919" s="35">
        <f t="shared" si="155"/>
        <v>12.5</v>
      </c>
    </row>
    <row r="4920" spans="1:8" ht="27">
      <c r="A4920" s="375" t="s">
        <v>12295</v>
      </c>
      <c r="B4920" s="330" t="s">
        <v>3550</v>
      </c>
      <c r="C4920" s="375" t="s">
        <v>2247</v>
      </c>
      <c r="D4920" s="375" t="s">
        <v>23766</v>
      </c>
      <c r="F4920" t="str">
        <f t="shared" si="154"/>
        <v>72882</v>
      </c>
      <c r="H4920" s="35">
        <f t="shared" si="155"/>
        <v>1.48</v>
      </c>
    </row>
    <row r="4921" spans="1:8" ht="27">
      <c r="A4921" s="375" t="s">
        <v>12296</v>
      </c>
      <c r="B4921" s="330" t="s">
        <v>3551</v>
      </c>
      <c r="C4921" s="375" t="s">
        <v>2247</v>
      </c>
      <c r="D4921" s="375" t="s">
        <v>13754</v>
      </c>
      <c r="F4921" t="str">
        <f t="shared" si="154"/>
        <v>72883</v>
      </c>
      <c r="H4921" s="35">
        <f t="shared" si="155"/>
        <v>1.17</v>
      </c>
    </row>
    <row r="4922" spans="1:8" ht="27">
      <c r="A4922" s="375" t="s">
        <v>12297</v>
      </c>
      <c r="B4922" s="330" t="s">
        <v>6732</v>
      </c>
      <c r="C4922" s="375" t="s">
        <v>2247</v>
      </c>
      <c r="D4922" s="375" t="s">
        <v>13689</v>
      </c>
      <c r="F4922" t="str">
        <f t="shared" si="154"/>
        <v>72884</v>
      </c>
      <c r="H4922" s="35">
        <f t="shared" si="155"/>
        <v>0.98</v>
      </c>
    </row>
    <row r="4923" spans="1:8" ht="40.5">
      <c r="A4923" s="375" t="s">
        <v>12299</v>
      </c>
      <c r="B4923" s="330" t="s">
        <v>3552</v>
      </c>
      <c r="C4923" s="375" t="s">
        <v>83</v>
      </c>
      <c r="D4923" s="375" t="s">
        <v>12286</v>
      </c>
      <c r="F4923" t="str">
        <f t="shared" si="154"/>
        <v>72888</v>
      </c>
      <c r="H4923" s="35">
        <f t="shared" si="155"/>
        <v>1.06</v>
      </c>
    </row>
    <row r="4924" spans="1:8" ht="40.5">
      <c r="A4924" s="375" t="s">
        <v>12300</v>
      </c>
      <c r="B4924" s="330" t="s">
        <v>6734</v>
      </c>
      <c r="C4924" s="375" t="s">
        <v>83</v>
      </c>
      <c r="D4924" s="375" t="s">
        <v>23602</v>
      </c>
      <c r="F4924" t="str">
        <f t="shared" si="154"/>
        <v>72890</v>
      </c>
      <c r="H4924" s="35">
        <f t="shared" si="155"/>
        <v>6.45</v>
      </c>
    </row>
    <row r="4925" spans="1:8" ht="40.5">
      <c r="A4925" s="375" t="s">
        <v>12301</v>
      </c>
      <c r="B4925" s="330" t="s">
        <v>3557</v>
      </c>
      <c r="C4925" s="375" t="s">
        <v>83</v>
      </c>
      <c r="D4925" s="375" t="s">
        <v>12213</v>
      </c>
      <c r="F4925" t="str">
        <f t="shared" si="154"/>
        <v>72891</v>
      </c>
      <c r="H4925" s="35">
        <f t="shared" si="155"/>
        <v>5.31</v>
      </c>
    </row>
    <row r="4926" spans="1:8" ht="40.5">
      <c r="A4926" s="375" t="s">
        <v>12302</v>
      </c>
      <c r="B4926" s="330" t="s">
        <v>3558</v>
      </c>
      <c r="C4926" s="375" t="s">
        <v>83</v>
      </c>
      <c r="D4926" s="375" t="s">
        <v>8007</v>
      </c>
      <c r="F4926" t="str">
        <f t="shared" si="154"/>
        <v>72892</v>
      </c>
      <c r="H4926" s="35">
        <f t="shared" si="155"/>
        <v>11.46</v>
      </c>
    </row>
    <row r="4927" spans="1:8" ht="40.5">
      <c r="A4927" s="375" t="s">
        <v>12303</v>
      </c>
      <c r="B4927" s="330" t="s">
        <v>3559</v>
      </c>
      <c r="C4927" s="375" t="s">
        <v>83</v>
      </c>
      <c r="D4927" s="375" t="s">
        <v>7760</v>
      </c>
      <c r="F4927" t="str">
        <f t="shared" si="154"/>
        <v>72893</v>
      </c>
      <c r="H4927" s="35">
        <f t="shared" si="155"/>
        <v>2.86</v>
      </c>
    </row>
    <row r="4928" spans="1:8" ht="40.5">
      <c r="A4928" s="375" t="s">
        <v>12304</v>
      </c>
      <c r="B4928" s="330" t="s">
        <v>3560</v>
      </c>
      <c r="C4928" s="375" t="s">
        <v>83</v>
      </c>
      <c r="D4928" s="375" t="s">
        <v>8592</v>
      </c>
      <c r="F4928" t="str">
        <f t="shared" si="154"/>
        <v>72894</v>
      </c>
      <c r="H4928" s="35">
        <f t="shared" si="155"/>
        <v>3.66</v>
      </c>
    </row>
    <row r="4929" spans="1:8" ht="40.5">
      <c r="A4929" s="375" t="s">
        <v>12306</v>
      </c>
      <c r="B4929" s="330" t="s">
        <v>6735</v>
      </c>
      <c r="C4929" s="375" t="s">
        <v>83</v>
      </c>
      <c r="D4929" s="375" t="s">
        <v>22742</v>
      </c>
      <c r="F4929" t="str">
        <f t="shared" si="154"/>
        <v>72895</v>
      </c>
      <c r="H4929" s="35">
        <f t="shared" si="155"/>
        <v>19.34</v>
      </c>
    </row>
    <row r="4930" spans="1:8" ht="27">
      <c r="A4930" s="375" t="s">
        <v>12307</v>
      </c>
      <c r="B4930" s="330" t="s">
        <v>6736</v>
      </c>
      <c r="C4930" s="375" t="s">
        <v>83</v>
      </c>
      <c r="D4930" s="375" t="s">
        <v>22614</v>
      </c>
      <c r="F4930" t="str">
        <f t="shared" si="154"/>
        <v>72897</v>
      </c>
      <c r="H4930" s="35">
        <f t="shared" si="155"/>
        <v>24.34</v>
      </c>
    </row>
    <row r="4931" spans="1:8" ht="27">
      <c r="A4931" s="375" t="s">
        <v>12308</v>
      </c>
      <c r="B4931" s="330" t="s">
        <v>6737</v>
      </c>
      <c r="C4931" s="375" t="s">
        <v>83</v>
      </c>
      <c r="D4931" s="375" t="s">
        <v>25692</v>
      </c>
      <c r="F4931" t="str">
        <f t="shared" si="154"/>
        <v>72898</v>
      </c>
      <c r="H4931" s="35">
        <f t="shared" si="155"/>
        <v>4.16</v>
      </c>
    </row>
    <row r="4932" spans="1:8" ht="27">
      <c r="A4932" s="375" t="s">
        <v>12309</v>
      </c>
      <c r="B4932" s="330" t="s">
        <v>3561</v>
      </c>
      <c r="C4932" s="375" t="s">
        <v>83</v>
      </c>
      <c r="D4932" s="375" t="s">
        <v>21749</v>
      </c>
      <c r="F4932" t="str">
        <f t="shared" si="154"/>
        <v>72899</v>
      </c>
      <c r="H4932" s="35">
        <f t="shared" si="155"/>
        <v>4.99</v>
      </c>
    </row>
    <row r="4933" spans="1:8" ht="27">
      <c r="A4933" s="375" t="s">
        <v>12310</v>
      </c>
      <c r="B4933" s="330" t="s">
        <v>3562</v>
      </c>
      <c r="C4933" s="375" t="s">
        <v>83</v>
      </c>
      <c r="D4933" s="375" t="s">
        <v>11581</v>
      </c>
      <c r="F4933" t="str">
        <f t="shared" ref="F4933:F4996" si="156">TRIM(A4933)</f>
        <v>72900</v>
      </c>
      <c r="H4933" s="35">
        <f t="shared" ref="H4933:H4996" si="157">ROUND(D4933*(1+$H$1),2)</f>
        <v>5.5</v>
      </c>
    </row>
    <row r="4934" spans="1:8" ht="54">
      <c r="A4934" s="375" t="s">
        <v>6738</v>
      </c>
      <c r="B4934" s="330" t="s">
        <v>6739</v>
      </c>
      <c r="C4934" s="375" t="s">
        <v>83</v>
      </c>
      <c r="D4934" s="375" t="s">
        <v>8405</v>
      </c>
      <c r="F4934" t="str">
        <f t="shared" si="156"/>
        <v>74010/1</v>
      </c>
      <c r="H4934" s="35">
        <f t="shared" si="157"/>
        <v>1.83</v>
      </c>
    </row>
    <row r="4935" spans="1:8">
      <c r="A4935" s="375" t="s">
        <v>12311</v>
      </c>
      <c r="B4935" s="330" t="s">
        <v>6740</v>
      </c>
      <c r="C4935" s="375" t="s">
        <v>2247</v>
      </c>
      <c r="D4935" s="375" t="s">
        <v>7856</v>
      </c>
      <c r="F4935" t="str">
        <f t="shared" si="156"/>
        <v>83356</v>
      </c>
      <c r="H4935" s="35">
        <f t="shared" si="157"/>
        <v>0.88</v>
      </c>
    </row>
    <row r="4936" spans="1:8" ht="27">
      <c r="A4936" s="375" t="s">
        <v>12312</v>
      </c>
      <c r="B4936" s="330" t="s">
        <v>6741</v>
      </c>
      <c r="C4936" s="375" t="s">
        <v>2247</v>
      </c>
      <c r="D4936" s="375" t="s">
        <v>13700</v>
      </c>
      <c r="F4936" t="str">
        <f t="shared" si="156"/>
        <v>83358</v>
      </c>
      <c r="H4936" s="35">
        <f t="shared" si="157"/>
        <v>1.81</v>
      </c>
    </row>
    <row r="4937" spans="1:8" ht="27">
      <c r="A4937" s="375" t="s">
        <v>12315</v>
      </c>
      <c r="B4937" s="330" t="s">
        <v>6742</v>
      </c>
      <c r="C4937" s="375" t="s">
        <v>2247</v>
      </c>
      <c r="D4937" s="375" t="s">
        <v>8141</v>
      </c>
      <c r="F4937" t="str">
        <f t="shared" si="156"/>
        <v>95303</v>
      </c>
      <c r="H4937" s="35">
        <f t="shared" si="157"/>
        <v>1.1200000000000001</v>
      </c>
    </row>
    <row r="4938" spans="1:8" ht="40.5">
      <c r="A4938" s="375" t="s">
        <v>12316</v>
      </c>
      <c r="B4938" s="330" t="s">
        <v>12317</v>
      </c>
      <c r="C4938" s="375" t="s">
        <v>2247</v>
      </c>
      <c r="D4938" s="375" t="s">
        <v>13707</v>
      </c>
      <c r="F4938" t="str">
        <f t="shared" si="156"/>
        <v>97912</v>
      </c>
      <c r="H4938" s="35">
        <f t="shared" si="157"/>
        <v>2.11</v>
      </c>
    </row>
    <row r="4939" spans="1:8" ht="40.5">
      <c r="A4939" s="375" t="s">
        <v>12318</v>
      </c>
      <c r="B4939" s="330" t="s">
        <v>12319</v>
      </c>
      <c r="C4939" s="375" t="s">
        <v>2247</v>
      </c>
      <c r="D4939" s="375" t="s">
        <v>7734</v>
      </c>
      <c r="F4939" t="str">
        <f t="shared" si="156"/>
        <v>97913</v>
      </c>
      <c r="H4939" s="35">
        <f t="shared" si="157"/>
        <v>1.61</v>
      </c>
    </row>
    <row r="4940" spans="1:8" ht="40.5">
      <c r="A4940" s="375" t="s">
        <v>12320</v>
      </c>
      <c r="B4940" s="330" t="s">
        <v>12321</v>
      </c>
      <c r="C4940" s="375" t="s">
        <v>2247</v>
      </c>
      <c r="D4940" s="375" t="s">
        <v>12560</v>
      </c>
      <c r="F4940" t="str">
        <f t="shared" si="156"/>
        <v>97914</v>
      </c>
      <c r="H4940" s="35">
        <f t="shared" si="157"/>
        <v>1.52</v>
      </c>
    </row>
    <row r="4941" spans="1:8" ht="40.5">
      <c r="A4941" s="375" t="s">
        <v>12323</v>
      </c>
      <c r="B4941" s="330" t="s">
        <v>12324</v>
      </c>
      <c r="C4941" s="375" t="s">
        <v>2247</v>
      </c>
      <c r="D4941" s="375" t="s">
        <v>8711</v>
      </c>
      <c r="F4941" t="str">
        <f t="shared" si="156"/>
        <v>97915</v>
      </c>
      <c r="H4941" s="35">
        <f t="shared" si="157"/>
        <v>1.07</v>
      </c>
    </row>
    <row r="4942" spans="1:8" ht="40.5">
      <c r="A4942" s="375" t="s">
        <v>12325</v>
      </c>
      <c r="B4942" s="330" t="s">
        <v>12326</v>
      </c>
      <c r="C4942" s="375" t="s">
        <v>2245</v>
      </c>
      <c r="D4942" s="375" t="s">
        <v>8817</v>
      </c>
      <c r="F4942" t="str">
        <f t="shared" si="156"/>
        <v>97916</v>
      </c>
      <c r="H4942" s="35">
        <f t="shared" si="157"/>
        <v>1.4</v>
      </c>
    </row>
    <row r="4943" spans="1:8" ht="40.5">
      <c r="A4943" s="375" t="s">
        <v>12328</v>
      </c>
      <c r="B4943" s="330" t="s">
        <v>12329</v>
      </c>
      <c r="C4943" s="375" t="s">
        <v>2245</v>
      </c>
      <c r="D4943" s="375" t="s">
        <v>8711</v>
      </c>
      <c r="F4943" t="str">
        <f t="shared" si="156"/>
        <v>97917</v>
      </c>
      <c r="H4943" s="35">
        <f t="shared" si="157"/>
        <v>1.07</v>
      </c>
    </row>
    <row r="4944" spans="1:8" ht="40.5">
      <c r="A4944" s="375" t="s">
        <v>12330</v>
      </c>
      <c r="B4944" s="330" t="s">
        <v>12331</v>
      </c>
      <c r="C4944" s="375" t="s">
        <v>2245</v>
      </c>
      <c r="D4944" s="375" t="s">
        <v>8734</v>
      </c>
      <c r="F4944" t="str">
        <f t="shared" si="156"/>
        <v>97918</v>
      </c>
      <c r="H4944" s="35">
        <f t="shared" si="157"/>
        <v>1.01</v>
      </c>
    </row>
    <row r="4945" spans="1:8" ht="40.5">
      <c r="A4945" s="375" t="s">
        <v>12332</v>
      </c>
      <c r="B4945" s="330" t="s">
        <v>12333</v>
      </c>
      <c r="C4945" s="375" t="s">
        <v>2245</v>
      </c>
      <c r="D4945" s="375" t="s">
        <v>8407</v>
      </c>
      <c r="F4945" t="str">
        <f t="shared" si="156"/>
        <v>97919</v>
      </c>
      <c r="H4945" s="35">
        <f t="shared" si="157"/>
        <v>0.71</v>
      </c>
    </row>
    <row r="4946" spans="1:8" ht="40.5">
      <c r="A4946" s="375" t="s">
        <v>12334</v>
      </c>
      <c r="B4946" s="330" t="s">
        <v>6743</v>
      </c>
      <c r="C4946" s="375" t="s">
        <v>73</v>
      </c>
      <c r="D4946" s="375" t="s">
        <v>8554</v>
      </c>
      <c r="F4946" t="str">
        <f t="shared" si="156"/>
        <v>94097</v>
      </c>
      <c r="H4946" s="35">
        <f t="shared" si="157"/>
        <v>5.69</v>
      </c>
    </row>
    <row r="4947" spans="1:8" ht="40.5">
      <c r="A4947" s="375" t="s">
        <v>12335</v>
      </c>
      <c r="B4947" s="330" t="s">
        <v>6744</v>
      </c>
      <c r="C4947" s="375" t="s">
        <v>73</v>
      </c>
      <c r="D4947" s="375" t="s">
        <v>22202</v>
      </c>
      <c r="F4947" t="str">
        <f t="shared" si="156"/>
        <v>94098</v>
      </c>
      <c r="H4947" s="35">
        <f t="shared" si="157"/>
        <v>6.5</v>
      </c>
    </row>
    <row r="4948" spans="1:8" ht="40.5">
      <c r="A4948" s="375" t="s">
        <v>12336</v>
      </c>
      <c r="B4948" s="330" t="s">
        <v>6745</v>
      </c>
      <c r="C4948" s="375" t="s">
        <v>73</v>
      </c>
      <c r="D4948" s="375" t="s">
        <v>7760</v>
      </c>
      <c r="F4948" t="str">
        <f t="shared" si="156"/>
        <v>94099</v>
      </c>
      <c r="H4948" s="35">
        <f t="shared" si="157"/>
        <v>2.86</v>
      </c>
    </row>
    <row r="4949" spans="1:8" ht="40.5">
      <c r="A4949" s="375" t="s">
        <v>12337</v>
      </c>
      <c r="B4949" s="330" t="s">
        <v>6746</v>
      </c>
      <c r="C4949" s="375" t="s">
        <v>73</v>
      </c>
      <c r="D4949" s="375" t="s">
        <v>23581</v>
      </c>
      <c r="F4949" t="str">
        <f t="shared" si="156"/>
        <v>94100</v>
      </c>
      <c r="H4949" s="35">
        <f t="shared" si="157"/>
        <v>3.65</v>
      </c>
    </row>
    <row r="4950" spans="1:8" ht="54">
      <c r="A4950" s="375" t="s">
        <v>12338</v>
      </c>
      <c r="B4950" s="330" t="s">
        <v>6747</v>
      </c>
      <c r="C4950" s="375" t="s">
        <v>83</v>
      </c>
      <c r="D4950" s="375" t="s">
        <v>24507</v>
      </c>
      <c r="F4950" t="str">
        <f t="shared" si="156"/>
        <v>94102</v>
      </c>
      <c r="H4950" s="35">
        <f t="shared" si="157"/>
        <v>166.51</v>
      </c>
    </row>
    <row r="4951" spans="1:8" ht="54">
      <c r="A4951" s="375" t="s">
        <v>12339</v>
      </c>
      <c r="B4951" s="330" t="s">
        <v>6748</v>
      </c>
      <c r="C4951" s="375" t="s">
        <v>83</v>
      </c>
      <c r="D4951" s="375" t="s">
        <v>28067</v>
      </c>
      <c r="F4951" t="str">
        <f t="shared" si="156"/>
        <v>94103</v>
      </c>
      <c r="H4951" s="35">
        <f t="shared" si="157"/>
        <v>261.23</v>
      </c>
    </row>
    <row r="4952" spans="1:8" ht="54">
      <c r="A4952" s="375" t="s">
        <v>12340</v>
      </c>
      <c r="B4952" s="330" t="s">
        <v>6749</v>
      </c>
      <c r="C4952" s="375" t="s">
        <v>83</v>
      </c>
      <c r="D4952" s="375" t="s">
        <v>28068</v>
      </c>
      <c r="F4952" t="str">
        <f t="shared" si="156"/>
        <v>94104</v>
      </c>
      <c r="H4952" s="35">
        <f t="shared" si="157"/>
        <v>170.97</v>
      </c>
    </row>
    <row r="4953" spans="1:8" ht="54">
      <c r="A4953" s="375" t="s">
        <v>12341</v>
      </c>
      <c r="B4953" s="330" t="s">
        <v>6750</v>
      </c>
      <c r="C4953" s="375" t="s">
        <v>83</v>
      </c>
      <c r="D4953" s="375" t="s">
        <v>28069</v>
      </c>
      <c r="F4953" t="str">
        <f t="shared" si="156"/>
        <v>94105</v>
      </c>
      <c r="H4953" s="35">
        <f t="shared" si="157"/>
        <v>265.75</v>
      </c>
    </row>
    <row r="4954" spans="1:8" ht="54">
      <c r="A4954" s="375" t="s">
        <v>12342</v>
      </c>
      <c r="B4954" s="330" t="s">
        <v>6751</v>
      </c>
      <c r="C4954" s="375" t="s">
        <v>83</v>
      </c>
      <c r="D4954" s="375" t="s">
        <v>28070</v>
      </c>
      <c r="F4954" t="str">
        <f t="shared" si="156"/>
        <v>94106</v>
      </c>
      <c r="H4954" s="35">
        <f t="shared" si="157"/>
        <v>143.28</v>
      </c>
    </row>
    <row r="4955" spans="1:8" ht="54">
      <c r="A4955" s="375" t="s">
        <v>12343</v>
      </c>
      <c r="B4955" s="330" t="s">
        <v>6752</v>
      </c>
      <c r="C4955" s="375" t="s">
        <v>83</v>
      </c>
      <c r="D4955" s="375" t="s">
        <v>24693</v>
      </c>
      <c r="F4955" t="str">
        <f t="shared" si="156"/>
        <v>94107</v>
      </c>
      <c r="H4955" s="35">
        <f t="shared" si="157"/>
        <v>238.02</v>
      </c>
    </row>
    <row r="4956" spans="1:8" ht="54">
      <c r="A4956" s="375" t="s">
        <v>12344</v>
      </c>
      <c r="B4956" s="330" t="s">
        <v>6753</v>
      </c>
      <c r="C4956" s="375" t="s">
        <v>83</v>
      </c>
      <c r="D4956" s="375" t="s">
        <v>25440</v>
      </c>
      <c r="F4956" t="str">
        <f t="shared" si="156"/>
        <v>94108</v>
      </c>
      <c r="H4956" s="35">
        <f t="shared" si="157"/>
        <v>147.77000000000001</v>
      </c>
    </row>
    <row r="4957" spans="1:8" ht="54">
      <c r="A4957" s="375" t="s">
        <v>12345</v>
      </c>
      <c r="B4957" s="330" t="s">
        <v>6754</v>
      </c>
      <c r="C4957" s="375" t="s">
        <v>83</v>
      </c>
      <c r="D4957" s="375" t="s">
        <v>28071</v>
      </c>
      <c r="F4957" t="str">
        <f t="shared" si="156"/>
        <v>94110</v>
      </c>
      <c r="H4957" s="35">
        <f t="shared" si="157"/>
        <v>242.49</v>
      </c>
    </row>
    <row r="4958" spans="1:8" ht="54">
      <c r="A4958" s="375" t="s">
        <v>12346</v>
      </c>
      <c r="B4958" s="330" t="s">
        <v>6755</v>
      </c>
      <c r="C4958" s="375" t="s">
        <v>83</v>
      </c>
      <c r="D4958" s="375" t="s">
        <v>28072</v>
      </c>
      <c r="F4958" t="str">
        <f t="shared" si="156"/>
        <v>94111</v>
      </c>
      <c r="H4958" s="35">
        <f t="shared" si="157"/>
        <v>138.02000000000001</v>
      </c>
    </row>
    <row r="4959" spans="1:8" ht="54">
      <c r="A4959" s="375" t="s">
        <v>12347</v>
      </c>
      <c r="B4959" s="330" t="s">
        <v>6756</v>
      </c>
      <c r="C4959" s="375" t="s">
        <v>83</v>
      </c>
      <c r="D4959" s="375" t="s">
        <v>28073</v>
      </c>
      <c r="F4959" t="str">
        <f t="shared" si="156"/>
        <v>94112</v>
      </c>
      <c r="H4959" s="35">
        <f t="shared" si="157"/>
        <v>226.13</v>
      </c>
    </row>
    <row r="4960" spans="1:8" ht="54">
      <c r="A4960" s="375" t="s">
        <v>12348</v>
      </c>
      <c r="B4960" s="330" t="s">
        <v>6757</v>
      </c>
      <c r="C4960" s="375" t="s">
        <v>83</v>
      </c>
      <c r="D4960" s="375" t="s">
        <v>28074</v>
      </c>
      <c r="F4960" t="str">
        <f t="shared" si="156"/>
        <v>94113</v>
      </c>
      <c r="H4960" s="35">
        <f t="shared" si="157"/>
        <v>145.41</v>
      </c>
    </row>
    <row r="4961" spans="1:8" ht="54">
      <c r="A4961" s="375" t="s">
        <v>12349</v>
      </c>
      <c r="B4961" s="330" t="s">
        <v>6758</v>
      </c>
      <c r="C4961" s="375" t="s">
        <v>83</v>
      </c>
      <c r="D4961" s="375" t="s">
        <v>28075</v>
      </c>
      <c r="F4961" t="str">
        <f t="shared" si="156"/>
        <v>94114</v>
      </c>
      <c r="H4961" s="35">
        <f t="shared" si="157"/>
        <v>234.46</v>
      </c>
    </row>
    <row r="4962" spans="1:8" ht="54">
      <c r="A4962" s="375" t="s">
        <v>12350</v>
      </c>
      <c r="B4962" s="330" t="s">
        <v>6759</v>
      </c>
      <c r="C4962" s="375" t="s">
        <v>83</v>
      </c>
      <c r="D4962" s="375" t="s">
        <v>25477</v>
      </c>
      <c r="F4962" t="str">
        <f t="shared" si="156"/>
        <v>94115</v>
      </c>
      <c r="H4962" s="35">
        <f t="shared" si="157"/>
        <v>102.78</v>
      </c>
    </row>
    <row r="4963" spans="1:8" ht="54">
      <c r="A4963" s="375" t="s">
        <v>12351</v>
      </c>
      <c r="B4963" s="330" t="s">
        <v>6760</v>
      </c>
      <c r="C4963" s="375" t="s">
        <v>83</v>
      </c>
      <c r="D4963" s="375" t="s">
        <v>28076</v>
      </c>
      <c r="F4963" t="str">
        <f t="shared" si="156"/>
        <v>94116</v>
      </c>
      <c r="H4963" s="35">
        <f t="shared" si="157"/>
        <v>185.87</v>
      </c>
    </row>
    <row r="4964" spans="1:8" ht="54">
      <c r="A4964" s="375" t="s">
        <v>12352</v>
      </c>
      <c r="B4964" s="330" t="s">
        <v>6761</v>
      </c>
      <c r="C4964" s="375" t="s">
        <v>83</v>
      </c>
      <c r="D4964" s="375" t="s">
        <v>25224</v>
      </c>
      <c r="F4964" t="str">
        <f t="shared" si="156"/>
        <v>94117</v>
      </c>
      <c r="H4964" s="35">
        <f t="shared" si="157"/>
        <v>109.64</v>
      </c>
    </row>
    <row r="4965" spans="1:8" ht="54">
      <c r="A4965" s="375" t="s">
        <v>12353</v>
      </c>
      <c r="B4965" s="330" t="s">
        <v>6762</v>
      </c>
      <c r="C4965" s="375" t="s">
        <v>83</v>
      </c>
      <c r="D4965" s="375" t="s">
        <v>28077</v>
      </c>
      <c r="F4965" t="str">
        <f t="shared" si="156"/>
        <v>94118</v>
      </c>
      <c r="H4965" s="35">
        <f t="shared" si="157"/>
        <v>193.94</v>
      </c>
    </row>
    <row r="4966" spans="1:8">
      <c r="A4966" s="375" t="s">
        <v>12354</v>
      </c>
      <c r="B4966" s="330" t="s">
        <v>6763</v>
      </c>
      <c r="C4966" s="375" t="s">
        <v>83</v>
      </c>
      <c r="D4966" s="375" t="s">
        <v>28078</v>
      </c>
      <c r="F4966" t="str">
        <f t="shared" si="156"/>
        <v>6514</v>
      </c>
      <c r="H4966" s="35">
        <f t="shared" si="157"/>
        <v>135.96</v>
      </c>
    </row>
    <row r="4967" spans="1:8" ht="27">
      <c r="A4967" s="375" t="s">
        <v>12355</v>
      </c>
      <c r="B4967" s="330" t="s">
        <v>6764</v>
      </c>
      <c r="C4967" s="375" t="s">
        <v>83</v>
      </c>
      <c r="D4967" s="375" t="s">
        <v>28079</v>
      </c>
      <c r="F4967" t="str">
        <f t="shared" si="156"/>
        <v>88549</v>
      </c>
      <c r="H4967" s="35">
        <f t="shared" si="157"/>
        <v>109.41</v>
      </c>
    </row>
    <row r="4968" spans="1:8" ht="27">
      <c r="A4968" s="375" t="s">
        <v>6765</v>
      </c>
      <c r="B4968" s="330" t="s">
        <v>6766</v>
      </c>
      <c r="C4968" s="375" t="s">
        <v>83</v>
      </c>
      <c r="D4968" s="375" t="s">
        <v>9821</v>
      </c>
      <c r="F4968" t="str">
        <f t="shared" si="156"/>
        <v>74005/1</v>
      </c>
      <c r="H4968" s="35">
        <f t="shared" si="157"/>
        <v>5.76</v>
      </c>
    </row>
    <row r="4969" spans="1:8" ht="27">
      <c r="A4969" s="375" t="s">
        <v>12356</v>
      </c>
      <c r="B4969" s="330" t="s">
        <v>6767</v>
      </c>
      <c r="C4969" s="375" t="s">
        <v>83</v>
      </c>
      <c r="D4969" s="375" t="s">
        <v>7969</v>
      </c>
      <c r="F4969" t="str">
        <f t="shared" si="156"/>
        <v>95606</v>
      </c>
      <c r="H4969" s="35">
        <f t="shared" si="157"/>
        <v>1.65</v>
      </c>
    </row>
    <row r="4970" spans="1:8" ht="40.5">
      <c r="A4970" s="375" t="s">
        <v>12357</v>
      </c>
      <c r="B4970" s="330" t="s">
        <v>2248</v>
      </c>
      <c r="C4970" s="375" t="s">
        <v>73</v>
      </c>
      <c r="D4970" s="375" t="s">
        <v>22698</v>
      </c>
      <c r="F4970" t="str">
        <f t="shared" si="156"/>
        <v>72131</v>
      </c>
      <c r="H4970" s="35">
        <f t="shared" si="157"/>
        <v>144.54</v>
      </c>
    </row>
    <row r="4971" spans="1:8" ht="40.5">
      <c r="A4971" s="375" t="s">
        <v>12358</v>
      </c>
      <c r="B4971" s="330" t="s">
        <v>3563</v>
      </c>
      <c r="C4971" s="375" t="s">
        <v>73</v>
      </c>
      <c r="D4971" s="375" t="s">
        <v>24578</v>
      </c>
      <c r="F4971" t="str">
        <f t="shared" si="156"/>
        <v>72132</v>
      </c>
      <c r="H4971" s="35">
        <f t="shared" si="157"/>
        <v>74.819999999999993</v>
      </c>
    </row>
    <row r="4972" spans="1:8" ht="40.5">
      <c r="A4972" s="375" t="s">
        <v>12359</v>
      </c>
      <c r="B4972" s="330" t="s">
        <v>3564</v>
      </c>
      <c r="C4972" s="375" t="s">
        <v>73</v>
      </c>
      <c r="D4972" s="375" t="s">
        <v>28080</v>
      </c>
      <c r="F4972" t="str">
        <f t="shared" si="156"/>
        <v>72133</v>
      </c>
      <c r="H4972" s="35">
        <f t="shared" si="157"/>
        <v>256.19</v>
      </c>
    </row>
    <row r="4973" spans="1:8" ht="67.5">
      <c r="A4973" s="375" t="s">
        <v>12360</v>
      </c>
      <c r="B4973" s="330" t="s">
        <v>6768</v>
      </c>
      <c r="C4973" s="375" t="s">
        <v>73</v>
      </c>
      <c r="D4973" s="375" t="s">
        <v>25719</v>
      </c>
      <c r="F4973" t="str">
        <f t="shared" si="156"/>
        <v>87471</v>
      </c>
      <c r="H4973" s="35">
        <f t="shared" si="157"/>
        <v>47.19</v>
      </c>
    </row>
    <row r="4974" spans="1:8" ht="67.5">
      <c r="A4974" s="375" t="s">
        <v>12361</v>
      </c>
      <c r="B4974" s="330" t="s">
        <v>6769</v>
      </c>
      <c r="C4974" s="375" t="s">
        <v>73</v>
      </c>
      <c r="D4974" s="375" t="s">
        <v>28081</v>
      </c>
      <c r="F4974" t="str">
        <f t="shared" si="156"/>
        <v>87472</v>
      </c>
      <c r="H4974" s="35">
        <f t="shared" si="157"/>
        <v>48.11</v>
      </c>
    </row>
    <row r="4975" spans="1:8" ht="67.5">
      <c r="A4975" s="375" t="s">
        <v>12362</v>
      </c>
      <c r="B4975" s="330" t="s">
        <v>3565</v>
      </c>
      <c r="C4975" s="375" t="s">
        <v>73</v>
      </c>
      <c r="D4975" s="375" t="s">
        <v>28082</v>
      </c>
      <c r="F4975" t="str">
        <f t="shared" si="156"/>
        <v>87473</v>
      </c>
      <c r="H4975" s="35">
        <f t="shared" si="157"/>
        <v>65.48</v>
      </c>
    </row>
    <row r="4976" spans="1:8" ht="67.5">
      <c r="A4976" s="375" t="s">
        <v>12363</v>
      </c>
      <c r="B4976" s="330" t="s">
        <v>3566</v>
      </c>
      <c r="C4976" s="375" t="s">
        <v>73</v>
      </c>
      <c r="D4976" s="375" t="s">
        <v>27628</v>
      </c>
      <c r="F4976" t="str">
        <f t="shared" si="156"/>
        <v>87474</v>
      </c>
      <c r="H4976" s="35">
        <f t="shared" si="157"/>
        <v>66.53</v>
      </c>
    </row>
    <row r="4977" spans="1:8" ht="67.5">
      <c r="A4977" s="375" t="s">
        <v>12364</v>
      </c>
      <c r="B4977" s="330" t="s">
        <v>3567</v>
      </c>
      <c r="C4977" s="375" t="s">
        <v>73</v>
      </c>
      <c r="D4977" s="375" t="s">
        <v>28083</v>
      </c>
      <c r="F4977" t="str">
        <f t="shared" si="156"/>
        <v>87475</v>
      </c>
      <c r="H4977" s="35">
        <f t="shared" si="157"/>
        <v>76.930000000000007</v>
      </c>
    </row>
    <row r="4978" spans="1:8" ht="67.5">
      <c r="A4978" s="375" t="s">
        <v>12365</v>
      </c>
      <c r="B4978" s="330" t="s">
        <v>3568</v>
      </c>
      <c r="C4978" s="375" t="s">
        <v>73</v>
      </c>
      <c r="D4978" s="375" t="s">
        <v>28084</v>
      </c>
      <c r="F4978" t="str">
        <f t="shared" si="156"/>
        <v>87476</v>
      </c>
      <c r="H4978" s="35">
        <f t="shared" si="157"/>
        <v>78.14</v>
      </c>
    </row>
    <row r="4979" spans="1:8" ht="67.5">
      <c r="A4979" s="375" t="s">
        <v>12366</v>
      </c>
      <c r="B4979" s="330" t="s">
        <v>3569</v>
      </c>
      <c r="C4979" s="375" t="s">
        <v>73</v>
      </c>
      <c r="D4979" s="375" t="s">
        <v>26675</v>
      </c>
      <c r="F4979" t="str">
        <f t="shared" si="156"/>
        <v>87477</v>
      </c>
      <c r="H4979" s="35">
        <f t="shared" si="157"/>
        <v>42.48</v>
      </c>
    </row>
    <row r="4980" spans="1:8" ht="67.5">
      <c r="A4980" s="375" t="s">
        <v>12367</v>
      </c>
      <c r="B4980" s="330" t="s">
        <v>3570</v>
      </c>
      <c r="C4980" s="375" t="s">
        <v>73</v>
      </c>
      <c r="D4980" s="375" t="s">
        <v>24865</v>
      </c>
      <c r="F4980" t="str">
        <f t="shared" si="156"/>
        <v>87478</v>
      </c>
      <c r="H4980" s="35">
        <f t="shared" si="157"/>
        <v>43.4</v>
      </c>
    </row>
    <row r="4981" spans="1:8" ht="67.5">
      <c r="A4981" s="375" t="s">
        <v>12368</v>
      </c>
      <c r="B4981" s="330" t="s">
        <v>6770</v>
      </c>
      <c r="C4981" s="375" t="s">
        <v>73</v>
      </c>
      <c r="D4981" s="375" t="s">
        <v>25180</v>
      </c>
      <c r="F4981" t="str">
        <f t="shared" si="156"/>
        <v>87479</v>
      </c>
      <c r="H4981" s="35">
        <f t="shared" si="157"/>
        <v>60.17</v>
      </c>
    </row>
    <row r="4982" spans="1:8" ht="67.5">
      <c r="A4982" s="375" t="s">
        <v>12369</v>
      </c>
      <c r="B4982" s="330" t="s">
        <v>6771</v>
      </c>
      <c r="C4982" s="375" t="s">
        <v>73</v>
      </c>
      <c r="D4982" s="375" t="s">
        <v>28085</v>
      </c>
      <c r="F4982" t="str">
        <f t="shared" si="156"/>
        <v>87480</v>
      </c>
      <c r="H4982" s="35">
        <f t="shared" si="157"/>
        <v>61.22</v>
      </c>
    </row>
    <row r="4983" spans="1:8" ht="67.5">
      <c r="A4983" s="375" t="s">
        <v>12370</v>
      </c>
      <c r="B4983" s="330" t="s">
        <v>6772</v>
      </c>
      <c r="C4983" s="375" t="s">
        <v>73</v>
      </c>
      <c r="D4983" s="375" t="s">
        <v>28086</v>
      </c>
      <c r="F4983" t="str">
        <f t="shared" si="156"/>
        <v>87481</v>
      </c>
      <c r="H4983" s="35">
        <f t="shared" si="157"/>
        <v>71.64</v>
      </c>
    </row>
    <row r="4984" spans="1:8" ht="67.5">
      <c r="A4984" s="375" t="s">
        <v>12371</v>
      </c>
      <c r="B4984" s="330" t="s">
        <v>6773</v>
      </c>
      <c r="C4984" s="375" t="s">
        <v>73</v>
      </c>
      <c r="D4984" s="375" t="s">
        <v>24814</v>
      </c>
      <c r="F4984" t="str">
        <f t="shared" si="156"/>
        <v>87482</v>
      </c>
      <c r="H4984" s="35">
        <f t="shared" si="157"/>
        <v>72.86</v>
      </c>
    </row>
    <row r="4985" spans="1:8" ht="67.5">
      <c r="A4985" s="375" t="s">
        <v>12372</v>
      </c>
      <c r="B4985" s="330" t="s">
        <v>6774</v>
      </c>
      <c r="C4985" s="375" t="s">
        <v>73</v>
      </c>
      <c r="D4985" s="375" t="s">
        <v>28087</v>
      </c>
      <c r="F4985" t="str">
        <f t="shared" si="156"/>
        <v>87483</v>
      </c>
      <c r="H4985" s="35">
        <f t="shared" si="157"/>
        <v>54.5</v>
      </c>
    </row>
    <row r="4986" spans="1:8" ht="67.5">
      <c r="A4986" s="375" t="s">
        <v>12373</v>
      </c>
      <c r="B4986" s="330" t="s">
        <v>6775</v>
      </c>
      <c r="C4986" s="375" t="s">
        <v>73</v>
      </c>
      <c r="D4986" s="375" t="s">
        <v>28088</v>
      </c>
      <c r="F4986" t="str">
        <f t="shared" si="156"/>
        <v>87484</v>
      </c>
      <c r="H4986" s="35">
        <f t="shared" si="157"/>
        <v>55.42</v>
      </c>
    </row>
    <row r="4987" spans="1:8" ht="67.5">
      <c r="A4987" s="375" t="s">
        <v>12374</v>
      </c>
      <c r="B4987" s="330" t="s">
        <v>3571</v>
      </c>
      <c r="C4987" s="375" t="s">
        <v>73</v>
      </c>
      <c r="D4987" s="375" t="s">
        <v>22474</v>
      </c>
      <c r="F4987" t="str">
        <f t="shared" si="156"/>
        <v>87485</v>
      </c>
      <c r="H4987" s="35">
        <f t="shared" si="157"/>
        <v>72.92</v>
      </c>
    </row>
    <row r="4988" spans="1:8" ht="67.5">
      <c r="A4988" s="375" t="s">
        <v>12375</v>
      </c>
      <c r="B4988" s="330" t="s">
        <v>3572</v>
      </c>
      <c r="C4988" s="375" t="s">
        <v>73</v>
      </c>
      <c r="D4988" s="375" t="s">
        <v>28089</v>
      </c>
      <c r="F4988" t="str">
        <f t="shared" si="156"/>
        <v>87487</v>
      </c>
      <c r="H4988" s="35">
        <f t="shared" si="157"/>
        <v>84.14</v>
      </c>
    </row>
    <row r="4989" spans="1:8" ht="67.5">
      <c r="A4989" s="375" t="s">
        <v>12376</v>
      </c>
      <c r="B4989" s="330" t="s">
        <v>3573</v>
      </c>
      <c r="C4989" s="375" t="s">
        <v>73</v>
      </c>
      <c r="D4989" s="375" t="s">
        <v>28090</v>
      </c>
      <c r="F4989" t="str">
        <f t="shared" si="156"/>
        <v>87488</v>
      </c>
      <c r="H4989" s="35">
        <f t="shared" si="157"/>
        <v>85.35</v>
      </c>
    </row>
    <row r="4990" spans="1:8" ht="67.5">
      <c r="A4990" s="375" t="s">
        <v>12377</v>
      </c>
      <c r="B4990" s="330" t="s">
        <v>3574</v>
      </c>
      <c r="C4990" s="375" t="s">
        <v>73</v>
      </c>
      <c r="D4990" s="375" t="s">
        <v>28091</v>
      </c>
      <c r="F4990" t="str">
        <f t="shared" si="156"/>
        <v>87489</v>
      </c>
      <c r="H4990" s="35">
        <f t="shared" si="157"/>
        <v>46.68</v>
      </c>
    </row>
    <row r="4991" spans="1:8" ht="67.5">
      <c r="A4991" s="375" t="s">
        <v>12378</v>
      </c>
      <c r="B4991" s="330" t="s">
        <v>3575</v>
      </c>
      <c r="C4991" s="375" t="s">
        <v>73</v>
      </c>
      <c r="D4991" s="375" t="s">
        <v>28092</v>
      </c>
      <c r="F4991" t="str">
        <f t="shared" si="156"/>
        <v>87490</v>
      </c>
      <c r="H4991" s="35">
        <f t="shared" si="157"/>
        <v>47.6</v>
      </c>
    </row>
    <row r="4992" spans="1:8" ht="67.5">
      <c r="A4992" s="375" t="s">
        <v>12379</v>
      </c>
      <c r="B4992" s="330" t="s">
        <v>6776</v>
      </c>
      <c r="C4992" s="375" t="s">
        <v>73</v>
      </c>
      <c r="D4992" s="375" t="s">
        <v>28093</v>
      </c>
      <c r="F4992" t="str">
        <f t="shared" si="156"/>
        <v>87491</v>
      </c>
      <c r="H4992" s="35">
        <f t="shared" si="157"/>
        <v>64.48</v>
      </c>
    </row>
    <row r="4993" spans="1:8" ht="67.5">
      <c r="A4993" s="375" t="s">
        <v>12380</v>
      </c>
      <c r="B4993" s="330" t="s">
        <v>6777</v>
      </c>
      <c r="C4993" s="375" t="s">
        <v>73</v>
      </c>
      <c r="D4993" s="375" t="s">
        <v>28094</v>
      </c>
      <c r="F4993" t="str">
        <f t="shared" si="156"/>
        <v>87492</v>
      </c>
      <c r="H4993" s="35">
        <f t="shared" si="157"/>
        <v>65.53</v>
      </c>
    </row>
    <row r="4994" spans="1:8" ht="67.5">
      <c r="A4994" s="375" t="s">
        <v>12381</v>
      </c>
      <c r="B4994" s="330" t="s">
        <v>6778</v>
      </c>
      <c r="C4994" s="375" t="s">
        <v>73</v>
      </c>
      <c r="D4994" s="375" t="s">
        <v>24833</v>
      </c>
      <c r="F4994" t="str">
        <f t="shared" si="156"/>
        <v>87493</v>
      </c>
      <c r="H4994" s="35">
        <f t="shared" si="157"/>
        <v>76.069999999999993</v>
      </c>
    </row>
    <row r="4995" spans="1:8" ht="67.5">
      <c r="A4995" s="375" t="s">
        <v>12382</v>
      </c>
      <c r="B4995" s="330" t="s">
        <v>6779</v>
      </c>
      <c r="C4995" s="375" t="s">
        <v>73</v>
      </c>
      <c r="D4995" s="375" t="s">
        <v>28095</v>
      </c>
      <c r="F4995" t="str">
        <f t="shared" si="156"/>
        <v>87494</v>
      </c>
      <c r="H4995" s="35">
        <f t="shared" si="157"/>
        <v>77.290000000000006</v>
      </c>
    </row>
    <row r="4996" spans="1:8" ht="67.5">
      <c r="A4996" s="375" t="s">
        <v>12383</v>
      </c>
      <c r="B4996" s="330" t="s">
        <v>3576</v>
      </c>
      <c r="C4996" s="375" t="s">
        <v>73</v>
      </c>
      <c r="D4996" s="375" t="s">
        <v>24689</v>
      </c>
      <c r="F4996" t="str">
        <f t="shared" si="156"/>
        <v>87495</v>
      </c>
      <c r="H4996" s="35">
        <f t="shared" si="157"/>
        <v>82.25</v>
      </c>
    </row>
    <row r="4997" spans="1:8" ht="67.5">
      <c r="A4997" s="375" t="s">
        <v>12384</v>
      </c>
      <c r="B4997" s="330" t="s">
        <v>3577</v>
      </c>
      <c r="C4997" s="375" t="s">
        <v>73</v>
      </c>
      <c r="D4997" s="375" t="s">
        <v>28096</v>
      </c>
      <c r="F4997" t="str">
        <f t="shared" ref="F4997:F5060" si="158">TRIM(A4997)</f>
        <v>87496</v>
      </c>
      <c r="H4997" s="35">
        <f t="shared" ref="H4997:H5060" si="159">ROUND(D4997*(1+$H$1),2)</f>
        <v>83.12</v>
      </c>
    </row>
    <row r="4998" spans="1:8" ht="67.5">
      <c r="A4998" s="375" t="s">
        <v>12385</v>
      </c>
      <c r="B4998" s="330" t="s">
        <v>6780</v>
      </c>
      <c r="C4998" s="375" t="s">
        <v>73</v>
      </c>
      <c r="D4998" s="375" t="s">
        <v>28097</v>
      </c>
      <c r="F4998" t="str">
        <f t="shared" si="158"/>
        <v>87497</v>
      </c>
      <c r="H4998" s="35">
        <f t="shared" si="159"/>
        <v>78.77</v>
      </c>
    </row>
    <row r="4999" spans="1:8" ht="67.5">
      <c r="A4999" s="375" t="s">
        <v>12386</v>
      </c>
      <c r="B4999" s="330" t="s">
        <v>6781</v>
      </c>
      <c r="C4999" s="375" t="s">
        <v>73</v>
      </c>
      <c r="D4999" s="375" t="s">
        <v>23666</v>
      </c>
      <c r="F4999" t="str">
        <f t="shared" si="158"/>
        <v>87498</v>
      </c>
      <c r="H4999" s="35">
        <f t="shared" si="159"/>
        <v>79.88</v>
      </c>
    </row>
    <row r="5000" spans="1:8" ht="67.5">
      <c r="A5000" s="375" t="s">
        <v>12387</v>
      </c>
      <c r="B5000" s="330" t="s">
        <v>3578</v>
      </c>
      <c r="C5000" s="375" t="s">
        <v>73</v>
      </c>
      <c r="D5000" s="375" t="s">
        <v>28098</v>
      </c>
      <c r="F5000" t="str">
        <f t="shared" si="158"/>
        <v>87499</v>
      </c>
      <c r="H5000" s="35">
        <f t="shared" si="159"/>
        <v>90.27</v>
      </c>
    </row>
    <row r="5001" spans="1:8" ht="67.5">
      <c r="A5001" s="375" t="s">
        <v>12388</v>
      </c>
      <c r="B5001" s="330" t="s">
        <v>3579</v>
      </c>
      <c r="C5001" s="375" t="s">
        <v>73</v>
      </c>
      <c r="D5001" s="375" t="s">
        <v>28099</v>
      </c>
      <c r="F5001" t="str">
        <f t="shared" si="158"/>
        <v>87500</v>
      </c>
      <c r="H5001" s="35">
        <f t="shared" si="159"/>
        <v>91.2</v>
      </c>
    </row>
    <row r="5002" spans="1:8" ht="67.5">
      <c r="A5002" s="375" t="s">
        <v>12389</v>
      </c>
      <c r="B5002" s="330" t="s">
        <v>6782</v>
      </c>
      <c r="C5002" s="375" t="s">
        <v>73</v>
      </c>
      <c r="D5002" s="375" t="s">
        <v>28100</v>
      </c>
      <c r="F5002" t="str">
        <f t="shared" si="158"/>
        <v>87501</v>
      </c>
      <c r="H5002" s="35">
        <f t="shared" si="159"/>
        <v>140.30000000000001</v>
      </c>
    </row>
    <row r="5003" spans="1:8" ht="67.5">
      <c r="A5003" s="375" t="s">
        <v>12390</v>
      </c>
      <c r="B5003" s="330" t="s">
        <v>6783</v>
      </c>
      <c r="C5003" s="375" t="s">
        <v>73</v>
      </c>
      <c r="D5003" s="375" t="s">
        <v>28101</v>
      </c>
      <c r="F5003" t="str">
        <f t="shared" si="158"/>
        <v>87502</v>
      </c>
      <c r="H5003" s="35">
        <f t="shared" si="159"/>
        <v>141.49</v>
      </c>
    </row>
    <row r="5004" spans="1:8" ht="67.5">
      <c r="A5004" s="375" t="s">
        <v>12391</v>
      </c>
      <c r="B5004" s="330" t="s">
        <v>6784</v>
      </c>
      <c r="C5004" s="375" t="s">
        <v>73</v>
      </c>
      <c r="D5004" s="375" t="s">
        <v>28102</v>
      </c>
      <c r="F5004" t="str">
        <f t="shared" si="158"/>
        <v>87503</v>
      </c>
      <c r="H5004" s="35">
        <f t="shared" si="159"/>
        <v>70.25</v>
      </c>
    </row>
    <row r="5005" spans="1:8" ht="67.5">
      <c r="A5005" s="375" t="s">
        <v>12392</v>
      </c>
      <c r="B5005" s="330" t="s">
        <v>6785</v>
      </c>
      <c r="C5005" s="375" t="s">
        <v>73</v>
      </c>
      <c r="D5005" s="375" t="s">
        <v>28103</v>
      </c>
      <c r="F5005" t="str">
        <f t="shared" si="158"/>
        <v>87504</v>
      </c>
      <c r="H5005" s="35">
        <f t="shared" si="159"/>
        <v>71.12</v>
      </c>
    </row>
    <row r="5006" spans="1:8" ht="67.5">
      <c r="A5006" s="375" t="s">
        <v>12393</v>
      </c>
      <c r="B5006" s="330" t="s">
        <v>6786</v>
      </c>
      <c r="C5006" s="375" t="s">
        <v>73</v>
      </c>
      <c r="D5006" s="375" t="s">
        <v>28104</v>
      </c>
      <c r="F5006" t="str">
        <f t="shared" si="158"/>
        <v>87505</v>
      </c>
      <c r="H5006" s="35">
        <f t="shared" si="159"/>
        <v>66.930000000000007</v>
      </c>
    </row>
    <row r="5007" spans="1:8" ht="67.5">
      <c r="A5007" s="375" t="s">
        <v>12394</v>
      </c>
      <c r="B5007" s="330" t="s">
        <v>6787</v>
      </c>
      <c r="C5007" s="375" t="s">
        <v>73</v>
      </c>
      <c r="D5007" s="375" t="s">
        <v>24411</v>
      </c>
      <c r="F5007" t="str">
        <f t="shared" si="158"/>
        <v>87506</v>
      </c>
      <c r="H5007" s="35">
        <f t="shared" si="159"/>
        <v>68.040000000000006</v>
      </c>
    </row>
    <row r="5008" spans="1:8" ht="67.5">
      <c r="A5008" s="375" t="s">
        <v>12395</v>
      </c>
      <c r="B5008" s="330" t="s">
        <v>6788</v>
      </c>
      <c r="C5008" s="375" t="s">
        <v>73</v>
      </c>
      <c r="D5008" s="375" t="s">
        <v>28105</v>
      </c>
      <c r="F5008" t="str">
        <f t="shared" si="158"/>
        <v>87507</v>
      </c>
      <c r="H5008" s="35">
        <f t="shared" si="159"/>
        <v>74.41</v>
      </c>
    </row>
    <row r="5009" spans="1:8" ht="67.5">
      <c r="A5009" s="375" t="s">
        <v>12396</v>
      </c>
      <c r="B5009" s="330" t="s">
        <v>6789</v>
      </c>
      <c r="C5009" s="375" t="s">
        <v>73</v>
      </c>
      <c r="D5009" s="375" t="s">
        <v>22763</v>
      </c>
      <c r="F5009" t="str">
        <f t="shared" si="158"/>
        <v>87508</v>
      </c>
      <c r="H5009" s="35">
        <f t="shared" si="159"/>
        <v>75.349999999999994</v>
      </c>
    </row>
    <row r="5010" spans="1:8" ht="67.5">
      <c r="A5010" s="375" t="s">
        <v>12397</v>
      </c>
      <c r="B5010" s="330" t="s">
        <v>6790</v>
      </c>
      <c r="C5010" s="375" t="s">
        <v>73</v>
      </c>
      <c r="D5010" s="375" t="s">
        <v>28106</v>
      </c>
      <c r="F5010" t="str">
        <f t="shared" si="158"/>
        <v>87509</v>
      </c>
      <c r="H5010" s="35">
        <f t="shared" si="159"/>
        <v>114.7</v>
      </c>
    </row>
    <row r="5011" spans="1:8" ht="67.5">
      <c r="A5011" s="375" t="s">
        <v>12398</v>
      </c>
      <c r="B5011" s="330" t="s">
        <v>6791</v>
      </c>
      <c r="C5011" s="375" t="s">
        <v>73</v>
      </c>
      <c r="D5011" s="375" t="s">
        <v>28107</v>
      </c>
      <c r="F5011" t="str">
        <f t="shared" si="158"/>
        <v>87510</v>
      </c>
      <c r="H5011" s="35">
        <f t="shared" si="159"/>
        <v>115.88</v>
      </c>
    </row>
    <row r="5012" spans="1:8" ht="67.5">
      <c r="A5012" s="375" t="s">
        <v>12399</v>
      </c>
      <c r="B5012" s="330" t="s">
        <v>3580</v>
      </c>
      <c r="C5012" s="375" t="s">
        <v>73</v>
      </c>
      <c r="D5012" s="375" t="s">
        <v>26934</v>
      </c>
      <c r="F5012" t="str">
        <f t="shared" si="158"/>
        <v>87511</v>
      </c>
      <c r="H5012" s="35">
        <f t="shared" si="159"/>
        <v>92.54</v>
      </c>
    </row>
    <row r="5013" spans="1:8" ht="67.5">
      <c r="A5013" s="375" t="s">
        <v>12400</v>
      </c>
      <c r="B5013" s="330" t="s">
        <v>3581</v>
      </c>
      <c r="C5013" s="375" t="s">
        <v>73</v>
      </c>
      <c r="D5013" s="375" t="s">
        <v>28108</v>
      </c>
      <c r="F5013" t="str">
        <f t="shared" si="158"/>
        <v>87512</v>
      </c>
      <c r="H5013" s="35">
        <f t="shared" si="159"/>
        <v>93.41</v>
      </c>
    </row>
    <row r="5014" spans="1:8" ht="67.5">
      <c r="A5014" s="375" t="s">
        <v>12401</v>
      </c>
      <c r="B5014" s="330" t="s">
        <v>6792</v>
      </c>
      <c r="C5014" s="375" t="s">
        <v>73</v>
      </c>
      <c r="D5014" s="375" t="s">
        <v>24624</v>
      </c>
      <c r="F5014" t="str">
        <f t="shared" si="158"/>
        <v>87513</v>
      </c>
      <c r="H5014" s="35">
        <f t="shared" si="159"/>
        <v>89.46</v>
      </c>
    </row>
    <row r="5015" spans="1:8" ht="67.5">
      <c r="A5015" s="375" t="s">
        <v>12402</v>
      </c>
      <c r="B5015" s="330" t="s">
        <v>6793</v>
      </c>
      <c r="C5015" s="375" t="s">
        <v>73</v>
      </c>
      <c r="D5015" s="375" t="s">
        <v>28109</v>
      </c>
      <c r="F5015" t="str">
        <f t="shared" si="158"/>
        <v>87514</v>
      </c>
      <c r="H5015" s="35">
        <f t="shared" si="159"/>
        <v>90.57</v>
      </c>
    </row>
    <row r="5016" spans="1:8" ht="67.5">
      <c r="A5016" s="375" t="s">
        <v>12403</v>
      </c>
      <c r="B5016" s="330" t="s">
        <v>3582</v>
      </c>
      <c r="C5016" s="375" t="s">
        <v>73</v>
      </c>
      <c r="D5016" s="375" t="s">
        <v>25002</v>
      </c>
      <c r="F5016" t="str">
        <f t="shared" si="158"/>
        <v>87515</v>
      </c>
      <c r="H5016" s="35">
        <f t="shared" si="159"/>
        <v>104.59</v>
      </c>
    </row>
    <row r="5017" spans="1:8" ht="67.5">
      <c r="A5017" s="375" t="s">
        <v>12404</v>
      </c>
      <c r="B5017" s="330" t="s">
        <v>3583</v>
      </c>
      <c r="C5017" s="375" t="s">
        <v>73</v>
      </c>
      <c r="D5017" s="375" t="s">
        <v>26646</v>
      </c>
      <c r="F5017" t="str">
        <f t="shared" si="158"/>
        <v>87516</v>
      </c>
      <c r="H5017" s="35">
        <f t="shared" si="159"/>
        <v>105.52</v>
      </c>
    </row>
    <row r="5018" spans="1:8" ht="67.5">
      <c r="A5018" s="375" t="s">
        <v>12405</v>
      </c>
      <c r="B5018" s="330" t="s">
        <v>6794</v>
      </c>
      <c r="C5018" s="375" t="s">
        <v>73</v>
      </c>
      <c r="D5018" s="375" t="s">
        <v>28110</v>
      </c>
      <c r="F5018" t="str">
        <f t="shared" si="158"/>
        <v>87517</v>
      </c>
      <c r="H5018" s="35">
        <f t="shared" si="159"/>
        <v>162.6</v>
      </c>
    </row>
    <row r="5019" spans="1:8" ht="67.5">
      <c r="A5019" s="375" t="s">
        <v>12406</v>
      </c>
      <c r="B5019" s="330" t="s">
        <v>6795</v>
      </c>
      <c r="C5019" s="375" t="s">
        <v>73</v>
      </c>
      <c r="D5019" s="375" t="s">
        <v>28111</v>
      </c>
      <c r="F5019" t="str">
        <f t="shared" si="158"/>
        <v>87518</v>
      </c>
      <c r="H5019" s="35">
        <f t="shared" si="159"/>
        <v>163.79</v>
      </c>
    </row>
    <row r="5020" spans="1:8" ht="67.5">
      <c r="A5020" s="375" t="s">
        <v>12407</v>
      </c>
      <c r="B5020" s="330" t="s">
        <v>6796</v>
      </c>
      <c r="C5020" s="375" t="s">
        <v>73</v>
      </c>
      <c r="D5020" s="375" t="s">
        <v>25320</v>
      </c>
      <c r="F5020" t="str">
        <f t="shared" si="158"/>
        <v>87519</v>
      </c>
      <c r="H5020" s="35">
        <f t="shared" si="159"/>
        <v>76.739999999999995</v>
      </c>
    </row>
    <row r="5021" spans="1:8" ht="67.5">
      <c r="A5021" s="375" t="s">
        <v>12408</v>
      </c>
      <c r="B5021" s="330" t="s">
        <v>6797</v>
      </c>
      <c r="C5021" s="375" t="s">
        <v>73</v>
      </c>
      <c r="D5021" s="375" t="s">
        <v>25330</v>
      </c>
      <c r="F5021" t="str">
        <f t="shared" si="158"/>
        <v>87520</v>
      </c>
      <c r="H5021" s="35">
        <f t="shared" si="159"/>
        <v>77.61</v>
      </c>
    </row>
    <row r="5022" spans="1:8" ht="67.5">
      <c r="A5022" s="375" t="s">
        <v>12409</v>
      </c>
      <c r="B5022" s="330" t="s">
        <v>6798</v>
      </c>
      <c r="C5022" s="375" t="s">
        <v>73</v>
      </c>
      <c r="D5022" s="375" t="s">
        <v>28112</v>
      </c>
      <c r="F5022" t="str">
        <f t="shared" si="158"/>
        <v>87521</v>
      </c>
      <c r="H5022" s="35">
        <f t="shared" si="159"/>
        <v>73.47</v>
      </c>
    </row>
    <row r="5023" spans="1:8" ht="67.5">
      <c r="A5023" s="375" t="s">
        <v>12410</v>
      </c>
      <c r="B5023" s="330" t="s">
        <v>6799</v>
      </c>
      <c r="C5023" s="375" t="s">
        <v>73</v>
      </c>
      <c r="D5023" s="375" t="s">
        <v>28061</v>
      </c>
      <c r="F5023" t="str">
        <f t="shared" si="158"/>
        <v>87522</v>
      </c>
      <c r="H5023" s="35">
        <f t="shared" si="159"/>
        <v>74.58</v>
      </c>
    </row>
    <row r="5024" spans="1:8" ht="67.5">
      <c r="A5024" s="375" t="s">
        <v>12411</v>
      </c>
      <c r="B5024" s="330" t="s">
        <v>6800</v>
      </c>
      <c r="C5024" s="375" t="s">
        <v>73</v>
      </c>
      <c r="D5024" s="375" t="s">
        <v>23400</v>
      </c>
      <c r="F5024" t="str">
        <f t="shared" si="158"/>
        <v>87523</v>
      </c>
      <c r="H5024" s="35">
        <f t="shared" si="159"/>
        <v>83.13</v>
      </c>
    </row>
    <row r="5025" spans="1:8" ht="67.5">
      <c r="A5025" s="375" t="s">
        <v>12412</v>
      </c>
      <c r="B5025" s="330" t="s">
        <v>6801</v>
      </c>
      <c r="C5025" s="375" t="s">
        <v>73</v>
      </c>
      <c r="D5025" s="375" t="s">
        <v>28113</v>
      </c>
      <c r="F5025" t="str">
        <f t="shared" si="158"/>
        <v>87524</v>
      </c>
      <c r="H5025" s="35">
        <f t="shared" si="159"/>
        <v>84.06</v>
      </c>
    </row>
    <row r="5026" spans="1:8" ht="67.5">
      <c r="A5026" s="375" t="s">
        <v>12413</v>
      </c>
      <c r="B5026" s="330" t="s">
        <v>6802</v>
      </c>
      <c r="C5026" s="375" t="s">
        <v>73</v>
      </c>
      <c r="D5026" s="375" t="s">
        <v>28114</v>
      </c>
      <c r="F5026" t="str">
        <f t="shared" si="158"/>
        <v>87525</v>
      </c>
      <c r="H5026" s="35">
        <f t="shared" si="159"/>
        <v>128.21</v>
      </c>
    </row>
    <row r="5027" spans="1:8" ht="67.5">
      <c r="A5027" s="375" t="s">
        <v>12414</v>
      </c>
      <c r="B5027" s="330" t="s">
        <v>6803</v>
      </c>
      <c r="C5027" s="375" t="s">
        <v>73</v>
      </c>
      <c r="D5027" s="375" t="s">
        <v>28115</v>
      </c>
      <c r="F5027" t="str">
        <f t="shared" si="158"/>
        <v>87526</v>
      </c>
      <c r="H5027" s="35">
        <f t="shared" si="159"/>
        <v>129.4</v>
      </c>
    </row>
    <row r="5028" spans="1:8" ht="67.5">
      <c r="A5028" s="375" t="s">
        <v>12415</v>
      </c>
      <c r="B5028" s="330" t="s">
        <v>3584</v>
      </c>
      <c r="C5028" s="375" t="s">
        <v>73</v>
      </c>
      <c r="D5028" s="375" t="s">
        <v>28116</v>
      </c>
      <c r="F5028" t="str">
        <f t="shared" si="158"/>
        <v>89043</v>
      </c>
      <c r="H5028" s="35">
        <f t="shared" si="159"/>
        <v>78.260000000000005</v>
      </c>
    </row>
    <row r="5029" spans="1:8" ht="67.5">
      <c r="A5029" s="375" t="s">
        <v>12416</v>
      </c>
      <c r="B5029" s="330" t="s">
        <v>3585</v>
      </c>
      <c r="C5029" s="375" t="s">
        <v>73</v>
      </c>
      <c r="D5029" s="375" t="s">
        <v>26550</v>
      </c>
      <c r="F5029" t="str">
        <f t="shared" si="158"/>
        <v>89168</v>
      </c>
      <c r="H5029" s="35">
        <f t="shared" si="159"/>
        <v>80.59</v>
      </c>
    </row>
    <row r="5030" spans="1:8" ht="81">
      <c r="A5030" s="375" t="s">
        <v>12417</v>
      </c>
      <c r="B5030" s="330" t="s">
        <v>6804</v>
      </c>
      <c r="C5030" s="375" t="s">
        <v>73</v>
      </c>
      <c r="D5030" s="375" t="s">
        <v>28117</v>
      </c>
      <c r="F5030" t="str">
        <f t="shared" si="158"/>
        <v>89977</v>
      </c>
      <c r="H5030" s="35">
        <f t="shared" si="159"/>
        <v>136.77000000000001</v>
      </c>
    </row>
    <row r="5031" spans="1:8" ht="67.5">
      <c r="A5031" s="375" t="s">
        <v>12418</v>
      </c>
      <c r="B5031" s="330" t="s">
        <v>3586</v>
      </c>
      <c r="C5031" s="375" t="s">
        <v>73</v>
      </c>
      <c r="D5031" s="375" t="s">
        <v>27324</v>
      </c>
      <c r="F5031" t="str">
        <f t="shared" si="158"/>
        <v>90112</v>
      </c>
      <c r="H5031" s="35">
        <f t="shared" si="159"/>
        <v>73.97</v>
      </c>
    </row>
    <row r="5032" spans="1:8" ht="40.5">
      <c r="A5032" s="375" t="s">
        <v>12419</v>
      </c>
      <c r="B5032" s="330" t="s">
        <v>6805</v>
      </c>
      <c r="C5032" s="375" t="s">
        <v>83</v>
      </c>
      <c r="D5032" s="375" t="s">
        <v>28118</v>
      </c>
      <c r="F5032" t="str">
        <f t="shared" si="158"/>
        <v>95474</v>
      </c>
      <c r="H5032" s="35">
        <f t="shared" si="159"/>
        <v>742.04</v>
      </c>
    </row>
    <row r="5033" spans="1:8" ht="67.5">
      <c r="A5033" s="375" t="s">
        <v>12420</v>
      </c>
      <c r="B5033" s="330" t="s">
        <v>3587</v>
      </c>
      <c r="C5033" s="375" t="s">
        <v>73</v>
      </c>
      <c r="D5033" s="375" t="s">
        <v>24388</v>
      </c>
      <c r="F5033" t="str">
        <f t="shared" si="158"/>
        <v>89282</v>
      </c>
      <c r="H5033" s="35">
        <f t="shared" si="159"/>
        <v>61.39</v>
      </c>
    </row>
    <row r="5034" spans="1:8" ht="67.5">
      <c r="A5034" s="375" t="s">
        <v>12421</v>
      </c>
      <c r="B5034" s="330" t="s">
        <v>3588</v>
      </c>
      <c r="C5034" s="375" t="s">
        <v>73</v>
      </c>
      <c r="D5034" s="375" t="s">
        <v>28119</v>
      </c>
      <c r="F5034" t="str">
        <f t="shared" si="158"/>
        <v>89283</v>
      </c>
      <c r="H5034" s="35">
        <f t="shared" si="159"/>
        <v>62.39</v>
      </c>
    </row>
    <row r="5035" spans="1:8" ht="67.5">
      <c r="A5035" s="375" t="s">
        <v>12422</v>
      </c>
      <c r="B5035" s="330" t="s">
        <v>6806</v>
      </c>
      <c r="C5035" s="375" t="s">
        <v>73</v>
      </c>
      <c r="D5035" s="375" t="s">
        <v>27564</v>
      </c>
      <c r="F5035" t="str">
        <f t="shared" si="158"/>
        <v>89284</v>
      </c>
      <c r="H5035" s="35">
        <f t="shared" si="159"/>
        <v>55.78</v>
      </c>
    </row>
    <row r="5036" spans="1:8" ht="67.5">
      <c r="A5036" s="375" t="s">
        <v>12423</v>
      </c>
      <c r="B5036" s="330" t="s">
        <v>3589</v>
      </c>
      <c r="C5036" s="375" t="s">
        <v>73</v>
      </c>
      <c r="D5036" s="375" t="s">
        <v>28120</v>
      </c>
      <c r="F5036" t="str">
        <f t="shared" si="158"/>
        <v>89285</v>
      </c>
      <c r="H5036" s="35">
        <f t="shared" si="159"/>
        <v>56.77</v>
      </c>
    </row>
    <row r="5037" spans="1:8" ht="67.5">
      <c r="A5037" s="375" t="s">
        <v>12424</v>
      </c>
      <c r="B5037" s="330" t="s">
        <v>3590</v>
      </c>
      <c r="C5037" s="375" t="s">
        <v>73</v>
      </c>
      <c r="D5037" s="375" t="s">
        <v>25276</v>
      </c>
      <c r="F5037" t="str">
        <f t="shared" si="158"/>
        <v>89286</v>
      </c>
      <c r="H5037" s="35">
        <f t="shared" si="159"/>
        <v>66.62</v>
      </c>
    </row>
    <row r="5038" spans="1:8" ht="67.5">
      <c r="A5038" s="375" t="s">
        <v>12425</v>
      </c>
      <c r="B5038" s="330" t="s">
        <v>3591</v>
      </c>
      <c r="C5038" s="375" t="s">
        <v>73</v>
      </c>
      <c r="D5038" s="375" t="s">
        <v>28121</v>
      </c>
      <c r="F5038" t="str">
        <f t="shared" si="158"/>
        <v>89287</v>
      </c>
      <c r="H5038" s="35">
        <f t="shared" si="159"/>
        <v>67.61</v>
      </c>
    </row>
    <row r="5039" spans="1:8" ht="67.5">
      <c r="A5039" s="375" t="s">
        <v>12426</v>
      </c>
      <c r="B5039" s="330" t="s">
        <v>3592</v>
      </c>
      <c r="C5039" s="375" t="s">
        <v>73</v>
      </c>
      <c r="D5039" s="375" t="s">
        <v>28122</v>
      </c>
      <c r="F5039" t="str">
        <f t="shared" si="158"/>
        <v>89288</v>
      </c>
      <c r="H5039" s="35">
        <f t="shared" si="159"/>
        <v>58.89</v>
      </c>
    </row>
    <row r="5040" spans="1:8" ht="67.5">
      <c r="A5040" s="375" t="s">
        <v>12427</v>
      </c>
      <c r="B5040" s="330" t="s">
        <v>3593</v>
      </c>
      <c r="C5040" s="375" t="s">
        <v>73</v>
      </c>
      <c r="D5040" s="375" t="s">
        <v>24472</v>
      </c>
      <c r="F5040" t="str">
        <f t="shared" si="158"/>
        <v>89289</v>
      </c>
      <c r="H5040" s="35">
        <f t="shared" si="159"/>
        <v>59.89</v>
      </c>
    </row>
    <row r="5041" spans="1:8" ht="67.5">
      <c r="A5041" s="375" t="s">
        <v>12428</v>
      </c>
      <c r="B5041" s="330" t="s">
        <v>3594</v>
      </c>
      <c r="C5041" s="375" t="s">
        <v>73</v>
      </c>
      <c r="D5041" s="375" t="s">
        <v>25026</v>
      </c>
      <c r="F5041" t="str">
        <f t="shared" si="158"/>
        <v>89290</v>
      </c>
      <c r="H5041" s="35">
        <f t="shared" si="159"/>
        <v>71.95</v>
      </c>
    </row>
    <row r="5042" spans="1:8" ht="67.5">
      <c r="A5042" s="375" t="s">
        <v>12429</v>
      </c>
      <c r="B5042" s="330" t="s">
        <v>3595</v>
      </c>
      <c r="C5042" s="375" t="s">
        <v>73</v>
      </c>
      <c r="D5042" s="375" t="s">
        <v>28123</v>
      </c>
      <c r="F5042" t="str">
        <f t="shared" si="158"/>
        <v>89291</v>
      </c>
      <c r="H5042" s="35">
        <f t="shared" si="159"/>
        <v>73.05</v>
      </c>
    </row>
    <row r="5043" spans="1:8" ht="67.5">
      <c r="A5043" s="375" t="s">
        <v>12430</v>
      </c>
      <c r="B5043" s="330" t="s">
        <v>3596</v>
      </c>
      <c r="C5043" s="375" t="s">
        <v>73</v>
      </c>
      <c r="D5043" s="375" t="s">
        <v>25317</v>
      </c>
      <c r="F5043" t="str">
        <f t="shared" si="158"/>
        <v>89292</v>
      </c>
      <c r="H5043" s="35">
        <f t="shared" si="159"/>
        <v>66.400000000000006</v>
      </c>
    </row>
    <row r="5044" spans="1:8" ht="67.5">
      <c r="A5044" s="375" t="s">
        <v>12431</v>
      </c>
      <c r="B5044" s="330" t="s">
        <v>3597</v>
      </c>
      <c r="C5044" s="375" t="s">
        <v>73</v>
      </c>
      <c r="D5044" s="375" t="s">
        <v>28124</v>
      </c>
      <c r="F5044" t="str">
        <f t="shared" si="158"/>
        <v>89293</v>
      </c>
      <c r="H5044" s="35">
        <f t="shared" si="159"/>
        <v>67.5</v>
      </c>
    </row>
    <row r="5045" spans="1:8" ht="67.5">
      <c r="A5045" s="375" t="s">
        <v>12432</v>
      </c>
      <c r="B5045" s="330" t="s">
        <v>3598</v>
      </c>
      <c r="C5045" s="375" t="s">
        <v>73</v>
      </c>
      <c r="D5045" s="375" t="s">
        <v>28125</v>
      </c>
      <c r="F5045" t="str">
        <f t="shared" si="158"/>
        <v>89294</v>
      </c>
      <c r="H5045" s="35">
        <f t="shared" si="159"/>
        <v>79.05</v>
      </c>
    </row>
    <row r="5046" spans="1:8" ht="67.5">
      <c r="A5046" s="375" t="s">
        <v>12433</v>
      </c>
      <c r="B5046" s="330" t="s">
        <v>3599</v>
      </c>
      <c r="C5046" s="375" t="s">
        <v>73</v>
      </c>
      <c r="D5046" s="375" t="s">
        <v>23931</v>
      </c>
      <c r="F5046" t="str">
        <f t="shared" si="158"/>
        <v>89295</v>
      </c>
      <c r="H5046" s="35">
        <f t="shared" si="159"/>
        <v>80.150000000000006</v>
      </c>
    </row>
    <row r="5047" spans="1:8" ht="67.5">
      <c r="A5047" s="375" t="s">
        <v>12434</v>
      </c>
      <c r="B5047" s="330" t="s">
        <v>3600</v>
      </c>
      <c r="C5047" s="375" t="s">
        <v>73</v>
      </c>
      <c r="D5047" s="375" t="s">
        <v>28126</v>
      </c>
      <c r="F5047" t="str">
        <f t="shared" si="158"/>
        <v>89296</v>
      </c>
      <c r="H5047" s="35">
        <f t="shared" si="159"/>
        <v>70.48</v>
      </c>
    </row>
    <row r="5048" spans="1:8" ht="67.5">
      <c r="A5048" s="375" t="s">
        <v>12435</v>
      </c>
      <c r="B5048" s="330" t="s">
        <v>3601</v>
      </c>
      <c r="C5048" s="375" t="s">
        <v>73</v>
      </c>
      <c r="D5048" s="375" t="s">
        <v>28127</v>
      </c>
      <c r="F5048" t="str">
        <f t="shared" si="158"/>
        <v>89297</v>
      </c>
      <c r="H5048" s="35">
        <f t="shared" si="159"/>
        <v>71.58</v>
      </c>
    </row>
    <row r="5049" spans="1:8" ht="67.5">
      <c r="A5049" s="375" t="s">
        <v>12436</v>
      </c>
      <c r="B5049" s="330" t="s">
        <v>3602</v>
      </c>
      <c r="C5049" s="375" t="s">
        <v>73</v>
      </c>
      <c r="D5049" s="375" t="s">
        <v>24803</v>
      </c>
      <c r="F5049" t="str">
        <f t="shared" si="158"/>
        <v>89298</v>
      </c>
      <c r="H5049" s="35">
        <f t="shared" si="159"/>
        <v>73.66</v>
      </c>
    </row>
    <row r="5050" spans="1:8" ht="67.5">
      <c r="A5050" s="375" t="s">
        <v>12437</v>
      </c>
      <c r="B5050" s="330" t="s">
        <v>3603</v>
      </c>
      <c r="C5050" s="375" t="s">
        <v>73</v>
      </c>
      <c r="D5050" s="375" t="s">
        <v>27785</v>
      </c>
      <c r="F5050" t="str">
        <f t="shared" si="158"/>
        <v>89299</v>
      </c>
      <c r="H5050" s="35">
        <f t="shared" si="159"/>
        <v>75.069999999999993</v>
      </c>
    </row>
    <row r="5051" spans="1:8" ht="67.5">
      <c r="A5051" s="375" t="s">
        <v>12438</v>
      </c>
      <c r="B5051" s="330" t="s">
        <v>3604</v>
      </c>
      <c r="C5051" s="375" t="s">
        <v>73</v>
      </c>
      <c r="D5051" s="375" t="s">
        <v>24411</v>
      </c>
      <c r="F5051" t="str">
        <f t="shared" si="158"/>
        <v>89300</v>
      </c>
      <c r="H5051" s="35">
        <f t="shared" si="159"/>
        <v>68.040000000000006</v>
      </c>
    </row>
    <row r="5052" spans="1:8" ht="67.5">
      <c r="A5052" s="375" t="s">
        <v>12439</v>
      </c>
      <c r="B5052" s="330" t="s">
        <v>3605</v>
      </c>
      <c r="C5052" s="375" t="s">
        <v>73</v>
      </c>
      <c r="D5052" s="375" t="s">
        <v>28128</v>
      </c>
      <c r="F5052" t="str">
        <f t="shared" si="158"/>
        <v>89301</v>
      </c>
      <c r="H5052" s="35">
        <f t="shared" si="159"/>
        <v>69.45</v>
      </c>
    </row>
    <row r="5053" spans="1:8" ht="67.5">
      <c r="A5053" s="375" t="s">
        <v>12440</v>
      </c>
      <c r="B5053" s="330" t="s">
        <v>3606</v>
      </c>
      <c r="C5053" s="375" t="s">
        <v>73</v>
      </c>
      <c r="D5053" s="375" t="s">
        <v>28129</v>
      </c>
      <c r="F5053" t="str">
        <f t="shared" si="158"/>
        <v>89302</v>
      </c>
      <c r="H5053" s="35">
        <f t="shared" si="159"/>
        <v>82.52</v>
      </c>
    </row>
    <row r="5054" spans="1:8" ht="67.5">
      <c r="A5054" s="375" t="s">
        <v>12441</v>
      </c>
      <c r="B5054" s="330" t="s">
        <v>3607</v>
      </c>
      <c r="C5054" s="375" t="s">
        <v>73</v>
      </c>
      <c r="D5054" s="375" t="s">
        <v>28130</v>
      </c>
      <c r="F5054" t="str">
        <f t="shared" si="158"/>
        <v>89303</v>
      </c>
      <c r="H5054" s="35">
        <f t="shared" si="159"/>
        <v>83.92</v>
      </c>
    </row>
    <row r="5055" spans="1:8" ht="67.5">
      <c r="A5055" s="375" t="s">
        <v>12442</v>
      </c>
      <c r="B5055" s="330" t="s">
        <v>3608</v>
      </c>
      <c r="C5055" s="375" t="s">
        <v>73</v>
      </c>
      <c r="D5055" s="375" t="s">
        <v>24088</v>
      </c>
      <c r="F5055" t="str">
        <f t="shared" si="158"/>
        <v>89304</v>
      </c>
      <c r="H5055" s="35">
        <f t="shared" si="159"/>
        <v>73.42</v>
      </c>
    </row>
    <row r="5056" spans="1:8" ht="67.5">
      <c r="A5056" s="375" t="s">
        <v>12443</v>
      </c>
      <c r="B5056" s="330" t="s">
        <v>3609</v>
      </c>
      <c r="C5056" s="375" t="s">
        <v>73</v>
      </c>
      <c r="D5056" s="375" t="s">
        <v>24578</v>
      </c>
      <c r="F5056" t="str">
        <f t="shared" si="158"/>
        <v>89305</v>
      </c>
      <c r="H5056" s="35">
        <f t="shared" si="159"/>
        <v>74.819999999999993</v>
      </c>
    </row>
    <row r="5057" spans="1:8" ht="67.5">
      <c r="A5057" s="375" t="s">
        <v>12444</v>
      </c>
      <c r="B5057" s="330" t="s">
        <v>3610</v>
      </c>
      <c r="C5057" s="375" t="s">
        <v>73</v>
      </c>
      <c r="D5057" s="375" t="s">
        <v>28131</v>
      </c>
      <c r="F5057" t="str">
        <f t="shared" si="158"/>
        <v>89306</v>
      </c>
      <c r="H5057" s="35">
        <f t="shared" si="159"/>
        <v>84.47</v>
      </c>
    </row>
    <row r="5058" spans="1:8" ht="67.5">
      <c r="A5058" s="375" t="s">
        <v>12445</v>
      </c>
      <c r="B5058" s="330" t="s">
        <v>3611</v>
      </c>
      <c r="C5058" s="375" t="s">
        <v>73</v>
      </c>
      <c r="D5058" s="375" t="s">
        <v>28132</v>
      </c>
      <c r="F5058" t="str">
        <f t="shared" si="158"/>
        <v>89307</v>
      </c>
      <c r="H5058" s="35">
        <f t="shared" si="159"/>
        <v>86.03</v>
      </c>
    </row>
    <row r="5059" spans="1:8" ht="67.5">
      <c r="A5059" s="375" t="s">
        <v>12446</v>
      </c>
      <c r="B5059" s="330" t="s">
        <v>3612</v>
      </c>
      <c r="C5059" s="375" t="s">
        <v>73</v>
      </c>
      <c r="D5059" s="375" t="s">
        <v>24629</v>
      </c>
      <c r="F5059" t="str">
        <f t="shared" si="158"/>
        <v>89308</v>
      </c>
      <c r="H5059" s="35">
        <f t="shared" si="159"/>
        <v>78.91</v>
      </c>
    </row>
    <row r="5060" spans="1:8" ht="67.5">
      <c r="A5060" s="375" t="s">
        <v>12447</v>
      </c>
      <c r="B5060" s="330" t="s">
        <v>3613</v>
      </c>
      <c r="C5060" s="375" t="s">
        <v>73</v>
      </c>
      <c r="D5060" s="375" t="s">
        <v>28133</v>
      </c>
      <c r="F5060" t="str">
        <f t="shared" si="158"/>
        <v>89309</v>
      </c>
      <c r="H5060" s="35">
        <f t="shared" si="159"/>
        <v>80.459999999999994</v>
      </c>
    </row>
    <row r="5061" spans="1:8" ht="67.5">
      <c r="A5061" s="375" t="s">
        <v>12448</v>
      </c>
      <c r="B5061" s="330" t="s">
        <v>3614</v>
      </c>
      <c r="C5061" s="375" t="s">
        <v>73</v>
      </c>
      <c r="D5061" s="375" t="s">
        <v>28134</v>
      </c>
      <c r="F5061" t="str">
        <f t="shared" ref="F5061:F5124" si="160">TRIM(A5061)</f>
        <v>89310</v>
      </c>
      <c r="H5061" s="35">
        <f t="shared" ref="H5061:H5124" si="161">ROUND(D5061*(1+$H$1),2)</f>
        <v>95.13</v>
      </c>
    </row>
    <row r="5062" spans="1:8" ht="67.5">
      <c r="A5062" s="375" t="s">
        <v>12449</v>
      </c>
      <c r="B5062" s="330" t="s">
        <v>3615</v>
      </c>
      <c r="C5062" s="375" t="s">
        <v>73</v>
      </c>
      <c r="D5062" s="375" t="s">
        <v>28135</v>
      </c>
      <c r="F5062" t="str">
        <f t="shared" si="160"/>
        <v>89311</v>
      </c>
      <c r="H5062" s="35">
        <f t="shared" si="161"/>
        <v>96.69</v>
      </c>
    </row>
    <row r="5063" spans="1:8" ht="67.5">
      <c r="A5063" s="375" t="s">
        <v>12450</v>
      </c>
      <c r="B5063" s="330" t="s">
        <v>3616</v>
      </c>
      <c r="C5063" s="375" t="s">
        <v>73</v>
      </c>
      <c r="D5063" s="375" t="s">
        <v>28136</v>
      </c>
      <c r="F5063" t="str">
        <f t="shared" si="160"/>
        <v>89312</v>
      </c>
      <c r="H5063" s="35">
        <f t="shared" si="161"/>
        <v>85.26</v>
      </c>
    </row>
    <row r="5064" spans="1:8" ht="67.5">
      <c r="A5064" s="375" t="s">
        <v>12451</v>
      </c>
      <c r="B5064" s="330" t="s">
        <v>3617</v>
      </c>
      <c r="C5064" s="375" t="s">
        <v>73</v>
      </c>
      <c r="D5064" s="375" t="s">
        <v>28137</v>
      </c>
      <c r="F5064" t="str">
        <f t="shared" si="160"/>
        <v>89313</v>
      </c>
      <c r="H5064" s="35">
        <f t="shared" si="161"/>
        <v>86.82</v>
      </c>
    </row>
    <row r="5065" spans="1:8" ht="40.5">
      <c r="A5065" s="375" t="s">
        <v>12452</v>
      </c>
      <c r="B5065" s="330" t="s">
        <v>2249</v>
      </c>
      <c r="C5065" s="375" t="s">
        <v>73</v>
      </c>
      <c r="D5065" s="375" t="s">
        <v>24026</v>
      </c>
      <c r="F5065" t="str">
        <f t="shared" si="160"/>
        <v>95465</v>
      </c>
      <c r="H5065" s="35">
        <f t="shared" si="161"/>
        <v>153.63999999999999</v>
      </c>
    </row>
    <row r="5066" spans="1:8" ht="67.5">
      <c r="A5066" s="375" t="s">
        <v>12453</v>
      </c>
      <c r="B5066" s="330" t="s">
        <v>3618</v>
      </c>
      <c r="C5066" s="375" t="s">
        <v>73</v>
      </c>
      <c r="D5066" s="375" t="s">
        <v>28138</v>
      </c>
      <c r="F5066" t="str">
        <f t="shared" si="160"/>
        <v>87447</v>
      </c>
      <c r="H5066" s="35">
        <f t="shared" si="161"/>
        <v>57.43</v>
      </c>
    </row>
    <row r="5067" spans="1:8" ht="67.5">
      <c r="A5067" s="375" t="s">
        <v>12454</v>
      </c>
      <c r="B5067" s="330" t="s">
        <v>3619</v>
      </c>
      <c r="C5067" s="375" t="s">
        <v>73</v>
      </c>
      <c r="D5067" s="375" t="s">
        <v>28139</v>
      </c>
      <c r="F5067" t="str">
        <f t="shared" si="160"/>
        <v>87448</v>
      </c>
      <c r="H5067" s="35">
        <f t="shared" si="161"/>
        <v>57.77</v>
      </c>
    </row>
    <row r="5068" spans="1:8" ht="67.5">
      <c r="A5068" s="375" t="s">
        <v>12455</v>
      </c>
      <c r="B5068" s="330" t="s">
        <v>3620</v>
      </c>
      <c r="C5068" s="375" t="s">
        <v>73</v>
      </c>
      <c r="D5068" s="375" t="s">
        <v>28140</v>
      </c>
      <c r="F5068" t="str">
        <f t="shared" si="160"/>
        <v>87449</v>
      </c>
      <c r="H5068" s="35">
        <f t="shared" si="161"/>
        <v>73.430000000000007</v>
      </c>
    </row>
    <row r="5069" spans="1:8" ht="67.5">
      <c r="A5069" s="375" t="s">
        <v>12456</v>
      </c>
      <c r="B5069" s="330" t="s">
        <v>3621</v>
      </c>
      <c r="C5069" s="375" t="s">
        <v>73</v>
      </c>
      <c r="D5069" s="375" t="s">
        <v>28141</v>
      </c>
      <c r="F5069" t="str">
        <f t="shared" si="160"/>
        <v>87450</v>
      </c>
      <c r="H5069" s="35">
        <f t="shared" si="161"/>
        <v>74.34</v>
      </c>
    </row>
    <row r="5070" spans="1:8" ht="67.5">
      <c r="A5070" s="375" t="s">
        <v>12457</v>
      </c>
      <c r="B5070" s="330" t="s">
        <v>3622</v>
      </c>
      <c r="C5070" s="375" t="s">
        <v>73</v>
      </c>
      <c r="D5070" s="375" t="s">
        <v>28142</v>
      </c>
      <c r="F5070" t="str">
        <f t="shared" si="160"/>
        <v>87451</v>
      </c>
      <c r="H5070" s="35">
        <f t="shared" si="161"/>
        <v>88.82</v>
      </c>
    </row>
    <row r="5071" spans="1:8" ht="67.5">
      <c r="A5071" s="375" t="s">
        <v>12458</v>
      </c>
      <c r="B5071" s="330" t="s">
        <v>3623</v>
      </c>
      <c r="C5071" s="375" t="s">
        <v>73</v>
      </c>
      <c r="D5071" s="375" t="s">
        <v>28143</v>
      </c>
      <c r="F5071" t="str">
        <f t="shared" si="160"/>
        <v>87452</v>
      </c>
      <c r="H5071" s="35">
        <f t="shared" si="161"/>
        <v>89.27</v>
      </c>
    </row>
    <row r="5072" spans="1:8" ht="67.5">
      <c r="A5072" s="375" t="s">
        <v>12459</v>
      </c>
      <c r="B5072" s="330" t="s">
        <v>6807</v>
      </c>
      <c r="C5072" s="375" t="s">
        <v>73</v>
      </c>
      <c r="D5072" s="375" t="s">
        <v>28144</v>
      </c>
      <c r="F5072" t="str">
        <f t="shared" si="160"/>
        <v>87453</v>
      </c>
      <c r="H5072" s="35">
        <f t="shared" si="161"/>
        <v>53.06</v>
      </c>
    </row>
    <row r="5073" spans="1:8" ht="67.5">
      <c r="A5073" s="375" t="s">
        <v>12460</v>
      </c>
      <c r="B5073" s="330" t="s">
        <v>6808</v>
      </c>
      <c r="C5073" s="375" t="s">
        <v>73</v>
      </c>
      <c r="D5073" s="375" t="s">
        <v>28145</v>
      </c>
      <c r="F5073" t="str">
        <f t="shared" si="160"/>
        <v>87454</v>
      </c>
      <c r="H5073" s="35">
        <f t="shared" si="161"/>
        <v>53.84</v>
      </c>
    </row>
    <row r="5074" spans="1:8" ht="67.5">
      <c r="A5074" s="375" t="s">
        <v>12461</v>
      </c>
      <c r="B5074" s="330" t="s">
        <v>6809</v>
      </c>
      <c r="C5074" s="375" t="s">
        <v>73</v>
      </c>
      <c r="D5074" s="375" t="s">
        <v>28146</v>
      </c>
      <c r="F5074" t="str">
        <f t="shared" si="160"/>
        <v>87455</v>
      </c>
      <c r="H5074" s="35">
        <f t="shared" si="161"/>
        <v>68.11</v>
      </c>
    </row>
    <row r="5075" spans="1:8" ht="67.5">
      <c r="A5075" s="375" t="s">
        <v>12462</v>
      </c>
      <c r="B5075" s="330" t="s">
        <v>6810</v>
      </c>
      <c r="C5075" s="375" t="s">
        <v>73</v>
      </c>
      <c r="D5075" s="375" t="s">
        <v>28147</v>
      </c>
      <c r="F5075" t="str">
        <f t="shared" si="160"/>
        <v>87456</v>
      </c>
      <c r="H5075" s="35">
        <f t="shared" si="161"/>
        <v>69.37</v>
      </c>
    </row>
    <row r="5076" spans="1:8" ht="67.5">
      <c r="A5076" s="375" t="s">
        <v>12463</v>
      </c>
      <c r="B5076" s="330" t="s">
        <v>6811</v>
      </c>
      <c r="C5076" s="375" t="s">
        <v>73</v>
      </c>
      <c r="D5076" s="375" t="s">
        <v>28148</v>
      </c>
      <c r="F5076" t="str">
        <f t="shared" si="160"/>
        <v>87457</v>
      </c>
      <c r="H5076" s="35">
        <f t="shared" si="161"/>
        <v>82.75</v>
      </c>
    </row>
    <row r="5077" spans="1:8" ht="67.5">
      <c r="A5077" s="375" t="s">
        <v>12464</v>
      </c>
      <c r="B5077" s="330" t="s">
        <v>6812</v>
      </c>
      <c r="C5077" s="375" t="s">
        <v>73</v>
      </c>
      <c r="D5077" s="375" t="s">
        <v>24619</v>
      </c>
      <c r="F5077" t="str">
        <f t="shared" si="160"/>
        <v>87458</v>
      </c>
      <c r="H5077" s="35">
        <f t="shared" si="161"/>
        <v>83.89</v>
      </c>
    </row>
    <row r="5078" spans="1:8" ht="67.5">
      <c r="A5078" s="375" t="s">
        <v>12465</v>
      </c>
      <c r="B5078" s="330" t="s">
        <v>3624</v>
      </c>
      <c r="C5078" s="375" t="s">
        <v>73</v>
      </c>
      <c r="D5078" s="375" t="s">
        <v>28149</v>
      </c>
      <c r="F5078" t="str">
        <f t="shared" si="160"/>
        <v>87459</v>
      </c>
      <c r="H5078" s="35">
        <f t="shared" si="161"/>
        <v>64.56</v>
      </c>
    </row>
    <row r="5079" spans="1:8" ht="67.5">
      <c r="A5079" s="375" t="s">
        <v>12466</v>
      </c>
      <c r="B5079" s="330" t="s">
        <v>3625</v>
      </c>
      <c r="C5079" s="375" t="s">
        <v>73</v>
      </c>
      <c r="D5079" s="375" t="s">
        <v>14024</v>
      </c>
      <c r="F5079" t="str">
        <f t="shared" si="160"/>
        <v>87460</v>
      </c>
      <c r="H5079" s="35">
        <f t="shared" si="161"/>
        <v>65.34</v>
      </c>
    </row>
    <row r="5080" spans="1:8" ht="67.5">
      <c r="A5080" s="375" t="s">
        <v>12467</v>
      </c>
      <c r="B5080" s="330" t="s">
        <v>3626</v>
      </c>
      <c r="C5080" s="375" t="s">
        <v>73</v>
      </c>
      <c r="D5080" s="375" t="s">
        <v>28150</v>
      </c>
      <c r="F5080" t="str">
        <f t="shared" si="160"/>
        <v>87461</v>
      </c>
      <c r="H5080" s="35">
        <f t="shared" si="161"/>
        <v>80.599999999999994</v>
      </c>
    </row>
    <row r="5081" spans="1:8" ht="67.5">
      <c r="A5081" s="375" t="s">
        <v>12468</v>
      </c>
      <c r="B5081" s="330" t="s">
        <v>3627</v>
      </c>
      <c r="C5081" s="375" t="s">
        <v>73</v>
      </c>
      <c r="D5081" s="375" t="s">
        <v>25207</v>
      </c>
      <c r="F5081" t="str">
        <f t="shared" si="160"/>
        <v>87462</v>
      </c>
      <c r="H5081" s="35">
        <f t="shared" si="161"/>
        <v>81.510000000000005</v>
      </c>
    </row>
    <row r="5082" spans="1:8" ht="67.5">
      <c r="A5082" s="375" t="s">
        <v>12469</v>
      </c>
      <c r="B5082" s="330" t="s">
        <v>3628</v>
      </c>
      <c r="C5082" s="375" t="s">
        <v>73</v>
      </c>
      <c r="D5082" s="375" t="s">
        <v>28151</v>
      </c>
      <c r="F5082" t="str">
        <f t="shared" si="160"/>
        <v>87463</v>
      </c>
      <c r="H5082" s="35">
        <f t="shared" si="161"/>
        <v>95.39</v>
      </c>
    </row>
    <row r="5083" spans="1:8" ht="67.5">
      <c r="A5083" s="375" t="s">
        <v>12470</v>
      </c>
      <c r="B5083" s="330" t="s">
        <v>3629</v>
      </c>
      <c r="C5083" s="375" t="s">
        <v>73</v>
      </c>
      <c r="D5083" s="375" t="s">
        <v>28152</v>
      </c>
      <c r="F5083" t="str">
        <f t="shared" si="160"/>
        <v>87464</v>
      </c>
      <c r="H5083" s="35">
        <f t="shared" si="161"/>
        <v>96.52</v>
      </c>
    </row>
    <row r="5084" spans="1:8" ht="67.5">
      <c r="A5084" s="375" t="s">
        <v>12471</v>
      </c>
      <c r="B5084" s="330" t="s">
        <v>6813</v>
      </c>
      <c r="C5084" s="375" t="s">
        <v>73</v>
      </c>
      <c r="D5084" s="375" t="s">
        <v>28153</v>
      </c>
      <c r="F5084" t="str">
        <f t="shared" si="160"/>
        <v>87465</v>
      </c>
      <c r="H5084" s="35">
        <f t="shared" si="161"/>
        <v>57.08</v>
      </c>
    </row>
    <row r="5085" spans="1:8" ht="67.5">
      <c r="A5085" s="375" t="s">
        <v>12472</v>
      </c>
      <c r="B5085" s="330" t="s">
        <v>6814</v>
      </c>
      <c r="C5085" s="375" t="s">
        <v>73</v>
      </c>
      <c r="D5085" s="375" t="s">
        <v>24987</v>
      </c>
      <c r="F5085" t="str">
        <f t="shared" si="160"/>
        <v>87466</v>
      </c>
      <c r="H5085" s="35">
        <f t="shared" si="161"/>
        <v>57.86</v>
      </c>
    </row>
    <row r="5086" spans="1:8" ht="67.5">
      <c r="A5086" s="375" t="s">
        <v>12473</v>
      </c>
      <c r="B5086" s="330" t="s">
        <v>6815</v>
      </c>
      <c r="C5086" s="375" t="s">
        <v>73</v>
      </c>
      <c r="D5086" s="375" t="s">
        <v>26656</v>
      </c>
      <c r="F5086" t="str">
        <f t="shared" si="160"/>
        <v>87467</v>
      </c>
      <c r="H5086" s="35">
        <f t="shared" si="161"/>
        <v>72.510000000000005</v>
      </c>
    </row>
    <row r="5087" spans="1:8" ht="67.5">
      <c r="A5087" s="375" t="s">
        <v>12475</v>
      </c>
      <c r="B5087" s="330" t="s">
        <v>6816</v>
      </c>
      <c r="C5087" s="375" t="s">
        <v>73</v>
      </c>
      <c r="D5087" s="375" t="s">
        <v>24088</v>
      </c>
      <c r="F5087" t="str">
        <f t="shared" si="160"/>
        <v>87468</v>
      </c>
      <c r="H5087" s="35">
        <f t="shared" si="161"/>
        <v>73.42</v>
      </c>
    </row>
    <row r="5088" spans="1:8" ht="67.5">
      <c r="A5088" s="375" t="s">
        <v>12476</v>
      </c>
      <c r="B5088" s="330" t="s">
        <v>6817</v>
      </c>
      <c r="C5088" s="375" t="s">
        <v>73</v>
      </c>
      <c r="D5088" s="375" t="s">
        <v>28154</v>
      </c>
      <c r="F5088" t="str">
        <f t="shared" si="160"/>
        <v>87469</v>
      </c>
      <c r="H5088" s="35">
        <f t="shared" si="161"/>
        <v>87.32</v>
      </c>
    </row>
    <row r="5089" spans="1:8" ht="67.5">
      <c r="A5089" s="375" t="s">
        <v>12477</v>
      </c>
      <c r="B5089" s="330" t="s">
        <v>6818</v>
      </c>
      <c r="C5089" s="375" t="s">
        <v>73</v>
      </c>
      <c r="D5089" s="375" t="s">
        <v>28155</v>
      </c>
      <c r="F5089" t="str">
        <f t="shared" si="160"/>
        <v>87470</v>
      </c>
      <c r="H5089" s="35">
        <f t="shared" si="161"/>
        <v>88.45</v>
      </c>
    </row>
    <row r="5090" spans="1:8" ht="67.5">
      <c r="A5090" s="375" t="s">
        <v>12478</v>
      </c>
      <c r="B5090" s="330" t="s">
        <v>3630</v>
      </c>
      <c r="C5090" s="375" t="s">
        <v>73</v>
      </c>
      <c r="D5090" s="375" t="s">
        <v>28156</v>
      </c>
      <c r="F5090" t="str">
        <f t="shared" si="160"/>
        <v>89044</v>
      </c>
      <c r="H5090" s="35">
        <f t="shared" si="161"/>
        <v>57.23</v>
      </c>
    </row>
    <row r="5091" spans="1:8" ht="67.5">
      <c r="A5091" s="375" t="s">
        <v>12479</v>
      </c>
      <c r="B5091" s="330" t="s">
        <v>3631</v>
      </c>
      <c r="C5091" s="375" t="s">
        <v>73</v>
      </c>
      <c r="D5091" s="375" t="s">
        <v>17669</v>
      </c>
      <c r="F5091" t="str">
        <f t="shared" si="160"/>
        <v>89169</v>
      </c>
      <c r="H5091" s="35">
        <f t="shared" si="161"/>
        <v>58.18</v>
      </c>
    </row>
    <row r="5092" spans="1:8" ht="67.5">
      <c r="A5092" s="375" t="s">
        <v>12480</v>
      </c>
      <c r="B5092" s="330" t="s">
        <v>6819</v>
      </c>
      <c r="C5092" s="375" t="s">
        <v>73</v>
      </c>
      <c r="D5092" s="375" t="s">
        <v>28157</v>
      </c>
      <c r="F5092" t="str">
        <f t="shared" si="160"/>
        <v>89978</v>
      </c>
      <c r="H5092" s="35">
        <f t="shared" si="161"/>
        <v>73.8</v>
      </c>
    </row>
    <row r="5093" spans="1:8" ht="40.5">
      <c r="A5093" s="375" t="s">
        <v>6820</v>
      </c>
      <c r="B5093" s="330" t="s">
        <v>3632</v>
      </c>
      <c r="C5093" s="375" t="s">
        <v>73</v>
      </c>
      <c r="D5093" s="375" t="s">
        <v>24900</v>
      </c>
      <c r="F5093" t="str">
        <f t="shared" si="160"/>
        <v>73937/1</v>
      </c>
      <c r="H5093" s="35">
        <f t="shared" si="161"/>
        <v>128.38999999999999</v>
      </c>
    </row>
    <row r="5094" spans="1:8" ht="40.5">
      <c r="A5094" s="375" t="s">
        <v>6821</v>
      </c>
      <c r="B5094" s="330" t="s">
        <v>3633</v>
      </c>
      <c r="C5094" s="375" t="s">
        <v>73</v>
      </c>
      <c r="D5094" s="375" t="s">
        <v>28158</v>
      </c>
      <c r="F5094" t="str">
        <f t="shared" si="160"/>
        <v>73937/3</v>
      </c>
      <c r="H5094" s="35">
        <f t="shared" si="161"/>
        <v>128.62</v>
      </c>
    </row>
    <row r="5095" spans="1:8" ht="40.5">
      <c r="A5095" s="375" t="s">
        <v>6822</v>
      </c>
      <c r="B5095" s="330" t="s">
        <v>3634</v>
      </c>
      <c r="C5095" s="375" t="s">
        <v>73</v>
      </c>
      <c r="D5095" s="375" t="s">
        <v>28159</v>
      </c>
      <c r="F5095" t="str">
        <f t="shared" si="160"/>
        <v>73937/5</v>
      </c>
      <c r="H5095" s="35">
        <f t="shared" si="161"/>
        <v>222.66</v>
      </c>
    </row>
    <row r="5096" spans="1:8" ht="54">
      <c r="A5096" s="375" t="s">
        <v>12481</v>
      </c>
      <c r="B5096" s="330" t="s">
        <v>3635</v>
      </c>
      <c r="C5096" s="375" t="s">
        <v>73</v>
      </c>
      <c r="D5096" s="375" t="s">
        <v>28160</v>
      </c>
      <c r="F5096" t="str">
        <f t="shared" si="160"/>
        <v>89453</v>
      </c>
      <c r="H5096" s="35">
        <f t="shared" si="161"/>
        <v>64.5</v>
      </c>
    </row>
    <row r="5097" spans="1:8" ht="54">
      <c r="A5097" s="375" t="s">
        <v>12482</v>
      </c>
      <c r="B5097" s="330" t="s">
        <v>3636</v>
      </c>
      <c r="C5097" s="375" t="s">
        <v>73</v>
      </c>
      <c r="D5097" s="375" t="s">
        <v>28161</v>
      </c>
      <c r="F5097" t="str">
        <f t="shared" si="160"/>
        <v>89454</v>
      </c>
      <c r="H5097" s="35">
        <f t="shared" si="161"/>
        <v>61.23</v>
      </c>
    </row>
    <row r="5098" spans="1:8" ht="54">
      <c r="A5098" s="375" t="s">
        <v>12483</v>
      </c>
      <c r="B5098" s="330" t="s">
        <v>3637</v>
      </c>
      <c r="C5098" s="375" t="s">
        <v>73</v>
      </c>
      <c r="D5098" s="375" t="s">
        <v>28162</v>
      </c>
      <c r="F5098" t="str">
        <f t="shared" si="160"/>
        <v>89455</v>
      </c>
      <c r="H5098" s="35">
        <f t="shared" si="161"/>
        <v>79.48</v>
      </c>
    </row>
    <row r="5099" spans="1:8" ht="54">
      <c r="A5099" s="375" t="s">
        <v>12484</v>
      </c>
      <c r="B5099" s="330" t="s">
        <v>3638</v>
      </c>
      <c r="C5099" s="375" t="s">
        <v>73</v>
      </c>
      <c r="D5099" s="375" t="s">
        <v>28163</v>
      </c>
      <c r="F5099" t="str">
        <f t="shared" si="160"/>
        <v>89456</v>
      </c>
      <c r="H5099" s="35">
        <f t="shared" si="161"/>
        <v>75.58</v>
      </c>
    </row>
    <row r="5100" spans="1:8" ht="54">
      <c r="A5100" s="375" t="s">
        <v>12485</v>
      </c>
      <c r="B5100" s="330" t="s">
        <v>3639</v>
      </c>
      <c r="C5100" s="375" t="s">
        <v>73</v>
      </c>
      <c r="D5100" s="375" t="s">
        <v>28164</v>
      </c>
      <c r="F5100" t="str">
        <f t="shared" si="160"/>
        <v>89457</v>
      </c>
      <c r="H5100" s="35">
        <f t="shared" si="161"/>
        <v>68.900000000000006</v>
      </c>
    </row>
    <row r="5101" spans="1:8" ht="54">
      <c r="A5101" s="375" t="s">
        <v>12486</v>
      </c>
      <c r="B5101" s="330" t="s">
        <v>3640</v>
      </c>
      <c r="C5101" s="375" t="s">
        <v>73</v>
      </c>
      <c r="D5101" s="375" t="s">
        <v>28165</v>
      </c>
      <c r="F5101" t="str">
        <f t="shared" si="160"/>
        <v>89458</v>
      </c>
      <c r="H5101" s="35">
        <f t="shared" si="161"/>
        <v>63.74</v>
      </c>
    </row>
    <row r="5102" spans="1:8" ht="54">
      <c r="A5102" s="375" t="s">
        <v>12487</v>
      </c>
      <c r="B5102" s="330" t="s">
        <v>3641</v>
      </c>
      <c r="C5102" s="375" t="s">
        <v>73</v>
      </c>
      <c r="D5102" s="375" t="s">
        <v>26976</v>
      </c>
      <c r="F5102" t="str">
        <f t="shared" si="160"/>
        <v>89459</v>
      </c>
      <c r="H5102" s="35">
        <f t="shared" si="161"/>
        <v>85.48</v>
      </c>
    </row>
    <row r="5103" spans="1:8" ht="54">
      <c r="A5103" s="375" t="s">
        <v>12488</v>
      </c>
      <c r="B5103" s="330" t="s">
        <v>3642</v>
      </c>
      <c r="C5103" s="375" t="s">
        <v>73</v>
      </c>
      <c r="D5103" s="375" t="s">
        <v>28166</v>
      </c>
      <c r="F5103" t="str">
        <f t="shared" si="160"/>
        <v>89460</v>
      </c>
      <c r="H5103" s="35">
        <f t="shared" si="161"/>
        <v>79.209999999999994</v>
      </c>
    </row>
    <row r="5104" spans="1:8" ht="54">
      <c r="A5104" s="375" t="s">
        <v>12489</v>
      </c>
      <c r="B5104" s="330" t="s">
        <v>3643</v>
      </c>
      <c r="C5104" s="375" t="s">
        <v>73</v>
      </c>
      <c r="D5104" s="375" t="s">
        <v>24341</v>
      </c>
      <c r="F5104" t="str">
        <f t="shared" si="160"/>
        <v>89462</v>
      </c>
      <c r="H5104" s="35">
        <f t="shared" si="161"/>
        <v>74.5</v>
      </c>
    </row>
    <row r="5105" spans="1:8" ht="54">
      <c r="A5105" s="375" t="s">
        <v>12490</v>
      </c>
      <c r="B5105" s="330" t="s">
        <v>3644</v>
      </c>
      <c r="C5105" s="375" t="s">
        <v>73</v>
      </c>
      <c r="D5105" s="375" t="s">
        <v>23370</v>
      </c>
      <c r="F5105" t="str">
        <f t="shared" si="160"/>
        <v>89463</v>
      </c>
      <c r="H5105" s="35">
        <f t="shared" si="161"/>
        <v>71.53</v>
      </c>
    </row>
    <row r="5106" spans="1:8" ht="54">
      <c r="A5106" s="375" t="s">
        <v>12491</v>
      </c>
      <c r="B5106" s="330" t="s">
        <v>3645</v>
      </c>
      <c r="C5106" s="375" t="s">
        <v>73</v>
      </c>
      <c r="D5106" s="375" t="s">
        <v>28167</v>
      </c>
      <c r="F5106" t="str">
        <f t="shared" si="160"/>
        <v>89464</v>
      </c>
      <c r="H5106" s="35">
        <f t="shared" si="161"/>
        <v>98.49</v>
      </c>
    </row>
    <row r="5107" spans="1:8" ht="54">
      <c r="A5107" s="375" t="s">
        <v>12492</v>
      </c>
      <c r="B5107" s="330" t="s">
        <v>3646</v>
      </c>
      <c r="C5107" s="375" t="s">
        <v>73</v>
      </c>
      <c r="D5107" s="375" t="s">
        <v>24753</v>
      </c>
      <c r="F5107" t="str">
        <f t="shared" si="160"/>
        <v>89465</v>
      </c>
      <c r="H5107" s="35">
        <f t="shared" si="161"/>
        <v>94.98</v>
      </c>
    </row>
    <row r="5108" spans="1:8" ht="54">
      <c r="A5108" s="375" t="s">
        <v>12493</v>
      </c>
      <c r="B5108" s="330" t="s">
        <v>3647</v>
      </c>
      <c r="C5108" s="375" t="s">
        <v>73</v>
      </c>
      <c r="D5108" s="375" t="s">
        <v>24532</v>
      </c>
      <c r="F5108" t="str">
        <f t="shared" si="160"/>
        <v>89466</v>
      </c>
      <c r="H5108" s="35">
        <f t="shared" si="161"/>
        <v>79.23</v>
      </c>
    </row>
    <row r="5109" spans="1:8" ht="54">
      <c r="A5109" s="375" t="s">
        <v>12494</v>
      </c>
      <c r="B5109" s="330" t="s">
        <v>3648</v>
      </c>
      <c r="C5109" s="375" t="s">
        <v>73</v>
      </c>
      <c r="D5109" s="375" t="s">
        <v>24830</v>
      </c>
      <c r="F5109" t="str">
        <f t="shared" si="160"/>
        <v>89467</v>
      </c>
      <c r="H5109" s="35">
        <f t="shared" si="161"/>
        <v>74.11</v>
      </c>
    </row>
    <row r="5110" spans="1:8" ht="54">
      <c r="A5110" s="375" t="s">
        <v>12495</v>
      </c>
      <c r="B5110" s="330" t="s">
        <v>3649</v>
      </c>
      <c r="C5110" s="375" t="s">
        <v>73</v>
      </c>
      <c r="D5110" s="375" t="s">
        <v>24850</v>
      </c>
      <c r="F5110" t="str">
        <f t="shared" si="160"/>
        <v>89468</v>
      </c>
      <c r="H5110" s="35">
        <f t="shared" si="161"/>
        <v>104.23</v>
      </c>
    </row>
    <row r="5111" spans="1:8" ht="54">
      <c r="A5111" s="375" t="s">
        <v>12496</v>
      </c>
      <c r="B5111" s="330" t="s">
        <v>3650</v>
      </c>
      <c r="C5111" s="375" t="s">
        <v>73</v>
      </c>
      <c r="D5111" s="375" t="s">
        <v>28168</v>
      </c>
      <c r="F5111" t="str">
        <f t="shared" si="160"/>
        <v>89469</v>
      </c>
      <c r="H5111" s="35">
        <f t="shared" si="161"/>
        <v>98.1</v>
      </c>
    </row>
    <row r="5112" spans="1:8" ht="54">
      <c r="A5112" s="375" t="s">
        <v>12497</v>
      </c>
      <c r="B5112" s="330" t="s">
        <v>3651</v>
      </c>
      <c r="C5112" s="375" t="s">
        <v>73</v>
      </c>
      <c r="D5112" s="375" t="s">
        <v>24639</v>
      </c>
      <c r="F5112" t="str">
        <f t="shared" si="160"/>
        <v>89470</v>
      </c>
      <c r="H5112" s="35">
        <f t="shared" si="161"/>
        <v>78.64</v>
      </c>
    </row>
    <row r="5113" spans="1:8" ht="67.5">
      <c r="A5113" s="375" t="s">
        <v>12498</v>
      </c>
      <c r="B5113" s="330" t="s">
        <v>3652</v>
      </c>
      <c r="C5113" s="375" t="s">
        <v>73</v>
      </c>
      <c r="D5113" s="375" t="s">
        <v>28169</v>
      </c>
      <c r="F5113" t="str">
        <f t="shared" si="160"/>
        <v>89471</v>
      </c>
      <c r="H5113" s="35">
        <f t="shared" si="161"/>
        <v>75.37</v>
      </c>
    </row>
    <row r="5114" spans="1:8" ht="54">
      <c r="A5114" s="375" t="s">
        <v>12499</v>
      </c>
      <c r="B5114" s="330" t="s">
        <v>3653</v>
      </c>
      <c r="C5114" s="375" t="s">
        <v>73</v>
      </c>
      <c r="D5114" s="375" t="s">
        <v>25668</v>
      </c>
      <c r="F5114" t="str">
        <f t="shared" si="160"/>
        <v>89472</v>
      </c>
      <c r="H5114" s="35">
        <f t="shared" si="161"/>
        <v>93.27</v>
      </c>
    </row>
    <row r="5115" spans="1:8" ht="67.5">
      <c r="A5115" s="375" t="s">
        <v>12500</v>
      </c>
      <c r="B5115" s="330" t="s">
        <v>3654</v>
      </c>
      <c r="C5115" s="375" t="s">
        <v>73</v>
      </c>
      <c r="D5115" s="375" t="s">
        <v>25388</v>
      </c>
      <c r="F5115" t="str">
        <f t="shared" si="160"/>
        <v>89473</v>
      </c>
      <c r="H5115" s="35">
        <f t="shared" si="161"/>
        <v>89.62</v>
      </c>
    </row>
    <row r="5116" spans="1:8" ht="54">
      <c r="A5116" s="375" t="s">
        <v>12501</v>
      </c>
      <c r="B5116" s="330" t="s">
        <v>3655</v>
      </c>
      <c r="C5116" s="375" t="s">
        <v>73</v>
      </c>
      <c r="D5116" s="375" t="s">
        <v>28170</v>
      </c>
      <c r="F5116" t="str">
        <f t="shared" si="160"/>
        <v>89474</v>
      </c>
      <c r="H5116" s="35">
        <f t="shared" si="161"/>
        <v>87.06</v>
      </c>
    </row>
    <row r="5117" spans="1:8" ht="67.5">
      <c r="A5117" s="375" t="s">
        <v>12502</v>
      </c>
      <c r="B5117" s="330" t="s">
        <v>3656</v>
      </c>
      <c r="C5117" s="375" t="s">
        <v>73</v>
      </c>
      <c r="D5117" s="375" t="s">
        <v>28171</v>
      </c>
      <c r="F5117" t="str">
        <f t="shared" si="160"/>
        <v>89475</v>
      </c>
      <c r="H5117" s="35">
        <f t="shared" si="161"/>
        <v>80.069999999999993</v>
      </c>
    </row>
    <row r="5118" spans="1:8" ht="54">
      <c r="A5118" s="375" t="s">
        <v>12503</v>
      </c>
      <c r="B5118" s="330" t="s">
        <v>3657</v>
      </c>
      <c r="C5118" s="375" t="s">
        <v>73</v>
      </c>
      <c r="D5118" s="375" t="s">
        <v>28172</v>
      </c>
      <c r="F5118" t="str">
        <f t="shared" si="160"/>
        <v>89476</v>
      </c>
      <c r="H5118" s="35">
        <f t="shared" si="161"/>
        <v>103.54</v>
      </c>
    </row>
    <row r="5119" spans="1:8" ht="67.5">
      <c r="A5119" s="375" t="s">
        <v>12504</v>
      </c>
      <c r="B5119" s="330" t="s">
        <v>3658</v>
      </c>
      <c r="C5119" s="375" t="s">
        <v>73</v>
      </c>
      <c r="D5119" s="375" t="s">
        <v>25197</v>
      </c>
      <c r="F5119" t="str">
        <f t="shared" si="160"/>
        <v>89477</v>
      </c>
      <c r="H5119" s="35">
        <f t="shared" si="161"/>
        <v>95.7</v>
      </c>
    </row>
    <row r="5120" spans="1:8" ht="54">
      <c r="A5120" s="375" t="s">
        <v>12505</v>
      </c>
      <c r="B5120" s="330" t="s">
        <v>3659</v>
      </c>
      <c r="C5120" s="375" t="s">
        <v>73</v>
      </c>
      <c r="D5120" s="375" t="s">
        <v>28173</v>
      </c>
      <c r="F5120" t="str">
        <f t="shared" si="160"/>
        <v>89478</v>
      </c>
      <c r="H5120" s="35">
        <f t="shared" si="161"/>
        <v>88.89</v>
      </c>
    </row>
    <row r="5121" spans="1:8" ht="67.5">
      <c r="A5121" s="375" t="s">
        <v>12506</v>
      </c>
      <c r="B5121" s="330" t="s">
        <v>3660</v>
      </c>
      <c r="C5121" s="375" t="s">
        <v>73</v>
      </c>
      <c r="D5121" s="375" t="s">
        <v>28174</v>
      </c>
      <c r="F5121" t="str">
        <f t="shared" si="160"/>
        <v>89479</v>
      </c>
      <c r="H5121" s="35">
        <f t="shared" si="161"/>
        <v>85.91</v>
      </c>
    </row>
    <row r="5122" spans="1:8" ht="54">
      <c r="A5122" s="375" t="s">
        <v>12507</v>
      </c>
      <c r="B5122" s="330" t="s">
        <v>3661</v>
      </c>
      <c r="C5122" s="375" t="s">
        <v>73</v>
      </c>
      <c r="D5122" s="375" t="s">
        <v>28175</v>
      </c>
      <c r="F5122" t="str">
        <f t="shared" si="160"/>
        <v>89480</v>
      </c>
      <c r="H5122" s="35">
        <f t="shared" si="161"/>
        <v>112.53</v>
      </c>
    </row>
    <row r="5123" spans="1:8" ht="67.5">
      <c r="A5123" s="375" t="s">
        <v>12508</v>
      </c>
      <c r="B5123" s="330" t="s">
        <v>3662</v>
      </c>
      <c r="C5123" s="375" t="s">
        <v>73</v>
      </c>
      <c r="D5123" s="375" t="s">
        <v>28176</v>
      </c>
      <c r="F5123" t="str">
        <f t="shared" si="160"/>
        <v>89483</v>
      </c>
      <c r="H5123" s="35">
        <f t="shared" si="161"/>
        <v>109.26</v>
      </c>
    </row>
    <row r="5124" spans="1:8" ht="54">
      <c r="A5124" s="375" t="s">
        <v>12509</v>
      </c>
      <c r="B5124" s="330" t="s">
        <v>3663</v>
      </c>
      <c r="C5124" s="375" t="s">
        <v>73</v>
      </c>
      <c r="D5124" s="375" t="s">
        <v>28177</v>
      </c>
      <c r="F5124" t="str">
        <f t="shared" si="160"/>
        <v>89484</v>
      </c>
      <c r="H5124" s="35">
        <f t="shared" si="161"/>
        <v>97.63</v>
      </c>
    </row>
    <row r="5125" spans="1:8" ht="67.5">
      <c r="A5125" s="375" t="s">
        <v>12510</v>
      </c>
      <c r="B5125" s="330" t="s">
        <v>3664</v>
      </c>
      <c r="C5125" s="375" t="s">
        <v>73</v>
      </c>
      <c r="D5125" s="375" t="s">
        <v>28178</v>
      </c>
      <c r="F5125" t="str">
        <f t="shared" ref="F5125:F5188" si="162">TRIM(A5125)</f>
        <v>89486</v>
      </c>
      <c r="H5125" s="35">
        <f t="shared" ref="H5125:H5188" si="163">ROUND(D5125*(1+$H$1),2)</f>
        <v>90.93</v>
      </c>
    </row>
    <row r="5126" spans="1:8" ht="54">
      <c r="A5126" s="375" t="s">
        <v>12511</v>
      </c>
      <c r="B5126" s="330" t="s">
        <v>3665</v>
      </c>
      <c r="C5126" s="375" t="s">
        <v>73</v>
      </c>
      <c r="D5126" s="375" t="s">
        <v>28179</v>
      </c>
      <c r="F5126" t="str">
        <f t="shared" si="162"/>
        <v>89487</v>
      </c>
      <c r="H5126" s="35">
        <f t="shared" si="163"/>
        <v>122.53</v>
      </c>
    </row>
    <row r="5127" spans="1:8" ht="67.5">
      <c r="A5127" s="375" t="s">
        <v>12512</v>
      </c>
      <c r="B5127" s="330" t="s">
        <v>3666</v>
      </c>
      <c r="C5127" s="375" t="s">
        <v>73</v>
      </c>
      <c r="D5127" s="375" t="s">
        <v>28180</v>
      </c>
      <c r="F5127" t="str">
        <f t="shared" si="162"/>
        <v>89488</v>
      </c>
      <c r="H5127" s="35">
        <f t="shared" si="163"/>
        <v>114.84</v>
      </c>
    </row>
    <row r="5128" spans="1:8" ht="54">
      <c r="A5128" s="375" t="s">
        <v>12513</v>
      </c>
      <c r="B5128" s="330" t="s">
        <v>6823</v>
      </c>
      <c r="C5128" s="375" t="s">
        <v>73</v>
      </c>
      <c r="D5128" s="375" t="s">
        <v>28181</v>
      </c>
      <c r="F5128" t="str">
        <f t="shared" si="162"/>
        <v>91815</v>
      </c>
      <c r="H5128" s="35">
        <f t="shared" si="163"/>
        <v>64.459999999999994</v>
      </c>
    </row>
    <row r="5129" spans="1:8" ht="67.5">
      <c r="A5129" s="375" t="s">
        <v>12514</v>
      </c>
      <c r="B5129" s="330" t="s">
        <v>3667</v>
      </c>
      <c r="C5129" s="375" t="s">
        <v>73</v>
      </c>
      <c r="D5129" s="375" t="s">
        <v>24570</v>
      </c>
      <c r="F5129" t="str">
        <f t="shared" si="162"/>
        <v>91816</v>
      </c>
      <c r="H5129" s="35">
        <f t="shared" si="163"/>
        <v>74.680000000000007</v>
      </c>
    </row>
    <row r="5130" spans="1:8" ht="54">
      <c r="A5130" s="375" t="s">
        <v>12515</v>
      </c>
      <c r="B5130" s="330" t="s">
        <v>6824</v>
      </c>
      <c r="C5130" s="375" t="s">
        <v>73</v>
      </c>
      <c r="D5130" s="375" t="s">
        <v>28182</v>
      </c>
      <c r="F5130" t="str">
        <f t="shared" si="162"/>
        <v>72139</v>
      </c>
      <c r="H5130" s="35">
        <f t="shared" si="163"/>
        <v>590.30999999999995</v>
      </c>
    </row>
    <row r="5131" spans="1:8" ht="54">
      <c r="A5131" s="375" t="s">
        <v>12516</v>
      </c>
      <c r="B5131" s="330" t="s">
        <v>3668</v>
      </c>
      <c r="C5131" s="375" t="s">
        <v>73</v>
      </c>
      <c r="D5131" s="375" t="s">
        <v>28183</v>
      </c>
      <c r="F5131" t="str">
        <f t="shared" si="162"/>
        <v>72175</v>
      </c>
      <c r="H5131" s="35">
        <f t="shared" si="163"/>
        <v>594.78</v>
      </c>
    </row>
    <row r="5132" spans="1:8" ht="54">
      <c r="A5132" s="375" t="s">
        <v>12517</v>
      </c>
      <c r="B5132" s="330" t="s">
        <v>3669</v>
      </c>
      <c r="C5132" s="375" t="s">
        <v>73</v>
      </c>
      <c r="D5132" s="375" t="s">
        <v>28184</v>
      </c>
      <c r="F5132" t="str">
        <f t="shared" si="162"/>
        <v>72176</v>
      </c>
      <c r="H5132" s="35">
        <f t="shared" si="163"/>
        <v>598.92999999999995</v>
      </c>
    </row>
    <row r="5133" spans="1:8" ht="27">
      <c r="A5133" s="375" t="s">
        <v>12518</v>
      </c>
      <c r="B5133" s="330" t="s">
        <v>6825</v>
      </c>
      <c r="C5133" s="375" t="s">
        <v>73</v>
      </c>
      <c r="D5133" s="375" t="s">
        <v>26105</v>
      </c>
      <c r="F5133" t="str">
        <f t="shared" si="162"/>
        <v>72178</v>
      </c>
      <c r="H5133" s="35">
        <f t="shared" si="163"/>
        <v>26.78</v>
      </c>
    </row>
    <row r="5134" spans="1:8" ht="27">
      <c r="A5134" s="375" t="s">
        <v>12519</v>
      </c>
      <c r="B5134" s="330" t="s">
        <v>3670</v>
      </c>
      <c r="C5134" s="375" t="s">
        <v>73</v>
      </c>
      <c r="D5134" s="375" t="s">
        <v>28185</v>
      </c>
      <c r="F5134" t="str">
        <f t="shared" si="162"/>
        <v>72179</v>
      </c>
      <c r="H5134" s="35">
        <f t="shared" si="163"/>
        <v>63.82</v>
      </c>
    </row>
    <row r="5135" spans="1:8" ht="40.5">
      <c r="A5135" s="375" t="s">
        <v>12520</v>
      </c>
      <c r="B5135" s="330" t="s">
        <v>3671</v>
      </c>
      <c r="C5135" s="375" t="s">
        <v>73</v>
      </c>
      <c r="D5135" s="375" t="s">
        <v>14895</v>
      </c>
      <c r="F5135" t="str">
        <f t="shared" si="162"/>
        <v>72180</v>
      </c>
      <c r="H5135" s="35">
        <f t="shared" si="163"/>
        <v>17.420000000000002</v>
      </c>
    </row>
    <row r="5136" spans="1:8" ht="40.5">
      <c r="A5136" s="375" t="s">
        <v>12521</v>
      </c>
      <c r="B5136" s="330" t="s">
        <v>3672</v>
      </c>
      <c r="C5136" s="375" t="s">
        <v>73</v>
      </c>
      <c r="D5136" s="375" t="s">
        <v>22819</v>
      </c>
      <c r="F5136" t="str">
        <f t="shared" si="162"/>
        <v>72181</v>
      </c>
      <c r="H5136" s="35">
        <f t="shared" si="163"/>
        <v>35.479999999999997</v>
      </c>
    </row>
    <row r="5137" spans="1:8" ht="54">
      <c r="A5137" s="375" t="s">
        <v>6826</v>
      </c>
      <c r="B5137" s="330" t="s">
        <v>3673</v>
      </c>
      <c r="C5137" s="375" t="s">
        <v>73</v>
      </c>
      <c r="D5137" s="375" t="s">
        <v>28186</v>
      </c>
      <c r="F5137" t="str">
        <f t="shared" si="162"/>
        <v>73774/1</v>
      </c>
      <c r="H5137" s="35">
        <f t="shared" si="163"/>
        <v>347.59</v>
      </c>
    </row>
    <row r="5138" spans="1:8" ht="40.5">
      <c r="A5138" s="375" t="s">
        <v>6827</v>
      </c>
      <c r="B5138" s="330" t="s">
        <v>6828</v>
      </c>
      <c r="C5138" s="375" t="s">
        <v>73</v>
      </c>
      <c r="D5138" s="375" t="s">
        <v>27173</v>
      </c>
      <c r="F5138" t="str">
        <f t="shared" si="162"/>
        <v>73909/1</v>
      </c>
      <c r="H5138" s="35">
        <f t="shared" si="163"/>
        <v>256.27999999999997</v>
      </c>
    </row>
    <row r="5139" spans="1:8" ht="54">
      <c r="A5139" s="375" t="s">
        <v>6829</v>
      </c>
      <c r="B5139" s="330" t="s">
        <v>3674</v>
      </c>
      <c r="C5139" s="375" t="s">
        <v>73</v>
      </c>
      <c r="D5139" s="375" t="s">
        <v>28187</v>
      </c>
      <c r="F5139" t="str">
        <f t="shared" si="162"/>
        <v>74229/1</v>
      </c>
      <c r="H5139" s="35">
        <f t="shared" si="163"/>
        <v>794.66</v>
      </c>
    </row>
    <row r="5140" spans="1:8" ht="40.5">
      <c r="A5140" s="375" t="s">
        <v>12522</v>
      </c>
      <c r="B5140" s="330" t="s">
        <v>6830</v>
      </c>
      <c r="C5140" s="375" t="s">
        <v>73</v>
      </c>
      <c r="D5140" s="375" t="s">
        <v>28188</v>
      </c>
      <c r="F5140" t="str">
        <f t="shared" si="162"/>
        <v>79627</v>
      </c>
      <c r="H5140" s="35">
        <f t="shared" si="163"/>
        <v>415.49</v>
      </c>
    </row>
    <row r="5141" spans="1:8" ht="54">
      <c r="A5141" s="375" t="s">
        <v>12523</v>
      </c>
      <c r="B5141" s="330" t="s">
        <v>6831</v>
      </c>
      <c r="C5141" s="375" t="s">
        <v>73</v>
      </c>
      <c r="D5141" s="375" t="s">
        <v>23680</v>
      </c>
      <c r="F5141" t="str">
        <f t="shared" si="162"/>
        <v>96358</v>
      </c>
      <c r="H5141" s="35">
        <f t="shared" si="163"/>
        <v>88.16</v>
      </c>
    </row>
    <row r="5142" spans="1:8" ht="54">
      <c r="A5142" s="375" t="s">
        <v>12524</v>
      </c>
      <c r="B5142" s="330" t="s">
        <v>6832</v>
      </c>
      <c r="C5142" s="375" t="s">
        <v>73</v>
      </c>
      <c r="D5142" s="375" t="s">
        <v>28189</v>
      </c>
      <c r="F5142" t="str">
        <f t="shared" si="162"/>
        <v>96359</v>
      </c>
      <c r="H5142" s="35">
        <f t="shared" si="163"/>
        <v>97.29</v>
      </c>
    </row>
    <row r="5143" spans="1:8" ht="54">
      <c r="A5143" s="375" t="s">
        <v>12525</v>
      </c>
      <c r="B5143" s="330" t="s">
        <v>6833</v>
      </c>
      <c r="C5143" s="375" t="s">
        <v>73</v>
      </c>
      <c r="D5143" s="375" t="s">
        <v>28190</v>
      </c>
      <c r="F5143" t="str">
        <f t="shared" si="162"/>
        <v>96360</v>
      </c>
      <c r="H5143" s="35">
        <f t="shared" si="163"/>
        <v>111.72</v>
      </c>
    </row>
    <row r="5144" spans="1:8" ht="54">
      <c r="A5144" s="375" t="s">
        <v>12526</v>
      </c>
      <c r="B5144" s="330" t="s">
        <v>6834</v>
      </c>
      <c r="C5144" s="375" t="s">
        <v>73</v>
      </c>
      <c r="D5144" s="375" t="s">
        <v>28191</v>
      </c>
      <c r="F5144" t="str">
        <f t="shared" si="162"/>
        <v>96361</v>
      </c>
      <c r="H5144" s="35">
        <f t="shared" si="163"/>
        <v>129.29</v>
      </c>
    </row>
    <row r="5145" spans="1:8" ht="54">
      <c r="A5145" s="375" t="s">
        <v>12527</v>
      </c>
      <c r="B5145" s="330" t="s">
        <v>6835</v>
      </c>
      <c r="C5145" s="375" t="s">
        <v>73</v>
      </c>
      <c r="D5145" s="375" t="s">
        <v>28192</v>
      </c>
      <c r="F5145" t="str">
        <f t="shared" si="162"/>
        <v>96362</v>
      </c>
      <c r="H5145" s="35">
        <f t="shared" si="163"/>
        <v>115.49</v>
      </c>
    </row>
    <row r="5146" spans="1:8" ht="54">
      <c r="A5146" s="375" t="s">
        <v>12528</v>
      </c>
      <c r="B5146" s="330" t="s">
        <v>6836</v>
      </c>
      <c r="C5146" s="375" t="s">
        <v>73</v>
      </c>
      <c r="D5146" s="375" t="s">
        <v>28193</v>
      </c>
      <c r="F5146" t="str">
        <f t="shared" si="162"/>
        <v>96363</v>
      </c>
      <c r="H5146" s="35">
        <f t="shared" si="163"/>
        <v>125.07</v>
      </c>
    </row>
    <row r="5147" spans="1:8" ht="54">
      <c r="A5147" s="375" t="s">
        <v>12529</v>
      </c>
      <c r="B5147" s="330" t="s">
        <v>6837</v>
      </c>
      <c r="C5147" s="375" t="s">
        <v>73</v>
      </c>
      <c r="D5147" s="375" t="s">
        <v>28194</v>
      </c>
      <c r="F5147" t="str">
        <f t="shared" si="162"/>
        <v>96364</v>
      </c>
      <c r="H5147" s="35">
        <f t="shared" si="163"/>
        <v>139.04</v>
      </c>
    </row>
    <row r="5148" spans="1:8" ht="54">
      <c r="A5148" s="375" t="s">
        <v>12530</v>
      </c>
      <c r="B5148" s="330" t="s">
        <v>6838</v>
      </c>
      <c r="C5148" s="375" t="s">
        <v>73</v>
      </c>
      <c r="D5148" s="375" t="s">
        <v>28195</v>
      </c>
      <c r="F5148" t="str">
        <f t="shared" si="162"/>
        <v>96365</v>
      </c>
      <c r="H5148" s="35">
        <f t="shared" si="163"/>
        <v>157.05000000000001</v>
      </c>
    </row>
    <row r="5149" spans="1:8" ht="54">
      <c r="A5149" s="375" t="s">
        <v>12531</v>
      </c>
      <c r="B5149" s="330" t="s">
        <v>6839</v>
      </c>
      <c r="C5149" s="375" t="s">
        <v>73</v>
      </c>
      <c r="D5149" s="375" t="s">
        <v>28196</v>
      </c>
      <c r="F5149" t="str">
        <f t="shared" si="162"/>
        <v>96366</v>
      </c>
      <c r="H5149" s="35">
        <f t="shared" si="163"/>
        <v>142.82</v>
      </c>
    </row>
    <row r="5150" spans="1:8" ht="54">
      <c r="A5150" s="375" t="s">
        <v>12532</v>
      </c>
      <c r="B5150" s="330" t="s">
        <v>6840</v>
      </c>
      <c r="C5150" s="375" t="s">
        <v>73</v>
      </c>
      <c r="D5150" s="375" t="s">
        <v>28197</v>
      </c>
      <c r="F5150" t="str">
        <f t="shared" si="162"/>
        <v>96367</v>
      </c>
      <c r="H5150" s="35">
        <f t="shared" si="163"/>
        <v>152.82</v>
      </c>
    </row>
    <row r="5151" spans="1:8" ht="54">
      <c r="A5151" s="375" t="s">
        <v>12533</v>
      </c>
      <c r="B5151" s="330" t="s">
        <v>6841</v>
      </c>
      <c r="C5151" s="375" t="s">
        <v>73</v>
      </c>
      <c r="D5151" s="375" t="s">
        <v>28198</v>
      </c>
      <c r="F5151" t="str">
        <f t="shared" si="162"/>
        <v>96368</v>
      </c>
      <c r="H5151" s="35">
        <f t="shared" si="163"/>
        <v>166.37</v>
      </c>
    </row>
    <row r="5152" spans="1:8" ht="54">
      <c r="A5152" s="375" t="s">
        <v>12534</v>
      </c>
      <c r="B5152" s="330" t="s">
        <v>6842</v>
      </c>
      <c r="C5152" s="375" t="s">
        <v>73</v>
      </c>
      <c r="D5152" s="375" t="s">
        <v>28199</v>
      </c>
      <c r="F5152" t="str">
        <f t="shared" si="162"/>
        <v>96369</v>
      </c>
      <c r="H5152" s="35">
        <f t="shared" si="163"/>
        <v>184.81</v>
      </c>
    </row>
    <row r="5153" spans="1:8" ht="54">
      <c r="A5153" s="375" t="s">
        <v>12535</v>
      </c>
      <c r="B5153" s="330" t="s">
        <v>6843</v>
      </c>
      <c r="C5153" s="375" t="s">
        <v>73</v>
      </c>
      <c r="D5153" s="375" t="s">
        <v>26445</v>
      </c>
      <c r="F5153" t="str">
        <f t="shared" si="162"/>
        <v>96370</v>
      </c>
      <c r="H5153" s="35">
        <f t="shared" si="163"/>
        <v>56.49</v>
      </c>
    </row>
    <row r="5154" spans="1:8" ht="54">
      <c r="A5154" s="375" t="s">
        <v>12536</v>
      </c>
      <c r="B5154" s="330" t="s">
        <v>6844</v>
      </c>
      <c r="C5154" s="375" t="s">
        <v>73</v>
      </c>
      <c r="D5154" s="375" t="s">
        <v>26970</v>
      </c>
      <c r="F5154" t="str">
        <f t="shared" si="162"/>
        <v>96371</v>
      </c>
      <c r="H5154" s="35">
        <f t="shared" si="163"/>
        <v>65.38</v>
      </c>
    </row>
    <row r="5155" spans="1:8" ht="27">
      <c r="A5155" s="375" t="s">
        <v>12537</v>
      </c>
      <c r="B5155" s="330" t="s">
        <v>6845</v>
      </c>
      <c r="C5155" s="375" t="s">
        <v>73</v>
      </c>
      <c r="D5155" s="375" t="s">
        <v>26929</v>
      </c>
      <c r="F5155" t="str">
        <f t="shared" si="162"/>
        <v>96372</v>
      </c>
      <c r="H5155" s="35">
        <f t="shared" si="163"/>
        <v>20.52</v>
      </c>
    </row>
    <row r="5156" spans="1:8" ht="27">
      <c r="A5156" s="375" t="s">
        <v>12538</v>
      </c>
      <c r="B5156" s="330" t="s">
        <v>6846</v>
      </c>
      <c r="C5156" s="375" t="s">
        <v>75</v>
      </c>
      <c r="D5156" s="375" t="s">
        <v>13220</v>
      </c>
      <c r="F5156" t="str">
        <f t="shared" si="162"/>
        <v>96373</v>
      </c>
      <c r="H5156" s="35">
        <f t="shared" si="163"/>
        <v>8.6300000000000008</v>
      </c>
    </row>
    <row r="5157" spans="1:8" ht="27">
      <c r="A5157" s="375" t="s">
        <v>12539</v>
      </c>
      <c r="B5157" s="330" t="s">
        <v>6847</v>
      </c>
      <c r="C5157" s="375" t="s">
        <v>75</v>
      </c>
      <c r="D5157" s="375" t="s">
        <v>13843</v>
      </c>
      <c r="F5157" t="str">
        <f t="shared" si="162"/>
        <v>96374</v>
      </c>
      <c r="H5157" s="35">
        <f t="shared" si="163"/>
        <v>30.7</v>
      </c>
    </row>
    <row r="5158" spans="1:8" ht="54">
      <c r="A5158" s="375" t="s">
        <v>6848</v>
      </c>
      <c r="B5158" s="330" t="s">
        <v>3675</v>
      </c>
      <c r="C5158" s="375" t="s">
        <v>73</v>
      </c>
      <c r="D5158" s="375" t="s">
        <v>28200</v>
      </c>
      <c r="F5158" t="str">
        <f t="shared" si="162"/>
        <v>73863/1</v>
      </c>
      <c r="H5158" s="35">
        <f t="shared" si="163"/>
        <v>81.05</v>
      </c>
    </row>
    <row r="5159" spans="1:8" ht="54">
      <c r="A5159" s="375" t="s">
        <v>6849</v>
      </c>
      <c r="B5159" s="330" t="s">
        <v>3676</v>
      </c>
      <c r="C5159" s="375" t="s">
        <v>73</v>
      </c>
      <c r="D5159" s="375" t="s">
        <v>28201</v>
      </c>
      <c r="F5159" t="str">
        <f t="shared" si="162"/>
        <v>73863/2</v>
      </c>
      <c r="H5159" s="35">
        <f t="shared" si="163"/>
        <v>165.92</v>
      </c>
    </row>
    <row r="5160" spans="1:8" ht="54">
      <c r="A5160" s="375" t="s">
        <v>6850</v>
      </c>
      <c r="B5160" s="330" t="s">
        <v>3677</v>
      </c>
      <c r="C5160" s="375" t="s">
        <v>73</v>
      </c>
      <c r="D5160" s="375" t="s">
        <v>28202</v>
      </c>
      <c r="F5160" t="str">
        <f t="shared" si="162"/>
        <v>73790/2</v>
      </c>
      <c r="H5160" s="35">
        <f t="shared" si="163"/>
        <v>62.75</v>
      </c>
    </row>
    <row r="5161" spans="1:8" ht="54">
      <c r="A5161" s="375" t="s">
        <v>6851</v>
      </c>
      <c r="B5161" s="330" t="s">
        <v>3678</v>
      </c>
      <c r="C5161" s="375" t="s">
        <v>73</v>
      </c>
      <c r="D5161" s="375" t="s">
        <v>28203</v>
      </c>
      <c r="F5161" t="str">
        <f t="shared" si="162"/>
        <v>73790/4</v>
      </c>
      <c r="H5161" s="35">
        <f t="shared" si="163"/>
        <v>49.09</v>
      </c>
    </row>
    <row r="5162" spans="1:8" ht="27">
      <c r="A5162" s="375" t="s">
        <v>12540</v>
      </c>
      <c r="B5162" s="330" t="s">
        <v>2250</v>
      </c>
      <c r="C5162" s="375" t="s">
        <v>73</v>
      </c>
      <c r="D5162" s="375" t="s">
        <v>22744</v>
      </c>
      <c r="F5162" t="str">
        <f t="shared" si="162"/>
        <v>83694</v>
      </c>
      <c r="H5162" s="35">
        <f t="shared" si="163"/>
        <v>15.58</v>
      </c>
    </row>
    <row r="5163" spans="1:8" ht="27">
      <c r="A5163" s="375" t="s">
        <v>6852</v>
      </c>
      <c r="B5163" s="330" t="s">
        <v>2251</v>
      </c>
      <c r="C5163" s="375" t="s">
        <v>73</v>
      </c>
      <c r="D5163" s="375" t="s">
        <v>24123</v>
      </c>
      <c r="F5163" t="str">
        <f t="shared" si="162"/>
        <v>83695/1</v>
      </c>
      <c r="H5163" s="35">
        <f t="shared" si="163"/>
        <v>30.67</v>
      </c>
    </row>
    <row r="5164" spans="1:8" ht="27">
      <c r="A5164" s="375" t="s">
        <v>12541</v>
      </c>
      <c r="B5164" s="330" t="s">
        <v>6853</v>
      </c>
      <c r="C5164" s="375" t="s">
        <v>83</v>
      </c>
      <c r="D5164" s="375" t="s">
        <v>13750</v>
      </c>
      <c r="F5164" t="str">
        <f t="shared" si="162"/>
        <v>83771</v>
      </c>
      <c r="H5164" s="35">
        <f t="shared" si="163"/>
        <v>8.86</v>
      </c>
    </row>
    <row r="5165" spans="1:8" ht="40.5">
      <c r="A5165" s="375" t="s">
        <v>12542</v>
      </c>
      <c r="B5165" s="330" t="s">
        <v>3679</v>
      </c>
      <c r="C5165" s="375" t="s">
        <v>73</v>
      </c>
      <c r="D5165" s="375" t="s">
        <v>25750</v>
      </c>
      <c r="F5165" t="str">
        <f t="shared" si="162"/>
        <v>92970</v>
      </c>
      <c r="H5165" s="35">
        <f t="shared" si="163"/>
        <v>13.56</v>
      </c>
    </row>
    <row r="5166" spans="1:8" ht="27">
      <c r="A5166" s="375" t="s">
        <v>28204</v>
      </c>
      <c r="B5166" s="330" t="s">
        <v>28205</v>
      </c>
      <c r="C5166" s="375" t="s">
        <v>73</v>
      </c>
      <c r="D5166" s="375" t="s">
        <v>22591</v>
      </c>
      <c r="F5166" t="str">
        <f t="shared" si="162"/>
        <v>100576</v>
      </c>
      <c r="H5166" s="35">
        <f t="shared" si="163"/>
        <v>1.9</v>
      </c>
    </row>
    <row r="5167" spans="1:8" ht="27">
      <c r="A5167" s="375" t="s">
        <v>28206</v>
      </c>
      <c r="B5167" s="330" t="s">
        <v>28207</v>
      </c>
      <c r="C5167" s="375" t="s">
        <v>73</v>
      </c>
      <c r="D5167" s="375" t="s">
        <v>8124</v>
      </c>
      <c r="F5167" t="str">
        <f t="shared" si="162"/>
        <v>100577</v>
      </c>
      <c r="H5167" s="35">
        <f t="shared" si="163"/>
        <v>0.87</v>
      </c>
    </row>
    <row r="5168" spans="1:8" ht="40.5">
      <c r="A5168" s="375" t="s">
        <v>12544</v>
      </c>
      <c r="B5168" s="330" t="s">
        <v>6854</v>
      </c>
      <c r="C5168" s="375" t="s">
        <v>83</v>
      </c>
      <c r="D5168" s="375" t="s">
        <v>13706</v>
      </c>
      <c r="F5168" t="str">
        <f t="shared" si="162"/>
        <v>96387</v>
      </c>
      <c r="H5168" s="35">
        <f t="shared" si="163"/>
        <v>8.7100000000000009</v>
      </c>
    </row>
    <row r="5169" spans="1:8" ht="54">
      <c r="A5169" s="375" t="s">
        <v>12545</v>
      </c>
      <c r="B5169" s="330" t="s">
        <v>28208</v>
      </c>
      <c r="C5169" s="375" t="s">
        <v>83</v>
      </c>
      <c r="D5169" s="375" t="s">
        <v>11887</v>
      </c>
      <c r="F5169" t="str">
        <f t="shared" si="162"/>
        <v>96388</v>
      </c>
      <c r="H5169" s="35">
        <f t="shared" si="163"/>
        <v>8.82</v>
      </c>
    </row>
    <row r="5170" spans="1:8" ht="54">
      <c r="A5170" s="375" t="s">
        <v>12546</v>
      </c>
      <c r="B5170" s="330" t="s">
        <v>28209</v>
      </c>
      <c r="C5170" s="375" t="s">
        <v>83</v>
      </c>
      <c r="D5170" s="375" t="s">
        <v>28210</v>
      </c>
      <c r="F5170" t="str">
        <f t="shared" si="162"/>
        <v>96389</v>
      </c>
      <c r="H5170" s="35">
        <f t="shared" si="163"/>
        <v>36.99</v>
      </c>
    </row>
    <row r="5171" spans="1:8" ht="54">
      <c r="A5171" s="375" t="s">
        <v>12547</v>
      </c>
      <c r="B5171" s="330" t="s">
        <v>28211</v>
      </c>
      <c r="C5171" s="375" t="s">
        <v>83</v>
      </c>
      <c r="D5171" s="375" t="s">
        <v>24987</v>
      </c>
      <c r="F5171" t="str">
        <f t="shared" si="162"/>
        <v>96390</v>
      </c>
      <c r="H5171" s="35">
        <f t="shared" si="163"/>
        <v>57.86</v>
      </c>
    </row>
    <row r="5172" spans="1:8" ht="54">
      <c r="A5172" s="375" t="s">
        <v>12548</v>
      </c>
      <c r="B5172" s="330" t="s">
        <v>28212</v>
      </c>
      <c r="C5172" s="375" t="s">
        <v>83</v>
      </c>
      <c r="D5172" s="375" t="s">
        <v>28213</v>
      </c>
      <c r="F5172" t="str">
        <f t="shared" si="162"/>
        <v>96391</v>
      </c>
      <c r="H5172" s="35">
        <f t="shared" si="163"/>
        <v>80.39</v>
      </c>
    </row>
    <row r="5173" spans="1:8" ht="54">
      <c r="A5173" s="375" t="s">
        <v>12549</v>
      </c>
      <c r="B5173" s="330" t="s">
        <v>28214</v>
      </c>
      <c r="C5173" s="375" t="s">
        <v>83</v>
      </c>
      <c r="D5173" s="375" t="s">
        <v>28215</v>
      </c>
      <c r="F5173" t="str">
        <f t="shared" si="162"/>
        <v>96392</v>
      </c>
      <c r="H5173" s="35">
        <f t="shared" si="163"/>
        <v>101.83</v>
      </c>
    </row>
    <row r="5174" spans="1:8" ht="40.5">
      <c r="A5174" s="375" t="s">
        <v>12550</v>
      </c>
      <c r="B5174" s="330" t="s">
        <v>28216</v>
      </c>
      <c r="C5174" s="375" t="s">
        <v>83</v>
      </c>
      <c r="D5174" s="375" t="s">
        <v>28217</v>
      </c>
      <c r="F5174" t="str">
        <f t="shared" si="162"/>
        <v>96396</v>
      </c>
      <c r="H5174" s="35">
        <f t="shared" si="163"/>
        <v>153.37</v>
      </c>
    </row>
    <row r="5175" spans="1:8" ht="54">
      <c r="A5175" s="375" t="s">
        <v>12551</v>
      </c>
      <c r="B5175" s="330" t="s">
        <v>28218</v>
      </c>
      <c r="C5175" s="375" t="s">
        <v>83</v>
      </c>
      <c r="D5175" s="375" t="s">
        <v>28219</v>
      </c>
      <c r="F5175" t="str">
        <f t="shared" si="162"/>
        <v>96397</v>
      </c>
      <c r="H5175" s="35">
        <f t="shared" si="163"/>
        <v>192.98</v>
      </c>
    </row>
    <row r="5176" spans="1:8" ht="40.5">
      <c r="A5176" s="375" t="s">
        <v>12552</v>
      </c>
      <c r="B5176" s="330" t="s">
        <v>28220</v>
      </c>
      <c r="C5176" s="375" t="s">
        <v>83</v>
      </c>
      <c r="D5176" s="375" t="s">
        <v>28221</v>
      </c>
      <c r="F5176" t="str">
        <f t="shared" si="162"/>
        <v>96398</v>
      </c>
      <c r="H5176" s="35">
        <f t="shared" si="163"/>
        <v>208.61</v>
      </c>
    </row>
    <row r="5177" spans="1:8" ht="40.5">
      <c r="A5177" s="375" t="s">
        <v>12553</v>
      </c>
      <c r="B5177" s="330" t="s">
        <v>28222</v>
      </c>
      <c r="C5177" s="375" t="s">
        <v>83</v>
      </c>
      <c r="D5177" s="375" t="s">
        <v>28223</v>
      </c>
      <c r="F5177" t="str">
        <f t="shared" si="162"/>
        <v>96399</v>
      </c>
      <c r="H5177" s="35">
        <f t="shared" si="163"/>
        <v>111.26</v>
      </c>
    </row>
    <row r="5178" spans="1:8" ht="40.5">
      <c r="A5178" s="375" t="s">
        <v>12554</v>
      </c>
      <c r="B5178" s="330" t="s">
        <v>28224</v>
      </c>
      <c r="C5178" s="375" t="s">
        <v>83</v>
      </c>
      <c r="D5178" s="375" t="s">
        <v>28225</v>
      </c>
      <c r="F5178" t="str">
        <f t="shared" si="162"/>
        <v>96400</v>
      </c>
      <c r="H5178" s="35">
        <f t="shared" si="163"/>
        <v>141.5</v>
      </c>
    </row>
    <row r="5179" spans="1:8" ht="27">
      <c r="A5179" s="375" t="s">
        <v>12555</v>
      </c>
      <c r="B5179" s="330" t="s">
        <v>28226</v>
      </c>
      <c r="C5179" s="375" t="s">
        <v>73</v>
      </c>
      <c r="D5179" s="375" t="s">
        <v>13706</v>
      </c>
      <c r="F5179" t="str">
        <f t="shared" si="162"/>
        <v>96401</v>
      </c>
      <c r="H5179" s="35">
        <f t="shared" si="163"/>
        <v>8.7100000000000009</v>
      </c>
    </row>
    <row r="5180" spans="1:8" ht="27">
      <c r="A5180" s="375" t="s">
        <v>12556</v>
      </c>
      <c r="B5180" s="330" t="s">
        <v>28227</v>
      </c>
      <c r="C5180" s="375" t="s">
        <v>73</v>
      </c>
      <c r="D5180" s="375" t="s">
        <v>9058</v>
      </c>
      <c r="F5180" t="str">
        <f t="shared" si="162"/>
        <v>96402</v>
      </c>
      <c r="H5180" s="35">
        <f t="shared" si="163"/>
        <v>2.27</v>
      </c>
    </row>
    <row r="5181" spans="1:8" ht="54">
      <c r="A5181" s="375" t="s">
        <v>28228</v>
      </c>
      <c r="B5181" s="330" t="s">
        <v>28229</v>
      </c>
      <c r="C5181" s="375" t="s">
        <v>83</v>
      </c>
      <c r="D5181" s="375" t="s">
        <v>28230</v>
      </c>
      <c r="F5181" t="str">
        <f t="shared" si="162"/>
        <v>100564</v>
      </c>
      <c r="H5181" s="35">
        <f t="shared" si="163"/>
        <v>89.51</v>
      </c>
    </row>
    <row r="5182" spans="1:8" ht="54">
      <c r="A5182" s="375" t="s">
        <v>28231</v>
      </c>
      <c r="B5182" s="330" t="s">
        <v>28232</v>
      </c>
      <c r="C5182" s="375" t="s">
        <v>83</v>
      </c>
      <c r="D5182" s="375" t="s">
        <v>24672</v>
      </c>
      <c r="F5182" t="str">
        <f t="shared" si="162"/>
        <v>100565</v>
      </c>
      <c r="H5182" s="35">
        <f t="shared" si="163"/>
        <v>77.62</v>
      </c>
    </row>
    <row r="5183" spans="1:8" ht="67.5">
      <c r="A5183" s="375" t="s">
        <v>28233</v>
      </c>
      <c r="B5183" s="330" t="s">
        <v>28234</v>
      </c>
      <c r="C5183" s="375" t="s">
        <v>83</v>
      </c>
      <c r="D5183" s="375" t="s">
        <v>28235</v>
      </c>
      <c r="F5183" t="str">
        <f t="shared" si="162"/>
        <v>100566</v>
      </c>
      <c r="H5183" s="35">
        <f t="shared" si="163"/>
        <v>132.94</v>
      </c>
    </row>
    <row r="5184" spans="1:8" ht="67.5">
      <c r="A5184" s="375" t="s">
        <v>28236</v>
      </c>
      <c r="B5184" s="330" t="s">
        <v>28237</v>
      </c>
      <c r="C5184" s="375" t="s">
        <v>83</v>
      </c>
      <c r="D5184" s="375" t="s">
        <v>28238</v>
      </c>
      <c r="F5184" t="str">
        <f t="shared" si="162"/>
        <v>100567</v>
      </c>
      <c r="H5184" s="35">
        <f t="shared" si="163"/>
        <v>153.27000000000001</v>
      </c>
    </row>
    <row r="5185" spans="1:8" ht="67.5">
      <c r="A5185" s="375" t="s">
        <v>28239</v>
      </c>
      <c r="B5185" s="330" t="s">
        <v>28240</v>
      </c>
      <c r="C5185" s="375" t="s">
        <v>83</v>
      </c>
      <c r="D5185" s="375" t="s">
        <v>28241</v>
      </c>
      <c r="F5185" t="str">
        <f t="shared" si="162"/>
        <v>100568</v>
      </c>
      <c r="H5185" s="35">
        <f t="shared" si="163"/>
        <v>173.25</v>
      </c>
    </row>
    <row r="5186" spans="1:8" ht="67.5">
      <c r="A5186" s="375" t="s">
        <v>28242</v>
      </c>
      <c r="B5186" s="330" t="s">
        <v>28243</v>
      </c>
      <c r="C5186" s="375" t="s">
        <v>83</v>
      </c>
      <c r="D5186" s="375" t="s">
        <v>28244</v>
      </c>
      <c r="F5186" t="str">
        <f t="shared" si="162"/>
        <v>100569</v>
      </c>
      <c r="H5186" s="35">
        <f t="shared" si="163"/>
        <v>121.49</v>
      </c>
    </row>
    <row r="5187" spans="1:8" ht="67.5">
      <c r="A5187" s="375" t="s">
        <v>28245</v>
      </c>
      <c r="B5187" s="330" t="s">
        <v>28246</v>
      </c>
      <c r="C5187" s="375" t="s">
        <v>83</v>
      </c>
      <c r="D5187" s="375" t="s">
        <v>28247</v>
      </c>
      <c r="F5187" t="str">
        <f t="shared" si="162"/>
        <v>100570</v>
      </c>
      <c r="H5187" s="35">
        <f t="shared" si="163"/>
        <v>143.71</v>
      </c>
    </row>
    <row r="5188" spans="1:8" ht="67.5">
      <c r="A5188" s="375" t="s">
        <v>28248</v>
      </c>
      <c r="B5188" s="330" t="s">
        <v>28249</v>
      </c>
      <c r="C5188" s="375" t="s">
        <v>83</v>
      </c>
      <c r="D5188" s="375" t="s">
        <v>28250</v>
      </c>
      <c r="F5188" t="str">
        <f t="shared" si="162"/>
        <v>100571</v>
      </c>
      <c r="H5188" s="35">
        <f t="shared" si="163"/>
        <v>162.31</v>
      </c>
    </row>
    <row r="5189" spans="1:8" ht="54">
      <c r="A5189" s="375" t="s">
        <v>28251</v>
      </c>
      <c r="B5189" s="330" t="s">
        <v>28252</v>
      </c>
      <c r="C5189" s="375" t="s">
        <v>83</v>
      </c>
      <c r="D5189" s="375" t="s">
        <v>28253</v>
      </c>
      <c r="F5189" t="str">
        <f t="shared" ref="F5189:F5225" si="164">TRIM(A5189)</f>
        <v>100572</v>
      </c>
      <c r="H5189" s="35">
        <f t="shared" ref="H5189:H5252" si="165">ROUND(D5189*(1+$H$1),2)</f>
        <v>93.97</v>
      </c>
    </row>
    <row r="5190" spans="1:8" ht="54">
      <c r="A5190" s="375" t="s">
        <v>28254</v>
      </c>
      <c r="B5190" s="330" t="s">
        <v>28255</v>
      </c>
      <c r="C5190" s="375" t="s">
        <v>83</v>
      </c>
      <c r="D5190" s="375" t="s">
        <v>28256</v>
      </c>
      <c r="F5190" t="str">
        <f t="shared" si="164"/>
        <v>100573</v>
      </c>
      <c r="H5190" s="35">
        <f t="shared" si="165"/>
        <v>82.07</v>
      </c>
    </row>
    <row r="5191" spans="1:8" ht="27">
      <c r="A5191" s="375" t="s">
        <v>28257</v>
      </c>
      <c r="B5191" s="330" t="s">
        <v>28258</v>
      </c>
      <c r="C5191" s="375" t="s">
        <v>83</v>
      </c>
      <c r="D5191" s="375" t="s">
        <v>13755</v>
      </c>
      <c r="F5191" t="str">
        <f t="shared" si="164"/>
        <v>100574</v>
      </c>
      <c r="H5191" s="35">
        <f t="shared" si="165"/>
        <v>1.1499999999999999</v>
      </c>
    </row>
    <row r="5192" spans="1:8" ht="27">
      <c r="A5192" s="375" t="s">
        <v>28259</v>
      </c>
      <c r="B5192" s="330" t="s">
        <v>28260</v>
      </c>
      <c r="C5192" s="375" t="s">
        <v>73</v>
      </c>
      <c r="D5192" s="375" t="s">
        <v>8770</v>
      </c>
      <c r="F5192" t="str">
        <f t="shared" si="164"/>
        <v>100575</v>
      </c>
      <c r="H5192" s="35">
        <f t="shared" si="165"/>
        <v>0.09</v>
      </c>
    </row>
    <row r="5193" spans="1:8" ht="54">
      <c r="A5193" s="375" t="s">
        <v>12558</v>
      </c>
      <c r="B5193" s="330" t="s">
        <v>3680</v>
      </c>
      <c r="C5193" s="375" t="s">
        <v>73</v>
      </c>
      <c r="D5193" s="375" t="s">
        <v>28261</v>
      </c>
      <c r="F5193" t="str">
        <f t="shared" si="164"/>
        <v>72799</v>
      </c>
      <c r="H5193" s="35">
        <f t="shared" si="165"/>
        <v>95.41</v>
      </c>
    </row>
    <row r="5194" spans="1:8">
      <c r="A5194" s="375" t="s">
        <v>12559</v>
      </c>
      <c r="B5194" s="330" t="s">
        <v>6855</v>
      </c>
      <c r="C5194" s="375" t="s">
        <v>73</v>
      </c>
      <c r="D5194" s="375" t="s">
        <v>13440</v>
      </c>
      <c r="F5194" t="str">
        <f t="shared" si="164"/>
        <v>72942</v>
      </c>
      <c r="H5194" s="35">
        <f t="shared" si="165"/>
        <v>2.14</v>
      </c>
    </row>
    <row r="5195" spans="1:8">
      <c r="A5195" s="375" t="s">
        <v>12561</v>
      </c>
      <c r="B5195" s="330" t="s">
        <v>6856</v>
      </c>
      <c r="C5195" s="375" t="s">
        <v>73</v>
      </c>
      <c r="D5195" s="375" t="s">
        <v>17901</v>
      </c>
      <c r="F5195" t="str">
        <f t="shared" si="164"/>
        <v>72943</v>
      </c>
      <c r="H5195" s="35">
        <f t="shared" si="165"/>
        <v>2.36</v>
      </c>
    </row>
    <row r="5196" spans="1:8" ht="27">
      <c r="A5196" s="375" t="s">
        <v>12562</v>
      </c>
      <c r="B5196" s="330" t="s">
        <v>6857</v>
      </c>
      <c r="C5196" s="375" t="s">
        <v>73</v>
      </c>
      <c r="D5196" s="375" t="s">
        <v>13757</v>
      </c>
      <c r="F5196" t="str">
        <f t="shared" si="164"/>
        <v>72972</v>
      </c>
      <c r="H5196" s="35">
        <f t="shared" si="165"/>
        <v>0.97</v>
      </c>
    </row>
    <row r="5197" spans="1:8" ht="27">
      <c r="A5197" s="375" t="s">
        <v>12563</v>
      </c>
      <c r="B5197" s="330" t="s">
        <v>6858</v>
      </c>
      <c r="C5197" s="375" t="s">
        <v>75</v>
      </c>
      <c r="D5197" s="375" t="s">
        <v>8405</v>
      </c>
      <c r="F5197" t="str">
        <f t="shared" si="164"/>
        <v>72973</v>
      </c>
      <c r="H5197" s="35">
        <f t="shared" si="165"/>
        <v>1.83</v>
      </c>
    </row>
    <row r="5198" spans="1:8" ht="27">
      <c r="A5198" s="375" t="s">
        <v>12564</v>
      </c>
      <c r="B5198" s="330" t="s">
        <v>6859</v>
      </c>
      <c r="C5198" s="375" t="s">
        <v>73</v>
      </c>
      <c r="D5198" s="375" t="s">
        <v>10200</v>
      </c>
      <c r="F5198" t="str">
        <f t="shared" si="164"/>
        <v>72974</v>
      </c>
      <c r="H5198" s="35">
        <f t="shared" si="165"/>
        <v>6.09</v>
      </c>
    </row>
    <row r="5199" spans="1:8" ht="27">
      <c r="A5199" s="375" t="s">
        <v>12566</v>
      </c>
      <c r="B5199" s="330" t="s">
        <v>6860</v>
      </c>
      <c r="C5199" s="375" t="s">
        <v>73</v>
      </c>
      <c r="D5199" s="375" t="s">
        <v>8226</v>
      </c>
      <c r="F5199" t="str">
        <f t="shared" si="164"/>
        <v>72975</v>
      </c>
      <c r="H5199" s="35">
        <f t="shared" si="165"/>
        <v>0.68</v>
      </c>
    </row>
    <row r="5200" spans="1:8" ht="40.5">
      <c r="A5200" s="375" t="s">
        <v>12567</v>
      </c>
      <c r="B5200" s="330" t="s">
        <v>3681</v>
      </c>
      <c r="C5200" s="375" t="s">
        <v>75</v>
      </c>
      <c r="D5200" s="375" t="s">
        <v>10200</v>
      </c>
      <c r="F5200" t="str">
        <f t="shared" si="164"/>
        <v>72978</v>
      </c>
      <c r="H5200" s="35">
        <f t="shared" si="165"/>
        <v>6.09</v>
      </c>
    </row>
    <row r="5201" spans="1:8" ht="40.5">
      <c r="A5201" s="375" t="s">
        <v>12568</v>
      </c>
      <c r="B5201" s="330" t="s">
        <v>3682</v>
      </c>
      <c r="C5201" s="375" t="s">
        <v>73</v>
      </c>
      <c r="D5201" s="375" t="s">
        <v>24524</v>
      </c>
      <c r="F5201" t="str">
        <f t="shared" si="164"/>
        <v>72979</v>
      </c>
      <c r="H5201" s="35">
        <f t="shared" si="165"/>
        <v>11.63</v>
      </c>
    </row>
    <row r="5202" spans="1:8" ht="67.5">
      <c r="A5202" s="375" t="s">
        <v>6861</v>
      </c>
      <c r="B5202" s="330" t="s">
        <v>6862</v>
      </c>
      <c r="C5202" s="375" t="s">
        <v>73</v>
      </c>
      <c r="D5202" s="375" t="s">
        <v>8116</v>
      </c>
      <c r="F5202" t="str">
        <f t="shared" si="164"/>
        <v>73760/1</v>
      </c>
      <c r="H5202" s="35">
        <f t="shared" si="165"/>
        <v>5.35</v>
      </c>
    </row>
    <row r="5203" spans="1:8" ht="40.5">
      <c r="A5203" s="375" t="s">
        <v>6863</v>
      </c>
      <c r="B5203" s="330" t="s">
        <v>3683</v>
      </c>
      <c r="C5203" s="375" t="s">
        <v>83</v>
      </c>
      <c r="D5203" s="375" t="s">
        <v>28262</v>
      </c>
      <c r="F5203" t="str">
        <f t="shared" si="164"/>
        <v>73849/1</v>
      </c>
      <c r="H5203" s="35">
        <f t="shared" si="165"/>
        <v>930.6</v>
      </c>
    </row>
    <row r="5204" spans="1:8" ht="40.5">
      <c r="A5204" s="375" t="s">
        <v>6864</v>
      </c>
      <c r="B5204" s="330" t="s">
        <v>3684</v>
      </c>
      <c r="C5204" s="375" t="s">
        <v>83</v>
      </c>
      <c r="D5204" s="375" t="s">
        <v>28263</v>
      </c>
      <c r="F5204" t="str">
        <f t="shared" si="164"/>
        <v>73849/2</v>
      </c>
      <c r="H5204" s="35">
        <f t="shared" si="165"/>
        <v>723.69</v>
      </c>
    </row>
    <row r="5205" spans="1:8" ht="40.5">
      <c r="A5205" s="375" t="s">
        <v>12569</v>
      </c>
      <c r="B5205" s="404" t="s">
        <v>2427</v>
      </c>
      <c r="C5205" s="375" t="s">
        <v>73</v>
      </c>
      <c r="D5205" s="375" t="s">
        <v>27467</v>
      </c>
      <c r="F5205" t="str">
        <f t="shared" si="164"/>
        <v>92391</v>
      </c>
      <c r="H5205" s="35">
        <f t="shared" si="165"/>
        <v>65.069999999999993</v>
      </c>
    </row>
    <row r="5206" spans="1:8" ht="40.5">
      <c r="A5206" s="375" t="s">
        <v>12570</v>
      </c>
      <c r="B5206" s="330" t="s">
        <v>2428</v>
      </c>
      <c r="C5206" s="375" t="s">
        <v>73</v>
      </c>
      <c r="D5206" s="375" t="s">
        <v>28264</v>
      </c>
      <c r="F5206" t="str">
        <f t="shared" si="164"/>
        <v>92392</v>
      </c>
      <c r="H5206" s="35">
        <f t="shared" si="165"/>
        <v>68.430000000000007</v>
      </c>
    </row>
    <row r="5207" spans="1:8" ht="40.5">
      <c r="A5207" s="375" t="s">
        <v>12571</v>
      </c>
      <c r="B5207" s="330" t="s">
        <v>2429</v>
      </c>
      <c r="C5207" s="375" t="s">
        <v>73</v>
      </c>
      <c r="D5207" s="375" t="s">
        <v>24625</v>
      </c>
      <c r="F5207" t="str">
        <f t="shared" si="164"/>
        <v>92393</v>
      </c>
      <c r="H5207" s="35">
        <f t="shared" si="165"/>
        <v>58.42</v>
      </c>
    </row>
    <row r="5208" spans="1:8" ht="40.5">
      <c r="A5208" s="375" t="s">
        <v>12572</v>
      </c>
      <c r="B5208" s="330" t="s">
        <v>2430</v>
      </c>
      <c r="C5208" s="375" t="s">
        <v>73</v>
      </c>
      <c r="D5208" s="375" t="s">
        <v>28265</v>
      </c>
      <c r="F5208" t="str">
        <f t="shared" si="164"/>
        <v>92394</v>
      </c>
      <c r="H5208" s="35">
        <f t="shared" si="165"/>
        <v>63.04</v>
      </c>
    </row>
    <row r="5209" spans="1:8" ht="40.5">
      <c r="A5209" s="375" t="s">
        <v>12573</v>
      </c>
      <c r="B5209" s="330" t="s">
        <v>2431</v>
      </c>
      <c r="C5209" s="375" t="s">
        <v>73</v>
      </c>
      <c r="D5209" s="375" t="s">
        <v>28266</v>
      </c>
      <c r="F5209" t="str">
        <f t="shared" si="164"/>
        <v>92395</v>
      </c>
      <c r="H5209" s="35">
        <f t="shared" si="165"/>
        <v>80.260000000000005</v>
      </c>
    </row>
    <row r="5210" spans="1:8" ht="40.5">
      <c r="A5210" s="375" t="s">
        <v>12574</v>
      </c>
      <c r="B5210" s="330" t="s">
        <v>6865</v>
      </c>
      <c r="C5210" s="375" t="s">
        <v>73</v>
      </c>
      <c r="D5210" s="375" t="s">
        <v>28267</v>
      </c>
      <c r="F5210" t="str">
        <f t="shared" si="164"/>
        <v>92396</v>
      </c>
      <c r="H5210" s="35">
        <f t="shared" si="165"/>
        <v>70.760000000000005</v>
      </c>
    </row>
    <row r="5211" spans="1:8" ht="40.5">
      <c r="A5211" s="375" t="s">
        <v>12575</v>
      </c>
      <c r="B5211" s="330" t="s">
        <v>6866</v>
      </c>
      <c r="C5211" s="375" t="s">
        <v>73</v>
      </c>
      <c r="D5211" s="375" t="s">
        <v>28268</v>
      </c>
      <c r="F5211" t="str">
        <f t="shared" si="164"/>
        <v>92397</v>
      </c>
      <c r="H5211" s="35">
        <f t="shared" si="165"/>
        <v>57.64</v>
      </c>
    </row>
    <row r="5212" spans="1:8" ht="40.5">
      <c r="A5212" s="375" t="s">
        <v>12576</v>
      </c>
      <c r="B5212" s="330" t="s">
        <v>6867</v>
      </c>
      <c r="C5212" s="375" t="s">
        <v>73</v>
      </c>
      <c r="D5212" s="375" t="s">
        <v>25685</v>
      </c>
      <c r="F5212" t="str">
        <f t="shared" si="164"/>
        <v>92398</v>
      </c>
      <c r="H5212" s="35">
        <f t="shared" si="165"/>
        <v>65.17</v>
      </c>
    </row>
    <row r="5213" spans="1:8" ht="40.5">
      <c r="A5213" s="375" t="s">
        <v>12577</v>
      </c>
      <c r="B5213" s="330" t="s">
        <v>6868</v>
      </c>
      <c r="C5213" s="375" t="s">
        <v>73</v>
      </c>
      <c r="D5213" s="375" t="s">
        <v>23803</v>
      </c>
      <c r="F5213" t="str">
        <f t="shared" si="164"/>
        <v>92399</v>
      </c>
      <c r="H5213" s="35">
        <f t="shared" si="165"/>
        <v>66.599999999999994</v>
      </c>
    </row>
    <row r="5214" spans="1:8" ht="40.5">
      <c r="A5214" s="375" t="s">
        <v>12578</v>
      </c>
      <c r="B5214" s="330" t="s">
        <v>3685</v>
      </c>
      <c r="C5214" s="375" t="s">
        <v>73</v>
      </c>
      <c r="D5214" s="375" t="s">
        <v>28269</v>
      </c>
      <c r="F5214" t="str">
        <f t="shared" si="164"/>
        <v>92400</v>
      </c>
      <c r="H5214" s="35">
        <f t="shared" si="165"/>
        <v>80.31</v>
      </c>
    </row>
    <row r="5215" spans="1:8" ht="40.5">
      <c r="A5215" s="375" t="s">
        <v>12579</v>
      </c>
      <c r="B5215" s="330" t="s">
        <v>2432</v>
      </c>
      <c r="C5215" s="375" t="s">
        <v>73</v>
      </c>
      <c r="D5215" s="375" t="s">
        <v>28270</v>
      </c>
      <c r="F5215" t="str">
        <f t="shared" si="164"/>
        <v>92401</v>
      </c>
      <c r="H5215" s="35">
        <f t="shared" si="165"/>
        <v>81.83</v>
      </c>
    </row>
    <row r="5216" spans="1:8" ht="40.5">
      <c r="A5216" s="375" t="s">
        <v>12580</v>
      </c>
      <c r="B5216" s="330" t="s">
        <v>3686</v>
      </c>
      <c r="C5216" s="375" t="s">
        <v>73</v>
      </c>
      <c r="D5216" s="375" t="s">
        <v>26799</v>
      </c>
      <c r="F5216" t="str">
        <f t="shared" si="164"/>
        <v>92402</v>
      </c>
      <c r="H5216" s="35">
        <f t="shared" si="165"/>
        <v>72.55</v>
      </c>
    </row>
    <row r="5217" spans="1:8" ht="40.5">
      <c r="A5217" s="375" t="s">
        <v>12581</v>
      </c>
      <c r="B5217" s="330" t="s">
        <v>3687</v>
      </c>
      <c r="C5217" s="375" t="s">
        <v>73</v>
      </c>
      <c r="D5217" s="375" t="s">
        <v>28271</v>
      </c>
      <c r="F5217" t="str">
        <f t="shared" si="164"/>
        <v>92403</v>
      </c>
      <c r="H5217" s="35">
        <f t="shared" si="165"/>
        <v>59.3</v>
      </c>
    </row>
    <row r="5218" spans="1:8" ht="40.5">
      <c r="A5218" s="375" t="s">
        <v>12582</v>
      </c>
      <c r="B5218" s="404" t="s">
        <v>3688</v>
      </c>
      <c r="C5218" s="375" t="s">
        <v>73</v>
      </c>
      <c r="D5218" s="375" t="s">
        <v>28272</v>
      </c>
      <c r="F5218" t="str">
        <f t="shared" si="164"/>
        <v>92404</v>
      </c>
      <c r="H5218" s="35">
        <f t="shared" si="165"/>
        <v>66.83</v>
      </c>
    </row>
    <row r="5219" spans="1:8" ht="40.5">
      <c r="A5219" s="375" t="s">
        <v>12583</v>
      </c>
      <c r="B5219" s="404" t="s">
        <v>3689</v>
      </c>
      <c r="C5219" s="375" t="s">
        <v>73</v>
      </c>
      <c r="D5219" s="375" t="s">
        <v>28273</v>
      </c>
      <c r="F5219" t="str">
        <f t="shared" si="164"/>
        <v>92405</v>
      </c>
      <c r="H5219" s="35">
        <f t="shared" si="165"/>
        <v>68.239999999999995</v>
      </c>
    </row>
    <row r="5220" spans="1:8" ht="40.5">
      <c r="A5220" s="375" t="s">
        <v>12584</v>
      </c>
      <c r="B5220" s="330" t="s">
        <v>3690</v>
      </c>
      <c r="C5220" s="375" t="s">
        <v>73</v>
      </c>
      <c r="D5220" s="375" t="s">
        <v>24764</v>
      </c>
      <c r="F5220" t="str">
        <f t="shared" si="164"/>
        <v>92406</v>
      </c>
      <c r="H5220" s="35">
        <f t="shared" si="165"/>
        <v>81.97</v>
      </c>
    </row>
    <row r="5221" spans="1:8" ht="40.5">
      <c r="A5221" s="375" t="s">
        <v>12585</v>
      </c>
      <c r="B5221" s="330" t="s">
        <v>3691</v>
      </c>
      <c r="C5221" s="375" t="s">
        <v>73</v>
      </c>
      <c r="D5221" s="375" t="s">
        <v>22447</v>
      </c>
      <c r="F5221" t="str">
        <f t="shared" si="164"/>
        <v>92407</v>
      </c>
      <c r="H5221" s="35">
        <f t="shared" si="165"/>
        <v>83.49</v>
      </c>
    </row>
    <row r="5222" spans="1:8" ht="40.5">
      <c r="A5222" s="375" t="s">
        <v>12586</v>
      </c>
      <c r="B5222" s="330" t="s">
        <v>6869</v>
      </c>
      <c r="C5222" s="375" t="s">
        <v>73</v>
      </c>
      <c r="D5222" s="375" t="s">
        <v>24495</v>
      </c>
      <c r="F5222" t="str">
        <f t="shared" si="164"/>
        <v>93679</v>
      </c>
      <c r="H5222" s="35">
        <f t="shared" si="165"/>
        <v>77.17</v>
      </c>
    </row>
    <row r="5223" spans="1:8" ht="40.5">
      <c r="A5223" s="375" t="s">
        <v>12587</v>
      </c>
      <c r="B5223" s="330" t="s">
        <v>6870</v>
      </c>
      <c r="C5223" s="375" t="s">
        <v>73</v>
      </c>
      <c r="D5223" s="375" t="s">
        <v>28274</v>
      </c>
      <c r="F5223" t="str">
        <f t="shared" si="164"/>
        <v>93680</v>
      </c>
      <c r="H5223" s="35">
        <f t="shared" si="165"/>
        <v>63.78</v>
      </c>
    </row>
    <row r="5224" spans="1:8" ht="40.5">
      <c r="A5224" s="375" t="s">
        <v>12588</v>
      </c>
      <c r="B5224" s="330" t="s">
        <v>6871</v>
      </c>
      <c r="C5224" s="375" t="s">
        <v>73</v>
      </c>
      <c r="D5224" s="375" t="s">
        <v>28275</v>
      </c>
      <c r="F5224" t="str">
        <f t="shared" si="164"/>
        <v>93681</v>
      </c>
      <c r="H5224" s="35">
        <f t="shared" si="165"/>
        <v>77.430000000000007</v>
      </c>
    </row>
    <row r="5225" spans="1:8" ht="40.5">
      <c r="A5225" s="375" t="s">
        <v>12589</v>
      </c>
      <c r="B5225" s="330" t="s">
        <v>6872</v>
      </c>
      <c r="C5225" s="375" t="s">
        <v>73</v>
      </c>
      <c r="D5225" s="375" t="s">
        <v>27939</v>
      </c>
      <c r="F5225" t="str">
        <f t="shared" si="164"/>
        <v>93682</v>
      </c>
      <c r="H5225" s="35">
        <f t="shared" si="165"/>
        <v>78.97</v>
      </c>
    </row>
    <row r="5226" spans="1:8" ht="27">
      <c r="A5226" s="375" t="s">
        <v>12590</v>
      </c>
      <c r="B5226" s="330" t="s">
        <v>12591</v>
      </c>
      <c r="C5226" s="375" t="s">
        <v>75</v>
      </c>
      <c r="D5226" s="375" t="s">
        <v>13218</v>
      </c>
      <c r="F5226" t="str">
        <f t="shared" ref="F5226:F5289" si="166">TRIM(A5226)</f>
        <v>97114</v>
      </c>
      <c r="H5226" s="35">
        <f t="shared" si="165"/>
        <v>0.46</v>
      </c>
    </row>
    <row r="5227" spans="1:8" ht="40.5">
      <c r="A5227" s="375" t="s">
        <v>12592</v>
      </c>
      <c r="B5227" s="330" t="s">
        <v>12593</v>
      </c>
      <c r="C5227" s="375" t="s">
        <v>71</v>
      </c>
      <c r="D5227" s="375" t="s">
        <v>27486</v>
      </c>
      <c r="F5227" t="str">
        <f t="shared" si="166"/>
        <v>97115</v>
      </c>
      <c r="H5227" s="35">
        <f t="shared" si="165"/>
        <v>44.61</v>
      </c>
    </row>
    <row r="5228" spans="1:8" ht="40.5">
      <c r="A5228" s="375" t="s">
        <v>12594</v>
      </c>
      <c r="B5228" s="330" t="s">
        <v>12595</v>
      </c>
      <c r="C5228" s="375" t="s">
        <v>71</v>
      </c>
      <c r="D5228" s="375" t="s">
        <v>10083</v>
      </c>
      <c r="F5228" t="str">
        <f t="shared" si="166"/>
        <v>97120</v>
      </c>
      <c r="H5228" s="35">
        <f t="shared" si="165"/>
        <v>7.42</v>
      </c>
    </row>
    <row r="5229" spans="1:8" ht="40.5">
      <c r="A5229" s="375" t="s">
        <v>12596</v>
      </c>
      <c r="B5229" s="330" t="s">
        <v>12597</v>
      </c>
      <c r="C5229" s="375" t="s">
        <v>73</v>
      </c>
      <c r="D5229" s="375" t="s">
        <v>22450</v>
      </c>
      <c r="F5229" t="str">
        <f t="shared" si="166"/>
        <v>97802</v>
      </c>
      <c r="H5229" s="35">
        <f t="shared" si="165"/>
        <v>4.76</v>
      </c>
    </row>
    <row r="5230" spans="1:8" ht="40.5">
      <c r="A5230" s="375" t="s">
        <v>12599</v>
      </c>
      <c r="B5230" s="330" t="s">
        <v>12600</v>
      </c>
      <c r="C5230" s="375" t="s">
        <v>73</v>
      </c>
      <c r="D5230" s="375" t="s">
        <v>12565</v>
      </c>
      <c r="F5230" t="str">
        <f t="shared" si="166"/>
        <v>97803</v>
      </c>
      <c r="H5230" s="35">
        <f t="shared" si="165"/>
        <v>5.74</v>
      </c>
    </row>
    <row r="5231" spans="1:8" ht="40.5">
      <c r="A5231" s="375" t="s">
        <v>12601</v>
      </c>
      <c r="B5231" s="330" t="s">
        <v>12602</v>
      </c>
      <c r="C5231" s="375" t="s">
        <v>73</v>
      </c>
      <c r="D5231" s="375" t="s">
        <v>11138</v>
      </c>
      <c r="F5231" t="str">
        <f t="shared" si="166"/>
        <v>97805</v>
      </c>
      <c r="H5231" s="35">
        <f t="shared" si="165"/>
        <v>10.29</v>
      </c>
    </row>
    <row r="5232" spans="1:8" ht="40.5">
      <c r="A5232" s="375" t="s">
        <v>12604</v>
      </c>
      <c r="B5232" s="330" t="s">
        <v>12605</v>
      </c>
      <c r="C5232" s="375" t="s">
        <v>73</v>
      </c>
      <c r="D5232" s="375" t="s">
        <v>23678</v>
      </c>
      <c r="F5232" t="str">
        <f t="shared" si="166"/>
        <v>97806</v>
      </c>
      <c r="H5232" s="35">
        <f t="shared" si="165"/>
        <v>12.59</v>
      </c>
    </row>
    <row r="5233" spans="1:8" ht="40.5">
      <c r="A5233" s="375" t="s">
        <v>12606</v>
      </c>
      <c r="B5233" s="330" t="s">
        <v>12607</v>
      </c>
      <c r="C5233" s="375" t="s">
        <v>73</v>
      </c>
      <c r="D5233" s="375" t="s">
        <v>25417</v>
      </c>
      <c r="F5233" t="str">
        <f t="shared" si="166"/>
        <v>97807</v>
      </c>
      <c r="H5233" s="35">
        <f t="shared" si="165"/>
        <v>14.59</v>
      </c>
    </row>
    <row r="5234" spans="1:8" ht="40.5">
      <c r="A5234" s="375" t="s">
        <v>12608</v>
      </c>
      <c r="B5234" s="330" t="s">
        <v>12609</v>
      </c>
      <c r="C5234" s="375" t="s">
        <v>73</v>
      </c>
      <c r="D5234" s="375" t="s">
        <v>25290</v>
      </c>
      <c r="F5234" t="str">
        <f t="shared" si="166"/>
        <v>97809</v>
      </c>
      <c r="H5234" s="35">
        <f t="shared" si="165"/>
        <v>18.38</v>
      </c>
    </row>
    <row r="5235" spans="1:8" ht="40.5">
      <c r="A5235" s="375" t="s">
        <v>12610</v>
      </c>
      <c r="B5235" s="330" t="s">
        <v>12611</v>
      </c>
      <c r="C5235" s="375" t="s">
        <v>73</v>
      </c>
      <c r="D5235" s="375" t="s">
        <v>14133</v>
      </c>
      <c r="F5235" t="str">
        <f t="shared" si="166"/>
        <v>97810</v>
      </c>
      <c r="H5235" s="35">
        <f t="shared" si="165"/>
        <v>20.66</v>
      </c>
    </row>
    <row r="5236" spans="1:8" ht="40.5">
      <c r="A5236" s="375" t="s">
        <v>12612</v>
      </c>
      <c r="B5236" s="330" t="s">
        <v>12613</v>
      </c>
      <c r="C5236" s="375" t="s">
        <v>73</v>
      </c>
      <c r="D5236" s="375" t="s">
        <v>24599</v>
      </c>
      <c r="F5236" t="str">
        <f t="shared" si="166"/>
        <v>97811</v>
      </c>
      <c r="H5236" s="35">
        <f t="shared" si="165"/>
        <v>22.72</v>
      </c>
    </row>
    <row r="5237" spans="1:8" ht="40.5">
      <c r="A5237" s="375" t="s">
        <v>12614</v>
      </c>
      <c r="B5237" s="330" t="s">
        <v>12615</v>
      </c>
      <c r="C5237" s="375" t="s">
        <v>73</v>
      </c>
      <c r="D5237" s="375" t="s">
        <v>13712</v>
      </c>
      <c r="F5237" t="str">
        <f t="shared" si="166"/>
        <v>97813</v>
      </c>
      <c r="H5237" s="35">
        <f t="shared" si="165"/>
        <v>4.97</v>
      </c>
    </row>
    <row r="5238" spans="1:8" ht="40.5">
      <c r="A5238" s="375" t="s">
        <v>12616</v>
      </c>
      <c r="B5238" s="330" t="s">
        <v>12617</v>
      </c>
      <c r="C5238" s="375" t="s">
        <v>73</v>
      </c>
      <c r="D5238" s="375" t="s">
        <v>9900</v>
      </c>
      <c r="F5238" t="str">
        <f t="shared" si="166"/>
        <v>97814</v>
      </c>
      <c r="H5238" s="35">
        <f t="shared" si="165"/>
        <v>5.95</v>
      </c>
    </row>
    <row r="5239" spans="1:8" ht="40.5">
      <c r="A5239" s="375" t="s">
        <v>12618</v>
      </c>
      <c r="B5239" s="330" t="s">
        <v>12619</v>
      </c>
      <c r="C5239" s="375" t="s">
        <v>73</v>
      </c>
      <c r="D5239" s="375" t="s">
        <v>22161</v>
      </c>
      <c r="F5239" t="str">
        <f t="shared" si="166"/>
        <v>97816</v>
      </c>
      <c r="H5239" s="35">
        <f t="shared" si="165"/>
        <v>10.86</v>
      </c>
    </row>
    <row r="5240" spans="1:8" ht="40.5">
      <c r="A5240" s="375" t="s">
        <v>12620</v>
      </c>
      <c r="B5240" s="330" t="s">
        <v>12621</v>
      </c>
      <c r="C5240" s="375" t="s">
        <v>73</v>
      </c>
      <c r="D5240" s="375" t="s">
        <v>13728</v>
      </c>
      <c r="F5240" t="str">
        <f t="shared" si="166"/>
        <v>97817</v>
      </c>
      <c r="H5240" s="35">
        <f t="shared" si="165"/>
        <v>13.16</v>
      </c>
    </row>
    <row r="5241" spans="1:8" ht="40.5">
      <c r="A5241" s="375" t="s">
        <v>12622</v>
      </c>
      <c r="B5241" s="330" t="s">
        <v>12623</v>
      </c>
      <c r="C5241" s="375" t="s">
        <v>73</v>
      </c>
      <c r="D5241" s="375" t="s">
        <v>28276</v>
      </c>
      <c r="F5241" t="str">
        <f t="shared" si="166"/>
        <v>97818</v>
      </c>
      <c r="H5241" s="35">
        <f t="shared" si="165"/>
        <v>15.39</v>
      </c>
    </row>
    <row r="5242" spans="1:8" ht="40.5">
      <c r="A5242" s="375" t="s">
        <v>12624</v>
      </c>
      <c r="B5242" s="330" t="s">
        <v>12625</v>
      </c>
      <c r="C5242" s="375" t="s">
        <v>73</v>
      </c>
      <c r="D5242" s="375" t="s">
        <v>24431</v>
      </c>
      <c r="F5242" t="str">
        <f t="shared" si="166"/>
        <v>97820</v>
      </c>
      <c r="H5242" s="35">
        <f t="shared" si="165"/>
        <v>19.53</v>
      </c>
    </row>
    <row r="5243" spans="1:8" ht="40.5">
      <c r="A5243" s="375" t="s">
        <v>12626</v>
      </c>
      <c r="B5243" s="330" t="s">
        <v>12627</v>
      </c>
      <c r="C5243" s="375" t="s">
        <v>73</v>
      </c>
      <c r="D5243" s="375" t="s">
        <v>25217</v>
      </c>
      <c r="F5243" t="str">
        <f t="shared" si="166"/>
        <v>97821</v>
      </c>
      <c r="H5243" s="35">
        <f t="shared" si="165"/>
        <v>21.81</v>
      </c>
    </row>
    <row r="5244" spans="1:8" ht="40.5">
      <c r="A5244" s="375" t="s">
        <v>12628</v>
      </c>
      <c r="B5244" s="330" t="s">
        <v>12629</v>
      </c>
      <c r="C5244" s="375" t="s">
        <v>73</v>
      </c>
      <c r="D5244" s="375" t="s">
        <v>23844</v>
      </c>
      <c r="F5244" t="str">
        <f t="shared" si="166"/>
        <v>97822</v>
      </c>
      <c r="H5244" s="35">
        <f t="shared" si="165"/>
        <v>24.07</v>
      </c>
    </row>
    <row r="5245" spans="1:8" ht="40.5">
      <c r="A5245" s="375" t="s">
        <v>12630</v>
      </c>
      <c r="B5245" s="330" t="s">
        <v>3692</v>
      </c>
      <c r="C5245" s="375" t="s">
        <v>73</v>
      </c>
      <c r="D5245" s="375" t="s">
        <v>27312</v>
      </c>
      <c r="F5245" t="str">
        <f t="shared" si="166"/>
        <v>72947</v>
      </c>
      <c r="H5245" s="35">
        <f t="shared" si="165"/>
        <v>21.38</v>
      </c>
    </row>
    <row r="5246" spans="1:8">
      <c r="A5246" s="375" t="s">
        <v>12631</v>
      </c>
      <c r="B5246" s="330" t="s">
        <v>6873</v>
      </c>
      <c r="C5246" s="375" t="s">
        <v>73</v>
      </c>
      <c r="D5246" s="375" t="s">
        <v>8597</v>
      </c>
      <c r="F5246" t="str">
        <f t="shared" si="166"/>
        <v>83693</v>
      </c>
      <c r="H5246" s="35">
        <f t="shared" si="165"/>
        <v>4.66</v>
      </c>
    </row>
    <row r="5247" spans="1:8" ht="54">
      <c r="A5247" s="375" t="s">
        <v>6874</v>
      </c>
      <c r="B5247" s="330" t="s">
        <v>6875</v>
      </c>
      <c r="C5247" s="375" t="s">
        <v>75</v>
      </c>
      <c r="D5247" s="375" t="s">
        <v>28277</v>
      </c>
      <c r="F5247" t="str">
        <f t="shared" si="166"/>
        <v>73770/1</v>
      </c>
      <c r="H5247" s="35">
        <f t="shared" si="165"/>
        <v>577.29999999999995</v>
      </c>
    </row>
    <row r="5248" spans="1:8" ht="40.5">
      <c r="A5248" s="375" t="s">
        <v>6876</v>
      </c>
      <c r="B5248" s="330" t="s">
        <v>6877</v>
      </c>
      <c r="C5248" s="375" t="s">
        <v>75</v>
      </c>
      <c r="D5248" s="375" t="s">
        <v>28278</v>
      </c>
      <c r="F5248" t="str">
        <f t="shared" si="166"/>
        <v>73770/2</v>
      </c>
      <c r="H5248" s="35">
        <f t="shared" si="165"/>
        <v>499.66</v>
      </c>
    </row>
    <row r="5249" spans="1:8" ht="40.5">
      <c r="A5249" s="375" t="s">
        <v>6878</v>
      </c>
      <c r="B5249" s="330" t="s">
        <v>3693</v>
      </c>
      <c r="C5249" s="375" t="s">
        <v>73</v>
      </c>
      <c r="D5249" s="375" t="s">
        <v>11143</v>
      </c>
      <c r="F5249" t="str">
        <f t="shared" si="166"/>
        <v>83696/1</v>
      </c>
      <c r="H5249" s="35">
        <f t="shared" si="165"/>
        <v>6.23</v>
      </c>
    </row>
    <row r="5250" spans="1:8" ht="27">
      <c r="A5250" s="375" t="s">
        <v>12633</v>
      </c>
      <c r="B5250" s="330" t="s">
        <v>6879</v>
      </c>
      <c r="C5250" s="375" t="s">
        <v>2155</v>
      </c>
      <c r="D5250" s="375" t="s">
        <v>28279</v>
      </c>
      <c r="F5250" t="str">
        <f t="shared" si="166"/>
        <v>72962</v>
      </c>
      <c r="H5250" s="35">
        <f t="shared" si="165"/>
        <v>345.83</v>
      </c>
    </row>
    <row r="5251" spans="1:8">
      <c r="A5251" s="375" t="s">
        <v>12634</v>
      </c>
      <c r="B5251" s="330" t="s">
        <v>6880</v>
      </c>
      <c r="C5251" s="375" t="s">
        <v>2155</v>
      </c>
      <c r="D5251" s="375" t="s">
        <v>28280</v>
      </c>
      <c r="F5251" t="str">
        <f t="shared" si="166"/>
        <v>72963</v>
      </c>
      <c r="H5251" s="35">
        <f t="shared" si="165"/>
        <v>291.45</v>
      </c>
    </row>
    <row r="5252" spans="1:8" ht="27">
      <c r="A5252" s="375" t="s">
        <v>22599</v>
      </c>
      <c r="B5252" s="330" t="s">
        <v>22600</v>
      </c>
      <c r="C5252" s="375" t="s">
        <v>83</v>
      </c>
      <c r="D5252" s="375" t="s">
        <v>28281</v>
      </c>
      <c r="F5252" t="str">
        <f t="shared" si="166"/>
        <v>73759/2</v>
      </c>
      <c r="H5252" s="35">
        <f t="shared" si="165"/>
        <v>576.01</v>
      </c>
    </row>
    <row r="5253" spans="1:8" ht="40.5">
      <c r="A5253" s="375" t="s">
        <v>12635</v>
      </c>
      <c r="B5253" s="330" t="s">
        <v>28282</v>
      </c>
      <c r="C5253" s="375" t="s">
        <v>83</v>
      </c>
      <c r="D5253" s="375" t="s">
        <v>28283</v>
      </c>
      <c r="F5253" t="str">
        <f t="shared" si="166"/>
        <v>95995</v>
      </c>
      <c r="H5253" s="35">
        <f t="shared" ref="H5253:H5316" si="167">ROUND(D5253*(1+$H$1),2)</f>
        <v>1260.99</v>
      </c>
    </row>
    <row r="5254" spans="1:8" ht="40.5">
      <c r="A5254" s="375" t="s">
        <v>12636</v>
      </c>
      <c r="B5254" s="330" t="s">
        <v>28284</v>
      </c>
      <c r="C5254" s="375" t="s">
        <v>83</v>
      </c>
      <c r="D5254" s="375" t="s">
        <v>28285</v>
      </c>
      <c r="F5254" t="str">
        <f t="shared" si="166"/>
        <v>95996</v>
      </c>
      <c r="H5254" s="35">
        <f t="shared" si="167"/>
        <v>1196.33</v>
      </c>
    </row>
    <row r="5255" spans="1:8" ht="27">
      <c r="A5255" s="375" t="s">
        <v>12637</v>
      </c>
      <c r="B5255" s="330" t="s">
        <v>28286</v>
      </c>
      <c r="C5255" s="375" t="s">
        <v>73</v>
      </c>
      <c r="D5255" s="375" t="s">
        <v>9898</v>
      </c>
      <c r="F5255" t="str">
        <f t="shared" si="166"/>
        <v>96001</v>
      </c>
      <c r="H5255" s="35">
        <f t="shared" si="167"/>
        <v>6.6</v>
      </c>
    </row>
    <row r="5256" spans="1:8" ht="27">
      <c r="A5256" s="375" t="s">
        <v>12638</v>
      </c>
      <c r="B5256" s="330" t="s">
        <v>6881</v>
      </c>
      <c r="C5256" s="375" t="s">
        <v>83</v>
      </c>
      <c r="D5256" s="375" t="s">
        <v>28287</v>
      </c>
      <c r="F5256" t="str">
        <f t="shared" si="166"/>
        <v>96393</v>
      </c>
      <c r="H5256" s="35">
        <f t="shared" si="167"/>
        <v>143.54</v>
      </c>
    </row>
    <row r="5257" spans="1:8" ht="40.5">
      <c r="A5257" s="375" t="s">
        <v>12639</v>
      </c>
      <c r="B5257" s="330" t="s">
        <v>6882</v>
      </c>
      <c r="C5257" s="375" t="s">
        <v>83</v>
      </c>
      <c r="D5257" s="375" t="s">
        <v>28288</v>
      </c>
      <c r="F5257" t="str">
        <f t="shared" si="166"/>
        <v>96394</v>
      </c>
      <c r="H5257" s="35">
        <f t="shared" si="167"/>
        <v>181.8</v>
      </c>
    </row>
    <row r="5258" spans="1:8" ht="27">
      <c r="A5258" s="375" t="s">
        <v>12640</v>
      </c>
      <c r="B5258" s="330" t="s">
        <v>6883</v>
      </c>
      <c r="C5258" s="375" t="s">
        <v>83</v>
      </c>
      <c r="D5258" s="375" t="s">
        <v>28289</v>
      </c>
      <c r="F5258" t="str">
        <f t="shared" si="166"/>
        <v>96395</v>
      </c>
      <c r="H5258" s="35">
        <f t="shared" si="167"/>
        <v>198.79</v>
      </c>
    </row>
    <row r="5259" spans="1:8" ht="27">
      <c r="A5259" s="375" t="s">
        <v>12641</v>
      </c>
      <c r="B5259" s="330" t="s">
        <v>6884</v>
      </c>
      <c r="C5259" s="375" t="s">
        <v>73</v>
      </c>
      <c r="D5259" s="375" t="s">
        <v>23597</v>
      </c>
      <c r="F5259" t="str">
        <f t="shared" si="166"/>
        <v>73445</v>
      </c>
      <c r="H5259" s="35">
        <f t="shared" si="167"/>
        <v>10.93</v>
      </c>
    </row>
    <row r="5260" spans="1:8">
      <c r="A5260" s="375" t="s">
        <v>12643</v>
      </c>
      <c r="B5260" s="330" t="s">
        <v>6885</v>
      </c>
      <c r="C5260" s="375" t="s">
        <v>73</v>
      </c>
      <c r="D5260" s="375" t="s">
        <v>25021</v>
      </c>
      <c r="F5260" t="str">
        <f t="shared" si="166"/>
        <v>73446</v>
      </c>
      <c r="H5260" s="35">
        <f t="shared" si="167"/>
        <v>24.35</v>
      </c>
    </row>
    <row r="5261" spans="1:8">
      <c r="A5261" s="375" t="s">
        <v>6886</v>
      </c>
      <c r="B5261" s="330" t="s">
        <v>6887</v>
      </c>
      <c r="C5261" s="375" t="s">
        <v>73</v>
      </c>
      <c r="D5261" s="375" t="s">
        <v>23459</v>
      </c>
      <c r="F5261" t="str">
        <f t="shared" si="166"/>
        <v>74133/1</v>
      </c>
      <c r="H5261" s="35">
        <f t="shared" si="167"/>
        <v>21.93</v>
      </c>
    </row>
    <row r="5262" spans="1:8">
      <c r="A5262" s="375" t="s">
        <v>6888</v>
      </c>
      <c r="B5262" s="330" t="s">
        <v>6889</v>
      </c>
      <c r="C5262" s="375" t="s">
        <v>73</v>
      </c>
      <c r="D5262" s="375" t="s">
        <v>22651</v>
      </c>
      <c r="F5262" t="str">
        <f t="shared" si="166"/>
        <v>74133/2</v>
      </c>
      <c r="H5262" s="35">
        <f t="shared" si="167"/>
        <v>27.56</v>
      </c>
    </row>
    <row r="5263" spans="1:8">
      <c r="A5263" s="375" t="s">
        <v>12644</v>
      </c>
      <c r="B5263" s="330" t="s">
        <v>6890</v>
      </c>
      <c r="C5263" s="375" t="s">
        <v>73</v>
      </c>
      <c r="D5263" s="375" t="s">
        <v>28290</v>
      </c>
      <c r="F5263" t="str">
        <f t="shared" si="166"/>
        <v>79462</v>
      </c>
      <c r="H5263" s="35">
        <f t="shared" si="167"/>
        <v>73.38</v>
      </c>
    </row>
    <row r="5264" spans="1:8" ht="40.5">
      <c r="A5264" s="375" t="s">
        <v>6891</v>
      </c>
      <c r="B5264" s="330" t="s">
        <v>3694</v>
      </c>
      <c r="C5264" s="375" t="s">
        <v>73</v>
      </c>
      <c r="D5264" s="375" t="s">
        <v>28291</v>
      </c>
      <c r="F5264" t="str">
        <f t="shared" si="166"/>
        <v>79494/1</v>
      </c>
      <c r="H5264" s="35">
        <f t="shared" si="167"/>
        <v>15.06</v>
      </c>
    </row>
    <row r="5265" spans="1:8" ht="27">
      <c r="A5265" s="375" t="s">
        <v>12645</v>
      </c>
      <c r="B5265" s="330" t="s">
        <v>6892</v>
      </c>
      <c r="C5265" s="375" t="s">
        <v>73</v>
      </c>
      <c r="D5265" s="375" t="s">
        <v>13715</v>
      </c>
      <c r="F5265" t="str">
        <f t="shared" si="166"/>
        <v>84651</v>
      </c>
      <c r="H5265" s="35">
        <f t="shared" si="167"/>
        <v>11.84</v>
      </c>
    </row>
    <row r="5266" spans="1:8" ht="40.5">
      <c r="A5266" s="375" t="s">
        <v>12646</v>
      </c>
      <c r="B5266" s="330" t="s">
        <v>3695</v>
      </c>
      <c r="C5266" s="375" t="s">
        <v>73</v>
      </c>
      <c r="D5266" s="375" t="s">
        <v>13850</v>
      </c>
      <c r="F5266" t="str">
        <f t="shared" si="166"/>
        <v>88411</v>
      </c>
      <c r="H5266" s="35">
        <f t="shared" si="167"/>
        <v>3.1</v>
      </c>
    </row>
    <row r="5267" spans="1:8" ht="40.5">
      <c r="A5267" s="375" t="s">
        <v>12648</v>
      </c>
      <c r="B5267" s="330" t="s">
        <v>3696</v>
      </c>
      <c r="C5267" s="375" t="s">
        <v>73</v>
      </c>
      <c r="D5267" s="375" t="s">
        <v>24837</v>
      </c>
      <c r="F5267" t="str">
        <f t="shared" si="166"/>
        <v>88412</v>
      </c>
      <c r="H5267" s="35">
        <f t="shared" si="167"/>
        <v>2.39</v>
      </c>
    </row>
    <row r="5268" spans="1:8" ht="40.5">
      <c r="A5268" s="375" t="s">
        <v>12649</v>
      </c>
      <c r="B5268" s="330" t="s">
        <v>2252</v>
      </c>
      <c r="C5268" s="375" t="s">
        <v>73</v>
      </c>
      <c r="D5268" s="375" t="s">
        <v>24838</v>
      </c>
      <c r="F5268" t="str">
        <f t="shared" si="166"/>
        <v>88413</v>
      </c>
      <c r="H5268" s="35">
        <f t="shared" si="167"/>
        <v>4.51</v>
      </c>
    </row>
    <row r="5269" spans="1:8" ht="40.5">
      <c r="A5269" s="375" t="s">
        <v>12650</v>
      </c>
      <c r="B5269" s="330" t="s">
        <v>2253</v>
      </c>
      <c r="C5269" s="375" t="s">
        <v>73</v>
      </c>
      <c r="D5269" s="375" t="s">
        <v>13849</v>
      </c>
      <c r="F5269" t="str">
        <f t="shared" si="166"/>
        <v>88414</v>
      </c>
      <c r="H5269" s="35">
        <f t="shared" si="167"/>
        <v>4.95</v>
      </c>
    </row>
    <row r="5270" spans="1:8" ht="27">
      <c r="A5270" s="375" t="s">
        <v>12651</v>
      </c>
      <c r="B5270" s="330" t="s">
        <v>3697</v>
      </c>
      <c r="C5270" s="375" t="s">
        <v>73</v>
      </c>
      <c r="D5270" s="375" t="s">
        <v>8136</v>
      </c>
      <c r="F5270" t="str">
        <f t="shared" si="166"/>
        <v>88415</v>
      </c>
      <c r="H5270" s="35">
        <f t="shared" si="167"/>
        <v>3.32</v>
      </c>
    </row>
    <row r="5271" spans="1:8" ht="54">
      <c r="A5271" s="375" t="s">
        <v>12653</v>
      </c>
      <c r="B5271" s="330" t="s">
        <v>3698</v>
      </c>
      <c r="C5271" s="375" t="s">
        <v>73</v>
      </c>
      <c r="D5271" s="375" t="s">
        <v>22045</v>
      </c>
      <c r="F5271" t="str">
        <f t="shared" si="166"/>
        <v>88416</v>
      </c>
      <c r="H5271" s="35">
        <f t="shared" si="167"/>
        <v>19.39</v>
      </c>
    </row>
    <row r="5272" spans="1:8" ht="54">
      <c r="A5272" s="375" t="s">
        <v>12654</v>
      </c>
      <c r="B5272" s="330" t="s">
        <v>3699</v>
      </c>
      <c r="C5272" s="375" t="s">
        <v>73</v>
      </c>
      <c r="D5272" s="375" t="s">
        <v>28292</v>
      </c>
      <c r="F5272" t="str">
        <f t="shared" si="166"/>
        <v>88417</v>
      </c>
      <c r="H5272" s="35">
        <f t="shared" si="167"/>
        <v>16.89</v>
      </c>
    </row>
    <row r="5273" spans="1:8" ht="54">
      <c r="A5273" s="375" t="s">
        <v>12656</v>
      </c>
      <c r="B5273" s="330" t="s">
        <v>6893</v>
      </c>
      <c r="C5273" s="375" t="s">
        <v>73</v>
      </c>
      <c r="D5273" s="375" t="s">
        <v>14850</v>
      </c>
      <c r="F5273" t="str">
        <f t="shared" si="166"/>
        <v>88420</v>
      </c>
      <c r="H5273" s="35">
        <f t="shared" si="167"/>
        <v>24.43</v>
      </c>
    </row>
    <row r="5274" spans="1:8" ht="54">
      <c r="A5274" s="375" t="s">
        <v>12657</v>
      </c>
      <c r="B5274" s="330" t="s">
        <v>6894</v>
      </c>
      <c r="C5274" s="375" t="s">
        <v>73</v>
      </c>
      <c r="D5274" s="375" t="s">
        <v>25066</v>
      </c>
      <c r="F5274" t="str">
        <f t="shared" si="166"/>
        <v>88421</v>
      </c>
      <c r="H5274" s="35">
        <f t="shared" si="167"/>
        <v>26.03</v>
      </c>
    </row>
    <row r="5275" spans="1:8" ht="40.5">
      <c r="A5275" s="375" t="s">
        <v>12658</v>
      </c>
      <c r="B5275" s="330" t="s">
        <v>23703</v>
      </c>
      <c r="C5275" s="375" t="s">
        <v>73</v>
      </c>
      <c r="D5275" s="375" t="s">
        <v>23831</v>
      </c>
      <c r="F5275" t="str">
        <f t="shared" si="166"/>
        <v>88423</v>
      </c>
      <c r="H5275" s="35">
        <f t="shared" si="167"/>
        <v>20.18</v>
      </c>
    </row>
    <row r="5276" spans="1:8" ht="54">
      <c r="A5276" s="375" t="s">
        <v>12659</v>
      </c>
      <c r="B5276" s="330" t="s">
        <v>3700</v>
      </c>
      <c r="C5276" s="375" t="s">
        <v>73</v>
      </c>
      <c r="D5276" s="375" t="s">
        <v>24671</v>
      </c>
      <c r="F5276" t="str">
        <f t="shared" si="166"/>
        <v>88424</v>
      </c>
      <c r="H5276" s="35">
        <f t="shared" si="167"/>
        <v>22.82</v>
      </c>
    </row>
    <row r="5277" spans="1:8" ht="54">
      <c r="A5277" s="375" t="s">
        <v>12660</v>
      </c>
      <c r="B5277" s="330" t="s">
        <v>3701</v>
      </c>
      <c r="C5277" s="375" t="s">
        <v>73</v>
      </c>
      <c r="D5277" s="375" t="s">
        <v>24429</v>
      </c>
      <c r="F5277" t="str">
        <f t="shared" si="166"/>
        <v>88426</v>
      </c>
      <c r="H5277" s="35">
        <f t="shared" si="167"/>
        <v>18.510000000000002</v>
      </c>
    </row>
    <row r="5278" spans="1:8" ht="54">
      <c r="A5278" s="375" t="s">
        <v>12661</v>
      </c>
      <c r="B5278" s="330" t="s">
        <v>3702</v>
      </c>
      <c r="C5278" s="375" t="s">
        <v>73</v>
      </c>
      <c r="D5278" s="375" t="s">
        <v>27664</v>
      </c>
      <c r="F5278" t="str">
        <f t="shared" si="166"/>
        <v>88428</v>
      </c>
      <c r="H5278" s="35">
        <f t="shared" si="167"/>
        <v>31.49</v>
      </c>
    </row>
    <row r="5279" spans="1:8" ht="54">
      <c r="A5279" s="375" t="s">
        <v>12662</v>
      </c>
      <c r="B5279" s="330" t="s">
        <v>3703</v>
      </c>
      <c r="C5279" s="375" t="s">
        <v>73</v>
      </c>
      <c r="D5279" s="375" t="s">
        <v>22676</v>
      </c>
      <c r="F5279" t="str">
        <f t="shared" si="166"/>
        <v>88429</v>
      </c>
      <c r="H5279" s="35">
        <f t="shared" si="167"/>
        <v>34.270000000000003</v>
      </c>
    </row>
    <row r="5280" spans="1:8" ht="40.5">
      <c r="A5280" s="375" t="s">
        <v>12663</v>
      </c>
      <c r="B5280" s="330" t="s">
        <v>2254</v>
      </c>
      <c r="C5280" s="375" t="s">
        <v>73</v>
      </c>
      <c r="D5280" s="375" t="s">
        <v>28293</v>
      </c>
      <c r="F5280" t="str">
        <f t="shared" si="166"/>
        <v>88431</v>
      </c>
      <c r="H5280" s="35">
        <f t="shared" si="167"/>
        <v>24.18</v>
      </c>
    </row>
    <row r="5281" spans="1:8" ht="40.5">
      <c r="A5281" s="375" t="s">
        <v>12664</v>
      </c>
      <c r="B5281" s="330" t="s">
        <v>6895</v>
      </c>
      <c r="C5281" s="375" t="s">
        <v>73</v>
      </c>
      <c r="D5281" s="375" t="s">
        <v>13779</v>
      </c>
      <c r="F5281" t="str">
        <f t="shared" si="166"/>
        <v>88432</v>
      </c>
      <c r="H5281" s="35">
        <f t="shared" si="167"/>
        <v>17.670000000000002</v>
      </c>
    </row>
    <row r="5282" spans="1:8" ht="27">
      <c r="A5282" s="375" t="s">
        <v>12665</v>
      </c>
      <c r="B5282" s="330" t="s">
        <v>6896</v>
      </c>
      <c r="C5282" s="375" t="s">
        <v>73</v>
      </c>
      <c r="D5282" s="375" t="s">
        <v>8537</v>
      </c>
      <c r="F5282" t="str">
        <f t="shared" si="166"/>
        <v>88482</v>
      </c>
      <c r="H5282" s="35">
        <f t="shared" si="167"/>
        <v>4.26</v>
      </c>
    </row>
    <row r="5283" spans="1:8" ht="27">
      <c r="A5283" s="375" t="s">
        <v>12667</v>
      </c>
      <c r="B5283" s="330" t="s">
        <v>2255</v>
      </c>
      <c r="C5283" s="375" t="s">
        <v>73</v>
      </c>
      <c r="D5283" s="375" t="s">
        <v>8717</v>
      </c>
      <c r="F5283" t="str">
        <f t="shared" si="166"/>
        <v>88483</v>
      </c>
      <c r="H5283" s="35">
        <f t="shared" si="167"/>
        <v>3.97</v>
      </c>
    </row>
    <row r="5284" spans="1:8" ht="27">
      <c r="A5284" s="375" t="s">
        <v>12669</v>
      </c>
      <c r="B5284" s="330" t="s">
        <v>6897</v>
      </c>
      <c r="C5284" s="375" t="s">
        <v>73</v>
      </c>
      <c r="D5284" s="375" t="s">
        <v>10944</v>
      </c>
      <c r="F5284" t="str">
        <f t="shared" si="166"/>
        <v>88484</v>
      </c>
      <c r="H5284" s="35">
        <f t="shared" si="167"/>
        <v>3.33</v>
      </c>
    </row>
    <row r="5285" spans="1:8" ht="27">
      <c r="A5285" s="375" t="s">
        <v>12670</v>
      </c>
      <c r="B5285" s="330" t="s">
        <v>6898</v>
      </c>
      <c r="C5285" s="375" t="s">
        <v>73</v>
      </c>
      <c r="D5285" s="375" t="s">
        <v>7936</v>
      </c>
      <c r="F5285" t="str">
        <f t="shared" si="166"/>
        <v>88485</v>
      </c>
      <c r="H5285" s="35">
        <f t="shared" si="167"/>
        <v>2.92</v>
      </c>
    </row>
    <row r="5286" spans="1:8" ht="27">
      <c r="A5286" s="375" t="s">
        <v>12672</v>
      </c>
      <c r="B5286" s="330" t="s">
        <v>2256</v>
      </c>
      <c r="C5286" s="375" t="s">
        <v>73</v>
      </c>
      <c r="D5286" s="375" t="s">
        <v>13858</v>
      </c>
      <c r="F5286" t="str">
        <f t="shared" si="166"/>
        <v>88486</v>
      </c>
      <c r="H5286" s="35">
        <f t="shared" si="167"/>
        <v>12.69</v>
      </c>
    </row>
    <row r="5287" spans="1:8" ht="27">
      <c r="A5287" s="375" t="s">
        <v>12674</v>
      </c>
      <c r="B5287" s="330" t="s">
        <v>3704</v>
      </c>
      <c r="C5287" s="375" t="s">
        <v>73</v>
      </c>
      <c r="D5287" s="375" t="s">
        <v>12673</v>
      </c>
      <c r="F5287" t="str">
        <f t="shared" si="166"/>
        <v>88487</v>
      </c>
      <c r="H5287" s="35">
        <f t="shared" si="167"/>
        <v>11.36</v>
      </c>
    </row>
    <row r="5288" spans="1:8" ht="27">
      <c r="A5288" s="375" t="s">
        <v>12675</v>
      </c>
      <c r="B5288" s="330" t="s">
        <v>23704</v>
      </c>
      <c r="C5288" s="375" t="s">
        <v>73</v>
      </c>
      <c r="D5288" s="375" t="s">
        <v>22423</v>
      </c>
      <c r="F5288" t="str">
        <f t="shared" si="166"/>
        <v>88488</v>
      </c>
      <c r="H5288" s="35">
        <f t="shared" si="167"/>
        <v>16.27</v>
      </c>
    </row>
    <row r="5289" spans="1:8" ht="27">
      <c r="A5289" s="375" t="s">
        <v>12676</v>
      </c>
      <c r="B5289" s="330" t="s">
        <v>23705</v>
      </c>
      <c r="C5289" s="375" t="s">
        <v>73</v>
      </c>
      <c r="D5289" s="375" t="s">
        <v>23543</v>
      </c>
      <c r="F5289" t="str">
        <f t="shared" si="166"/>
        <v>88489</v>
      </c>
      <c r="H5289" s="35">
        <f t="shared" si="167"/>
        <v>14.36</v>
      </c>
    </row>
    <row r="5290" spans="1:8" ht="27">
      <c r="A5290" s="375" t="s">
        <v>12677</v>
      </c>
      <c r="B5290" s="330" t="s">
        <v>6899</v>
      </c>
      <c r="C5290" s="375" t="s">
        <v>73</v>
      </c>
      <c r="D5290" s="375" t="s">
        <v>8772</v>
      </c>
      <c r="F5290" t="str">
        <f t="shared" ref="F5290:F5323" si="168">TRIM(A5290)</f>
        <v>88490</v>
      </c>
      <c r="H5290" s="35">
        <f t="shared" si="167"/>
        <v>9.2200000000000006</v>
      </c>
    </row>
    <row r="5291" spans="1:8" ht="27">
      <c r="A5291" s="375" t="s">
        <v>12678</v>
      </c>
      <c r="B5291" s="330" t="s">
        <v>6900</v>
      </c>
      <c r="C5291" s="375" t="s">
        <v>73</v>
      </c>
      <c r="D5291" s="375" t="s">
        <v>27250</v>
      </c>
      <c r="F5291" t="str">
        <f t="shared" si="168"/>
        <v>88491</v>
      </c>
      <c r="H5291" s="35">
        <f t="shared" si="167"/>
        <v>8.9</v>
      </c>
    </row>
    <row r="5292" spans="1:8" ht="27">
      <c r="A5292" s="375" t="s">
        <v>12679</v>
      </c>
      <c r="B5292" s="330" t="s">
        <v>6901</v>
      </c>
      <c r="C5292" s="375" t="s">
        <v>73</v>
      </c>
      <c r="D5292" s="375" t="s">
        <v>21761</v>
      </c>
      <c r="F5292" t="str">
        <f t="shared" si="168"/>
        <v>88492</v>
      </c>
      <c r="H5292" s="35">
        <f t="shared" si="167"/>
        <v>11.07</v>
      </c>
    </row>
    <row r="5293" spans="1:8" ht="27">
      <c r="A5293" s="375" t="s">
        <v>12680</v>
      </c>
      <c r="B5293" s="330" t="s">
        <v>6902</v>
      </c>
      <c r="C5293" s="375" t="s">
        <v>73</v>
      </c>
      <c r="D5293" s="375" t="s">
        <v>9940</v>
      </c>
      <c r="F5293" t="str">
        <f t="shared" si="168"/>
        <v>88493</v>
      </c>
      <c r="H5293" s="35">
        <f t="shared" si="167"/>
        <v>10.59</v>
      </c>
    </row>
    <row r="5294" spans="1:8" ht="27">
      <c r="A5294" s="375" t="s">
        <v>12681</v>
      </c>
      <c r="B5294" s="330" t="s">
        <v>6903</v>
      </c>
      <c r="C5294" s="375" t="s">
        <v>73</v>
      </c>
      <c r="D5294" s="375" t="s">
        <v>22193</v>
      </c>
      <c r="F5294" t="str">
        <f t="shared" si="168"/>
        <v>88494</v>
      </c>
      <c r="H5294" s="35">
        <f t="shared" si="167"/>
        <v>20.51</v>
      </c>
    </row>
    <row r="5295" spans="1:8" ht="27">
      <c r="A5295" s="375" t="s">
        <v>12683</v>
      </c>
      <c r="B5295" s="330" t="s">
        <v>2257</v>
      </c>
      <c r="C5295" s="375" t="s">
        <v>73</v>
      </c>
      <c r="D5295" s="375" t="s">
        <v>14150</v>
      </c>
      <c r="F5295" t="str">
        <f t="shared" si="168"/>
        <v>88495</v>
      </c>
      <c r="H5295" s="35">
        <f t="shared" si="167"/>
        <v>11.44</v>
      </c>
    </row>
    <row r="5296" spans="1:8" ht="27">
      <c r="A5296" s="375" t="s">
        <v>12684</v>
      </c>
      <c r="B5296" s="330" t="s">
        <v>6904</v>
      </c>
      <c r="C5296" s="375" t="s">
        <v>73</v>
      </c>
      <c r="D5296" s="375" t="s">
        <v>28294</v>
      </c>
      <c r="F5296" t="str">
        <f t="shared" si="168"/>
        <v>88496</v>
      </c>
      <c r="H5296" s="35">
        <f t="shared" si="167"/>
        <v>27.95</v>
      </c>
    </row>
    <row r="5297" spans="1:8" ht="27">
      <c r="A5297" s="375" t="s">
        <v>12685</v>
      </c>
      <c r="B5297" s="330" t="s">
        <v>3705</v>
      </c>
      <c r="C5297" s="375" t="s">
        <v>73</v>
      </c>
      <c r="D5297" s="375" t="s">
        <v>13936</v>
      </c>
      <c r="F5297" t="str">
        <f t="shared" si="168"/>
        <v>88497</v>
      </c>
      <c r="H5297" s="35">
        <f t="shared" si="167"/>
        <v>15.83</v>
      </c>
    </row>
    <row r="5298" spans="1:8" ht="27">
      <c r="A5298" s="375" t="s">
        <v>12686</v>
      </c>
      <c r="B5298" s="330" t="s">
        <v>6905</v>
      </c>
      <c r="C5298" s="375" t="s">
        <v>73</v>
      </c>
      <c r="D5298" s="375" t="s">
        <v>22696</v>
      </c>
      <c r="F5298" t="str">
        <f t="shared" si="168"/>
        <v>95305</v>
      </c>
      <c r="H5298" s="35">
        <f t="shared" si="167"/>
        <v>14.91</v>
      </c>
    </row>
    <row r="5299" spans="1:8" ht="27">
      <c r="A5299" s="375" t="s">
        <v>12687</v>
      </c>
      <c r="B5299" s="330" t="s">
        <v>6906</v>
      </c>
      <c r="C5299" s="375" t="s">
        <v>73</v>
      </c>
      <c r="D5299" s="375" t="s">
        <v>23694</v>
      </c>
      <c r="F5299" t="str">
        <f t="shared" si="168"/>
        <v>95306</v>
      </c>
      <c r="H5299" s="35">
        <f t="shared" si="167"/>
        <v>17.32</v>
      </c>
    </row>
    <row r="5300" spans="1:8" ht="40.5">
      <c r="A5300" s="375" t="s">
        <v>12689</v>
      </c>
      <c r="B5300" s="330" t="s">
        <v>6907</v>
      </c>
      <c r="C5300" s="375" t="s">
        <v>73</v>
      </c>
      <c r="D5300" s="375" t="s">
        <v>13815</v>
      </c>
      <c r="F5300" t="str">
        <f t="shared" si="168"/>
        <v>95622</v>
      </c>
      <c r="H5300" s="35">
        <f t="shared" si="167"/>
        <v>14.63</v>
      </c>
    </row>
    <row r="5301" spans="1:8" ht="40.5">
      <c r="A5301" s="375" t="s">
        <v>12691</v>
      </c>
      <c r="B5301" s="330" t="s">
        <v>6908</v>
      </c>
      <c r="C5301" s="375" t="s">
        <v>73</v>
      </c>
      <c r="D5301" s="375" t="s">
        <v>19580</v>
      </c>
      <c r="F5301" t="str">
        <f t="shared" si="168"/>
        <v>95623</v>
      </c>
      <c r="H5301" s="35">
        <f t="shared" si="167"/>
        <v>11.22</v>
      </c>
    </row>
    <row r="5302" spans="1:8" ht="40.5">
      <c r="A5302" s="375" t="s">
        <v>12692</v>
      </c>
      <c r="B5302" s="330" t="s">
        <v>6909</v>
      </c>
      <c r="C5302" s="375" t="s">
        <v>73</v>
      </c>
      <c r="D5302" s="375" t="s">
        <v>25018</v>
      </c>
      <c r="F5302" t="str">
        <f t="shared" si="168"/>
        <v>95624</v>
      </c>
      <c r="H5302" s="35">
        <f t="shared" si="167"/>
        <v>21.56</v>
      </c>
    </row>
    <row r="5303" spans="1:8" ht="40.5">
      <c r="A5303" s="375" t="s">
        <v>12693</v>
      </c>
      <c r="B5303" s="330" t="s">
        <v>6910</v>
      </c>
      <c r="C5303" s="375" t="s">
        <v>73</v>
      </c>
      <c r="D5303" s="375" t="s">
        <v>22781</v>
      </c>
      <c r="F5303" t="str">
        <f t="shared" si="168"/>
        <v>95625</v>
      </c>
      <c r="H5303" s="35">
        <f t="shared" si="167"/>
        <v>23.74</v>
      </c>
    </row>
    <row r="5304" spans="1:8" ht="27">
      <c r="A5304" s="375" t="s">
        <v>12695</v>
      </c>
      <c r="B5304" s="330" t="s">
        <v>6911</v>
      </c>
      <c r="C5304" s="375" t="s">
        <v>73</v>
      </c>
      <c r="D5304" s="375" t="s">
        <v>24568</v>
      </c>
      <c r="F5304" t="str">
        <f t="shared" si="168"/>
        <v>95626</v>
      </c>
      <c r="H5304" s="35">
        <f t="shared" si="167"/>
        <v>15.74</v>
      </c>
    </row>
    <row r="5305" spans="1:8" ht="40.5">
      <c r="A5305" s="375" t="s">
        <v>12696</v>
      </c>
      <c r="B5305" s="330" t="s">
        <v>6912</v>
      </c>
      <c r="C5305" s="375" t="s">
        <v>73</v>
      </c>
      <c r="D5305" s="375" t="s">
        <v>23355</v>
      </c>
      <c r="F5305" t="str">
        <f t="shared" si="168"/>
        <v>96126</v>
      </c>
      <c r="H5305" s="35">
        <f t="shared" si="167"/>
        <v>19.260000000000002</v>
      </c>
    </row>
    <row r="5306" spans="1:8" ht="40.5">
      <c r="A5306" s="375" t="s">
        <v>12697</v>
      </c>
      <c r="B5306" s="330" t="s">
        <v>6913</v>
      </c>
      <c r="C5306" s="375" t="s">
        <v>73</v>
      </c>
      <c r="D5306" s="375" t="s">
        <v>11202</v>
      </c>
      <c r="F5306" t="str">
        <f t="shared" si="168"/>
        <v>96127</v>
      </c>
      <c r="H5306" s="35">
        <f t="shared" si="167"/>
        <v>15.01</v>
      </c>
    </row>
    <row r="5307" spans="1:8" ht="40.5">
      <c r="A5307" s="375" t="s">
        <v>12698</v>
      </c>
      <c r="B5307" s="330" t="s">
        <v>6914</v>
      </c>
      <c r="C5307" s="375" t="s">
        <v>73</v>
      </c>
      <c r="D5307" s="375" t="s">
        <v>25284</v>
      </c>
      <c r="F5307" t="str">
        <f t="shared" si="168"/>
        <v>96128</v>
      </c>
      <c r="H5307" s="35">
        <f t="shared" si="167"/>
        <v>27.9</v>
      </c>
    </row>
    <row r="5308" spans="1:8" ht="40.5">
      <c r="A5308" s="375" t="s">
        <v>12699</v>
      </c>
      <c r="B5308" s="330" t="s">
        <v>6915</v>
      </c>
      <c r="C5308" s="375" t="s">
        <v>73</v>
      </c>
      <c r="D5308" s="375" t="s">
        <v>28295</v>
      </c>
      <c r="F5308" t="str">
        <f t="shared" si="168"/>
        <v>96129</v>
      </c>
      <c r="H5308" s="35">
        <f t="shared" si="167"/>
        <v>30.63</v>
      </c>
    </row>
    <row r="5309" spans="1:8" ht="27">
      <c r="A5309" s="375" t="s">
        <v>12700</v>
      </c>
      <c r="B5309" s="330" t="s">
        <v>6916</v>
      </c>
      <c r="C5309" s="375" t="s">
        <v>73</v>
      </c>
      <c r="D5309" s="375" t="s">
        <v>24662</v>
      </c>
      <c r="F5309" t="str">
        <f t="shared" si="168"/>
        <v>96130</v>
      </c>
      <c r="H5309" s="35">
        <f t="shared" si="167"/>
        <v>20.61</v>
      </c>
    </row>
    <row r="5310" spans="1:8" ht="40.5">
      <c r="A5310" s="375" t="s">
        <v>12701</v>
      </c>
      <c r="B5310" s="330" t="s">
        <v>6917</v>
      </c>
      <c r="C5310" s="375" t="s">
        <v>73</v>
      </c>
      <c r="D5310" s="375" t="s">
        <v>26105</v>
      </c>
      <c r="F5310" t="str">
        <f t="shared" si="168"/>
        <v>96131</v>
      </c>
      <c r="H5310" s="35">
        <f t="shared" si="167"/>
        <v>26.78</v>
      </c>
    </row>
    <row r="5311" spans="1:8" ht="40.5">
      <c r="A5311" s="375" t="s">
        <v>12702</v>
      </c>
      <c r="B5311" s="330" t="s">
        <v>6918</v>
      </c>
      <c r="C5311" s="375" t="s">
        <v>73</v>
      </c>
      <c r="D5311" s="375" t="s">
        <v>25029</v>
      </c>
      <c r="F5311" t="str">
        <f t="shared" si="168"/>
        <v>96132</v>
      </c>
      <c r="H5311" s="35">
        <f t="shared" si="167"/>
        <v>21.1</v>
      </c>
    </row>
    <row r="5312" spans="1:8" ht="40.5">
      <c r="A5312" s="375" t="s">
        <v>12703</v>
      </c>
      <c r="B5312" s="330" t="s">
        <v>6919</v>
      </c>
      <c r="C5312" s="375" t="s">
        <v>73</v>
      </c>
      <c r="D5312" s="375" t="s">
        <v>25280</v>
      </c>
      <c r="F5312" t="str">
        <f t="shared" si="168"/>
        <v>96133</v>
      </c>
      <c r="H5312" s="35">
        <f t="shared" si="167"/>
        <v>38.24</v>
      </c>
    </row>
    <row r="5313" spans="1:8" ht="40.5">
      <c r="A5313" s="375" t="s">
        <v>12704</v>
      </c>
      <c r="B5313" s="330" t="s">
        <v>6920</v>
      </c>
      <c r="C5313" s="375" t="s">
        <v>73</v>
      </c>
      <c r="D5313" s="375" t="s">
        <v>28296</v>
      </c>
      <c r="F5313" t="str">
        <f t="shared" si="168"/>
        <v>96134</v>
      </c>
      <c r="H5313" s="35">
        <f t="shared" si="167"/>
        <v>41.9</v>
      </c>
    </row>
    <row r="5314" spans="1:8" ht="27">
      <c r="A5314" s="375" t="s">
        <v>12705</v>
      </c>
      <c r="B5314" s="330" t="s">
        <v>6921</v>
      </c>
      <c r="C5314" s="375" t="s">
        <v>73</v>
      </c>
      <c r="D5314" s="375" t="s">
        <v>27710</v>
      </c>
      <c r="F5314" t="str">
        <f t="shared" si="168"/>
        <v>96135</v>
      </c>
      <c r="H5314" s="35">
        <f t="shared" si="167"/>
        <v>28.58</v>
      </c>
    </row>
    <row r="5315" spans="1:8">
      <c r="A5315" s="375" t="s">
        <v>12706</v>
      </c>
      <c r="B5315" s="330" t="s">
        <v>6922</v>
      </c>
      <c r="C5315" s="375" t="s">
        <v>73</v>
      </c>
      <c r="D5315" s="375" t="s">
        <v>22443</v>
      </c>
      <c r="F5315" t="str">
        <f t="shared" si="168"/>
        <v>79460</v>
      </c>
      <c r="H5315" s="35">
        <f t="shared" si="167"/>
        <v>52.96</v>
      </c>
    </row>
    <row r="5316" spans="1:8" ht="27">
      <c r="A5316" s="375" t="s">
        <v>12707</v>
      </c>
      <c r="B5316" s="330" t="s">
        <v>6923</v>
      </c>
      <c r="C5316" s="375" t="s">
        <v>73</v>
      </c>
      <c r="D5316" s="375" t="s">
        <v>28297</v>
      </c>
      <c r="F5316" t="str">
        <f t="shared" si="168"/>
        <v>79465</v>
      </c>
      <c r="H5316" s="35">
        <f t="shared" si="167"/>
        <v>46.56</v>
      </c>
    </row>
    <row r="5317" spans="1:8">
      <c r="A5317" s="375" t="s">
        <v>6924</v>
      </c>
      <c r="B5317" s="330" t="s">
        <v>6925</v>
      </c>
      <c r="C5317" s="375" t="s">
        <v>73</v>
      </c>
      <c r="D5317" s="375" t="s">
        <v>28298</v>
      </c>
      <c r="F5317" t="str">
        <f t="shared" si="168"/>
        <v>79514/1</v>
      </c>
      <c r="H5317" s="35">
        <f t="shared" ref="H5317:H5380" si="169">ROUND(D5317*(1+$H$1),2)</f>
        <v>74.22</v>
      </c>
    </row>
    <row r="5318" spans="1:8" ht="27">
      <c r="A5318" s="375" t="s">
        <v>12708</v>
      </c>
      <c r="B5318" s="330" t="s">
        <v>6926</v>
      </c>
      <c r="C5318" s="375" t="s">
        <v>73</v>
      </c>
      <c r="D5318" s="375" t="s">
        <v>24359</v>
      </c>
      <c r="F5318" t="str">
        <f t="shared" si="168"/>
        <v>84647</v>
      </c>
      <c r="H5318" s="35">
        <f t="shared" si="169"/>
        <v>169.95</v>
      </c>
    </row>
    <row r="5319" spans="1:8">
      <c r="A5319" s="375" t="s">
        <v>12709</v>
      </c>
      <c r="B5319" s="330" t="s">
        <v>6927</v>
      </c>
      <c r="C5319" s="375" t="s">
        <v>73</v>
      </c>
      <c r="D5319" s="375" t="s">
        <v>24641</v>
      </c>
      <c r="F5319" t="str">
        <f t="shared" si="168"/>
        <v>84656</v>
      </c>
      <c r="H5319" s="35">
        <f t="shared" si="169"/>
        <v>38.82</v>
      </c>
    </row>
    <row r="5320" spans="1:8" ht="27">
      <c r="A5320" s="375" t="s">
        <v>12710</v>
      </c>
      <c r="B5320" s="330" t="s">
        <v>6928</v>
      </c>
      <c r="C5320" s="375" t="s">
        <v>73</v>
      </c>
      <c r="D5320" s="375" t="s">
        <v>28299</v>
      </c>
      <c r="F5320" t="str">
        <f t="shared" si="168"/>
        <v>6082</v>
      </c>
      <c r="H5320" s="35">
        <f t="shared" si="169"/>
        <v>20.149999999999999</v>
      </c>
    </row>
    <row r="5321" spans="1:8">
      <c r="A5321" s="375" t="s">
        <v>12711</v>
      </c>
      <c r="B5321" s="330" t="s">
        <v>6929</v>
      </c>
      <c r="C5321" s="375" t="s">
        <v>73</v>
      </c>
      <c r="D5321" s="375" t="s">
        <v>26714</v>
      </c>
      <c r="F5321" t="str">
        <f t="shared" si="168"/>
        <v>40905</v>
      </c>
      <c r="H5321" s="35">
        <f t="shared" si="169"/>
        <v>25.2</v>
      </c>
    </row>
    <row r="5322" spans="1:8">
      <c r="A5322" s="375" t="s">
        <v>6930</v>
      </c>
      <c r="B5322" s="330" t="s">
        <v>6931</v>
      </c>
      <c r="C5322" s="375" t="s">
        <v>73</v>
      </c>
      <c r="D5322" s="375" t="s">
        <v>23617</v>
      </c>
      <c r="F5322" t="str">
        <f t="shared" si="168"/>
        <v>73739/1</v>
      </c>
      <c r="H5322" s="35">
        <f t="shared" si="169"/>
        <v>20.260000000000002</v>
      </c>
    </row>
    <row r="5323" spans="1:8" ht="27">
      <c r="A5323" s="375" t="s">
        <v>6932</v>
      </c>
      <c r="B5323" s="330" t="s">
        <v>6933</v>
      </c>
      <c r="C5323" s="375" t="s">
        <v>73</v>
      </c>
      <c r="D5323" s="375" t="s">
        <v>10663</v>
      </c>
      <c r="F5323" t="str">
        <f t="shared" si="168"/>
        <v>74065/1</v>
      </c>
      <c r="H5323" s="35">
        <f t="shared" si="169"/>
        <v>29.45</v>
      </c>
    </row>
    <row r="5324" spans="1:8" ht="27">
      <c r="A5324" s="375" t="s">
        <v>6934</v>
      </c>
      <c r="B5324" s="330" t="s">
        <v>3706</v>
      </c>
      <c r="C5324" s="375" t="s">
        <v>73</v>
      </c>
      <c r="D5324" s="375" t="s">
        <v>22648</v>
      </c>
      <c r="F5324" t="str">
        <f>TRIM(A5324)</f>
        <v>74065/2</v>
      </c>
      <c r="H5324" s="35">
        <f t="shared" si="169"/>
        <v>28.95</v>
      </c>
    </row>
    <row r="5325" spans="1:8" ht="27">
      <c r="A5325" s="375" t="s">
        <v>6935</v>
      </c>
      <c r="B5325" s="330" t="s">
        <v>3707</v>
      </c>
      <c r="C5325" s="375" t="s">
        <v>73</v>
      </c>
      <c r="D5325" s="375" t="s">
        <v>23708</v>
      </c>
      <c r="F5325" t="str">
        <f>TRIM(A5325)</f>
        <v>74065/3</v>
      </c>
      <c r="H5325" s="35">
        <f t="shared" si="169"/>
        <v>28.81</v>
      </c>
    </row>
    <row r="5326" spans="1:8">
      <c r="A5326" s="375" t="s">
        <v>12712</v>
      </c>
      <c r="B5326" s="330" t="s">
        <v>6936</v>
      </c>
      <c r="C5326" s="375" t="s">
        <v>73</v>
      </c>
      <c r="D5326" s="375" t="s">
        <v>28292</v>
      </c>
      <c r="F5326" t="str">
        <f>TRIM(A5326)</f>
        <v>79463</v>
      </c>
      <c r="H5326" s="35">
        <f t="shared" si="169"/>
        <v>16.89</v>
      </c>
    </row>
    <row r="5327" spans="1:8">
      <c r="A5327" s="375" t="s">
        <v>12713</v>
      </c>
      <c r="B5327" s="330" t="s">
        <v>6937</v>
      </c>
      <c r="C5327" s="375" t="s">
        <v>73</v>
      </c>
      <c r="D5327" s="375" t="s">
        <v>24655</v>
      </c>
      <c r="F5327" t="str">
        <f t="shared" ref="F5327:F5390" si="170">TRIM(A5327)</f>
        <v>79464</v>
      </c>
      <c r="H5327" s="35">
        <f t="shared" si="169"/>
        <v>22.71</v>
      </c>
    </row>
    <row r="5328" spans="1:8">
      <c r="A5328" s="375" t="s">
        <v>12714</v>
      </c>
      <c r="B5328" s="330" t="s">
        <v>6938</v>
      </c>
      <c r="C5328" s="375" t="s">
        <v>73</v>
      </c>
      <c r="D5328" s="375" t="s">
        <v>22791</v>
      </c>
      <c r="F5328" t="str">
        <f t="shared" si="170"/>
        <v>79466</v>
      </c>
      <c r="H5328" s="35">
        <f t="shared" si="169"/>
        <v>21.63</v>
      </c>
    </row>
    <row r="5329" spans="1:8">
      <c r="A5329" s="375" t="s">
        <v>6939</v>
      </c>
      <c r="B5329" s="330" t="s">
        <v>6940</v>
      </c>
      <c r="C5329" s="375" t="s">
        <v>73</v>
      </c>
      <c r="D5329" s="375" t="s">
        <v>23763</v>
      </c>
      <c r="F5329" t="str">
        <f t="shared" si="170"/>
        <v>79497/1</v>
      </c>
      <c r="H5329" s="35">
        <f t="shared" si="169"/>
        <v>28.18</v>
      </c>
    </row>
    <row r="5330" spans="1:8">
      <c r="A5330" s="375" t="s">
        <v>12715</v>
      </c>
      <c r="B5330" s="330" t="s">
        <v>6941</v>
      </c>
      <c r="C5330" s="375" t="s">
        <v>73</v>
      </c>
      <c r="D5330" s="375" t="s">
        <v>25174</v>
      </c>
      <c r="F5330" t="str">
        <f t="shared" si="170"/>
        <v>84645</v>
      </c>
      <c r="H5330" s="35">
        <f t="shared" si="169"/>
        <v>21.37</v>
      </c>
    </row>
    <row r="5331" spans="1:8">
      <c r="A5331" s="375" t="s">
        <v>12716</v>
      </c>
      <c r="B5331" s="330" t="s">
        <v>6942</v>
      </c>
      <c r="C5331" s="375" t="s">
        <v>73</v>
      </c>
      <c r="D5331" s="375" t="s">
        <v>22080</v>
      </c>
      <c r="F5331" t="str">
        <f t="shared" si="170"/>
        <v>84657</v>
      </c>
      <c r="H5331" s="35">
        <f t="shared" si="169"/>
        <v>12.43</v>
      </c>
    </row>
    <row r="5332" spans="1:8">
      <c r="A5332" s="375" t="s">
        <v>12717</v>
      </c>
      <c r="B5332" s="330" t="s">
        <v>6943</v>
      </c>
      <c r="C5332" s="375" t="s">
        <v>73</v>
      </c>
      <c r="D5332" s="375" t="s">
        <v>24612</v>
      </c>
      <c r="F5332" t="str">
        <f t="shared" si="170"/>
        <v>84659</v>
      </c>
      <c r="H5332" s="35">
        <f t="shared" si="169"/>
        <v>18.61</v>
      </c>
    </row>
    <row r="5333" spans="1:8">
      <c r="A5333" s="375" t="s">
        <v>12718</v>
      </c>
      <c r="B5333" s="330" t="s">
        <v>6944</v>
      </c>
      <c r="C5333" s="375" t="s">
        <v>73</v>
      </c>
      <c r="D5333" s="375" t="s">
        <v>24424</v>
      </c>
      <c r="F5333" t="str">
        <f t="shared" si="170"/>
        <v>84679</v>
      </c>
      <c r="H5333" s="35">
        <f t="shared" si="169"/>
        <v>21.7</v>
      </c>
    </row>
    <row r="5334" spans="1:8" ht="27">
      <c r="A5334" s="375" t="s">
        <v>12719</v>
      </c>
      <c r="B5334" s="330" t="s">
        <v>6945</v>
      </c>
      <c r="C5334" s="375" t="s">
        <v>73</v>
      </c>
      <c r="D5334" s="375" t="s">
        <v>13875</v>
      </c>
      <c r="F5334" t="str">
        <f t="shared" si="170"/>
        <v>95464</v>
      </c>
      <c r="H5334" s="35">
        <f t="shared" si="169"/>
        <v>25.3</v>
      </c>
    </row>
    <row r="5335" spans="1:8" ht="27">
      <c r="A5335" s="375" t="s">
        <v>6946</v>
      </c>
      <c r="B5335" s="330" t="s">
        <v>3709</v>
      </c>
      <c r="C5335" s="375" t="s">
        <v>73</v>
      </c>
      <c r="D5335" s="375" t="s">
        <v>24600</v>
      </c>
      <c r="F5335" t="str">
        <f t="shared" si="170"/>
        <v>73794/1</v>
      </c>
      <c r="H5335" s="35">
        <f t="shared" si="169"/>
        <v>41.87</v>
      </c>
    </row>
    <row r="5336" spans="1:8" ht="40.5">
      <c r="A5336" s="375" t="s">
        <v>6947</v>
      </c>
      <c r="B5336" s="330" t="s">
        <v>2258</v>
      </c>
      <c r="C5336" s="375" t="s">
        <v>73</v>
      </c>
      <c r="D5336" s="375" t="s">
        <v>13831</v>
      </c>
      <c r="F5336" t="str">
        <f t="shared" si="170"/>
        <v>73865/1</v>
      </c>
      <c r="H5336" s="35">
        <f t="shared" si="169"/>
        <v>11.54</v>
      </c>
    </row>
    <row r="5337" spans="1:8" ht="27">
      <c r="A5337" s="375" t="s">
        <v>6948</v>
      </c>
      <c r="B5337" s="330" t="s">
        <v>6949</v>
      </c>
      <c r="C5337" s="375" t="s">
        <v>73</v>
      </c>
      <c r="D5337" s="375" t="s">
        <v>14037</v>
      </c>
      <c r="F5337" t="str">
        <f t="shared" si="170"/>
        <v>73924/1</v>
      </c>
      <c r="H5337" s="35">
        <f t="shared" si="169"/>
        <v>30.75</v>
      </c>
    </row>
    <row r="5338" spans="1:8" ht="27">
      <c r="A5338" s="375" t="s">
        <v>6950</v>
      </c>
      <c r="B5338" s="330" t="s">
        <v>6951</v>
      </c>
      <c r="C5338" s="375" t="s">
        <v>73</v>
      </c>
      <c r="D5338" s="375" t="s">
        <v>23590</v>
      </c>
      <c r="F5338" t="str">
        <f t="shared" si="170"/>
        <v>73924/2</v>
      </c>
      <c r="H5338" s="35">
        <f t="shared" si="169"/>
        <v>30.89</v>
      </c>
    </row>
    <row r="5339" spans="1:8" ht="27">
      <c r="A5339" s="375" t="s">
        <v>6952</v>
      </c>
      <c r="B5339" s="330" t="s">
        <v>6953</v>
      </c>
      <c r="C5339" s="375" t="s">
        <v>73</v>
      </c>
      <c r="D5339" s="375" t="s">
        <v>27990</v>
      </c>
      <c r="F5339" t="str">
        <f t="shared" si="170"/>
        <v>73924/3</v>
      </c>
      <c r="H5339" s="35">
        <f t="shared" si="169"/>
        <v>31.39</v>
      </c>
    </row>
    <row r="5340" spans="1:8" ht="27">
      <c r="A5340" s="375" t="s">
        <v>6954</v>
      </c>
      <c r="B5340" s="330" t="s">
        <v>6955</v>
      </c>
      <c r="C5340" s="375" t="s">
        <v>73</v>
      </c>
      <c r="D5340" s="375" t="s">
        <v>23393</v>
      </c>
      <c r="F5340" t="str">
        <f t="shared" si="170"/>
        <v>74064/1</v>
      </c>
      <c r="H5340" s="35">
        <f t="shared" si="169"/>
        <v>23.6</v>
      </c>
    </row>
    <row r="5341" spans="1:8" ht="27">
      <c r="A5341" s="375" t="s">
        <v>6956</v>
      </c>
      <c r="B5341" s="330" t="s">
        <v>6957</v>
      </c>
      <c r="C5341" s="375" t="s">
        <v>73</v>
      </c>
      <c r="D5341" s="375" t="s">
        <v>27656</v>
      </c>
      <c r="F5341" t="str">
        <f t="shared" si="170"/>
        <v>74064/2</v>
      </c>
      <c r="H5341" s="35">
        <f t="shared" si="169"/>
        <v>15.41</v>
      </c>
    </row>
    <row r="5342" spans="1:8" ht="54">
      <c r="A5342" s="375" t="s">
        <v>6958</v>
      </c>
      <c r="B5342" s="330" t="s">
        <v>6959</v>
      </c>
      <c r="C5342" s="375" t="s">
        <v>73</v>
      </c>
      <c r="D5342" s="375" t="s">
        <v>23406</v>
      </c>
      <c r="F5342" t="str">
        <f t="shared" si="170"/>
        <v>74145/1</v>
      </c>
      <c r="H5342" s="35">
        <f t="shared" si="169"/>
        <v>21.55</v>
      </c>
    </row>
    <row r="5343" spans="1:8" ht="40.5">
      <c r="A5343" s="375" t="s">
        <v>6960</v>
      </c>
      <c r="B5343" s="330" t="s">
        <v>2259</v>
      </c>
      <c r="C5343" s="375" t="s">
        <v>73</v>
      </c>
      <c r="D5343" s="375" t="s">
        <v>28300</v>
      </c>
      <c r="F5343" t="str">
        <f t="shared" si="170"/>
        <v>79498/1</v>
      </c>
      <c r="H5343" s="35">
        <f t="shared" si="169"/>
        <v>19.89</v>
      </c>
    </row>
    <row r="5344" spans="1:8" ht="27">
      <c r="A5344" s="375" t="s">
        <v>6961</v>
      </c>
      <c r="B5344" s="330" t="s">
        <v>6962</v>
      </c>
      <c r="C5344" s="375" t="s">
        <v>73</v>
      </c>
      <c r="D5344" s="375" t="s">
        <v>24463</v>
      </c>
      <c r="F5344" t="str">
        <f t="shared" si="170"/>
        <v>79515/1</v>
      </c>
      <c r="H5344" s="35">
        <f t="shared" si="169"/>
        <v>39.33</v>
      </c>
    </row>
    <row r="5345" spans="1:8" ht="27">
      <c r="A5345" s="375" t="s">
        <v>12721</v>
      </c>
      <c r="B5345" s="330" t="s">
        <v>6963</v>
      </c>
      <c r="C5345" s="375" t="s">
        <v>73</v>
      </c>
      <c r="D5345" s="375" t="s">
        <v>21705</v>
      </c>
      <c r="F5345" t="str">
        <f t="shared" si="170"/>
        <v>84660</v>
      </c>
      <c r="H5345" s="35">
        <f t="shared" si="169"/>
        <v>8.17</v>
      </c>
    </row>
    <row r="5346" spans="1:8" ht="27">
      <c r="A5346" s="375" t="s">
        <v>12723</v>
      </c>
      <c r="B5346" s="330" t="s">
        <v>3710</v>
      </c>
      <c r="C5346" s="375" t="s">
        <v>73</v>
      </c>
      <c r="D5346" s="375" t="s">
        <v>28300</v>
      </c>
      <c r="F5346" t="str">
        <f t="shared" si="170"/>
        <v>84661</v>
      </c>
      <c r="H5346" s="35">
        <f t="shared" si="169"/>
        <v>19.89</v>
      </c>
    </row>
    <row r="5347" spans="1:8" ht="27">
      <c r="A5347" s="375" t="s">
        <v>12724</v>
      </c>
      <c r="B5347" s="330" t="s">
        <v>3711</v>
      </c>
      <c r="C5347" s="375" t="s">
        <v>73</v>
      </c>
      <c r="D5347" s="375" t="s">
        <v>28301</v>
      </c>
      <c r="F5347" t="str">
        <f t="shared" si="170"/>
        <v>84662</v>
      </c>
      <c r="H5347" s="35">
        <f t="shared" si="169"/>
        <v>31.32</v>
      </c>
    </row>
    <row r="5348" spans="1:8" ht="40.5">
      <c r="A5348" s="375" t="s">
        <v>12725</v>
      </c>
      <c r="B5348" s="404" t="s">
        <v>3708</v>
      </c>
      <c r="C5348" s="375" t="s">
        <v>73</v>
      </c>
      <c r="D5348" s="375" t="s">
        <v>28302</v>
      </c>
      <c r="F5348" t="str">
        <f t="shared" si="170"/>
        <v>95468</v>
      </c>
      <c r="H5348" s="35">
        <f t="shared" si="169"/>
        <v>45.71</v>
      </c>
    </row>
    <row r="5349" spans="1:8" ht="27">
      <c r="A5349" s="375" t="s">
        <v>12726</v>
      </c>
      <c r="B5349" s="330" t="s">
        <v>6964</v>
      </c>
      <c r="C5349" s="375" t="s">
        <v>75</v>
      </c>
      <c r="D5349" s="375" t="s">
        <v>13703</v>
      </c>
      <c r="F5349" t="str">
        <f t="shared" si="170"/>
        <v>41595</v>
      </c>
      <c r="H5349" s="35">
        <f t="shared" si="169"/>
        <v>12.47</v>
      </c>
    </row>
    <row r="5350" spans="1:8" ht="27">
      <c r="A5350" s="375" t="s">
        <v>6965</v>
      </c>
      <c r="B5350" s="330" t="s">
        <v>6966</v>
      </c>
      <c r="C5350" s="375" t="s">
        <v>73</v>
      </c>
      <c r="D5350" s="375" t="s">
        <v>22476</v>
      </c>
      <c r="F5350" t="str">
        <f t="shared" si="170"/>
        <v>73978/1</v>
      </c>
      <c r="H5350" s="35">
        <f t="shared" si="169"/>
        <v>20.420000000000002</v>
      </c>
    </row>
    <row r="5351" spans="1:8">
      <c r="A5351" s="375" t="s">
        <v>6967</v>
      </c>
      <c r="B5351" s="330" t="s">
        <v>2260</v>
      </c>
      <c r="C5351" s="375" t="s">
        <v>73</v>
      </c>
      <c r="D5351" s="375" t="s">
        <v>28303</v>
      </c>
      <c r="F5351" t="str">
        <f t="shared" si="170"/>
        <v>74245/1</v>
      </c>
      <c r="H5351" s="35">
        <f t="shared" si="169"/>
        <v>16.760000000000002</v>
      </c>
    </row>
    <row r="5352" spans="1:8" ht="40.5">
      <c r="A5352" s="375" t="s">
        <v>12727</v>
      </c>
      <c r="B5352" s="330" t="s">
        <v>3712</v>
      </c>
      <c r="C5352" s="375" t="s">
        <v>284</v>
      </c>
      <c r="D5352" s="375" t="s">
        <v>19518</v>
      </c>
      <c r="F5352" t="str">
        <f t="shared" si="170"/>
        <v>79467</v>
      </c>
      <c r="H5352" s="35">
        <f t="shared" si="169"/>
        <v>15.13</v>
      </c>
    </row>
    <row r="5353" spans="1:8">
      <c r="A5353" s="375" t="s">
        <v>6968</v>
      </c>
      <c r="B5353" s="330" t="s">
        <v>6969</v>
      </c>
      <c r="C5353" s="375" t="s">
        <v>73</v>
      </c>
      <c r="D5353" s="375" t="s">
        <v>24425</v>
      </c>
      <c r="F5353" t="str">
        <f t="shared" si="170"/>
        <v>79500/2</v>
      </c>
      <c r="H5353" s="35">
        <f t="shared" si="169"/>
        <v>23.5</v>
      </c>
    </row>
    <row r="5354" spans="1:8" ht="27">
      <c r="A5354" s="375" t="s">
        <v>12728</v>
      </c>
      <c r="B5354" s="330" t="s">
        <v>3713</v>
      </c>
      <c r="C5354" s="375" t="s">
        <v>73</v>
      </c>
      <c r="D5354" s="375" t="s">
        <v>18181</v>
      </c>
      <c r="F5354" t="str">
        <f t="shared" si="170"/>
        <v>84663</v>
      </c>
      <c r="H5354" s="35">
        <f t="shared" si="169"/>
        <v>26.14</v>
      </c>
    </row>
    <row r="5355" spans="1:8" ht="27">
      <c r="A5355" s="375" t="s">
        <v>12729</v>
      </c>
      <c r="B5355" s="330" t="s">
        <v>6970</v>
      </c>
      <c r="C5355" s="375" t="s">
        <v>73</v>
      </c>
      <c r="D5355" s="375" t="s">
        <v>27806</v>
      </c>
      <c r="F5355" t="str">
        <f t="shared" si="170"/>
        <v>84665</v>
      </c>
      <c r="H5355" s="35">
        <f t="shared" si="169"/>
        <v>25.97</v>
      </c>
    </row>
    <row r="5356" spans="1:8">
      <c r="A5356" s="375" t="s">
        <v>12730</v>
      </c>
      <c r="B5356" s="330" t="s">
        <v>6971</v>
      </c>
      <c r="C5356" s="375" t="s">
        <v>73</v>
      </c>
      <c r="D5356" s="375" t="s">
        <v>28293</v>
      </c>
      <c r="F5356" t="str">
        <f t="shared" si="170"/>
        <v>84666</v>
      </c>
      <c r="H5356" s="35">
        <f t="shared" si="169"/>
        <v>24.18</v>
      </c>
    </row>
    <row r="5357" spans="1:8" ht="27">
      <c r="A5357" s="375" t="s">
        <v>12731</v>
      </c>
      <c r="B5357" s="330" t="s">
        <v>6972</v>
      </c>
      <c r="C5357" s="375" t="s">
        <v>73</v>
      </c>
      <c r="D5357" s="375" t="s">
        <v>25100</v>
      </c>
      <c r="F5357" t="str">
        <f t="shared" si="170"/>
        <v>75889</v>
      </c>
      <c r="H5357" s="35">
        <f t="shared" si="169"/>
        <v>22.69</v>
      </c>
    </row>
    <row r="5358" spans="1:8" ht="40.5">
      <c r="A5358" s="375" t="s">
        <v>12732</v>
      </c>
      <c r="B5358" s="330" t="s">
        <v>3714</v>
      </c>
      <c r="C5358" s="375" t="s">
        <v>73</v>
      </c>
      <c r="D5358" s="375" t="s">
        <v>22837</v>
      </c>
      <c r="F5358" t="str">
        <f t="shared" si="170"/>
        <v>72191</v>
      </c>
      <c r="H5358" s="35">
        <f t="shared" si="169"/>
        <v>88.54</v>
      </c>
    </row>
    <row r="5359" spans="1:8" ht="27">
      <c r="A5359" s="375" t="s">
        <v>6973</v>
      </c>
      <c r="B5359" s="330" t="s">
        <v>3715</v>
      </c>
      <c r="C5359" s="375" t="s">
        <v>73</v>
      </c>
      <c r="D5359" s="375" t="s">
        <v>28304</v>
      </c>
      <c r="F5359" t="str">
        <f t="shared" si="170"/>
        <v>73734/1</v>
      </c>
      <c r="H5359" s="35">
        <f t="shared" si="169"/>
        <v>140.44</v>
      </c>
    </row>
    <row r="5360" spans="1:8" ht="27">
      <c r="A5360" s="375" t="s">
        <v>12733</v>
      </c>
      <c r="B5360" s="330" t="s">
        <v>6974</v>
      </c>
      <c r="C5360" s="375" t="s">
        <v>73</v>
      </c>
      <c r="D5360" s="375" t="s">
        <v>28305</v>
      </c>
      <c r="F5360" t="str">
        <f t="shared" si="170"/>
        <v>84181</v>
      </c>
      <c r="H5360" s="35">
        <f t="shared" si="169"/>
        <v>115.8</v>
      </c>
    </row>
    <row r="5361" spans="1:8" ht="40.5">
      <c r="A5361" s="375" t="s">
        <v>12734</v>
      </c>
      <c r="B5361" s="330" t="s">
        <v>6975</v>
      </c>
      <c r="C5361" s="375" t="s">
        <v>73</v>
      </c>
      <c r="D5361" s="375" t="s">
        <v>23487</v>
      </c>
      <c r="F5361" t="str">
        <f t="shared" si="170"/>
        <v>87246</v>
      </c>
      <c r="H5361" s="35">
        <f t="shared" si="169"/>
        <v>51.39</v>
      </c>
    </row>
    <row r="5362" spans="1:8" ht="40.5">
      <c r="A5362" s="375" t="s">
        <v>12735</v>
      </c>
      <c r="B5362" s="330" t="s">
        <v>6976</v>
      </c>
      <c r="C5362" s="375" t="s">
        <v>73</v>
      </c>
      <c r="D5362" s="375" t="s">
        <v>28306</v>
      </c>
      <c r="F5362" t="str">
        <f t="shared" si="170"/>
        <v>87247</v>
      </c>
      <c r="H5362" s="35">
        <f t="shared" si="169"/>
        <v>44.28</v>
      </c>
    </row>
    <row r="5363" spans="1:8" ht="40.5">
      <c r="A5363" s="375" t="s">
        <v>12736</v>
      </c>
      <c r="B5363" s="330" t="s">
        <v>6977</v>
      </c>
      <c r="C5363" s="375" t="s">
        <v>73</v>
      </c>
      <c r="D5363" s="375" t="s">
        <v>28307</v>
      </c>
      <c r="F5363" t="str">
        <f t="shared" si="170"/>
        <v>87248</v>
      </c>
      <c r="H5363" s="35">
        <f t="shared" si="169"/>
        <v>38.340000000000003</v>
      </c>
    </row>
    <row r="5364" spans="1:8" ht="40.5">
      <c r="A5364" s="375" t="s">
        <v>12737</v>
      </c>
      <c r="B5364" s="330" t="s">
        <v>6978</v>
      </c>
      <c r="C5364" s="375" t="s">
        <v>73</v>
      </c>
      <c r="D5364" s="375" t="s">
        <v>24435</v>
      </c>
      <c r="F5364" t="str">
        <f t="shared" si="170"/>
        <v>87249</v>
      </c>
      <c r="H5364" s="35">
        <f t="shared" si="169"/>
        <v>58.13</v>
      </c>
    </row>
    <row r="5365" spans="1:8" ht="40.5">
      <c r="A5365" s="375" t="s">
        <v>12738</v>
      </c>
      <c r="B5365" s="330" t="s">
        <v>6979</v>
      </c>
      <c r="C5365" s="375" t="s">
        <v>73</v>
      </c>
      <c r="D5365" s="375" t="s">
        <v>28308</v>
      </c>
      <c r="F5365" t="str">
        <f t="shared" si="170"/>
        <v>87250</v>
      </c>
      <c r="H5365" s="35">
        <f t="shared" si="169"/>
        <v>46.87</v>
      </c>
    </row>
    <row r="5366" spans="1:8" ht="40.5">
      <c r="A5366" s="375" t="s">
        <v>12739</v>
      </c>
      <c r="B5366" s="330" t="s">
        <v>6980</v>
      </c>
      <c r="C5366" s="375" t="s">
        <v>73</v>
      </c>
      <c r="D5366" s="375" t="s">
        <v>28309</v>
      </c>
      <c r="F5366" t="str">
        <f t="shared" si="170"/>
        <v>87251</v>
      </c>
      <c r="H5366" s="35">
        <f t="shared" si="169"/>
        <v>39.47</v>
      </c>
    </row>
    <row r="5367" spans="1:8" ht="40.5">
      <c r="A5367" s="375" t="s">
        <v>12740</v>
      </c>
      <c r="B5367" s="330" t="s">
        <v>6981</v>
      </c>
      <c r="C5367" s="375" t="s">
        <v>73</v>
      </c>
      <c r="D5367" s="375" t="s">
        <v>28310</v>
      </c>
      <c r="F5367" t="str">
        <f t="shared" si="170"/>
        <v>87255</v>
      </c>
      <c r="H5367" s="35">
        <f t="shared" si="169"/>
        <v>91.17</v>
      </c>
    </row>
    <row r="5368" spans="1:8" ht="40.5">
      <c r="A5368" s="375" t="s">
        <v>12741</v>
      </c>
      <c r="B5368" s="330" t="s">
        <v>6982</v>
      </c>
      <c r="C5368" s="375" t="s">
        <v>73</v>
      </c>
      <c r="D5368" s="375" t="s">
        <v>28311</v>
      </c>
      <c r="F5368" t="str">
        <f t="shared" si="170"/>
        <v>87256</v>
      </c>
      <c r="H5368" s="35">
        <f t="shared" si="169"/>
        <v>77.89</v>
      </c>
    </row>
    <row r="5369" spans="1:8" ht="40.5">
      <c r="A5369" s="375" t="s">
        <v>12742</v>
      </c>
      <c r="B5369" s="330" t="s">
        <v>6983</v>
      </c>
      <c r="C5369" s="375" t="s">
        <v>73</v>
      </c>
      <c r="D5369" s="375" t="s">
        <v>23723</v>
      </c>
      <c r="F5369" t="str">
        <f t="shared" si="170"/>
        <v>87257</v>
      </c>
      <c r="H5369" s="35">
        <f t="shared" si="169"/>
        <v>69.27</v>
      </c>
    </row>
    <row r="5370" spans="1:8" ht="40.5">
      <c r="A5370" s="375" t="s">
        <v>12743</v>
      </c>
      <c r="B5370" s="330" t="s">
        <v>3716</v>
      </c>
      <c r="C5370" s="375" t="s">
        <v>73</v>
      </c>
      <c r="D5370" s="375" t="s">
        <v>28312</v>
      </c>
      <c r="F5370" t="str">
        <f t="shared" si="170"/>
        <v>87258</v>
      </c>
      <c r="H5370" s="35">
        <f t="shared" si="169"/>
        <v>119.93</v>
      </c>
    </row>
    <row r="5371" spans="1:8" ht="40.5">
      <c r="A5371" s="375" t="s">
        <v>12744</v>
      </c>
      <c r="B5371" s="330" t="s">
        <v>3717</v>
      </c>
      <c r="C5371" s="375" t="s">
        <v>73</v>
      </c>
      <c r="D5371" s="375" t="s">
        <v>28313</v>
      </c>
      <c r="F5371" t="str">
        <f t="shared" si="170"/>
        <v>87259</v>
      </c>
      <c r="H5371" s="35">
        <f t="shared" si="169"/>
        <v>107.37</v>
      </c>
    </row>
    <row r="5372" spans="1:8" ht="40.5">
      <c r="A5372" s="375" t="s">
        <v>12745</v>
      </c>
      <c r="B5372" s="330" t="s">
        <v>3718</v>
      </c>
      <c r="C5372" s="375" t="s">
        <v>73</v>
      </c>
      <c r="D5372" s="375" t="s">
        <v>23869</v>
      </c>
      <c r="F5372" t="str">
        <f t="shared" si="170"/>
        <v>87260</v>
      </c>
      <c r="H5372" s="35">
        <f t="shared" si="169"/>
        <v>99.81</v>
      </c>
    </row>
    <row r="5373" spans="1:8" ht="40.5">
      <c r="A5373" s="375" t="s">
        <v>12746</v>
      </c>
      <c r="B5373" s="330" t="s">
        <v>3719</v>
      </c>
      <c r="C5373" s="375" t="s">
        <v>73</v>
      </c>
      <c r="D5373" s="375" t="s">
        <v>28314</v>
      </c>
      <c r="F5373" t="str">
        <f t="shared" si="170"/>
        <v>87261</v>
      </c>
      <c r="H5373" s="35">
        <f t="shared" si="169"/>
        <v>137.44</v>
      </c>
    </row>
    <row r="5374" spans="1:8" ht="40.5">
      <c r="A5374" s="375" t="s">
        <v>12747</v>
      </c>
      <c r="B5374" s="330" t="s">
        <v>3720</v>
      </c>
      <c r="C5374" s="375" t="s">
        <v>73</v>
      </c>
      <c r="D5374" s="375" t="s">
        <v>28315</v>
      </c>
      <c r="F5374" t="str">
        <f t="shared" si="170"/>
        <v>87262</v>
      </c>
      <c r="H5374" s="35">
        <f t="shared" si="169"/>
        <v>123.04</v>
      </c>
    </row>
    <row r="5375" spans="1:8" ht="40.5">
      <c r="A5375" s="375" t="s">
        <v>12748</v>
      </c>
      <c r="B5375" s="330" t="s">
        <v>3721</v>
      </c>
      <c r="C5375" s="375" t="s">
        <v>73</v>
      </c>
      <c r="D5375" s="375" t="s">
        <v>24889</v>
      </c>
      <c r="F5375" t="str">
        <f t="shared" si="170"/>
        <v>87263</v>
      </c>
      <c r="H5375" s="35">
        <f t="shared" si="169"/>
        <v>114.14</v>
      </c>
    </row>
    <row r="5376" spans="1:8" ht="54">
      <c r="A5376" s="375" t="s">
        <v>12749</v>
      </c>
      <c r="B5376" s="330" t="s">
        <v>3722</v>
      </c>
      <c r="C5376" s="375" t="s">
        <v>73</v>
      </c>
      <c r="D5376" s="375" t="s">
        <v>22164</v>
      </c>
      <c r="F5376" t="str">
        <f t="shared" si="170"/>
        <v>89046</v>
      </c>
      <c r="H5376" s="35">
        <f t="shared" si="169"/>
        <v>43.91</v>
      </c>
    </row>
    <row r="5377" spans="1:8" ht="67.5">
      <c r="A5377" s="375" t="s">
        <v>12750</v>
      </c>
      <c r="B5377" s="330" t="s">
        <v>3723</v>
      </c>
      <c r="C5377" s="375" t="s">
        <v>73</v>
      </c>
      <c r="D5377" s="375" t="s">
        <v>23478</v>
      </c>
      <c r="F5377" t="str">
        <f t="shared" si="170"/>
        <v>89171</v>
      </c>
      <c r="H5377" s="35">
        <f t="shared" si="169"/>
        <v>41.04</v>
      </c>
    </row>
    <row r="5378" spans="1:8" ht="54">
      <c r="A5378" s="375" t="s">
        <v>12751</v>
      </c>
      <c r="B5378" s="330" t="s">
        <v>6984</v>
      </c>
      <c r="C5378" s="375" t="s">
        <v>73</v>
      </c>
      <c r="D5378" s="375" t="s">
        <v>14855</v>
      </c>
      <c r="F5378" t="str">
        <f t="shared" si="170"/>
        <v>93389</v>
      </c>
      <c r="H5378" s="35">
        <f t="shared" si="169"/>
        <v>47</v>
      </c>
    </row>
    <row r="5379" spans="1:8" ht="54">
      <c r="A5379" s="375" t="s">
        <v>12752</v>
      </c>
      <c r="B5379" s="330" t="s">
        <v>6985</v>
      </c>
      <c r="C5379" s="375" t="s">
        <v>73</v>
      </c>
      <c r="D5379" s="375" t="s">
        <v>23549</v>
      </c>
      <c r="F5379" t="str">
        <f t="shared" si="170"/>
        <v>93390</v>
      </c>
      <c r="H5379" s="35">
        <f t="shared" si="169"/>
        <v>39.96</v>
      </c>
    </row>
    <row r="5380" spans="1:8" ht="54">
      <c r="A5380" s="375" t="s">
        <v>12753</v>
      </c>
      <c r="B5380" s="330" t="s">
        <v>6986</v>
      </c>
      <c r="C5380" s="375" t="s">
        <v>73</v>
      </c>
      <c r="D5380" s="375" t="s">
        <v>28316</v>
      </c>
      <c r="F5380" t="str">
        <f t="shared" si="170"/>
        <v>93391</v>
      </c>
      <c r="H5380" s="35">
        <f t="shared" si="169"/>
        <v>34.03</v>
      </c>
    </row>
    <row r="5381" spans="1:8" ht="40.5">
      <c r="A5381" s="375" t="s">
        <v>6987</v>
      </c>
      <c r="B5381" s="330" t="s">
        <v>6988</v>
      </c>
      <c r="C5381" s="375" t="s">
        <v>73</v>
      </c>
      <c r="D5381" s="375" t="s">
        <v>28317</v>
      </c>
      <c r="F5381" t="str">
        <f t="shared" si="170"/>
        <v>73743/1</v>
      </c>
      <c r="H5381" s="35">
        <f t="shared" ref="H5381:H5444" si="171">ROUND(D5381*(1+$H$1),2)</f>
        <v>259.13</v>
      </c>
    </row>
    <row r="5382" spans="1:8" ht="27">
      <c r="A5382" s="375" t="s">
        <v>6989</v>
      </c>
      <c r="B5382" s="330" t="s">
        <v>2261</v>
      </c>
      <c r="C5382" s="375" t="s">
        <v>73</v>
      </c>
      <c r="D5382" s="375" t="s">
        <v>24679</v>
      </c>
      <c r="F5382" t="str">
        <f t="shared" si="170"/>
        <v>73921/2</v>
      </c>
      <c r="H5382" s="35">
        <f t="shared" si="171"/>
        <v>54.4</v>
      </c>
    </row>
    <row r="5383" spans="1:8" ht="27">
      <c r="A5383" s="375" t="s">
        <v>12754</v>
      </c>
      <c r="B5383" s="330" t="s">
        <v>2262</v>
      </c>
      <c r="C5383" s="375" t="s">
        <v>73</v>
      </c>
      <c r="D5383" s="375" t="s">
        <v>28318</v>
      </c>
      <c r="F5383" t="str">
        <f t="shared" si="170"/>
        <v>84183</v>
      </c>
      <c r="H5383" s="35">
        <f t="shared" si="171"/>
        <v>181.39</v>
      </c>
    </row>
    <row r="5384" spans="1:8" ht="27">
      <c r="A5384" s="375" t="s">
        <v>14861</v>
      </c>
      <c r="B5384" s="330" t="s">
        <v>14862</v>
      </c>
      <c r="C5384" s="375" t="s">
        <v>73</v>
      </c>
      <c r="D5384" s="375" t="s">
        <v>24717</v>
      </c>
      <c r="F5384" t="str">
        <f t="shared" si="170"/>
        <v>98670</v>
      </c>
      <c r="H5384" s="35">
        <f t="shared" si="171"/>
        <v>164.37</v>
      </c>
    </row>
    <row r="5385" spans="1:8" ht="27">
      <c r="A5385" s="375" t="s">
        <v>14863</v>
      </c>
      <c r="B5385" s="330" t="s">
        <v>14864</v>
      </c>
      <c r="C5385" s="375" t="s">
        <v>73</v>
      </c>
      <c r="D5385" s="375" t="s">
        <v>28319</v>
      </c>
      <c r="F5385" t="str">
        <f t="shared" si="170"/>
        <v>98671</v>
      </c>
      <c r="H5385" s="35">
        <f t="shared" si="171"/>
        <v>186.46</v>
      </c>
    </row>
    <row r="5386" spans="1:8" ht="27">
      <c r="A5386" s="375" t="s">
        <v>14865</v>
      </c>
      <c r="B5386" s="330" t="s">
        <v>14866</v>
      </c>
      <c r="C5386" s="375" t="s">
        <v>73</v>
      </c>
      <c r="D5386" s="375" t="s">
        <v>28320</v>
      </c>
      <c r="F5386" t="str">
        <f t="shared" si="170"/>
        <v>98672</v>
      </c>
      <c r="H5386" s="35">
        <f t="shared" si="171"/>
        <v>532.88</v>
      </c>
    </row>
    <row r="5387" spans="1:8" ht="40.5">
      <c r="A5387" s="375" t="s">
        <v>14867</v>
      </c>
      <c r="B5387" s="330" t="s">
        <v>14868</v>
      </c>
      <c r="C5387" s="375" t="s">
        <v>73</v>
      </c>
      <c r="D5387" s="375" t="s">
        <v>25003</v>
      </c>
      <c r="F5387" t="str">
        <f t="shared" si="170"/>
        <v>98673</v>
      </c>
      <c r="H5387" s="35">
        <f t="shared" si="171"/>
        <v>154.41</v>
      </c>
    </row>
    <row r="5388" spans="1:8" ht="40.5">
      <c r="A5388" s="375" t="s">
        <v>14869</v>
      </c>
      <c r="B5388" s="330" t="s">
        <v>14870</v>
      </c>
      <c r="C5388" s="375" t="s">
        <v>73</v>
      </c>
      <c r="D5388" s="375" t="s">
        <v>28321</v>
      </c>
      <c r="F5388" t="str">
        <f t="shared" si="170"/>
        <v>98679</v>
      </c>
      <c r="H5388" s="35">
        <f t="shared" si="171"/>
        <v>28.43</v>
      </c>
    </row>
    <row r="5389" spans="1:8" ht="40.5">
      <c r="A5389" s="375" t="s">
        <v>14871</v>
      </c>
      <c r="B5389" s="330" t="s">
        <v>14872</v>
      </c>
      <c r="C5389" s="375" t="s">
        <v>73</v>
      </c>
      <c r="D5389" s="375" t="s">
        <v>28322</v>
      </c>
      <c r="F5389" t="str">
        <f t="shared" si="170"/>
        <v>98680</v>
      </c>
      <c r="H5389" s="35">
        <f t="shared" si="171"/>
        <v>35.14</v>
      </c>
    </row>
    <row r="5390" spans="1:8" ht="40.5">
      <c r="A5390" s="375" t="s">
        <v>14873</v>
      </c>
      <c r="B5390" s="330" t="s">
        <v>14874</v>
      </c>
      <c r="C5390" s="375" t="s">
        <v>73</v>
      </c>
      <c r="D5390" s="375" t="s">
        <v>28323</v>
      </c>
      <c r="F5390" t="str">
        <f t="shared" si="170"/>
        <v>98681</v>
      </c>
      <c r="H5390" s="35">
        <f t="shared" si="171"/>
        <v>26.24</v>
      </c>
    </row>
    <row r="5391" spans="1:8" ht="40.5">
      <c r="A5391" s="375" t="s">
        <v>14875</v>
      </c>
      <c r="B5391" s="330" t="s">
        <v>14876</v>
      </c>
      <c r="C5391" s="375" t="s">
        <v>73</v>
      </c>
      <c r="D5391" s="375" t="s">
        <v>27446</v>
      </c>
      <c r="F5391" t="str">
        <f t="shared" ref="F5391:F5454" si="172">TRIM(A5391)</f>
        <v>98682</v>
      </c>
      <c r="H5391" s="35">
        <f t="shared" si="171"/>
        <v>32.96</v>
      </c>
    </row>
    <row r="5392" spans="1:8">
      <c r="A5392" s="375" t="s">
        <v>14877</v>
      </c>
      <c r="B5392" s="330" t="s">
        <v>14878</v>
      </c>
      <c r="C5392" s="375" t="s">
        <v>75</v>
      </c>
      <c r="D5392" s="375" t="s">
        <v>28324</v>
      </c>
      <c r="F5392" t="str">
        <f t="shared" si="172"/>
        <v>98685</v>
      </c>
      <c r="H5392" s="35">
        <f t="shared" si="171"/>
        <v>35.18</v>
      </c>
    </row>
    <row r="5393" spans="1:8" ht="27">
      <c r="A5393" s="375" t="s">
        <v>14880</v>
      </c>
      <c r="B5393" s="330" t="s">
        <v>14881</v>
      </c>
      <c r="C5393" s="375" t="s">
        <v>75</v>
      </c>
      <c r="D5393" s="375" t="s">
        <v>28325</v>
      </c>
      <c r="F5393" t="str">
        <f t="shared" si="172"/>
        <v>98686</v>
      </c>
      <c r="H5393" s="35">
        <f t="shared" si="171"/>
        <v>39.24</v>
      </c>
    </row>
    <row r="5394" spans="1:8">
      <c r="A5394" s="375" t="s">
        <v>14882</v>
      </c>
      <c r="B5394" s="330" t="s">
        <v>14883</v>
      </c>
      <c r="C5394" s="375" t="s">
        <v>75</v>
      </c>
      <c r="D5394" s="375" t="s">
        <v>28326</v>
      </c>
      <c r="F5394" t="str">
        <f t="shared" si="172"/>
        <v>98688</v>
      </c>
      <c r="H5394" s="35">
        <f t="shared" si="171"/>
        <v>43.84</v>
      </c>
    </row>
    <row r="5395" spans="1:8" ht="27">
      <c r="A5395" s="375" t="s">
        <v>14884</v>
      </c>
      <c r="B5395" s="330" t="s">
        <v>14885</v>
      </c>
      <c r="C5395" s="375" t="s">
        <v>75</v>
      </c>
      <c r="D5395" s="375" t="s">
        <v>23676</v>
      </c>
      <c r="F5395" t="str">
        <f t="shared" si="172"/>
        <v>98689</v>
      </c>
      <c r="H5395" s="35">
        <f t="shared" si="171"/>
        <v>52.51</v>
      </c>
    </row>
    <row r="5396" spans="1:8" ht="40.5">
      <c r="A5396" s="375" t="s">
        <v>12755</v>
      </c>
      <c r="B5396" s="330" t="s">
        <v>6990</v>
      </c>
      <c r="C5396" s="375" t="s">
        <v>73</v>
      </c>
      <c r="D5396" s="375" t="s">
        <v>28327</v>
      </c>
      <c r="F5396" t="str">
        <f t="shared" si="172"/>
        <v>72187</v>
      </c>
      <c r="H5396" s="35">
        <f t="shared" si="171"/>
        <v>199.4</v>
      </c>
    </row>
    <row r="5397" spans="1:8" ht="40.5">
      <c r="A5397" s="375" t="s">
        <v>12756</v>
      </c>
      <c r="B5397" s="330" t="s">
        <v>3724</v>
      </c>
      <c r="C5397" s="375" t="s">
        <v>73</v>
      </c>
      <c r="D5397" s="375" t="s">
        <v>28327</v>
      </c>
      <c r="F5397" t="str">
        <f t="shared" si="172"/>
        <v>72188</v>
      </c>
      <c r="H5397" s="35">
        <f t="shared" si="171"/>
        <v>199.4</v>
      </c>
    </row>
    <row r="5398" spans="1:8" ht="27">
      <c r="A5398" s="375" t="s">
        <v>6991</v>
      </c>
      <c r="B5398" s="330" t="s">
        <v>6992</v>
      </c>
      <c r="C5398" s="375" t="s">
        <v>73</v>
      </c>
      <c r="D5398" s="375" t="s">
        <v>28328</v>
      </c>
      <c r="F5398" t="str">
        <f t="shared" si="172"/>
        <v>73876/1</v>
      </c>
      <c r="H5398" s="35">
        <f t="shared" si="171"/>
        <v>185.15</v>
      </c>
    </row>
    <row r="5399" spans="1:8" ht="27">
      <c r="A5399" s="375" t="s">
        <v>12757</v>
      </c>
      <c r="B5399" s="330" t="s">
        <v>6993</v>
      </c>
      <c r="C5399" s="375" t="s">
        <v>73</v>
      </c>
      <c r="D5399" s="375" t="s">
        <v>28329</v>
      </c>
      <c r="F5399" t="str">
        <f t="shared" si="172"/>
        <v>84186</v>
      </c>
      <c r="H5399" s="35">
        <f t="shared" si="171"/>
        <v>83.37</v>
      </c>
    </row>
    <row r="5400" spans="1:8" ht="27">
      <c r="A5400" s="375" t="s">
        <v>12758</v>
      </c>
      <c r="B5400" s="330" t="s">
        <v>6994</v>
      </c>
      <c r="C5400" s="375" t="s">
        <v>73</v>
      </c>
      <c r="D5400" s="375" t="s">
        <v>22193</v>
      </c>
      <c r="F5400" t="str">
        <f t="shared" si="172"/>
        <v>84187</v>
      </c>
      <c r="H5400" s="35">
        <f t="shared" si="171"/>
        <v>20.51</v>
      </c>
    </row>
    <row r="5401" spans="1:8" ht="40.5">
      <c r="A5401" s="375" t="s">
        <v>12760</v>
      </c>
      <c r="B5401" s="330" t="s">
        <v>3725</v>
      </c>
      <c r="C5401" s="375" t="s">
        <v>73</v>
      </c>
      <c r="D5401" s="375" t="s">
        <v>28330</v>
      </c>
      <c r="F5401" t="str">
        <f t="shared" si="172"/>
        <v>72137</v>
      </c>
      <c r="H5401" s="35">
        <f t="shared" si="171"/>
        <v>112.6</v>
      </c>
    </row>
    <row r="5402" spans="1:8">
      <c r="A5402" s="375" t="s">
        <v>12761</v>
      </c>
      <c r="B5402" s="330" t="s">
        <v>6995</v>
      </c>
      <c r="C5402" s="375" t="s">
        <v>73</v>
      </c>
      <c r="D5402" s="375" t="s">
        <v>28331</v>
      </c>
      <c r="F5402" t="str">
        <f t="shared" si="172"/>
        <v>72815</v>
      </c>
      <c r="H5402" s="35">
        <f t="shared" si="171"/>
        <v>58.71</v>
      </c>
    </row>
    <row r="5403" spans="1:8" ht="40.5">
      <c r="A5403" s="375" t="s">
        <v>12762</v>
      </c>
      <c r="B5403" s="330" t="s">
        <v>3726</v>
      </c>
      <c r="C5403" s="375" t="s">
        <v>73</v>
      </c>
      <c r="D5403" s="375" t="s">
        <v>14891</v>
      </c>
      <c r="F5403" t="str">
        <f t="shared" si="172"/>
        <v>84191</v>
      </c>
      <c r="H5403" s="35">
        <f t="shared" si="171"/>
        <v>70.05</v>
      </c>
    </row>
    <row r="5404" spans="1:8" ht="40.5">
      <c r="A5404" s="375" t="s">
        <v>6996</v>
      </c>
      <c r="B5404" s="330" t="s">
        <v>6997</v>
      </c>
      <c r="C5404" s="375" t="s">
        <v>75</v>
      </c>
      <c r="D5404" s="375" t="s">
        <v>24913</v>
      </c>
      <c r="F5404" t="str">
        <f t="shared" si="172"/>
        <v>74111/1</v>
      </c>
      <c r="H5404" s="35">
        <f t="shared" si="171"/>
        <v>45.47</v>
      </c>
    </row>
    <row r="5405" spans="1:8" ht="27">
      <c r="A5405" s="375" t="s">
        <v>14886</v>
      </c>
      <c r="B5405" s="330" t="s">
        <v>14887</v>
      </c>
      <c r="C5405" s="375" t="s">
        <v>75</v>
      </c>
      <c r="D5405" s="375" t="s">
        <v>24933</v>
      </c>
      <c r="F5405" t="str">
        <f t="shared" si="172"/>
        <v>98695</v>
      </c>
      <c r="H5405" s="35">
        <f t="shared" si="171"/>
        <v>94.44</v>
      </c>
    </row>
    <row r="5406" spans="1:8">
      <c r="A5406" s="375" t="s">
        <v>14888</v>
      </c>
      <c r="B5406" s="330" t="s">
        <v>14889</v>
      </c>
      <c r="C5406" s="375" t="s">
        <v>75</v>
      </c>
      <c r="D5406" s="375" t="s">
        <v>28332</v>
      </c>
      <c r="F5406" t="str">
        <f t="shared" si="172"/>
        <v>98697</v>
      </c>
      <c r="H5406" s="35">
        <f t="shared" si="171"/>
        <v>62.61</v>
      </c>
    </row>
    <row r="5407" spans="1:8" ht="27">
      <c r="A5407" s="375" t="s">
        <v>6998</v>
      </c>
      <c r="B5407" s="330" t="s">
        <v>6999</v>
      </c>
      <c r="C5407" s="375" t="s">
        <v>75</v>
      </c>
      <c r="D5407" s="375" t="s">
        <v>23560</v>
      </c>
      <c r="F5407" t="str">
        <f t="shared" si="172"/>
        <v>73886/1</v>
      </c>
      <c r="H5407" s="35">
        <f t="shared" si="171"/>
        <v>16.02</v>
      </c>
    </row>
    <row r="5408" spans="1:8">
      <c r="A5408" s="375" t="s">
        <v>12764</v>
      </c>
      <c r="B5408" s="330" t="s">
        <v>7000</v>
      </c>
      <c r="C5408" s="375" t="s">
        <v>75</v>
      </c>
      <c r="D5408" s="375" t="s">
        <v>13726</v>
      </c>
      <c r="F5408" t="str">
        <f t="shared" si="172"/>
        <v>84162</v>
      </c>
      <c r="H5408" s="35">
        <f t="shared" si="171"/>
        <v>15.81</v>
      </c>
    </row>
    <row r="5409" spans="1:8" ht="27">
      <c r="A5409" s="375" t="s">
        <v>12765</v>
      </c>
      <c r="B5409" s="330" t="s">
        <v>7001</v>
      </c>
      <c r="C5409" s="375" t="s">
        <v>75</v>
      </c>
      <c r="D5409" s="375" t="s">
        <v>10907</v>
      </c>
      <c r="F5409" t="str">
        <f t="shared" si="172"/>
        <v>88648</v>
      </c>
      <c r="H5409" s="35">
        <f t="shared" si="171"/>
        <v>6.04</v>
      </c>
    </row>
    <row r="5410" spans="1:8" ht="27">
      <c r="A5410" s="375" t="s">
        <v>12766</v>
      </c>
      <c r="B5410" s="330" t="s">
        <v>7002</v>
      </c>
      <c r="C5410" s="375" t="s">
        <v>75</v>
      </c>
      <c r="D5410" s="375" t="s">
        <v>13711</v>
      </c>
      <c r="F5410" t="str">
        <f t="shared" si="172"/>
        <v>88649</v>
      </c>
      <c r="H5410" s="35">
        <f t="shared" si="171"/>
        <v>6.79</v>
      </c>
    </row>
    <row r="5411" spans="1:8" ht="27">
      <c r="A5411" s="375" t="s">
        <v>12767</v>
      </c>
      <c r="B5411" s="330" t="s">
        <v>7003</v>
      </c>
      <c r="C5411" s="375" t="s">
        <v>75</v>
      </c>
      <c r="D5411" s="375" t="s">
        <v>13835</v>
      </c>
      <c r="F5411" t="str">
        <f t="shared" si="172"/>
        <v>88650</v>
      </c>
      <c r="H5411" s="35">
        <f t="shared" si="171"/>
        <v>12.64</v>
      </c>
    </row>
    <row r="5412" spans="1:8" ht="40.5">
      <c r="A5412" s="375" t="s">
        <v>12768</v>
      </c>
      <c r="B5412" s="330" t="s">
        <v>23713</v>
      </c>
      <c r="C5412" s="375" t="s">
        <v>75</v>
      </c>
      <c r="D5412" s="375" t="s">
        <v>23684</v>
      </c>
      <c r="F5412" t="str">
        <f t="shared" si="172"/>
        <v>96467</v>
      </c>
      <c r="H5412" s="35">
        <f t="shared" si="171"/>
        <v>5.53</v>
      </c>
    </row>
    <row r="5413" spans="1:8">
      <c r="A5413" s="375" t="s">
        <v>7004</v>
      </c>
      <c r="B5413" s="330" t="s">
        <v>7005</v>
      </c>
      <c r="C5413" s="375" t="s">
        <v>75</v>
      </c>
      <c r="D5413" s="375" t="s">
        <v>8946</v>
      </c>
      <c r="F5413" t="str">
        <f t="shared" si="172"/>
        <v>73850/1</v>
      </c>
      <c r="H5413" s="35">
        <f t="shared" si="171"/>
        <v>29.14</v>
      </c>
    </row>
    <row r="5414" spans="1:8" ht="27">
      <c r="A5414" s="375" t="s">
        <v>12770</v>
      </c>
      <c r="B5414" s="330" t="s">
        <v>2263</v>
      </c>
      <c r="C5414" s="375" t="s">
        <v>75</v>
      </c>
      <c r="D5414" s="375" t="s">
        <v>14033</v>
      </c>
      <c r="F5414" t="str">
        <f t="shared" si="172"/>
        <v>84168</v>
      </c>
      <c r="H5414" s="35">
        <f t="shared" si="171"/>
        <v>24.09</v>
      </c>
    </row>
    <row r="5415" spans="1:8" ht="40.5">
      <c r="A5415" s="375" t="s">
        <v>12771</v>
      </c>
      <c r="B5415" s="330" t="s">
        <v>3727</v>
      </c>
      <c r="C5415" s="375" t="s">
        <v>73</v>
      </c>
      <c r="D5415" s="375" t="s">
        <v>22667</v>
      </c>
      <c r="F5415" t="str">
        <f t="shared" si="172"/>
        <v>68325</v>
      </c>
      <c r="H5415" s="35">
        <f t="shared" si="171"/>
        <v>49.49</v>
      </c>
    </row>
    <row r="5416" spans="1:8" ht="40.5">
      <c r="A5416" s="375" t="s">
        <v>12772</v>
      </c>
      <c r="B5416" s="330" t="s">
        <v>3728</v>
      </c>
      <c r="C5416" s="375" t="s">
        <v>73</v>
      </c>
      <c r="D5416" s="375" t="s">
        <v>22868</v>
      </c>
      <c r="F5416" t="str">
        <f t="shared" si="172"/>
        <v>68333</v>
      </c>
      <c r="H5416" s="35">
        <f t="shared" si="171"/>
        <v>52.1</v>
      </c>
    </row>
    <row r="5417" spans="1:8" ht="27">
      <c r="A5417" s="375" t="s">
        <v>12773</v>
      </c>
      <c r="B5417" s="330" t="s">
        <v>3729</v>
      </c>
      <c r="C5417" s="375" t="s">
        <v>73</v>
      </c>
      <c r="D5417" s="375" t="s">
        <v>28333</v>
      </c>
      <c r="F5417" t="str">
        <f t="shared" si="172"/>
        <v>72183</v>
      </c>
      <c r="H5417" s="35">
        <f t="shared" si="171"/>
        <v>91.39</v>
      </c>
    </row>
    <row r="5418" spans="1:8" ht="40.5">
      <c r="A5418" s="375" t="s">
        <v>12774</v>
      </c>
      <c r="B5418" s="330" t="s">
        <v>7006</v>
      </c>
      <c r="C5418" s="375" t="s">
        <v>83</v>
      </c>
      <c r="D5418" s="375" t="s">
        <v>28334</v>
      </c>
      <c r="F5418" t="str">
        <f t="shared" si="172"/>
        <v>94990</v>
      </c>
      <c r="H5418" s="35">
        <f t="shared" si="171"/>
        <v>618.26</v>
      </c>
    </row>
    <row r="5419" spans="1:8" ht="40.5">
      <c r="A5419" s="375" t="s">
        <v>12775</v>
      </c>
      <c r="B5419" s="330" t="s">
        <v>7007</v>
      </c>
      <c r="C5419" s="375" t="s">
        <v>83</v>
      </c>
      <c r="D5419" s="375" t="s">
        <v>24754</v>
      </c>
      <c r="F5419" t="str">
        <f t="shared" si="172"/>
        <v>94991</v>
      </c>
      <c r="H5419" s="35">
        <f t="shared" si="171"/>
        <v>533.46</v>
      </c>
    </row>
    <row r="5420" spans="1:8" ht="54">
      <c r="A5420" s="375" t="s">
        <v>12776</v>
      </c>
      <c r="B5420" s="330" t="s">
        <v>7008</v>
      </c>
      <c r="C5420" s="375" t="s">
        <v>73</v>
      </c>
      <c r="D5420" s="375" t="s">
        <v>24801</v>
      </c>
      <c r="F5420" t="str">
        <f t="shared" si="172"/>
        <v>94992</v>
      </c>
      <c r="H5420" s="35">
        <f t="shared" si="171"/>
        <v>70.09</v>
      </c>
    </row>
    <row r="5421" spans="1:8" ht="40.5">
      <c r="A5421" s="375" t="s">
        <v>12777</v>
      </c>
      <c r="B5421" s="330" t="s">
        <v>7009</v>
      </c>
      <c r="C5421" s="375" t="s">
        <v>73</v>
      </c>
      <c r="D5421" s="375" t="s">
        <v>28335</v>
      </c>
      <c r="F5421" t="str">
        <f t="shared" si="172"/>
        <v>94993</v>
      </c>
      <c r="H5421" s="35">
        <f t="shared" si="171"/>
        <v>64.989999999999995</v>
      </c>
    </row>
    <row r="5422" spans="1:8" ht="54">
      <c r="A5422" s="375" t="s">
        <v>12778</v>
      </c>
      <c r="B5422" s="330" t="s">
        <v>7010</v>
      </c>
      <c r="C5422" s="375" t="s">
        <v>73</v>
      </c>
      <c r="D5422" s="375" t="s">
        <v>28336</v>
      </c>
      <c r="F5422" t="str">
        <f t="shared" si="172"/>
        <v>94994</v>
      </c>
      <c r="H5422" s="35">
        <f t="shared" si="171"/>
        <v>84.68</v>
      </c>
    </row>
    <row r="5423" spans="1:8" ht="40.5">
      <c r="A5423" s="375" t="s">
        <v>12779</v>
      </c>
      <c r="B5423" s="330" t="s">
        <v>7011</v>
      </c>
      <c r="C5423" s="375" t="s">
        <v>73</v>
      </c>
      <c r="D5423" s="375" t="s">
        <v>24915</v>
      </c>
      <c r="F5423" t="str">
        <f t="shared" si="172"/>
        <v>94995</v>
      </c>
      <c r="H5423" s="35">
        <f t="shared" si="171"/>
        <v>77.900000000000006</v>
      </c>
    </row>
    <row r="5424" spans="1:8" ht="54">
      <c r="A5424" s="375" t="s">
        <v>12780</v>
      </c>
      <c r="B5424" s="330" t="s">
        <v>7012</v>
      </c>
      <c r="C5424" s="375" t="s">
        <v>73</v>
      </c>
      <c r="D5424" s="375" t="s">
        <v>28337</v>
      </c>
      <c r="F5424" t="str">
        <f t="shared" si="172"/>
        <v>94996</v>
      </c>
      <c r="H5424" s="35">
        <f t="shared" si="171"/>
        <v>97.17</v>
      </c>
    </row>
    <row r="5425" spans="1:8" ht="40.5">
      <c r="A5425" s="375" t="s">
        <v>12781</v>
      </c>
      <c r="B5425" s="330" t="s">
        <v>7013</v>
      </c>
      <c r="C5425" s="375" t="s">
        <v>73</v>
      </c>
      <c r="D5425" s="375" t="s">
        <v>28338</v>
      </c>
      <c r="F5425" t="str">
        <f t="shared" si="172"/>
        <v>94997</v>
      </c>
      <c r="H5425" s="35">
        <f t="shared" si="171"/>
        <v>88.68</v>
      </c>
    </row>
    <row r="5426" spans="1:8" ht="54">
      <c r="A5426" s="375" t="s">
        <v>12782</v>
      </c>
      <c r="B5426" s="330" t="s">
        <v>7014</v>
      </c>
      <c r="C5426" s="375" t="s">
        <v>73</v>
      </c>
      <c r="D5426" s="375" t="s">
        <v>28339</v>
      </c>
      <c r="F5426" t="str">
        <f t="shared" si="172"/>
        <v>94998</v>
      </c>
      <c r="H5426" s="35">
        <f t="shared" si="171"/>
        <v>109.2</v>
      </c>
    </row>
    <row r="5427" spans="1:8" ht="40.5">
      <c r="A5427" s="375" t="s">
        <v>12783</v>
      </c>
      <c r="B5427" s="330" t="s">
        <v>7015</v>
      </c>
      <c r="C5427" s="375" t="s">
        <v>73</v>
      </c>
      <c r="D5427" s="375" t="s">
        <v>24414</v>
      </c>
      <c r="F5427" t="str">
        <f t="shared" si="172"/>
        <v>94999</v>
      </c>
      <c r="H5427" s="35">
        <f t="shared" si="171"/>
        <v>99.01</v>
      </c>
    </row>
    <row r="5428" spans="1:8" ht="54">
      <c r="A5428" s="375" t="s">
        <v>12784</v>
      </c>
      <c r="B5428" s="330" t="s">
        <v>3730</v>
      </c>
      <c r="C5428" s="375" t="s">
        <v>73</v>
      </c>
      <c r="D5428" s="375" t="s">
        <v>28340</v>
      </c>
      <c r="F5428" t="str">
        <f t="shared" si="172"/>
        <v>87620</v>
      </c>
      <c r="H5428" s="35">
        <f t="shared" si="171"/>
        <v>27.44</v>
      </c>
    </row>
    <row r="5429" spans="1:8" ht="40.5">
      <c r="A5429" s="375" t="s">
        <v>12785</v>
      </c>
      <c r="B5429" s="330" t="s">
        <v>3731</v>
      </c>
      <c r="C5429" s="375" t="s">
        <v>73</v>
      </c>
      <c r="D5429" s="375" t="s">
        <v>24765</v>
      </c>
      <c r="F5429" t="str">
        <f t="shared" si="172"/>
        <v>87622</v>
      </c>
      <c r="H5429" s="35">
        <f t="shared" si="171"/>
        <v>29.94</v>
      </c>
    </row>
    <row r="5430" spans="1:8" ht="40.5">
      <c r="A5430" s="375" t="s">
        <v>12786</v>
      </c>
      <c r="B5430" s="330" t="s">
        <v>3732</v>
      </c>
      <c r="C5430" s="375" t="s">
        <v>73</v>
      </c>
      <c r="D5430" s="375" t="s">
        <v>28341</v>
      </c>
      <c r="F5430" t="str">
        <f t="shared" si="172"/>
        <v>87623</v>
      </c>
      <c r="H5430" s="35">
        <f t="shared" si="171"/>
        <v>64.680000000000007</v>
      </c>
    </row>
    <row r="5431" spans="1:8" ht="40.5">
      <c r="A5431" s="375" t="s">
        <v>12787</v>
      </c>
      <c r="B5431" s="330" t="s">
        <v>3733</v>
      </c>
      <c r="C5431" s="375" t="s">
        <v>73</v>
      </c>
      <c r="D5431" s="375" t="s">
        <v>28342</v>
      </c>
      <c r="F5431" t="str">
        <f t="shared" si="172"/>
        <v>87624</v>
      </c>
      <c r="H5431" s="35">
        <f t="shared" si="171"/>
        <v>69.88</v>
      </c>
    </row>
    <row r="5432" spans="1:8" ht="54">
      <c r="A5432" s="375" t="s">
        <v>12788</v>
      </c>
      <c r="B5432" s="330" t="s">
        <v>3734</v>
      </c>
      <c r="C5432" s="375" t="s">
        <v>73</v>
      </c>
      <c r="D5432" s="375" t="s">
        <v>22070</v>
      </c>
      <c r="F5432" t="str">
        <f t="shared" si="172"/>
        <v>87630</v>
      </c>
      <c r="H5432" s="35">
        <f t="shared" si="171"/>
        <v>33.82</v>
      </c>
    </row>
    <row r="5433" spans="1:8" ht="40.5">
      <c r="A5433" s="375" t="s">
        <v>12789</v>
      </c>
      <c r="B5433" s="330" t="s">
        <v>3735</v>
      </c>
      <c r="C5433" s="375" t="s">
        <v>73</v>
      </c>
      <c r="D5433" s="375" t="s">
        <v>24501</v>
      </c>
      <c r="F5433" t="str">
        <f t="shared" si="172"/>
        <v>87632</v>
      </c>
      <c r="H5433" s="35">
        <f t="shared" si="171"/>
        <v>37.299999999999997</v>
      </c>
    </row>
    <row r="5434" spans="1:8" ht="40.5">
      <c r="A5434" s="375" t="s">
        <v>12790</v>
      </c>
      <c r="B5434" s="330" t="s">
        <v>3736</v>
      </c>
      <c r="C5434" s="375" t="s">
        <v>73</v>
      </c>
      <c r="D5434" s="375" t="s">
        <v>24379</v>
      </c>
      <c r="F5434" t="str">
        <f t="shared" si="172"/>
        <v>87633</v>
      </c>
      <c r="H5434" s="35">
        <f t="shared" si="171"/>
        <v>85.57</v>
      </c>
    </row>
    <row r="5435" spans="1:8" ht="40.5">
      <c r="A5435" s="375" t="s">
        <v>12791</v>
      </c>
      <c r="B5435" s="330" t="s">
        <v>3737</v>
      </c>
      <c r="C5435" s="375" t="s">
        <v>73</v>
      </c>
      <c r="D5435" s="375" t="s">
        <v>28343</v>
      </c>
      <c r="F5435" t="str">
        <f t="shared" si="172"/>
        <v>87634</v>
      </c>
      <c r="H5435" s="35">
        <f t="shared" si="171"/>
        <v>92.82</v>
      </c>
    </row>
    <row r="5436" spans="1:8" ht="54">
      <c r="A5436" s="375" t="s">
        <v>12792</v>
      </c>
      <c r="B5436" s="330" t="s">
        <v>3738</v>
      </c>
      <c r="C5436" s="375" t="s">
        <v>73</v>
      </c>
      <c r="D5436" s="375" t="s">
        <v>28344</v>
      </c>
      <c r="F5436" t="str">
        <f t="shared" si="172"/>
        <v>87640</v>
      </c>
      <c r="H5436" s="35">
        <f t="shared" si="171"/>
        <v>38.93</v>
      </c>
    </row>
    <row r="5437" spans="1:8" ht="40.5">
      <c r="A5437" s="375" t="s">
        <v>12793</v>
      </c>
      <c r="B5437" s="330" t="s">
        <v>3739</v>
      </c>
      <c r="C5437" s="375" t="s">
        <v>73</v>
      </c>
      <c r="D5437" s="375" t="s">
        <v>23988</v>
      </c>
      <c r="F5437" t="str">
        <f t="shared" si="172"/>
        <v>87642</v>
      </c>
      <c r="H5437" s="35">
        <f t="shared" si="171"/>
        <v>43.21</v>
      </c>
    </row>
    <row r="5438" spans="1:8" ht="40.5">
      <c r="A5438" s="375" t="s">
        <v>12794</v>
      </c>
      <c r="B5438" s="330" t="s">
        <v>3740</v>
      </c>
      <c r="C5438" s="375" t="s">
        <v>73</v>
      </c>
      <c r="D5438" s="375" t="s">
        <v>28345</v>
      </c>
      <c r="F5438" t="str">
        <f t="shared" si="172"/>
        <v>87643</v>
      </c>
      <c r="H5438" s="35">
        <f t="shared" si="171"/>
        <v>102.57</v>
      </c>
    </row>
    <row r="5439" spans="1:8" ht="40.5">
      <c r="A5439" s="375" t="s">
        <v>12795</v>
      </c>
      <c r="B5439" s="330" t="s">
        <v>3741</v>
      </c>
      <c r="C5439" s="375" t="s">
        <v>73</v>
      </c>
      <c r="D5439" s="375" t="s">
        <v>28346</v>
      </c>
      <c r="F5439" t="str">
        <f t="shared" si="172"/>
        <v>87644</v>
      </c>
      <c r="H5439" s="35">
        <f t="shared" si="171"/>
        <v>111.48</v>
      </c>
    </row>
    <row r="5440" spans="1:8" ht="54">
      <c r="A5440" s="375" t="s">
        <v>12796</v>
      </c>
      <c r="B5440" s="330" t="s">
        <v>7016</v>
      </c>
      <c r="C5440" s="375" t="s">
        <v>73</v>
      </c>
      <c r="D5440" s="375" t="s">
        <v>24418</v>
      </c>
      <c r="F5440" t="str">
        <f t="shared" si="172"/>
        <v>87680</v>
      </c>
      <c r="H5440" s="35">
        <f t="shared" si="171"/>
        <v>31.86</v>
      </c>
    </row>
    <row r="5441" spans="1:8" ht="54">
      <c r="A5441" s="375" t="s">
        <v>12797</v>
      </c>
      <c r="B5441" s="330" t="s">
        <v>3742</v>
      </c>
      <c r="C5441" s="375" t="s">
        <v>73</v>
      </c>
      <c r="D5441" s="375" t="s">
        <v>23770</v>
      </c>
      <c r="F5441" t="str">
        <f t="shared" si="172"/>
        <v>87682</v>
      </c>
      <c r="H5441" s="35">
        <f t="shared" si="171"/>
        <v>36.130000000000003</v>
      </c>
    </row>
    <row r="5442" spans="1:8" ht="54">
      <c r="A5442" s="375" t="s">
        <v>12798</v>
      </c>
      <c r="B5442" s="330" t="s">
        <v>3743</v>
      </c>
      <c r="C5442" s="375" t="s">
        <v>73</v>
      </c>
      <c r="D5442" s="375" t="s">
        <v>28347</v>
      </c>
      <c r="F5442" t="str">
        <f t="shared" si="172"/>
        <v>87683</v>
      </c>
      <c r="H5442" s="35">
        <f t="shared" si="171"/>
        <v>95.5</v>
      </c>
    </row>
    <row r="5443" spans="1:8" ht="40.5">
      <c r="A5443" s="375" t="s">
        <v>12799</v>
      </c>
      <c r="B5443" s="330" t="s">
        <v>3744</v>
      </c>
      <c r="C5443" s="375" t="s">
        <v>73</v>
      </c>
      <c r="D5443" s="375" t="s">
        <v>28348</v>
      </c>
      <c r="F5443" t="str">
        <f t="shared" si="172"/>
        <v>87684</v>
      </c>
      <c r="H5443" s="35">
        <f t="shared" si="171"/>
        <v>104.41</v>
      </c>
    </row>
    <row r="5444" spans="1:8" ht="54">
      <c r="A5444" s="375" t="s">
        <v>12800</v>
      </c>
      <c r="B5444" s="330" t="s">
        <v>7017</v>
      </c>
      <c r="C5444" s="375" t="s">
        <v>73</v>
      </c>
      <c r="D5444" s="375" t="s">
        <v>22857</v>
      </c>
      <c r="F5444" t="str">
        <f t="shared" si="172"/>
        <v>87690</v>
      </c>
      <c r="H5444" s="35">
        <f t="shared" si="171"/>
        <v>37.1</v>
      </c>
    </row>
    <row r="5445" spans="1:8" ht="54">
      <c r="A5445" s="375" t="s">
        <v>12801</v>
      </c>
      <c r="B5445" s="330" t="s">
        <v>3745</v>
      </c>
      <c r="C5445" s="375" t="s">
        <v>73</v>
      </c>
      <c r="D5445" s="375" t="s">
        <v>28349</v>
      </c>
      <c r="F5445" t="str">
        <f t="shared" si="172"/>
        <v>87692</v>
      </c>
      <c r="H5445" s="35">
        <f t="shared" ref="H5445:H5508" si="173">ROUND(D5445*(1+$H$1),2)</f>
        <v>42.01</v>
      </c>
    </row>
    <row r="5446" spans="1:8" ht="54">
      <c r="A5446" s="375" t="s">
        <v>12802</v>
      </c>
      <c r="B5446" s="330" t="s">
        <v>3746</v>
      </c>
      <c r="C5446" s="375" t="s">
        <v>73</v>
      </c>
      <c r="D5446" s="375" t="s">
        <v>28350</v>
      </c>
      <c r="F5446" t="str">
        <f t="shared" si="172"/>
        <v>87693</v>
      </c>
      <c r="H5446" s="35">
        <f t="shared" si="173"/>
        <v>110</v>
      </c>
    </row>
    <row r="5447" spans="1:8" ht="40.5">
      <c r="A5447" s="375" t="s">
        <v>12803</v>
      </c>
      <c r="B5447" s="330" t="s">
        <v>3747</v>
      </c>
      <c r="C5447" s="375" t="s">
        <v>73</v>
      </c>
      <c r="D5447" s="375" t="s">
        <v>28351</v>
      </c>
      <c r="F5447" t="str">
        <f t="shared" si="172"/>
        <v>87694</v>
      </c>
      <c r="H5447" s="35">
        <f t="shared" si="173"/>
        <v>120.2</v>
      </c>
    </row>
    <row r="5448" spans="1:8" ht="54">
      <c r="A5448" s="375" t="s">
        <v>12804</v>
      </c>
      <c r="B5448" s="330" t="s">
        <v>7018</v>
      </c>
      <c r="C5448" s="375" t="s">
        <v>73</v>
      </c>
      <c r="D5448" s="375" t="s">
        <v>26678</v>
      </c>
      <c r="F5448" t="str">
        <f t="shared" si="172"/>
        <v>87700</v>
      </c>
      <c r="H5448" s="35">
        <f t="shared" si="173"/>
        <v>40.020000000000003</v>
      </c>
    </row>
    <row r="5449" spans="1:8" ht="54">
      <c r="A5449" s="375" t="s">
        <v>12805</v>
      </c>
      <c r="B5449" s="330" t="s">
        <v>3748</v>
      </c>
      <c r="C5449" s="375" t="s">
        <v>73</v>
      </c>
      <c r="D5449" s="375" t="s">
        <v>26871</v>
      </c>
      <c r="F5449" t="str">
        <f t="shared" si="172"/>
        <v>87702</v>
      </c>
      <c r="H5449" s="35">
        <f t="shared" si="173"/>
        <v>45.35</v>
      </c>
    </row>
    <row r="5450" spans="1:8" ht="54">
      <c r="A5450" s="375" t="s">
        <v>12806</v>
      </c>
      <c r="B5450" s="330" t="s">
        <v>3749</v>
      </c>
      <c r="C5450" s="375" t="s">
        <v>73</v>
      </c>
      <c r="D5450" s="375" t="s">
        <v>24713</v>
      </c>
      <c r="F5450" t="str">
        <f t="shared" si="172"/>
        <v>87703</v>
      </c>
      <c r="H5450" s="35">
        <f t="shared" si="173"/>
        <v>119.39</v>
      </c>
    </row>
    <row r="5451" spans="1:8" ht="40.5">
      <c r="A5451" s="375" t="s">
        <v>12807</v>
      </c>
      <c r="B5451" s="330" t="s">
        <v>3750</v>
      </c>
      <c r="C5451" s="375" t="s">
        <v>73</v>
      </c>
      <c r="D5451" s="375" t="s">
        <v>28352</v>
      </c>
      <c r="F5451" t="str">
        <f t="shared" si="172"/>
        <v>87704</v>
      </c>
      <c r="H5451" s="35">
        <f t="shared" si="173"/>
        <v>130.5</v>
      </c>
    </row>
    <row r="5452" spans="1:8" ht="54">
      <c r="A5452" s="375" t="s">
        <v>12808</v>
      </c>
      <c r="B5452" s="330" t="s">
        <v>3751</v>
      </c>
      <c r="C5452" s="375" t="s">
        <v>73</v>
      </c>
      <c r="D5452" s="375" t="s">
        <v>23479</v>
      </c>
      <c r="F5452" t="str">
        <f t="shared" si="172"/>
        <v>87735</v>
      </c>
      <c r="H5452" s="35">
        <f t="shared" si="173"/>
        <v>37.85</v>
      </c>
    </row>
    <row r="5453" spans="1:8" ht="54">
      <c r="A5453" s="375" t="s">
        <v>12809</v>
      </c>
      <c r="B5453" s="330" t="s">
        <v>3752</v>
      </c>
      <c r="C5453" s="375" t="s">
        <v>73</v>
      </c>
      <c r="D5453" s="375" t="s">
        <v>24646</v>
      </c>
      <c r="F5453" t="str">
        <f t="shared" si="172"/>
        <v>87737</v>
      </c>
      <c r="H5453" s="35">
        <f t="shared" si="173"/>
        <v>40.35</v>
      </c>
    </row>
    <row r="5454" spans="1:8" ht="40.5">
      <c r="A5454" s="375" t="s">
        <v>12810</v>
      </c>
      <c r="B5454" s="330" t="s">
        <v>3753</v>
      </c>
      <c r="C5454" s="375" t="s">
        <v>73</v>
      </c>
      <c r="D5454" s="375" t="s">
        <v>22593</v>
      </c>
      <c r="F5454" t="str">
        <f t="shared" si="172"/>
        <v>87738</v>
      </c>
      <c r="H5454" s="35">
        <f t="shared" si="173"/>
        <v>75.08</v>
      </c>
    </row>
    <row r="5455" spans="1:8" ht="40.5">
      <c r="A5455" s="375" t="s">
        <v>12811</v>
      </c>
      <c r="B5455" s="330" t="s">
        <v>3754</v>
      </c>
      <c r="C5455" s="375" t="s">
        <v>73</v>
      </c>
      <c r="D5455" s="375" t="s">
        <v>24627</v>
      </c>
      <c r="F5455" t="str">
        <f t="shared" ref="F5455:F5518" si="174">TRIM(A5455)</f>
        <v>87739</v>
      </c>
      <c r="H5455" s="35">
        <f t="shared" si="173"/>
        <v>80.290000000000006</v>
      </c>
    </row>
    <row r="5456" spans="1:8" ht="54">
      <c r="A5456" s="375" t="s">
        <v>12812</v>
      </c>
      <c r="B5456" s="330" t="s">
        <v>3755</v>
      </c>
      <c r="C5456" s="375" t="s">
        <v>73</v>
      </c>
      <c r="D5456" s="375" t="s">
        <v>25059</v>
      </c>
      <c r="F5456" t="str">
        <f t="shared" si="174"/>
        <v>87745</v>
      </c>
      <c r="H5456" s="35">
        <f t="shared" si="173"/>
        <v>44.23</v>
      </c>
    </row>
    <row r="5457" spans="1:8" ht="54">
      <c r="A5457" s="375" t="s">
        <v>12813</v>
      </c>
      <c r="B5457" s="330" t="s">
        <v>3756</v>
      </c>
      <c r="C5457" s="375" t="s">
        <v>73</v>
      </c>
      <c r="D5457" s="375" t="s">
        <v>24916</v>
      </c>
      <c r="F5457" t="str">
        <f t="shared" si="174"/>
        <v>87747</v>
      </c>
      <c r="H5457" s="35">
        <f t="shared" si="173"/>
        <v>47.7</v>
      </c>
    </row>
    <row r="5458" spans="1:8" ht="40.5">
      <c r="A5458" s="375" t="s">
        <v>12814</v>
      </c>
      <c r="B5458" s="330" t="s">
        <v>3757</v>
      </c>
      <c r="C5458" s="375" t="s">
        <v>73</v>
      </c>
      <c r="D5458" s="375" t="s">
        <v>26882</v>
      </c>
      <c r="F5458" t="str">
        <f t="shared" si="174"/>
        <v>87748</v>
      </c>
      <c r="H5458" s="35">
        <f t="shared" si="173"/>
        <v>95.97</v>
      </c>
    </row>
    <row r="5459" spans="1:8" ht="40.5">
      <c r="A5459" s="375" t="s">
        <v>12815</v>
      </c>
      <c r="B5459" s="330" t="s">
        <v>3758</v>
      </c>
      <c r="C5459" s="375" t="s">
        <v>73</v>
      </c>
      <c r="D5459" s="375" t="s">
        <v>28353</v>
      </c>
      <c r="F5459" t="str">
        <f t="shared" si="174"/>
        <v>87749</v>
      </c>
      <c r="H5459" s="35">
        <f t="shared" si="173"/>
        <v>103.22</v>
      </c>
    </row>
    <row r="5460" spans="1:8" ht="54">
      <c r="A5460" s="375" t="s">
        <v>12816</v>
      </c>
      <c r="B5460" s="330" t="s">
        <v>3759</v>
      </c>
      <c r="C5460" s="375" t="s">
        <v>73</v>
      </c>
      <c r="D5460" s="375" t="s">
        <v>22437</v>
      </c>
      <c r="F5460" t="str">
        <f t="shared" si="174"/>
        <v>87755</v>
      </c>
      <c r="H5460" s="35">
        <f t="shared" si="173"/>
        <v>40.86</v>
      </c>
    </row>
    <row r="5461" spans="1:8" ht="54">
      <c r="A5461" s="375" t="s">
        <v>12817</v>
      </c>
      <c r="B5461" s="330" t="s">
        <v>3760</v>
      </c>
      <c r="C5461" s="375" t="s">
        <v>73</v>
      </c>
      <c r="D5461" s="375" t="s">
        <v>27433</v>
      </c>
      <c r="F5461" t="str">
        <f t="shared" si="174"/>
        <v>87757</v>
      </c>
      <c r="H5461" s="35">
        <f t="shared" si="173"/>
        <v>44.33</v>
      </c>
    </row>
    <row r="5462" spans="1:8" ht="54">
      <c r="A5462" s="375" t="s">
        <v>12818</v>
      </c>
      <c r="B5462" s="330" t="s">
        <v>3761</v>
      </c>
      <c r="C5462" s="375" t="s">
        <v>73</v>
      </c>
      <c r="D5462" s="375" t="s">
        <v>28354</v>
      </c>
      <c r="F5462" t="str">
        <f t="shared" si="174"/>
        <v>87758</v>
      </c>
      <c r="H5462" s="35">
        <f t="shared" si="173"/>
        <v>92.6</v>
      </c>
    </row>
    <row r="5463" spans="1:8" ht="40.5">
      <c r="A5463" s="375" t="s">
        <v>12819</v>
      </c>
      <c r="B5463" s="330" t="s">
        <v>3762</v>
      </c>
      <c r="C5463" s="375" t="s">
        <v>73</v>
      </c>
      <c r="D5463" s="375" t="s">
        <v>28355</v>
      </c>
      <c r="F5463" t="str">
        <f t="shared" si="174"/>
        <v>87759</v>
      </c>
      <c r="H5463" s="35">
        <f t="shared" si="173"/>
        <v>99.85</v>
      </c>
    </row>
    <row r="5464" spans="1:8" ht="54">
      <c r="A5464" s="375" t="s">
        <v>12820</v>
      </c>
      <c r="B5464" s="330" t="s">
        <v>3763</v>
      </c>
      <c r="C5464" s="375" t="s">
        <v>73</v>
      </c>
      <c r="D5464" s="375" t="s">
        <v>28356</v>
      </c>
      <c r="F5464" t="str">
        <f t="shared" si="174"/>
        <v>87765</v>
      </c>
      <c r="H5464" s="35">
        <f t="shared" si="173"/>
        <v>45.98</v>
      </c>
    </row>
    <row r="5465" spans="1:8" ht="54">
      <c r="A5465" s="375" t="s">
        <v>12821</v>
      </c>
      <c r="B5465" s="330" t="s">
        <v>3764</v>
      </c>
      <c r="C5465" s="375" t="s">
        <v>73</v>
      </c>
      <c r="D5465" s="375" t="s">
        <v>13938</v>
      </c>
      <c r="F5465" t="str">
        <f t="shared" si="174"/>
        <v>87767</v>
      </c>
      <c r="H5465" s="35">
        <f t="shared" si="173"/>
        <v>50.25</v>
      </c>
    </row>
    <row r="5466" spans="1:8" ht="54">
      <c r="A5466" s="375" t="s">
        <v>12822</v>
      </c>
      <c r="B5466" s="330" t="s">
        <v>3765</v>
      </c>
      <c r="C5466" s="375" t="s">
        <v>73</v>
      </c>
      <c r="D5466" s="375" t="s">
        <v>28357</v>
      </c>
      <c r="F5466" t="str">
        <f t="shared" si="174"/>
        <v>87768</v>
      </c>
      <c r="H5466" s="35">
        <f t="shared" si="173"/>
        <v>109.62</v>
      </c>
    </row>
    <row r="5467" spans="1:8" ht="40.5">
      <c r="A5467" s="375" t="s">
        <v>12823</v>
      </c>
      <c r="B5467" s="330" t="s">
        <v>3766</v>
      </c>
      <c r="C5467" s="375" t="s">
        <v>73</v>
      </c>
      <c r="D5467" s="375" t="s">
        <v>24443</v>
      </c>
      <c r="F5467" t="str">
        <f t="shared" si="174"/>
        <v>87769</v>
      </c>
      <c r="H5467" s="35">
        <f t="shared" si="173"/>
        <v>118.53</v>
      </c>
    </row>
    <row r="5468" spans="1:8" ht="27">
      <c r="A5468" s="375" t="s">
        <v>12824</v>
      </c>
      <c r="B5468" s="330" t="s">
        <v>2348</v>
      </c>
      <c r="C5468" s="375" t="s">
        <v>73</v>
      </c>
      <c r="D5468" s="375" t="s">
        <v>28358</v>
      </c>
      <c r="F5468" t="str">
        <f t="shared" si="174"/>
        <v>88470</v>
      </c>
      <c r="H5468" s="35">
        <f t="shared" si="173"/>
        <v>24.23</v>
      </c>
    </row>
    <row r="5469" spans="1:8" ht="27">
      <c r="A5469" s="375" t="s">
        <v>12825</v>
      </c>
      <c r="B5469" s="330" t="s">
        <v>2349</v>
      </c>
      <c r="C5469" s="375" t="s">
        <v>73</v>
      </c>
      <c r="D5469" s="375" t="s">
        <v>23586</v>
      </c>
      <c r="F5469" t="str">
        <f t="shared" si="174"/>
        <v>88471</v>
      </c>
      <c r="H5469" s="35">
        <f t="shared" si="173"/>
        <v>29.96</v>
      </c>
    </row>
    <row r="5470" spans="1:8" ht="27">
      <c r="A5470" s="375" t="s">
        <v>12827</v>
      </c>
      <c r="B5470" s="330" t="s">
        <v>2350</v>
      </c>
      <c r="C5470" s="375" t="s">
        <v>73</v>
      </c>
      <c r="D5470" s="375" t="s">
        <v>28359</v>
      </c>
      <c r="F5470" t="str">
        <f t="shared" si="174"/>
        <v>88472</v>
      </c>
      <c r="H5470" s="35">
        <f t="shared" si="173"/>
        <v>34.450000000000003</v>
      </c>
    </row>
    <row r="5471" spans="1:8" ht="27">
      <c r="A5471" s="375" t="s">
        <v>12828</v>
      </c>
      <c r="B5471" s="330" t="s">
        <v>7019</v>
      </c>
      <c r="C5471" s="375" t="s">
        <v>73</v>
      </c>
      <c r="D5471" s="375" t="s">
        <v>24431</v>
      </c>
      <c r="F5471" t="str">
        <f t="shared" si="174"/>
        <v>88476</v>
      </c>
      <c r="H5471" s="35">
        <f t="shared" si="173"/>
        <v>19.53</v>
      </c>
    </row>
    <row r="5472" spans="1:8" ht="27">
      <c r="A5472" s="375" t="s">
        <v>12829</v>
      </c>
      <c r="B5472" s="330" t="s">
        <v>7020</v>
      </c>
      <c r="C5472" s="375" t="s">
        <v>73</v>
      </c>
      <c r="D5472" s="375" t="s">
        <v>22165</v>
      </c>
      <c r="F5472" t="str">
        <f t="shared" si="174"/>
        <v>88477</v>
      </c>
      <c r="H5472" s="35">
        <f t="shared" si="173"/>
        <v>26.91</v>
      </c>
    </row>
    <row r="5473" spans="1:8" ht="27">
      <c r="A5473" s="375" t="s">
        <v>12830</v>
      </c>
      <c r="B5473" s="330" t="s">
        <v>7021</v>
      </c>
      <c r="C5473" s="375" t="s">
        <v>73</v>
      </c>
      <c r="D5473" s="375" t="s">
        <v>23607</v>
      </c>
      <c r="F5473" t="str">
        <f t="shared" si="174"/>
        <v>88478</v>
      </c>
      <c r="H5473" s="35">
        <f t="shared" si="173"/>
        <v>32.909999999999997</v>
      </c>
    </row>
    <row r="5474" spans="1:8" ht="54">
      <c r="A5474" s="375" t="s">
        <v>12831</v>
      </c>
      <c r="B5474" s="330" t="s">
        <v>7022</v>
      </c>
      <c r="C5474" s="375" t="s">
        <v>73</v>
      </c>
      <c r="D5474" s="375" t="s">
        <v>22492</v>
      </c>
      <c r="F5474" t="str">
        <f t="shared" si="174"/>
        <v>90900</v>
      </c>
      <c r="H5474" s="35">
        <f t="shared" si="173"/>
        <v>68.48</v>
      </c>
    </row>
    <row r="5475" spans="1:8" ht="54">
      <c r="A5475" s="375" t="s">
        <v>12832</v>
      </c>
      <c r="B5475" s="330" t="s">
        <v>3767</v>
      </c>
      <c r="C5475" s="375" t="s">
        <v>73</v>
      </c>
      <c r="D5475" s="375" t="s">
        <v>28290</v>
      </c>
      <c r="F5475" t="str">
        <f t="shared" si="174"/>
        <v>90902</v>
      </c>
      <c r="H5475" s="35">
        <f t="shared" si="173"/>
        <v>73.38</v>
      </c>
    </row>
    <row r="5476" spans="1:8" ht="40.5">
      <c r="A5476" s="375" t="s">
        <v>12833</v>
      </c>
      <c r="B5476" s="330" t="s">
        <v>3768</v>
      </c>
      <c r="C5476" s="375" t="s">
        <v>73</v>
      </c>
      <c r="D5476" s="375" t="s">
        <v>28360</v>
      </c>
      <c r="F5476" t="str">
        <f t="shared" si="174"/>
        <v>90903</v>
      </c>
      <c r="H5476" s="35">
        <f t="shared" si="173"/>
        <v>141.37</v>
      </c>
    </row>
    <row r="5477" spans="1:8" ht="40.5">
      <c r="A5477" s="375" t="s">
        <v>12834</v>
      </c>
      <c r="B5477" s="330" t="s">
        <v>3769</v>
      </c>
      <c r="C5477" s="375" t="s">
        <v>73</v>
      </c>
      <c r="D5477" s="375" t="s">
        <v>24683</v>
      </c>
      <c r="F5477" t="str">
        <f t="shared" si="174"/>
        <v>90904</v>
      </c>
      <c r="H5477" s="35">
        <f t="shared" si="173"/>
        <v>151.57</v>
      </c>
    </row>
    <row r="5478" spans="1:8" ht="54">
      <c r="A5478" s="375" t="s">
        <v>12835</v>
      </c>
      <c r="B5478" s="330" t="s">
        <v>7023</v>
      </c>
      <c r="C5478" s="375" t="s">
        <v>73</v>
      </c>
      <c r="D5478" s="375" t="s">
        <v>28361</v>
      </c>
      <c r="F5478" t="str">
        <f t="shared" si="174"/>
        <v>90910</v>
      </c>
      <c r="H5478" s="35">
        <f t="shared" si="173"/>
        <v>72.33</v>
      </c>
    </row>
    <row r="5479" spans="1:8" ht="54">
      <c r="A5479" s="375" t="s">
        <v>12836</v>
      </c>
      <c r="B5479" s="330" t="s">
        <v>3770</v>
      </c>
      <c r="C5479" s="375" t="s">
        <v>73</v>
      </c>
      <c r="D5479" s="375" t="s">
        <v>28362</v>
      </c>
      <c r="F5479" t="str">
        <f t="shared" si="174"/>
        <v>90912</v>
      </c>
      <c r="H5479" s="35">
        <f t="shared" si="173"/>
        <v>77.67</v>
      </c>
    </row>
    <row r="5480" spans="1:8" ht="40.5">
      <c r="A5480" s="375" t="s">
        <v>12837</v>
      </c>
      <c r="B5480" s="330" t="s">
        <v>3771</v>
      </c>
      <c r="C5480" s="375" t="s">
        <v>73</v>
      </c>
      <c r="D5480" s="375" t="s">
        <v>28363</v>
      </c>
      <c r="F5480" t="str">
        <f t="shared" si="174"/>
        <v>90913</v>
      </c>
      <c r="H5480" s="35">
        <f t="shared" si="173"/>
        <v>151.71</v>
      </c>
    </row>
    <row r="5481" spans="1:8" ht="40.5">
      <c r="A5481" s="375" t="s">
        <v>12838</v>
      </c>
      <c r="B5481" s="330" t="s">
        <v>3772</v>
      </c>
      <c r="C5481" s="375" t="s">
        <v>73</v>
      </c>
      <c r="D5481" s="375" t="s">
        <v>28364</v>
      </c>
      <c r="F5481" t="str">
        <f t="shared" si="174"/>
        <v>90914</v>
      </c>
      <c r="H5481" s="35">
        <f t="shared" si="173"/>
        <v>162.82</v>
      </c>
    </row>
    <row r="5482" spans="1:8" ht="54">
      <c r="A5482" s="375" t="s">
        <v>12839</v>
      </c>
      <c r="B5482" s="330" t="s">
        <v>7024</v>
      </c>
      <c r="C5482" s="375" t="s">
        <v>73</v>
      </c>
      <c r="D5482" s="375" t="s">
        <v>22783</v>
      </c>
      <c r="F5482" t="str">
        <f t="shared" si="174"/>
        <v>90920</v>
      </c>
      <c r="H5482" s="35">
        <f t="shared" si="173"/>
        <v>79.47</v>
      </c>
    </row>
    <row r="5483" spans="1:8" ht="54">
      <c r="A5483" s="375" t="s">
        <v>12840</v>
      </c>
      <c r="B5483" s="330" t="s">
        <v>3773</v>
      </c>
      <c r="C5483" s="375" t="s">
        <v>73</v>
      </c>
      <c r="D5483" s="375" t="s">
        <v>28365</v>
      </c>
      <c r="F5483" t="str">
        <f t="shared" si="174"/>
        <v>90922</v>
      </c>
      <c r="H5483" s="35">
        <f t="shared" si="173"/>
        <v>85.6</v>
      </c>
    </row>
    <row r="5484" spans="1:8" ht="40.5">
      <c r="A5484" s="375" t="s">
        <v>12841</v>
      </c>
      <c r="B5484" s="330" t="s">
        <v>3774</v>
      </c>
      <c r="C5484" s="375" t="s">
        <v>73</v>
      </c>
      <c r="D5484" s="375" t="s">
        <v>28366</v>
      </c>
      <c r="F5484" t="str">
        <f t="shared" si="174"/>
        <v>90923</v>
      </c>
      <c r="H5484" s="35">
        <f t="shared" si="173"/>
        <v>170.73</v>
      </c>
    </row>
    <row r="5485" spans="1:8" ht="40.5">
      <c r="A5485" s="375" t="s">
        <v>12842</v>
      </c>
      <c r="B5485" s="330" t="s">
        <v>3775</v>
      </c>
      <c r="C5485" s="375" t="s">
        <v>73</v>
      </c>
      <c r="D5485" s="375" t="s">
        <v>28367</v>
      </c>
      <c r="F5485" t="str">
        <f t="shared" si="174"/>
        <v>90924</v>
      </c>
      <c r="H5485" s="35">
        <f t="shared" si="173"/>
        <v>183.5</v>
      </c>
    </row>
    <row r="5486" spans="1:8" ht="54">
      <c r="A5486" s="375" t="s">
        <v>12843</v>
      </c>
      <c r="B5486" s="330" t="s">
        <v>7025</v>
      </c>
      <c r="C5486" s="375" t="s">
        <v>73</v>
      </c>
      <c r="D5486" s="375" t="s">
        <v>25321</v>
      </c>
      <c r="F5486" t="str">
        <f t="shared" si="174"/>
        <v>90930</v>
      </c>
      <c r="H5486" s="35">
        <f t="shared" si="173"/>
        <v>61.84</v>
      </c>
    </row>
    <row r="5487" spans="1:8" ht="54">
      <c r="A5487" s="375" t="s">
        <v>12844</v>
      </c>
      <c r="B5487" s="330" t="s">
        <v>3776</v>
      </c>
      <c r="C5487" s="375" t="s">
        <v>73</v>
      </c>
      <c r="D5487" s="375" t="s">
        <v>26664</v>
      </c>
      <c r="F5487" t="str">
        <f t="shared" si="174"/>
        <v>90932</v>
      </c>
      <c r="H5487" s="35">
        <f t="shared" si="173"/>
        <v>66.739999999999995</v>
      </c>
    </row>
    <row r="5488" spans="1:8" ht="40.5">
      <c r="A5488" s="375" t="s">
        <v>12845</v>
      </c>
      <c r="B5488" s="330" t="s">
        <v>3777</v>
      </c>
      <c r="C5488" s="375" t="s">
        <v>73</v>
      </c>
      <c r="D5488" s="375" t="s">
        <v>28368</v>
      </c>
      <c r="F5488" t="str">
        <f t="shared" si="174"/>
        <v>90933</v>
      </c>
      <c r="H5488" s="35">
        <f t="shared" si="173"/>
        <v>134.74</v>
      </c>
    </row>
    <row r="5489" spans="1:8" ht="40.5">
      <c r="A5489" s="375" t="s">
        <v>12846</v>
      </c>
      <c r="B5489" s="330" t="s">
        <v>3778</v>
      </c>
      <c r="C5489" s="375" t="s">
        <v>73</v>
      </c>
      <c r="D5489" s="375" t="s">
        <v>23921</v>
      </c>
      <c r="F5489" t="str">
        <f t="shared" si="174"/>
        <v>90934</v>
      </c>
      <c r="H5489" s="35">
        <f t="shared" si="173"/>
        <v>144.94</v>
      </c>
    </row>
    <row r="5490" spans="1:8" ht="54">
      <c r="A5490" s="375" t="s">
        <v>12847</v>
      </c>
      <c r="B5490" s="330" t="s">
        <v>7026</v>
      </c>
      <c r="C5490" s="375" t="s">
        <v>73</v>
      </c>
      <c r="D5490" s="375" t="s">
        <v>14851</v>
      </c>
      <c r="F5490" t="str">
        <f t="shared" si="174"/>
        <v>90940</v>
      </c>
      <c r="H5490" s="35">
        <f t="shared" si="173"/>
        <v>65.72</v>
      </c>
    </row>
    <row r="5491" spans="1:8" ht="54">
      <c r="A5491" s="375" t="s">
        <v>12848</v>
      </c>
      <c r="B5491" s="330" t="s">
        <v>3779</v>
      </c>
      <c r="C5491" s="375" t="s">
        <v>73</v>
      </c>
      <c r="D5491" s="375" t="s">
        <v>28369</v>
      </c>
      <c r="F5491" t="str">
        <f t="shared" si="174"/>
        <v>90942</v>
      </c>
      <c r="H5491" s="35">
        <f t="shared" si="173"/>
        <v>71.06</v>
      </c>
    </row>
    <row r="5492" spans="1:8" ht="40.5">
      <c r="A5492" s="375" t="s">
        <v>12849</v>
      </c>
      <c r="B5492" s="330" t="s">
        <v>3780</v>
      </c>
      <c r="C5492" s="375" t="s">
        <v>73</v>
      </c>
      <c r="D5492" s="375" t="s">
        <v>28370</v>
      </c>
      <c r="F5492" t="str">
        <f t="shared" si="174"/>
        <v>90943</v>
      </c>
      <c r="H5492" s="35">
        <f t="shared" si="173"/>
        <v>145.1</v>
      </c>
    </row>
    <row r="5493" spans="1:8" ht="40.5">
      <c r="A5493" s="375" t="s">
        <v>12850</v>
      </c>
      <c r="B5493" s="330" t="s">
        <v>3781</v>
      </c>
      <c r="C5493" s="375" t="s">
        <v>73</v>
      </c>
      <c r="D5493" s="375" t="s">
        <v>28371</v>
      </c>
      <c r="F5493" t="str">
        <f t="shared" si="174"/>
        <v>90944</v>
      </c>
      <c r="H5493" s="35">
        <f t="shared" si="173"/>
        <v>156.21</v>
      </c>
    </row>
    <row r="5494" spans="1:8" ht="54">
      <c r="A5494" s="375" t="s">
        <v>12851</v>
      </c>
      <c r="B5494" s="330" t="s">
        <v>7027</v>
      </c>
      <c r="C5494" s="375" t="s">
        <v>73</v>
      </c>
      <c r="D5494" s="375" t="s">
        <v>28372</v>
      </c>
      <c r="F5494" t="str">
        <f t="shared" si="174"/>
        <v>90950</v>
      </c>
      <c r="H5494" s="35">
        <f t="shared" si="173"/>
        <v>72.819999999999993</v>
      </c>
    </row>
    <row r="5495" spans="1:8" ht="54">
      <c r="A5495" s="375" t="s">
        <v>12852</v>
      </c>
      <c r="B5495" s="330" t="s">
        <v>3782</v>
      </c>
      <c r="C5495" s="375" t="s">
        <v>73</v>
      </c>
      <c r="D5495" s="375" t="s">
        <v>27432</v>
      </c>
      <c r="F5495" t="str">
        <f t="shared" si="174"/>
        <v>90952</v>
      </c>
      <c r="H5495" s="35">
        <f t="shared" si="173"/>
        <v>78.95</v>
      </c>
    </row>
    <row r="5496" spans="1:8" ht="40.5">
      <c r="A5496" s="375" t="s">
        <v>12853</v>
      </c>
      <c r="B5496" s="330" t="s">
        <v>3783</v>
      </c>
      <c r="C5496" s="375" t="s">
        <v>73</v>
      </c>
      <c r="D5496" s="375" t="s">
        <v>27192</v>
      </c>
      <c r="F5496" t="str">
        <f t="shared" si="174"/>
        <v>90953</v>
      </c>
      <c r="H5496" s="35">
        <f t="shared" si="173"/>
        <v>164.08</v>
      </c>
    </row>
    <row r="5497" spans="1:8" ht="40.5">
      <c r="A5497" s="375" t="s">
        <v>12854</v>
      </c>
      <c r="B5497" s="330" t="s">
        <v>3784</v>
      </c>
      <c r="C5497" s="375" t="s">
        <v>73</v>
      </c>
      <c r="D5497" s="375" t="s">
        <v>28373</v>
      </c>
      <c r="F5497" t="str">
        <f t="shared" si="174"/>
        <v>90954</v>
      </c>
      <c r="H5497" s="35">
        <f t="shared" si="173"/>
        <v>176.85</v>
      </c>
    </row>
    <row r="5498" spans="1:8" ht="81">
      <c r="A5498" s="375" t="s">
        <v>12855</v>
      </c>
      <c r="B5498" s="330" t="s">
        <v>7028</v>
      </c>
      <c r="C5498" s="375" t="s">
        <v>73</v>
      </c>
      <c r="D5498" s="375" t="s">
        <v>22739</v>
      </c>
      <c r="F5498" t="str">
        <f t="shared" si="174"/>
        <v>94438</v>
      </c>
      <c r="H5498" s="35">
        <f t="shared" si="173"/>
        <v>37.020000000000003</v>
      </c>
    </row>
    <row r="5499" spans="1:8" ht="94.5">
      <c r="A5499" s="375" t="s">
        <v>12856</v>
      </c>
      <c r="B5499" s="330" t="s">
        <v>7029</v>
      </c>
      <c r="C5499" s="375" t="s">
        <v>73</v>
      </c>
      <c r="D5499" s="375" t="s">
        <v>22843</v>
      </c>
      <c r="F5499" t="str">
        <f t="shared" si="174"/>
        <v>94439</v>
      </c>
      <c r="H5499" s="35">
        <f t="shared" si="173"/>
        <v>41.11</v>
      </c>
    </row>
    <row r="5500" spans="1:8" ht="67.5">
      <c r="A5500" s="375" t="s">
        <v>12857</v>
      </c>
      <c r="B5500" s="330" t="s">
        <v>7030</v>
      </c>
      <c r="C5500" s="375" t="s">
        <v>73</v>
      </c>
      <c r="D5500" s="375" t="s">
        <v>24534</v>
      </c>
      <c r="F5500" t="str">
        <f t="shared" si="174"/>
        <v>94779</v>
      </c>
      <c r="H5500" s="35">
        <f t="shared" si="173"/>
        <v>35.76</v>
      </c>
    </row>
    <row r="5501" spans="1:8" ht="81">
      <c r="A5501" s="375" t="s">
        <v>12858</v>
      </c>
      <c r="B5501" s="330" t="s">
        <v>7031</v>
      </c>
      <c r="C5501" s="375" t="s">
        <v>73</v>
      </c>
      <c r="D5501" s="375" t="s">
        <v>25203</v>
      </c>
      <c r="F5501" t="str">
        <f t="shared" si="174"/>
        <v>94782</v>
      </c>
      <c r="H5501" s="35">
        <f t="shared" si="173"/>
        <v>40.299999999999997</v>
      </c>
    </row>
    <row r="5502" spans="1:8" ht="27">
      <c r="A5502" s="375" t="s">
        <v>12859</v>
      </c>
      <c r="B5502" s="330" t="s">
        <v>7032</v>
      </c>
      <c r="C5502" s="375" t="s">
        <v>75</v>
      </c>
      <c r="D5502" s="375" t="s">
        <v>25673</v>
      </c>
      <c r="F5502" t="str">
        <f t="shared" si="174"/>
        <v>72190</v>
      </c>
      <c r="H5502" s="35">
        <f t="shared" si="173"/>
        <v>35.22</v>
      </c>
    </row>
    <row r="5503" spans="1:8" ht="54">
      <c r="A5503" s="375" t="s">
        <v>12860</v>
      </c>
      <c r="B5503" s="330" t="s">
        <v>3785</v>
      </c>
      <c r="C5503" s="375" t="s">
        <v>73</v>
      </c>
      <c r="D5503" s="375" t="s">
        <v>24413</v>
      </c>
      <c r="F5503" t="str">
        <f t="shared" si="174"/>
        <v>87871</v>
      </c>
      <c r="H5503" s="35">
        <f t="shared" si="173"/>
        <v>18.3</v>
      </c>
    </row>
    <row r="5504" spans="1:8" ht="67.5">
      <c r="A5504" s="375" t="s">
        <v>12861</v>
      </c>
      <c r="B5504" s="330" t="s">
        <v>7033</v>
      </c>
      <c r="C5504" s="375" t="s">
        <v>73</v>
      </c>
      <c r="D5504" s="375" t="s">
        <v>13779</v>
      </c>
      <c r="F5504" t="str">
        <f t="shared" si="174"/>
        <v>87872</v>
      </c>
      <c r="H5504" s="35">
        <f t="shared" si="173"/>
        <v>17.670000000000002</v>
      </c>
    </row>
    <row r="5505" spans="1:8" ht="67.5">
      <c r="A5505" s="375" t="s">
        <v>12862</v>
      </c>
      <c r="B5505" s="330" t="s">
        <v>7034</v>
      </c>
      <c r="C5505" s="375" t="s">
        <v>73</v>
      </c>
      <c r="D5505" s="375" t="s">
        <v>23768</v>
      </c>
      <c r="F5505" t="str">
        <f t="shared" si="174"/>
        <v>87873</v>
      </c>
      <c r="H5505" s="35">
        <f t="shared" si="173"/>
        <v>4.58</v>
      </c>
    </row>
    <row r="5506" spans="1:8" ht="67.5">
      <c r="A5506" s="375" t="s">
        <v>12863</v>
      </c>
      <c r="B5506" s="330" t="s">
        <v>7035</v>
      </c>
      <c r="C5506" s="375" t="s">
        <v>73</v>
      </c>
      <c r="D5506" s="375" t="s">
        <v>22180</v>
      </c>
      <c r="F5506" t="str">
        <f t="shared" si="174"/>
        <v>87874</v>
      </c>
      <c r="H5506" s="35">
        <f t="shared" si="173"/>
        <v>4.47</v>
      </c>
    </row>
    <row r="5507" spans="1:8" ht="54">
      <c r="A5507" s="375" t="s">
        <v>12864</v>
      </c>
      <c r="B5507" s="330" t="s">
        <v>7036</v>
      </c>
      <c r="C5507" s="375" t="s">
        <v>73</v>
      </c>
      <c r="D5507" s="375" t="s">
        <v>10123</v>
      </c>
      <c r="F5507" t="str">
        <f t="shared" si="174"/>
        <v>87876</v>
      </c>
      <c r="H5507" s="35">
        <f t="shared" si="173"/>
        <v>9.68</v>
      </c>
    </row>
    <row r="5508" spans="1:8" ht="54">
      <c r="A5508" s="375" t="s">
        <v>12865</v>
      </c>
      <c r="B5508" s="330" t="s">
        <v>7037</v>
      </c>
      <c r="C5508" s="375" t="s">
        <v>73</v>
      </c>
      <c r="D5508" s="375" t="s">
        <v>9962</v>
      </c>
      <c r="F5508" t="str">
        <f t="shared" si="174"/>
        <v>87877</v>
      </c>
      <c r="H5508" s="35">
        <f t="shared" si="173"/>
        <v>9.3699999999999992</v>
      </c>
    </row>
    <row r="5509" spans="1:8" ht="54">
      <c r="A5509" s="375" t="s">
        <v>12866</v>
      </c>
      <c r="B5509" s="330" t="s">
        <v>7038</v>
      </c>
      <c r="C5509" s="375" t="s">
        <v>73</v>
      </c>
      <c r="D5509" s="375" t="s">
        <v>8665</v>
      </c>
      <c r="F5509" t="str">
        <f t="shared" si="174"/>
        <v>87878</v>
      </c>
      <c r="H5509" s="35">
        <f t="shared" ref="H5509:H5572" si="175">ROUND(D5509*(1+$H$1),2)</f>
        <v>3.89</v>
      </c>
    </row>
    <row r="5510" spans="1:8" ht="54">
      <c r="A5510" s="375" t="s">
        <v>12867</v>
      </c>
      <c r="B5510" s="330" t="s">
        <v>7039</v>
      </c>
      <c r="C5510" s="375" t="s">
        <v>73</v>
      </c>
      <c r="D5510" s="375" t="s">
        <v>7955</v>
      </c>
      <c r="F5510" t="str">
        <f t="shared" si="174"/>
        <v>87879</v>
      </c>
      <c r="H5510" s="35">
        <f t="shared" si="175"/>
        <v>3.5</v>
      </c>
    </row>
    <row r="5511" spans="1:8" ht="54">
      <c r="A5511" s="375" t="s">
        <v>12868</v>
      </c>
      <c r="B5511" s="330" t="s">
        <v>3786</v>
      </c>
      <c r="C5511" s="375" t="s">
        <v>73</v>
      </c>
      <c r="D5511" s="375" t="s">
        <v>22180</v>
      </c>
      <c r="F5511" t="str">
        <f t="shared" si="174"/>
        <v>87881</v>
      </c>
      <c r="H5511" s="35">
        <f t="shared" si="175"/>
        <v>4.47</v>
      </c>
    </row>
    <row r="5512" spans="1:8" ht="54">
      <c r="A5512" s="375" t="s">
        <v>12869</v>
      </c>
      <c r="B5512" s="330" t="s">
        <v>7040</v>
      </c>
      <c r="C5512" s="375" t="s">
        <v>73</v>
      </c>
      <c r="D5512" s="375" t="s">
        <v>14038</v>
      </c>
      <c r="F5512" t="str">
        <f t="shared" si="174"/>
        <v>87882</v>
      </c>
      <c r="H5512" s="35">
        <f t="shared" si="175"/>
        <v>4.3499999999999996</v>
      </c>
    </row>
    <row r="5513" spans="1:8" ht="40.5">
      <c r="A5513" s="375" t="s">
        <v>12870</v>
      </c>
      <c r="B5513" s="330" t="s">
        <v>3787</v>
      </c>
      <c r="C5513" s="375" t="s">
        <v>73</v>
      </c>
      <c r="D5513" s="375" t="s">
        <v>14136</v>
      </c>
      <c r="F5513" t="str">
        <f t="shared" si="174"/>
        <v>87884</v>
      </c>
      <c r="H5513" s="35">
        <f t="shared" si="175"/>
        <v>9.56</v>
      </c>
    </row>
    <row r="5514" spans="1:8" ht="40.5">
      <c r="A5514" s="375" t="s">
        <v>12871</v>
      </c>
      <c r="B5514" s="330" t="s">
        <v>3788</v>
      </c>
      <c r="C5514" s="375" t="s">
        <v>73</v>
      </c>
      <c r="D5514" s="375" t="s">
        <v>10206</v>
      </c>
      <c r="F5514" t="str">
        <f t="shared" si="174"/>
        <v>87885</v>
      </c>
      <c r="H5514" s="35">
        <f t="shared" si="175"/>
        <v>9.25</v>
      </c>
    </row>
    <row r="5515" spans="1:8" ht="40.5">
      <c r="A5515" s="375" t="s">
        <v>12872</v>
      </c>
      <c r="B5515" s="330" t="s">
        <v>3789</v>
      </c>
      <c r="C5515" s="375" t="s">
        <v>73</v>
      </c>
      <c r="D5515" s="375" t="s">
        <v>28374</v>
      </c>
      <c r="F5515" t="str">
        <f t="shared" si="174"/>
        <v>87886</v>
      </c>
      <c r="H5515" s="35">
        <f t="shared" si="175"/>
        <v>24.94</v>
      </c>
    </row>
    <row r="5516" spans="1:8" ht="40.5">
      <c r="A5516" s="375" t="s">
        <v>12873</v>
      </c>
      <c r="B5516" s="330" t="s">
        <v>3790</v>
      </c>
      <c r="C5516" s="375" t="s">
        <v>73</v>
      </c>
      <c r="D5516" s="375" t="s">
        <v>28375</v>
      </c>
      <c r="F5516" t="str">
        <f t="shared" si="174"/>
        <v>87887</v>
      </c>
      <c r="H5516" s="35">
        <f t="shared" si="175"/>
        <v>24.3</v>
      </c>
    </row>
    <row r="5517" spans="1:8" ht="67.5">
      <c r="A5517" s="375" t="s">
        <v>12874</v>
      </c>
      <c r="B5517" s="330" t="s">
        <v>7041</v>
      </c>
      <c r="C5517" s="375" t="s">
        <v>73</v>
      </c>
      <c r="D5517" s="375" t="s">
        <v>9900</v>
      </c>
      <c r="F5517" t="str">
        <f t="shared" si="174"/>
        <v>87888</v>
      </c>
      <c r="H5517" s="35">
        <f t="shared" si="175"/>
        <v>5.95</v>
      </c>
    </row>
    <row r="5518" spans="1:8" ht="67.5">
      <c r="A5518" s="375" t="s">
        <v>12876</v>
      </c>
      <c r="B5518" s="330" t="s">
        <v>7042</v>
      </c>
      <c r="C5518" s="375" t="s">
        <v>73</v>
      </c>
      <c r="D5518" s="375" t="s">
        <v>13777</v>
      </c>
      <c r="F5518" t="str">
        <f t="shared" si="174"/>
        <v>87889</v>
      </c>
      <c r="H5518" s="35">
        <f t="shared" si="175"/>
        <v>5.83</v>
      </c>
    </row>
    <row r="5519" spans="1:8" ht="54">
      <c r="A5519" s="375" t="s">
        <v>12878</v>
      </c>
      <c r="B5519" s="330" t="s">
        <v>7043</v>
      </c>
      <c r="C5519" s="375" t="s">
        <v>73</v>
      </c>
      <c r="D5519" s="375" t="s">
        <v>22465</v>
      </c>
      <c r="F5519" t="str">
        <f t="shared" ref="F5519:F5582" si="176">TRIM(A5519)</f>
        <v>87891</v>
      </c>
      <c r="H5519" s="35">
        <f t="shared" si="175"/>
        <v>11.04</v>
      </c>
    </row>
    <row r="5520" spans="1:8" ht="67.5">
      <c r="A5520" s="375" t="s">
        <v>12879</v>
      </c>
      <c r="B5520" s="330" t="s">
        <v>7044</v>
      </c>
      <c r="C5520" s="375" t="s">
        <v>73</v>
      </c>
      <c r="D5520" s="375" t="s">
        <v>14981</v>
      </c>
      <c r="F5520" t="str">
        <f t="shared" si="176"/>
        <v>87892</v>
      </c>
      <c r="H5520" s="35">
        <f t="shared" si="175"/>
        <v>10.73</v>
      </c>
    </row>
    <row r="5521" spans="1:8" ht="54">
      <c r="A5521" s="375" t="s">
        <v>12880</v>
      </c>
      <c r="B5521" s="330" t="s">
        <v>7045</v>
      </c>
      <c r="C5521" s="375" t="s">
        <v>73</v>
      </c>
      <c r="D5521" s="375" t="s">
        <v>23729</v>
      </c>
      <c r="F5521" t="str">
        <f t="shared" si="176"/>
        <v>87893</v>
      </c>
      <c r="H5521" s="35">
        <f t="shared" si="175"/>
        <v>6.27</v>
      </c>
    </row>
    <row r="5522" spans="1:8" ht="54">
      <c r="A5522" s="375" t="s">
        <v>12882</v>
      </c>
      <c r="B5522" s="330" t="s">
        <v>7046</v>
      </c>
      <c r="C5522" s="375" t="s">
        <v>73</v>
      </c>
      <c r="D5522" s="375" t="s">
        <v>8758</v>
      </c>
      <c r="F5522" t="str">
        <f t="shared" si="176"/>
        <v>87894</v>
      </c>
      <c r="H5522" s="35">
        <f t="shared" si="175"/>
        <v>5.87</v>
      </c>
    </row>
    <row r="5523" spans="1:8" ht="54">
      <c r="A5523" s="375" t="s">
        <v>12883</v>
      </c>
      <c r="B5523" s="330" t="s">
        <v>7047</v>
      </c>
      <c r="C5523" s="375" t="s">
        <v>73</v>
      </c>
      <c r="D5523" s="375" t="s">
        <v>22421</v>
      </c>
      <c r="F5523" t="str">
        <f t="shared" si="176"/>
        <v>87896</v>
      </c>
      <c r="H5523" s="35">
        <f t="shared" si="175"/>
        <v>5.64</v>
      </c>
    </row>
    <row r="5524" spans="1:8" ht="54">
      <c r="A5524" s="375" t="s">
        <v>12884</v>
      </c>
      <c r="B5524" s="330" t="s">
        <v>7048</v>
      </c>
      <c r="C5524" s="375" t="s">
        <v>73</v>
      </c>
      <c r="D5524" s="375" t="s">
        <v>13226</v>
      </c>
      <c r="F5524" t="str">
        <f t="shared" si="176"/>
        <v>87897</v>
      </c>
      <c r="H5524" s="35">
        <f t="shared" si="175"/>
        <v>5.25</v>
      </c>
    </row>
    <row r="5525" spans="1:8" ht="67.5">
      <c r="A5525" s="375" t="s">
        <v>12885</v>
      </c>
      <c r="B5525" s="330" t="s">
        <v>7049</v>
      </c>
      <c r="C5525" s="375" t="s">
        <v>73</v>
      </c>
      <c r="D5525" s="375" t="s">
        <v>23583</v>
      </c>
      <c r="F5525" t="str">
        <f t="shared" si="176"/>
        <v>87899</v>
      </c>
      <c r="H5525" s="35">
        <f t="shared" si="175"/>
        <v>7.17</v>
      </c>
    </row>
    <row r="5526" spans="1:8" ht="67.5">
      <c r="A5526" s="375" t="s">
        <v>12886</v>
      </c>
      <c r="B5526" s="330" t="s">
        <v>7050</v>
      </c>
      <c r="C5526" s="375" t="s">
        <v>73</v>
      </c>
      <c r="D5526" s="375" t="s">
        <v>9565</v>
      </c>
      <c r="F5526" t="str">
        <f t="shared" si="176"/>
        <v>87900</v>
      </c>
      <c r="H5526" s="35">
        <f t="shared" si="175"/>
        <v>7.06</v>
      </c>
    </row>
    <row r="5527" spans="1:8" ht="54">
      <c r="A5527" s="375" t="s">
        <v>12887</v>
      </c>
      <c r="B5527" s="330" t="s">
        <v>7051</v>
      </c>
      <c r="C5527" s="375" t="s">
        <v>73</v>
      </c>
      <c r="D5527" s="375" t="s">
        <v>27459</v>
      </c>
      <c r="F5527" t="str">
        <f t="shared" si="176"/>
        <v>87902</v>
      </c>
      <c r="H5527" s="35">
        <f t="shared" si="175"/>
        <v>12.27</v>
      </c>
    </row>
    <row r="5528" spans="1:8" ht="67.5">
      <c r="A5528" s="375" t="s">
        <v>12888</v>
      </c>
      <c r="B5528" s="330" t="s">
        <v>7052</v>
      </c>
      <c r="C5528" s="375" t="s">
        <v>73</v>
      </c>
      <c r="D5528" s="375" t="s">
        <v>9098</v>
      </c>
      <c r="F5528" t="str">
        <f t="shared" si="176"/>
        <v>87903</v>
      </c>
      <c r="H5528" s="35">
        <f t="shared" si="175"/>
        <v>11.96</v>
      </c>
    </row>
    <row r="5529" spans="1:8" ht="54">
      <c r="A5529" s="375" t="s">
        <v>12889</v>
      </c>
      <c r="B5529" s="330" t="s">
        <v>7053</v>
      </c>
      <c r="C5529" s="375" t="s">
        <v>73</v>
      </c>
      <c r="D5529" s="375" t="s">
        <v>10094</v>
      </c>
      <c r="F5529" t="str">
        <f t="shared" si="176"/>
        <v>87904</v>
      </c>
      <c r="H5529" s="35">
        <f t="shared" si="175"/>
        <v>8.31</v>
      </c>
    </row>
    <row r="5530" spans="1:8" ht="54">
      <c r="A5530" s="375" t="s">
        <v>12890</v>
      </c>
      <c r="B5530" s="330" t="s">
        <v>7054</v>
      </c>
      <c r="C5530" s="375" t="s">
        <v>73</v>
      </c>
      <c r="D5530" s="375" t="s">
        <v>8493</v>
      </c>
      <c r="F5530" t="str">
        <f t="shared" si="176"/>
        <v>87905</v>
      </c>
      <c r="H5530" s="35">
        <f t="shared" si="175"/>
        <v>7.91</v>
      </c>
    </row>
    <row r="5531" spans="1:8" ht="54">
      <c r="A5531" s="375" t="s">
        <v>12891</v>
      </c>
      <c r="B5531" s="330" t="s">
        <v>7055</v>
      </c>
      <c r="C5531" s="375" t="s">
        <v>73</v>
      </c>
      <c r="D5531" s="375" t="s">
        <v>24440</v>
      </c>
      <c r="F5531" t="str">
        <f t="shared" si="176"/>
        <v>87907</v>
      </c>
      <c r="H5531" s="35">
        <f t="shared" si="175"/>
        <v>7.4</v>
      </c>
    </row>
    <row r="5532" spans="1:8" ht="54">
      <c r="A5532" s="375" t="s">
        <v>12892</v>
      </c>
      <c r="B5532" s="330" t="s">
        <v>7056</v>
      </c>
      <c r="C5532" s="375" t="s">
        <v>73</v>
      </c>
      <c r="D5532" s="375" t="s">
        <v>12722</v>
      </c>
      <c r="F5532" t="str">
        <f t="shared" si="176"/>
        <v>87908</v>
      </c>
      <c r="H5532" s="35">
        <f t="shared" si="175"/>
        <v>7.01</v>
      </c>
    </row>
    <row r="5533" spans="1:8" ht="54">
      <c r="A5533" s="375" t="s">
        <v>12893</v>
      </c>
      <c r="B5533" s="330" t="s">
        <v>3791</v>
      </c>
      <c r="C5533" s="375" t="s">
        <v>73</v>
      </c>
      <c r="D5533" s="375" t="s">
        <v>24880</v>
      </c>
      <c r="F5533" t="str">
        <f t="shared" si="176"/>
        <v>87910</v>
      </c>
      <c r="H5533" s="35">
        <f t="shared" si="175"/>
        <v>24.57</v>
      </c>
    </row>
    <row r="5534" spans="1:8" ht="54">
      <c r="A5534" s="375" t="s">
        <v>12894</v>
      </c>
      <c r="B5534" s="330" t="s">
        <v>3792</v>
      </c>
      <c r="C5534" s="375" t="s">
        <v>73</v>
      </c>
      <c r="D5534" s="375" t="s">
        <v>14503</v>
      </c>
      <c r="F5534" t="str">
        <f t="shared" si="176"/>
        <v>87911</v>
      </c>
      <c r="H5534" s="35">
        <f t="shared" si="175"/>
        <v>23.93</v>
      </c>
    </row>
    <row r="5535" spans="1:8" ht="40.5">
      <c r="A5535" s="375" t="s">
        <v>12895</v>
      </c>
      <c r="B5535" s="330" t="s">
        <v>7057</v>
      </c>
      <c r="C5535" s="375" t="s">
        <v>73</v>
      </c>
      <c r="D5535" s="375" t="s">
        <v>25194</v>
      </c>
      <c r="F5535" t="str">
        <f t="shared" si="176"/>
        <v>5991</v>
      </c>
      <c r="H5535" s="35">
        <f t="shared" si="175"/>
        <v>49.97</v>
      </c>
    </row>
    <row r="5536" spans="1:8" ht="27">
      <c r="A5536" s="375" t="s">
        <v>12896</v>
      </c>
      <c r="B5536" s="330" t="s">
        <v>7058</v>
      </c>
      <c r="C5536" s="375" t="s">
        <v>73</v>
      </c>
      <c r="D5536" s="375" t="s">
        <v>28376</v>
      </c>
      <c r="F5536" t="str">
        <f t="shared" si="176"/>
        <v>84023</v>
      </c>
      <c r="H5536" s="35">
        <f t="shared" si="175"/>
        <v>46.63</v>
      </c>
    </row>
    <row r="5537" spans="1:8" ht="27">
      <c r="A5537" s="375" t="s">
        <v>12897</v>
      </c>
      <c r="B5537" s="330" t="s">
        <v>7059</v>
      </c>
      <c r="C5537" s="375" t="s">
        <v>73</v>
      </c>
      <c r="D5537" s="375" t="s">
        <v>28377</v>
      </c>
      <c r="F5537" t="str">
        <f t="shared" si="176"/>
        <v>84024</v>
      </c>
      <c r="H5537" s="35">
        <f t="shared" si="175"/>
        <v>44.39</v>
      </c>
    </row>
    <row r="5538" spans="1:8" ht="27">
      <c r="A5538" s="375" t="s">
        <v>12898</v>
      </c>
      <c r="B5538" s="330" t="s">
        <v>7060</v>
      </c>
      <c r="C5538" s="375" t="s">
        <v>73</v>
      </c>
      <c r="D5538" s="375" t="s">
        <v>24044</v>
      </c>
      <c r="F5538" t="str">
        <f t="shared" si="176"/>
        <v>84026</v>
      </c>
      <c r="H5538" s="35">
        <f t="shared" si="175"/>
        <v>54.14</v>
      </c>
    </row>
    <row r="5539" spans="1:8" ht="27">
      <c r="A5539" s="375" t="s">
        <v>12899</v>
      </c>
      <c r="B5539" s="330" t="s">
        <v>7061</v>
      </c>
      <c r="C5539" s="375" t="s">
        <v>73</v>
      </c>
      <c r="D5539" s="375" t="s">
        <v>28378</v>
      </c>
      <c r="F5539" t="str">
        <f t="shared" si="176"/>
        <v>84027</v>
      </c>
      <c r="H5539" s="35">
        <f t="shared" si="175"/>
        <v>37.770000000000003</v>
      </c>
    </row>
    <row r="5540" spans="1:8" ht="40.5">
      <c r="A5540" s="375" t="s">
        <v>12900</v>
      </c>
      <c r="B5540" s="330" t="s">
        <v>3793</v>
      </c>
      <c r="C5540" s="375" t="s">
        <v>73</v>
      </c>
      <c r="D5540" s="375" t="s">
        <v>23927</v>
      </c>
      <c r="F5540" t="str">
        <f t="shared" si="176"/>
        <v>84028</v>
      </c>
      <c r="H5540" s="35">
        <f t="shared" si="175"/>
        <v>61.6</v>
      </c>
    </row>
    <row r="5541" spans="1:8" ht="40.5">
      <c r="A5541" s="375" t="s">
        <v>12901</v>
      </c>
      <c r="B5541" s="330" t="s">
        <v>3794</v>
      </c>
      <c r="C5541" s="375" t="s">
        <v>73</v>
      </c>
      <c r="D5541" s="375" t="s">
        <v>25303</v>
      </c>
      <c r="F5541" t="str">
        <f t="shared" si="176"/>
        <v>84072</v>
      </c>
      <c r="H5541" s="35">
        <f t="shared" si="175"/>
        <v>38.380000000000003</v>
      </c>
    </row>
    <row r="5542" spans="1:8" ht="40.5">
      <c r="A5542" s="375" t="s">
        <v>12902</v>
      </c>
      <c r="B5542" s="330" t="s">
        <v>3795</v>
      </c>
      <c r="C5542" s="375" t="s">
        <v>73</v>
      </c>
      <c r="D5542" s="375" t="s">
        <v>27615</v>
      </c>
      <c r="F5542" t="str">
        <f t="shared" si="176"/>
        <v>87411</v>
      </c>
      <c r="H5542" s="35">
        <f t="shared" si="175"/>
        <v>13.12</v>
      </c>
    </row>
    <row r="5543" spans="1:8" ht="40.5">
      <c r="A5543" s="375" t="s">
        <v>12903</v>
      </c>
      <c r="B5543" s="330" t="s">
        <v>3796</v>
      </c>
      <c r="C5543" s="375" t="s">
        <v>73</v>
      </c>
      <c r="D5543" s="375" t="s">
        <v>28379</v>
      </c>
      <c r="F5543" t="str">
        <f t="shared" si="176"/>
        <v>87412</v>
      </c>
      <c r="H5543" s="35">
        <f t="shared" si="175"/>
        <v>18.75</v>
      </c>
    </row>
    <row r="5544" spans="1:8" ht="40.5">
      <c r="A5544" s="375" t="s">
        <v>12904</v>
      </c>
      <c r="B5544" s="330" t="s">
        <v>3797</v>
      </c>
      <c r="C5544" s="375" t="s">
        <v>73</v>
      </c>
      <c r="D5544" s="375" t="s">
        <v>23567</v>
      </c>
      <c r="F5544" t="str">
        <f t="shared" si="176"/>
        <v>87413</v>
      </c>
      <c r="H5544" s="35">
        <f t="shared" si="175"/>
        <v>21.95</v>
      </c>
    </row>
    <row r="5545" spans="1:8" ht="40.5">
      <c r="A5545" s="375" t="s">
        <v>12906</v>
      </c>
      <c r="B5545" s="330" t="s">
        <v>3798</v>
      </c>
      <c r="C5545" s="375" t="s">
        <v>73</v>
      </c>
      <c r="D5545" s="375" t="s">
        <v>10398</v>
      </c>
      <c r="F5545" t="str">
        <f t="shared" si="176"/>
        <v>87414</v>
      </c>
      <c r="H5545" s="35">
        <f t="shared" si="175"/>
        <v>19.5</v>
      </c>
    </row>
    <row r="5546" spans="1:8" ht="40.5">
      <c r="A5546" s="375" t="s">
        <v>12907</v>
      </c>
      <c r="B5546" s="330" t="s">
        <v>3799</v>
      </c>
      <c r="C5546" s="375" t="s">
        <v>73</v>
      </c>
      <c r="D5546" s="375" t="s">
        <v>28374</v>
      </c>
      <c r="F5546" t="str">
        <f t="shared" si="176"/>
        <v>87415</v>
      </c>
      <c r="H5546" s="35">
        <f t="shared" si="175"/>
        <v>24.94</v>
      </c>
    </row>
    <row r="5547" spans="1:8" ht="40.5">
      <c r="A5547" s="375" t="s">
        <v>12908</v>
      </c>
      <c r="B5547" s="330" t="s">
        <v>3800</v>
      </c>
      <c r="C5547" s="375" t="s">
        <v>73</v>
      </c>
      <c r="D5547" s="375" t="s">
        <v>21093</v>
      </c>
      <c r="F5547" t="str">
        <f t="shared" si="176"/>
        <v>87416</v>
      </c>
      <c r="H5547" s="35">
        <f t="shared" si="175"/>
        <v>28.35</v>
      </c>
    </row>
    <row r="5548" spans="1:8" ht="40.5">
      <c r="A5548" s="375" t="s">
        <v>12909</v>
      </c>
      <c r="B5548" s="330" t="s">
        <v>3801</v>
      </c>
      <c r="C5548" s="375" t="s">
        <v>73</v>
      </c>
      <c r="D5548" s="375" t="s">
        <v>10766</v>
      </c>
      <c r="F5548" t="str">
        <f t="shared" si="176"/>
        <v>87417</v>
      </c>
      <c r="H5548" s="35">
        <f t="shared" si="175"/>
        <v>13.93</v>
      </c>
    </row>
    <row r="5549" spans="1:8" ht="40.5">
      <c r="A5549" s="375" t="s">
        <v>12911</v>
      </c>
      <c r="B5549" s="330" t="s">
        <v>3802</v>
      </c>
      <c r="C5549" s="375" t="s">
        <v>73</v>
      </c>
      <c r="D5549" s="375" t="s">
        <v>18776</v>
      </c>
      <c r="F5549" t="str">
        <f t="shared" si="176"/>
        <v>87418</v>
      </c>
      <c r="H5549" s="35">
        <f t="shared" si="175"/>
        <v>14.33</v>
      </c>
    </row>
    <row r="5550" spans="1:8" ht="40.5">
      <c r="A5550" s="375" t="s">
        <v>12912</v>
      </c>
      <c r="B5550" s="330" t="s">
        <v>3803</v>
      </c>
      <c r="C5550" s="375" t="s">
        <v>73</v>
      </c>
      <c r="D5550" s="375" t="s">
        <v>14856</v>
      </c>
      <c r="F5550" t="str">
        <f t="shared" si="176"/>
        <v>87419</v>
      </c>
      <c r="H5550" s="35">
        <f t="shared" si="175"/>
        <v>15.53</v>
      </c>
    </row>
    <row r="5551" spans="1:8" ht="40.5">
      <c r="A5551" s="375" t="s">
        <v>12913</v>
      </c>
      <c r="B5551" s="330" t="s">
        <v>3804</v>
      </c>
      <c r="C5551" s="375" t="s">
        <v>73</v>
      </c>
      <c r="D5551" s="375" t="s">
        <v>24724</v>
      </c>
      <c r="F5551" t="str">
        <f t="shared" si="176"/>
        <v>87420</v>
      </c>
      <c r="H5551" s="35">
        <f t="shared" si="175"/>
        <v>20.91</v>
      </c>
    </row>
    <row r="5552" spans="1:8" ht="40.5">
      <c r="A5552" s="375" t="s">
        <v>12914</v>
      </c>
      <c r="B5552" s="330" t="s">
        <v>3805</v>
      </c>
      <c r="C5552" s="375" t="s">
        <v>73</v>
      </c>
      <c r="D5552" s="375" t="s">
        <v>12694</v>
      </c>
      <c r="F5552" t="str">
        <f t="shared" si="176"/>
        <v>87421</v>
      </c>
      <c r="H5552" s="35">
        <f t="shared" si="175"/>
        <v>21.32</v>
      </c>
    </row>
    <row r="5553" spans="1:8" ht="40.5">
      <c r="A5553" s="375" t="s">
        <v>12915</v>
      </c>
      <c r="B5553" s="330" t="s">
        <v>3806</v>
      </c>
      <c r="C5553" s="375" t="s">
        <v>73</v>
      </c>
      <c r="D5553" s="375" t="s">
        <v>22377</v>
      </c>
      <c r="F5553" t="str">
        <f t="shared" si="176"/>
        <v>87422</v>
      </c>
      <c r="H5553" s="35">
        <f t="shared" si="175"/>
        <v>22.54</v>
      </c>
    </row>
    <row r="5554" spans="1:8" ht="40.5">
      <c r="A5554" s="375" t="s">
        <v>12916</v>
      </c>
      <c r="B5554" s="330" t="s">
        <v>3807</v>
      </c>
      <c r="C5554" s="375" t="s">
        <v>73</v>
      </c>
      <c r="D5554" s="375" t="s">
        <v>28380</v>
      </c>
      <c r="F5554" t="str">
        <f t="shared" si="176"/>
        <v>87423</v>
      </c>
      <c r="H5554" s="35">
        <f t="shared" si="175"/>
        <v>27.74</v>
      </c>
    </row>
    <row r="5555" spans="1:8" ht="40.5">
      <c r="A5555" s="375" t="s">
        <v>12917</v>
      </c>
      <c r="B5555" s="330" t="s">
        <v>3808</v>
      </c>
      <c r="C5555" s="375" t="s">
        <v>73</v>
      </c>
      <c r="D5555" s="375" t="s">
        <v>21093</v>
      </c>
      <c r="F5555" t="str">
        <f t="shared" si="176"/>
        <v>87424</v>
      </c>
      <c r="H5555" s="35">
        <f t="shared" si="175"/>
        <v>28.35</v>
      </c>
    </row>
    <row r="5556" spans="1:8" ht="40.5">
      <c r="A5556" s="375" t="s">
        <v>12918</v>
      </c>
      <c r="B5556" s="330" t="s">
        <v>3809</v>
      </c>
      <c r="C5556" s="375" t="s">
        <v>73</v>
      </c>
      <c r="D5556" s="375" t="s">
        <v>13222</v>
      </c>
      <c r="F5556" t="str">
        <f t="shared" si="176"/>
        <v>87425</v>
      </c>
      <c r="H5556" s="35">
        <f t="shared" si="175"/>
        <v>29.36</v>
      </c>
    </row>
    <row r="5557" spans="1:8" ht="40.5">
      <c r="A5557" s="375" t="s">
        <v>12919</v>
      </c>
      <c r="B5557" s="330" t="s">
        <v>3810</v>
      </c>
      <c r="C5557" s="375" t="s">
        <v>73</v>
      </c>
      <c r="D5557" s="375" t="s">
        <v>23424</v>
      </c>
      <c r="F5557" t="str">
        <f t="shared" si="176"/>
        <v>87426</v>
      </c>
      <c r="H5557" s="35">
        <f t="shared" si="175"/>
        <v>32.6</v>
      </c>
    </row>
    <row r="5558" spans="1:8" ht="40.5">
      <c r="A5558" s="375" t="s">
        <v>12920</v>
      </c>
      <c r="B5558" s="330" t="s">
        <v>3811</v>
      </c>
      <c r="C5558" s="375" t="s">
        <v>73</v>
      </c>
      <c r="D5558" s="375" t="s">
        <v>23608</v>
      </c>
      <c r="F5558" t="str">
        <f t="shared" si="176"/>
        <v>87427</v>
      </c>
      <c r="H5558" s="35">
        <f t="shared" si="175"/>
        <v>33.21</v>
      </c>
    </row>
    <row r="5559" spans="1:8" ht="40.5">
      <c r="A5559" s="375" t="s">
        <v>12921</v>
      </c>
      <c r="B5559" s="330" t="s">
        <v>3812</v>
      </c>
      <c r="C5559" s="375" t="s">
        <v>73</v>
      </c>
      <c r="D5559" s="375" t="s">
        <v>22680</v>
      </c>
      <c r="F5559" t="str">
        <f t="shared" si="176"/>
        <v>87428</v>
      </c>
      <c r="H5559" s="35">
        <f t="shared" si="175"/>
        <v>34.21</v>
      </c>
    </row>
    <row r="5560" spans="1:8" ht="54">
      <c r="A5560" s="375" t="s">
        <v>12922</v>
      </c>
      <c r="B5560" s="330" t="s">
        <v>7062</v>
      </c>
      <c r="C5560" s="375" t="s">
        <v>73</v>
      </c>
      <c r="D5560" s="375" t="s">
        <v>23401</v>
      </c>
      <c r="F5560" t="str">
        <f t="shared" si="176"/>
        <v>87429</v>
      </c>
      <c r="H5560" s="35">
        <f t="shared" si="175"/>
        <v>16.22</v>
      </c>
    </row>
    <row r="5561" spans="1:8" ht="54">
      <c r="A5561" s="375" t="s">
        <v>12923</v>
      </c>
      <c r="B5561" s="330" t="s">
        <v>7063</v>
      </c>
      <c r="C5561" s="375" t="s">
        <v>73</v>
      </c>
      <c r="D5561" s="375" t="s">
        <v>21128</v>
      </c>
      <c r="F5561" t="str">
        <f t="shared" si="176"/>
        <v>87430</v>
      </c>
      <c r="H5561" s="35">
        <f t="shared" si="175"/>
        <v>16.63</v>
      </c>
    </row>
    <row r="5562" spans="1:8" ht="54">
      <c r="A5562" s="375" t="s">
        <v>12924</v>
      </c>
      <c r="B5562" s="330" t="s">
        <v>7064</v>
      </c>
      <c r="C5562" s="375" t="s">
        <v>73</v>
      </c>
      <c r="D5562" s="375" t="s">
        <v>13868</v>
      </c>
      <c r="F5562" t="str">
        <f t="shared" si="176"/>
        <v>87431</v>
      </c>
      <c r="H5562" s="35">
        <f t="shared" si="175"/>
        <v>16.84</v>
      </c>
    </row>
    <row r="5563" spans="1:8" ht="54">
      <c r="A5563" s="375" t="s">
        <v>12925</v>
      </c>
      <c r="B5563" s="330" t="s">
        <v>7065</v>
      </c>
      <c r="C5563" s="375" t="s">
        <v>73</v>
      </c>
      <c r="D5563" s="375" t="s">
        <v>26589</v>
      </c>
      <c r="F5563" t="str">
        <f t="shared" si="176"/>
        <v>87432</v>
      </c>
      <c r="H5563" s="35">
        <f t="shared" si="175"/>
        <v>23.56</v>
      </c>
    </row>
    <row r="5564" spans="1:8" ht="54">
      <c r="A5564" s="375" t="s">
        <v>12926</v>
      </c>
      <c r="B5564" s="330" t="s">
        <v>7066</v>
      </c>
      <c r="C5564" s="375" t="s">
        <v>73</v>
      </c>
      <c r="D5564" s="375" t="s">
        <v>27997</v>
      </c>
      <c r="F5564" t="str">
        <f t="shared" si="176"/>
        <v>87433</v>
      </c>
      <c r="H5564" s="35">
        <f t="shared" si="175"/>
        <v>24.38</v>
      </c>
    </row>
    <row r="5565" spans="1:8" ht="54">
      <c r="A5565" s="375" t="s">
        <v>12927</v>
      </c>
      <c r="B5565" s="330" t="s">
        <v>7067</v>
      </c>
      <c r="C5565" s="375" t="s">
        <v>73</v>
      </c>
      <c r="D5565" s="375" t="s">
        <v>24737</v>
      </c>
      <c r="F5565" t="str">
        <f t="shared" si="176"/>
        <v>87434</v>
      </c>
      <c r="H5565" s="35">
        <f t="shared" si="175"/>
        <v>24.97</v>
      </c>
    </row>
    <row r="5566" spans="1:8" ht="54">
      <c r="A5566" s="375" t="s">
        <v>12928</v>
      </c>
      <c r="B5566" s="330" t="s">
        <v>7068</v>
      </c>
      <c r="C5566" s="375" t="s">
        <v>73</v>
      </c>
      <c r="D5566" s="375" t="s">
        <v>23710</v>
      </c>
      <c r="F5566" t="str">
        <f t="shared" si="176"/>
        <v>87435</v>
      </c>
      <c r="H5566" s="35">
        <f t="shared" si="175"/>
        <v>26.18</v>
      </c>
    </row>
    <row r="5567" spans="1:8" ht="54">
      <c r="A5567" s="375" t="s">
        <v>12929</v>
      </c>
      <c r="B5567" s="330" t="s">
        <v>7069</v>
      </c>
      <c r="C5567" s="375" t="s">
        <v>73</v>
      </c>
      <c r="D5567" s="375" t="s">
        <v>20105</v>
      </c>
      <c r="F5567" t="str">
        <f t="shared" si="176"/>
        <v>87436</v>
      </c>
      <c r="H5567" s="35">
        <f t="shared" si="175"/>
        <v>27.6</v>
      </c>
    </row>
    <row r="5568" spans="1:8" ht="54">
      <c r="A5568" s="375" t="s">
        <v>12930</v>
      </c>
      <c r="B5568" s="330" t="s">
        <v>7070</v>
      </c>
      <c r="C5568" s="375" t="s">
        <v>73</v>
      </c>
      <c r="D5568" s="375" t="s">
        <v>9253</v>
      </c>
      <c r="F5568" t="str">
        <f t="shared" si="176"/>
        <v>87437</v>
      </c>
      <c r="H5568" s="35">
        <f t="shared" si="175"/>
        <v>28.59</v>
      </c>
    </row>
    <row r="5569" spans="1:8" ht="54">
      <c r="A5569" s="375" t="s">
        <v>12931</v>
      </c>
      <c r="B5569" s="330" t="s">
        <v>7071</v>
      </c>
      <c r="C5569" s="375" t="s">
        <v>73</v>
      </c>
      <c r="D5569" s="375" t="s">
        <v>23664</v>
      </c>
      <c r="F5569" t="str">
        <f t="shared" si="176"/>
        <v>87438</v>
      </c>
      <c r="H5569" s="35">
        <f t="shared" si="175"/>
        <v>32.369999999999997</v>
      </c>
    </row>
    <row r="5570" spans="1:8" ht="54">
      <c r="A5570" s="375" t="s">
        <v>12932</v>
      </c>
      <c r="B5570" s="330" t="s">
        <v>7072</v>
      </c>
      <c r="C5570" s="375" t="s">
        <v>73</v>
      </c>
      <c r="D5570" s="375" t="s">
        <v>24105</v>
      </c>
      <c r="F5570" t="str">
        <f t="shared" si="176"/>
        <v>87439</v>
      </c>
      <c r="H5570" s="35">
        <f t="shared" si="175"/>
        <v>34.17</v>
      </c>
    </row>
    <row r="5571" spans="1:8" ht="54">
      <c r="A5571" s="375" t="s">
        <v>12933</v>
      </c>
      <c r="B5571" s="330" t="s">
        <v>7073</v>
      </c>
      <c r="C5571" s="375" t="s">
        <v>73</v>
      </c>
      <c r="D5571" s="375" t="s">
        <v>24921</v>
      </c>
      <c r="F5571" t="str">
        <f t="shared" si="176"/>
        <v>87440</v>
      </c>
      <c r="H5571" s="35">
        <f t="shared" si="175"/>
        <v>34.99</v>
      </c>
    </row>
    <row r="5572" spans="1:8" ht="81">
      <c r="A5572" s="375" t="s">
        <v>12934</v>
      </c>
      <c r="B5572" s="330" t="s">
        <v>7074</v>
      </c>
      <c r="C5572" s="375" t="s">
        <v>73</v>
      </c>
      <c r="D5572" s="375" t="s">
        <v>13864</v>
      </c>
      <c r="F5572" t="str">
        <f t="shared" si="176"/>
        <v>87527</v>
      </c>
      <c r="H5572" s="35">
        <f t="shared" si="175"/>
        <v>35.19</v>
      </c>
    </row>
    <row r="5573" spans="1:8" ht="67.5">
      <c r="A5573" s="375" t="s">
        <v>12935</v>
      </c>
      <c r="B5573" s="330" t="s">
        <v>7075</v>
      </c>
      <c r="C5573" s="375" t="s">
        <v>73</v>
      </c>
      <c r="D5573" s="375" t="s">
        <v>28381</v>
      </c>
      <c r="F5573" t="str">
        <f t="shared" si="176"/>
        <v>87528</v>
      </c>
      <c r="H5573" s="35">
        <f t="shared" ref="H5573:H5636" si="177">ROUND(D5573*(1+$H$1),2)</f>
        <v>38.51</v>
      </c>
    </row>
    <row r="5574" spans="1:8" ht="67.5">
      <c r="A5574" s="375" t="s">
        <v>12936</v>
      </c>
      <c r="B5574" s="330" t="s">
        <v>7076</v>
      </c>
      <c r="C5574" s="375" t="s">
        <v>73</v>
      </c>
      <c r="D5574" s="375" t="s">
        <v>22469</v>
      </c>
      <c r="F5574" t="str">
        <f t="shared" si="176"/>
        <v>87529</v>
      </c>
      <c r="H5574" s="35">
        <f t="shared" si="177"/>
        <v>31.64</v>
      </c>
    </row>
    <row r="5575" spans="1:8" ht="67.5">
      <c r="A5575" s="375" t="s">
        <v>12937</v>
      </c>
      <c r="B5575" s="330" t="s">
        <v>7077</v>
      </c>
      <c r="C5575" s="375" t="s">
        <v>73</v>
      </c>
      <c r="D5575" s="375" t="s">
        <v>23573</v>
      </c>
      <c r="F5575" t="str">
        <f t="shared" si="176"/>
        <v>87530</v>
      </c>
      <c r="H5575" s="35">
        <f t="shared" si="177"/>
        <v>34.96</v>
      </c>
    </row>
    <row r="5576" spans="1:8" ht="81">
      <c r="A5576" s="375" t="s">
        <v>12938</v>
      </c>
      <c r="B5576" s="330" t="s">
        <v>7078</v>
      </c>
      <c r="C5576" s="375" t="s">
        <v>73</v>
      </c>
      <c r="D5576" s="375" t="s">
        <v>28382</v>
      </c>
      <c r="F5576" t="str">
        <f t="shared" si="176"/>
        <v>87531</v>
      </c>
      <c r="H5576" s="35">
        <f t="shared" si="177"/>
        <v>30.39</v>
      </c>
    </row>
    <row r="5577" spans="1:8" ht="67.5">
      <c r="A5577" s="375" t="s">
        <v>12939</v>
      </c>
      <c r="B5577" s="330" t="s">
        <v>7079</v>
      </c>
      <c r="C5577" s="375" t="s">
        <v>73</v>
      </c>
      <c r="D5577" s="375" t="s">
        <v>28383</v>
      </c>
      <c r="F5577" t="str">
        <f t="shared" si="176"/>
        <v>87532</v>
      </c>
      <c r="H5577" s="35">
        <f t="shared" si="177"/>
        <v>33.71</v>
      </c>
    </row>
    <row r="5578" spans="1:8" ht="81">
      <c r="A5578" s="375" t="s">
        <v>12940</v>
      </c>
      <c r="B5578" s="330" t="s">
        <v>7080</v>
      </c>
      <c r="C5578" s="375" t="s">
        <v>73</v>
      </c>
      <c r="D5578" s="375" t="s">
        <v>24712</v>
      </c>
      <c r="F5578" t="str">
        <f t="shared" si="176"/>
        <v>87535</v>
      </c>
      <c r="H5578" s="35">
        <f t="shared" si="177"/>
        <v>26.84</v>
      </c>
    </row>
    <row r="5579" spans="1:8" ht="67.5">
      <c r="A5579" s="375" t="s">
        <v>12942</v>
      </c>
      <c r="B5579" s="330" t="s">
        <v>7081</v>
      </c>
      <c r="C5579" s="375" t="s">
        <v>73</v>
      </c>
      <c r="D5579" s="375" t="s">
        <v>24931</v>
      </c>
      <c r="F5579" t="str">
        <f t="shared" si="176"/>
        <v>87536</v>
      </c>
      <c r="H5579" s="35">
        <f t="shared" si="177"/>
        <v>30.16</v>
      </c>
    </row>
    <row r="5580" spans="1:8" ht="94.5">
      <c r="A5580" s="375" t="s">
        <v>12943</v>
      </c>
      <c r="B5580" s="330" t="s">
        <v>7082</v>
      </c>
      <c r="C5580" s="375" t="s">
        <v>73</v>
      </c>
      <c r="D5580" s="375" t="s">
        <v>28384</v>
      </c>
      <c r="F5580" t="str">
        <f t="shared" si="176"/>
        <v>87537</v>
      </c>
      <c r="H5580" s="35">
        <f t="shared" si="177"/>
        <v>59.01</v>
      </c>
    </row>
    <row r="5581" spans="1:8" ht="81">
      <c r="A5581" s="375" t="s">
        <v>12944</v>
      </c>
      <c r="B5581" s="330" t="s">
        <v>7083</v>
      </c>
      <c r="C5581" s="375" t="s">
        <v>73</v>
      </c>
      <c r="D5581" s="375" t="s">
        <v>28385</v>
      </c>
      <c r="F5581" t="str">
        <f t="shared" si="176"/>
        <v>87538</v>
      </c>
      <c r="H5581" s="35">
        <f t="shared" si="177"/>
        <v>55.94</v>
      </c>
    </row>
    <row r="5582" spans="1:8" ht="94.5">
      <c r="A5582" s="375" t="s">
        <v>12945</v>
      </c>
      <c r="B5582" s="330" t="s">
        <v>7084</v>
      </c>
      <c r="C5582" s="375" t="s">
        <v>73</v>
      </c>
      <c r="D5582" s="375" t="s">
        <v>28386</v>
      </c>
      <c r="F5582" t="str">
        <f t="shared" si="176"/>
        <v>87539</v>
      </c>
      <c r="H5582" s="35">
        <f t="shared" si="177"/>
        <v>54.86</v>
      </c>
    </row>
    <row r="5583" spans="1:8" ht="94.5">
      <c r="A5583" s="375" t="s">
        <v>12946</v>
      </c>
      <c r="B5583" s="330" t="s">
        <v>7085</v>
      </c>
      <c r="C5583" s="375" t="s">
        <v>73</v>
      </c>
      <c r="D5583" s="375" t="s">
        <v>28387</v>
      </c>
      <c r="F5583" t="str">
        <f t="shared" ref="F5583:F5646" si="178">TRIM(A5583)</f>
        <v>87541</v>
      </c>
      <c r="H5583" s="35">
        <f t="shared" si="177"/>
        <v>51.8</v>
      </c>
    </row>
    <row r="5584" spans="1:8" ht="81">
      <c r="A5584" s="375" t="s">
        <v>12947</v>
      </c>
      <c r="B5584" s="330" t="s">
        <v>12948</v>
      </c>
      <c r="C5584" s="375" t="s">
        <v>73</v>
      </c>
      <c r="D5584" s="375" t="s">
        <v>23628</v>
      </c>
      <c r="F5584" t="str">
        <f t="shared" si="178"/>
        <v>87543</v>
      </c>
      <c r="H5584" s="35">
        <f t="shared" si="177"/>
        <v>18.78</v>
      </c>
    </row>
    <row r="5585" spans="1:8" ht="81">
      <c r="A5585" s="375" t="s">
        <v>12949</v>
      </c>
      <c r="B5585" s="330" t="s">
        <v>7086</v>
      </c>
      <c r="C5585" s="375" t="s">
        <v>73</v>
      </c>
      <c r="D5585" s="375" t="s">
        <v>28388</v>
      </c>
      <c r="F5585" t="str">
        <f t="shared" si="178"/>
        <v>87545</v>
      </c>
      <c r="H5585" s="35">
        <f t="shared" si="177"/>
        <v>24.16</v>
      </c>
    </row>
    <row r="5586" spans="1:8" ht="67.5">
      <c r="A5586" s="375" t="s">
        <v>12951</v>
      </c>
      <c r="B5586" s="330" t="s">
        <v>7087</v>
      </c>
      <c r="C5586" s="375" t="s">
        <v>73</v>
      </c>
      <c r="D5586" s="375" t="s">
        <v>24874</v>
      </c>
      <c r="F5586" t="str">
        <f t="shared" si="178"/>
        <v>87546</v>
      </c>
      <c r="H5586" s="35">
        <f t="shared" si="177"/>
        <v>26.04</v>
      </c>
    </row>
    <row r="5587" spans="1:8" ht="67.5">
      <c r="A5587" s="375" t="s">
        <v>12952</v>
      </c>
      <c r="B5587" s="330" t="s">
        <v>7088</v>
      </c>
      <c r="C5587" s="375" t="s">
        <v>73</v>
      </c>
      <c r="D5587" s="375" t="s">
        <v>21944</v>
      </c>
      <c r="F5587" t="str">
        <f t="shared" si="178"/>
        <v>87547</v>
      </c>
      <c r="H5587" s="35">
        <f t="shared" si="177"/>
        <v>20.64</v>
      </c>
    </row>
    <row r="5588" spans="1:8" ht="67.5">
      <c r="A5588" s="375" t="s">
        <v>12953</v>
      </c>
      <c r="B5588" s="330" t="s">
        <v>7089</v>
      </c>
      <c r="C5588" s="375" t="s">
        <v>73</v>
      </c>
      <c r="D5588" s="375" t="s">
        <v>25177</v>
      </c>
      <c r="F5588" t="str">
        <f t="shared" si="178"/>
        <v>87548</v>
      </c>
      <c r="H5588" s="35">
        <f t="shared" si="177"/>
        <v>22.52</v>
      </c>
    </row>
    <row r="5589" spans="1:8" ht="81">
      <c r="A5589" s="375" t="s">
        <v>12954</v>
      </c>
      <c r="B5589" s="330" t="s">
        <v>7090</v>
      </c>
      <c r="C5589" s="375" t="s">
        <v>73</v>
      </c>
      <c r="D5589" s="375" t="s">
        <v>25298</v>
      </c>
      <c r="F5589" t="str">
        <f t="shared" si="178"/>
        <v>87549</v>
      </c>
      <c r="H5589" s="35">
        <f t="shared" si="177"/>
        <v>19.36</v>
      </c>
    </row>
    <row r="5590" spans="1:8" ht="67.5">
      <c r="A5590" s="375" t="s">
        <v>12955</v>
      </c>
      <c r="B5590" s="330" t="s">
        <v>7091</v>
      </c>
      <c r="C5590" s="375" t="s">
        <v>73</v>
      </c>
      <c r="D5590" s="375" t="s">
        <v>13814</v>
      </c>
      <c r="F5590" t="str">
        <f t="shared" si="178"/>
        <v>87550</v>
      </c>
      <c r="H5590" s="35">
        <f t="shared" si="177"/>
        <v>21.24</v>
      </c>
    </row>
    <row r="5591" spans="1:8" ht="81">
      <c r="A5591" s="375" t="s">
        <v>12956</v>
      </c>
      <c r="B5591" s="330" t="s">
        <v>7092</v>
      </c>
      <c r="C5591" s="375" t="s">
        <v>73</v>
      </c>
      <c r="D5591" s="375" t="s">
        <v>13726</v>
      </c>
      <c r="F5591" t="str">
        <f t="shared" si="178"/>
        <v>87553</v>
      </c>
      <c r="H5591" s="35">
        <f t="shared" si="177"/>
        <v>15.81</v>
      </c>
    </row>
    <row r="5592" spans="1:8" ht="67.5">
      <c r="A5592" s="375" t="s">
        <v>12957</v>
      </c>
      <c r="B5592" s="330" t="s">
        <v>7093</v>
      </c>
      <c r="C5592" s="375" t="s">
        <v>73</v>
      </c>
      <c r="D5592" s="375" t="s">
        <v>24788</v>
      </c>
      <c r="F5592" t="str">
        <f t="shared" si="178"/>
        <v>87554</v>
      </c>
      <c r="H5592" s="35">
        <f t="shared" si="177"/>
        <v>17.690000000000001</v>
      </c>
    </row>
    <row r="5593" spans="1:8" ht="94.5">
      <c r="A5593" s="375" t="s">
        <v>12958</v>
      </c>
      <c r="B5593" s="330" t="s">
        <v>7094</v>
      </c>
      <c r="C5593" s="375" t="s">
        <v>73</v>
      </c>
      <c r="D5593" s="375" t="s">
        <v>28389</v>
      </c>
      <c r="F5593" t="str">
        <f t="shared" si="178"/>
        <v>87555</v>
      </c>
      <c r="H5593" s="35">
        <f t="shared" si="177"/>
        <v>36.590000000000003</v>
      </c>
    </row>
    <row r="5594" spans="1:8" ht="81">
      <c r="A5594" s="375" t="s">
        <v>12959</v>
      </c>
      <c r="B5594" s="330" t="s">
        <v>7095</v>
      </c>
      <c r="C5594" s="375" t="s">
        <v>73</v>
      </c>
      <c r="D5594" s="375" t="s">
        <v>25216</v>
      </c>
      <c r="F5594" t="str">
        <f t="shared" si="178"/>
        <v>87556</v>
      </c>
      <c r="H5594" s="35">
        <f t="shared" si="177"/>
        <v>33.54</v>
      </c>
    </row>
    <row r="5595" spans="1:8" ht="94.5">
      <c r="A5595" s="375" t="s">
        <v>12960</v>
      </c>
      <c r="B5595" s="330" t="s">
        <v>7096</v>
      </c>
      <c r="C5595" s="375" t="s">
        <v>73</v>
      </c>
      <c r="D5595" s="375" t="s">
        <v>25240</v>
      </c>
      <c r="F5595" t="str">
        <f t="shared" si="178"/>
        <v>87557</v>
      </c>
      <c r="H5595" s="35">
        <f t="shared" si="177"/>
        <v>32.43</v>
      </c>
    </row>
    <row r="5596" spans="1:8" ht="94.5">
      <c r="A5596" s="375" t="s">
        <v>12961</v>
      </c>
      <c r="B5596" s="330" t="s">
        <v>7097</v>
      </c>
      <c r="C5596" s="375" t="s">
        <v>73</v>
      </c>
      <c r="D5596" s="375" t="s">
        <v>22495</v>
      </c>
      <c r="F5596" t="str">
        <f t="shared" si="178"/>
        <v>87559</v>
      </c>
      <c r="H5596" s="35">
        <f t="shared" si="177"/>
        <v>29.37</v>
      </c>
    </row>
    <row r="5597" spans="1:8" ht="81">
      <c r="A5597" s="375" t="s">
        <v>12962</v>
      </c>
      <c r="B5597" s="330" t="s">
        <v>7098</v>
      </c>
      <c r="C5597" s="375" t="s">
        <v>73</v>
      </c>
      <c r="D5597" s="375" t="s">
        <v>22647</v>
      </c>
      <c r="F5597" t="str">
        <f t="shared" si="178"/>
        <v>87561</v>
      </c>
      <c r="H5597" s="35">
        <f t="shared" si="177"/>
        <v>32.71</v>
      </c>
    </row>
    <row r="5598" spans="1:8" ht="54">
      <c r="A5598" s="375" t="s">
        <v>12963</v>
      </c>
      <c r="B5598" s="330" t="s">
        <v>7099</v>
      </c>
      <c r="C5598" s="375" t="s">
        <v>73</v>
      </c>
      <c r="D5598" s="375" t="s">
        <v>28390</v>
      </c>
      <c r="F5598" t="str">
        <f t="shared" si="178"/>
        <v>87775</v>
      </c>
      <c r="H5598" s="35">
        <f t="shared" si="177"/>
        <v>50.2</v>
      </c>
    </row>
    <row r="5599" spans="1:8" ht="54">
      <c r="A5599" s="375" t="s">
        <v>12964</v>
      </c>
      <c r="B5599" s="330" t="s">
        <v>7100</v>
      </c>
      <c r="C5599" s="375" t="s">
        <v>73</v>
      </c>
      <c r="D5599" s="375" t="s">
        <v>22443</v>
      </c>
      <c r="F5599" t="str">
        <f t="shared" si="178"/>
        <v>87777</v>
      </c>
      <c r="H5599" s="35">
        <f t="shared" si="177"/>
        <v>52.96</v>
      </c>
    </row>
    <row r="5600" spans="1:8" ht="67.5">
      <c r="A5600" s="375" t="s">
        <v>12965</v>
      </c>
      <c r="B5600" s="330" t="s">
        <v>7101</v>
      </c>
      <c r="C5600" s="375" t="s">
        <v>73</v>
      </c>
      <c r="D5600" s="375" t="s">
        <v>28391</v>
      </c>
      <c r="F5600" t="str">
        <f t="shared" si="178"/>
        <v>87778</v>
      </c>
      <c r="H5600" s="35">
        <f t="shared" si="177"/>
        <v>67.459999999999994</v>
      </c>
    </row>
    <row r="5601" spans="1:8" ht="54">
      <c r="A5601" s="375" t="s">
        <v>12966</v>
      </c>
      <c r="B5601" s="330" t="s">
        <v>7102</v>
      </c>
      <c r="C5601" s="375" t="s">
        <v>73</v>
      </c>
      <c r="D5601" s="375" t="s">
        <v>24625</v>
      </c>
      <c r="F5601" t="str">
        <f t="shared" si="178"/>
        <v>87779</v>
      </c>
      <c r="H5601" s="35">
        <f t="shared" si="177"/>
        <v>58.42</v>
      </c>
    </row>
    <row r="5602" spans="1:8" ht="54">
      <c r="A5602" s="375" t="s">
        <v>12967</v>
      </c>
      <c r="B5602" s="330" t="s">
        <v>7103</v>
      </c>
      <c r="C5602" s="375" t="s">
        <v>73</v>
      </c>
      <c r="D5602" s="375" t="s">
        <v>28392</v>
      </c>
      <c r="F5602" t="str">
        <f t="shared" si="178"/>
        <v>87781</v>
      </c>
      <c r="H5602" s="35">
        <f t="shared" si="177"/>
        <v>62.12</v>
      </c>
    </row>
    <row r="5603" spans="1:8" ht="67.5">
      <c r="A5603" s="375" t="s">
        <v>12968</v>
      </c>
      <c r="B5603" s="330" t="s">
        <v>7104</v>
      </c>
      <c r="C5603" s="375" t="s">
        <v>73</v>
      </c>
      <c r="D5603" s="375" t="s">
        <v>22447</v>
      </c>
      <c r="F5603" t="str">
        <f t="shared" si="178"/>
        <v>87783</v>
      </c>
      <c r="H5603" s="35">
        <f t="shared" si="177"/>
        <v>83.49</v>
      </c>
    </row>
    <row r="5604" spans="1:8" ht="54">
      <c r="A5604" s="375" t="s">
        <v>12969</v>
      </c>
      <c r="B5604" s="330" t="s">
        <v>7105</v>
      </c>
      <c r="C5604" s="375" t="s">
        <v>73</v>
      </c>
      <c r="D5604" s="375" t="s">
        <v>28393</v>
      </c>
      <c r="F5604" t="str">
        <f t="shared" si="178"/>
        <v>87784</v>
      </c>
      <c r="H5604" s="35">
        <f t="shared" si="177"/>
        <v>66.63</v>
      </c>
    </row>
    <row r="5605" spans="1:8" ht="54">
      <c r="A5605" s="375" t="s">
        <v>12970</v>
      </c>
      <c r="B5605" s="330" t="s">
        <v>7106</v>
      </c>
      <c r="C5605" s="375" t="s">
        <v>73</v>
      </c>
      <c r="D5605" s="375" t="s">
        <v>27473</v>
      </c>
      <c r="F5605" t="str">
        <f t="shared" si="178"/>
        <v>87786</v>
      </c>
      <c r="H5605" s="35">
        <f t="shared" si="177"/>
        <v>71.290000000000006</v>
      </c>
    </row>
    <row r="5606" spans="1:8" ht="67.5">
      <c r="A5606" s="375" t="s">
        <v>12971</v>
      </c>
      <c r="B5606" s="330" t="s">
        <v>7107</v>
      </c>
      <c r="C5606" s="375" t="s">
        <v>73</v>
      </c>
      <c r="D5606" s="375" t="s">
        <v>23661</v>
      </c>
      <c r="F5606" t="str">
        <f t="shared" si="178"/>
        <v>87787</v>
      </c>
      <c r="H5606" s="35">
        <f t="shared" si="177"/>
        <v>99.52</v>
      </c>
    </row>
    <row r="5607" spans="1:8" ht="67.5">
      <c r="A5607" s="375" t="s">
        <v>12972</v>
      </c>
      <c r="B5607" s="330" t="s">
        <v>7108</v>
      </c>
      <c r="C5607" s="375" t="s">
        <v>73</v>
      </c>
      <c r="D5607" s="375" t="s">
        <v>24342</v>
      </c>
      <c r="F5607" t="str">
        <f t="shared" si="178"/>
        <v>87788</v>
      </c>
      <c r="H5607" s="35">
        <f t="shared" si="177"/>
        <v>86.04</v>
      </c>
    </row>
    <row r="5608" spans="1:8" ht="54">
      <c r="A5608" s="375" t="s">
        <v>12973</v>
      </c>
      <c r="B5608" s="330" t="s">
        <v>3813</v>
      </c>
      <c r="C5608" s="375" t="s">
        <v>73</v>
      </c>
      <c r="D5608" s="375" t="s">
        <v>28394</v>
      </c>
      <c r="F5608" t="str">
        <f t="shared" si="178"/>
        <v>87790</v>
      </c>
      <c r="H5608" s="35">
        <f t="shared" si="177"/>
        <v>91.16</v>
      </c>
    </row>
    <row r="5609" spans="1:8" ht="81">
      <c r="A5609" s="375" t="s">
        <v>12974</v>
      </c>
      <c r="B5609" s="330" t="s">
        <v>7109</v>
      </c>
      <c r="C5609" s="375" t="s">
        <v>73</v>
      </c>
      <c r="D5609" s="375" t="s">
        <v>28395</v>
      </c>
      <c r="F5609" t="str">
        <f t="shared" si="178"/>
        <v>87791</v>
      </c>
      <c r="H5609" s="35">
        <f t="shared" si="177"/>
        <v>118.87</v>
      </c>
    </row>
    <row r="5610" spans="1:8" ht="54">
      <c r="A5610" s="375" t="s">
        <v>12975</v>
      </c>
      <c r="B5610" s="330" t="s">
        <v>3814</v>
      </c>
      <c r="C5610" s="375" t="s">
        <v>73</v>
      </c>
      <c r="D5610" s="375" t="s">
        <v>26317</v>
      </c>
      <c r="F5610" t="str">
        <f t="shared" si="178"/>
        <v>87792</v>
      </c>
      <c r="H5610" s="35">
        <f t="shared" si="177"/>
        <v>32.93</v>
      </c>
    </row>
    <row r="5611" spans="1:8" ht="54">
      <c r="A5611" s="375" t="s">
        <v>12976</v>
      </c>
      <c r="B5611" s="330" t="s">
        <v>3815</v>
      </c>
      <c r="C5611" s="375" t="s">
        <v>73</v>
      </c>
      <c r="D5611" s="375" t="s">
        <v>24584</v>
      </c>
      <c r="F5611" t="str">
        <f t="shared" si="178"/>
        <v>87794</v>
      </c>
      <c r="H5611" s="35">
        <f t="shared" si="177"/>
        <v>35.520000000000003</v>
      </c>
    </row>
    <row r="5612" spans="1:8" ht="67.5">
      <c r="A5612" s="375" t="s">
        <v>12977</v>
      </c>
      <c r="B5612" s="330" t="s">
        <v>7110</v>
      </c>
      <c r="C5612" s="375" t="s">
        <v>73</v>
      </c>
      <c r="D5612" s="375" t="s">
        <v>24340</v>
      </c>
      <c r="F5612" t="str">
        <f t="shared" si="178"/>
        <v>87795</v>
      </c>
      <c r="H5612" s="35">
        <f t="shared" si="177"/>
        <v>48.66</v>
      </c>
    </row>
    <row r="5613" spans="1:8" ht="54">
      <c r="A5613" s="375" t="s">
        <v>12978</v>
      </c>
      <c r="B5613" s="330" t="s">
        <v>3816</v>
      </c>
      <c r="C5613" s="375" t="s">
        <v>73</v>
      </c>
      <c r="D5613" s="375" t="s">
        <v>25204</v>
      </c>
      <c r="F5613" t="str">
        <f t="shared" si="178"/>
        <v>87797</v>
      </c>
      <c r="H5613" s="35">
        <f t="shared" si="177"/>
        <v>40.840000000000003</v>
      </c>
    </row>
    <row r="5614" spans="1:8" ht="54">
      <c r="A5614" s="375" t="s">
        <v>12979</v>
      </c>
      <c r="B5614" s="330" t="s">
        <v>3817</v>
      </c>
      <c r="C5614" s="375" t="s">
        <v>73</v>
      </c>
      <c r="D5614" s="375" t="s">
        <v>14346</v>
      </c>
      <c r="F5614" t="str">
        <f t="shared" si="178"/>
        <v>87799</v>
      </c>
      <c r="H5614" s="35">
        <f t="shared" si="177"/>
        <v>44.3</v>
      </c>
    </row>
    <row r="5615" spans="1:8" ht="67.5">
      <c r="A5615" s="375" t="s">
        <v>12980</v>
      </c>
      <c r="B5615" s="330" t="s">
        <v>7111</v>
      </c>
      <c r="C5615" s="375" t="s">
        <v>73</v>
      </c>
      <c r="D5615" s="375" t="s">
        <v>22379</v>
      </c>
      <c r="F5615" t="str">
        <f t="shared" si="178"/>
        <v>87800</v>
      </c>
      <c r="H5615" s="35">
        <f t="shared" si="177"/>
        <v>63.87</v>
      </c>
    </row>
    <row r="5616" spans="1:8" ht="54">
      <c r="A5616" s="375" t="s">
        <v>12981</v>
      </c>
      <c r="B5616" s="330" t="s">
        <v>3818</v>
      </c>
      <c r="C5616" s="375" t="s">
        <v>73</v>
      </c>
      <c r="D5616" s="375" t="s">
        <v>28396</v>
      </c>
      <c r="F5616" t="str">
        <f t="shared" si="178"/>
        <v>87801</v>
      </c>
      <c r="H5616" s="35">
        <f t="shared" si="177"/>
        <v>48.75</v>
      </c>
    </row>
    <row r="5617" spans="1:8" ht="54">
      <c r="A5617" s="375" t="s">
        <v>12982</v>
      </c>
      <c r="B5617" s="330" t="s">
        <v>3819</v>
      </c>
      <c r="C5617" s="375" t="s">
        <v>73</v>
      </c>
      <c r="D5617" s="375" t="s">
        <v>28397</v>
      </c>
      <c r="F5617" t="str">
        <f t="shared" si="178"/>
        <v>87803</v>
      </c>
      <c r="H5617" s="35">
        <f t="shared" si="177"/>
        <v>53.09</v>
      </c>
    </row>
    <row r="5618" spans="1:8" ht="67.5">
      <c r="A5618" s="375" t="s">
        <v>12983</v>
      </c>
      <c r="B5618" s="330" t="s">
        <v>7112</v>
      </c>
      <c r="C5618" s="375" t="s">
        <v>73</v>
      </c>
      <c r="D5618" s="375" t="s">
        <v>24682</v>
      </c>
      <c r="F5618" t="str">
        <f t="shared" si="178"/>
        <v>87804</v>
      </c>
      <c r="H5618" s="35">
        <f t="shared" si="177"/>
        <v>79.09</v>
      </c>
    </row>
    <row r="5619" spans="1:8" ht="67.5">
      <c r="A5619" s="375" t="s">
        <v>12984</v>
      </c>
      <c r="B5619" s="330" t="s">
        <v>3820</v>
      </c>
      <c r="C5619" s="375" t="s">
        <v>73</v>
      </c>
      <c r="D5619" s="375" t="s">
        <v>28398</v>
      </c>
      <c r="F5619" t="str">
        <f t="shared" si="178"/>
        <v>87805</v>
      </c>
      <c r="H5619" s="35">
        <f t="shared" si="177"/>
        <v>56.2</v>
      </c>
    </row>
    <row r="5620" spans="1:8" ht="54">
      <c r="A5620" s="375" t="s">
        <v>12985</v>
      </c>
      <c r="B5620" s="330" t="s">
        <v>3821</v>
      </c>
      <c r="C5620" s="375" t="s">
        <v>73</v>
      </c>
      <c r="D5620" s="375" t="s">
        <v>28399</v>
      </c>
      <c r="F5620" t="str">
        <f t="shared" si="178"/>
        <v>87807</v>
      </c>
      <c r="H5620" s="35">
        <f t="shared" si="177"/>
        <v>60.99</v>
      </c>
    </row>
    <row r="5621" spans="1:8" ht="81">
      <c r="A5621" s="375" t="s">
        <v>12986</v>
      </c>
      <c r="B5621" s="330" t="s">
        <v>7113</v>
      </c>
      <c r="C5621" s="375" t="s">
        <v>73</v>
      </c>
      <c r="D5621" s="375" t="s">
        <v>28400</v>
      </c>
      <c r="F5621" t="str">
        <f t="shared" si="178"/>
        <v>87808</v>
      </c>
      <c r="H5621" s="35">
        <f t="shared" si="177"/>
        <v>86.25</v>
      </c>
    </row>
    <row r="5622" spans="1:8" ht="67.5">
      <c r="A5622" s="375" t="s">
        <v>12987</v>
      </c>
      <c r="B5622" s="330" t="s">
        <v>3822</v>
      </c>
      <c r="C5622" s="375" t="s">
        <v>73</v>
      </c>
      <c r="D5622" s="375" t="s">
        <v>27585</v>
      </c>
      <c r="F5622" t="str">
        <f t="shared" si="178"/>
        <v>87809</v>
      </c>
      <c r="H5622" s="35">
        <f t="shared" si="177"/>
        <v>80.77</v>
      </c>
    </row>
    <row r="5623" spans="1:8" ht="67.5">
      <c r="A5623" s="375" t="s">
        <v>12988</v>
      </c>
      <c r="B5623" s="330" t="s">
        <v>7114</v>
      </c>
      <c r="C5623" s="375" t="s">
        <v>73</v>
      </c>
      <c r="D5623" s="375" t="s">
        <v>28401</v>
      </c>
      <c r="F5623" t="str">
        <f t="shared" si="178"/>
        <v>87811</v>
      </c>
      <c r="H5623" s="35">
        <f t="shared" si="177"/>
        <v>83.36</v>
      </c>
    </row>
    <row r="5624" spans="1:8" ht="67.5">
      <c r="A5624" s="375" t="s">
        <v>12989</v>
      </c>
      <c r="B5624" s="330" t="s">
        <v>7115</v>
      </c>
      <c r="C5624" s="375" t="s">
        <v>73</v>
      </c>
      <c r="D5624" s="375" t="s">
        <v>28402</v>
      </c>
      <c r="F5624" t="str">
        <f t="shared" si="178"/>
        <v>87812</v>
      </c>
      <c r="H5624" s="35">
        <f t="shared" si="177"/>
        <v>96.06</v>
      </c>
    </row>
    <row r="5625" spans="1:8" ht="67.5">
      <c r="A5625" s="375" t="s">
        <v>12990</v>
      </c>
      <c r="B5625" s="330" t="s">
        <v>3823</v>
      </c>
      <c r="C5625" s="375" t="s">
        <v>73</v>
      </c>
      <c r="D5625" s="375" t="s">
        <v>28338</v>
      </c>
      <c r="F5625" t="str">
        <f t="shared" si="178"/>
        <v>87813</v>
      </c>
      <c r="H5625" s="35">
        <f t="shared" si="177"/>
        <v>88.68</v>
      </c>
    </row>
    <row r="5626" spans="1:8" ht="67.5">
      <c r="A5626" s="375" t="s">
        <v>12991</v>
      </c>
      <c r="B5626" s="330" t="s">
        <v>7116</v>
      </c>
      <c r="C5626" s="375" t="s">
        <v>73</v>
      </c>
      <c r="D5626" s="375" t="s">
        <v>20704</v>
      </c>
      <c r="F5626" t="str">
        <f t="shared" si="178"/>
        <v>87815</v>
      </c>
      <c r="H5626" s="35">
        <f t="shared" si="177"/>
        <v>92.14</v>
      </c>
    </row>
    <row r="5627" spans="1:8" ht="67.5">
      <c r="A5627" s="375" t="s">
        <v>12992</v>
      </c>
      <c r="B5627" s="330" t="s">
        <v>7117</v>
      </c>
      <c r="C5627" s="375" t="s">
        <v>73</v>
      </c>
      <c r="D5627" s="375" t="s">
        <v>28223</v>
      </c>
      <c r="F5627" t="str">
        <f t="shared" si="178"/>
        <v>87816</v>
      </c>
      <c r="H5627" s="35">
        <f t="shared" si="177"/>
        <v>111.26</v>
      </c>
    </row>
    <row r="5628" spans="1:8" ht="67.5">
      <c r="A5628" s="375" t="s">
        <v>12993</v>
      </c>
      <c r="B5628" s="330" t="s">
        <v>3824</v>
      </c>
      <c r="C5628" s="375" t="s">
        <v>73</v>
      </c>
      <c r="D5628" s="375" t="s">
        <v>28403</v>
      </c>
      <c r="F5628" t="str">
        <f t="shared" si="178"/>
        <v>87817</v>
      </c>
      <c r="H5628" s="35">
        <f t="shared" si="177"/>
        <v>96.15</v>
      </c>
    </row>
    <row r="5629" spans="1:8" ht="67.5">
      <c r="A5629" s="375" t="s">
        <v>12994</v>
      </c>
      <c r="B5629" s="330" t="s">
        <v>7118</v>
      </c>
      <c r="C5629" s="375" t="s">
        <v>73</v>
      </c>
      <c r="D5629" s="375" t="s">
        <v>28404</v>
      </c>
      <c r="F5629" t="str">
        <f t="shared" si="178"/>
        <v>87819</v>
      </c>
      <c r="H5629" s="35">
        <f t="shared" si="177"/>
        <v>100.49</v>
      </c>
    </row>
    <row r="5630" spans="1:8" ht="67.5">
      <c r="A5630" s="375" t="s">
        <v>12995</v>
      </c>
      <c r="B5630" s="330" t="s">
        <v>7119</v>
      </c>
      <c r="C5630" s="375" t="s">
        <v>73</v>
      </c>
      <c r="D5630" s="375" t="s">
        <v>28405</v>
      </c>
      <c r="F5630" t="str">
        <f t="shared" si="178"/>
        <v>87820</v>
      </c>
      <c r="H5630" s="35">
        <f t="shared" si="177"/>
        <v>126.49</v>
      </c>
    </row>
    <row r="5631" spans="1:8" ht="67.5">
      <c r="A5631" s="375" t="s">
        <v>12996</v>
      </c>
      <c r="B5631" s="330" t="s">
        <v>3825</v>
      </c>
      <c r="C5631" s="375" t="s">
        <v>73</v>
      </c>
      <c r="D5631" s="375" t="s">
        <v>28406</v>
      </c>
      <c r="F5631" t="str">
        <f t="shared" si="178"/>
        <v>87821</v>
      </c>
      <c r="H5631" s="35">
        <f t="shared" si="177"/>
        <v>139.09</v>
      </c>
    </row>
    <row r="5632" spans="1:8" ht="67.5">
      <c r="A5632" s="375" t="s">
        <v>12997</v>
      </c>
      <c r="B5632" s="330" t="s">
        <v>3826</v>
      </c>
      <c r="C5632" s="375" t="s">
        <v>73</v>
      </c>
      <c r="D5632" s="375" t="s">
        <v>26621</v>
      </c>
      <c r="F5632" t="str">
        <f t="shared" si="178"/>
        <v>87823</v>
      </c>
      <c r="H5632" s="35">
        <f t="shared" si="177"/>
        <v>143.88</v>
      </c>
    </row>
    <row r="5633" spans="1:8" ht="81">
      <c r="A5633" s="375" t="s">
        <v>12998</v>
      </c>
      <c r="B5633" s="330" t="s">
        <v>7120</v>
      </c>
      <c r="C5633" s="375" t="s">
        <v>73</v>
      </c>
      <c r="D5633" s="375" t="s">
        <v>28407</v>
      </c>
      <c r="F5633" t="str">
        <f t="shared" si="178"/>
        <v>87824</v>
      </c>
      <c r="H5633" s="35">
        <f t="shared" si="177"/>
        <v>168.69</v>
      </c>
    </row>
    <row r="5634" spans="1:8" ht="67.5">
      <c r="A5634" s="375" t="s">
        <v>12999</v>
      </c>
      <c r="B5634" s="330" t="s">
        <v>3827</v>
      </c>
      <c r="C5634" s="375" t="s">
        <v>73</v>
      </c>
      <c r="D5634" s="375" t="s">
        <v>28408</v>
      </c>
      <c r="F5634" t="str">
        <f t="shared" si="178"/>
        <v>87825</v>
      </c>
      <c r="H5634" s="35">
        <f t="shared" si="177"/>
        <v>63.53</v>
      </c>
    </row>
    <row r="5635" spans="1:8" ht="67.5">
      <c r="A5635" s="375" t="s">
        <v>13000</v>
      </c>
      <c r="B5635" s="330" t="s">
        <v>7121</v>
      </c>
      <c r="C5635" s="375" t="s">
        <v>73</v>
      </c>
      <c r="D5635" s="375" t="s">
        <v>28409</v>
      </c>
      <c r="F5635" t="str">
        <f t="shared" si="178"/>
        <v>87827</v>
      </c>
      <c r="H5635" s="35">
        <f t="shared" si="177"/>
        <v>66.69</v>
      </c>
    </row>
    <row r="5636" spans="1:8" ht="67.5">
      <c r="A5636" s="375" t="s">
        <v>13001</v>
      </c>
      <c r="B5636" s="330" t="s">
        <v>7122</v>
      </c>
      <c r="C5636" s="375" t="s">
        <v>73</v>
      </c>
      <c r="D5636" s="375" t="s">
        <v>28113</v>
      </c>
      <c r="F5636" t="str">
        <f t="shared" si="178"/>
        <v>87828</v>
      </c>
      <c r="H5636" s="35">
        <f t="shared" si="177"/>
        <v>84.06</v>
      </c>
    </row>
    <row r="5637" spans="1:8" ht="67.5">
      <c r="A5637" s="375" t="s">
        <v>13002</v>
      </c>
      <c r="B5637" s="330" t="s">
        <v>3828</v>
      </c>
      <c r="C5637" s="375" t="s">
        <v>73</v>
      </c>
      <c r="D5637" s="375" t="s">
        <v>24794</v>
      </c>
      <c r="F5637" t="str">
        <f t="shared" si="178"/>
        <v>87829</v>
      </c>
      <c r="H5637" s="35">
        <f t="shared" ref="H5637:H5700" si="179">ROUND(D5637*(1+$H$1),2)</f>
        <v>72.400000000000006</v>
      </c>
    </row>
    <row r="5638" spans="1:8" ht="67.5">
      <c r="A5638" s="375" t="s">
        <v>13003</v>
      </c>
      <c r="B5638" s="330" t="s">
        <v>7123</v>
      </c>
      <c r="C5638" s="375" t="s">
        <v>73</v>
      </c>
      <c r="D5638" s="375" t="s">
        <v>28410</v>
      </c>
      <c r="F5638" t="str">
        <f t="shared" si="178"/>
        <v>87831</v>
      </c>
      <c r="H5638" s="35">
        <f t="shared" si="179"/>
        <v>76.64</v>
      </c>
    </row>
    <row r="5639" spans="1:8" ht="81">
      <c r="A5639" s="375" t="s">
        <v>13004</v>
      </c>
      <c r="B5639" s="330" t="s">
        <v>7124</v>
      </c>
      <c r="C5639" s="375" t="s">
        <v>73</v>
      </c>
      <c r="D5639" s="375" t="s">
        <v>26830</v>
      </c>
      <c r="F5639" t="str">
        <f t="shared" si="178"/>
        <v>87832</v>
      </c>
      <c r="H5639" s="35">
        <f t="shared" si="179"/>
        <v>101.87</v>
      </c>
    </row>
    <row r="5640" spans="1:8" ht="54">
      <c r="A5640" s="375" t="s">
        <v>13005</v>
      </c>
      <c r="B5640" s="330" t="s">
        <v>7125</v>
      </c>
      <c r="C5640" s="375" t="s">
        <v>73</v>
      </c>
      <c r="D5640" s="375" t="s">
        <v>28411</v>
      </c>
      <c r="F5640" t="str">
        <f t="shared" si="178"/>
        <v>87834</v>
      </c>
      <c r="H5640" s="35">
        <f t="shared" si="179"/>
        <v>160.71</v>
      </c>
    </row>
    <row r="5641" spans="1:8" ht="54">
      <c r="A5641" s="375" t="s">
        <v>13006</v>
      </c>
      <c r="B5641" s="330" t="s">
        <v>7126</v>
      </c>
      <c r="C5641" s="375" t="s">
        <v>73</v>
      </c>
      <c r="D5641" s="375" t="s">
        <v>28412</v>
      </c>
      <c r="F5641" t="str">
        <f t="shared" si="178"/>
        <v>87835</v>
      </c>
      <c r="H5641" s="35">
        <f t="shared" si="179"/>
        <v>110.01</v>
      </c>
    </row>
    <row r="5642" spans="1:8" ht="54">
      <c r="A5642" s="375" t="s">
        <v>13007</v>
      </c>
      <c r="B5642" s="330" t="s">
        <v>7127</v>
      </c>
      <c r="C5642" s="375" t="s">
        <v>73</v>
      </c>
      <c r="D5642" s="375" t="s">
        <v>28413</v>
      </c>
      <c r="F5642" t="str">
        <f t="shared" si="178"/>
        <v>87836</v>
      </c>
      <c r="H5642" s="35">
        <f t="shared" si="179"/>
        <v>154.01</v>
      </c>
    </row>
    <row r="5643" spans="1:8" ht="54">
      <c r="A5643" s="375" t="s">
        <v>13008</v>
      </c>
      <c r="B5643" s="330" t="s">
        <v>3829</v>
      </c>
      <c r="C5643" s="375" t="s">
        <v>73</v>
      </c>
      <c r="D5643" s="375" t="s">
        <v>24376</v>
      </c>
      <c r="F5643" t="str">
        <f t="shared" si="178"/>
        <v>87837</v>
      </c>
      <c r="H5643" s="35">
        <f t="shared" si="179"/>
        <v>103.94</v>
      </c>
    </row>
    <row r="5644" spans="1:8" ht="54">
      <c r="A5644" s="375" t="s">
        <v>13009</v>
      </c>
      <c r="B5644" s="330" t="s">
        <v>7128</v>
      </c>
      <c r="C5644" s="375" t="s">
        <v>73</v>
      </c>
      <c r="D5644" s="375" t="s">
        <v>28407</v>
      </c>
      <c r="F5644" t="str">
        <f t="shared" si="178"/>
        <v>87838</v>
      </c>
      <c r="H5644" s="35">
        <f t="shared" si="179"/>
        <v>168.69</v>
      </c>
    </row>
    <row r="5645" spans="1:8" ht="54">
      <c r="A5645" s="375" t="s">
        <v>13010</v>
      </c>
      <c r="B5645" s="330" t="s">
        <v>3830</v>
      </c>
      <c r="C5645" s="375" t="s">
        <v>73</v>
      </c>
      <c r="D5645" s="375" t="s">
        <v>25380</v>
      </c>
      <c r="F5645" t="str">
        <f t="shared" si="178"/>
        <v>87839</v>
      </c>
      <c r="H5645" s="35">
        <f t="shared" si="179"/>
        <v>115.57</v>
      </c>
    </row>
    <row r="5646" spans="1:8" ht="54">
      <c r="A5646" s="375" t="s">
        <v>13011</v>
      </c>
      <c r="B5646" s="330" t="s">
        <v>3831</v>
      </c>
      <c r="C5646" s="375" t="s">
        <v>73</v>
      </c>
      <c r="D5646" s="375" t="s">
        <v>28414</v>
      </c>
      <c r="F5646" t="str">
        <f t="shared" si="178"/>
        <v>87840</v>
      </c>
      <c r="H5646" s="35">
        <f t="shared" si="179"/>
        <v>160.32</v>
      </c>
    </row>
    <row r="5647" spans="1:8" ht="54">
      <c r="A5647" s="375" t="s">
        <v>13012</v>
      </c>
      <c r="B5647" s="330" t="s">
        <v>3832</v>
      </c>
      <c r="C5647" s="375" t="s">
        <v>73</v>
      </c>
      <c r="D5647" s="375" t="s">
        <v>25291</v>
      </c>
      <c r="F5647" t="str">
        <f t="shared" ref="F5647:F5710" si="180">TRIM(A5647)</f>
        <v>87841</v>
      </c>
      <c r="H5647" s="35">
        <f t="shared" si="179"/>
        <v>107.79</v>
      </c>
    </row>
    <row r="5648" spans="1:8" ht="54">
      <c r="A5648" s="375" t="s">
        <v>13013</v>
      </c>
      <c r="B5648" s="330" t="s">
        <v>7129</v>
      </c>
      <c r="C5648" s="375" t="s">
        <v>73</v>
      </c>
      <c r="D5648" s="375" t="s">
        <v>24771</v>
      </c>
      <c r="F5648" t="str">
        <f t="shared" si="180"/>
        <v>87842</v>
      </c>
      <c r="H5648" s="35">
        <f t="shared" si="179"/>
        <v>167.22</v>
      </c>
    </row>
    <row r="5649" spans="1:8" ht="54">
      <c r="A5649" s="375" t="s">
        <v>13014</v>
      </c>
      <c r="B5649" s="330" t="s">
        <v>7130</v>
      </c>
      <c r="C5649" s="375" t="s">
        <v>73</v>
      </c>
      <c r="D5649" s="375" t="s">
        <v>28415</v>
      </c>
      <c r="F5649" t="str">
        <f t="shared" si="180"/>
        <v>87843</v>
      </c>
      <c r="H5649" s="35">
        <f t="shared" si="179"/>
        <v>124.41</v>
      </c>
    </row>
    <row r="5650" spans="1:8" ht="54">
      <c r="A5650" s="375" t="s">
        <v>13015</v>
      </c>
      <c r="B5650" s="330" t="s">
        <v>3833</v>
      </c>
      <c r="C5650" s="375" t="s">
        <v>73</v>
      </c>
      <c r="D5650" s="375" t="s">
        <v>25214</v>
      </c>
      <c r="F5650" t="str">
        <f t="shared" si="180"/>
        <v>87844</v>
      </c>
      <c r="H5650" s="35">
        <f t="shared" si="179"/>
        <v>154.38999999999999</v>
      </c>
    </row>
    <row r="5651" spans="1:8" ht="54">
      <c r="A5651" s="375" t="s">
        <v>13016</v>
      </c>
      <c r="B5651" s="330" t="s">
        <v>3834</v>
      </c>
      <c r="C5651" s="375" t="s">
        <v>73</v>
      </c>
      <c r="D5651" s="375" t="s">
        <v>28416</v>
      </c>
      <c r="F5651" t="str">
        <f t="shared" si="180"/>
        <v>87845</v>
      </c>
      <c r="H5651" s="35">
        <f t="shared" si="179"/>
        <v>112.23</v>
      </c>
    </row>
    <row r="5652" spans="1:8" ht="54">
      <c r="A5652" s="375" t="s">
        <v>13017</v>
      </c>
      <c r="B5652" s="330" t="s">
        <v>7131</v>
      </c>
      <c r="C5652" s="375" t="s">
        <v>73</v>
      </c>
      <c r="D5652" s="375" t="s">
        <v>28417</v>
      </c>
      <c r="F5652" t="str">
        <f t="shared" si="180"/>
        <v>87846</v>
      </c>
      <c r="H5652" s="35">
        <f t="shared" si="179"/>
        <v>174.38</v>
      </c>
    </row>
    <row r="5653" spans="1:8" ht="54">
      <c r="A5653" s="375" t="s">
        <v>13018</v>
      </c>
      <c r="B5653" s="330" t="s">
        <v>7132</v>
      </c>
      <c r="C5653" s="375" t="s">
        <v>73</v>
      </c>
      <c r="D5653" s="375" t="s">
        <v>28418</v>
      </c>
      <c r="F5653" t="str">
        <f t="shared" si="180"/>
        <v>87847</v>
      </c>
      <c r="H5653" s="35">
        <f t="shared" si="179"/>
        <v>123.68</v>
      </c>
    </row>
    <row r="5654" spans="1:8" ht="54">
      <c r="A5654" s="375" t="s">
        <v>13019</v>
      </c>
      <c r="B5654" s="330" t="s">
        <v>7133</v>
      </c>
      <c r="C5654" s="375" t="s">
        <v>73</v>
      </c>
      <c r="D5654" s="375" t="s">
        <v>28419</v>
      </c>
      <c r="F5654" t="str">
        <f t="shared" si="180"/>
        <v>87848</v>
      </c>
      <c r="H5654" s="35">
        <f t="shared" si="179"/>
        <v>166.47</v>
      </c>
    </row>
    <row r="5655" spans="1:8" ht="54">
      <c r="A5655" s="375" t="s">
        <v>13020</v>
      </c>
      <c r="B5655" s="330" t="s">
        <v>3835</v>
      </c>
      <c r="C5655" s="375" t="s">
        <v>73</v>
      </c>
      <c r="D5655" s="375" t="s">
        <v>28420</v>
      </c>
      <c r="F5655" t="str">
        <f t="shared" si="180"/>
        <v>87849</v>
      </c>
      <c r="H5655" s="35">
        <f t="shared" si="179"/>
        <v>116.39</v>
      </c>
    </row>
    <row r="5656" spans="1:8" ht="54">
      <c r="A5656" s="375" t="s">
        <v>13021</v>
      </c>
      <c r="B5656" s="330" t="s">
        <v>7134</v>
      </c>
      <c r="C5656" s="375" t="s">
        <v>73</v>
      </c>
      <c r="D5656" s="375" t="s">
        <v>28421</v>
      </c>
      <c r="F5656" t="str">
        <f t="shared" si="180"/>
        <v>87850</v>
      </c>
      <c r="H5656" s="35">
        <f t="shared" si="179"/>
        <v>182.38</v>
      </c>
    </row>
    <row r="5657" spans="1:8" ht="54">
      <c r="A5657" s="375" t="s">
        <v>13022</v>
      </c>
      <c r="B5657" s="330" t="s">
        <v>3836</v>
      </c>
      <c r="C5657" s="375" t="s">
        <v>73</v>
      </c>
      <c r="D5657" s="375" t="s">
        <v>25211</v>
      </c>
      <c r="F5657" t="str">
        <f t="shared" si="180"/>
        <v>87851</v>
      </c>
      <c r="H5657" s="35">
        <f t="shared" si="179"/>
        <v>129.26</v>
      </c>
    </row>
    <row r="5658" spans="1:8" ht="54">
      <c r="A5658" s="375" t="s">
        <v>13023</v>
      </c>
      <c r="B5658" s="330" t="s">
        <v>3837</v>
      </c>
      <c r="C5658" s="375" t="s">
        <v>73</v>
      </c>
      <c r="D5658" s="375" t="s">
        <v>28422</v>
      </c>
      <c r="F5658" t="str">
        <f t="shared" si="180"/>
        <v>87852</v>
      </c>
      <c r="H5658" s="35">
        <f t="shared" si="179"/>
        <v>172.75</v>
      </c>
    </row>
    <row r="5659" spans="1:8" ht="54">
      <c r="A5659" s="375" t="s">
        <v>13024</v>
      </c>
      <c r="B5659" s="330" t="s">
        <v>3838</v>
      </c>
      <c r="C5659" s="375" t="s">
        <v>73</v>
      </c>
      <c r="D5659" s="375" t="s">
        <v>28423</v>
      </c>
      <c r="F5659" t="str">
        <f t="shared" si="180"/>
        <v>87853</v>
      </c>
      <c r="H5659" s="35">
        <f t="shared" si="179"/>
        <v>120.22</v>
      </c>
    </row>
    <row r="5660" spans="1:8" ht="54">
      <c r="A5660" s="375" t="s">
        <v>13025</v>
      </c>
      <c r="B5660" s="330" t="s">
        <v>7135</v>
      </c>
      <c r="C5660" s="375" t="s">
        <v>73</v>
      </c>
      <c r="D5660" s="375" t="s">
        <v>28424</v>
      </c>
      <c r="F5660" t="str">
        <f t="shared" si="180"/>
        <v>87854</v>
      </c>
      <c r="H5660" s="35">
        <f t="shared" si="179"/>
        <v>180.89</v>
      </c>
    </row>
    <row r="5661" spans="1:8" ht="54">
      <c r="A5661" s="375" t="s">
        <v>13026</v>
      </c>
      <c r="B5661" s="330" t="s">
        <v>7136</v>
      </c>
      <c r="C5661" s="375" t="s">
        <v>73</v>
      </c>
      <c r="D5661" s="375" t="s">
        <v>24448</v>
      </c>
      <c r="F5661" t="str">
        <f t="shared" si="180"/>
        <v>87855</v>
      </c>
      <c r="H5661" s="35">
        <f t="shared" si="179"/>
        <v>138.11000000000001</v>
      </c>
    </row>
    <row r="5662" spans="1:8" ht="54">
      <c r="A5662" s="375" t="s">
        <v>13027</v>
      </c>
      <c r="B5662" s="330" t="s">
        <v>3839</v>
      </c>
      <c r="C5662" s="375" t="s">
        <v>73</v>
      </c>
      <c r="D5662" s="375" t="s">
        <v>28425</v>
      </c>
      <c r="F5662" t="str">
        <f t="shared" si="180"/>
        <v>87856</v>
      </c>
      <c r="H5662" s="35">
        <f t="shared" si="179"/>
        <v>166.85</v>
      </c>
    </row>
    <row r="5663" spans="1:8" ht="54">
      <c r="A5663" s="375" t="s">
        <v>13028</v>
      </c>
      <c r="B5663" s="330" t="s">
        <v>3840</v>
      </c>
      <c r="C5663" s="375" t="s">
        <v>73</v>
      </c>
      <c r="D5663" s="375" t="s">
        <v>28426</v>
      </c>
      <c r="F5663" t="str">
        <f t="shared" si="180"/>
        <v>87857</v>
      </c>
      <c r="H5663" s="35">
        <f t="shared" si="179"/>
        <v>124.67</v>
      </c>
    </row>
    <row r="5664" spans="1:8" ht="40.5">
      <c r="A5664" s="375" t="s">
        <v>13029</v>
      </c>
      <c r="B5664" s="330" t="s">
        <v>3841</v>
      </c>
      <c r="C5664" s="375" t="s">
        <v>73</v>
      </c>
      <c r="D5664" s="375" t="s">
        <v>28427</v>
      </c>
      <c r="F5664" t="str">
        <f t="shared" si="180"/>
        <v>87858</v>
      </c>
      <c r="H5664" s="35">
        <f t="shared" si="179"/>
        <v>119.48</v>
      </c>
    </row>
    <row r="5665" spans="1:8" ht="40.5">
      <c r="A5665" s="375" t="s">
        <v>13030</v>
      </c>
      <c r="B5665" s="330" t="s">
        <v>3842</v>
      </c>
      <c r="C5665" s="375" t="s">
        <v>73</v>
      </c>
      <c r="D5665" s="375" t="s">
        <v>24353</v>
      </c>
      <c r="F5665" t="str">
        <f t="shared" si="180"/>
        <v>87859</v>
      </c>
      <c r="H5665" s="35">
        <f t="shared" si="179"/>
        <v>138.91999999999999</v>
      </c>
    </row>
    <row r="5666" spans="1:8" ht="81">
      <c r="A5666" s="375" t="s">
        <v>13031</v>
      </c>
      <c r="B5666" s="330" t="s">
        <v>7137</v>
      </c>
      <c r="C5666" s="375" t="s">
        <v>73</v>
      </c>
      <c r="D5666" s="375" t="s">
        <v>26889</v>
      </c>
      <c r="F5666" t="str">
        <f t="shared" si="180"/>
        <v>89048</v>
      </c>
      <c r="H5666" s="35">
        <f t="shared" si="179"/>
        <v>32.4</v>
      </c>
    </row>
    <row r="5667" spans="1:8" ht="67.5">
      <c r="A5667" s="375" t="s">
        <v>13032</v>
      </c>
      <c r="B5667" s="330" t="s">
        <v>3843</v>
      </c>
      <c r="C5667" s="375" t="s">
        <v>73</v>
      </c>
      <c r="D5667" s="375" t="s">
        <v>14852</v>
      </c>
      <c r="F5667" t="str">
        <f t="shared" si="180"/>
        <v>89049</v>
      </c>
      <c r="H5667" s="35">
        <f t="shared" si="179"/>
        <v>18.25</v>
      </c>
    </row>
    <row r="5668" spans="1:8" ht="81">
      <c r="A5668" s="375" t="s">
        <v>13033</v>
      </c>
      <c r="B5668" s="330" t="s">
        <v>7138</v>
      </c>
      <c r="C5668" s="375" t="s">
        <v>73</v>
      </c>
      <c r="D5668" s="375" t="s">
        <v>23764</v>
      </c>
      <c r="F5668" t="str">
        <f t="shared" si="180"/>
        <v>89173</v>
      </c>
      <c r="H5668" s="35">
        <f t="shared" si="179"/>
        <v>31.83</v>
      </c>
    </row>
    <row r="5669" spans="1:8" ht="67.5">
      <c r="A5669" s="375" t="s">
        <v>13034</v>
      </c>
      <c r="B5669" s="330" t="s">
        <v>3844</v>
      </c>
      <c r="C5669" s="375" t="s">
        <v>73</v>
      </c>
      <c r="D5669" s="375" t="s">
        <v>24678</v>
      </c>
      <c r="F5669" t="str">
        <f t="shared" si="180"/>
        <v>90406</v>
      </c>
      <c r="H5669" s="35">
        <f t="shared" si="179"/>
        <v>41.97</v>
      </c>
    </row>
    <row r="5670" spans="1:8" ht="54">
      <c r="A5670" s="375" t="s">
        <v>13035</v>
      </c>
      <c r="B5670" s="330" t="s">
        <v>3845</v>
      </c>
      <c r="C5670" s="375" t="s">
        <v>73</v>
      </c>
      <c r="D5670" s="375" t="s">
        <v>24393</v>
      </c>
      <c r="F5670" t="str">
        <f t="shared" si="180"/>
        <v>90407</v>
      </c>
      <c r="H5670" s="35">
        <f t="shared" si="179"/>
        <v>45.29</v>
      </c>
    </row>
    <row r="5671" spans="1:8" ht="67.5">
      <c r="A5671" s="375" t="s">
        <v>13036</v>
      </c>
      <c r="B5671" s="330" t="s">
        <v>3846</v>
      </c>
      <c r="C5671" s="375" t="s">
        <v>73</v>
      </c>
      <c r="D5671" s="375" t="s">
        <v>28428</v>
      </c>
      <c r="F5671" t="str">
        <f t="shared" si="180"/>
        <v>90408</v>
      </c>
      <c r="H5671" s="35">
        <f t="shared" si="179"/>
        <v>30.65</v>
      </c>
    </row>
    <row r="5672" spans="1:8" ht="54">
      <c r="A5672" s="375" t="s">
        <v>13037</v>
      </c>
      <c r="B5672" s="330" t="s">
        <v>3847</v>
      </c>
      <c r="C5672" s="375" t="s">
        <v>73</v>
      </c>
      <c r="D5672" s="375" t="s">
        <v>22162</v>
      </c>
      <c r="F5672" t="str">
        <f t="shared" si="180"/>
        <v>90409</v>
      </c>
      <c r="H5672" s="35">
        <f t="shared" si="179"/>
        <v>32.520000000000003</v>
      </c>
    </row>
    <row r="5673" spans="1:8">
      <c r="A5673" s="375" t="s">
        <v>13038</v>
      </c>
      <c r="B5673" s="330" t="s">
        <v>7139</v>
      </c>
      <c r="C5673" s="375" t="s">
        <v>73</v>
      </c>
      <c r="D5673" s="375" t="s">
        <v>8311</v>
      </c>
      <c r="F5673" t="str">
        <f t="shared" si="180"/>
        <v>84084</v>
      </c>
      <c r="H5673" s="35">
        <f t="shared" si="179"/>
        <v>7.3</v>
      </c>
    </row>
    <row r="5674" spans="1:8" ht="54">
      <c r="A5674" s="375" t="s">
        <v>13039</v>
      </c>
      <c r="B5674" s="330" t="s">
        <v>7140</v>
      </c>
      <c r="C5674" s="375" t="s">
        <v>73</v>
      </c>
      <c r="D5674" s="375" t="s">
        <v>28429</v>
      </c>
      <c r="F5674" t="str">
        <f t="shared" si="180"/>
        <v>87242</v>
      </c>
      <c r="H5674" s="35">
        <f t="shared" si="179"/>
        <v>280.70999999999998</v>
      </c>
    </row>
    <row r="5675" spans="1:8" ht="54">
      <c r="A5675" s="375" t="s">
        <v>13040</v>
      </c>
      <c r="B5675" s="330" t="s">
        <v>7141</v>
      </c>
      <c r="C5675" s="375" t="s">
        <v>73</v>
      </c>
      <c r="D5675" s="375" t="s">
        <v>28430</v>
      </c>
      <c r="F5675" t="str">
        <f t="shared" si="180"/>
        <v>87243</v>
      </c>
      <c r="H5675" s="35">
        <f t="shared" si="179"/>
        <v>258.45</v>
      </c>
    </row>
    <row r="5676" spans="1:8" ht="54">
      <c r="A5676" s="375" t="s">
        <v>13041</v>
      </c>
      <c r="B5676" s="330" t="s">
        <v>3848</v>
      </c>
      <c r="C5676" s="375" t="s">
        <v>73</v>
      </c>
      <c r="D5676" s="375" t="s">
        <v>28431</v>
      </c>
      <c r="F5676" t="str">
        <f t="shared" si="180"/>
        <v>87244</v>
      </c>
      <c r="H5676" s="35">
        <f t="shared" si="179"/>
        <v>270.97000000000003</v>
      </c>
    </row>
    <row r="5677" spans="1:8" ht="54">
      <c r="A5677" s="375" t="s">
        <v>13042</v>
      </c>
      <c r="B5677" s="330" t="s">
        <v>3849</v>
      </c>
      <c r="C5677" s="375" t="s">
        <v>73</v>
      </c>
      <c r="D5677" s="375" t="s">
        <v>28432</v>
      </c>
      <c r="F5677" t="str">
        <f t="shared" si="180"/>
        <v>87245</v>
      </c>
      <c r="H5677" s="35">
        <f t="shared" si="179"/>
        <v>326.41000000000003</v>
      </c>
    </row>
    <row r="5678" spans="1:8" ht="54">
      <c r="A5678" s="375" t="s">
        <v>13043</v>
      </c>
      <c r="B5678" s="330" t="s">
        <v>7142</v>
      </c>
      <c r="C5678" s="375" t="s">
        <v>73</v>
      </c>
      <c r="D5678" s="375" t="s">
        <v>28274</v>
      </c>
      <c r="F5678" t="str">
        <f t="shared" si="180"/>
        <v>87264</v>
      </c>
      <c r="H5678" s="35">
        <f t="shared" si="179"/>
        <v>63.78</v>
      </c>
    </row>
    <row r="5679" spans="1:8" ht="54">
      <c r="A5679" s="375" t="s">
        <v>13044</v>
      </c>
      <c r="B5679" s="330" t="s">
        <v>7143</v>
      </c>
      <c r="C5679" s="375" t="s">
        <v>73</v>
      </c>
      <c r="D5679" s="375" t="s">
        <v>28433</v>
      </c>
      <c r="F5679" t="str">
        <f t="shared" si="180"/>
        <v>87265</v>
      </c>
      <c r="H5679" s="35">
        <f t="shared" si="179"/>
        <v>55.75</v>
      </c>
    </row>
    <row r="5680" spans="1:8" ht="54">
      <c r="A5680" s="375" t="s">
        <v>13045</v>
      </c>
      <c r="B5680" s="330" t="s">
        <v>7144</v>
      </c>
      <c r="C5680" s="375" t="s">
        <v>73</v>
      </c>
      <c r="D5680" s="375" t="s">
        <v>28393</v>
      </c>
      <c r="F5680" t="str">
        <f t="shared" si="180"/>
        <v>87266</v>
      </c>
      <c r="H5680" s="35">
        <f t="shared" si="179"/>
        <v>66.63</v>
      </c>
    </row>
    <row r="5681" spans="1:8" ht="54">
      <c r="A5681" s="375" t="s">
        <v>13046</v>
      </c>
      <c r="B5681" s="330" t="s">
        <v>7145</v>
      </c>
      <c r="C5681" s="375" t="s">
        <v>73</v>
      </c>
      <c r="D5681" s="375" t="s">
        <v>24663</v>
      </c>
      <c r="F5681" t="str">
        <f t="shared" si="180"/>
        <v>87267</v>
      </c>
      <c r="H5681" s="35">
        <f t="shared" si="179"/>
        <v>63.07</v>
      </c>
    </row>
    <row r="5682" spans="1:8" ht="54">
      <c r="A5682" s="375" t="s">
        <v>13047</v>
      </c>
      <c r="B5682" s="330" t="s">
        <v>7146</v>
      </c>
      <c r="C5682" s="375" t="s">
        <v>73</v>
      </c>
      <c r="D5682" s="375" t="s">
        <v>24402</v>
      </c>
      <c r="F5682" t="str">
        <f t="shared" si="180"/>
        <v>87268</v>
      </c>
      <c r="H5682" s="35">
        <f t="shared" si="179"/>
        <v>68.7</v>
      </c>
    </row>
    <row r="5683" spans="1:8" ht="54">
      <c r="A5683" s="375" t="s">
        <v>13048</v>
      </c>
      <c r="B5683" s="330" t="s">
        <v>7147</v>
      </c>
      <c r="C5683" s="375" t="s">
        <v>73</v>
      </c>
      <c r="D5683" s="375" t="s">
        <v>23653</v>
      </c>
      <c r="F5683" t="str">
        <f t="shared" si="180"/>
        <v>87269</v>
      </c>
      <c r="H5683" s="35">
        <f t="shared" si="179"/>
        <v>59.94</v>
      </c>
    </row>
    <row r="5684" spans="1:8" ht="54">
      <c r="A5684" s="375" t="s">
        <v>13049</v>
      </c>
      <c r="B5684" s="330" t="s">
        <v>7148</v>
      </c>
      <c r="C5684" s="375" t="s">
        <v>73</v>
      </c>
      <c r="D5684" s="375" t="s">
        <v>28434</v>
      </c>
      <c r="F5684" t="str">
        <f t="shared" si="180"/>
        <v>87270</v>
      </c>
      <c r="H5684" s="35">
        <f t="shared" si="179"/>
        <v>71.099999999999994</v>
      </c>
    </row>
    <row r="5685" spans="1:8" ht="54">
      <c r="A5685" s="375" t="s">
        <v>13050</v>
      </c>
      <c r="B5685" s="330" t="s">
        <v>7149</v>
      </c>
      <c r="C5685" s="375" t="s">
        <v>73</v>
      </c>
      <c r="D5685" s="375" t="s">
        <v>28435</v>
      </c>
      <c r="F5685" t="str">
        <f t="shared" si="180"/>
        <v>87271</v>
      </c>
      <c r="H5685" s="35">
        <f t="shared" si="179"/>
        <v>66.95</v>
      </c>
    </row>
    <row r="5686" spans="1:8" ht="54">
      <c r="A5686" s="375" t="s">
        <v>13051</v>
      </c>
      <c r="B5686" s="330" t="s">
        <v>7150</v>
      </c>
      <c r="C5686" s="375" t="s">
        <v>73</v>
      </c>
      <c r="D5686" s="375" t="s">
        <v>22370</v>
      </c>
      <c r="F5686" t="str">
        <f t="shared" si="180"/>
        <v>87272</v>
      </c>
      <c r="H5686" s="35">
        <f t="shared" si="179"/>
        <v>73.14</v>
      </c>
    </row>
    <row r="5687" spans="1:8" ht="54">
      <c r="A5687" s="375" t="s">
        <v>13052</v>
      </c>
      <c r="B5687" s="330" t="s">
        <v>7151</v>
      </c>
      <c r="C5687" s="375" t="s">
        <v>73</v>
      </c>
      <c r="D5687" s="375" t="s">
        <v>28436</v>
      </c>
      <c r="F5687" t="str">
        <f t="shared" si="180"/>
        <v>87273</v>
      </c>
      <c r="H5687" s="35">
        <f t="shared" si="179"/>
        <v>62.45</v>
      </c>
    </row>
    <row r="5688" spans="1:8" ht="54">
      <c r="A5688" s="375" t="s">
        <v>13053</v>
      </c>
      <c r="B5688" s="330" t="s">
        <v>7152</v>
      </c>
      <c r="C5688" s="375" t="s">
        <v>73</v>
      </c>
      <c r="D5688" s="375" t="s">
        <v>28437</v>
      </c>
      <c r="F5688" t="str">
        <f t="shared" si="180"/>
        <v>87274</v>
      </c>
      <c r="H5688" s="35">
        <f t="shared" si="179"/>
        <v>74.84</v>
      </c>
    </row>
    <row r="5689" spans="1:8" ht="54">
      <c r="A5689" s="375" t="s">
        <v>13054</v>
      </c>
      <c r="B5689" s="330" t="s">
        <v>7153</v>
      </c>
      <c r="C5689" s="375" t="s">
        <v>73</v>
      </c>
      <c r="D5689" s="375" t="s">
        <v>28438</v>
      </c>
      <c r="F5689" t="str">
        <f t="shared" si="180"/>
        <v>87275</v>
      </c>
      <c r="H5689" s="35">
        <f t="shared" si="179"/>
        <v>71.180000000000007</v>
      </c>
    </row>
    <row r="5690" spans="1:8" ht="54">
      <c r="A5690" s="375" t="s">
        <v>13055</v>
      </c>
      <c r="B5690" s="330" t="s">
        <v>3850</v>
      </c>
      <c r="C5690" s="375" t="s">
        <v>73</v>
      </c>
      <c r="D5690" s="375" t="s">
        <v>28439</v>
      </c>
      <c r="F5690" t="str">
        <f t="shared" si="180"/>
        <v>88786</v>
      </c>
      <c r="H5690" s="35">
        <f t="shared" si="179"/>
        <v>312.17</v>
      </c>
    </row>
    <row r="5691" spans="1:8" ht="54">
      <c r="A5691" s="375" t="s">
        <v>13056</v>
      </c>
      <c r="B5691" s="330" t="s">
        <v>3851</v>
      </c>
      <c r="C5691" s="375" t="s">
        <v>73</v>
      </c>
      <c r="D5691" s="375" t="s">
        <v>28440</v>
      </c>
      <c r="F5691" t="str">
        <f t="shared" si="180"/>
        <v>88787</v>
      </c>
      <c r="H5691" s="35">
        <f t="shared" si="179"/>
        <v>288.38</v>
      </c>
    </row>
    <row r="5692" spans="1:8" ht="54">
      <c r="A5692" s="375" t="s">
        <v>13057</v>
      </c>
      <c r="B5692" s="330" t="s">
        <v>3852</v>
      </c>
      <c r="C5692" s="375" t="s">
        <v>73</v>
      </c>
      <c r="D5692" s="375" t="s">
        <v>28441</v>
      </c>
      <c r="F5692" t="str">
        <f t="shared" si="180"/>
        <v>88788</v>
      </c>
      <c r="H5692" s="35">
        <f t="shared" si="179"/>
        <v>300.89999999999998</v>
      </c>
    </row>
    <row r="5693" spans="1:8" ht="54">
      <c r="A5693" s="375" t="s">
        <v>13058</v>
      </c>
      <c r="B5693" s="330" t="s">
        <v>3853</v>
      </c>
      <c r="C5693" s="375" t="s">
        <v>73</v>
      </c>
      <c r="D5693" s="375" t="s">
        <v>28442</v>
      </c>
      <c r="F5693" t="str">
        <f t="shared" si="180"/>
        <v>88789</v>
      </c>
      <c r="H5693" s="35">
        <f t="shared" si="179"/>
        <v>361.59</v>
      </c>
    </row>
    <row r="5694" spans="1:8" ht="81">
      <c r="A5694" s="375" t="s">
        <v>13059</v>
      </c>
      <c r="B5694" s="330" t="s">
        <v>7154</v>
      </c>
      <c r="C5694" s="375" t="s">
        <v>73</v>
      </c>
      <c r="D5694" s="375" t="s">
        <v>28443</v>
      </c>
      <c r="F5694" t="str">
        <f t="shared" si="180"/>
        <v>89045</v>
      </c>
      <c r="H5694" s="35">
        <f t="shared" si="179"/>
        <v>63.58</v>
      </c>
    </row>
    <row r="5695" spans="1:8" ht="81">
      <c r="A5695" s="375" t="s">
        <v>13060</v>
      </c>
      <c r="B5695" s="330" t="s">
        <v>7155</v>
      </c>
      <c r="C5695" s="375" t="s">
        <v>73</v>
      </c>
      <c r="D5695" s="375" t="s">
        <v>28444</v>
      </c>
      <c r="F5695" t="str">
        <f t="shared" si="180"/>
        <v>89170</v>
      </c>
      <c r="H5695" s="35">
        <f t="shared" si="179"/>
        <v>61.56</v>
      </c>
    </row>
    <row r="5696" spans="1:8" ht="67.5">
      <c r="A5696" s="375" t="s">
        <v>13061</v>
      </c>
      <c r="B5696" s="330" t="s">
        <v>22617</v>
      </c>
      <c r="C5696" s="375" t="s">
        <v>73</v>
      </c>
      <c r="D5696" s="375" t="s">
        <v>28445</v>
      </c>
      <c r="F5696" t="str">
        <f t="shared" si="180"/>
        <v>93392</v>
      </c>
      <c r="H5696" s="35">
        <f t="shared" si="179"/>
        <v>50.19</v>
      </c>
    </row>
    <row r="5697" spans="1:8" ht="67.5">
      <c r="A5697" s="375" t="s">
        <v>13062</v>
      </c>
      <c r="B5697" s="330" t="s">
        <v>22618</v>
      </c>
      <c r="C5697" s="375" t="s">
        <v>73</v>
      </c>
      <c r="D5697" s="375" t="s">
        <v>28446</v>
      </c>
      <c r="F5697" t="str">
        <f t="shared" si="180"/>
        <v>93393</v>
      </c>
      <c r="H5697" s="35">
        <f t="shared" si="179"/>
        <v>42.3</v>
      </c>
    </row>
    <row r="5698" spans="1:8" ht="67.5">
      <c r="A5698" s="375" t="s">
        <v>13063</v>
      </c>
      <c r="B5698" s="330" t="s">
        <v>22619</v>
      </c>
      <c r="C5698" s="375" t="s">
        <v>73</v>
      </c>
      <c r="D5698" s="375" t="s">
        <v>23686</v>
      </c>
      <c r="F5698" t="str">
        <f t="shared" si="180"/>
        <v>93394</v>
      </c>
      <c r="H5698" s="35">
        <f t="shared" si="179"/>
        <v>53.03</v>
      </c>
    </row>
    <row r="5699" spans="1:8" ht="67.5">
      <c r="A5699" s="375" t="s">
        <v>13064</v>
      </c>
      <c r="B5699" s="330" t="s">
        <v>22620</v>
      </c>
      <c r="C5699" s="375" t="s">
        <v>73</v>
      </c>
      <c r="D5699" s="375" t="s">
        <v>24398</v>
      </c>
      <c r="F5699" t="str">
        <f t="shared" si="180"/>
        <v>93395</v>
      </c>
      <c r="H5699" s="35">
        <f t="shared" si="179"/>
        <v>49.47</v>
      </c>
    </row>
    <row r="5700" spans="1:8" ht="67.5">
      <c r="A5700" s="375" t="s">
        <v>22621</v>
      </c>
      <c r="B5700" s="330" t="s">
        <v>22622</v>
      </c>
      <c r="C5700" s="375" t="s">
        <v>73</v>
      </c>
      <c r="D5700" s="375" t="s">
        <v>26942</v>
      </c>
      <c r="F5700" t="str">
        <f t="shared" si="180"/>
        <v>99194</v>
      </c>
      <c r="H5700" s="35">
        <f t="shared" si="179"/>
        <v>56.39</v>
      </c>
    </row>
    <row r="5701" spans="1:8" ht="67.5">
      <c r="A5701" s="375" t="s">
        <v>22623</v>
      </c>
      <c r="B5701" s="330" t="s">
        <v>22624</v>
      </c>
      <c r="C5701" s="375" t="s">
        <v>73</v>
      </c>
      <c r="D5701" s="375" t="s">
        <v>24715</v>
      </c>
      <c r="F5701" t="str">
        <f t="shared" si="180"/>
        <v>99195</v>
      </c>
      <c r="H5701" s="35">
        <f t="shared" ref="H5701:H5764" si="181">ROUND(D5701*(1+$H$1),2)</f>
        <v>48.5</v>
      </c>
    </row>
    <row r="5702" spans="1:8" ht="67.5">
      <c r="A5702" s="375" t="s">
        <v>22625</v>
      </c>
      <c r="B5702" s="330" t="s">
        <v>22626</v>
      </c>
      <c r="C5702" s="375" t="s">
        <v>73</v>
      </c>
      <c r="D5702" s="375" t="s">
        <v>28447</v>
      </c>
      <c r="F5702" t="str">
        <f t="shared" si="180"/>
        <v>99196</v>
      </c>
      <c r="H5702" s="35">
        <f t="shared" si="181"/>
        <v>59.24</v>
      </c>
    </row>
    <row r="5703" spans="1:8" ht="67.5">
      <c r="A5703" s="375" t="s">
        <v>22627</v>
      </c>
      <c r="B5703" s="330" t="s">
        <v>22628</v>
      </c>
      <c r="C5703" s="375" t="s">
        <v>73</v>
      </c>
      <c r="D5703" s="375" t="s">
        <v>24384</v>
      </c>
      <c r="F5703" t="str">
        <f t="shared" si="180"/>
        <v>99198</v>
      </c>
      <c r="H5703" s="35">
        <f t="shared" si="181"/>
        <v>55.68</v>
      </c>
    </row>
    <row r="5704" spans="1:8" ht="40.5">
      <c r="A5704" s="375" t="s">
        <v>13065</v>
      </c>
      <c r="B5704" s="330" t="s">
        <v>3854</v>
      </c>
      <c r="C5704" s="375" t="s">
        <v>75</v>
      </c>
      <c r="D5704" s="375" t="s">
        <v>28448</v>
      </c>
      <c r="F5704" t="str">
        <f t="shared" si="180"/>
        <v>84088</v>
      </c>
      <c r="H5704" s="35">
        <f t="shared" si="181"/>
        <v>122.76</v>
      </c>
    </row>
    <row r="5705" spans="1:8" ht="40.5">
      <c r="A5705" s="375" t="s">
        <v>13066</v>
      </c>
      <c r="B5705" s="330" t="s">
        <v>3855</v>
      </c>
      <c r="C5705" s="375" t="s">
        <v>75</v>
      </c>
      <c r="D5705" s="375" t="s">
        <v>28449</v>
      </c>
      <c r="F5705" t="str">
        <f t="shared" si="180"/>
        <v>84089</v>
      </c>
      <c r="H5705" s="35">
        <f t="shared" si="181"/>
        <v>172.81</v>
      </c>
    </row>
    <row r="5706" spans="1:8" ht="27">
      <c r="A5706" s="375" t="s">
        <v>13067</v>
      </c>
      <c r="B5706" s="330" t="s">
        <v>7156</v>
      </c>
      <c r="C5706" s="375" t="s">
        <v>75</v>
      </c>
      <c r="D5706" s="375" t="s">
        <v>23403</v>
      </c>
      <c r="F5706" t="str">
        <f t="shared" si="180"/>
        <v>40675</v>
      </c>
      <c r="H5706" s="35">
        <f t="shared" si="181"/>
        <v>5.19</v>
      </c>
    </row>
    <row r="5707" spans="1:8" ht="27">
      <c r="A5707" s="375" t="s">
        <v>13068</v>
      </c>
      <c r="B5707" s="330" t="s">
        <v>3856</v>
      </c>
      <c r="C5707" s="375" t="s">
        <v>75</v>
      </c>
      <c r="D5707" s="375" t="s">
        <v>23726</v>
      </c>
      <c r="F5707" t="str">
        <f t="shared" si="180"/>
        <v>84093</v>
      </c>
      <c r="H5707" s="35">
        <f t="shared" si="181"/>
        <v>43.09</v>
      </c>
    </row>
    <row r="5708" spans="1:8" ht="40.5">
      <c r="A5708" s="375" t="s">
        <v>13069</v>
      </c>
      <c r="B5708" s="330" t="s">
        <v>7157</v>
      </c>
      <c r="C5708" s="375" t="s">
        <v>73</v>
      </c>
      <c r="D5708" s="375" t="s">
        <v>28450</v>
      </c>
      <c r="F5708" t="str">
        <f t="shared" si="180"/>
        <v>96112</v>
      </c>
      <c r="H5708" s="35">
        <f t="shared" si="181"/>
        <v>128.1</v>
      </c>
    </row>
    <row r="5709" spans="1:8" ht="40.5">
      <c r="A5709" s="375" t="s">
        <v>13070</v>
      </c>
      <c r="B5709" s="330" t="s">
        <v>7158</v>
      </c>
      <c r="C5709" s="375" t="s">
        <v>73</v>
      </c>
      <c r="D5709" s="375" t="s">
        <v>28413</v>
      </c>
      <c r="F5709" t="str">
        <f t="shared" si="180"/>
        <v>96117</v>
      </c>
      <c r="H5709" s="35">
        <f t="shared" si="181"/>
        <v>154.01</v>
      </c>
    </row>
    <row r="5710" spans="1:8" ht="27">
      <c r="A5710" s="375" t="s">
        <v>13071</v>
      </c>
      <c r="B5710" s="330" t="s">
        <v>7159</v>
      </c>
      <c r="C5710" s="375" t="s">
        <v>75</v>
      </c>
      <c r="D5710" s="375" t="s">
        <v>27742</v>
      </c>
      <c r="F5710" t="str">
        <f t="shared" si="180"/>
        <v>96122</v>
      </c>
      <c r="H5710" s="35">
        <f t="shared" si="181"/>
        <v>36.28</v>
      </c>
    </row>
    <row r="5711" spans="1:8" ht="27">
      <c r="A5711" s="375" t="s">
        <v>13072</v>
      </c>
      <c r="B5711" s="330" t="s">
        <v>7160</v>
      </c>
      <c r="C5711" s="375" t="s">
        <v>73</v>
      </c>
      <c r="D5711" s="375" t="s">
        <v>28451</v>
      </c>
      <c r="F5711" t="str">
        <f t="shared" ref="F5711:F5774" si="182">TRIM(A5711)</f>
        <v>96109</v>
      </c>
      <c r="H5711" s="35">
        <f t="shared" si="181"/>
        <v>39.93</v>
      </c>
    </row>
    <row r="5712" spans="1:8" ht="27">
      <c r="A5712" s="375" t="s">
        <v>13073</v>
      </c>
      <c r="B5712" s="330" t="s">
        <v>7161</v>
      </c>
      <c r="C5712" s="375" t="s">
        <v>73</v>
      </c>
      <c r="D5712" s="375" t="s">
        <v>28452</v>
      </c>
      <c r="F5712" t="str">
        <f t="shared" si="182"/>
        <v>96110</v>
      </c>
      <c r="H5712" s="35">
        <f t="shared" si="181"/>
        <v>64.84</v>
      </c>
    </row>
    <row r="5713" spans="1:8" ht="27">
      <c r="A5713" s="375" t="s">
        <v>13074</v>
      </c>
      <c r="B5713" s="330" t="s">
        <v>7162</v>
      </c>
      <c r="C5713" s="375" t="s">
        <v>73</v>
      </c>
      <c r="D5713" s="375" t="s">
        <v>24591</v>
      </c>
      <c r="F5713" t="str">
        <f t="shared" si="182"/>
        <v>96113</v>
      </c>
      <c r="H5713" s="35">
        <f t="shared" si="181"/>
        <v>35.64</v>
      </c>
    </row>
    <row r="5714" spans="1:8" ht="27">
      <c r="A5714" s="375" t="s">
        <v>13075</v>
      </c>
      <c r="B5714" s="330" t="s">
        <v>7163</v>
      </c>
      <c r="C5714" s="375" t="s">
        <v>73</v>
      </c>
      <c r="D5714" s="375" t="s">
        <v>26856</v>
      </c>
      <c r="F5714" t="str">
        <f t="shared" si="182"/>
        <v>96114</v>
      </c>
      <c r="H5714" s="35">
        <f t="shared" si="181"/>
        <v>65.22</v>
      </c>
    </row>
    <row r="5715" spans="1:8" ht="27">
      <c r="A5715" s="375" t="s">
        <v>13076</v>
      </c>
      <c r="B5715" s="330" t="s">
        <v>7164</v>
      </c>
      <c r="C5715" s="375" t="s">
        <v>75</v>
      </c>
      <c r="D5715" s="375" t="s">
        <v>8412</v>
      </c>
      <c r="F5715" t="str">
        <f t="shared" si="182"/>
        <v>96120</v>
      </c>
      <c r="H5715" s="35">
        <f t="shared" si="181"/>
        <v>2.74</v>
      </c>
    </row>
    <row r="5716" spans="1:8" ht="27">
      <c r="A5716" s="375" t="s">
        <v>13077</v>
      </c>
      <c r="B5716" s="330" t="s">
        <v>7165</v>
      </c>
      <c r="C5716" s="375" t="s">
        <v>75</v>
      </c>
      <c r="D5716" s="375" t="s">
        <v>28453</v>
      </c>
      <c r="F5716" t="str">
        <f t="shared" si="182"/>
        <v>96123</v>
      </c>
      <c r="H5716" s="35">
        <f t="shared" si="181"/>
        <v>27.38</v>
      </c>
    </row>
    <row r="5717" spans="1:8" ht="27">
      <c r="A5717" s="375" t="s">
        <v>22074</v>
      </c>
      <c r="B5717" s="330" t="s">
        <v>22075</v>
      </c>
      <c r="C5717" s="375" t="s">
        <v>73</v>
      </c>
      <c r="D5717" s="375" t="s">
        <v>24338</v>
      </c>
      <c r="F5717" t="str">
        <f t="shared" si="182"/>
        <v>99054</v>
      </c>
      <c r="H5717" s="35">
        <f t="shared" si="181"/>
        <v>48.81</v>
      </c>
    </row>
    <row r="5718" spans="1:8" ht="27">
      <c r="A5718" s="375" t="s">
        <v>13079</v>
      </c>
      <c r="B5718" s="330" t="s">
        <v>3857</v>
      </c>
      <c r="C5718" s="375" t="s">
        <v>73</v>
      </c>
      <c r="D5718" s="375" t="s">
        <v>28454</v>
      </c>
      <c r="F5718" t="str">
        <f t="shared" si="182"/>
        <v>72200</v>
      </c>
      <c r="H5718" s="35">
        <f t="shared" si="181"/>
        <v>108.97</v>
      </c>
    </row>
    <row r="5719" spans="1:8">
      <c r="A5719" s="375" t="s">
        <v>7166</v>
      </c>
      <c r="B5719" s="330" t="s">
        <v>7167</v>
      </c>
      <c r="C5719" s="375" t="s">
        <v>75</v>
      </c>
      <c r="D5719" s="375" t="s">
        <v>28455</v>
      </c>
      <c r="F5719" t="str">
        <f t="shared" si="182"/>
        <v>73807/1</v>
      </c>
      <c r="H5719" s="35">
        <f t="shared" si="181"/>
        <v>112.97</v>
      </c>
    </row>
    <row r="5720" spans="1:8" ht="27">
      <c r="A5720" s="375" t="s">
        <v>13080</v>
      </c>
      <c r="B5720" s="330" t="s">
        <v>3858</v>
      </c>
      <c r="C5720" s="375" t="s">
        <v>73</v>
      </c>
      <c r="D5720" s="375" t="s">
        <v>14149</v>
      </c>
      <c r="F5720" t="str">
        <f t="shared" si="182"/>
        <v>72201</v>
      </c>
      <c r="H5720" s="35">
        <f t="shared" si="181"/>
        <v>12.16</v>
      </c>
    </row>
    <row r="5721" spans="1:8" ht="40.5">
      <c r="A5721" s="375" t="s">
        <v>13081</v>
      </c>
      <c r="B5721" s="330" t="s">
        <v>7168</v>
      </c>
      <c r="C5721" s="375" t="s">
        <v>73</v>
      </c>
      <c r="D5721" s="375" t="s">
        <v>23585</v>
      </c>
      <c r="F5721" t="str">
        <f t="shared" si="182"/>
        <v>96111</v>
      </c>
      <c r="H5721" s="35">
        <f t="shared" si="181"/>
        <v>46.54</v>
      </c>
    </row>
    <row r="5722" spans="1:8" ht="40.5">
      <c r="A5722" s="375" t="s">
        <v>13082</v>
      </c>
      <c r="B5722" s="330" t="s">
        <v>7169</v>
      </c>
      <c r="C5722" s="375" t="s">
        <v>73</v>
      </c>
      <c r="D5722" s="375" t="s">
        <v>25424</v>
      </c>
      <c r="F5722" t="str">
        <f t="shared" si="182"/>
        <v>96116</v>
      </c>
      <c r="H5722" s="35">
        <f t="shared" si="181"/>
        <v>49.66</v>
      </c>
    </row>
    <row r="5723" spans="1:8" ht="27">
      <c r="A5723" s="375" t="s">
        <v>13083</v>
      </c>
      <c r="B5723" s="330" t="s">
        <v>7170</v>
      </c>
      <c r="C5723" s="375" t="s">
        <v>75</v>
      </c>
      <c r="D5723" s="375" t="s">
        <v>12720</v>
      </c>
      <c r="F5723" t="str">
        <f t="shared" si="182"/>
        <v>96121</v>
      </c>
      <c r="H5723" s="35">
        <f t="shared" si="181"/>
        <v>9.74</v>
      </c>
    </row>
    <row r="5724" spans="1:8" ht="40.5">
      <c r="A5724" s="375" t="s">
        <v>13084</v>
      </c>
      <c r="B5724" s="330" t="s">
        <v>7171</v>
      </c>
      <c r="C5724" s="375" t="s">
        <v>73</v>
      </c>
      <c r="D5724" s="375" t="s">
        <v>28456</v>
      </c>
      <c r="F5724" t="str">
        <f t="shared" si="182"/>
        <v>96485</v>
      </c>
      <c r="H5724" s="35">
        <f t="shared" si="181"/>
        <v>52.87</v>
      </c>
    </row>
    <row r="5725" spans="1:8" ht="27">
      <c r="A5725" s="375" t="s">
        <v>13085</v>
      </c>
      <c r="B5725" s="330" t="s">
        <v>7172</v>
      </c>
      <c r="C5725" s="375" t="s">
        <v>73</v>
      </c>
      <c r="D5725" s="375" t="s">
        <v>25009</v>
      </c>
      <c r="F5725" t="str">
        <f t="shared" si="182"/>
        <v>96486</v>
      </c>
      <c r="H5725" s="35">
        <f t="shared" si="181"/>
        <v>56.38</v>
      </c>
    </row>
    <row r="5726" spans="1:8" ht="54">
      <c r="A5726" s="375" t="s">
        <v>13086</v>
      </c>
      <c r="B5726" s="330" t="s">
        <v>7173</v>
      </c>
      <c r="C5726" s="375" t="s">
        <v>73</v>
      </c>
      <c r="D5726" s="375" t="s">
        <v>28457</v>
      </c>
      <c r="F5726" t="str">
        <f t="shared" si="182"/>
        <v>72198</v>
      </c>
      <c r="H5726" s="35">
        <f t="shared" si="181"/>
        <v>115.17</v>
      </c>
    </row>
    <row r="5727" spans="1:8" ht="27">
      <c r="A5727" s="375" t="s">
        <v>7174</v>
      </c>
      <c r="B5727" s="330" t="s">
        <v>7175</v>
      </c>
      <c r="C5727" s="375" t="s">
        <v>73</v>
      </c>
      <c r="D5727" s="375" t="s">
        <v>28458</v>
      </c>
      <c r="F5727" t="str">
        <f t="shared" si="182"/>
        <v>73833/1</v>
      </c>
      <c r="H5727" s="35">
        <f t="shared" si="181"/>
        <v>73.34</v>
      </c>
    </row>
    <row r="5728" spans="1:8" ht="27">
      <c r="A5728" s="375" t="s">
        <v>13087</v>
      </c>
      <c r="B5728" s="330" t="s">
        <v>3859</v>
      </c>
      <c r="C5728" s="375" t="s">
        <v>73</v>
      </c>
      <c r="D5728" s="375" t="s">
        <v>28459</v>
      </c>
      <c r="F5728" t="str">
        <f t="shared" si="182"/>
        <v>83730</v>
      </c>
      <c r="H5728" s="35">
        <f t="shared" si="181"/>
        <v>235.39</v>
      </c>
    </row>
    <row r="5729" spans="1:8" ht="27">
      <c r="A5729" s="375" t="s">
        <v>13088</v>
      </c>
      <c r="B5729" s="330" t="s">
        <v>7176</v>
      </c>
      <c r="C5729" s="375" t="s">
        <v>73</v>
      </c>
      <c r="D5729" s="375" t="s">
        <v>28460</v>
      </c>
      <c r="F5729" t="str">
        <f t="shared" si="182"/>
        <v>83736</v>
      </c>
      <c r="H5729" s="35">
        <f t="shared" si="181"/>
        <v>217.22</v>
      </c>
    </row>
    <row r="5730" spans="1:8" ht="40.5">
      <c r="A5730" s="375" t="s">
        <v>13089</v>
      </c>
      <c r="B5730" s="330" t="s">
        <v>3860</v>
      </c>
      <c r="C5730" s="375" t="s">
        <v>73</v>
      </c>
      <c r="D5730" s="375" t="s">
        <v>22588</v>
      </c>
      <c r="F5730" t="str">
        <f t="shared" si="182"/>
        <v>91514</v>
      </c>
      <c r="H5730" s="35">
        <f t="shared" si="181"/>
        <v>6.59</v>
      </c>
    </row>
    <row r="5731" spans="1:8" ht="40.5">
      <c r="A5731" s="375" t="s">
        <v>13090</v>
      </c>
      <c r="B5731" s="330" t="s">
        <v>3861</v>
      </c>
      <c r="C5731" s="375" t="s">
        <v>73</v>
      </c>
      <c r="D5731" s="375" t="s">
        <v>26585</v>
      </c>
      <c r="F5731" t="str">
        <f t="shared" si="182"/>
        <v>91515</v>
      </c>
      <c r="H5731" s="35">
        <f t="shared" si="181"/>
        <v>8.7200000000000006</v>
      </c>
    </row>
    <row r="5732" spans="1:8" ht="40.5">
      <c r="A5732" s="375" t="s">
        <v>13092</v>
      </c>
      <c r="B5732" s="330" t="s">
        <v>3862</v>
      </c>
      <c r="C5732" s="375" t="s">
        <v>73</v>
      </c>
      <c r="D5732" s="375" t="s">
        <v>26862</v>
      </c>
      <c r="F5732" t="str">
        <f t="shared" si="182"/>
        <v>91516</v>
      </c>
      <c r="H5732" s="35">
        <f t="shared" si="181"/>
        <v>12.74</v>
      </c>
    </row>
    <row r="5733" spans="1:8" ht="40.5">
      <c r="A5733" s="375" t="s">
        <v>13093</v>
      </c>
      <c r="B5733" s="330" t="s">
        <v>3863</v>
      </c>
      <c r="C5733" s="375" t="s">
        <v>73</v>
      </c>
      <c r="D5733" s="375" t="s">
        <v>7963</v>
      </c>
      <c r="F5733" t="str">
        <f t="shared" si="182"/>
        <v>91517</v>
      </c>
      <c r="H5733" s="35">
        <f t="shared" si="181"/>
        <v>14.18</v>
      </c>
    </row>
    <row r="5734" spans="1:8" ht="40.5">
      <c r="A5734" s="375" t="s">
        <v>13094</v>
      </c>
      <c r="B5734" s="330" t="s">
        <v>3864</v>
      </c>
      <c r="C5734" s="375" t="s">
        <v>73</v>
      </c>
      <c r="D5734" s="375" t="s">
        <v>10229</v>
      </c>
      <c r="F5734" t="str">
        <f t="shared" si="182"/>
        <v>91519</v>
      </c>
      <c r="H5734" s="35">
        <f t="shared" si="181"/>
        <v>16.29</v>
      </c>
    </row>
    <row r="5735" spans="1:8" ht="40.5">
      <c r="A5735" s="375" t="s">
        <v>13095</v>
      </c>
      <c r="B5735" s="330" t="s">
        <v>3865</v>
      </c>
      <c r="C5735" s="375" t="s">
        <v>73</v>
      </c>
      <c r="D5735" s="375" t="s">
        <v>14907</v>
      </c>
      <c r="F5735" t="str">
        <f t="shared" si="182"/>
        <v>91520</v>
      </c>
      <c r="H5735" s="35">
        <f t="shared" si="181"/>
        <v>2.37</v>
      </c>
    </row>
    <row r="5736" spans="1:8" ht="27">
      <c r="A5736" s="375" t="s">
        <v>13096</v>
      </c>
      <c r="B5736" s="330" t="s">
        <v>7177</v>
      </c>
      <c r="C5736" s="375" t="s">
        <v>73</v>
      </c>
      <c r="D5736" s="375" t="s">
        <v>7760</v>
      </c>
      <c r="F5736" t="str">
        <f t="shared" si="182"/>
        <v>91522</v>
      </c>
      <c r="H5736" s="35">
        <f t="shared" si="181"/>
        <v>2.86</v>
      </c>
    </row>
    <row r="5737" spans="1:8" ht="40.5">
      <c r="A5737" s="375" t="s">
        <v>13097</v>
      </c>
      <c r="B5737" s="330" t="s">
        <v>3866</v>
      </c>
      <c r="C5737" s="375" t="s">
        <v>73</v>
      </c>
      <c r="D5737" s="375" t="s">
        <v>8709</v>
      </c>
      <c r="F5737" t="str">
        <f t="shared" si="182"/>
        <v>91525</v>
      </c>
      <c r="H5737" s="35">
        <f t="shared" si="181"/>
        <v>5.21</v>
      </c>
    </row>
    <row r="5738" spans="1:8" ht="67.5">
      <c r="A5738" s="375" t="s">
        <v>13098</v>
      </c>
      <c r="B5738" s="330" t="s">
        <v>28461</v>
      </c>
      <c r="C5738" s="375" t="s">
        <v>83</v>
      </c>
      <c r="D5738" s="375" t="s">
        <v>28462</v>
      </c>
      <c r="F5738" t="str">
        <f t="shared" si="182"/>
        <v>87280</v>
      </c>
      <c r="H5738" s="35">
        <f t="shared" si="181"/>
        <v>310.33</v>
      </c>
    </row>
    <row r="5739" spans="1:8" ht="67.5">
      <c r="A5739" s="375" t="s">
        <v>13099</v>
      </c>
      <c r="B5739" s="330" t="s">
        <v>28463</v>
      </c>
      <c r="C5739" s="375" t="s">
        <v>83</v>
      </c>
      <c r="D5739" s="375" t="s">
        <v>28464</v>
      </c>
      <c r="F5739" t="str">
        <f t="shared" si="182"/>
        <v>87281</v>
      </c>
      <c r="H5739" s="35">
        <f t="shared" si="181"/>
        <v>297.66000000000003</v>
      </c>
    </row>
    <row r="5740" spans="1:8" ht="67.5">
      <c r="A5740" s="375" t="s">
        <v>13100</v>
      </c>
      <c r="B5740" s="330" t="s">
        <v>28465</v>
      </c>
      <c r="C5740" s="375" t="s">
        <v>83</v>
      </c>
      <c r="D5740" s="375" t="s">
        <v>28466</v>
      </c>
      <c r="F5740" t="str">
        <f t="shared" si="182"/>
        <v>87283</v>
      </c>
      <c r="H5740" s="35">
        <f t="shared" si="181"/>
        <v>318.58</v>
      </c>
    </row>
    <row r="5741" spans="1:8" ht="67.5">
      <c r="A5741" s="375" t="s">
        <v>13101</v>
      </c>
      <c r="B5741" s="330" t="s">
        <v>28467</v>
      </c>
      <c r="C5741" s="375" t="s">
        <v>83</v>
      </c>
      <c r="D5741" s="375" t="s">
        <v>28468</v>
      </c>
      <c r="F5741" t="str">
        <f t="shared" si="182"/>
        <v>87284</v>
      </c>
      <c r="H5741" s="35">
        <f t="shared" si="181"/>
        <v>304.73</v>
      </c>
    </row>
    <row r="5742" spans="1:8" ht="54">
      <c r="A5742" s="375" t="s">
        <v>13102</v>
      </c>
      <c r="B5742" s="330" t="s">
        <v>28469</v>
      </c>
      <c r="C5742" s="375" t="s">
        <v>83</v>
      </c>
      <c r="D5742" s="375" t="s">
        <v>28470</v>
      </c>
      <c r="F5742" t="str">
        <f t="shared" si="182"/>
        <v>87286</v>
      </c>
      <c r="H5742" s="35">
        <f t="shared" si="181"/>
        <v>432.13</v>
      </c>
    </row>
    <row r="5743" spans="1:8" ht="54">
      <c r="A5743" s="375" t="s">
        <v>13103</v>
      </c>
      <c r="B5743" s="330" t="s">
        <v>28471</v>
      </c>
      <c r="C5743" s="375" t="s">
        <v>83</v>
      </c>
      <c r="D5743" s="375" t="s">
        <v>28472</v>
      </c>
      <c r="F5743" t="str">
        <f t="shared" si="182"/>
        <v>87287</v>
      </c>
      <c r="H5743" s="35">
        <f t="shared" si="181"/>
        <v>405.38</v>
      </c>
    </row>
    <row r="5744" spans="1:8" ht="54">
      <c r="A5744" s="375" t="s">
        <v>13104</v>
      </c>
      <c r="B5744" s="330" t="s">
        <v>28473</v>
      </c>
      <c r="C5744" s="375" t="s">
        <v>83</v>
      </c>
      <c r="D5744" s="375" t="s">
        <v>28474</v>
      </c>
      <c r="F5744" t="str">
        <f t="shared" si="182"/>
        <v>87289</v>
      </c>
      <c r="H5744" s="35">
        <f t="shared" si="181"/>
        <v>423.98</v>
      </c>
    </row>
    <row r="5745" spans="1:8" ht="54">
      <c r="A5745" s="375" t="s">
        <v>13105</v>
      </c>
      <c r="B5745" s="330" t="s">
        <v>28475</v>
      </c>
      <c r="C5745" s="375" t="s">
        <v>83</v>
      </c>
      <c r="D5745" s="375" t="s">
        <v>28476</v>
      </c>
      <c r="F5745" t="str">
        <f t="shared" si="182"/>
        <v>87290</v>
      </c>
      <c r="H5745" s="35">
        <f t="shared" si="181"/>
        <v>408.35</v>
      </c>
    </row>
    <row r="5746" spans="1:8" ht="54">
      <c r="A5746" s="375" t="s">
        <v>13106</v>
      </c>
      <c r="B5746" s="330" t="s">
        <v>28477</v>
      </c>
      <c r="C5746" s="375" t="s">
        <v>83</v>
      </c>
      <c r="D5746" s="375" t="s">
        <v>28478</v>
      </c>
      <c r="F5746" t="str">
        <f t="shared" si="182"/>
        <v>87292</v>
      </c>
      <c r="H5746" s="35">
        <f t="shared" si="181"/>
        <v>439.95</v>
      </c>
    </row>
    <row r="5747" spans="1:8" ht="54">
      <c r="A5747" s="375" t="s">
        <v>13107</v>
      </c>
      <c r="B5747" s="330" t="s">
        <v>28479</v>
      </c>
      <c r="C5747" s="375" t="s">
        <v>83</v>
      </c>
      <c r="D5747" s="375" t="s">
        <v>28480</v>
      </c>
      <c r="F5747" t="str">
        <f t="shared" si="182"/>
        <v>87294</v>
      </c>
      <c r="H5747" s="35">
        <f t="shared" si="181"/>
        <v>413.55</v>
      </c>
    </row>
    <row r="5748" spans="1:8" ht="54">
      <c r="A5748" s="375" t="s">
        <v>13108</v>
      </c>
      <c r="B5748" s="330" t="s">
        <v>28481</v>
      </c>
      <c r="C5748" s="375" t="s">
        <v>83</v>
      </c>
      <c r="D5748" s="375" t="s">
        <v>28482</v>
      </c>
      <c r="F5748" t="str">
        <f t="shared" si="182"/>
        <v>87295</v>
      </c>
      <c r="H5748" s="35">
        <f t="shared" si="181"/>
        <v>442.14</v>
      </c>
    </row>
    <row r="5749" spans="1:8" ht="54">
      <c r="A5749" s="375" t="s">
        <v>13109</v>
      </c>
      <c r="B5749" s="330" t="s">
        <v>28483</v>
      </c>
      <c r="C5749" s="375" t="s">
        <v>83</v>
      </c>
      <c r="D5749" s="375" t="s">
        <v>28484</v>
      </c>
      <c r="F5749" t="str">
        <f t="shared" si="182"/>
        <v>87296</v>
      </c>
      <c r="H5749" s="35">
        <f t="shared" si="181"/>
        <v>405.83</v>
      </c>
    </row>
    <row r="5750" spans="1:8" ht="40.5">
      <c r="A5750" s="375" t="s">
        <v>13110</v>
      </c>
      <c r="B5750" s="330" t="s">
        <v>28485</v>
      </c>
      <c r="C5750" s="375" t="s">
        <v>83</v>
      </c>
      <c r="D5750" s="375" t="s">
        <v>28486</v>
      </c>
      <c r="F5750" t="str">
        <f t="shared" si="182"/>
        <v>87298</v>
      </c>
      <c r="H5750" s="35">
        <f t="shared" si="181"/>
        <v>453.5</v>
      </c>
    </row>
    <row r="5751" spans="1:8" ht="40.5">
      <c r="A5751" s="375" t="s">
        <v>13111</v>
      </c>
      <c r="B5751" s="330" t="s">
        <v>28487</v>
      </c>
      <c r="C5751" s="375" t="s">
        <v>83</v>
      </c>
      <c r="D5751" s="375" t="s">
        <v>28488</v>
      </c>
      <c r="F5751" t="str">
        <f t="shared" si="182"/>
        <v>87299</v>
      </c>
      <c r="H5751" s="35">
        <f t="shared" si="181"/>
        <v>296.06</v>
      </c>
    </row>
    <row r="5752" spans="1:8" ht="40.5">
      <c r="A5752" s="375" t="s">
        <v>13112</v>
      </c>
      <c r="B5752" s="330" t="s">
        <v>28489</v>
      </c>
      <c r="C5752" s="375" t="s">
        <v>83</v>
      </c>
      <c r="D5752" s="375" t="s">
        <v>26781</v>
      </c>
      <c r="F5752" t="str">
        <f t="shared" si="182"/>
        <v>87301</v>
      </c>
      <c r="H5752" s="35">
        <f t="shared" si="181"/>
        <v>411.65</v>
      </c>
    </row>
    <row r="5753" spans="1:8" ht="40.5">
      <c r="A5753" s="375" t="s">
        <v>13113</v>
      </c>
      <c r="B5753" s="330" t="s">
        <v>28490</v>
      </c>
      <c r="C5753" s="375" t="s">
        <v>83</v>
      </c>
      <c r="D5753" s="375" t="s">
        <v>28491</v>
      </c>
      <c r="F5753" t="str">
        <f t="shared" si="182"/>
        <v>87302</v>
      </c>
      <c r="H5753" s="35">
        <f t="shared" si="181"/>
        <v>395.31</v>
      </c>
    </row>
    <row r="5754" spans="1:8" ht="40.5">
      <c r="A5754" s="375" t="s">
        <v>13114</v>
      </c>
      <c r="B5754" s="330" t="s">
        <v>28492</v>
      </c>
      <c r="C5754" s="375" t="s">
        <v>83</v>
      </c>
      <c r="D5754" s="375" t="s">
        <v>28493</v>
      </c>
      <c r="F5754" t="str">
        <f t="shared" si="182"/>
        <v>87304</v>
      </c>
      <c r="H5754" s="35">
        <f t="shared" si="181"/>
        <v>367.9</v>
      </c>
    </row>
    <row r="5755" spans="1:8" ht="40.5">
      <c r="A5755" s="375" t="s">
        <v>13115</v>
      </c>
      <c r="B5755" s="330" t="s">
        <v>28494</v>
      </c>
      <c r="C5755" s="375" t="s">
        <v>83</v>
      </c>
      <c r="D5755" s="375" t="s">
        <v>28495</v>
      </c>
      <c r="F5755" t="str">
        <f t="shared" si="182"/>
        <v>87305</v>
      </c>
      <c r="H5755" s="35">
        <f t="shared" si="181"/>
        <v>364.91</v>
      </c>
    </row>
    <row r="5756" spans="1:8" ht="40.5">
      <c r="A5756" s="375" t="s">
        <v>13116</v>
      </c>
      <c r="B5756" s="330" t="s">
        <v>28496</v>
      </c>
      <c r="C5756" s="375" t="s">
        <v>83</v>
      </c>
      <c r="D5756" s="375" t="s">
        <v>28497</v>
      </c>
      <c r="F5756" t="str">
        <f t="shared" si="182"/>
        <v>87307</v>
      </c>
      <c r="H5756" s="35">
        <f t="shared" si="181"/>
        <v>353.95</v>
      </c>
    </row>
    <row r="5757" spans="1:8" ht="40.5">
      <c r="A5757" s="375" t="s">
        <v>13117</v>
      </c>
      <c r="B5757" s="330" t="s">
        <v>28498</v>
      </c>
      <c r="C5757" s="375" t="s">
        <v>83</v>
      </c>
      <c r="D5757" s="375" t="s">
        <v>28499</v>
      </c>
      <c r="F5757" t="str">
        <f t="shared" si="182"/>
        <v>87308</v>
      </c>
      <c r="H5757" s="35">
        <f t="shared" si="181"/>
        <v>338.77</v>
      </c>
    </row>
    <row r="5758" spans="1:8" ht="40.5">
      <c r="A5758" s="375" t="s">
        <v>13118</v>
      </c>
      <c r="B5758" s="330" t="s">
        <v>28500</v>
      </c>
      <c r="C5758" s="375" t="s">
        <v>83</v>
      </c>
      <c r="D5758" s="375" t="s">
        <v>28501</v>
      </c>
      <c r="F5758" t="str">
        <f t="shared" si="182"/>
        <v>87310</v>
      </c>
      <c r="H5758" s="35">
        <f t="shared" si="181"/>
        <v>316.60000000000002</v>
      </c>
    </row>
    <row r="5759" spans="1:8" ht="40.5">
      <c r="A5759" s="375" t="s">
        <v>13119</v>
      </c>
      <c r="B5759" s="330" t="s">
        <v>28502</v>
      </c>
      <c r="C5759" s="375" t="s">
        <v>83</v>
      </c>
      <c r="D5759" s="375" t="s">
        <v>28503</v>
      </c>
      <c r="F5759" t="str">
        <f t="shared" si="182"/>
        <v>87311</v>
      </c>
      <c r="H5759" s="35">
        <f t="shared" si="181"/>
        <v>301.54000000000002</v>
      </c>
    </row>
    <row r="5760" spans="1:8" ht="40.5">
      <c r="A5760" s="375" t="s">
        <v>13120</v>
      </c>
      <c r="B5760" s="330" t="s">
        <v>28504</v>
      </c>
      <c r="C5760" s="375" t="s">
        <v>83</v>
      </c>
      <c r="D5760" s="375" t="s">
        <v>28505</v>
      </c>
      <c r="F5760" t="str">
        <f t="shared" si="182"/>
        <v>87313</v>
      </c>
      <c r="H5760" s="35">
        <f t="shared" si="181"/>
        <v>377.73</v>
      </c>
    </row>
    <row r="5761" spans="1:8" ht="40.5">
      <c r="A5761" s="375" t="s">
        <v>13121</v>
      </c>
      <c r="B5761" s="330" t="s">
        <v>28506</v>
      </c>
      <c r="C5761" s="375" t="s">
        <v>83</v>
      </c>
      <c r="D5761" s="375" t="s">
        <v>28507</v>
      </c>
      <c r="F5761" t="str">
        <f t="shared" si="182"/>
        <v>87314</v>
      </c>
      <c r="H5761" s="35">
        <f t="shared" si="181"/>
        <v>363.79</v>
      </c>
    </row>
    <row r="5762" spans="1:8" ht="40.5">
      <c r="A5762" s="375" t="s">
        <v>13122</v>
      </c>
      <c r="B5762" s="330" t="s">
        <v>28508</v>
      </c>
      <c r="C5762" s="375" t="s">
        <v>83</v>
      </c>
      <c r="D5762" s="375" t="s">
        <v>28509</v>
      </c>
      <c r="F5762" t="str">
        <f t="shared" si="182"/>
        <v>87316</v>
      </c>
      <c r="H5762" s="35">
        <f t="shared" si="181"/>
        <v>348.64</v>
      </c>
    </row>
    <row r="5763" spans="1:8" ht="40.5">
      <c r="A5763" s="375" t="s">
        <v>13123</v>
      </c>
      <c r="B5763" s="330" t="s">
        <v>28510</v>
      </c>
      <c r="C5763" s="375" t="s">
        <v>83</v>
      </c>
      <c r="D5763" s="375" t="s">
        <v>28511</v>
      </c>
      <c r="F5763" t="str">
        <f t="shared" si="182"/>
        <v>87317</v>
      </c>
      <c r="H5763" s="35">
        <f t="shared" si="181"/>
        <v>327.05</v>
      </c>
    </row>
    <row r="5764" spans="1:8" ht="54">
      <c r="A5764" s="375" t="s">
        <v>13124</v>
      </c>
      <c r="B5764" s="330" t="s">
        <v>28512</v>
      </c>
      <c r="C5764" s="375" t="s">
        <v>83</v>
      </c>
      <c r="D5764" s="375" t="s">
        <v>28513</v>
      </c>
      <c r="F5764" t="str">
        <f t="shared" si="182"/>
        <v>87319</v>
      </c>
      <c r="H5764" s="35">
        <f t="shared" si="181"/>
        <v>2192.41</v>
      </c>
    </row>
    <row r="5765" spans="1:8" ht="54">
      <c r="A5765" s="375" t="s">
        <v>13125</v>
      </c>
      <c r="B5765" s="330" t="s">
        <v>28514</v>
      </c>
      <c r="C5765" s="375" t="s">
        <v>83</v>
      </c>
      <c r="D5765" s="375" t="s">
        <v>28515</v>
      </c>
      <c r="F5765" t="str">
        <f t="shared" si="182"/>
        <v>87320</v>
      </c>
      <c r="H5765" s="35">
        <f t="shared" ref="H5765:H5828" si="183">ROUND(D5765*(1+$H$1),2)</f>
        <v>2187.21</v>
      </c>
    </row>
    <row r="5766" spans="1:8" ht="54">
      <c r="A5766" s="375" t="s">
        <v>13126</v>
      </c>
      <c r="B5766" s="330" t="s">
        <v>28516</v>
      </c>
      <c r="C5766" s="375" t="s">
        <v>83</v>
      </c>
      <c r="D5766" s="375" t="s">
        <v>28517</v>
      </c>
      <c r="F5766" t="str">
        <f t="shared" si="182"/>
        <v>87322</v>
      </c>
      <c r="H5766" s="35">
        <f t="shared" si="183"/>
        <v>2265.2399999999998</v>
      </c>
    </row>
    <row r="5767" spans="1:8" ht="54">
      <c r="A5767" s="375" t="s">
        <v>13127</v>
      </c>
      <c r="B5767" s="330" t="s">
        <v>28518</v>
      </c>
      <c r="C5767" s="375" t="s">
        <v>83</v>
      </c>
      <c r="D5767" s="375" t="s">
        <v>28519</v>
      </c>
      <c r="F5767" t="str">
        <f t="shared" si="182"/>
        <v>87323</v>
      </c>
      <c r="H5767" s="35">
        <f t="shared" si="183"/>
        <v>2252.16</v>
      </c>
    </row>
    <row r="5768" spans="1:8" ht="54">
      <c r="A5768" s="375" t="s">
        <v>13128</v>
      </c>
      <c r="B5768" s="330" t="s">
        <v>28520</v>
      </c>
      <c r="C5768" s="375" t="s">
        <v>83</v>
      </c>
      <c r="D5768" s="375" t="s">
        <v>28521</v>
      </c>
      <c r="F5768" t="str">
        <f t="shared" si="182"/>
        <v>87325</v>
      </c>
      <c r="H5768" s="35">
        <f t="shared" si="183"/>
        <v>2214.63</v>
      </c>
    </row>
    <row r="5769" spans="1:8" ht="54">
      <c r="A5769" s="375" t="s">
        <v>13129</v>
      </c>
      <c r="B5769" s="330" t="s">
        <v>28522</v>
      </c>
      <c r="C5769" s="375" t="s">
        <v>83</v>
      </c>
      <c r="D5769" s="375" t="s">
        <v>28523</v>
      </c>
      <c r="F5769" t="str">
        <f t="shared" si="182"/>
        <v>87326</v>
      </c>
      <c r="H5769" s="35">
        <f t="shared" si="183"/>
        <v>2204.33</v>
      </c>
    </row>
    <row r="5770" spans="1:8" ht="67.5">
      <c r="A5770" s="375" t="s">
        <v>13130</v>
      </c>
      <c r="B5770" s="330" t="s">
        <v>28524</v>
      </c>
      <c r="C5770" s="375" t="s">
        <v>83</v>
      </c>
      <c r="D5770" s="375" t="s">
        <v>28525</v>
      </c>
      <c r="F5770" t="str">
        <f t="shared" si="182"/>
        <v>87327</v>
      </c>
      <c r="H5770" s="35">
        <f t="shared" si="183"/>
        <v>337.17</v>
      </c>
    </row>
    <row r="5771" spans="1:8" ht="67.5">
      <c r="A5771" s="375" t="s">
        <v>13131</v>
      </c>
      <c r="B5771" s="330" t="s">
        <v>28526</v>
      </c>
      <c r="C5771" s="375" t="s">
        <v>83</v>
      </c>
      <c r="D5771" s="375" t="s">
        <v>28527</v>
      </c>
      <c r="F5771" t="str">
        <f t="shared" si="182"/>
        <v>87328</v>
      </c>
      <c r="H5771" s="35">
        <f t="shared" si="183"/>
        <v>270.66000000000003</v>
      </c>
    </row>
    <row r="5772" spans="1:8" ht="67.5">
      <c r="A5772" s="375" t="s">
        <v>13132</v>
      </c>
      <c r="B5772" s="330" t="s">
        <v>28528</v>
      </c>
      <c r="C5772" s="375" t="s">
        <v>83</v>
      </c>
      <c r="D5772" s="375" t="s">
        <v>24770</v>
      </c>
      <c r="F5772" t="str">
        <f t="shared" si="182"/>
        <v>87329</v>
      </c>
      <c r="H5772" s="35">
        <f t="shared" si="183"/>
        <v>365.57</v>
      </c>
    </row>
    <row r="5773" spans="1:8" ht="67.5">
      <c r="A5773" s="375" t="s">
        <v>13133</v>
      </c>
      <c r="B5773" s="330" t="s">
        <v>28529</v>
      </c>
      <c r="C5773" s="375" t="s">
        <v>83</v>
      </c>
      <c r="D5773" s="375" t="s">
        <v>28530</v>
      </c>
      <c r="F5773" t="str">
        <f t="shared" si="182"/>
        <v>87330</v>
      </c>
      <c r="H5773" s="35">
        <f t="shared" si="183"/>
        <v>290.74</v>
      </c>
    </row>
    <row r="5774" spans="1:8" ht="67.5">
      <c r="A5774" s="375" t="s">
        <v>13134</v>
      </c>
      <c r="B5774" s="330" t="s">
        <v>28531</v>
      </c>
      <c r="C5774" s="375" t="s">
        <v>83</v>
      </c>
      <c r="D5774" s="375" t="s">
        <v>28532</v>
      </c>
      <c r="F5774" t="str">
        <f t="shared" si="182"/>
        <v>87331</v>
      </c>
      <c r="H5774" s="35">
        <f t="shared" si="183"/>
        <v>457.69</v>
      </c>
    </row>
    <row r="5775" spans="1:8" ht="67.5">
      <c r="A5775" s="375" t="s">
        <v>13135</v>
      </c>
      <c r="B5775" s="330" t="s">
        <v>28533</v>
      </c>
      <c r="C5775" s="375" t="s">
        <v>83</v>
      </c>
      <c r="D5775" s="375" t="s">
        <v>25010</v>
      </c>
      <c r="F5775" t="str">
        <f t="shared" ref="F5775:F5838" si="184">TRIM(A5775)</f>
        <v>87332</v>
      </c>
      <c r="H5775" s="35">
        <f t="shared" si="183"/>
        <v>388.28</v>
      </c>
    </row>
    <row r="5776" spans="1:8" ht="67.5">
      <c r="A5776" s="375" t="s">
        <v>13136</v>
      </c>
      <c r="B5776" s="330" t="s">
        <v>28534</v>
      </c>
      <c r="C5776" s="375" t="s">
        <v>83</v>
      </c>
      <c r="D5776" s="375" t="s">
        <v>28535</v>
      </c>
      <c r="F5776" t="str">
        <f t="shared" si="184"/>
        <v>87333</v>
      </c>
      <c r="H5776" s="35">
        <f t="shared" si="183"/>
        <v>432.61</v>
      </c>
    </row>
    <row r="5777" spans="1:8" ht="67.5">
      <c r="A5777" s="375" t="s">
        <v>13137</v>
      </c>
      <c r="B5777" s="330" t="s">
        <v>28536</v>
      </c>
      <c r="C5777" s="375" t="s">
        <v>83</v>
      </c>
      <c r="D5777" s="375" t="s">
        <v>28537</v>
      </c>
      <c r="F5777" t="str">
        <f t="shared" si="184"/>
        <v>87334</v>
      </c>
      <c r="H5777" s="35">
        <f t="shared" si="183"/>
        <v>389.2</v>
      </c>
    </row>
    <row r="5778" spans="1:8" ht="67.5">
      <c r="A5778" s="375" t="s">
        <v>13138</v>
      </c>
      <c r="B5778" s="330" t="s">
        <v>28538</v>
      </c>
      <c r="C5778" s="375" t="s">
        <v>83</v>
      </c>
      <c r="D5778" s="375" t="s">
        <v>28539</v>
      </c>
      <c r="F5778" t="str">
        <f t="shared" si="184"/>
        <v>87335</v>
      </c>
      <c r="H5778" s="35">
        <f t="shared" si="183"/>
        <v>423.97</v>
      </c>
    </row>
    <row r="5779" spans="1:8" ht="67.5">
      <c r="A5779" s="375" t="s">
        <v>13139</v>
      </c>
      <c r="B5779" s="330" t="s">
        <v>28540</v>
      </c>
      <c r="C5779" s="375" t="s">
        <v>83</v>
      </c>
      <c r="D5779" s="375" t="s">
        <v>28541</v>
      </c>
      <c r="F5779" t="str">
        <f t="shared" si="184"/>
        <v>87336</v>
      </c>
      <c r="H5779" s="35">
        <f t="shared" si="183"/>
        <v>410.03</v>
      </c>
    </row>
    <row r="5780" spans="1:8" ht="67.5">
      <c r="A5780" s="375" t="s">
        <v>13140</v>
      </c>
      <c r="B5780" s="330" t="s">
        <v>28542</v>
      </c>
      <c r="C5780" s="375" t="s">
        <v>83</v>
      </c>
      <c r="D5780" s="375" t="s">
        <v>28543</v>
      </c>
      <c r="F5780" t="str">
        <f t="shared" si="184"/>
        <v>87337</v>
      </c>
      <c r="H5780" s="35">
        <f t="shared" si="183"/>
        <v>423.38</v>
      </c>
    </row>
    <row r="5781" spans="1:8" ht="67.5">
      <c r="A5781" s="375" t="s">
        <v>13141</v>
      </c>
      <c r="B5781" s="330" t="s">
        <v>28544</v>
      </c>
      <c r="C5781" s="375" t="s">
        <v>83</v>
      </c>
      <c r="D5781" s="375" t="s">
        <v>28545</v>
      </c>
      <c r="F5781" t="str">
        <f t="shared" si="184"/>
        <v>87338</v>
      </c>
      <c r="H5781" s="35">
        <f t="shared" si="183"/>
        <v>408.93</v>
      </c>
    </row>
    <row r="5782" spans="1:8" ht="54">
      <c r="A5782" s="375" t="s">
        <v>13142</v>
      </c>
      <c r="B5782" s="330" t="s">
        <v>28546</v>
      </c>
      <c r="C5782" s="375" t="s">
        <v>83</v>
      </c>
      <c r="D5782" s="375" t="s">
        <v>28547</v>
      </c>
      <c r="F5782" t="str">
        <f t="shared" si="184"/>
        <v>87339</v>
      </c>
      <c r="H5782" s="35">
        <f t="shared" si="183"/>
        <v>591.62</v>
      </c>
    </row>
    <row r="5783" spans="1:8" ht="54">
      <c r="A5783" s="375" t="s">
        <v>13143</v>
      </c>
      <c r="B5783" s="330" t="s">
        <v>28548</v>
      </c>
      <c r="C5783" s="375" t="s">
        <v>83</v>
      </c>
      <c r="D5783" s="375" t="s">
        <v>28549</v>
      </c>
      <c r="F5783" t="str">
        <f t="shared" si="184"/>
        <v>87340</v>
      </c>
      <c r="H5783" s="35">
        <f t="shared" si="183"/>
        <v>457.59</v>
      </c>
    </row>
    <row r="5784" spans="1:8" ht="54">
      <c r="A5784" s="375" t="s">
        <v>13144</v>
      </c>
      <c r="B5784" s="330" t="s">
        <v>28550</v>
      </c>
      <c r="C5784" s="375" t="s">
        <v>83</v>
      </c>
      <c r="D5784" s="375" t="s">
        <v>28551</v>
      </c>
      <c r="F5784" t="str">
        <f t="shared" si="184"/>
        <v>87341</v>
      </c>
      <c r="H5784" s="35">
        <f t="shared" si="183"/>
        <v>420.89</v>
      </c>
    </row>
    <row r="5785" spans="1:8" ht="54">
      <c r="A5785" s="375" t="s">
        <v>13145</v>
      </c>
      <c r="B5785" s="330" t="s">
        <v>28552</v>
      </c>
      <c r="C5785" s="375" t="s">
        <v>83</v>
      </c>
      <c r="D5785" s="375" t="s">
        <v>28553</v>
      </c>
      <c r="F5785" t="str">
        <f t="shared" si="184"/>
        <v>87342</v>
      </c>
      <c r="H5785" s="35">
        <f t="shared" si="183"/>
        <v>493.33</v>
      </c>
    </row>
    <row r="5786" spans="1:8" ht="54">
      <c r="A5786" s="375" t="s">
        <v>13146</v>
      </c>
      <c r="B5786" s="330" t="s">
        <v>28554</v>
      </c>
      <c r="C5786" s="375" t="s">
        <v>83</v>
      </c>
      <c r="D5786" s="375" t="s">
        <v>28555</v>
      </c>
      <c r="F5786" t="str">
        <f t="shared" si="184"/>
        <v>87343</v>
      </c>
      <c r="H5786" s="35">
        <f t="shared" si="183"/>
        <v>417.57</v>
      </c>
    </row>
    <row r="5787" spans="1:8" ht="54">
      <c r="A5787" s="375" t="s">
        <v>13147</v>
      </c>
      <c r="B5787" s="330" t="s">
        <v>28556</v>
      </c>
      <c r="C5787" s="375" t="s">
        <v>83</v>
      </c>
      <c r="D5787" s="375" t="s">
        <v>28557</v>
      </c>
      <c r="F5787" t="str">
        <f t="shared" si="184"/>
        <v>87344</v>
      </c>
      <c r="H5787" s="35">
        <f t="shared" si="183"/>
        <v>371.73</v>
      </c>
    </row>
    <row r="5788" spans="1:8" ht="54">
      <c r="A5788" s="375" t="s">
        <v>13148</v>
      </c>
      <c r="B5788" s="330" t="s">
        <v>28558</v>
      </c>
      <c r="C5788" s="375" t="s">
        <v>83</v>
      </c>
      <c r="D5788" s="375" t="s">
        <v>28559</v>
      </c>
      <c r="F5788" t="str">
        <f t="shared" si="184"/>
        <v>87345</v>
      </c>
      <c r="H5788" s="35">
        <f t="shared" si="183"/>
        <v>437.87</v>
      </c>
    </row>
    <row r="5789" spans="1:8" ht="54">
      <c r="A5789" s="375" t="s">
        <v>13149</v>
      </c>
      <c r="B5789" s="330" t="s">
        <v>28560</v>
      </c>
      <c r="C5789" s="375" t="s">
        <v>83</v>
      </c>
      <c r="D5789" s="375" t="s">
        <v>28561</v>
      </c>
      <c r="F5789" t="str">
        <f t="shared" si="184"/>
        <v>87346</v>
      </c>
      <c r="H5789" s="35">
        <f t="shared" si="183"/>
        <v>375.11</v>
      </c>
    </row>
    <row r="5790" spans="1:8" ht="54">
      <c r="A5790" s="375" t="s">
        <v>13150</v>
      </c>
      <c r="B5790" s="330" t="s">
        <v>28562</v>
      </c>
      <c r="C5790" s="375" t="s">
        <v>83</v>
      </c>
      <c r="D5790" s="375" t="s">
        <v>28563</v>
      </c>
      <c r="F5790" t="str">
        <f t="shared" si="184"/>
        <v>87347</v>
      </c>
      <c r="H5790" s="35">
        <f t="shared" si="183"/>
        <v>338.39</v>
      </c>
    </row>
    <row r="5791" spans="1:8" ht="54">
      <c r="A5791" s="375" t="s">
        <v>13151</v>
      </c>
      <c r="B5791" s="330" t="s">
        <v>28564</v>
      </c>
      <c r="C5791" s="375" t="s">
        <v>83</v>
      </c>
      <c r="D5791" s="375" t="s">
        <v>28565</v>
      </c>
      <c r="F5791" t="str">
        <f t="shared" si="184"/>
        <v>87348</v>
      </c>
      <c r="H5791" s="35">
        <f t="shared" si="183"/>
        <v>395.84</v>
      </c>
    </row>
    <row r="5792" spans="1:8" ht="54">
      <c r="A5792" s="375" t="s">
        <v>13152</v>
      </c>
      <c r="B5792" s="330" t="s">
        <v>28566</v>
      </c>
      <c r="C5792" s="375" t="s">
        <v>83</v>
      </c>
      <c r="D5792" s="375" t="s">
        <v>28567</v>
      </c>
      <c r="F5792" t="str">
        <f t="shared" si="184"/>
        <v>87349</v>
      </c>
      <c r="H5792" s="35">
        <f t="shared" si="183"/>
        <v>309.89999999999998</v>
      </c>
    </row>
    <row r="5793" spans="1:8" ht="54">
      <c r="A5793" s="375" t="s">
        <v>13153</v>
      </c>
      <c r="B5793" s="330" t="s">
        <v>28568</v>
      </c>
      <c r="C5793" s="375" t="s">
        <v>83</v>
      </c>
      <c r="D5793" s="375" t="s">
        <v>28569</v>
      </c>
      <c r="F5793" t="str">
        <f t="shared" si="184"/>
        <v>87350</v>
      </c>
      <c r="H5793" s="35">
        <f t="shared" si="183"/>
        <v>368.34</v>
      </c>
    </row>
    <row r="5794" spans="1:8" ht="54">
      <c r="A5794" s="375" t="s">
        <v>13154</v>
      </c>
      <c r="B5794" s="330" t="s">
        <v>28570</v>
      </c>
      <c r="C5794" s="375" t="s">
        <v>83</v>
      </c>
      <c r="D5794" s="375" t="s">
        <v>28571</v>
      </c>
      <c r="F5794" t="str">
        <f t="shared" si="184"/>
        <v>87351</v>
      </c>
      <c r="H5794" s="35">
        <f t="shared" si="183"/>
        <v>288.56</v>
      </c>
    </row>
    <row r="5795" spans="1:8" ht="54">
      <c r="A5795" s="375" t="s">
        <v>13155</v>
      </c>
      <c r="B5795" s="330" t="s">
        <v>28572</v>
      </c>
      <c r="C5795" s="375" t="s">
        <v>83</v>
      </c>
      <c r="D5795" s="375" t="s">
        <v>28573</v>
      </c>
      <c r="F5795" t="str">
        <f t="shared" si="184"/>
        <v>87352</v>
      </c>
      <c r="H5795" s="35">
        <f t="shared" si="183"/>
        <v>468.07</v>
      </c>
    </row>
    <row r="5796" spans="1:8" ht="54">
      <c r="A5796" s="375" t="s">
        <v>13156</v>
      </c>
      <c r="B5796" s="330" t="s">
        <v>28574</v>
      </c>
      <c r="C5796" s="375" t="s">
        <v>83</v>
      </c>
      <c r="D5796" s="375" t="s">
        <v>28575</v>
      </c>
      <c r="F5796" t="str">
        <f t="shared" si="184"/>
        <v>87353</v>
      </c>
      <c r="H5796" s="35">
        <f t="shared" si="183"/>
        <v>386.24</v>
      </c>
    </row>
    <row r="5797" spans="1:8" ht="54">
      <c r="A5797" s="375" t="s">
        <v>13157</v>
      </c>
      <c r="B5797" s="330" t="s">
        <v>28576</v>
      </c>
      <c r="C5797" s="375" t="s">
        <v>83</v>
      </c>
      <c r="D5797" s="375" t="s">
        <v>28577</v>
      </c>
      <c r="F5797" t="str">
        <f t="shared" si="184"/>
        <v>87354</v>
      </c>
      <c r="H5797" s="35">
        <f t="shared" si="183"/>
        <v>345.43</v>
      </c>
    </row>
    <row r="5798" spans="1:8" ht="54">
      <c r="A5798" s="375" t="s">
        <v>13158</v>
      </c>
      <c r="B5798" s="330" t="s">
        <v>28578</v>
      </c>
      <c r="C5798" s="375" t="s">
        <v>83</v>
      </c>
      <c r="D5798" s="375" t="s">
        <v>28579</v>
      </c>
      <c r="F5798" t="str">
        <f t="shared" si="184"/>
        <v>87355</v>
      </c>
      <c r="H5798" s="35">
        <f t="shared" si="183"/>
        <v>392.93</v>
      </c>
    </row>
    <row r="5799" spans="1:8" ht="54">
      <c r="A5799" s="375" t="s">
        <v>13159</v>
      </c>
      <c r="B5799" s="330" t="s">
        <v>28580</v>
      </c>
      <c r="C5799" s="375" t="s">
        <v>83</v>
      </c>
      <c r="D5799" s="375" t="s">
        <v>28581</v>
      </c>
      <c r="F5799" t="str">
        <f t="shared" si="184"/>
        <v>87356</v>
      </c>
      <c r="H5799" s="35">
        <f t="shared" si="183"/>
        <v>336.89</v>
      </c>
    </row>
    <row r="5800" spans="1:8" ht="54">
      <c r="A5800" s="375" t="s">
        <v>13160</v>
      </c>
      <c r="B5800" s="330" t="s">
        <v>28582</v>
      </c>
      <c r="C5800" s="375" t="s">
        <v>83</v>
      </c>
      <c r="D5800" s="375" t="s">
        <v>28583</v>
      </c>
      <c r="F5800" t="str">
        <f t="shared" si="184"/>
        <v>87357</v>
      </c>
      <c r="H5800" s="35">
        <f t="shared" si="183"/>
        <v>307.08999999999997</v>
      </c>
    </row>
    <row r="5801" spans="1:8" ht="67.5">
      <c r="A5801" s="375" t="s">
        <v>13161</v>
      </c>
      <c r="B5801" s="330" t="s">
        <v>28584</v>
      </c>
      <c r="C5801" s="375" t="s">
        <v>83</v>
      </c>
      <c r="D5801" s="375" t="s">
        <v>28585</v>
      </c>
      <c r="F5801" t="str">
        <f t="shared" si="184"/>
        <v>87358</v>
      </c>
      <c r="H5801" s="35">
        <f t="shared" si="183"/>
        <v>2181.44</v>
      </c>
    </row>
    <row r="5802" spans="1:8" ht="67.5">
      <c r="A5802" s="375" t="s">
        <v>13162</v>
      </c>
      <c r="B5802" s="330" t="s">
        <v>28586</v>
      </c>
      <c r="C5802" s="375" t="s">
        <v>83</v>
      </c>
      <c r="D5802" s="375" t="s">
        <v>28587</v>
      </c>
      <c r="F5802" t="str">
        <f t="shared" si="184"/>
        <v>87359</v>
      </c>
      <c r="H5802" s="35">
        <f t="shared" si="183"/>
        <v>2142.71</v>
      </c>
    </row>
    <row r="5803" spans="1:8" ht="67.5">
      <c r="A5803" s="375" t="s">
        <v>13163</v>
      </c>
      <c r="B5803" s="330" t="s">
        <v>28588</v>
      </c>
      <c r="C5803" s="375" t="s">
        <v>83</v>
      </c>
      <c r="D5803" s="375" t="s">
        <v>28589</v>
      </c>
      <c r="F5803" t="str">
        <f t="shared" si="184"/>
        <v>87360</v>
      </c>
      <c r="H5803" s="35">
        <f t="shared" si="183"/>
        <v>2265.0500000000002</v>
      </c>
    </row>
    <row r="5804" spans="1:8" ht="67.5">
      <c r="A5804" s="375" t="s">
        <v>13164</v>
      </c>
      <c r="B5804" s="330" t="s">
        <v>28590</v>
      </c>
      <c r="C5804" s="375" t="s">
        <v>83</v>
      </c>
      <c r="D5804" s="375" t="s">
        <v>28591</v>
      </c>
      <c r="F5804" t="str">
        <f t="shared" si="184"/>
        <v>87361</v>
      </c>
      <c r="H5804" s="35">
        <f t="shared" si="183"/>
        <v>2209.7199999999998</v>
      </c>
    </row>
    <row r="5805" spans="1:8" ht="67.5">
      <c r="A5805" s="375" t="s">
        <v>13165</v>
      </c>
      <c r="B5805" s="330" t="s">
        <v>28592</v>
      </c>
      <c r="C5805" s="375" t="s">
        <v>83</v>
      </c>
      <c r="D5805" s="375" t="s">
        <v>28593</v>
      </c>
      <c r="F5805" t="str">
        <f t="shared" si="184"/>
        <v>87362</v>
      </c>
      <c r="H5805" s="35">
        <f t="shared" si="183"/>
        <v>2195.09</v>
      </c>
    </row>
    <row r="5806" spans="1:8" ht="67.5">
      <c r="A5806" s="375" t="s">
        <v>13166</v>
      </c>
      <c r="B5806" s="330" t="s">
        <v>28594</v>
      </c>
      <c r="C5806" s="375" t="s">
        <v>83</v>
      </c>
      <c r="D5806" s="375" t="s">
        <v>28595</v>
      </c>
      <c r="F5806" t="str">
        <f t="shared" si="184"/>
        <v>87363</v>
      </c>
      <c r="H5806" s="35">
        <f t="shared" si="183"/>
        <v>2210.84</v>
      </c>
    </row>
    <row r="5807" spans="1:8" ht="67.5">
      <c r="A5807" s="375" t="s">
        <v>13167</v>
      </c>
      <c r="B5807" s="330" t="s">
        <v>28596</v>
      </c>
      <c r="C5807" s="375" t="s">
        <v>83</v>
      </c>
      <c r="D5807" s="375" t="s">
        <v>28597</v>
      </c>
      <c r="F5807" t="str">
        <f t="shared" si="184"/>
        <v>87364</v>
      </c>
      <c r="H5807" s="35">
        <f t="shared" si="183"/>
        <v>2162.85</v>
      </c>
    </row>
    <row r="5808" spans="1:8" ht="54">
      <c r="A5808" s="375" t="s">
        <v>13168</v>
      </c>
      <c r="B5808" s="330" t="s">
        <v>28598</v>
      </c>
      <c r="C5808" s="375" t="s">
        <v>83</v>
      </c>
      <c r="D5808" s="375" t="s">
        <v>28599</v>
      </c>
      <c r="F5808" t="str">
        <f t="shared" si="184"/>
        <v>87365</v>
      </c>
      <c r="H5808" s="35">
        <f t="shared" si="183"/>
        <v>389.53</v>
      </c>
    </row>
    <row r="5809" spans="1:8" ht="54">
      <c r="A5809" s="375" t="s">
        <v>13169</v>
      </c>
      <c r="B5809" s="330" t="s">
        <v>28600</v>
      </c>
      <c r="C5809" s="375" t="s">
        <v>83</v>
      </c>
      <c r="D5809" s="375" t="s">
        <v>28601</v>
      </c>
      <c r="F5809" t="str">
        <f t="shared" si="184"/>
        <v>87366</v>
      </c>
      <c r="H5809" s="35">
        <f t="shared" si="183"/>
        <v>412.46</v>
      </c>
    </row>
    <row r="5810" spans="1:8" ht="54">
      <c r="A5810" s="375" t="s">
        <v>13170</v>
      </c>
      <c r="B5810" s="330" t="s">
        <v>28602</v>
      </c>
      <c r="C5810" s="375" t="s">
        <v>83</v>
      </c>
      <c r="D5810" s="375" t="s">
        <v>28603</v>
      </c>
      <c r="F5810" t="str">
        <f t="shared" si="184"/>
        <v>87367</v>
      </c>
      <c r="H5810" s="35">
        <f t="shared" si="183"/>
        <v>510</v>
      </c>
    </row>
    <row r="5811" spans="1:8" ht="54">
      <c r="A5811" s="375" t="s">
        <v>13171</v>
      </c>
      <c r="B5811" s="330" t="s">
        <v>28604</v>
      </c>
      <c r="C5811" s="375" t="s">
        <v>83</v>
      </c>
      <c r="D5811" s="375" t="s">
        <v>28605</v>
      </c>
      <c r="F5811" t="str">
        <f t="shared" si="184"/>
        <v>87368</v>
      </c>
      <c r="H5811" s="35">
        <f t="shared" si="183"/>
        <v>507.56</v>
      </c>
    </row>
    <row r="5812" spans="1:8" ht="54">
      <c r="A5812" s="375" t="s">
        <v>13172</v>
      </c>
      <c r="B5812" s="330" t="s">
        <v>28606</v>
      </c>
      <c r="C5812" s="375" t="s">
        <v>83</v>
      </c>
      <c r="D5812" s="375" t="s">
        <v>28607</v>
      </c>
      <c r="F5812" t="str">
        <f t="shared" si="184"/>
        <v>87369</v>
      </c>
      <c r="H5812" s="35">
        <f t="shared" si="183"/>
        <v>528.02</v>
      </c>
    </row>
    <row r="5813" spans="1:8" ht="54">
      <c r="A5813" s="375" t="s">
        <v>13173</v>
      </c>
      <c r="B5813" s="330" t="s">
        <v>28608</v>
      </c>
      <c r="C5813" s="375" t="s">
        <v>83</v>
      </c>
      <c r="D5813" s="375" t="s">
        <v>28609</v>
      </c>
      <c r="F5813" t="str">
        <f t="shared" si="184"/>
        <v>87370</v>
      </c>
      <c r="H5813" s="35">
        <f t="shared" si="183"/>
        <v>506.58</v>
      </c>
    </row>
    <row r="5814" spans="1:8" ht="54">
      <c r="A5814" s="375" t="s">
        <v>13174</v>
      </c>
      <c r="B5814" s="330" t="s">
        <v>28610</v>
      </c>
      <c r="C5814" s="375" t="s">
        <v>83</v>
      </c>
      <c r="D5814" s="375" t="s">
        <v>28611</v>
      </c>
      <c r="F5814" t="str">
        <f t="shared" si="184"/>
        <v>87371</v>
      </c>
      <c r="H5814" s="35">
        <f t="shared" si="183"/>
        <v>503.91</v>
      </c>
    </row>
    <row r="5815" spans="1:8" ht="40.5">
      <c r="A5815" s="375" t="s">
        <v>13175</v>
      </c>
      <c r="B5815" s="330" t="s">
        <v>28612</v>
      </c>
      <c r="C5815" s="375" t="s">
        <v>83</v>
      </c>
      <c r="D5815" s="375" t="s">
        <v>28613</v>
      </c>
      <c r="F5815" t="str">
        <f t="shared" si="184"/>
        <v>87372</v>
      </c>
      <c r="H5815" s="35">
        <f t="shared" si="183"/>
        <v>553.30999999999995</v>
      </c>
    </row>
    <row r="5816" spans="1:8" ht="40.5">
      <c r="A5816" s="375" t="s">
        <v>13176</v>
      </c>
      <c r="B5816" s="330" t="s">
        <v>28614</v>
      </c>
      <c r="C5816" s="375" t="s">
        <v>83</v>
      </c>
      <c r="D5816" s="375" t="s">
        <v>28615</v>
      </c>
      <c r="F5816" t="str">
        <f t="shared" si="184"/>
        <v>87373</v>
      </c>
      <c r="H5816" s="35">
        <f t="shared" si="183"/>
        <v>492.31</v>
      </c>
    </row>
    <row r="5817" spans="1:8" ht="40.5">
      <c r="A5817" s="375" t="s">
        <v>13177</v>
      </c>
      <c r="B5817" s="330" t="s">
        <v>28616</v>
      </c>
      <c r="C5817" s="375" t="s">
        <v>83</v>
      </c>
      <c r="D5817" s="375" t="s">
        <v>28617</v>
      </c>
      <c r="F5817" t="str">
        <f t="shared" si="184"/>
        <v>87374</v>
      </c>
      <c r="H5817" s="35">
        <f t="shared" si="183"/>
        <v>459.98</v>
      </c>
    </row>
    <row r="5818" spans="1:8" ht="40.5">
      <c r="A5818" s="375" t="s">
        <v>13178</v>
      </c>
      <c r="B5818" s="330" t="s">
        <v>28618</v>
      </c>
      <c r="C5818" s="375" t="s">
        <v>83</v>
      </c>
      <c r="D5818" s="375" t="s">
        <v>28619</v>
      </c>
      <c r="F5818" t="str">
        <f t="shared" si="184"/>
        <v>87375</v>
      </c>
      <c r="H5818" s="35">
        <f t="shared" si="183"/>
        <v>439.76</v>
      </c>
    </row>
    <row r="5819" spans="1:8" ht="40.5">
      <c r="A5819" s="375" t="s">
        <v>13179</v>
      </c>
      <c r="B5819" s="330" t="s">
        <v>28620</v>
      </c>
      <c r="C5819" s="375" t="s">
        <v>83</v>
      </c>
      <c r="D5819" s="375" t="s">
        <v>28621</v>
      </c>
      <c r="F5819" t="str">
        <f t="shared" si="184"/>
        <v>87376</v>
      </c>
      <c r="H5819" s="35">
        <f t="shared" si="183"/>
        <v>406.89</v>
      </c>
    </row>
    <row r="5820" spans="1:8" ht="40.5">
      <c r="A5820" s="375" t="s">
        <v>13180</v>
      </c>
      <c r="B5820" s="330" t="s">
        <v>28622</v>
      </c>
      <c r="C5820" s="375" t="s">
        <v>83</v>
      </c>
      <c r="D5820" s="375" t="s">
        <v>28623</v>
      </c>
      <c r="F5820" t="str">
        <f t="shared" si="184"/>
        <v>87377</v>
      </c>
      <c r="H5820" s="35">
        <f t="shared" si="183"/>
        <v>471.78</v>
      </c>
    </row>
    <row r="5821" spans="1:8" ht="40.5">
      <c r="A5821" s="375" t="s">
        <v>13181</v>
      </c>
      <c r="B5821" s="330" t="s">
        <v>28624</v>
      </c>
      <c r="C5821" s="375" t="s">
        <v>83</v>
      </c>
      <c r="D5821" s="375" t="s">
        <v>28625</v>
      </c>
      <c r="F5821" t="str">
        <f t="shared" si="184"/>
        <v>87378</v>
      </c>
      <c r="H5821" s="35">
        <f t="shared" si="183"/>
        <v>428.74</v>
      </c>
    </row>
    <row r="5822" spans="1:8" ht="40.5">
      <c r="A5822" s="375" t="s">
        <v>13182</v>
      </c>
      <c r="B5822" s="330" t="s">
        <v>28626</v>
      </c>
      <c r="C5822" s="375" t="s">
        <v>83</v>
      </c>
      <c r="D5822" s="375" t="s">
        <v>28627</v>
      </c>
      <c r="F5822" t="str">
        <f t="shared" si="184"/>
        <v>87379</v>
      </c>
      <c r="H5822" s="35">
        <f t="shared" si="183"/>
        <v>2268.7800000000002</v>
      </c>
    </row>
    <row r="5823" spans="1:8" ht="40.5">
      <c r="A5823" s="375" t="s">
        <v>13183</v>
      </c>
      <c r="B5823" s="330" t="s">
        <v>28628</v>
      </c>
      <c r="C5823" s="375" t="s">
        <v>83</v>
      </c>
      <c r="D5823" s="375" t="s">
        <v>28629</v>
      </c>
      <c r="F5823" t="str">
        <f t="shared" si="184"/>
        <v>87380</v>
      </c>
      <c r="H5823" s="35">
        <f t="shared" si="183"/>
        <v>2331.0300000000002</v>
      </c>
    </row>
    <row r="5824" spans="1:8" ht="40.5">
      <c r="A5824" s="375" t="s">
        <v>13184</v>
      </c>
      <c r="B5824" s="330" t="s">
        <v>28630</v>
      </c>
      <c r="C5824" s="375" t="s">
        <v>83</v>
      </c>
      <c r="D5824" s="375" t="s">
        <v>28631</v>
      </c>
      <c r="F5824" t="str">
        <f t="shared" si="184"/>
        <v>87381</v>
      </c>
      <c r="H5824" s="35">
        <f t="shared" si="183"/>
        <v>2289.41</v>
      </c>
    </row>
    <row r="5825" spans="1:8" ht="54">
      <c r="A5825" s="375" t="s">
        <v>13185</v>
      </c>
      <c r="B5825" s="330" t="s">
        <v>28632</v>
      </c>
      <c r="C5825" s="375" t="s">
        <v>83</v>
      </c>
      <c r="D5825" s="375" t="s">
        <v>28633</v>
      </c>
      <c r="F5825" t="str">
        <f t="shared" si="184"/>
        <v>87382</v>
      </c>
      <c r="H5825" s="35">
        <f t="shared" si="183"/>
        <v>1144.71</v>
      </c>
    </row>
    <row r="5826" spans="1:8" ht="54">
      <c r="A5826" s="375" t="s">
        <v>13186</v>
      </c>
      <c r="B5826" s="330" t="s">
        <v>28634</v>
      </c>
      <c r="C5826" s="375" t="s">
        <v>83</v>
      </c>
      <c r="D5826" s="375" t="s">
        <v>28635</v>
      </c>
      <c r="F5826" t="str">
        <f t="shared" si="184"/>
        <v>87383</v>
      </c>
      <c r="H5826" s="35">
        <f t="shared" si="183"/>
        <v>1132.3499999999999</v>
      </c>
    </row>
    <row r="5827" spans="1:8" ht="54">
      <c r="A5827" s="375" t="s">
        <v>13187</v>
      </c>
      <c r="B5827" s="330" t="s">
        <v>28636</v>
      </c>
      <c r="C5827" s="375" t="s">
        <v>83</v>
      </c>
      <c r="D5827" s="375" t="s">
        <v>28637</v>
      </c>
      <c r="F5827" t="str">
        <f t="shared" si="184"/>
        <v>87384</v>
      </c>
      <c r="H5827" s="35">
        <f t="shared" si="183"/>
        <v>1115.83</v>
      </c>
    </row>
    <row r="5828" spans="1:8" ht="40.5">
      <c r="A5828" s="375" t="s">
        <v>13188</v>
      </c>
      <c r="B5828" s="330" t="s">
        <v>28638</v>
      </c>
      <c r="C5828" s="375" t="s">
        <v>83</v>
      </c>
      <c r="D5828" s="375" t="s">
        <v>28639</v>
      </c>
      <c r="F5828" t="str">
        <f t="shared" si="184"/>
        <v>87385</v>
      </c>
      <c r="H5828" s="35">
        <f t="shared" si="183"/>
        <v>1628.56</v>
      </c>
    </row>
    <row r="5829" spans="1:8" ht="40.5">
      <c r="A5829" s="375" t="s">
        <v>13189</v>
      </c>
      <c r="B5829" s="330" t="s">
        <v>28640</v>
      </c>
      <c r="C5829" s="375" t="s">
        <v>83</v>
      </c>
      <c r="D5829" s="375" t="s">
        <v>28641</v>
      </c>
      <c r="F5829" t="str">
        <f t="shared" si="184"/>
        <v>87386</v>
      </c>
      <c r="H5829" s="35">
        <f t="shared" ref="H5829:H5892" si="185">ROUND(D5829*(1+$H$1),2)</f>
        <v>1612.51</v>
      </c>
    </row>
    <row r="5830" spans="1:8" ht="40.5">
      <c r="A5830" s="375" t="s">
        <v>13190</v>
      </c>
      <c r="B5830" s="330" t="s">
        <v>28642</v>
      </c>
      <c r="C5830" s="375" t="s">
        <v>83</v>
      </c>
      <c r="D5830" s="375" t="s">
        <v>28643</v>
      </c>
      <c r="F5830" t="str">
        <f t="shared" si="184"/>
        <v>87387</v>
      </c>
      <c r="H5830" s="35">
        <f t="shared" si="185"/>
        <v>1598.49</v>
      </c>
    </row>
    <row r="5831" spans="1:8" ht="40.5">
      <c r="A5831" s="375" t="s">
        <v>13191</v>
      </c>
      <c r="B5831" s="330" t="s">
        <v>28644</v>
      </c>
      <c r="C5831" s="375" t="s">
        <v>83</v>
      </c>
      <c r="D5831" s="375" t="s">
        <v>28645</v>
      </c>
      <c r="F5831" t="str">
        <f t="shared" si="184"/>
        <v>87388</v>
      </c>
      <c r="H5831" s="35">
        <f t="shared" si="185"/>
        <v>3771.46</v>
      </c>
    </row>
    <row r="5832" spans="1:8" ht="40.5">
      <c r="A5832" s="375" t="s">
        <v>13192</v>
      </c>
      <c r="B5832" s="330" t="s">
        <v>28646</v>
      </c>
      <c r="C5832" s="375" t="s">
        <v>83</v>
      </c>
      <c r="D5832" s="375" t="s">
        <v>28647</v>
      </c>
      <c r="F5832" t="str">
        <f t="shared" si="184"/>
        <v>87389</v>
      </c>
      <c r="H5832" s="35">
        <f t="shared" si="185"/>
        <v>3777.98</v>
      </c>
    </row>
    <row r="5833" spans="1:8" ht="40.5">
      <c r="A5833" s="375" t="s">
        <v>13193</v>
      </c>
      <c r="B5833" s="330" t="s">
        <v>28648</v>
      </c>
      <c r="C5833" s="375" t="s">
        <v>83</v>
      </c>
      <c r="D5833" s="375" t="s">
        <v>28649</v>
      </c>
      <c r="F5833" t="str">
        <f t="shared" si="184"/>
        <v>87390</v>
      </c>
      <c r="H5833" s="35">
        <f t="shared" si="185"/>
        <v>3788.09</v>
      </c>
    </row>
    <row r="5834" spans="1:8" ht="40.5">
      <c r="A5834" s="375" t="s">
        <v>13194</v>
      </c>
      <c r="B5834" s="330" t="s">
        <v>28650</v>
      </c>
      <c r="C5834" s="375" t="s">
        <v>83</v>
      </c>
      <c r="D5834" s="375" t="s">
        <v>28651</v>
      </c>
      <c r="F5834" t="str">
        <f t="shared" si="184"/>
        <v>87391</v>
      </c>
      <c r="H5834" s="35">
        <f t="shared" si="185"/>
        <v>5435.66</v>
      </c>
    </row>
    <row r="5835" spans="1:8" ht="40.5">
      <c r="A5835" s="375" t="s">
        <v>13195</v>
      </c>
      <c r="B5835" s="330" t="s">
        <v>28652</v>
      </c>
      <c r="C5835" s="375" t="s">
        <v>83</v>
      </c>
      <c r="D5835" s="375" t="s">
        <v>28653</v>
      </c>
      <c r="F5835" t="str">
        <f t="shared" si="184"/>
        <v>87393</v>
      </c>
      <c r="H5835" s="35">
        <f t="shared" si="185"/>
        <v>5480.72</v>
      </c>
    </row>
    <row r="5836" spans="1:8" ht="40.5">
      <c r="A5836" s="375" t="s">
        <v>13196</v>
      </c>
      <c r="B5836" s="330" t="s">
        <v>28654</v>
      </c>
      <c r="C5836" s="375" t="s">
        <v>83</v>
      </c>
      <c r="D5836" s="375" t="s">
        <v>28655</v>
      </c>
      <c r="F5836" t="str">
        <f t="shared" si="184"/>
        <v>87394</v>
      </c>
      <c r="H5836" s="35">
        <f t="shared" si="185"/>
        <v>5522.11</v>
      </c>
    </row>
    <row r="5837" spans="1:8" ht="40.5">
      <c r="A5837" s="375" t="s">
        <v>13197</v>
      </c>
      <c r="B5837" s="330" t="s">
        <v>28656</v>
      </c>
      <c r="C5837" s="375" t="s">
        <v>83</v>
      </c>
      <c r="D5837" s="375" t="s">
        <v>28657</v>
      </c>
      <c r="F5837" t="str">
        <f t="shared" si="184"/>
        <v>87395</v>
      </c>
      <c r="H5837" s="35">
        <f t="shared" si="185"/>
        <v>4287.82</v>
      </c>
    </row>
    <row r="5838" spans="1:8" ht="40.5">
      <c r="A5838" s="375" t="s">
        <v>13198</v>
      </c>
      <c r="B5838" s="330" t="s">
        <v>28658</v>
      </c>
      <c r="C5838" s="375" t="s">
        <v>83</v>
      </c>
      <c r="D5838" s="375" t="s">
        <v>28659</v>
      </c>
      <c r="F5838" t="str">
        <f t="shared" si="184"/>
        <v>87396</v>
      </c>
      <c r="H5838" s="35">
        <f t="shared" si="185"/>
        <v>4317.46</v>
      </c>
    </row>
    <row r="5839" spans="1:8" ht="40.5">
      <c r="A5839" s="375" t="s">
        <v>13199</v>
      </c>
      <c r="B5839" s="330" t="s">
        <v>28660</v>
      </c>
      <c r="C5839" s="375" t="s">
        <v>83</v>
      </c>
      <c r="D5839" s="375" t="s">
        <v>28661</v>
      </c>
      <c r="F5839" t="str">
        <f t="shared" ref="F5839:F5902" si="186">TRIM(A5839)</f>
        <v>87397</v>
      </c>
      <c r="H5839" s="35">
        <f t="shared" si="185"/>
        <v>4344.13</v>
      </c>
    </row>
    <row r="5840" spans="1:8" ht="40.5">
      <c r="A5840" s="375" t="s">
        <v>13200</v>
      </c>
      <c r="B5840" s="330" t="s">
        <v>28662</v>
      </c>
      <c r="C5840" s="375" t="s">
        <v>83</v>
      </c>
      <c r="D5840" s="375" t="s">
        <v>28663</v>
      </c>
      <c r="F5840" t="str">
        <f t="shared" si="186"/>
        <v>87398</v>
      </c>
      <c r="H5840" s="35">
        <f t="shared" si="185"/>
        <v>1291.56</v>
      </c>
    </row>
    <row r="5841" spans="1:8" ht="27">
      <c r="A5841" s="375" t="s">
        <v>13201</v>
      </c>
      <c r="B5841" s="330" t="s">
        <v>28664</v>
      </c>
      <c r="C5841" s="375" t="s">
        <v>83</v>
      </c>
      <c r="D5841" s="375" t="s">
        <v>28665</v>
      </c>
      <c r="F5841" t="str">
        <f t="shared" si="186"/>
        <v>87399</v>
      </c>
      <c r="H5841" s="35">
        <f t="shared" si="185"/>
        <v>1780.5</v>
      </c>
    </row>
    <row r="5842" spans="1:8" ht="27">
      <c r="A5842" s="375" t="s">
        <v>13202</v>
      </c>
      <c r="B5842" s="330" t="s">
        <v>28666</v>
      </c>
      <c r="C5842" s="375" t="s">
        <v>83</v>
      </c>
      <c r="D5842" s="375" t="s">
        <v>28667</v>
      </c>
      <c r="F5842" t="str">
        <f t="shared" si="186"/>
        <v>87401</v>
      </c>
      <c r="H5842" s="35">
        <f t="shared" si="185"/>
        <v>5686.82</v>
      </c>
    </row>
    <row r="5843" spans="1:8" ht="27">
      <c r="A5843" s="375" t="s">
        <v>13203</v>
      </c>
      <c r="B5843" s="330" t="s">
        <v>28668</v>
      </c>
      <c r="C5843" s="375" t="s">
        <v>83</v>
      </c>
      <c r="D5843" s="375" t="s">
        <v>28669</v>
      </c>
      <c r="F5843" t="str">
        <f t="shared" si="186"/>
        <v>87402</v>
      </c>
      <c r="H5843" s="35">
        <f t="shared" si="185"/>
        <v>4515.47</v>
      </c>
    </row>
    <row r="5844" spans="1:8" ht="40.5">
      <c r="A5844" s="375" t="s">
        <v>13204</v>
      </c>
      <c r="B5844" s="330" t="s">
        <v>28670</v>
      </c>
      <c r="C5844" s="375" t="s">
        <v>83</v>
      </c>
      <c r="D5844" s="375" t="s">
        <v>28671</v>
      </c>
      <c r="F5844" t="str">
        <f t="shared" si="186"/>
        <v>87404</v>
      </c>
      <c r="H5844" s="35">
        <f t="shared" si="185"/>
        <v>3935.17</v>
      </c>
    </row>
    <row r="5845" spans="1:8" ht="40.5">
      <c r="A5845" s="375" t="s">
        <v>13205</v>
      </c>
      <c r="B5845" s="330" t="s">
        <v>2264</v>
      </c>
      <c r="C5845" s="375" t="s">
        <v>83</v>
      </c>
      <c r="D5845" s="375" t="s">
        <v>28672</v>
      </c>
      <c r="F5845" t="str">
        <f t="shared" si="186"/>
        <v>87405</v>
      </c>
      <c r="H5845" s="35">
        <f t="shared" si="185"/>
        <v>3931.45</v>
      </c>
    </row>
    <row r="5846" spans="1:8" ht="40.5">
      <c r="A5846" s="375" t="s">
        <v>13206</v>
      </c>
      <c r="B5846" s="330" t="s">
        <v>28673</v>
      </c>
      <c r="C5846" s="375" t="s">
        <v>83</v>
      </c>
      <c r="D5846" s="375" t="s">
        <v>28674</v>
      </c>
      <c r="F5846" t="str">
        <f t="shared" si="186"/>
        <v>87407</v>
      </c>
      <c r="H5846" s="35">
        <f t="shared" si="185"/>
        <v>1170.8</v>
      </c>
    </row>
    <row r="5847" spans="1:8" ht="40.5">
      <c r="A5847" s="375" t="s">
        <v>13207</v>
      </c>
      <c r="B5847" s="330" t="s">
        <v>2265</v>
      </c>
      <c r="C5847" s="375" t="s">
        <v>83</v>
      </c>
      <c r="D5847" s="375" t="s">
        <v>28675</v>
      </c>
      <c r="F5847" t="str">
        <f t="shared" si="186"/>
        <v>87408</v>
      </c>
      <c r="H5847" s="35">
        <f t="shared" si="185"/>
        <v>1151.3800000000001</v>
      </c>
    </row>
    <row r="5848" spans="1:8" ht="27">
      <c r="A5848" s="375" t="s">
        <v>13208</v>
      </c>
      <c r="B5848" s="330" t="s">
        <v>28676</v>
      </c>
      <c r="C5848" s="375" t="s">
        <v>83</v>
      </c>
      <c r="D5848" s="375" t="s">
        <v>28677</v>
      </c>
      <c r="F5848" t="str">
        <f t="shared" si="186"/>
        <v>87410</v>
      </c>
      <c r="H5848" s="35">
        <f t="shared" si="185"/>
        <v>846.43</v>
      </c>
    </row>
    <row r="5849" spans="1:8" ht="40.5">
      <c r="A5849" s="375" t="s">
        <v>13209</v>
      </c>
      <c r="B5849" s="330" t="s">
        <v>28678</v>
      </c>
      <c r="C5849" s="375" t="s">
        <v>83</v>
      </c>
      <c r="D5849" s="375" t="s">
        <v>28679</v>
      </c>
      <c r="F5849" t="str">
        <f t="shared" si="186"/>
        <v>88626</v>
      </c>
      <c r="H5849" s="35">
        <f t="shared" si="185"/>
        <v>394.28</v>
      </c>
    </row>
    <row r="5850" spans="1:8" ht="40.5">
      <c r="A5850" s="375" t="s">
        <v>13210</v>
      </c>
      <c r="B5850" s="330" t="s">
        <v>28680</v>
      </c>
      <c r="C5850" s="375" t="s">
        <v>83</v>
      </c>
      <c r="D5850" s="375" t="s">
        <v>28681</v>
      </c>
      <c r="F5850" t="str">
        <f t="shared" si="186"/>
        <v>88627</v>
      </c>
      <c r="H5850" s="35">
        <f t="shared" si="185"/>
        <v>460.67</v>
      </c>
    </row>
    <row r="5851" spans="1:8" ht="40.5">
      <c r="A5851" s="375" t="s">
        <v>13211</v>
      </c>
      <c r="B5851" s="330" t="s">
        <v>28682</v>
      </c>
      <c r="C5851" s="375" t="s">
        <v>83</v>
      </c>
      <c r="D5851" s="375" t="s">
        <v>28683</v>
      </c>
      <c r="F5851" t="str">
        <f t="shared" si="186"/>
        <v>88628</v>
      </c>
      <c r="H5851" s="35">
        <f t="shared" si="185"/>
        <v>374.94</v>
      </c>
    </row>
    <row r="5852" spans="1:8" ht="27">
      <c r="A5852" s="375" t="s">
        <v>13212</v>
      </c>
      <c r="B5852" s="330" t="s">
        <v>28684</v>
      </c>
      <c r="C5852" s="375" t="s">
        <v>83</v>
      </c>
      <c r="D5852" s="375" t="s">
        <v>28685</v>
      </c>
      <c r="F5852" t="str">
        <f t="shared" si="186"/>
        <v>88629</v>
      </c>
      <c r="H5852" s="35">
        <f t="shared" si="185"/>
        <v>448.26</v>
      </c>
    </row>
    <row r="5853" spans="1:8" ht="27">
      <c r="A5853" s="375" t="s">
        <v>13213</v>
      </c>
      <c r="B5853" s="330" t="s">
        <v>3867</v>
      </c>
      <c r="C5853" s="375" t="s">
        <v>83</v>
      </c>
      <c r="D5853" s="375" t="s">
        <v>28686</v>
      </c>
      <c r="F5853" t="str">
        <f t="shared" si="186"/>
        <v>88630</v>
      </c>
      <c r="H5853" s="35">
        <f t="shared" si="185"/>
        <v>317.08</v>
      </c>
    </row>
    <row r="5854" spans="1:8" ht="27">
      <c r="A5854" s="375" t="s">
        <v>13214</v>
      </c>
      <c r="B5854" s="330" t="s">
        <v>28687</v>
      </c>
      <c r="C5854" s="375" t="s">
        <v>83</v>
      </c>
      <c r="D5854" s="375" t="s">
        <v>28688</v>
      </c>
      <c r="F5854" t="str">
        <f t="shared" si="186"/>
        <v>88631</v>
      </c>
      <c r="H5854" s="35">
        <f t="shared" si="185"/>
        <v>400.47</v>
      </c>
    </row>
    <row r="5855" spans="1:8" ht="54">
      <c r="A5855" s="375" t="s">
        <v>13215</v>
      </c>
      <c r="B5855" s="330" t="s">
        <v>28689</v>
      </c>
      <c r="C5855" s="375" t="s">
        <v>83</v>
      </c>
      <c r="D5855" s="375" t="s">
        <v>28690</v>
      </c>
      <c r="F5855" t="str">
        <f t="shared" si="186"/>
        <v>88715</v>
      </c>
      <c r="H5855" s="35">
        <f t="shared" si="185"/>
        <v>411.59</v>
      </c>
    </row>
    <row r="5856" spans="1:8" ht="40.5">
      <c r="A5856" s="375" t="s">
        <v>13216</v>
      </c>
      <c r="B5856" s="330" t="s">
        <v>7178</v>
      </c>
      <c r="C5856" s="375" t="s">
        <v>83</v>
      </c>
      <c r="D5856" s="375" t="s">
        <v>28691</v>
      </c>
      <c r="F5856" t="str">
        <f t="shared" si="186"/>
        <v>95563</v>
      </c>
      <c r="H5856" s="35">
        <f t="shared" si="185"/>
        <v>579.91</v>
      </c>
    </row>
    <row r="5857" spans="1:8" ht="54">
      <c r="A5857" s="375" t="s">
        <v>28692</v>
      </c>
      <c r="B5857" s="330" t="s">
        <v>28693</v>
      </c>
      <c r="C5857" s="375" t="s">
        <v>83</v>
      </c>
      <c r="D5857" s="375" t="s">
        <v>28694</v>
      </c>
      <c r="F5857" t="str">
        <f t="shared" si="186"/>
        <v>100464</v>
      </c>
      <c r="H5857" s="35">
        <f t="shared" si="185"/>
        <v>425.45</v>
      </c>
    </row>
    <row r="5858" spans="1:8" ht="54">
      <c r="A5858" s="375" t="s">
        <v>28695</v>
      </c>
      <c r="B5858" s="330" t="s">
        <v>28696</v>
      </c>
      <c r="C5858" s="375" t="s">
        <v>83</v>
      </c>
      <c r="D5858" s="375" t="s">
        <v>28697</v>
      </c>
      <c r="F5858" t="str">
        <f t="shared" si="186"/>
        <v>100465</v>
      </c>
      <c r="H5858" s="35">
        <f t="shared" si="185"/>
        <v>383.52</v>
      </c>
    </row>
    <row r="5859" spans="1:8" ht="54">
      <c r="A5859" s="375" t="s">
        <v>28698</v>
      </c>
      <c r="B5859" s="330" t="s">
        <v>28699</v>
      </c>
      <c r="C5859" s="375" t="s">
        <v>83</v>
      </c>
      <c r="D5859" s="375" t="s">
        <v>28700</v>
      </c>
      <c r="F5859" t="str">
        <f t="shared" si="186"/>
        <v>100466</v>
      </c>
      <c r="H5859" s="35">
        <f t="shared" si="185"/>
        <v>359.63</v>
      </c>
    </row>
    <row r="5860" spans="1:8" ht="40.5">
      <c r="A5860" s="375" t="s">
        <v>28701</v>
      </c>
      <c r="B5860" s="330" t="s">
        <v>28702</v>
      </c>
      <c r="C5860" s="375" t="s">
        <v>83</v>
      </c>
      <c r="D5860" s="375" t="s">
        <v>28703</v>
      </c>
      <c r="F5860" t="str">
        <f t="shared" si="186"/>
        <v>100468</v>
      </c>
      <c r="H5860" s="35">
        <f t="shared" si="185"/>
        <v>489.78</v>
      </c>
    </row>
    <row r="5861" spans="1:8" ht="40.5">
      <c r="A5861" s="375" t="s">
        <v>28704</v>
      </c>
      <c r="B5861" s="330" t="s">
        <v>28705</v>
      </c>
      <c r="C5861" s="375" t="s">
        <v>83</v>
      </c>
      <c r="D5861" s="375" t="s">
        <v>28706</v>
      </c>
      <c r="F5861" t="str">
        <f t="shared" si="186"/>
        <v>100469</v>
      </c>
      <c r="H5861" s="35">
        <f t="shared" si="185"/>
        <v>368.31</v>
      </c>
    </row>
    <row r="5862" spans="1:8" ht="40.5">
      <c r="A5862" s="375" t="s">
        <v>28707</v>
      </c>
      <c r="B5862" s="330" t="s">
        <v>28708</v>
      </c>
      <c r="C5862" s="375" t="s">
        <v>83</v>
      </c>
      <c r="D5862" s="375" t="s">
        <v>28709</v>
      </c>
      <c r="F5862" t="str">
        <f t="shared" si="186"/>
        <v>100470</v>
      </c>
      <c r="H5862" s="35">
        <f t="shared" si="185"/>
        <v>327.54000000000002</v>
      </c>
    </row>
    <row r="5863" spans="1:8" ht="40.5">
      <c r="A5863" s="375" t="s">
        <v>28710</v>
      </c>
      <c r="B5863" s="330" t="s">
        <v>28711</v>
      </c>
      <c r="C5863" s="375" t="s">
        <v>83</v>
      </c>
      <c r="D5863" s="375" t="s">
        <v>28712</v>
      </c>
      <c r="F5863" t="str">
        <f t="shared" si="186"/>
        <v>100472</v>
      </c>
      <c r="H5863" s="35">
        <f t="shared" si="185"/>
        <v>385.83</v>
      </c>
    </row>
    <row r="5864" spans="1:8" ht="40.5">
      <c r="A5864" s="375" t="s">
        <v>28713</v>
      </c>
      <c r="B5864" s="330" t="s">
        <v>28714</v>
      </c>
      <c r="C5864" s="375" t="s">
        <v>83</v>
      </c>
      <c r="D5864" s="375" t="s">
        <v>28715</v>
      </c>
      <c r="F5864" t="str">
        <f t="shared" si="186"/>
        <v>100473</v>
      </c>
      <c r="H5864" s="35">
        <f t="shared" si="185"/>
        <v>333.06</v>
      </c>
    </row>
    <row r="5865" spans="1:8" ht="40.5">
      <c r="A5865" s="375" t="s">
        <v>28716</v>
      </c>
      <c r="B5865" s="330" t="s">
        <v>28717</v>
      </c>
      <c r="C5865" s="375" t="s">
        <v>83</v>
      </c>
      <c r="D5865" s="375" t="s">
        <v>28718</v>
      </c>
      <c r="F5865" t="str">
        <f t="shared" si="186"/>
        <v>100474</v>
      </c>
      <c r="H5865" s="35">
        <f t="shared" si="185"/>
        <v>306.27</v>
      </c>
    </row>
    <row r="5866" spans="1:8" ht="40.5">
      <c r="A5866" s="375" t="s">
        <v>28719</v>
      </c>
      <c r="B5866" s="330" t="s">
        <v>28720</v>
      </c>
      <c r="C5866" s="375" t="s">
        <v>83</v>
      </c>
      <c r="D5866" s="375" t="s">
        <v>28721</v>
      </c>
      <c r="F5866" t="str">
        <f t="shared" si="186"/>
        <v>100475</v>
      </c>
      <c r="H5866" s="35">
        <f t="shared" si="185"/>
        <v>499.95</v>
      </c>
    </row>
    <row r="5867" spans="1:8" ht="54">
      <c r="A5867" s="375" t="s">
        <v>28722</v>
      </c>
      <c r="B5867" s="330" t="s">
        <v>28723</v>
      </c>
      <c r="C5867" s="375" t="s">
        <v>83</v>
      </c>
      <c r="D5867" s="375" t="s">
        <v>28724</v>
      </c>
      <c r="F5867" t="str">
        <f t="shared" si="186"/>
        <v>100477</v>
      </c>
      <c r="H5867" s="35">
        <f t="shared" si="185"/>
        <v>573.28</v>
      </c>
    </row>
    <row r="5868" spans="1:8" ht="54">
      <c r="A5868" s="375" t="s">
        <v>28725</v>
      </c>
      <c r="B5868" s="330" t="s">
        <v>28726</v>
      </c>
      <c r="C5868" s="375" t="s">
        <v>83</v>
      </c>
      <c r="D5868" s="375" t="s">
        <v>28727</v>
      </c>
      <c r="F5868" t="str">
        <f t="shared" si="186"/>
        <v>100478</v>
      </c>
      <c r="H5868" s="35">
        <f t="shared" si="185"/>
        <v>490.51</v>
      </c>
    </row>
    <row r="5869" spans="1:8" ht="54">
      <c r="A5869" s="375" t="s">
        <v>28728</v>
      </c>
      <c r="B5869" s="330" t="s">
        <v>28729</v>
      </c>
      <c r="C5869" s="375" t="s">
        <v>83</v>
      </c>
      <c r="D5869" s="375" t="s">
        <v>28730</v>
      </c>
      <c r="F5869" t="str">
        <f t="shared" si="186"/>
        <v>100479</v>
      </c>
      <c r="H5869" s="35">
        <f t="shared" si="185"/>
        <v>469.46</v>
      </c>
    </row>
    <row r="5870" spans="1:8" ht="40.5">
      <c r="A5870" s="375" t="s">
        <v>28731</v>
      </c>
      <c r="B5870" s="330" t="s">
        <v>28732</v>
      </c>
      <c r="C5870" s="375" t="s">
        <v>83</v>
      </c>
      <c r="D5870" s="375" t="s">
        <v>28733</v>
      </c>
      <c r="F5870" t="str">
        <f t="shared" si="186"/>
        <v>100480</v>
      </c>
      <c r="H5870" s="35">
        <f t="shared" si="185"/>
        <v>570.70000000000005</v>
      </c>
    </row>
    <row r="5871" spans="1:8" ht="40.5">
      <c r="A5871" s="375" t="s">
        <v>28734</v>
      </c>
      <c r="B5871" s="330" t="s">
        <v>28735</v>
      </c>
      <c r="C5871" s="375" t="s">
        <v>83</v>
      </c>
      <c r="D5871" s="375" t="s">
        <v>28736</v>
      </c>
      <c r="F5871" t="str">
        <f t="shared" si="186"/>
        <v>100481</v>
      </c>
      <c r="H5871" s="35">
        <f t="shared" si="185"/>
        <v>427.75</v>
      </c>
    </row>
    <row r="5872" spans="1:8" ht="54">
      <c r="A5872" s="375" t="s">
        <v>28737</v>
      </c>
      <c r="B5872" s="330" t="s">
        <v>28738</v>
      </c>
      <c r="C5872" s="375" t="s">
        <v>83</v>
      </c>
      <c r="D5872" s="375" t="s">
        <v>28739</v>
      </c>
      <c r="F5872" t="str">
        <f t="shared" si="186"/>
        <v>100483</v>
      </c>
      <c r="H5872" s="35">
        <f t="shared" si="185"/>
        <v>482.8</v>
      </c>
    </row>
    <row r="5873" spans="1:8" ht="54">
      <c r="A5873" s="375" t="s">
        <v>28740</v>
      </c>
      <c r="B5873" s="330" t="s">
        <v>28741</v>
      </c>
      <c r="C5873" s="375" t="s">
        <v>83</v>
      </c>
      <c r="D5873" s="375" t="s">
        <v>28742</v>
      </c>
      <c r="F5873" t="str">
        <f t="shared" si="186"/>
        <v>100484</v>
      </c>
      <c r="H5873" s="35">
        <f t="shared" si="185"/>
        <v>430.86</v>
      </c>
    </row>
    <row r="5874" spans="1:8" ht="54">
      <c r="A5874" s="375" t="s">
        <v>28743</v>
      </c>
      <c r="B5874" s="330" t="s">
        <v>28744</v>
      </c>
      <c r="C5874" s="375" t="s">
        <v>83</v>
      </c>
      <c r="D5874" s="375" t="s">
        <v>28745</v>
      </c>
      <c r="F5874" t="str">
        <f t="shared" si="186"/>
        <v>100485</v>
      </c>
      <c r="H5874" s="35">
        <f t="shared" si="185"/>
        <v>405.28</v>
      </c>
    </row>
    <row r="5875" spans="1:8" ht="40.5">
      <c r="A5875" s="375" t="s">
        <v>28746</v>
      </c>
      <c r="B5875" s="330" t="s">
        <v>28747</v>
      </c>
      <c r="C5875" s="375" t="s">
        <v>83</v>
      </c>
      <c r="D5875" s="375" t="s">
        <v>28748</v>
      </c>
      <c r="F5875" t="str">
        <f t="shared" si="186"/>
        <v>100486</v>
      </c>
      <c r="H5875" s="35">
        <f t="shared" si="185"/>
        <v>502.48</v>
      </c>
    </row>
    <row r="5876" spans="1:8" ht="67.5">
      <c r="A5876" s="375" t="s">
        <v>28749</v>
      </c>
      <c r="B5876" s="330" t="s">
        <v>28750</v>
      </c>
      <c r="C5876" s="375" t="s">
        <v>83</v>
      </c>
      <c r="D5876" s="375" t="s">
        <v>28751</v>
      </c>
      <c r="F5876" t="str">
        <f t="shared" si="186"/>
        <v>100487</v>
      </c>
      <c r="H5876" s="35">
        <f t="shared" si="185"/>
        <v>384.62</v>
      </c>
    </row>
    <row r="5877" spans="1:8" ht="40.5">
      <c r="A5877" s="375" t="s">
        <v>28752</v>
      </c>
      <c r="B5877" s="330" t="s">
        <v>28753</v>
      </c>
      <c r="C5877" s="375" t="s">
        <v>83</v>
      </c>
      <c r="D5877" s="375" t="s">
        <v>28754</v>
      </c>
      <c r="F5877" t="str">
        <f t="shared" si="186"/>
        <v>100488</v>
      </c>
      <c r="H5877" s="35">
        <f t="shared" si="185"/>
        <v>379.36</v>
      </c>
    </row>
    <row r="5878" spans="1:8" ht="40.5">
      <c r="A5878" s="375" t="s">
        <v>28755</v>
      </c>
      <c r="B5878" s="330" t="s">
        <v>28756</v>
      </c>
      <c r="C5878" s="375" t="s">
        <v>83</v>
      </c>
      <c r="D5878" s="375" t="s">
        <v>28757</v>
      </c>
      <c r="F5878" t="str">
        <f t="shared" si="186"/>
        <v>100489</v>
      </c>
      <c r="H5878" s="35">
        <f t="shared" si="185"/>
        <v>368.36</v>
      </c>
    </row>
    <row r="5879" spans="1:8" ht="40.5">
      <c r="A5879" s="375" t="s">
        <v>28758</v>
      </c>
      <c r="B5879" s="330" t="s">
        <v>28759</v>
      </c>
      <c r="C5879" s="375" t="s">
        <v>83</v>
      </c>
      <c r="D5879" s="375" t="s">
        <v>28760</v>
      </c>
      <c r="F5879" t="str">
        <f t="shared" si="186"/>
        <v>100490</v>
      </c>
      <c r="H5879" s="35">
        <f t="shared" si="185"/>
        <v>321.77</v>
      </c>
    </row>
    <row r="5880" spans="1:8" ht="40.5">
      <c r="A5880" s="375" t="s">
        <v>28761</v>
      </c>
      <c r="B5880" s="330" t="s">
        <v>28762</v>
      </c>
      <c r="C5880" s="375" t="s">
        <v>83</v>
      </c>
      <c r="D5880" s="375" t="s">
        <v>28763</v>
      </c>
      <c r="F5880" t="str">
        <f t="shared" si="186"/>
        <v>100491</v>
      </c>
      <c r="H5880" s="35">
        <f t="shared" si="185"/>
        <v>493.86</v>
      </c>
    </row>
    <row r="5881" spans="1:8" ht="40.5">
      <c r="A5881" s="375" t="s">
        <v>28764</v>
      </c>
      <c r="B5881" s="330" t="s">
        <v>28765</v>
      </c>
      <c r="C5881" s="375" t="s">
        <v>83</v>
      </c>
      <c r="D5881" s="375" t="s">
        <v>28766</v>
      </c>
      <c r="F5881" t="str">
        <f t="shared" si="186"/>
        <v>100492</v>
      </c>
      <c r="H5881" s="35">
        <f t="shared" si="185"/>
        <v>422.17</v>
      </c>
    </row>
    <row r="5882" spans="1:8" ht="27">
      <c r="A5882" s="375" t="s">
        <v>13227</v>
      </c>
      <c r="B5882" s="330" t="s">
        <v>7179</v>
      </c>
      <c r="C5882" s="375" t="s">
        <v>83</v>
      </c>
      <c r="D5882" s="375" t="s">
        <v>24874</v>
      </c>
      <c r="F5882" t="str">
        <f t="shared" si="186"/>
        <v>92121</v>
      </c>
      <c r="H5882" s="35">
        <f t="shared" si="185"/>
        <v>26.04</v>
      </c>
    </row>
    <row r="5883" spans="1:8" ht="27">
      <c r="A5883" s="375" t="s">
        <v>13228</v>
      </c>
      <c r="B5883" s="330" t="s">
        <v>7180</v>
      </c>
      <c r="C5883" s="375" t="s">
        <v>83</v>
      </c>
      <c r="D5883" s="375" t="s">
        <v>28767</v>
      </c>
      <c r="F5883" t="str">
        <f t="shared" si="186"/>
        <v>92122</v>
      </c>
      <c r="H5883" s="35">
        <f t="shared" si="185"/>
        <v>43.82</v>
      </c>
    </row>
    <row r="5884" spans="1:8">
      <c r="A5884" s="375" t="s">
        <v>13229</v>
      </c>
      <c r="B5884" s="330" t="s">
        <v>7181</v>
      </c>
      <c r="C5884" s="375" t="s">
        <v>83</v>
      </c>
      <c r="D5884" s="375" t="s">
        <v>27576</v>
      </c>
      <c r="F5884" t="str">
        <f t="shared" si="186"/>
        <v>92123</v>
      </c>
      <c r="H5884" s="35">
        <f t="shared" si="185"/>
        <v>45.31</v>
      </c>
    </row>
    <row r="5885" spans="1:8" ht="27">
      <c r="A5885" s="375" t="s">
        <v>28768</v>
      </c>
      <c r="B5885" s="330" t="s">
        <v>28769</v>
      </c>
      <c r="C5885" s="375" t="s">
        <v>28770</v>
      </c>
      <c r="D5885" s="375" t="s">
        <v>8542</v>
      </c>
      <c r="F5885" t="str">
        <f t="shared" si="186"/>
        <v>100195</v>
      </c>
      <c r="H5885" s="35">
        <f t="shared" si="185"/>
        <v>0.66</v>
      </c>
    </row>
    <row r="5886" spans="1:8" ht="27">
      <c r="A5886" s="375" t="s">
        <v>28771</v>
      </c>
      <c r="B5886" s="330" t="s">
        <v>28772</v>
      </c>
      <c r="C5886" s="375" t="s">
        <v>28770</v>
      </c>
      <c r="D5886" s="375" t="s">
        <v>13225</v>
      </c>
      <c r="F5886" t="str">
        <f t="shared" si="186"/>
        <v>100196</v>
      </c>
      <c r="H5886" s="35">
        <f t="shared" si="185"/>
        <v>1.1100000000000001</v>
      </c>
    </row>
    <row r="5887" spans="1:8" ht="27">
      <c r="A5887" s="375" t="s">
        <v>28773</v>
      </c>
      <c r="B5887" s="330" t="s">
        <v>28774</v>
      </c>
      <c r="C5887" s="375" t="s">
        <v>28770</v>
      </c>
      <c r="D5887" s="375" t="s">
        <v>13737</v>
      </c>
      <c r="F5887" t="str">
        <f t="shared" si="186"/>
        <v>100197</v>
      </c>
      <c r="H5887" s="35">
        <f t="shared" si="185"/>
        <v>1.67</v>
      </c>
    </row>
    <row r="5888" spans="1:8" ht="27">
      <c r="A5888" s="375" t="s">
        <v>28775</v>
      </c>
      <c r="B5888" s="330" t="s">
        <v>28776</v>
      </c>
      <c r="C5888" s="375" t="s">
        <v>28770</v>
      </c>
      <c r="D5888" s="375" t="s">
        <v>8314</v>
      </c>
      <c r="F5888" t="str">
        <f t="shared" si="186"/>
        <v>100198</v>
      </c>
      <c r="H5888" s="35">
        <f t="shared" si="185"/>
        <v>0.23</v>
      </c>
    </row>
    <row r="5889" spans="1:8" ht="27">
      <c r="A5889" s="375" t="s">
        <v>28777</v>
      </c>
      <c r="B5889" s="330" t="s">
        <v>28778</v>
      </c>
      <c r="C5889" s="375" t="s">
        <v>28770</v>
      </c>
      <c r="D5889" s="375" t="s">
        <v>8112</v>
      </c>
      <c r="F5889" t="str">
        <f t="shared" si="186"/>
        <v>100199</v>
      </c>
      <c r="H5889" s="35">
        <f t="shared" si="185"/>
        <v>0.28000000000000003</v>
      </c>
    </row>
    <row r="5890" spans="1:8" ht="27">
      <c r="A5890" s="375" t="s">
        <v>28779</v>
      </c>
      <c r="B5890" s="330" t="s">
        <v>28780</v>
      </c>
      <c r="C5890" s="375" t="s">
        <v>28770</v>
      </c>
      <c r="D5890" s="375" t="s">
        <v>13716</v>
      </c>
      <c r="F5890" t="str">
        <f t="shared" si="186"/>
        <v>100200</v>
      </c>
      <c r="H5890" s="35">
        <f t="shared" si="185"/>
        <v>0.33</v>
      </c>
    </row>
    <row r="5891" spans="1:8" ht="27">
      <c r="A5891" s="375" t="s">
        <v>28781</v>
      </c>
      <c r="B5891" s="330" t="s">
        <v>28782</v>
      </c>
      <c r="C5891" s="375" t="s">
        <v>28770</v>
      </c>
      <c r="D5891" s="375" t="s">
        <v>8226</v>
      </c>
      <c r="F5891" t="str">
        <f t="shared" si="186"/>
        <v>100201</v>
      </c>
      <c r="H5891" s="35">
        <f t="shared" si="185"/>
        <v>0.68</v>
      </c>
    </row>
    <row r="5892" spans="1:8" ht="27">
      <c r="A5892" s="375" t="s">
        <v>28783</v>
      </c>
      <c r="B5892" s="330" t="s">
        <v>28784</v>
      </c>
      <c r="C5892" s="375" t="s">
        <v>28770</v>
      </c>
      <c r="D5892" s="375" t="s">
        <v>8160</v>
      </c>
      <c r="F5892" t="str">
        <f t="shared" si="186"/>
        <v>100202</v>
      </c>
      <c r="H5892" s="35">
        <f t="shared" si="185"/>
        <v>0.79</v>
      </c>
    </row>
    <row r="5893" spans="1:8" ht="27">
      <c r="A5893" s="375" t="s">
        <v>28785</v>
      </c>
      <c r="B5893" s="330" t="s">
        <v>28786</v>
      </c>
      <c r="C5893" s="375" t="s">
        <v>28770</v>
      </c>
      <c r="D5893" s="375" t="s">
        <v>23351</v>
      </c>
      <c r="F5893" t="str">
        <f t="shared" si="186"/>
        <v>100203</v>
      </c>
      <c r="H5893" s="35">
        <f t="shared" ref="H5893:H5956" si="187">ROUND(D5893*(1+$H$1),2)</f>
        <v>0.93</v>
      </c>
    </row>
    <row r="5894" spans="1:8" ht="40.5">
      <c r="A5894" s="375" t="s">
        <v>28787</v>
      </c>
      <c r="B5894" s="330" t="s">
        <v>28788</v>
      </c>
      <c r="C5894" s="375" t="s">
        <v>28770</v>
      </c>
      <c r="D5894" s="375" t="s">
        <v>8920</v>
      </c>
      <c r="F5894" t="str">
        <f t="shared" si="186"/>
        <v>100204</v>
      </c>
      <c r="H5894" s="35">
        <f t="shared" si="187"/>
        <v>0.1</v>
      </c>
    </row>
    <row r="5895" spans="1:8" ht="27">
      <c r="A5895" s="375" t="s">
        <v>28789</v>
      </c>
      <c r="B5895" s="330" t="s">
        <v>28790</v>
      </c>
      <c r="C5895" s="375" t="s">
        <v>2247</v>
      </c>
      <c r="D5895" s="375" t="s">
        <v>28791</v>
      </c>
      <c r="F5895" t="str">
        <f t="shared" si="186"/>
        <v>100205</v>
      </c>
      <c r="H5895" s="35">
        <f t="shared" si="187"/>
        <v>1248.5</v>
      </c>
    </row>
    <row r="5896" spans="1:8" ht="27">
      <c r="A5896" s="375" t="s">
        <v>28792</v>
      </c>
      <c r="B5896" s="330" t="s">
        <v>28793</v>
      </c>
      <c r="C5896" s="375" t="s">
        <v>2247</v>
      </c>
      <c r="D5896" s="375" t="s">
        <v>28794</v>
      </c>
      <c r="F5896" t="str">
        <f t="shared" si="186"/>
        <v>100206</v>
      </c>
      <c r="H5896" s="35">
        <f t="shared" si="187"/>
        <v>902.45</v>
      </c>
    </row>
    <row r="5897" spans="1:8" ht="27">
      <c r="A5897" s="375" t="s">
        <v>28795</v>
      </c>
      <c r="B5897" s="330" t="s">
        <v>28796</v>
      </c>
      <c r="C5897" s="375" t="s">
        <v>2247</v>
      </c>
      <c r="D5897" s="375" t="s">
        <v>28797</v>
      </c>
      <c r="F5897" t="str">
        <f t="shared" si="186"/>
        <v>100207</v>
      </c>
      <c r="H5897" s="35">
        <f t="shared" si="187"/>
        <v>392.84</v>
      </c>
    </row>
    <row r="5898" spans="1:8" ht="40.5">
      <c r="A5898" s="375" t="s">
        <v>28798</v>
      </c>
      <c r="B5898" s="330" t="s">
        <v>28799</v>
      </c>
      <c r="C5898" s="375" t="s">
        <v>28800</v>
      </c>
      <c r="D5898" s="375" t="s">
        <v>13857</v>
      </c>
      <c r="F5898" t="str">
        <f t="shared" si="186"/>
        <v>100208</v>
      </c>
      <c r="H5898" s="35">
        <f t="shared" si="187"/>
        <v>16.52</v>
      </c>
    </row>
    <row r="5899" spans="1:8" ht="40.5">
      <c r="A5899" s="375" t="s">
        <v>28801</v>
      </c>
      <c r="B5899" s="330" t="s">
        <v>28802</v>
      </c>
      <c r="C5899" s="375" t="s">
        <v>28800</v>
      </c>
      <c r="D5899" s="375" t="s">
        <v>13091</v>
      </c>
      <c r="F5899" t="str">
        <f t="shared" si="186"/>
        <v>100209</v>
      </c>
      <c r="H5899" s="35">
        <f t="shared" si="187"/>
        <v>8.26</v>
      </c>
    </row>
    <row r="5900" spans="1:8" ht="40.5">
      <c r="A5900" s="375" t="s">
        <v>28803</v>
      </c>
      <c r="B5900" s="330" t="s">
        <v>28804</v>
      </c>
      <c r="C5900" s="375" t="s">
        <v>28800</v>
      </c>
      <c r="D5900" s="375" t="s">
        <v>22434</v>
      </c>
      <c r="F5900" t="str">
        <f t="shared" si="186"/>
        <v>100210</v>
      </c>
      <c r="H5900" s="35">
        <f t="shared" si="187"/>
        <v>15.21</v>
      </c>
    </row>
    <row r="5901" spans="1:8" ht="40.5">
      <c r="A5901" s="375" t="s">
        <v>28805</v>
      </c>
      <c r="B5901" s="330" t="s">
        <v>28806</v>
      </c>
      <c r="C5901" s="375" t="s">
        <v>28800</v>
      </c>
      <c r="D5901" s="375" t="s">
        <v>8758</v>
      </c>
      <c r="F5901" t="str">
        <f t="shared" si="186"/>
        <v>100211</v>
      </c>
      <c r="H5901" s="35">
        <f t="shared" si="187"/>
        <v>5.87</v>
      </c>
    </row>
    <row r="5902" spans="1:8" ht="40.5">
      <c r="A5902" s="375" t="s">
        <v>28807</v>
      </c>
      <c r="B5902" s="330" t="s">
        <v>28808</v>
      </c>
      <c r="C5902" s="375" t="s">
        <v>28800</v>
      </c>
      <c r="D5902" s="375" t="s">
        <v>9923</v>
      </c>
      <c r="F5902" t="str">
        <f t="shared" si="186"/>
        <v>100212</v>
      </c>
      <c r="H5902" s="35">
        <f t="shared" si="187"/>
        <v>6.48</v>
      </c>
    </row>
    <row r="5903" spans="1:8" ht="40.5">
      <c r="A5903" s="375" t="s">
        <v>28809</v>
      </c>
      <c r="B5903" s="330" t="s">
        <v>28810</v>
      </c>
      <c r="C5903" s="375" t="s">
        <v>28800</v>
      </c>
      <c r="D5903" s="375" t="s">
        <v>12079</v>
      </c>
      <c r="F5903" t="str">
        <f t="shared" ref="F5903:F5925" si="188">TRIM(A5903)</f>
        <v>100213</v>
      </c>
      <c r="H5903" s="35">
        <f t="shared" si="187"/>
        <v>2.3199999999999998</v>
      </c>
    </row>
    <row r="5904" spans="1:8" ht="40.5">
      <c r="A5904" s="375" t="s">
        <v>28811</v>
      </c>
      <c r="B5904" s="330" t="s">
        <v>28812</v>
      </c>
      <c r="C5904" s="375" t="s">
        <v>28800</v>
      </c>
      <c r="D5904" s="375" t="s">
        <v>24773</v>
      </c>
      <c r="F5904" t="str">
        <f t="shared" si="188"/>
        <v>100214</v>
      </c>
      <c r="H5904" s="35">
        <f t="shared" si="187"/>
        <v>3.57</v>
      </c>
    </row>
    <row r="5905" spans="1:8" ht="40.5">
      <c r="A5905" s="375" t="s">
        <v>28813</v>
      </c>
      <c r="B5905" s="330" t="s">
        <v>28814</v>
      </c>
      <c r="C5905" s="375" t="s">
        <v>28800</v>
      </c>
      <c r="D5905" s="375" t="s">
        <v>8300</v>
      </c>
      <c r="F5905" t="str">
        <f t="shared" si="188"/>
        <v>100215</v>
      </c>
      <c r="H5905" s="35">
        <f t="shared" si="187"/>
        <v>3.06</v>
      </c>
    </row>
    <row r="5906" spans="1:8" ht="40.5">
      <c r="A5906" s="375" t="s">
        <v>28815</v>
      </c>
      <c r="B5906" s="330" t="s">
        <v>28816</v>
      </c>
      <c r="C5906" s="375" t="s">
        <v>28800</v>
      </c>
      <c r="D5906" s="375" t="s">
        <v>13233</v>
      </c>
      <c r="F5906" t="str">
        <f t="shared" si="188"/>
        <v>100216</v>
      </c>
      <c r="H5906" s="35">
        <f t="shared" si="187"/>
        <v>0.82</v>
      </c>
    </row>
    <row r="5907" spans="1:8" ht="40.5">
      <c r="A5907" s="375" t="s">
        <v>28817</v>
      </c>
      <c r="B5907" s="330" t="s">
        <v>28818</v>
      </c>
      <c r="C5907" s="375" t="s">
        <v>28800</v>
      </c>
      <c r="D5907" s="375" t="s">
        <v>23348</v>
      </c>
      <c r="F5907" t="str">
        <f t="shared" si="188"/>
        <v>100217</v>
      </c>
      <c r="H5907" s="35">
        <f t="shared" si="187"/>
        <v>2.8</v>
      </c>
    </row>
    <row r="5908" spans="1:8" ht="54">
      <c r="A5908" s="375" t="s">
        <v>28819</v>
      </c>
      <c r="B5908" s="330" t="s">
        <v>28820</v>
      </c>
      <c r="C5908" s="375" t="s">
        <v>28800</v>
      </c>
      <c r="D5908" s="375" t="s">
        <v>22591</v>
      </c>
      <c r="F5908" t="str">
        <f t="shared" si="188"/>
        <v>100218</v>
      </c>
      <c r="H5908" s="35">
        <f t="shared" si="187"/>
        <v>1.9</v>
      </c>
    </row>
    <row r="5909" spans="1:8" ht="54">
      <c r="A5909" s="375" t="s">
        <v>28821</v>
      </c>
      <c r="B5909" s="330" t="s">
        <v>28822</v>
      </c>
      <c r="C5909" s="375" t="s">
        <v>28800</v>
      </c>
      <c r="D5909" s="375" t="s">
        <v>13231</v>
      </c>
      <c r="F5909" t="str">
        <f t="shared" si="188"/>
        <v>100219</v>
      </c>
      <c r="H5909" s="35">
        <f t="shared" si="187"/>
        <v>0.42</v>
      </c>
    </row>
    <row r="5910" spans="1:8" ht="40.5">
      <c r="A5910" s="375" t="s">
        <v>28823</v>
      </c>
      <c r="B5910" s="330" t="s">
        <v>28824</v>
      </c>
      <c r="C5910" s="375" t="s">
        <v>28825</v>
      </c>
      <c r="D5910" s="375" t="s">
        <v>27520</v>
      </c>
      <c r="F5910" t="str">
        <f t="shared" si="188"/>
        <v>100220</v>
      </c>
      <c r="H5910" s="35">
        <f t="shared" si="187"/>
        <v>23.73</v>
      </c>
    </row>
    <row r="5911" spans="1:8" ht="40.5">
      <c r="A5911" s="375" t="s">
        <v>28826</v>
      </c>
      <c r="B5911" s="330" t="s">
        <v>28827</v>
      </c>
      <c r="C5911" s="375" t="s">
        <v>28825</v>
      </c>
      <c r="D5911" s="375" t="s">
        <v>8467</v>
      </c>
      <c r="F5911" t="str">
        <f t="shared" si="188"/>
        <v>100221</v>
      </c>
      <c r="H5911" s="35">
        <f t="shared" si="187"/>
        <v>26.89</v>
      </c>
    </row>
    <row r="5912" spans="1:8" ht="40.5">
      <c r="A5912" s="375" t="s">
        <v>28828</v>
      </c>
      <c r="B5912" s="330" t="s">
        <v>28829</v>
      </c>
      <c r="C5912" s="375" t="s">
        <v>28825</v>
      </c>
      <c r="D5912" s="375" t="s">
        <v>23469</v>
      </c>
      <c r="F5912" t="str">
        <f t="shared" si="188"/>
        <v>100222</v>
      </c>
      <c r="H5912" s="35">
        <f t="shared" si="187"/>
        <v>10.19</v>
      </c>
    </row>
    <row r="5913" spans="1:8" ht="40.5">
      <c r="A5913" s="375" t="s">
        <v>28830</v>
      </c>
      <c r="B5913" s="330" t="s">
        <v>28831</v>
      </c>
      <c r="C5913" s="375" t="s">
        <v>28825</v>
      </c>
      <c r="D5913" s="375" t="s">
        <v>22450</v>
      </c>
      <c r="F5913" t="str">
        <f t="shared" si="188"/>
        <v>100223</v>
      </c>
      <c r="H5913" s="35">
        <f t="shared" si="187"/>
        <v>4.76</v>
      </c>
    </row>
    <row r="5914" spans="1:8" ht="40.5">
      <c r="A5914" s="375" t="s">
        <v>28832</v>
      </c>
      <c r="B5914" s="330" t="s">
        <v>28833</v>
      </c>
      <c r="C5914" s="375" t="s">
        <v>28825</v>
      </c>
      <c r="D5914" s="375" t="s">
        <v>23348</v>
      </c>
      <c r="F5914" t="str">
        <f t="shared" si="188"/>
        <v>100224</v>
      </c>
      <c r="H5914" s="35">
        <f t="shared" si="187"/>
        <v>2.8</v>
      </c>
    </row>
    <row r="5915" spans="1:8" ht="27">
      <c r="A5915" s="375" t="s">
        <v>28834</v>
      </c>
      <c r="B5915" s="330" t="s">
        <v>28835</v>
      </c>
      <c r="C5915" s="375" t="s">
        <v>28836</v>
      </c>
      <c r="D5915" s="375" t="s">
        <v>12322</v>
      </c>
      <c r="F5915" t="str">
        <f t="shared" si="188"/>
        <v>100225</v>
      </c>
      <c r="H5915" s="35">
        <f t="shared" si="187"/>
        <v>1.86</v>
      </c>
    </row>
    <row r="5916" spans="1:8" ht="27">
      <c r="A5916" s="375" t="s">
        <v>28837</v>
      </c>
      <c r="B5916" s="330" t="s">
        <v>28838</v>
      </c>
      <c r="C5916" s="375" t="s">
        <v>28836</v>
      </c>
      <c r="D5916" s="375" t="s">
        <v>8775</v>
      </c>
      <c r="F5916" t="str">
        <f t="shared" si="188"/>
        <v>100226</v>
      </c>
      <c r="H5916" s="35">
        <f t="shared" si="187"/>
        <v>0.56999999999999995</v>
      </c>
    </row>
    <row r="5917" spans="1:8" ht="27">
      <c r="A5917" s="375" t="s">
        <v>28839</v>
      </c>
      <c r="B5917" s="330" t="s">
        <v>28840</v>
      </c>
      <c r="C5917" s="375" t="s">
        <v>28836</v>
      </c>
      <c r="D5917" s="375" t="s">
        <v>8648</v>
      </c>
      <c r="F5917" t="str">
        <f t="shared" si="188"/>
        <v>100227</v>
      </c>
      <c r="H5917" s="35">
        <f t="shared" si="187"/>
        <v>0.86</v>
      </c>
    </row>
    <row r="5918" spans="1:8" ht="40.5">
      <c r="A5918" s="375" t="s">
        <v>28841</v>
      </c>
      <c r="B5918" s="330" t="s">
        <v>28842</v>
      </c>
      <c r="C5918" s="375" t="s">
        <v>28836</v>
      </c>
      <c r="D5918" s="375" t="s">
        <v>8207</v>
      </c>
      <c r="F5918" t="str">
        <f t="shared" si="188"/>
        <v>100228</v>
      </c>
      <c r="H5918" s="35">
        <f t="shared" si="187"/>
        <v>0.26</v>
      </c>
    </row>
    <row r="5919" spans="1:8" ht="27">
      <c r="A5919" s="375" t="s">
        <v>28843</v>
      </c>
      <c r="B5919" s="330" t="s">
        <v>28844</v>
      </c>
      <c r="C5919" s="375" t="s">
        <v>71</v>
      </c>
      <c r="D5919" s="375" t="s">
        <v>8750</v>
      </c>
      <c r="F5919" t="str">
        <f t="shared" si="188"/>
        <v>100229</v>
      </c>
      <c r="H5919" s="35">
        <f t="shared" si="187"/>
        <v>0.01</v>
      </c>
    </row>
    <row r="5920" spans="1:8" ht="27">
      <c r="A5920" s="375" t="s">
        <v>28845</v>
      </c>
      <c r="B5920" s="330" t="s">
        <v>28846</v>
      </c>
      <c r="C5920" s="375" t="s">
        <v>71</v>
      </c>
      <c r="D5920" s="375" t="s">
        <v>8750</v>
      </c>
      <c r="F5920" t="str">
        <f t="shared" si="188"/>
        <v>100230</v>
      </c>
      <c r="H5920" s="35">
        <f t="shared" si="187"/>
        <v>0.01</v>
      </c>
    </row>
    <row r="5921" spans="1:8" ht="27">
      <c r="A5921" s="375" t="s">
        <v>28847</v>
      </c>
      <c r="B5921" s="330" t="s">
        <v>28848</v>
      </c>
      <c r="C5921" s="375" t="s">
        <v>71</v>
      </c>
      <c r="D5921" s="375" t="s">
        <v>8216</v>
      </c>
      <c r="F5921" t="str">
        <f t="shared" si="188"/>
        <v>100231</v>
      </c>
      <c r="H5921" s="35">
        <f t="shared" si="187"/>
        <v>0.03</v>
      </c>
    </row>
    <row r="5922" spans="1:8" ht="40.5">
      <c r="A5922" s="375" t="s">
        <v>28849</v>
      </c>
      <c r="B5922" s="330" t="s">
        <v>28850</v>
      </c>
      <c r="C5922" s="375" t="s">
        <v>113</v>
      </c>
      <c r="D5922" s="375" t="s">
        <v>8392</v>
      </c>
      <c r="F5922" t="str">
        <f t="shared" si="188"/>
        <v>100232</v>
      </c>
      <c r="H5922" s="35">
        <f t="shared" si="187"/>
        <v>0.31</v>
      </c>
    </row>
    <row r="5923" spans="1:8" ht="40.5">
      <c r="A5923" s="375" t="s">
        <v>28851</v>
      </c>
      <c r="B5923" s="330" t="s">
        <v>28852</v>
      </c>
      <c r="C5923" s="375" t="s">
        <v>113</v>
      </c>
      <c r="D5923" s="375" t="s">
        <v>8409</v>
      </c>
      <c r="F5923" t="str">
        <f t="shared" si="188"/>
        <v>100233</v>
      </c>
      <c r="H5923" s="35">
        <f t="shared" si="187"/>
        <v>0.15</v>
      </c>
    </row>
    <row r="5924" spans="1:8" ht="40.5">
      <c r="A5924" s="375" t="s">
        <v>28853</v>
      </c>
      <c r="B5924" s="330" t="s">
        <v>28854</v>
      </c>
      <c r="C5924" s="375" t="s">
        <v>73</v>
      </c>
      <c r="D5924" s="375" t="s">
        <v>13218</v>
      </c>
      <c r="F5924" t="str">
        <f t="shared" si="188"/>
        <v>100234</v>
      </c>
      <c r="H5924" s="35">
        <f t="shared" si="187"/>
        <v>0.46</v>
      </c>
    </row>
    <row r="5925" spans="1:8" ht="27">
      <c r="A5925" s="375" t="s">
        <v>28855</v>
      </c>
      <c r="B5925" s="330" t="s">
        <v>28856</v>
      </c>
      <c r="C5925" s="375" t="s">
        <v>69</v>
      </c>
      <c r="D5925" s="375" t="s">
        <v>8216</v>
      </c>
      <c r="F5925" t="str">
        <f t="shared" si="188"/>
        <v>100235</v>
      </c>
      <c r="H5925" s="35">
        <f t="shared" si="187"/>
        <v>0.03</v>
      </c>
    </row>
    <row r="5926" spans="1:8" ht="40.5">
      <c r="A5926" s="375" t="s">
        <v>28857</v>
      </c>
      <c r="B5926" s="330" t="s">
        <v>28858</v>
      </c>
      <c r="C5926" s="375" t="s">
        <v>28859</v>
      </c>
      <c r="D5926" s="375" t="s">
        <v>17901</v>
      </c>
      <c r="H5926" s="35">
        <f t="shared" si="187"/>
        <v>2.36</v>
      </c>
    </row>
    <row r="5927" spans="1:8" ht="40.5">
      <c r="A5927" s="375" t="s">
        <v>28860</v>
      </c>
      <c r="B5927" s="330" t="s">
        <v>28861</v>
      </c>
      <c r="C5927" s="375" t="s">
        <v>28859</v>
      </c>
      <c r="D5927" s="375" t="s">
        <v>8335</v>
      </c>
      <c r="H5927" s="35">
        <f t="shared" si="187"/>
        <v>2.83</v>
      </c>
    </row>
    <row r="5928" spans="1:8" ht="40.5">
      <c r="A5928" s="375" t="s">
        <v>28862</v>
      </c>
      <c r="B5928" s="330" t="s">
        <v>28863</v>
      </c>
      <c r="C5928" s="375" t="s">
        <v>28859</v>
      </c>
      <c r="D5928" s="375" t="s">
        <v>13735</v>
      </c>
      <c r="H5928" s="35">
        <f t="shared" si="187"/>
        <v>4.53</v>
      </c>
    </row>
    <row r="5929" spans="1:8" ht="40.5">
      <c r="A5929" s="375" t="s">
        <v>28864</v>
      </c>
      <c r="B5929" s="330" t="s">
        <v>28865</v>
      </c>
      <c r="C5929" s="375" t="s">
        <v>28859</v>
      </c>
      <c r="D5929" s="375" t="s">
        <v>13926</v>
      </c>
      <c r="H5929" s="35">
        <f t="shared" si="187"/>
        <v>5.67</v>
      </c>
    </row>
    <row r="5930" spans="1:8" ht="40.5">
      <c r="A5930" s="375" t="s">
        <v>28866</v>
      </c>
      <c r="B5930" s="330" t="s">
        <v>28867</v>
      </c>
      <c r="C5930" s="375" t="s">
        <v>28859</v>
      </c>
      <c r="D5930" s="375" t="s">
        <v>13785</v>
      </c>
      <c r="H5930" s="35">
        <f t="shared" si="187"/>
        <v>3.4</v>
      </c>
    </row>
    <row r="5931" spans="1:8" ht="54">
      <c r="A5931" s="375" t="s">
        <v>28868</v>
      </c>
      <c r="B5931" s="330" t="s">
        <v>28869</v>
      </c>
      <c r="C5931" s="375" t="s">
        <v>28859</v>
      </c>
      <c r="D5931" s="375" t="s">
        <v>13926</v>
      </c>
      <c r="H5931" s="35">
        <f t="shared" si="187"/>
        <v>5.67</v>
      </c>
    </row>
    <row r="5932" spans="1:8" ht="54">
      <c r="A5932" s="375" t="s">
        <v>28870</v>
      </c>
      <c r="B5932" s="330" t="s">
        <v>28871</v>
      </c>
      <c r="C5932" s="375" t="s">
        <v>28859</v>
      </c>
      <c r="D5932" s="375" t="s">
        <v>21747</v>
      </c>
      <c r="H5932" s="35">
        <f t="shared" si="187"/>
        <v>16.77</v>
      </c>
    </row>
    <row r="5933" spans="1:8" ht="40.5">
      <c r="A5933" s="375" t="s">
        <v>28872</v>
      </c>
      <c r="B5933" s="330" t="s">
        <v>28873</v>
      </c>
      <c r="C5933" s="375" t="s">
        <v>28859</v>
      </c>
      <c r="D5933" s="375" t="s">
        <v>22169</v>
      </c>
      <c r="H5933" s="35">
        <f t="shared" si="187"/>
        <v>2.72</v>
      </c>
    </row>
    <row r="5934" spans="1:8" ht="40.5">
      <c r="A5934" s="375" t="s">
        <v>28874</v>
      </c>
      <c r="B5934" s="330" t="s">
        <v>28875</v>
      </c>
      <c r="C5934" s="375" t="s">
        <v>28859</v>
      </c>
      <c r="D5934" s="375" t="s">
        <v>13785</v>
      </c>
      <c r="H5934" s="35">
        <f t="shared" si="187"/>
        <v>3.4</v>
      </c>
    </row>
    <row r="5935" spans="1:8" ht="40.5">
      <c r="A5935" s="375" t="s">
        <v>28876</v>
      </c>
      <c r="B5935" s="330" t="s">
        <v>28877</v>
      </c>
      <c r="C5935" s="375" t="s">
        <v>28859</v>
      </c>
      <c r="D5935" s="375" t="s">
        <v>14359</v>
      </c>
      <c r="H5935" s="35">
        <f t="shared" si="187"/>
        <v>6.8</v>
      </c>
    </row>
    <row r="5936" spans="1:8" ht="67.5">
      <c r="A5936" s="375" t="s">
        <v>28878</v>
      </c>
      <c r="B5936" s="330" t="s">
        <v>28879</v>
      </c>
      <c r="C5936" s="375" t="s">
        <v>28859</v>
      </c>
      <c r="D5936" s="375" t="s">
        <v>8153</v>
      </c>
      <c r="H5936" s="35">
        <f t="shared" si="187"/>
        <v>2.2599999999999998</v>
      </c>
    </row>
    <row r="5937" spans="1:8" ht="67.5">
      <c r="A5937" s="375" t="s">
        <v>28880</v>
      </c>
      <c r="B5937" s="330" t="s">
        <v>28881</v>
      </c>
      <c r="C5937" s="375" t="s">
        <v>28859</v>
      </c>
      <c r="D5937" s="375" t="s">
        <v>8335</v>
      </c>
      <c r="H5937" s="35">
        <f t="shared" si="187"/>
        <v>2.83</v>
      </c>
    </row>
    <row r="5938" spans="1:8" ht="67.5">
      <c r="A5938" s="375" t="s">
        <v>28882</v>
      </c>
      <c r="B5938" s="330" t="s">
        <v>28883</v>
      </c>
      <c r="C5938" s="375" t="s">
        <v>28859</v>
      </c>
      <c r="D5938" s="375" t="s">
        <v>25418</v>
      </c>
      <c r="H5938" s="35">
        <f t="shared" si="187"/>
        <v>11.18</v>
      </c>
    </row>
    <row r="5939" spans="1:8" ht="54">
      <c r="A5939" s="375" t="s">
        <v>28884</v>
      </c>
      <c r="B5939" s="330" t="s">
        <v>28885</v>
      </c>
      <c r="C5939" s="375" t="s">
        <v>28859</v>
      </c>
      <c r="D5939" s="375" t="s">
        <v>8153</v>
      </c>
      <c r="H5939" s="35">
        <f t="shared" si="187"/>
        <v>2.2599999999999998</v>
      </c>
    </row>
    <row r="5940" spans="1:8" ht="54">
      <c r="A5940" s="375" t="s">
        <v>28886</v>
      </c>
      <c r="B5940" s="330" t="s">
        <v>28887</v>
      </c>
      <c r="C5940" s="375" t="s">
        <v>28859</v>
      </c>
      <c r="D5940" s="375" t="s">
        <v>23836</v>
      </c>
      <c r="H5940" s="35">
        <f t="shared" si="187"/>
        <v>3.78</v>
      </c>
    </row>
    <row r="5941" spans="1:8" ht="54">
      <c r="A5941" s="375" t="s">
        <v>28888</v>
      </c>
      <c r="B5941" s="330" t="s">
        <v>28889</v>
      </c>
      <c r="C5941" s="375" t="s">
        <v>28859</v>
      </c>
      <c r="D5941" s="375" t="s">
        <v>25418</v>
      </c>
      <c r="H5941" s="35">
        <f t="shared" si="187"/>
        <v>11.18</v>
      </c>
    </row>
    <row r="5942" spans="1:8" ht="54">
      <c r="A5942" s="375" t="s">
        <v>28890</v>
      </c>
      <c r="B5942" s="330" t="s">
        <v>28891</v>
      </c>
      <c r="C5942" s="375" t="s">
        <v>28859</v>
      </c>
      <c r="D5942" s="375" t="s">
        <v>21747</v>
      </c>
      <c r="H5942" s="35">
        <f t="shared" si="187"/>
        <v>16.77</v>
      </c>
    </row>
    <row r="5943" spans="1:8" ht="54">
      <c r="A5943" s="375" t="s">
        <v>28892</v>
      </c>
      <c r="B5943" s="330" t="s">
        <v>28893</v>
      </c>
      <c r="C5943" s="375" t="s">
        <v>28859</v>
      </c>
      <c r="D5943" s="375" t="s">
        <v>14957</v>
      </c>
      <c r="H5943" s="35">
        <f t="shared" si="187"/>
        <v>22.36</v>
      </c>
    </row>
    <row r="5944" spans="1:8" ht="54">
      <c r="A5944" s="375" t="s">
        <v>28894</v>
      </c>
      <c r="B5944" s="330" t="s">
        <v>28895</v>
      </c>
      <c r="C5944" s="375" t="s">
        <v>28859</v>
      </c>
      <c r="D5944" s="375" t="s">
        <v>25216</v>
      </c>
      <c r="H5944" s="35">
        <f t="shared" si="187"/>
        <v>33.54</v>
      </c>
    </row>
    <row r="5945" spans="1:8" ht="40.5">
      <c r="A5945" s="375" t="s">
        <v>28896</v>
      </c>
      <c r="B5945" s="330" t="s">
        <v>28897</v>
      </c>
      <c r="C5945" s="375" t="s">
        <v>28859</v>
      </c>
      <c r="D5945" s="375" t="s">
        <v>23340</v>
      </c>
      <c r="H5945" s="35">
        <f t="shared" si="187"/>
        <v>11.35</v>
      </c>
    </row>
    <row r="5946" spans="1:8" ht="40.5">
      <c r="A5946" s="375" t="s">
        <v>28898</v>
      </c>
      <c r="B5946" s="330" t="s">
        <v>28899</v>
      </c>
      <c r="C5946" s="375" t="s">
        <v>28859</v>
      </c>
      <c r="D5946" s="375" t="s">
        <v>13932</v>
      </c>
      <c r="H5946" s="35">
        <f t="shared" si="187"/>
        <v>7.56</v>
      </c>
    </row>
    <row r="5947" spans="1:8" ht="40.5">
      <c r="A5947" s="375" t="s">
        <v>28900</v>
      </c>
      <c r="B5947" s="330" t="s">
        <v>28901</v>
      </c>
      <c r="C5947" s="375" t="s">
        <v>28859</v>
      </c>
      <c r="D5947" s="375" t="s">
        <v>13735</v>
      </c>
      <c r="H5947" s="35">
        <f t="shared" si="187"/>
        <v>4.53</v>
      </c>
    </row>
    <row r="5948" spans="1:8" ht="40.5">
      <c r="A5948" s="375" t="s">
        <v>28902</v>
      </c>
      <c r="B5948" s="330" t="s">
        <v>28903</v>
      </c>
      <c r="C5948" s="375" t="s">
        <v>28859</v>
      </c>
      <c r="D5948" s="375" t="s">
        <v>23340</v>
      </c>
      <c r="H5948" s="35">
        <f t="shared" si="187"/>
        <v>11.35</v>
      </c>
    </row>
    <row r="5949" spans="1:8" ht="40.5">
      <c r="A5949" s="375" t="s">
        <v>28904</v>
      </c>
      <c r="B5949" s="330" t="s">
        <v>28905</v>
      </c>
      <c r="C5949" s="375" t="s">
        <v>28859</v>
      </c>
      <c r="D5949" s="375" t="s">
        <v>14957</v>
      </c>
      <c r="H5949" s="35">
        <f t="shared" si="187"/>
        <v>22.36</v>
      </c>
    </row>
    <row r="5950" spans="1:8" ht="40.5">
      <c r="A5950" s="375" t="s">
        <v>28906</v>
      </c>
      <c r="B5950" s="330" t="s">
        <v>28907</v>
      </c>
      <c r="C5950" s="375" t="s">
        <v>28770</v>
      </c>
      <c r="D5950" s="375" t="s">
        <v>9128</v>
      </c>
      <c r="H5950" s="35">
        <f t="shared" si="187"/>
        <v>7.36</v>
      </c>
    </row>
    <row r="5951" spans="1:8" ht="40.5">
      <c r="A5951" s="375" t="s">
        <v>28908</v>
      </c>
      <c r="B5951" s="330" t="s">
        <v>28909</v>
      </c>
      <c r="C5951" s="375" t="s">
        <v>28770</v>
      </c>
      <c r="D5951" s="375" t="s">
        <v>8701</v>
      </c>
      <c r="H5951" s="35">
        <f t="shared" si="187"/>
        <v>4.63</v>
      </c>
    </row>
    <row r="5952" spans="1:8" ht="40.5">
      <c r="A5952" s="375" t="s">
        <v>28910</v>
      </c>
      <c r="B5952" s="330" t="s">
        <v>28911</v>
      </c>
      <c r="C5952" s="375" t="s">
        <v>28770</v>
      </c>
      <c r="D5952" s="375" t="s">
        <v>13721</v>
      </c>
      <c r="H5952" s="35">
        <f t="shared" si="187"/>
        <v>2.87</v>
      </c>
    </row>
    <row r="5953" spans="1:8" ht="40.5">
      <c r="A5953" s="375" t="s">
        <v>28912</v>
      </c>
      <c r="B5953" s="330" t="s">
        <v>28913</v>
      </c>
      <c r="C5953" s="375" t="s">
        <v>28770</v>
      </c>
      <c r="D5953" s="375" t="s">
        <v>13398</v>
      </c>
      <c r="H5953" s="35">
        <f t="shared" si="187"/>
        <v>1.84</v>
      </c>
    </row>
    <row r="5954" spans="1:8" ht="27">
      <c r="A5954" s="375" t="s">
        <v>28914</v>
      </c>
      <c r="B5954" s="330" t="s">
        <v>28915</v>
      </c>
      <c r="C5954" s="375" t="s">
        <v>28825</v>
      </c>
      <c r="D5954" s="375" t="s">
        <v>21726</v>
      </c>
      <c r="H5954" s="35">
        <f t="shared" si="187"/>
        <v>33.49</v>
      </c>
    </row>
    <row r="5955" spans="1:8" ht="15" customHeight="1">
      <c r="A5955" s="375" t="s">
        <v>28916</v>
      </c>
      <c r="B5955" s="330" t="s">
        <v>28917</v>
      </c>
      <c r="C5955" s="375" t="s">
        <v>73</v>
      </c>
      <c r="D5955" s="375" t="s">
        <v>8417</v>
      </c>
      <c r="H5955" s="35">
        <f t="shared" si="187"/>
        <v>0.7</v>
      </c>
    </row>
    <row r="5956" spans="1:8" ht="15" customHeight="1">
      <c r="A5956" s="375" t="s">
        <v>28918</v>
      </c>
      <c r="B5956" s="330" t="s">
        <v>28919</v>
      </c>
      <c r="C5956" s="375" t="s">
        <v>28800</v>
      </c>
      <c r="D5956" s="375" t="s">
        <v>28438</v>
      </c>
      <c r="H5956" s="35">
        <f t="shared" si="187"/>
        <v>71.180000000000007</v>
      </c>
    </row>
    <row r="5957" spans="1:8" ht="27">
      <c r="A5957" s="375" t="s">
        <v>28920</v>
      </c>
      <c r="B5957" s="330" t="s">
        <v>28921</v>
      </c>
      <c r="C5957" s="375" t="s">
        <v>113</v>
      </c>
      <c r="D5957" s="375" t="s">
        <v>8817</v>
      </c>
      <c r="H5957" s="35">
        <f t="shared" ref="H5957:H6020" si="189">ROUND(D5957*(1+$H$1),2)</f>
        <v>1.4</v>
      </c>
    </row>
    <row r="5958" spans="1:8" ht="54">
      <c r="A5958" s="375" t="s">
        <v>28922</v>
      </c>
      <c r="B5958" s="330" t="s">
        <v>28923</v>
      </c>
      <c r="C5958" s="375" t="s">
        <v>28800</v>
      </c>
      <c r="D5958" s="375" t="s">
        <v>28438</v>
      </c>
      <c r="H5958" s="35">
        <f t="shared" si="189"/>
        <v>71.180000000000007</v>
      </c>
    </row>
    <row r="5959" spans="1:8" ht="54">
      <c r="A5959" s="375" t="s">
        <v>28924</v>
      </c>
      <c r="B5959" s="330" t="s">
        <v>28925</v>
      </c>
      <c r="C5959" s="375" t="s">
        <v>113</v>
      </c>
      <c r="D5959" s="375" t="s">
        <v>8817</v>
      </c>
      <c r="H5959" s="35">
        <f t="shared" si="189"/>
        <v>1.4</v>
      </c>
    </row>
    <row r="5960" spans="1:8" ht="54">
      <c r="A5960" s="375" t="s">
        <v>28926</v>
      </c>
      <c r="B5960" s="330" t="s">
        <v>28927</v>
      </c>
      <c r="C5960" s="375" t="s">
        <v>28800</v>
      </c>
      <c r="D5960" s="375" t="s">
        <v>22598</v>
      </c>
      <c r="H5960" s="35">
        <f t="shared" si="189"/>
        <v>53.35</v>
      </c>
    </row>
    <row r="5961" spans="1:8" ht="27">
      <c r="A5961" s="375" t="s">
        <v>28928</v>
      </c>
      <c r="B5961" s="330" t="s">
        <v>28929</v>
      </c>
      <c r="C5961" s="375" t="s">
        <v>28825</v>
      </c>
      <c r="D5961" s="375" t="s">
        <v>28930</v>
      </c>
      <c r="H5961" s="35">
        <f t="shared" si="189"/>
        <v>53.38</v>
      </c>
    </row>
    <row r="5962" spans="1:8" ht="27">
      <c r="A5962" s="375" t="s">
        <v>28931</v>
      </c>
      <c r="B5962" s="330" t="s">
        <v>28932</v>
      </c>
      <c r="C5962" s="375" t="s">
        <v>73</v>
      </c>
      <c r="D5962" s="375" t="s">
        <v>8552</v>
      </c>
      <c r="H5962" s="35">
        <f t="shared" si="189"/>
        <v>1.05</v>
      </c>
    </row>
    <row r="5963" spans="1:8" ht="27">
      <c r="A5963" s="375" t="s">
        <v>28933</v>
      </c>
      <c r="B5963" s="330" t="s">
        <v>28934</v>
      </c>
      <c r="C5963" s="375" t="s">
        <v>28770</v>
      </c>
      <c r="D5963" s="375" t="s">
        <v>7685</v>
      </c>
      <c r="H5963" s="35">
        <f t="shared" si="189"/>
        <v>2.78</v>
      </c>
    </row>
    <row r="5964" spans="1:8" ht="27">
      <c r="A5964" s="375" t="s">
        <v>28935</v>
      </c>
      <c r="B5964" s="330" t="s">
        <v>28936</v>
      </c>
      <c r="C5964" s="375" t="s">
        <v>28825</v>
      </c>
      <c r="D5964" s="375" t="s">
        <v>22781</v>
      </c>
      <c r="H5964" s="35">
        <f t="shared" si="189"/>
        <v>23.74</v>
      </c>
    </row>
    <row r="5965" spans="1:8" ht="40.5">
      <c r="A5965" s="375" t="s">
        <v>28937</v>
      </c>
      <c r="B5965" s="330" t="s">
        <v>28938</v>
      </c>
      <c r="C5965" s="375" t="s">
        <v>28825</v>
      </c>
      <c r="D5965" s="375" t="s">
        <v>11696</v>
      </c>
      <c r="H5965" s="35">
        <f t="shared" si="189"/>
        <v>15.34</v>
      </c>
    </row>
    <row r="5966" spans="1:8" ht="54">
      <c r="A5966" s="375" t="s">
        <v>28939</v>
      </c>
      <c r="B5966" s="330" t="s">
        <v>28940</v>
      </c>
      <c r="C5966" s="375" t="s">
        <v>28825</v>
      </c>
      <c r="D5966" s="375" t="s">
        <v>24676</v>
      </c>
      <c r="H5966" s="35">
        <f t="shared" si="189"/>
        <v>28</v>
      </c>
    </row>
    <row r="5967" spans="1:8" ht="67.5">
      <c r="A5967" s="375" t="s">
        <v>28941</v>
      </c>
      <c r="B5967" s="330" t="s">
        <v>28942</v>
      </c>
      <c r="C5967" s="375" t="s">
        <v>28825</v>
      </c>
      <c r="D5967" s="375" t="s">
        <v>12133</v>
      </c>
      <c r="H5967" s="35">
        <f t="shared" si="189"/>
        <v>1.77</v>
      </c>
    </row>
    <row r="5968" spans="1:8" ht="40.5">
      <c r="A5968" s="375" t="s">
        <v>28943</v>
      </c>
      <c r="B5968" s="330" t="s">
        <v>28944</v>
      </c>
      <c r="C5968" s="375" t="s">
        <v>28800</v>
      </c>
      <c r="D5968" s="375" t="s">
        <v>28945</v>
      </c>
      <c r="H5968" s="35">
        <f t="shared" si="189"/>
        <v>34.049999999999997</v>
      </c>
    </row>
    <row r="5969" spans="1:8" ht="40.5">
      <c r="A5969" s="375" t="s">
        <v>28946</v>
      </c>
      <c r="B5969" s="330" t="s">
        <v>28947</v>
      </c>
      <c r="C5969" s="375" t="s">
        <v>113</v>
      </c>
      <c r="D5969" s="375" t="s">
        <v>8600</v>
      </c>
      <c r="H5969" s="35">
        <f t="shared" si="189"/>
        <v>0.65</v>
      </c>
    </row>
    <row r="5970" spans="1:8" ht="40.5">
      <c r="A5970" s="375" t="s">
        <v>28948</v>
      </c>
      <c r="B5970" s="330" t="s">
        <v>28949</v>
      </c>
      <c r="C5970" s="375" t="s">
        <v>28800</v>
      </c>
      <c r="D5970" s="375" t="s">
        <v>10899</v>
      </c>
      <c r="H5970" s="35">
        <f t="shared" si="189"/>
        <v>15.64</v>
      </c>
    </row>
    <row r="5971" spans="1:8" ht="40.5">
      <c r="A5971" s="375" t="s">
        <v>28950</v>
      </c>
      <c r="B5971" s="330" t="s">
        <v>28951</v>
      </c>
      <c r="C5971" s="375" t="s">
        <v>28800</v>
      </c>
      <c r="D5971" s="375" t="s">
        <v>13787</v>
      </c>
      <c r="H5971" s="35">
        <f t="shared" si="189"/>
        <v>3.42</v>
      </c>
    </row>
    <row r="5972" spans="1:8" ht="27">
      <c r="A5972" s="375" t="s">
        <v>28952</v>
      </c>
      <c r="B5972" s="330" t="s">
        <v>28953</v>
      </c>
      <c r="C5972" s="375" t="s">
        <v>28825</v>
      </c>
      <c r="D5972" s="375" t="s">
        <v>28954</v>
      </c>
      <c r="H5972" s="35">
        <f t="shared" si="189"/>
        <v>133.36000000000001</v>
      </c>
    </row>
    <row r="5973" spans="1:8" ht="40.5">
      <c r="A5973" s="375" t="s">
        <v>28955</v>
      </c>
      <c r="B5973" s="330" t="s">
        <v>28956</v>
      </c>
      <c r="C5973" s="375" t="s">
        <v>28825</v>
      </c>
      <c r="D5973" s="375" t="s">
        <v>23406</v>
      </c>
      <c r="H5973" s="35">
        <f t="shared" si="189"/>
        <v>21.55</v>
      </c>
    </row>
    <row r="5974" spans="1:8" ht="40.5">
      <c r="A5974" s="375" t="s">
        <v>28957</v>
      </c>
      <c r="B5974" s="330" t="s">
        <v>28958</v>
      </c>
      <c r="C5974" s="375" t="s">
        <v>28825</v>
      </c>
      <c r="D5974" s="375" t="s">
        <v>28959</v>
      </c>
      <c r="H5974" s="35">
        <f t="shared" si="189"/>
        <v>10.01</v>
      </c>
    </row>
    <row r="5975" spans="1:8" ht="27">
      <c r="A5975" s="375" t="s">
        <v>28960</v>
      </c>
      <c r="B5975" s="330" t="s">
        <v>28961</v>
      </c>
      <c r="C5975" s="375" t="s">
        <v>28859</v>
      </c>
      <c r="D5975" s="375" t="s">
        <v>26807</v>
      </c>
      <c r="H5975" s="35">
        <f t="shared" si="189"/>
        <v>35.83</v>
      </c>
    </row>
    <row r="5976" spans="1:8" ht="27">
      <c r="A5976" s="375" t="s">
        <v>28962</v>
      </c>
      <c r="B5976" s="330" t="s">
        <v>28963</v>
      </c>
      <c r="C5976" s="375" t="s">
        <v>28859</v>
      </c>
      <c r="D5976" s="375" t="s">
        <v>19491</v>
      </c>
      <c r="H5976" s="35">
        <f t="shared" si="189"/>
        <v>11.67</v>
      </c>
    </row>
    <row r="5977" spans="1:8" ht="27">
      <c r="A5977" s="375" t="s">
        <v>28964</v>
      </c>
      <c r="B5977" s="330" t="s">
        <v>28965</v>
      </c>
      <c r="C5977" s="375" t="s">
        <v>28859</v>
      </c>
      <c r="D5977" s="375" t="s">
        <v>25418</v>
      </c>
      <c r="H5977" s="35">
        <f t="shared" si="189"/>
        <v>11.18</v>
      </c>
    </row>
    <row r="5978" spans="1:8">
      <c r="A5978" s="375" t="s">
        <v>13240</v>
      </c>
      <c r="B5978" s="330" t="s">
        <v>7182</v>
      </c>
      <c r="C5978" s="375" t="s">
        <v>73</v>
      </c>
      <c r="D5978" s="375" t="s">
        <v>14480</v>
      </c>
      <c r="H5978" s="35">
        <f t="shared" si="189"/>
        <v>23.24</v>
      </c>
    </row>
    <row r="5979" spans="1:8">
      <c r="A5979" s="375" t="s">
        <v>13241</v>
      </c>
      <c r="B5979" s="330" t="s">
        <v>7183</v>
      </c>
      <c r="C5979" s="375" t="s">
        <v>73</v>
      </c>
      <c r="D5979" s="375" t="s">
        <v>27428</v>
      </c>
      <c r="H5979" s="35">
        <f t="shared" si="189"/>
        <v>14.19</v>
      </c>
    </row>
    <row r="5980" spans="1:8" ht="27">
      <c r="A5980" s="375" t="s">
        <v>23730</v>
      </c>
      <c r="B5980" s="330" t="s">
        <v>23731</v>
      </c>
      <c r="C5980" s="375" t="s">
        <v>73</v>
      </c>
      <c r="D5980" s="375" t="s">
        <v>8831</v>
      </c>
      <c r="H5980" s="35">
        <f t="shared" si="189"/>
        <v>0.45</v>
      </c>
    </row>
    <row r="5981" spans="1:8" ht="27">
      <c r="A5981" s="375" t="s">
        <v>23732</v>
      </c>
      <c r="B5981" s="330" t="s">
        <v>23733</v>
      </c>
      <c r="C5981" s="375" t="s">
        <v>73</v>
      </c>
      <c r="D5981" s="375" t="s">
        <v>8870</v>
      </c>
      <c r="H5981" s="35">
        <f t="shared" si="189"/>
        <v>1.76</v>
      </c>
    </row>
    <row r="5982" spans="1:8" ht="27">
      <c r="A5982" s="375" t="s">
        <v>23734</v>
      </c>
      <c r="B5982" s="330" t="s">
        <v>23735</v>
      </c>
      <c r="C5982" s="375" t="s">
        <v>73</v>
      </c>
      <c r="D5982" s="375" t="s">
        <v>9855</v>
      </c>
      <c r="H5982" s="35">
        <f t="shared" si="189"/>
        <v>9.27</v>
      </c>
    </row>
    <row r="5983" spans="1:8" ht="27">
      <c r="A5983" s="375" t="s">
        <v>23736</v>
      </c>
      <c r="B5983" s="330" t="s">
        <v>23737</v>
      </c>
      <c r="C5983" s="375" t="s">
        <v>73</v>
      </c>
      <c r="D5983" s="375" t="s">
        <v>8122</v>
      </c>
      <c r="H5983" s="35">
        <f t="shared" si="189"/>
        <v>0.73</v>
      </c>
    </row>
    <row r="5984" spans="1:8" ht="27">
      <c r="A5984" s="375" t="s">
        <v>23738</v>
      </c>
      <c r="B5984" s="330" t="s">
        <v>23739</v>
      </c>
      <c r="C5984" s="375" t="s">
        <v>73</v>
      </c>
      <c r="D5984" s="375" t="s">
        <v>8300</v>
      </c>
      <c r="H5984" s="35">
        <f t="shared" si="189"/>
        <v>3.06</v>
      </c>
    </row>
    <row r="5985" spans="1:8" ht="27">
      <c r="A5985" s="375" t="s">
        <v>23740</v>
      </c>
      <c r="B5985" s="330" t="s">
        <v>23741</v>
      </c>
      <c r="C5985" s="375" t="s">
        <v>73</v>
      </c>
      <c r="D5985" s="375" t="s">
        <v>13916</v>
      </c>
      <c r="H5985" s="35">
        <f t="shared" si="189"/>
        <v>5.04</v>
      </c>
    </row>
    <row r="5986" spans="1:8" ht="27">
      <c r="A5986" s="375" t="s">
        <v>23742</v>
      </c>
      <c r="B5986" s="330" t="s">
        <v>23743</v>
      </c>
      <c r="C5986" s="375" t="s">
        <v>73</v>
      </c>
      <c r="D5986" s="375" t="s">
        <v>13720</v>
      </c>
      <c r="H5986" s="35">
        <f t="shared" si="189"/>
        <v>3.01</v>
      </c>
    </row>
    <row r="5987" spans="1:8" ht="27">
      <c r="A5987" s="375" t="s">
        <v>23744</v>
      </c>
      <c r="B5987" s="330" t="s">
        <v>23745</v>
      </c>
      <c r="C5987" s="375" t="s">
        <v>73</v>
      </c>
      <c r="D5987" s="375" t="s">
        <v>8595</v>
      </c>
      <c r="H5987" s="35">
        <f t="shared" si="189"/>
        <v>0.96</v>
      </c>
    </row>
    <row r="5988" spans="1:8" ht="27">
      <c r="A5988" s="375" t="s">
        <v>23746</v>
      </c>
      <c r="B5988" s="330" t="s">
        <v>23747</v>
      </c>
      <c r="C5988" s="375" t="s">
        <v>73</v>
      </c>
      <c r="D5988" s="375" t="s">
        <v>13842</v>
      </c>
      <c r="H5988" s="35">
        <f t="shared" si="189"/>
        <v>1.63</v>
      </c>
    </row>
    <row r="5989" spans="1:8">
      <c r="A5989" s="375" t="s">
        <v>23748</v>
      </c>
      <c r="B5989" s="330" t="s">
        <v>23749</v>
      </c>
      <c r="C5989" s="375" t="s">
        <v>73</v>
      </c>
      <c r="D5989" s="375" t="s">
        <v>8648</v>
      </c>
      <c r="H5989" s="35">
        <f t="shared" si="189"/>
        <v>0.86</v>
      </c>
    </row>
    <row r="5990" spans="1:8" ht="27">
      <c r="A5990" s="375" t="s">
        <v>23750</v>
      </c>
      <c r="B5990" s="330" t="s">
        <v>23751</v>
      </c>
      <c r="C5990" s="375" t="s">
        <v>73</v>
      </c>
      <c r="D5990" s="375" t="s">
        <v>7985</v>
      </c>
      <c r="H5990" s="35">
        <f t="shared" si="189"/>
        <v>1.31</v>
      </c>
    </row>
    <row r="5991" spans="1:8">
      <c r="A5991" s="375" t="s">
        <v>7184</v>
      </c>
      <c r="B5991" s="330" t="s">
        <v>7185</v>
      </c>
      <c r="C5991" s="375" t="s">
        <v>75</v>
      </c>
      <c r="D5991" s="375" t="s">
        <v>24408</v>
      </c>
      <c r="H5991" s="35">
        <f t="shared" si="189"/>
        <v>56.9</v>
      </c>
    </row>
    <row r="5992" spans="1:8">
      <c r="A5992" s="375" t="s">
        <v>7186</v>
      </c>
      <c r="B5992" s="330" t="s">
        <v>7187</v>
      </c>
      <c r="C5992" s="375" t="s">
        <v>75</v>
      </c>
      <c r="D5992" s="375" t="s">
        <v>28966</v>
      </c>
      <c r="H5992" s="35">
        <f t="shared" si="189"/>
        <v>102.47</v>
      </c>
    </row>
    <row r="5993" spans="1:8">
      <c r="A5993" s="375" t="s">
        <v>13242</v>
      </c>
      <c r="B5993" s="330" t="s">
        <v>7188</v>
      </c>
      <c r="C5993" s="375" t="s">
        <v>75</v>
      </c>
      <c r="D5993" s="375" t="s">
        <v>28967</v>
      </c>
      <c r="H5993" s="35">
        <f t="shared" si="189"/>
        <v>384.36</v>
      </c>
    </row>
    <row r="5994" spans="1:8">
      <c r="A5994" s="375" t="s">
        <v>13243</v>
      </c>
      <c r="B5994" s="330" t="s">
        <v>7189</v>
      </c>
      <c r="C5994" s="375" t="s">
        <v>113</v>
      </c>
      <c r="D5994" s="375" t="s">
        <v>23358</v>
      </c>
      <c r="H5994" s="35">
        <f t="shared" si="189"/>
        <v>136.13999999999999</v>
      </c>
    </row>
    <row r="5995" spans="1:8" ht="40.5">
      <c r="A5995" s="375" t="s">
        <v>13244</v>
      </c>
      <c r="B5995" s="330" t="s">
        <v>3868</v>
      </c>
      <c r="C5995" s="375" t="s">
        <v>113</v>
      </c>
      <c r="D5995" s="375" t="s">
        <v>22669</v>
      </c>
      <c r="H5995" s="35">
        <f t="shared" si="189"/>
        <v>625.44000000000005</v>
      </c>
    </row>
    <row r="5996" spans="1:8" ht="27">
      <c r="A5996" s="375" t="s">
        <v>13245</v>
      </c>
      <c r="B5996" s="330" t="s">
        <v>7190</v>
      </c>
      <c r="C5996" s="375" t="s">
        <v>83</v>
      </c>
      <c r="D5996" s="375" t="s">
        <v>28968</v>
      </c>
      <c r="H5996" s="35">
        <f t="shared" si="189"/>
        <v>419.27</v>
      </c>
    </row>
    <row r="5997" spans="1:8" ht="67.5">
      <c r="A5997" s="375" t="s">
        <v>13246</v>
      </c>
      <c r="B5997" s="330" t="s">
        <v>7191</v>
      </c>
      <c r="C5997" s="375" t="s">
        <v>113</v>
      </c>
      <c r="D5997" s="375" t="s">
        <v>28969</v>
      </c>
      <c r="H5997" s="35">
        <f t="shared" si="189"/>
        <v>1606.08</v>
      </c>
    </row>
    <row r="5998" spans="1:8" ht="27">
      <c r="A5998" s="375" t="s">
        <v>13247</v>
      </c>
      <c r="B5998" s="330" t="s">
        <v>2266</v>
      </c>
      <c r="C5998" s="375" t="s">
        <v>113</v>
      </c>
      <c r="D5998" s="375" t="s">
        <v>26870</v>
      </c>
      <c r="H5998" s="35">
        <f t="shared" si="189"/>
        <v>24.89</v>
      </c>
    </row>
    <row r="5999" spans="1:8" ht="27">
      <c r="A5999" s="375" t="s">
        <v>13248</v>
      </c>
      <c r="B5999" s="330" t="s">
        <v>2267</v>
      </c>
      <c r="C5999" s="375" t="s">
        <v>113</v>
      </c>
      <c r="D5999" s="375" t="s">
        <v>24662</v>
      </c>
      <c r="H5999" s="35">
        <f t="shared" si="189"/>
        <v>20.61</v>
      </c>
    </row>
    <row r="6000" spans="1:8" ht="54">
      <c r="A6000" s="375" t="s">
        <v>13249</v>
      </c>
      <c r="B6000" s="330" t="s">
        <v>13250</v>
      </c>
      <c r="C6000" s="375" t="s">
        <v>75</v>
      </c>
      <c r="D6000" s="375" t="s">
        <v>28970</v>
      </c>
      <c r="H6000" s="35">
        <f t="shared" si="189"/>
        <v>56.43</v>
      </c>
    </row>
    <row r="6001" spans="1:8" ht="54">
      <c r="A6001" s="375" t="s">
        <v>13251</v>
      </c>
      <c r="B6001" s="330" t="s">
        <v>13252</v>
      </c>
      <c r="C6001" s="375" t="s">
        <v>75</v>
      </c>
      <c r="D6001" s="375" t="s">
        <v>14351</v>
      </c>
      <c r="H6001" s="35">
        <f t="shared" si="189"/>
        <v>43.87</v>
      </c>
    </row>
    <row r="6002" spans="1:8" ht="54">
      <c r="A6002" s="375" t="s">
        <v>13253</v>
      </c>
      <c r="B6002" s="330" t="s">
        <v>13254</v>
      </c>
      <c r="C6002" s="375" t="s">
        <v>75</v>
      </c>
      <c r="D6002" s="375" t="s">
        <v>22779</v>
      </c>
      <c r="H6002" s="35">
        <f t="shared" si="189"/>
        <v>37.6</v>
      </c>
    </row>
    <row r="6003" spans="1:8" ht="54">
      <c r="A6003" s="375" t="s">
        <v>13255</v>
      </c>
      <c r="B6003" s="330" t="s">
        <v>13256</v>
      </c>
      <c r="C6003" s="375" t="s">
        <v>75</v>
      </c>
      <c r="D6003" s="375" t="s">
        <v>25903</v>
      </c>
      <c r="H6003" s="35">
        <f t="shared" si="189"/>
        <v>71.900000000000006</v>
      </c>
    </row>
    <row r="6004" spans="1:8" ht="54">
      <c r="A6004" s="375" t="s">
        <v>13257</v>
      </c>
      <c r="B6004" s="330" t="s">
        <v>13258</v>
      </c>
      <c r="C6004" s="375" t="s">
        <v>75</v>
      </c>
      <c r="D6004" s="375" t="s">
        <v>28971</v>
      </c>
      <c r="H6004" s="35">
        <f t="shared" si="189"/>
        <v>54.44</v>
      </c>
    </row>
    <row r="6005" spans="1:8" ht="54">
      <c r="A6005" s="375" t="s">
        <v>13259</v>
      </c>
      <c r="B6005" s="330" t="s">
        <v>13260</v>
      </c>
      <c r="C6005" s="375" t="s">
        <v>75</v>
      </c>
      <c r="D6005" s="375" t="s">
        <v>28972</v>
      </c>
      <c r="H6005" s="35">
        <f t="shared" si="189"/>
        <v>45.61</v>
      </c>
    </row>
    <row r="6006" spans="1:8" ht="54">
      <c r="A6006" s="375" t="s">
        <v>13261</v>
      </c>
      <c r="B6006" s="330" t="s">
        <v>13262</v>
      </c>
      <c r="C6006" s="375" t="s">
        <v>75</v>
      </c>
      <c r="D6006" s="375" t="s">
        <v>23369</v>
      </c>
      <c r="H6006" s="35">
        <f t="shared" si="189"/>
        <v>49.31</v>
      </c>
    </row>
    <row r="6007" spans="1:8" ht="54">
      <c r="A6007" s="375" t="s">
        <v>13263</v>
      </c>
      <c r="B6007" s="330" t="s">
        <v>13264</v>
      </c>
      <c r="C6007" s="375" t="s">
        <v>75</v>
      </c>
      <c r="D6007" s="375" t="s">
        <v>24918</v>
      </c>
      <c r="H6007" s="35">
        <f t="shared" si="189"/>
        <v>37.4</v>
      </c>
    </row>
    <row r="6008" spans="1:8" ht="54">
      <c r="A6008" s="375" t="s">
        <v>13265</v>
      </c>
      <c r="B6008" s="330" t="s">
        <v>13266</v>
      </c>
      <c r="C6008" s="375" t="s">
        <v>75</v>
      </c>
      <c r="D6008" s="375" t="s">
        <v>14500</v>
      </c>
      <c r="H6008" s="35">
        <f t="shared" si="189"/>
        <v>31.21</v>
      </c>
    </row>
    <row r="6009" spans="1:8" ht="81">
      <c r="A6009" s="375" t="s">
        <v>13267</v>
      </c>
      <c r="B6009" s="330" t="s">
        <v>13268</v>
      </c>
      <c r="C6009" s="375" t="s">
        <v>75</v>
      </c>
      <c r="D6009" s="375" t="s">
        <v>28973</v>
      </c>
      <c r="H6009" s="35">
        <f t="shared" si="189"/>
        <v>78.37</v>
      </c>
    </row>
    <row r="6010" spans="1:8" ht="81">
      <c r="A6010" s="375" t="s">
        <v>13269</v>
      </c>
      <c r="B6010" s="330" t="s">
        <v>22077</v>
      </c>
      <c r="C6010" s="375" t="s">
        <v>75</v>
      </c>
      <c r="D6010" s="375" t="s">
        <v>28974</v>
      </c>
      <c r="H6010" s="35">
        <f t="shared" si="189"/>
        <v>49.17</v>
      </c>
    </row>
    <row r="6011" spans="1:8" ht="81">
      <c r="A6011" s="375" t="s">
        <v>14897</v>
      </c>
      <c r="B6011" s="330" t="s">
        <v>14898</v>
      </c>
      <c r="C6011" s="375" t="s">
        <v>75</v>
      </c>
      <c r="D6011" s="375" t="s">
        <v>28975</v>
      </c>
      <c r="H6011" s="35">
        <f t="shared" si="189"/>
        <v>83.67</v>
      </c>
    </row>
    <row r="6012" spans="1:8" ht="81">
      <c r="A6012" s="375" t="s">
        <v>14899</v>
      </c>
      <c r="B6012" s="404" t="s">
        <v>14900</v>
      </c>
      <c r="C6012" s="375" t="s">
        <v>75</v>
      </c>
      <c r="D6012" s="375" t="s">
        <v>23466</v>
      </c>
      <c r="H6012" s="35">
        <f t="shared" si="189"/>
        <v>50.89</v>
      </c>
    </row>
    <row r="6013" spans="1:8" ht="27">
      <c r="A6013" s="375" t="s">
        <v>13271</v>
      </c>
      <c r="B6013" s="330" t="s">
        <v>13272</v>
      </c>
      <c r="C6013" s="375" t="s">
        <v>73</v>
      </c>
      <c r="D6013" s="375" t="s">
        <v>28976</v>
      </c>
      <c r="H6013" s="35">
        <f t="shared" si="189"/>
        <v>35.75</v>
      </c>
    </row>
    <row r="6014" spans="1:8" ht="27">
      <c r="A6014" s="375" t="s">
        <v>13273</v>
      </c>
      <c r="B6014" s="330" t="s">
        <v>13274</v>
      </c>
      <c r="C6014" s="375" t="s">
        <v>73</v>
      </c>
      <c r="D6014" s="375" t="s">
        <v>24555</v>
      </c>
      <c r="H6014" s="35">
        <f t="shared" si="189"/>
        <v>13.77</v>
      </c>
    </row>
    <row r="6015" spans="1:8" ht="27">
      <c r="A6015" s="375" t="s">
        <v>13275</v>
      </c>
      <c r="B6015" s="330" t="s">
        <v>13276</v>
      </c>
      <c r="C6015" s="375" t="s">
        <v>73</v>
      </c>
      <c r="D6015" s="375" t="s">
        <v>26096</v>
      </c>
      <c r="H6015" s="35">
        <f t="shared" si="189"/>
        <v>170.58</v>
      </c>
    </row>
    <row r="6016" spans="1:8" ht="27">
      <c r="A6016" s="375" t="s">
        <v>14901</v>
      </c>
      <c r="B6016" s="330" t="s">
        <v>14902</v>
      </c>
      <c r="C6016" s="375" t="s">
        <v>73</v>
      </c>
      <c r="D6016" s="375" t="s">
        <v>8392</v>
      </c>
      <c r="H6016" s="35">
        <f t="shared" si="189"/>
        <v>0.31</v>
      </c>
    </row>
    <row r="6017" spans="1:8" ht="40.5">
      <c r="A6017" s="375" t="s">
        <v>14903</v>
      </c>
      <c r="B6017" s="330" t="s">
        <v>14904</v>
      </c>
      <c r="C6017" s="375" t="s">
        <v>73</v>
      </c>
      <c r="D6017" s="375" t="s">
        <v>8925</v>
      </c>
      <c r="H6017" s="35">
        <f t="shared" si="189"/>
        <v>0.11</v>
      </c>
    </row>
    <row r="6018" spans="1:8" ht="27">
      <c r="A6018" s="375" t="s">
        <v>14905</v>
      </c>
      <c r="B6018" s="330" t="s">
        <v>14906</v>
      </c>
      <c r="C6018" s="375" t="s">
        <v>73</v>
      </c>
      <c r="D6018" s="375" t="s">
        <v>8770</v>
      </c>
      <c r="H6018" s="35">
        <f t="shared" si="189"/>
        <v>0.09</v>
      </c>
    </row>
    <row r="6019" spans="1:8" ht="27">
      <c r="A6019" s="375" t="s">
        <v>13277</v>
      </c>
      <c r="B6019" s="330" t="s">
        <v>13278</v>
      </c>
      <c r="C6019" s="375" t="s">
        <v>75</v>
      </c>
      <c r="D6019" s="375" t="s">
        <v>8606</v>
      </c>
      <c r="H6019" s="35">
        <f t="shared" si="189"/>
        <v>0.61</v>
      </c>
    </row>
    <row r="6020" spans="1:8" ht="27">
      <c r="A6020" s="375" t="s">
        <v>13279</v>
      </c>
      <c r="B6020" s="330" t="s">
        <v>13280</v>
      </c>
      <c r="C6020" s="375" t="s">
        <v>75</v>
      </c>
      <c r="D6020" s="375" t="s">
        <v>24725</v>
      </c>
      <c r="H6020" s="35">
        <f t="shared" si="189"/>
        <v>38.799999999999997</v>
      </c>
    </row>
    <row r="6021" spans="1:8" ht="27">
      <c r="A6021" s="375" t="s">
        <v>13281</v>
      </c>
      <c r="B6021" s="330" t="s">
        <v>13282</v>
      </c>
      <c r="C6021" s="375" t="s">
        <v>73</v>
      </c>
      <c r="D6021" s="375" t="s">
        <v>11143</v>
      </c>
      <c r="H6021" s="35">
        <f t="shared" ref="H6021:H6084" si="190">ROUND(D6021*(1+$H$1),2)</f>
        <v>6.23</v>
      </c>
    </row>
    <row r="6022" spans="1:8" ht="54">
      <c r="A6022" s="375" t="s">
        <v>13283</v>
      </c>
      <c r="B6022" s="330" t="s">
        <v>13284</v>
      </c>
      <c r="C6022" s="375" t="s">
        <v>73</v>
      </c>
      <c r="D6022" s="375" t="s">
        <v>24000</v>
      </c>
      <c r="H6022" s="35">
        <f t="shared" si="190"/>
        <v>11</v>
      </c>
    </row>
    <row r="6023" spans="1:8" ht="27">
      <c r="A6023" s="375" t="s">
        <v>13285</v>
      </c>
      <c r="B6023" s="330" t="s">
        <v>13286</v>
      </c>
      <c r="C6023" s="375" t="s">
        <v>75</v>
      </c>
      <c r="D6023" s="375" t="s">
        <v>25093</v>
      </c>
      <c r="H6023" s="35">
        <f t="shared" si="190"/>
        <v>20</v>
      </c>
    </row>
    <row r="6024" spans="1:8" ht="27">
      <c r="A6024" s="375" t="s">
        <v>13287</v>
      </c>
      <c r="B6024" s="330" t="s">
        <v>13288</v>
      </c>
      <c r="C6024" s="375" t="s">
        <v>83</v>
      </c>
      <c r="D6024" s="375" t="s">
        <v>9859</v>
      </c>
      <c r="H6024" s="35">
        <f t="shared" si="190"/>
        <v>6.66</v>
      </c>
    </row>
    <row r="6025" spans="1:8" ht="40.5">
      <c r="A6025" s="375" t="s">
        <v>13290</v>
      </c>
      <c r="B6025" s="330" t="s">
        <v>22078</v>
      </c>
      <c r="C6025" s="375" t="s">
        <v>73</v>
      </c>
      <c r="D6025" s="375" t="s">
        <v>24493</v>
      </c>
      <c r="H6025" s="35">
        <f t="shared" si="190"/>
        <v>76.38</v>
      </c>
    </row>
    <row r="6026" spans="1:8" ht="40.5">
      <c r="A6026" s="375" t="s">
        <v>13291</v>
      </c>
      <c r="B6026" s="330" t="s">
        <v>13292</v>
      </c>
      <c r="C6026" s="375" t="s">
        <v>75</v>
      </c>
      <c r="D6026" s="375" t="s">
        <v>28977</v>
      </c>
      <c r="H6026" s="35">
        <f t="shared" si="190"/>
        <v>679.5</v>
      </c>
    </row>
    <row r="6027" spans="1:8" ht="27">
      <c r="A6027" s="375" t="s">
        <v>7192</v>
      </c>
      <c r="B6027" s="330" t="s">
        <v>7193</v>
      </c>
      <c r="C6027" s="375" t="s">
        <v>113</v>
      </c>
      <c r="D6027" s="375" t="s">
        <v>24886</v>
      </c>
      <c r="H6027" s="35">
        <f t="shared" si="190"/>
        <v>92.36</v>
      </c>
    </row>
    <row r="6028" spans="1:8" ht="27">
      <c r="A6028" s="375" t="s">
        <v>13293</v>
      </c>
      <c r="B6028" s="330" t="s">
        <v>3869</v>
      </c>
      <c r="C6028" s="375" t="s">
        <v>73</v>
      </c>
      <c r="D6028" s="375" t="s">
        <v>8578</v>
      </c>
      <c r="H6028" s="35">
        <f t="shared" si="190"/>
        <v>0.41</v>
      </c>
    </row>
    <row r="6029" spans="1:8" ht="27">
      <c r="A6029" s="375" t="s">
        <v>7194</v>
      </c>
      <c r="B6029" s="330" t="s">
        <v>3870</v>
      </c>
      <c r="C6029" s="375" t="s">
        <v>73</v>
      </c>
      <c r="D6029" s="375" t="s">
        <v>8399</v>
      </c>
      <c r="H6029" s="35">
        <f t="shared" si="190"/>
        <v>0.6</v>
      </c>
    </row>
    <row r="6030" spans="1:8" ht="40.5">
      <c r="A6030" s="375" t="s">
        <v>7195</v>
      </c>
      <c r="B6030" s="330" t="s">
        <v>3871</v>
      </c>
      <c r="C6030" s="375" t="s">
        <v>73</v>
      </c>
      <c r="D6030" s="375" t="s">
        <v>8409</v>
      </c>
      <c r="H6030" s="35">
        <f t="shared" si="190"/>
        <v>0.15</v>
      </c>
    </row>
    <row r="6031" spans="1:8">
      <c r="A6031" s="375" t="s">
        <v>7196</v>
      </c>
      <c r="B6031" s="330" t="s">
        <v>7197</v>
      </c>
      <c r="C6031" s="375" t="s">
        <v>73</v>
      </c>
      <c r="D6031" s="375" t="s">
        <v>8789</v>
      </c>
      <c r="H6031" s="35">
        <f t="shared" si="190"/>
        <v>1.46</v>
      </c>
    </row>
    <row r="6032" spans="1:8">
      <c r="A6032" s="375" t="s">
        <v>13294</v>
      </c>
      <c r="B6032" s="330" t="s">
        <v>7198</v>
      </c>
      <c r="C6032" s="375" t="s">
        <v>73</v>
      </c>
      <c r="D6032" s="375" t="s">
        <v>8817</v>
      </c>
      <c r="H6032" s="35">
        <f t="shared" si="190"/>
        <v>1.4</v>
      </c>
    </row>
    <row r="6033" spans="1:8">
      <c r="A6033" s="375" t="s">
        <v>13295</v>
      </c>
      <c r="B6033" s="330" t="s">
        <v>7199</v>
      </c>
      <c r="C6033" s="375" t="s">
        <v>73</v>
      </c>
      <c r="D6033" s="375" t="s">
        <v>8311</v>
      </c>
      <c r="H6033" s="35">
        <f t="shared" si="190"/>
        <v>7.3</v>
      </c>
    </row>
    <row r="6034" spans="1:8" ht="27">
      <c r="A6034" s="375" t="s">
        <v>7200</v>
      </c>
      <c r="B6034" s="330" t="s">
        <v>3872</v>
      </c>
      <c r="C6034" s="375" t="s">
        <v>73</v>
      </c>
      <c r="D6034" s="375" t="s">
        <v>28978</v>
      </c>
      <c r="H6034" s="35">
        <f t="shared" si="190"/>
        <v>62.43</v>
      </c>
    </row>
    <row r="6035" spans="1:8">
      <c r="A6035" s="375" t="s">
        <v>7201</v>
      </c>
      <c r="B6035" s="330" t="s">
        <v>7202</v>
      </c>
      <c r="C6035" s="375" t="s">
        <v>75</v>
      </c>
      <c r="D6035" s="375" t="s">
        <v>8105</v>
      </c>
      <c r="H6035" s="35">
        <f t="shared" si="190"/>
        <v>3.09</v>
      </c>
    </row>
    <row r="6036" spans="1:8">
      <c r="A6036" s="375" t="s">
        <v>7203</v>
      </c>
      <c r="B6036" s="330" t="s">
        <v>7204</v>
      </c>
      <c r="C6036" s="375" t="s">
        <v>73</v>
      </c>
      <c r="D6036" s="375" t="s">
        <v>22375</v>
      </c>
      <c r="H6036" s="35">
        <f t="shared" si="190"/>
        <v>72.61</v>
      </c>
    </row>
    <row r="6037" spans="1:8">
      <c r="A6037" s="375" t="s">
        <v>7205</v>
      </c>
      <c r="B6037" s="330" t="s">
        <v>7206</v>
      </c>
      <c r="C6037" s="375" t="s">
        <v>73</v>
      </c>
      <c r="D6037" s="375" t="s">
        <v>13852</v>
      </c>
      <c r="H6037" s="35">
        <f t="shared" si="190"/>
        <v>62.22</v>
      </c>
    </row>
    <row r="6038" spans="1:8" ht="40.5">
      <c r="A6038" s="375" t="s">
        <v>13296</v>
      </c>
      <c r="B6038" s="330" t="s">
        <v>3873</v>
      </c>
      <c r="C6038" s="375" t="s">
        <v>73</v>
      </c>
      <c r="D6038" s="375" t="s">
        <v>25213</v>
      </c>
      <c r="H6038" s="35">
        <f t="shared" si="190"/>
        <v>41.64</v>
      </c>
    </row>
    <row r="6039" spans="1:8">
      <c r="A6039" s="375" t="s">
        <v>13297</v>
      </c>
      <c r="B6039" s="330" t="s">
        <v>7207</v>
      </c>
      <c r="C6039" s="375" t="s">
        <v>73</v>
      </c>
      <c r="D6039" s="375" t="s">
        <v>19318</v>
      </c>
      <c r="H6039" s="35">
        <f t="shared" si="190"/>
        <v>15.93</v>
      </c>
    </row>
    <row r="6040" spans="1:8" ht="27">
      <c r="A6040" s="375" t="s">
        <v>13298</v>
      </c>
      <c r="B6040" s="330" t="s">
        <v>13299</v>
      </c>
      <c r="C6040" s="375" t="s">
        <v>83</v>
      </c>
      <c r="D6040" s="375" t="s">
        <v>24857</v>
      </c>
      <c r="H6040" s="35">
        <f t="shared" si="190"/>
        <v>98.96</v>
      </c>
    </row>
    <row r="6041" spans="1:8" ht="27">
      <c r="A6041" s="375" t="s">
        <v>13300</v>
      </c>
      <c r="B6041" s="330" t="s">
        <v>13301</v>
      </c>
      <c r="C6041" s="375" t="s">
        <v>83</v>
      </c>
      <c r="D6041" s="375" t="s">
        <v>24406</v>
      </c>
      <c r="H6041" s="35">
        <f t="shared" si="190"/>
        <v>48.24</v>
      </c>
    </row>
    <row r="6042" spans="1:8" ht="27">
      <c r="A6042" s="375" t="s">
        <v>13302</v>
      </c>
      <c r="B6042" s="330" t="s">
        <v>13303</v>
      </c>
      <c r="C6042" s="375" t="s">
        <v>83</v>
      </c>
      <c r="D6042" s="375" t="s">
        <v>28979</v>
      </c>
      <c r="H6042" s="35">
        <f t="shared" si="190"/>
        <v>147.74</v>
      </c>
    </row>
    <row r="6043" spans="1:8" ht="27">
      <c r="A6043" s="375" t="s">
        <v>13304</v>
      </c>
      <c r="B6043" s="330" t="s">
        <v>13305</v>
      </c>
      <c r="C6043" s="375" t="s">
        <v>83</v>
      </c>
      <c r="D6043" s="375" t="s">
        <v>28980</v>
      </c>
      <c r="H6043" s="35">
        <f t="shared" si="190"/>
        <v>90.68</v>
      </c>
    </row>
    <row r="6044" spans="1:8" ht="40.5">
      <c r="A6044" s="375" t="s">
        <v>13306</v>
      </c>
      <c r="B6044" s="330" t="s">
        <v>23754</v>
      </c>
      <c r="C6044" s="375" t="s">
        <v>83</v>
      </c>
      <c r="D6044" s="375" t="s">
        <v>28981</v>
      </c>
      <c r="H6044" s="35">
        <f t="shared" si="190"/>
        <v>45.63</v>
      </c>
    </row>
    <row r="6045" spans="1:8" ht="27">
      <c r="A6045" s="375" t="s">
        <v>13307</v>
      </c>
      <c r="B6045" s="330" t="s">
        <v>13308</v>
      </c>
      <c r="C6045" s="375" t="s">
        <v>83</v>
      </c>
      <c r="D6045" s="375" t="s">
        <v>28982</v>
      </c>
      <c r="H6045" s="35">
        <f t="shared" si="190"/>
        <v>500.97</v>
      </c>
    </row>
    <row r="6046" spans="1:8" ht="40.5">
      <c r="A6046" s="375" t="s">
        <v>13309</v>
      </c>
      <c r="B6046" s="330" t="s">
        <v>13310</v>
      </c>
      <c r="C6046" s="375" t="s">
        <v>83</v>
      </c>
      <c r="D6046" s="375" t="s">
        <v>28983</v>
      </c>
      <c r="H6046" s="35">
        <f t="shared" si="190"/>
        <v>222.21</v>
      </c>
    </row>
    <row r="6047" spans="1:8" ht="27">
      <c r="A6047" s="375" t="s">
        <v>13311</v>
      </c>
      <c r="B6047" s="330" t="s">
        <v>13312</v>
      </c>
      <c r="C6047" s="375" t="s">
        <v>83</v>
      </c>
      <c r="D6047" s="375" t="s">
        <v>28984</v>
      </c>
      <c r="H6047" s="35">
        <f t="shared" si="190"/>
        <v>238.35</v>
      </c>
    </row>
    <row r="6048" spans="1:8" ht="27">
      <c r="A6048" s="375" t="s">
        <v>13313</v>
      </c>
      <c r="B6048" s="330" t="s">
        <v>13314</v>
      </c>
      <c r="C6048" s="375" t="s">
        <v>83</v>
      </c>
      <c r="D6048" s="375" t="s">
        <v>24638</v>
      </c>
      <c r="H6048" s="35">
        <f t="shared" si="190"/>
        <v>104.75</v>
      </c>
    </row>
    <row r="6049" spans="1:8" ht="27">
      <c r="A6049" s="375" t="s">
        <v>13315</v>
      </c>
      <c r="B6049" s="330" t="s">
        <v>13316</v>
      </c>
      <c r="C6049" s="375" t="s">
        <v>73</v>
      </c>
      <c r="D6049" s="375" t="s">
        <v>7760</v>
      </c>
      <c r="H6049" s="35">
        <f t="shared" si="190"/>
        <v>2.86</v>
      </c>
    </row>
    <row r="6050" spans="1:8" ht="27">
      <c r="A6050" s="375" t="s">
        <v>13317</v>
      </c>
      <c r="B6050" s="330" t="s">
        <v>13318</v>
      </c>
      <c r="C6050" s="375" t="s">
        <v>75</v>
      </c>
      <c r="D6050" s="375" t="s">
        <v>9058</v>
      </c>
      <c r="H6050" s="35">
        <f t="shared" si="190"/>
        <v>2.27</v>
      </c>
    </row>
    <row r="6051" spans="1:8" ht="27">
      <c r="A6051" s="375" t="s">
        <v>13319</v>
      </c>
      <c r="B6051" s="330" t="s">
        <v>13320</v>
      </c>
      <c r="C6051" s="375" t="s">
        <v>73</v>
      </c>
      <c r="D6051" s="375" t="s">
        <v>22604</v>
      </c>
      <c r="H6051" s="35">
        <f t="shared" si="190"/>
        <v>19.87</v>
      </c>
    </row>
    <row r="6052" spans="1:8" ht="40.5">
      <c r="A6052" s="375" t="s">
        <v>13322</v>
      </c>
      <c r="B6052" s="330" t="s">
        <v>13323</v>
      </c>
      <c r="C6052" s="375" t="s">
        <v>73</v>
      </c>
      <c r="D6052" s="375" t="s">
        <v>13675</v>
      </c>
      <c r="H6052" s="35">
        <f t="shared" si="190"/>
        <v>10.49</v>
      </c>
    </row>
    <row r="6053" spans="1:8" ht="27">
      <c r="A6053" s="375" t="s">
        <v>13324</v>
      </c>
      <c r="B6053" s="330" t="s">
        <v>13325</v>
      </c>
      <c r="C6053" s="375" t="s">
        <v>73</v>
      </c>
      <c r="D6053" s="375" t="s">
        <v>22672</v>
      </c>
      <c r="H6053" s="35">
        <f t="shared" si="190"/>
        <v>13.41</v>
      </c>
    </row>
    <row r="6054" spans="1:8" ht="40.5">
      <c r="A6054" s="375" t="s">
        <v>13326</v>
      </c>
      <c r="B6054" s="330" t="s">
        <v>13327</v>
      </c>
      <c r="C6054" s="375" t="s">
        <v>73</v>
      </c>
      <c r="D6054" s="375" t="s">
        <v>22080</v>
      </c>
      <c r="H6054" s="35">
        <f t="shared" si="190"/>
        <v>12.43</v>
      </c>
    </row>
    <row r="6055" spans="1:8" ht="27">
      <c r="A6055" s="375" t="s">
        <v>13328</v>
      </c>
      <c r="B6055" s="330" t="s">
        <v>13329</v>
      </c>
      <c r="C6055" s="375" t="s">
        <v>73</v>
      </c>
      <c r="D6055" s="375" t="s">
        <v>14028</v>
      </c>
      <c r="H6055" s="35">
        <f t="shared" si="190"/>
        <v>2.57</v>
      </c>
    </row>
    <row r="6056" spans="1:8" ht="27">
      <c r="A6056" s="375" t="s">
        <v>13330</v>
      </c>
      <c r="B6056" s="330" t="s">
        <v>13331</v>
      </c>
      <c r="C6056" s="375" t="s">
        <v>73</v>
      </c>
      <c r="D6056" s="375" t="s">
        <v>22782</v>
      </c>
      <c r="H6056" s="35">
        <f t="shared" si="190"/>
        <v>7.49</v>
      </c>
    </row>
    <row r="6057" spans="1:8" ht="27">
      <c r="A6057" s="375" t="s">
        <v>13332</v>
      </c>
      <c r="B6057" s="330" t="s">
        <v>13333</v>
      </c>
      <c r="C6057" s="375" t="s">
        <v>73</v>
      </c>
      <c r="D6057" s="375" t="s">
        <v>17131</v>
      </c>
      <c r="H6057" s="35">
        <f t="shared" si="190"/>
        <v>17.45</v>
      </c>
    </row>
    <row r="6058" spans="1:8" ht="27">
      <c r="A6058" s="375" t="s">
        <v>13335</v>
      </c>
      <c r="B6058" s="330" t="s">
        <v>13336</v>
      </c>
      <c r="C6058" s="375" t="s">
        <v>73</v>
      </c>
      <c r="D6058" s="375" t="s">
        <v>7770</v>
      </c>
      <c r="H6058" s="35">
        <f t="shared" si="190"/>
        <v>1.62</v>
      </c>
    </row>
    <row r="6059" spans="1:8" ht="27">
      <c r="A6059" s="375" t="s">
        <v>13338</v>
      </c>
      <c r="B6059" s="330" t="s">
        <v>13339</v>
      </c>
      <c r="C6059" s="375" t="s">
        <v>73</v>
      </c>
      <c r="D6059" s="375" t="s">
        <v>12632</v>
      </c>
      <c r="H6059" s="35">
        <f t="shared" si="190"/>
        <v>4.01</v>
      </c>
    </row>
    <row r="6060" spans="1:8" ht="40.5">
      <c r="A6060" s="375" t="s">
        <v>13340</v>
      </c>
      <c r="B6060" s="330" t="s">
        <v>13341</v>
      </c>
      <c r="C6060" s="375" t="s">
        <v>73</v>
      </c>
      <c r="D6060" s="375" t="s">
        <v>12652</v>
      </c>
      <c r="H6060" s="35">
        <f t="shared" si="190"/>
        <v>2.9</v>
      </c>
    </row>
    <row r="6061" spans="1:8" ht="27">
      <c r="A6061" s="375" t="s">
        <v>13343</v>
      </c>
      <c r="B6061" s="330" t="s">
        <v>13344</v>
      </c>
      <c r="C6061" s="375" t="s">
        <v>73</v>
      </c>
      <c r="D6061" s="375" t="s">
        <v>20439</v>
      </c>
      <c r="H6061" s="35">
        <f t="shared" si="190"/>
        <v>21.44</v>
      </c>
    </row>
    <row r="6062" spans="1:8" ht="27">
      <c r="A6062" s="375" t="s">
        <v>13345</v>
      </c>
      <c r="B6062" s="330" t="s">
        <v>13346</v>
      </c>
      <c r="C6062" s="375" t="s">
        <v>73</v>
      </c>
      <c r="D6062" s="375" t="s">
        <v>14460</v>
      </c>
      <c r="H6062" s="35">
        <f t="shared" si="190"/>
        <v>8.07</v>
      </c>
    </row>
    <row r="6063" spans="1:8" ht="27">
      <c r="A6063" s="375" t="s">
        <v>13347</v>
      </c>
      <c r="B6063" s="330" t="s">
        <v>13348</v>
      </c>
      <c r="C6063" s="375" t="s">
        <v>73</v>
      </c>
      <c r="D6063" s="375" t="s">
        <v>22761</v>
      </c>
      <c r="H6063" s="35">
        <f t="shared" si="190"/>
        <v>23.63</v>
      </c>
    </row>
    <row r="6064" spans="1:8" ht="40.5">
      <c r="A6064" s="375" t="s">
        <v>13349</v>
      </c>
      <c r="B6064" s="330" t="s">
        <v>13350</v>
      </c>
      <c r="C6064" s="375" t="s">
        <v>73</v>
      </c>
      <c r="D6064" s="375" t="s">
        <v>8304</v>
      </c>
      <c r="H6064" s="35">
        <f t="shared" si="190"/>
        <v>2.91</v>
      </c>
    </row>
    <row r="6065" spans="1:8" ht="40.5">
      <c r="A6065" s="375" t="s">
        <v>13352</v>
      </c>
      <c r="B6065" s="330" t="s">
        <v>13353</v>
      </c>
      <c r="C6065" s="375" t="s">
        <v>73</v>
      </c>
      <c r="D6065" s="375" t="s">
        <v>13737</v>
      </c>
      <c r="H6065" s="35">
        <f t="shared" si="190"/>
        <v>1.67</v>
      </c>
    </row>
    <row r="6066" spans="1:8" ht="40.5">
      <c r="A6066" s="375" t="s">
        <v>13354</v>
      </c>
      <c r="B6066" s="330" t="s">
        <v>13355</v>
      </c>
      <c r="C6066" s="375" t="s">
        <v>73</v>
      </c>
      <c r="D6066" s="375" t="s">
        <v>13800</v>
      </c>
      <c r="H6066" s="35">
        <f t="shared" si="190"/>
        <v>3.73</v>
      </c>
    </row>
    <row r="6067" spans="1:8" ht="27">
      <c r="A6067" s="375" t="s">
        <v>13356</v>
      </c>
      <c r="B6067" s="330" t="s">
        <v>13357</v>
      </c>
      <c r="C6067" s="375" t="s">
        <v>73</v>
      </c>
      <c r="D6067" s="375" t="s">
        <v>9957</v>
      </c>
      <c r="H6067" s="35">
        <f t="shared" si="190"/>
        <v>6.25</v>
      </c>
    </row>
    <row r="6068" spans="1:8" ht="40.5">
      <c r="A6068" s="375" t="s">
        <v>13358</v>
      </c>
      <c r="B6068" s="330" t="s">
        <v>13359</v>
      </c>
      <c r="C6068" s="375" t="s">
        <v>113</v>
      </c>
      <c r="D6068" s="375" t="s">
        <v>24922</v>
      </c>
      <c r="H6068" s="35">
        <f t="shared" si="190"/>
        <v>69.28</v>
      </c>
    </row>
    <row r="6069" spans="1:8" ht="40.5">
      <c r="A6069" s="375" t="s">
        <v>13360</v>
      </c>
      <c r="B6069" s="330" t="s">
        <v>13361</v>
      </c>
      <c r="C6069" s="375" t="s">
        <v>113</v>
      </c>
      <c r="D6069" s="375" t="s">
        <v>28985</v>
      </c>
      <c r="H6069" s="35">
        <f t="shared" si="190"/>
        <v>157.09</v>
      </c>
    </row>
    <row r="6070" spans="1:8" ht="40.5">
      <c r="A6070" s="375" t="s">
        <v>13362</v>
      </c>
      <c r="B6070" s="330" t="s">
        <v>13363</v>
      </c>
      <c r="C6070" s="375" t="s">
        <v>113</v>
      </c>
      <c r="D6070" s="375" t="s">
        <v>28986</v>
      </c>
      <c r="H6070" s="35">
        <f t="shared" si="190"/>
        <v>118.08</v>
      </c>
    </row>
    <row r="6071" spans="1:8" ht="40.5">
      <c r="A6071" s="375" t="s">
        <v>13364</v>
      </c>
      <c r="B6071" s="330" t="s">
        <v>13365</v>
      </c>
      <c r="C6071" s="375" t="s">
        <v>113</v>
      </c>
      <c r="D6071" s="375" t="s">
        <v>28987</v>
      </c>
      <c r="H6071" s="35">
        <f t="shared" si="190"/>
        <v>142.11000000000001</v>
      </c>
    </row>
    <row r="6072" spans="1:8" ht="27">
      <c r="A6072" s="375" t="s">
        <v>13366</v>
      </c>
      <c r="B6072" s="330" t="s">
        <v>13367</v>
      </c>
      <c r="C6072" s="375" t="s">
        <v>73</v>
      </c>
      <c r="D6072" s="375" t="s">
        <v>8257</v>
      </c>
      <c r="H6072" s="35">
        <f t="shared" si="190"/>
        <v>18.32</v>
      </c>
    </row>
    <row r="6073" spans="1:8" ht="40.5">
      <c r="A6073" s="375" t="s">
        <v>13369</v>
      </c>
      <c r="B6073" s="330" t="s">
        <v>13370</v>
      </c>
      <c r="C6073" s="375" t="s">
        <v>113</v>
      </c>
      <c r="D6073" s="375" t="s">
        <v>28988</v>
      </c>
      <c r="H6073" s="35">
        <f t="shared" si="190"/>
        <v>183.15</v>
      </c>
    </row>
    <row r="6074" spans="1:8" ht="40.5">
      <c r="A6074" s="375" t="s">
        <v>13371</v>
      </c>
      <c r="B6074" s="330" t="s">
        <v>13372</v>
      </c>
      <c r="C6074" s="375" t="s">
        <v>113</v>
      </c>
      <c r="D6074" s="375" t="s">
        <v>28989</v>
      </c>
      <c r="H6074" s="35">
        <f t="shared" si="190"/>
        <v>363.02</v>
      </c>
    </row>
    <row r="6075" spans="1:8" ht="40.5">
      <c r="A6075" s="375" t="s">
        <v>13373</v>
      </c>
      <c r="B6075" s="330" t="s">
        <v>13374</v>
      </c>
      <c r="C6075" s="375" t="s">
        <v>113</v>
      </c>
      <c r="D6075" s="375" t="s">
        <v>23990</v>
      </c>
      <c r="H6075" s="35">
        <f t="shared" si="190"/>
        <v>162.54</v>
      </c>
    </row>
    <row r="6076" spans="1:8" ht="40.5">
      <c r="A6076" s="375" t="s">
        <v>13375</v>
      </c>
      <c r="B6076" s="330" t="s">
        <v>13376</v>
      </c>
      <c r="C6076" s="375" t="s">
        <v>113</v>
      </c>
      <c r="D6076" s="375" t="s">
        <v>25069</v>
      </c>
      <c r="H6076" s="35">
        <f t="shared" si="190"/>
        <v>213.99</v>
      </c>
    </row>
    <row r="6077" spans="1:8" ht="27">
      <c r="A6077" s="375" t="s">
        <v>13377</v>
      </c>
      <c r="B6077" s="330" t="s">
        <v>13378</v>
      </c>
      <c r="C6077" s="375" t="s">
        <v>113</v>
      </c>
      <c r="D6077" s="375" t="s">
        <v>13234</v>
      </c>
      <c r="H6077" s="35">
        <f t="shared" si="190"/>
        <v>0.59</v>
      </c>
    </row>
    <row r="6078" spans="1:8" ht="27">
      <c r="A6078" s="375" t="s">
        <v>13379</v>
      </c>
      <c r="B6078" s="330" t="s">
        <v>13380</v>
      </c>
      <c r="C6078" s="375" t="s">
        <v>75</v>
      </c>
      <c r="D6078" s="375" t="s">
        <v>13234</v>
      </c>
      <c r="H6078" s="35">
        <f t="shared" si="190"/>
        <v>0.59</v>
      </c>
    </row>
    <row r="6079" spans="1:8" ht="40.5">
      <c r="A6079" s="375" t="s">
        <v>13381</v>
      </c>
      <c r="B6079" s="330" t="s">
        <v>13382</v>
      </c>
      <c r="C6079" s="375" t="s">
        <v>75</v>
      </c>
      <c r="D6079" s="375" t="s">
        <v>8578</v>
      </c>
      <c r="H6079" s="35">
        <f t="shared" si="190"/>
        <v>0.41</v>
      </c>
    </row>
    <row r="6080" spans="1:8" ht="27">
      <c r="A6080" s="375" t="s">
        <v>13383</v>
      </c>
      <c r="B6080" s="330" t="s">
        <v>13384</v>
      </c>
      <c r="C6080" s="375" t="s">
        <v>113</v>
      </c>
      <c r="D6080" s="375" t="s">
        <v>22584</v>
      </c>
      <c r="H6080" s="35">
        <f t="shared" si="190"/>
        <v>10.38</v>
      </c>
    </row>
    <row r="6081" spans="1:8" ht="27">
      <c r="A6081" s="375" t="s">
        <v>13385</v>
      </c>
      <c r="B6081" s="330" t="s">
        <v>13386</v>
      </c>
      <c r="C6081" s="375" t="s">
        <v>113</v>
      </c>
      <c r="D6081" s="375" t="s">
        <v>8915</v>
      </c>
      <c r="H6081" s="35">
        <f t="shared" si="190"/>
        <v>1.29</v>
      </c>
    </row>
    <row r="6082" spans="1:8" ht="27">
      <c r="A6082" s="375" t="s">
        <v>13387</v>
      </c>
      <c r="B6082" s="330" t="s">
        <v>13388</v>
      </c>
      <c r="C6082" s="375" t="s">
        <v>113</v>
      </c>
      <c r="D6082" s="375" t="s">
        <v>14130</v>
      </c>
      <c r="H6082" s="35">
        <f t="shared" si="190"/>
        <v>1.1599999999999999</v>
      </c>
    </row>
    <row r="6083" spans="1:8" ht="27">
      <c r="A6083" s="375" t="s">
        <v>13389</v>
      </c>
      <c r="B6083" s="404" t="s">
        <v>13390</v>
      </c>
      <c r="C6083" s="375" t="s">
        <v>113</v>
      </c>
      <c r="D6083" s="375" t="s">
        <v>8560</v>
      </c>
      <c r="H6083" s="35">
        <f t="shared" si="190"/>
        <v>7.57</v>
      </c>
    </row>
    <row r="6084" spans="1:8" ht="27">
      <c r="A6084" s="375" t="s">
        <v>13391</v>
      </c>
      <c r="B6084" s="330" t="s">
        <v>7208</v>
      </c>
      <c r="C6084" s="375" t="s">
        <v>73</v>
      </c>
      <c r="D6084" s="375" t="s">
        <v>7887</v>
      </c>
      <c r="H6084" s="35">
        <f t="shared" si="190"/>
        <v>8.27</v>
      </c>
    </row>
    <row r="6085" spans="1:8" ht="27">
      <c r="A6085" s="375" t="s">
        <v>13393</v>
      </c>
      <c r="B6085" s="330" t="s">
        <v>3874</v>
      </c>
      <c r="C6085" s="375" t="s">
        <v>73</v>
      </c>
      <c r="D6085" s="375" t="s">
        <v>11310</v>
      </c>
      <c r="H6085" s="35">
        <f t="shared" ref="H6085:H6148" si="191">ROUND(D6085*(1+$H$1),2)</f>
        <v>25.85</v>
      </c>
    </row>
    <row r="6086" spans="1:8" ht="40.5">
      <c r="A6086" s="375" t="s">
        <v>13395</v>
      </c>
      <c r="B6086" s="330" t="s">
        <v>7209</v>
      </c>
      <c r="C6086" s="375" t="s">
        <v>108</v>
      </c>
      <c r="D6086" s="375" t="s">
        <v>28990</v>
      </c>
      <c r="H6086" s="35">
        <f t="shared" si="191"/>
        <v>148.62</v>
      </c>
    </row>
    <row r="6087" spans="1:8" ht="27">
      <c r="A6087" s="375" t="s">
        <v>22632</v>
      </c>
      <c r="B6087" s="330" t="s">
        <v>22633</v>
      </c>
      <c r="C6087" s="375" t="s">
        <v>113</v>
      </c>
      <c r="D6087" s="375" t="s">
        <v>14150</v>
      </c>
      <c r="H6087" s="35">
        <f t="shared" si="191"/>
        <v>11.44</v>
      </c>
    </row>
    <row r="6088" spans="1:8" ht="40.5">
      <c r="A6088" s="375" t="s">
        <v>22634</v>
      </c>
      <c r="B6088" s="330" t="s">
        <v>22635</v>
      </c>
      <c r="C6088" s="375" t="s">
        <v>75</v>
      </c>
      <c r="D6088" s="375" t="s">
        <v>28991</v>
      </c>
      <c r="H6088" s="35">
        <f t="shared" si="191"/>
        <v>46.6</v>
      </c>
    </row>
    <row r="6089" spans="1:8" ht="27">
      <c r="A6089" s="375" t="s">
        <v>22636</v>
      </c>
      <c r="B6089" s="330" t="s">
        <v>22637</v>
      </c>
      <c r="C6089" s="375" t="s">
        <v>113</v>
      </c>
      <c r="D6089" s="375" t="s">
        <v>25096</v>
      </c>
      <c r="H6089" s="35">
        <f t="shared" si="191"/>
        <v>122.43</v>
      </c>
    </row>
    <row r="6090" spans="1:8" ht="27">
      <c r="A6090" s="375" t="s">
        <v>22638</v>
      </c>
      <c r="B6090" s="330" t="s">
        <v>22639</v>
      </c>
      <c r="C6090" s="375" t="s">
        <v>113</v>
      </c>
      <c r="D6090" s="375" t="s">
        <v>28992</v>
      </c>
      <c r="H6090" s="35">
        <f t="shared" si="191"/>
        <v>81.98</v>
      </c>
    </row>
    <row r="6091" spans="1:8" ht="27">
      <c r="A6091" s="375" t="s">
        <v>22640</v>
      </c>
      <c r="B6091" s="330" t="s">
        <v>22641</v>
      </c>
      <c r="C6091" s="375" t="s">
        <v>113</v>
      </c>
      <c r="D6091" s="375" t="s">
        <v>17901</v>
      </c>
      <c r="H6091" s="35">
        <f t="shared" si="191"/>
        <v>2.36</v>
      </c>
    </row>
    <row r="6092" spans="1:8">
      <c r="A6092" s="375" t="s">
        <v>22642</v>
      </c>
      <c r="B6092" s="330" t="s">
        <v>22643</v>
      </c>
      <c r="C6092" s="375" t="s">
        <v>75</v>
      </c>
      <c r="D6092" s="375" t="s">
        <v>8650</v>
      </c>
      <c r="H6092" s="35">
        <f t="shared" si="191"/>
        <v>4.0999999999999996</v>
      </c>
    </row>
    <row r="6093" spans="1:8">
      <c r="A6093" s="375" t="s">
        <v>22644</v>
      </c>
      <c r="B6093" s="330" t="s">
        <v>22645</v>
      </c>
      <c r="C6093" s="375" t="s">
        <v>75</v>
      </c>
      <c r="D6093" s="375" t="s">
        <v>8414</v>
      </c>
      <c r="H6093" s="35">
        <f t="shared" si="191"/>
        <v>0.56000000000000005</v>
      </c>
    </row>
    <row r="6094" spans="1:8" ht="40.5">
      <c r="A6094" s="375" t="s">
        <v>13396</v>
      </c>
      <c r="B6094" s="330" t="s">
        <v>3875</v>
      </c>
      <c r="C6094" s="375" t="s">
        <v>73</v>
      </c>
      <c r="D6094" s="375" t="s">
        <v>13231</v>
      </c>
      <c r="H6094" s="35">
        <f t="shared" si="191"/>
        <v>0.42</v>
      </c>
    </row>
    <row r="6095" spans="1:8" ht="40.5">
      <c r="A6095" s="375" t="s">
        <v>13397</v>
      </c>
      <c r="B6095" s="330" t="s">
        <v>23755</v>
      </c>
      <c r="C6095" s="375" t="s">
        <v>2247</v>
      </c>
      <c r="D6095" s="375" t="s">
        <v>12314</v>
      </c>
      <c r="H6095" s="35">
        <f t="shared" si="191"/>
        <v>1.75</v>
      </c>
    </row>
    <row r="6096" spans="1:8" ht="40.5">
      <c r="A6096" s="375" t="s">
        <v>13399</v>
      </c>
      <c r="B6096" s="330" t="s">
        <v>7210</v>
      </c>
      <c r="C6096" s="375" t="s">
        <v>2247</v>
      </c>
      <c r="D6096" s="375" t="s">
        <v>13879</v>
      </c>
      <c r="H6096" s="35">
        <f t="shared" si="191"/>
        <v>1.34</v>
      </c>
    </row>
    <row r="6097" spans="1:8" ht="40.5">
      <c r="A6097" s="375" t="s">
        <v>13400</v>
      </c>
      <c r="B6097" s="330" t="s">
        <v>7211</v>
      </c>
      <c r="C6097" s="375" t="s">
        <v>2247</v>
      </c>
      <c r="D6097" s="375" t="s">
        <v>7765</v>
      </c>
      <c r="H6097" s="35">
        <f t="shared" si="191"/>
        <v>0.89</v>
      </c>
    </row>
    <row r="6098" spans="1:8" ht="40.5">
      <c r="A6098" s="375" t="s">
        <v>13401</v>
      </c>
      <c r="B6098" s="330" t="s">
        <v>7212</v>
      </c>
      <c r="C6098" s="375" t="s">
        <v>2247</v>
      </c>
      <c r="D6098" s="375" t="s">
        <v>7770</v>
      </c>
      <c r="H6098" s="35">
        <f t="shared" si="191"/>
        <v>1.62</v>
      </c>
    </row>
    <row r="6099" spans="1:8" ht="40.5">
      <c r="A6099" s="375" t="s">
        <v>13403</v>
      </c>
      <c r="B6099" s="330" t="s">
        <v>7213</v>
      </c>
      <c r="C6099" s="375" t="s">
        <v>2247</v>
      </c>
      <c r="D6099" s="375" t="s">
        <v>8908</v>
      </c>
      <c r="H6099" s="35">
        <f t="shared" si="191"/>
        <v>1.24</v>
      </c>
    </row>
    <row r="6100" spans="1:8" ht="40.5">
      <c r="A6100" s="375" t="s">
        <v>13404</v>
      </c>
      <c r="B6100" s="330" t="s">
        <v>7214</v>
      </c>
      <c r="C6100" s="375" t="s">
        <v>2247</v>
      </c>
      <c r="D6100" s="375" t="s">
        <v>13233</v>
      </c>
      <c r="H6100" s="35">
        <f t="shared" si="191"/>
        <v>0.82</v>
      </c>
    </row>
    <row r="6101" spans="1:8" ht="40.5">
      <c r="A6101" s="375" t="s">
        <v>13405</v>
      </c>
      <c r="B6101" s="330" t="s">
        <v>13406</v>
      </c>
      <c r="C6101" s="375" t="s">
        <v>2245</v>
      </c>
      <c r="D6101" s="375" t="s">
        <v>14130</v>
      </c>
      <c r="H6101" s="35">
        <f t="shared" si="191"/>
        <v>1.1599999999999999</v>
      </c>
    </row>
    <row r="6102" spans="1:8" ht="40.5">
      <c r="A6102" s="375" t="s">
        <v>13408</v>
      </c>
      <c r="B6102" s="330" t="s">
        <v>13409</v>
      </c>
      <c r="C6102" s="375" t="s">
        <v>2245</v>
      </c>
      <c r="D6102" s="375" t="s">
        <v>7765</v>
      </c>
      <c r="H6102" s="35">
        <f t="shared" si="191"/>
        <v>0.89</v>
      </c>
    </row>
    <row r="6103" spans="1:8" ht="40.5">
      <c r="A6103" s="375" t="s">
        <v>13410</v>
      </c>
      <c r="B6103" s="330" t="s">
        <v>13411</v>
      </c>
      <c r="C6103" s="375" t="s">
        <v>2245</v>
      </c>
      <c r="D6103" s="375" t="s">
        <v>13234</v>
      </c>
      <c r="H6103" s="35">
        <f t="shared" si="191"/>
        <v>0.59</v>
      </c>
    </row>
    <row r="6104" spans="1:8" ht="40.5">
      <c r="A6104" s="375" t="s">
        <v>13412</v>
      </c>
      <c r="B6104" s="330" t="s">
        <v>13413</v>
      </c>
      <c r="C6104" s="375" t="s">
        <v>2245</v>
      </c>
      <c r="D6104" s="375" t="s">
        <v>13232</v>
      </c>
      <c r="H6104" s="35">
        <f t="shared" si="191"/>
        <v>1.08</v>
      </c>
    </row>
    <row r="6105" spans="1:8" ht="40.5">
      <c r="A6105" s="375" t="s">
        <v>13414</v>
      </c>
      <c r="B6105" s="330" t="s">
        <v>13415</v>
      </c>
      <c r="C6105" s="375" t="s">
        <v>2245</v>
      </c>
      <c r="D6105" s="375" t="s">
        <v>13233</v>
      </c>
      <c r="H6105" s="35">
        <f t="shared" si="191"/>
        <v>0.82</v>
      </c>
    </row>
    <row r="6106" spans="1:8" ht="40.5">
      <c r="A6106" s="375" t="s">
        <v>13416</v>
      </c>
      <c r="B6106" s="330" t="s">
        <v>13417</v>
      </c>
      <c r="C6106" s="375" t="s">
        <v>2245</v>
      </c>
      <c r="D6106" s="375" t="s">
        <v>8680</v>
      </c>
      <c r="H6106" s="35">
        <f t="shared" si="191"/>
        <v>0.55000000000000004</v>
      </c>
    </row>
    <row r="6107" spans="1:8" ht="40.5">
      <c r="A6107" s="375" t="s">
        <v>13418</v>
      </c>
      <c r="B6107" s="330" t="s">
        <v>7215</v>
      </c>
      <c r="C6107" s="375" t="s">
        <v>2247</v>
      </c>
      <c r="D6107" s="375" t="s">
        <v>8874</v>
      </c>
      <c r="H6107" s="35">
        <f t="shared" si="191"/>
        <v>1.39</v>
      </c>
    </row>
    <row r="6108" spans="1:8" ht="40.5">
      <c r="A6108" s="375" t="s">
        <v>13419</v>
      </c>
      <c r="B6108" s="330" t="s">
        <v>7216</v>
      </c>
      <c r="C6108" s="375" t="s">
        <v>2247</v>
      </c>
      <c r="D6108" s="375" t="s">
        <v>12286</v>
      </c>
      <c r="H6108" s="35">
        <f t="shared" si="191"/>
        <v>1.06</v>
      </c>
    </row>
    <row r="6109" spans="1:8" ht="40.5">
      <c r="A6109" s="375" t="s">
        <v>13420</v>
      </c>
      <c r="B6109" s="330" t="s">
        <v>7217</v>
      </c>
      <c r="C6109" s="375" t="s">
        <v>2247</v>
      </c>
      <c r="D6109" s="375" t="s">
        <v>8417</v>
      </c>
      <c r="H6109" s="35">
        <f t="shared" si="191"/>
        <v>0.7</v>
      </c>
    </row>
    <row r="6110" spans="1:8" ht="40.5">
      <c r="A6110" s="375" t="s">
        <v>13421</v>
      </c>
      <c r="B6110" s="330" t="s">
        <v>13422</v>
      </c>
      <c r="C6110" s="375" t="s">
        <v>2245</v>
      </c>
      <c r="D6110" s="375" t="s">
        <v>7731</v>
      </c>
      <c r="H6110" s="35">
        <f t="shared" si="191"/>
        <v>0.92</v>
      </c>
    </row>
    <row r="6111" spans="1:8" ht="40.5">
      <c r="A6111" s="375" t="s">
        <v>13423</v>
      </c>
      <c r="B6111" s="330" t="s">
        <v>13424</v>
      </c>
      <c r="C6111" s="375" t="s">
        <v>2245</v>
      </c>
      <c r="D6111" s="375" t="s">
        <v>8417</v>
      </c>
      <c r="H6111" s="35">
        <f t="shared" si="191"/>
        <v>0.7</v>
      </c>
    </row>
    <row r="6112" spans="1:8" ht="40.5">
      <c r="A6112" s="375" t="s">
        <v>13425</v>
      </c>
      <c r="B6112" s="330" t="s">
        <v>13426</v>
      </c>
      <c r="C6112" s="375" t="s">
        <v>2245</v>
      </c>
      <c r="D6112" s="375" t="s">
        <v>13224</v>
      </c>
      <c r="H6112" s="35">
        <f t="shared" si="191"/>
        <v>0.47</v>
      </c>
    </row>
    <row r="6113" spans="1:8" ht="40.5">
      <c r="A6113" s="375" t="s">
        <v>13427</v>
      </c>
      <c r="B6113" s="330" t="s">
        <v>7218</v>
      </c>
      <c r="C6113" s="375" t="s">
        <v>2247</v>
      </c>
      <c r="D6113" s="375" t="s">
        <v>8982</v>
      </c>
      <c r="H6113" s="35">
        <f t="shared" si="191"/>
        <v>1.25</v>
      </c>
    </row>
    <row r="6114" spans="1:8" ht="40.5">
      <c r="A6114" s="375" t="s">
        <v>13428</v>
      </c>
      <c r="B6114" s="330" t="s">
        <v>7219</v>
      </c>
      <c r="C6114" s="375" t="s">
        <v>2247</v>
      </c>
      <c r="D6114" s="375" t="s">
        <v>14130</v>
      </c>
      <c r="H6114" s="35">
        <f t="shared" si="191"/>
        <v>1.1599999999999999</v>
      </c>
    </row>
    <row r="6115" spans="1:8" ht="40.5">
      <c r="A6115" s="375" t="s">
        <v>13429</v>
      </c>
      <c r="B6115" s="330" t="s">
        <v>7220</v>
      </c>
      <c r="C6115" s="375" t="s">
        <v>2247</v>
      </c>
      <c r="D6115" s="375" t="s">
        <v>14019</v>
      </c>
      <c r="H6115" s="35">
        <f t="shared" si="191"/>
        <v>1</v>
      </c>
    </row>
    <row r="6116" spans="1:8" ht="40.5">
      <c r="A6116" s="375" t="s">
        <v>13430</v>
      </c>
      <c r="B6116" s="330" t="s">
        <v>13431</v>
      </c>
      <c r="C6116" s="375" t="s">
        <v>2245</v>
      </c>
      <c r="D6116" s="375" t="s">
        <v>8423</v>
      </c>
      <c r="H6116" s="35">
        <f t="shared" si="191"/>
        <v>0.83</v>
      </c>
    </row>
    <row r="6117" spans="1:8" ht="40.5">
      <c r="A6117" s="375" t="s">
        <v>13432</v>
      </c>
      <c r="B6117" s="330" t="s">
        <v>13433</v>
      </c>
      <c r="C6117" s="375" t="s">
        <v>2245</v>
      </c>
      <c r="D6117" s="375" t="s">
        <v>8693</v>
      </c>
      <c r="H6117" s="35">
        <f t="shared" si="191"/>
        <v>0.77</v>
      </c>
    </row>
    <row r="6118" spans="1:8" ht="40.5">
      <c r="A6118" s="375" t="s">
        <v>13434</v>
      </c>
      <c r="B6118" s="330" t="s">
        <v>13435</v>
      </c>
      <c r="C6118" s="375" t="s">
        <v>2245</v>
      </c>
      <c r="D6118" s="375" t="s">
        <v>8600</v>
      </c>
      <c r="H6118" s="35">
        <f t="shared" si="191"/>
        <v>0.65</v>
      </c>
    </row>
    <row r="6119" spans="1:8" ht="54">
      <c r="A6119" s="375" t="s">
        <v>13436</v>
      </c>
      <c r="B6119" s="330" t="s">
        <v>7221</v>
      </c>
      <c r="C6119" s="375" t="s">
        <v>2245</v>
      </c>
      <c r="D6119" s="375" t="s">
        <v>8542</v>
      </c>
      <c r="H6119" s="35">
        <f t="shared" si="191"/>
        <v>0.66</v>
      </c>
    </row>
    <row r="6120" spans="1:8" ht="54">
      <c r="A6120" s="375" t="s">
        <v>13437</v>
      </c>
      <c r="B6120" s="330" t="s">
        <v>7222</v>
      </c>
      <c r="C6120" s="375" t="s">
        <v>2245</v>
      </c>
      <c r="D6120" s="375" t="s">
        <v>8580</v>
      </c>
      <c r="H6120" s="35">
        <f t="shared" si="191"/>
        <v>2.31</v>
      </c>
    </row>
    <row r="6121" spans="1:8" ht="54">
      <c r="A6121" s="375" t="s">
        <v>13438</v>
      </c>
      <c r="B6121" s="330" t="s">
        <v>7223</v>
      </c>
      <c r="C6121" s="375" t="s">
        <v>2245</v>
      </c>
      <c r="D6121" s="375" t="s">
        <v>8693</v>
      </c>
      <c r="H6121" s="35">
        <f t="shared" si="191"/>
        <v>0.77</v>
      </c>
    </row>
    <row r="6122" spans="1:8" ht="15" customHeight="1">
      <c r="A6122" s="375" t="s">
        <v>13439</v>
      </c>
      <c r="B6122" s="330" t="s">
        <v>7224</v>
      </c>
      <c r="C6122" s="375" t="s">
        <v>2245</v>
      </c>
      <c r="D6122" s="375" t="s">
        <v>14028</v>
      </c>
      <c r="H6122" s="35">
        <f t="shared" si="191"/>
        <v>2.57</v>
      </c>
    </row>
    <row r="6123" spans="1:8" ht="40.5">
      <c r="A6123" s="375" t="s">
        <v>7225</v>
      </c>
      <c r="B6123" s="330" t="s">
        <v>3876</v>
      </c>
      <c r="C6123" s="375" t="s">
        <v>75</v>
      </c>
      <c r="D6123" s="375" t="s">
        <v>23871</v>
      </c>
      <c r="H6123" s="35">
        <f t="shared" si="191"/>
        <v>34.44</v>
      </c>
    </row>
    <row r="6124" spans="1:8" ht="54">
      <c r="A6124" s="375" t="s">
        <v>7226</v>
      </c>
      <c r="B6124" s="330" t="s">
        <v>7227</v>
      </c>
      <c r="C6124" s="375" t="s">
        <v>75</v>
      </c>
      <c r="D6124" s="375" t="s">
        <v>23871</v>
      </c>
      <c r="H6124" s="35">
        <f t="shared" si="191"/>
        <v>34.44</v>
      </c>
    </row>
    <row r="6125" spans="1:8" ht="40.5">
      <c r="A6125" s="375" t="s">
        <v>7228</v>
      </c>
      <c r="B6125" s="330" t="s">
        <v>7229</v>
      </c>
      <c r="C6125" s="375" t="s">
        <v>75</v>
      </c>
      <c r="D6125" s="375" t="s">
        <v>26312</v>
      </c>
      <c r="H6125" s="35">
        <f t="shared" si="191"/>
        <v>60.31</v>
      </c>
    </row>
    <row r="6126" spans="1:8" ht="54">
      <c r="A6126" s="375" t="s">
        <v>7230</v>
      </c>
      <c r="B6126" s="330" t="s">
        <v>3877</v>
      </c>
      <c r="C6126" s="375" t="s">
        <v>75</v>
      </c>
      <c r="D6126" s="375" t="s">
        <v>23717</v>
      </c>
      <c r="H6126" s="35">
        <f t="shared" si="191"/>
        <v>27.89</v>
      </c>
    </row>
    <row r="6127" spans="1:8" ht="54">
      <c r="A6127" s="375" t="s">
        <v>7231</v>
      </c>
      <c r="B6127" s="330" t="s">
        <v>3878</v>
      </c>
      <c r="C6127" s="375" t="s">
        <v>75</v>
      </c>
      <c r="D6127" s="375" t="s">
        <v>28993</v>
      </c>
      <c r="H6127" s="35">
        <f t="shared" si="191"/>
        <v>42.38</v>
      </c>
    </row>
    <row r="6128" spans="1:8" ht="40.5">
      <c r="A6128" s="375" t="s">
        <v>7232</v>
      </c>
      <c r="B6128" s="330" t="s">
        <v>3879</v>
      </c>
      <c r="C6128" s="375" t="s">
        <v>75</v>
      </c>
      <c r="D6128" s="375" t="s">
        <v>28994</v>
      </c>
      <c r="H6128" s="35">
        <f t="shared" si="191"/>
        <v>76.05</v>
      </c>
    </row>
    <row r="6129" spans="1:8" ht="54">
      <c r="A6129" s="375" t="s">
        <v>7233</v>
      </c>
      <c r="B6129" s="330" t="s">
        <v>3880</v>
      </c>
      <c r="C6129" s="375" t="s">
        <v>75</v>
      </c>
      <c r="D6129" s="375" t="s">
        <v>23688</v>
      </c>
      <c r="H6129" s="35">
        <f t="shared" si="191"/>
        <v>74.39</v>
      </c>
    </row>
    <row r="6130" spans="1:8" ht="54">
      <c r="A6130" s="375" t="s">
        <v>7234</v>
      </c>
      <c r="B6130" s="330" t="s">
        <v>3881</v>
      </c>
      <c r="C6130" s="375" t="s">
        <v>75</v>
      </c>
      <c r="D6130" s="375" t="s">
        <v>28995</v>
      </c>
      <c r="H6130" s="35">
        <f t="shared" si="191"/>
        <v>71.39</v>
      </c>
    </row>
    <row r="6131" spans="1:8" ht="40.5">
      <c r="A6131" s="375" t="s">
        <v>13441</v>
      </c>
      <c r="B6131" s="330" t="s">
        <v>3882</v>
      </c>
      <c r="C6131" s="375" t="s">
        <v>75</v>
      </c>
      <c r="D6131" s="375" t="s">
        <v>8597</v>
      </c>
      <c r="H6131" s="35">
        <f t="shared" si="191"/>
        <v>4.66</v>
      </c>
    </row>
    <row r="6132" spans="1:8" ht="67.5">
      <c r="A6132" s="375" t="s">
        <v>7235</v>
      </c>
      <c r="B6132" s="330" t="s">
        <v>7236</v>
      </c>
      <c r="C6132" s="375" t="s">
        <v>73</v>
      </c>
      <c r="D6132" s="375" t="s">
        <v>28996</v>
      </c>
      <c r="H6132" s="35">
        <f t="shared" si="191"/>
        <v>242.82</v>
      </c>
    </row>
    <row r="6133" spans="1:8" ht="54">
      <c r="A6133" s="375" t="s">
        <v>7237</v>
      </c>
      <c r="B6133" s="330" t="s">
        <v>3883</v>
      </c>
      <c r="C6133" s="375" t="s">
        <v>73</v>
      </c>
      <c r="D6133" s="375" t="s">
        <v>28997</v>
      </c>
      <c r="H6133" s="35">
        <f t="shared" si="191"/>
        <v>167.76</v>
      </c>
    </row>
    <row r="6134" spans="1:8" ht="27">
      <c r="A6134" s="375" t="s">
        <v>7238</v>
      </c>
      <c r="B6134" s="330" t="s">
        <v>7239</v>
      </c>
      <c r="C6134" s="375" t="s">
        <v>113</v>
      </c>
      <c r="D6134" s="375" t="s">
        <v>28998</v>
      </c>
      <c r="H6134" s="35">
        <f t="shared" si="191"/>
        <v>121.53</v>
      </c>
    </row>
    <row r="6135" spans="1:8">
      <c r="A6135" s="375" t="s">
        <v>14908</v>
      </c>
      <c r="B6135" s="330" t="s">
        <v>14909</v>
      </c>
      <c r="C6135" s="375" t="s">
        <v>113</v>
      </c>
      <c r="D6135" s="375" t="s">
        <v>28999</v>
      </c>
      <c r="H6135" s="35">
        <f t="shared" si="191"/>
        <v>36.58</v>
      </c>
    </row>
    <row r="6136" spans="1:8" ht="27">
      <c r="A6136" s="375" t="s">
        <v>14910</v>
      </c>
      <c r="B6136" s="330" t="s">
        <v>14911</v>
      </c>
      <c r="C6136" s="375" t="s">
        <v>113</v>
      </c>
      <c r="D6136" s="375" t="s">
        <v>29000</v>
      </c>
      <c r="H6136" s="35">
        <f t="shared" si="191"/>
        <v>58.47</v>
      </c>
    </row>
    <row r="6137" spans="1:8" ht="40.5">
      <c r="A6137" s="375" t="s">
        <v>14912</v>
      </c>
      <c r="B6137" s="330" t="s">
        <v>14913</v>
      </c>
      <c r="C6137" s="375" t="s">
        <v>113</v>
      </c>
      <c r="D6137" s="375" t="s">
        <v>23828</v>
      </c>
      <c r="H6137" s="35">
        <f t="shared" si="191"/>
        <v>109.03</v>
      </c>
    </row>
    <row r="6138" spans="1:8" ht="27">
      <c r="A6138" s="375" t="s">
        <v>14914</v>
      </c>
      <c r="B6138" s="330" t="s">
        <v>14915</v>
      </c>
      <c r="C6138" s="375" t="s">
        <v>113</v>
      </c>
      <c r="D6138" s="375" t="s">
        <v>29001</v>
      </c>
      <c r="H6138" s="35">
        <f t="shared" si="191"/>
        <v>296.76</v>
      </c>
    </row>
    <row r="6139" spans="1:8">
      <c r="A6139" s="375" t="s">
        <v>14916</v>
      </c>
      <c r="B6139" s="330" t="s">
        <v>14917</v>
      </c>
      <c r="C6139" s="375" t="s">
        <v>73</v>
      </c>
      <c r="D6139" s="375" t="s">
        <v>13398</v>
      </c>
      <c r="H6139" s="35">
        <f t="shared" si="191"/>
        <v>1.84</v>
      </c>
    </row>
    <row r="6140" spans="1:8">
      <c r="A6140" s="375" t="s">
        <v>14918</v>
      </c>
      <c r="B6140" s="330" t="s">
        <v>14919</v>
      </c>
      <c r="C6140" s="375" t="s">
        <v>73</v>
      </c>
      <c r="D6140" s="375" t="s">
        <v>26720</v>
      </c>
      <c r="H6140" s="35">
        <f t="shared" si="191"/>
        <v>5.4</v>
      </c>
    </row>
    <row r="6141" spans="1:8" ht="27">
      <c r="A6141" s="375" t="s">
        <v>14920</v>
      </c>
      <c r="B6141" s="330" t="s">
        <v>14921</v>
      </c>
      <c r="C6141" s="375" t="s">
        <v>73</v>
      </c>
      <c r="D6141" s="375" t="s">
        <v>13716</v>
      </c>
      <c r="H6141" s="35">
        <f t="shared" si="191"/>
        <v>0.33</v>
      </c>
    </row>
    <row r="6142" spans="1:8" ht="40.5">
      <c r="A6142" s="375" t="s">
        <v>14922</v>
      </c>
      <c r="B6142" s="330" t="s">
        <v>14923</v>
      </c>
      <c r="C6142" s="375" t="s">
        <v>75</v>
      </c>
      <c r="D6142" s="375" t="s">
        <v>27634</v>
      </c>
      <c r="H6142" s="35">
        <f t="shared" si="191"/>
        <v>150.41</v>
      </c>
    </row>
    <row r="6143" spans="1:8" ht="27">
      <c r="A6143" s="375" t="s">
        <v>14924</v>
      </c>
      <c r="B6143" s="330" t="s">
        <v>14925</v>
      </c>
      <c r="C6143" s="375" t="s">
        <v>73</v>
      </c>
      <c r="D6143" s="375" t="s">
        <v>8300</v>
      </c>
      <c r="H6143" s="35">
        <f t="shared" si="191"/>
        <v>3.06</v>
      </c>
    </row>
    <row r="6144" spans="1:8">
      <c r="A6144" s="375" t="s">
        <v>13443</v>
      </c>
      <c r="B6144" s="330" t="s">
        <v>7240</v>
      </c>
      <c r="C6144" s="375" t="s">
        <v>73</v>
      </c>
      <c r="D6144" s="375" t="s">
        <v>27611</v>
      </c>
      <c r="H6144" s="35">
        <f t="shared" si="191"/>
        <v>17.86</v>
      </c>
    </row>
    <row r="6145" spans="1:8">
      <c r="A6145" s="375" t="s">
        <v>13444</v>
      </c>
      <c r="B6145" s="330" t="s">
        <v>7241</v>
      </c>
      <c r="C6145" s="375" t="s">
        <v>73</v>
      </c>
      <c r="D6145" s="375" t="s">
        <v>27611</v>
      </c>
      <c r="H6145" s="35">
        <f t="shared" si="191"/>
        <v>17.86</v>
      </c>
    </row>
    <row r="6146" spans="1:8" ht="27">
      <c r="A6146" s="375" t="s">
        <v>14926</v>
      </c>
      <c r="B6146" s="330" t="s">
        <v>14927</v>
      </c>
      <c r="C6146" s="375" t="s">
        <v>73</v>
      </c>
      <c r="D6146" s="375" t="s">
        <v>24042</v>
      </c>
      <c r="H6146" s="35">
        <f t="shared" si="191"/>
        <v>18.670000000000002</v>
      </c>
    </row>
    <row r="6147" spans="1:8">
      <c r="A6147" s="375" t="s">
        <v>14928</v>
      </c>
      <c r="B6147" s="330" t="s">
        <v>14929</v>
      </c>
      <c r="C6147" s="375" t="s">
        <v>73</v>
      </c>
      <c r="D6147" s="375" t="s">
        <v>25657</v>
      </c>
      <c r="H6147" s="35">
        <f t="shared" si="191"/>
        <v>10.17</v>
      </c>
    </row>
    <row r="6148" spans="1:8">
      <c r="A6148" s="375" t="s">
        <v>14930</v>
      </c>
      <c r="B6148" s="330" t="s">
        <v>14931</v>
      </c>
      <c r="C6148" s="375" t="s">
        <v>73</v>
      </c>
      <c r="D6148" s="375" t="s">
        <v>25611</v>
      </c>
      <c r="H6148" s="35">
        <f t="shared" si="191"/>
        <v>53.02</v>
      </c>
    </row>
    <row r="6149" spans="1:8">
      <c r="A6149" s="375" t="s">
        <v>13446</v>
      </c>
      <c r="B6149" s="330" t="s">
        <v>7242</v>
      </c>
      <c r="C6149" s="375" t="s">
        <v>73</v>
      </c>
      <c r="D6149" s="375" t="s">
        <v>29002</v>
      </c>
      <c r="H6149" s="35">
        <f t="shared" ref="H6149:H6212" si="192">ROUND(D6149*(1+$H$1),2)</f>
        <v>4.57</v>
      </c>
    </row>
    <row r="6150" spans="1:8">
      <c r="A6150" s="375" t="s">
        <v>13447</v>
      </c>
      <c r="B6150" s="330" t="s">
        <v>7243</v>
      </c>
      <c r="C6150" s="375" t="s">
        <v>73</v>
      </c>
      <c r="D6150" s="375" t="s">
        <v>13697</v>
      </c>
      <c r="H6150" s="35">
        <f t="shared" si="192"/>
        <v>6.17</v>
      </c>
    </row>
    <row r="6151" spans="1:8" ht="40.5">
      <c r="A6151" s="375" t="s">
        <v>14932</v>
      </c>
      <c r="B6151" s="330" t="s">
        <v>14933</v>
      </c>
      <c r="C6151" s="375" t="s">
        <v>73</v>
      </c>
      <c r="D6151" s="375" t="s">
        <v>8199</v>
      </c>
      <c r="H6151" s="35">
        <f t="shared" si="192"/>
        <v>0.34</v>
      </c>
    </row>
    <row r="6152" spans="1:8" ht="40.5">
      <c r="A6152" s="375" t="s">
        <v>14934</v>
      </c>
      <c r="B6152" s="330" t="s">
        <v>14935</v>
      </c>
      <c r="C6152" s="375" t="s">
        <v>113</v>
      </c>
      <c r="D6152" s="375" t="s">
        <v>29003</v>
      </c>
      <c r="H6152" s="35">
        <f t="shared" si="192"/>
        <v>72.45</v>
      </c>
    </row>
    <row r="6153" spans="1:8" ht="40.5">
      <c r="A6153" s="375" t="s">
        <v>14936</v>
      </c>
      <c r="B6153" s="330" t="s">
        <v>14937</v>
      </c>
      <c r="C6153" s="375" t="s">
        <v>113</v>
      </c>
      <c r="D6153" s="375" t="s">
        <v>29004</v>
      </c>
      <c r="H6153" s="35">
        <f t="shared" si="192"/>
        <v>155.97999999999999</v>
      </c>
    </row>
    <row r="6154" spans="1:8" ht="40.5">
      <c r="A6154" s="375" t="s">
        <v>14938</v>
      </c>
      <c r="B6154" s="330" t="s">
        <v>14939</v>
      </c>
      <c r="C6154" s="375" t="s">
        <v>113</v>
      </c>
      <c r="D6154" s="375" t="s">
        <v>29005</v>
      </c>
      <c r="H6154" s="35">
        <f t="shared" si="192"/>
        <v>228.08</v>
      </c>
    </row>
    <row r="6155" spans="1:8" ht="40.5">
      <c r="A6155" s="375" t="s">
        <v>14940</v>
      </c>
      <c r="B6155" s="330" t="s">
        <v>14941</v>
      </c>
      <c r="C6155" s="375" t="s">
        <v>113</v>
      </c>
      <c r="D6155" s="375" t="s">
        <v>25294</v>
      </c>
      <c r="H6155" s="35">
        <f t="shared" si="192"/>
        <v>66.33</v>
      </c>
    </row>
    <row r="6156" spans="1:8" ht="40.5">
      <c r="A6156" s="375" t="s">
        <v>14942</v>
      </c>
      <c r="B6156" s="330" t="s">
        <v>14943</v>
      </c>
      <c r="C6156" s="375" t="s">
        <v>113</v>
      </c>
      <c r="D6156" s="375" t="s">
        <v>24356</v>
      </c>
      <c r="H6156" s="35">
        <f t="shared" si="192"/>
        <v>118.18</v>
      </c>
    </row>
    <row r="6157" spans="1:8" ht="27">
      <c r="A6157" s="375" t="s">
        <v>14944</v>
      </c>
      <c r="B6157" s="330" t="s">
        <v>14945</v>
      </c>
      <c r="C6157" s="375" t="s">
        <v>113</v>
      </c>
      <c r="D6157" s="375" t="s">
        <v>29006</v>
      </c>
      <c r="H6157" s="35">
        <f t="shared" si="192"/>
        <v>258.05</v>
      </c>
    </row>
    <row r="6158" spans="1:8" ht="27">
      <c r="A6158" s="375" t="s">
        <v>14946</v>
      </c>
      <c r="B6158" s="330" t="s">
        <v>14947</v>
      </c>
      <c r="C6158" s="375" t="s">
        <v>113</v>
      </c>
      <c r="D6158" s="375" t="s">
        <v>23416</v>
      </c>
      <c r="H6158" s="35">
        <f t="shared" si="192"/>
        <v>92.22</v>
      </c>
    </row>
    <row r="6159" spans="1:8" ht="40.5">
      <c r="A6159" s="375" t="s">
        <v>14948</v>
      </c>
      <c r="B6159" s="330" t="s">
        <v>14949</v>
      </c>
      <c r="C6159" s="375" t="s">
        <v>113</v>
      </c>
      <c r="D6159" s="375" t="s">
        <v>29007</v>
      </c>
      <c r="H6159" s="35">
        <f t="shared" si="192"/>
        <v>254.46</v>
      </c>
    </row>
    <row r="6160" spans="1:8" ht="40.5">
      <c r="A6160" s="375" t="s">
        <v>14950</v>
      </c>
      <c r="B6160" s="330" t="s">
        <v>14951</v>
      </c>
      <c r="C6160" s="375" t="s">
        <v>113</v>
      </c>
      <c r="D6160" s="375" t="s">
        <v>29008</v>
      </c>
      <c r="H6160" s="35">
        <f t="shared" si="192"/>
        <v>649.66</v>
      </c>
    </row>
    <row r="6161" spans="1:8" ht="27">
      <c r="A6161" s="375" t="s">
        <v>14952</v>
      </c>
      <c r="B6161" s="330" t="s">
        <v>14953</v>
      </c>
      <c r="C6161" s="375" t="s">
        <v>113</v>
      </c>
      <c r="D6161" s="375" t="s">
        <v>29009</v>
      </c>
      <c r="H6161" s="35">
        <f t="shared" si="192"/>
        <v>1032.1500000000001</v>
      </c>
    </row>
    <row r="6162" spans="1:8">
      <c r="A6162" s="375" t="s">
        <v>13449</v>
      </c>
      <c r="B6162" s="330" t="s">
        <v>7244</v>
      </c>
      <c r="C6162" s="375" t="s">
        <v>108</v>
      </c>
      <c r="D6162" s="375" t="s">
        <v>14022</v>
      </c>
      <c r="H6162" s="35">
        <f t="shared" si="192"/>
        <v>19.66</v>
      </c>
    </row>
    <row r="6163" spans="1:8" ht="27">
      <c r="A6163" s="375" t="s">
        <v>13450</v>
      </c>
      <c r="B6163" s="330" t="s">
        <v>7245</v>
      </c>
      <c r="C6163" s="375" t="s">
        <v>108</v>
      </c>
      <c r="D6163" s="375" t="s">
        <v>24842</v>
      </c>
      <c r="H6163" s="35">
        <f t="shared" si="192"/>
        <v>21.33</v>
      </c>
    </row>
    <row r="6164" spans="1:8" ht="27">
      <c r="A6164" s="375" t="s">
        <v>13451</v>
      </c>
      <c r="B6164" s="330" t="s">
        <v>7246</v>
      </c>
      <c r="C6164" s="375" t="s">
        <v>108</v>
      </c>
      <c r="D6164" s="375" t="s">
        <v>14860</v>
      </c>
      <c r="H6164" s="35">
        <f t="shared" si="192"/>
        <v>21.51</v>
      </c>
    </row>
    <row r="6165" spans="1:8" ht="27">
      <c r="A6165" s="375" t="s">
        <v>13452</v>
      </c>
      <c r="B6165" s="330" t="s">
        <v>7247</v>
      </c>
      <c r="C6165" s="375" t="s">
        <v>108</v>
      </c>
      <c r="D6165" s="375" t="s">
        <v>10626</v>
      </c>
      <c r="H6165" s="35">
        <f t="shared" si="192"/>
        <v>20.12</v>
      </c>
    </row>
    <row r="6166" spans="1:8">
      <c r="A6166" s="375" t="s">
        <v>13453</v>
      </c>
      <c r="B6166" s="330" t="s">
        <v>7248</v>
      </c>
      <c r="C6166" s="375" t="s">
        <v>108</v>
      </c>
      <c r="D6166" s="375" t="s">
        <v>22690</v>
      </c>
      <c r="H6166" s="35">
        <f t="shared" si="192"/>
        <v>18.28</v>
      </c>
    </row>
    <row r="6167" spans="1:8" ht="27">
      <c r="A6167" s="375" t="s">
        <v>13454</v>
      </c>
      <c r="B6167" s="330" t="s">
        <v>7249</v>
      </c>
      <c r="C6167" s="375" t="s">
        <v>108</v>
      </c>
      <c r="D6167" s="375" t="s">
        <v>29010</v>
      </c>
      <c r="H6167" s="35">
        <f t="shared" si="192"/>
        <v>21.71</v>
      </c>
    </row>
    <row r="6168" spans="1:8">
      <c r="A6168" s="375" t="s">
        <v>13455</v>
      </c>
      <c r="B6168" s="330" t="s">
        <v>7250</v>
      </c>
      <c r="C6168" s="375" t="s">
        <v>108</v>
      </c>
      <c r="D6168" s="375" t="s">
        <v>10726</v>
      </c>
      <c r="H6168" s="35">
        <f t="shared" si="192"/>
        <v>25.4</v>
      </c>
    </row>
    <row r="6169" spans="1:8">
      <c r="A6169" s="375" t="s">
        <v>13456</v>
      </c>
      <c r="B6169" s="330" t="s">
        <v>7251</v>
      </c>
      <c r="C6169" s="375" t="s">
        <v>108</v>
      </c>
      <c r="D6169" s="375" t="s">
        <v>22740</v>
      </c>
      <c r="H6169" s="35">
        <f t="shared" si="192"/>
        <v>29.54</v>
      </c>
    </row>
    <row r="6170" spans="1:8" ht="27">
      <c r="A6170" s="375" t="s">
        <v>13457</v>
      </c>
      <c r="B6170" s="330" t="s">
        <v>7252</v>
      </c>
      <c r="C6170" s="375" t="s">
        <v>108</v>
      </c>
      <c r="D6170" s="375" t="s">
        <v>23406</v>
      </c>
      <c r="H6170" s="35">
        <f t="shared" si="192"/>
        <v>21.55</v>
      </c>
    </row>
    <row r="6171" spans="1:8" ht="27">
      <c r="A6171" s="375" t="s">
        <v>13458</v>
      </c>
      <c r="B6171" s="330" t="s">
        <v>3884</v>
      </c>
      <c r="C6171" s="375" t="s">
        <v>108</v>
      </c>
      <c r="D6171" s="375" t="s">
        <v>14852</v>
      </c>
      <c r="H6171" s="35">
        <f t="shared" si="192"/>
        <v>18.25</v>
      </c>
    </row>
    <row r="6172" spans="1:8" ht="27">
      <c r="A6172" s="375" t="s">
        <v>13459</v>
      </c>
      <c r="B6172" s="330" t="s">
        <v>7253</v>
      </c>
      <c r="C6172" s="375" t="s">
        <v>108</v>
      </c>
      <c r="D6172" s="375" t="s">
        <v>22436</v>
      </c>
      <c r="H6172" s="35">
        <f t="shared" si="192"/>
        <v>31.97</v>
      </c>
    </row>
    <row r="6173" spans="1:8">
      <c r="A6173" s="375" t="s">
        <v>13460</v>
      </c>
      <c r="B6173" s="330" t="s">
        <v>7254</v>
      </c>
      <c r="C6173" s="375" t="s">
        <v>108</v>
      </c>
      <c r="D6173" s="375" t="s">
        <v>23567</v>
      </c>
      <c r="H6173" s="35">
        <f t="shared" si="192"/>
        <v>21.95</v>
      </c>
    </row>
    <row r="6174" spans="1:8" ht="27">
      <c r="A6174" s="375" t="s">
        <v>13461</v>
      </c>
      <c r="B6174" s="330" t="s">
        <v>7255</v>
      </c>
      <c r="C6174" s="375" t="s">
        <v>108</v>
      </c>
      <c r="D6174" s="375" t="s">
        <v>24662</v>
      </c>
      <c r="H6174" s="35">
        <f t="shared" si="192"/>
        <v>20.61</v>
      </c>
    </row>
    <row r="6175" spans="1:8" ht="27">
      <c r="A6175" s="375" t="s">
        <v>13462</v>
      </c>
      <c r="B6175" s="330" t="s">
        <v>7256</v>
      </c>
      <c r="C6175" s="375" t="s">
        <v>108</v>
      </c>
      <c r="D6175" s="375" t="s">
        <v>11499</v>
      </c>
      <c r="H6175" s="35">
        <f t="shared" si="192"/>
        <v>19.07</v>
      </c>
    </row>
    <row r="6176" spans="1:8">
      <c r="A6176" s="375" t="s">
        <v>13464</v>
      </c>
      <c r="B6176" s="330" t="s">
        <v>7257</v>
      </c>
      <c r="C6176" s="375" t="s">
        <v>108</v>
      </c>
      <c r="D6176" s="375" t="s">
        <v>14039</v>
      </c>
      <c r="H6176" s="35">
        <f t="shared" si="192"/>
        <v>17.87</v>
      </c>
    </row>
    <row r="6177" spans="1:8" ht="27">
      <c r="A6177" s="375" t="s">
        <v>13465</v>
      </c>
      <c r="B6177" s="330" t="s">
        <v>7258</v>
      </c>
      <c r="C6177" s="375" t="s">
        <v>108</v>
      </c>
      <c r="D6177" s="375" t="s">
        <v>29011</v>
      </c>
      <c r="H6177" s="35">
        <f t="shared" si="192"/>
        <v>36.21</v>
      </c>
    </row>
    <row r="6178" spans="1:8" ht="27">
      <c r="A6178" s="375" t="s">
        <v>13466</v>
      </c>
      <c r="B6178" s="330" t="s">
        <v>7259</v>
      </c>
      <c r="C6178" s="375" t="s">
        <v>108</v>
      </c>
      <c r="D6178" s="375" t="s">
        <v>22606</v>
      </c>
      <c r="H6178" s="35">
        <f t="shared" si="192"/>
        <v>26.4</v>
      </c>
    </row>
    <row r="6179" spans="1:8" ht="27">
      <c r="A6179" s="375" t="s">
        <v>13467</v>
      </c>
      <c r="B6179" s="330" t="s">
        <v>7260</v>
      </c>
      <c r="C6179" s="375" t="s">
        <v>108</v>
      </c>
      <c r="D6179" s="375" t="s">
        <v>20579</v>
      </c>
      <c r="H6179" s="35">
        <f t="shared" si="192"/>
        <v>27.43</v>
      </c>
    </row>
    <row r="6180" spans="1:8" ht="27">
      <c r="A6180" s="375" t="s">
        <v>13468</v>
      </c>
      <c r="B6180" s="330" t="s">
        <v>7261</v>
      </c>
      <c r="C6180" s="375" t="s">
        <v>108</v>
      </c>
      <c r="D6180" s="375" t="s">
        <v>13872</v>
      </c>
      <c r="H6180" s="35">
        <f t="shared" si="192"/>
        <v>23.42</v>
      </c>
    </row>
    <row r="6181" spans="1:8" ht="15" customHeight="1">
      <c r="A6181" s="375" t="s">
        <v>13469</v>
      </c>
      <c r="B6181" s="330" t="s">
        <v>7262</v>
      </c>
      <c r="C6181" s="375" t="s">
        <v>108</v>
      </c>
      <c r="D6181" s="375" t="s">
        <v>29012</v>
      </c>
      <c r="H6181" s="35">
        <f t="shared" si="192"/>
        <v>29.56</v>
      </c>
    </row>
    <row r="6182" spans="1:8" ht="15" customHeight="1">
      <c r="A6182" s="375" t="s">
        <v>13470</v>
      </c>
      <c r="B6182" s="330" t="s">
        <v>7263</v>
      </c>
      <c r="C6182" s="375" t="s">
        <v>108</v>
      </c>
      <c r="D6182" s="375" t="s">
        <v>29013</v>
      </c>
      <c r="H6182" s="35">
        <f t="shared" si="192"/>
        <v>22.96</v>
      </c>
    </row>
    <row r="6183" spans="1:8" ht="15" customHeight="1">
      <c r="A6183" s="375" t="s">
        <v>13471</v>
      </c>
      <c r="B6183" s="330" t="s">
        <v>7264</v>
      </c>
      <c r="C6183" s="375" t="s">
        <v>108</v>
      </c>
      <c r="D6183" s="375" t="s">
        <v>27365</v>
      </c>
      <c r="H6183" s="35">
        <f t="shared" si="192"/>
        <v>22.32</v>
      </c>
    </row>
    <row r="6184" spans="1:8" ht="15" customHeight="1">
      <c r="A6184" s="375" t="s">
        <v>13472</v>
      </c>
      <c r="B6184" s="330" t="s">
        <v>7265</v>
      </c>
      <c r="C6184" s="375" t="s">
        <v>108</v>
      </c>
      <c r="D6184" s="375" t="s">
        <v>14025</v>
      </c>
      <c r="H6184" s="35">
        <f t="shared" si="192"/>
        <v>25.35</v>
      </c>
    </row>
    <row r="6185" spans="1:8" ht="15" customHeight="1">
      <c r="A6185" s="375" t="s">
        <v>13473</v>
      </c>
      <c r="B6185" s="330" t="s">
        <v>3885</v>
      </c>
      <c r="C6185" s="375" t="s">
        <v>108</v>
      </c>
      <c r="D6185" s="375" t="s">
        <v>17898</v>
      </c>
      <c r="H6185" s="35">
        <f t="shared" si="192"/>
        <v>20.95</v>
      </c>
    </row>
    <row r="6186" spans="1:8" ht="15" customHeight="1">
      <c r="A6186" s="375" t="s">
        <v>13474</v>
      </c>
      <c r="B6186" s="330" t="s">
        <v>7266</v>
      </c>
      <c r="C6186" s="375" t="s">
        <v>108</v>
      </c>
      <c r="D6186" s="375" t="s">
        <v>25284</v>
      </c>
      <c r="H6186" s="35">
        <f t="shared" si="192"/>
        <v>27.9</v>
      </c>
    </row>
    <row r="6187" spans="1:8" ht="27">
      <c r="A6187" s="375" t="s">
        <v>13475</v>
      </c>
      <c r="B6187" s="330" t="s">
        <v>7267</v>
      </c>
      <c r="C6187" s="375" t="s">
        <v>108</v>
      </c>
      <c r="D6187" s="375" t="s">
        <v>29014</v>
      </c>
      <c r="H6187" s="35">
        <f t="shared" si="192"/>
        <v>30.06</v>
      </c>
    </row>
    <row r="6188" spans="1:8" ht="15" customHeight="1">
      <c r="A6188" s="375" t="s">
        <v>13476</v>
      </c>
      <c r="B6188" s="330" t="s">
        <v>7268</v>
      </c>
      <c r="C6188" s="375" t="s">
        <v>108</v>
      </c>
      <c r="D6188" s="375" t="s">
        <v>24557</v>
      </c>
      <c r="H6188" s="35">
        <f t="shared" si="192"/>
        <v>32.04</v>
      </c>
    </row>
    <row r="6189" spans="1:8" ht="15" customHeight="1">
      <c r="A6189" s="375" t="s">
        <v>13477</v>
      </c>
      <c r="B6189" s="330" t="s">
        <v>7269</v>
      </c>
      <c r="C6189" s="375" t="s">
        <v>108</v>
      </c>
      <c r="D6189" s="375" t="s">
        <v>24377</v>
      </c>
      <c r="H6189" s="35">
        <f t="shared" si="192"/>
        <v>23.32</v>
      </c>
    </row>
    <row r="6190" spans="1:8" ht="15" customHeight="1">
      <c r="A6190" s="375" t="s">
        <v>13478</v>
      </c>
      <c r="B6190" s="330" t="s">
        <v>7270</v>
      </c>
      <c r="C6190" s="375" t="s">
        <v>108</v>
      </c>
      <c r="D6190" s="375" t="s">
        <v>24748</v>
      </c>
      <c r="H6190" s="35">
        <f t="shared" si="192"/>
        <v>26.31</v>
      </c>
    </row>
    <row r="6191" spans="1:8" ht="15" customHeight="1">
      <c r="A6191" s="375" t="s">
        <v>13479</v>
      </c>
      <c r="B6191" s="330" t="s">
        <v>7271</v>
      </c>
      <c r="C6191" s="375" t="s">
        <v>108</v>
      </c>
      <c r="D6191" s="375" t="s">
        <v>11813</v>
      </c>
      <c r="H6191" s="35">
        <f t="shared" si="192"/>
        <v>20.45</v>
      </c>
    </row>
    <row r="6192" spans="1:8">
      <c r="A6192" s="375" t="s">
        <v>13480</v>
      </c>
      <c r="B6192" s="330" t="s">
        <v>7272</v>
      </c>
      <c r="C6192" s="375" t="s">
        <v>108</v>
      </c>
      <c r="D6192" s="375" t="s">
        <v>22630</v>
      </c>
      <c r="H6192" s="35">
        <f t="shared" si="192"/>
        <v>24.12</v>
      </c>
    </row>
    <row r="6193" spans="1:8">
      <c r="A6193" s="375" t="s">
        <v>13481</v>
      </c>
      <c r="B6193" s="330" t="s">
        <v>7273</v>
      </c>
      <c r="C6193" s="375" t="s">
        <v>108</v>
      </c>
      <c r="D6193" s="375" t="s">
        <v>23925</v>
      </c>
      <c r="H6193" s="35">
        <f t="shared" si="192"/>
        <v>27.25</v>
      </c>
    </row>
    <row r="6194" spans="1:8">
      <c r="A6194" s="375" t="s">
        <v>13482</v>
      </c>
      <c r="B6194" s="330" t="s">
        <v>7274</v>
      </c>
      <c r="C6194" s="375" t="s">
        <v>108</v>
      </c>
      <c r="D6194" s="375" t="s">
        <v>24917</v>
      </c>
      <c r="H6194" s="35">
        <f t="shared" si="192"/>
        <v>25.8</v>
      </c>
    </row>
    <row r="6195" spans="1:8">
      <c r="A6195" s="375" t="s">
        <v>13483</v>
      </c>
      <c r="B6195" s="330" t="s">
        <v>7275</v>
      </c>
      <c r="C6195" s="375" t="s">
        <v>108</v>
      </c>
      <c r="D6195" s="375" t="s">
        <v>22606</v>
      </c>
      <c r="H6195" s="35">
        <f t="shared" si="192"/>
        <v>26.4</v>
      </c>
    </row>
    <row r="6196" spans="1:8" ht="27">
      <c r="A6196" s="375" t="s">
        <v>13484</v>
      </c>
      <c r="B6196" s="330" t="s">
        <v>7276</v>
      </c>
      <c r="C6196" s="375" t="s">
        <v>108</v>
      </c>
      <c r="D6196" s="375" t="s">
        <v>26614</v>
      </c>
      <c r="H6196" s="35">
        <f t="shared" si="192"/>
        <v>34.22</v>
      </c>
    </row>
    <row r="6197" spans="1:8" ht="27">
      <c r="A6197" s="375" t="s">
        <v>13485</v>
      </c>
      <c r="B6197" s="330" t="s">
        <v>7277</v>
      </c>
      <c r="C6197" s="375" t="s">
        <v>108</v>
      </c>
      <c r="D6197" s="375" t="s">
        <v>24351</v>
      </c>
      <c r="H6197" s="35">
        <f t="shared" si="192"/>
        <v>26.7</v>
      </c>
    </row>
    <row r="6198" spans="1:8" ht="27">
      <c r="A6198" s="375" t="s">
        <v>13486</v>
      </c>
      <c r="B6198" s="330" t="s">
        <v>7278</v>
      </c>
      <c r="C6198" s="375" t="s">
        <v>108</v>
      </c>
      <c r="D6198" s="375" t="s">
        <v>28453</v>
      </c>
      <c r="H6198" s="35">
        <f t="shared" si="192"/>
        <v>27.38</v>
      </c>
    </row>
    <row r="6199" spans="1:8" ht="27">
      <c r="A6199" s="375" t="s">
        <v>13487</v>
      </c>
      <c r="B6199" s="330" t="s">
        <v>7279</v>
      </c>
      <c r="C6199" s="375" t="s">
        <v>108</v>
      </c>
      <c r="D6199" s="375" t="s">
        <v>22717</v>
      </c>
      <c r="H6199" s="35">
        <f t="shared" si="192"/>
        <v>37.619999999999997</v>
      </c>
    </row>
    <row r="6200" spans="1:8" ht="27">
      <c r="A6200" s="375" t="s">
        <v>13488</v>
      </c>
      <c r="B6200" s="330" t="s">
        <v>7280</v>
      </c>
      <c r="C6200" s="375" t="s">
        <v>108</v>
      </c>
      <c r="D6200" s="375" t="s">
        <v>24560</v>
      </c>
      <c r="H6200" s="35">
        <f t="shared" si="192"/>
        <v>25.12</v>
      </c>
    </row>
    <row r="6201" spans="1:8">
      <c r="A6201" s="375" t="s">
        <v>13489</v>
      </c>
      <c r="B6201" s="330" t="s">
        <v>7281</v>
      </c>
      <c r="C6201" s="375" t="s">
        <v>108</v>
      </c>
      <c r="D6201" s="375" t="s">
        <v>24748</v>
      </c>
      <c r="H6201" s="35">
        <f t="shared" si="192"/>
        <v>26.31</v>
      </c>
    </row>
    <row r="6202" spans="1:8" ht="27">
      <c r="A6202" s="375" t="s">
        <v>13490</v>
      </c>
      <c r="B6202" s="330" t="s">
        <v>7282</v>
      </c>
      <c r="C6202" s="375" t="s">
        <v>108</v>
      </c>
      <c r="D6202" s="375" t="s">
        <v>24043</v>
      </c>
      <c r="H6202" s="35">
        <f t="shared" si="192"/>
        <v>33.28</v>
      </c>
    </row>
    <row r="6203" spans="1:8" ht="27">
      <c r="A6203" s="375" t="s">
        <v>13491</v>
      </c>
      <c r="B6203" s="330" t="s">
        <v>7283</v>
      </c>
      <c r="C6203" s="375" t="s">
        <v>108</v>
      </c>
      <c r="D6203" s="375" t="s">
        <v>21661</v>
      </c>
      <c r="H6203" s="35">
        <f t="shared" si="192"/>
        <v>25.54</v>
      </c>
    </row>
    <row r="6204" spans="1:8" ht="27">
      <c r="A6204" s="375" t="s">
        <v>13492</v>
      </c>
      <c r="B6204" s="330" t="s">
        <v>7284</v>
      </c>
      <c r="C6204" s="375" t="s">
        <v>108</v>
      </c>
      <c r="D6204" s="375" t="s">
        <v>23854</v>
      </c>
      <c r="H6204" s="35">
        <f t="shared" si="192"/>
        <v>29.4</v>
      </c>
    </row>
    <row r="6205" spans="1:8" ht="27">
      <c r="A6205" s="375" t="s">
        <v>13493</v>
      </c>
      <c r="B6205" s="330" t="s">
        <v>7285</v>
      </c>
      <c r="C6205" s="375" t="s">
        <v>108</v>
      </c>
      <c r="D6205" s="375" t="s">
        <v>29015</v>
      </c>
      <c r="H6205" s="35">
        <f t="shared" si="192"/>
        <v>29.83</v>
      </c>
    </row>
    <row r="6206" spans="1:8">
      <c r="A6206" s="375" t="s">
        <v>13494</v>
      </c>
      <c r="B6206" s="330" t="s">
        <v>7286</v>
      </c>
      <c r="C6206" s="375" t="s">
        <v>108</v>
      </c>
      <c r="D6206" s="375" t="s">
        <v>14029</v>
      </c>
      <c r="H6206" s="35">
        <f t="shared" si="192"/>
        <v>21.11</v>
      </c>
    </row>
    <row r="6207" spans="1:8" ht="27">
      <c r="A6207" s="375" t="s">
        <v>13495</v>
      </c>
      <c r="B6207" s="330" t="s">
        <v>7287</v>
      </c>
      <c r="C6207" s="375" t="s">
        <v>108</v>
      </c>
      <c r="D6207" s="375" t="s">
        <v>12941</v>
      </c>
      <c r="H6207" s="35">
        <f t="shared" si="192"/>
        <v>24.28</v>
      </c>
    </row>
    <row r="6208" spans="1:8" ht="27">
      <c r="A6208" s="375" t="s">
        <v>13496</v>
      </c>
      <c r="B6208" s="330" t="s">
        <v>7288</v>
      </c>
      <c r="C6208" s="375" t="s">
        <v>108</v>
      </c>
      <c r="D6208" s="375" t="s">
        <v>28340</v>
      </c>
      <c r="H6208" s="35">
        <f t="shared" si="192"/>
        <v>27.44</v>
      </c>
    </row>
    <row r="6209" spans="1:8" ht="27">
      <c r="A6209" s="375" t="s">
        <v>13497</v>
      </c>
      <c r="B6209" s="330" t="s">
        <v>7289</v>
      </c>
      <c r="C6209" s="375" t="s">
        <v>108</v>
      </c>
      <c r="D6209" s="375" t="s">
        <v>17693</v>
      </c>
      <c r="H6209" s="35">
        <f t="shared" si="192"/>
        <v>28.64</v>
      </c>
    </row>
    <row r="6210" spans="1:8" ht="27">
      <c r="A6210" s="375" t="s">
        <v>13498</v>
      </c>
      <c r="B6210" s="330" t="s">
        <v>7290</v>
      </c>
      <c r="C6210" s="375" t="s">
        <v>108</v>
      </c>
      <c r="D6210" s="375" t="s">
        <v>23859</v>
      </c>
      <c r="H6210" s="35">
        <f t="shared" si="192"/>
        <v>30.91</v>
      </c>
    </row>
    <row r="6211" spans="1:8">
      <c r="A6211" s="375" t="s">
        <v>13499</v>
      </c>
      <c r="B6211" s="330" t="s">
        <v>7291</v>
      </c>
      <c r="C6211" s="375" t="s">
        <v>108</v>
      </c>
      <c r="D6211" s="375" t="s">
        <v>23702</v>
      </c>
      <c r="H6211" s="35">
        <f t="shared" si="192"/>
        <v>25.69</v>
      </c>
    </row>
    <row r="6212" spans="1:8">
      <c r="A6212" s="375" t="s">
        <v>13500</v>
      </c>
      <c r="B6212" s="330" t="s">
        <v>7292</v>
      </c>
      <c r="C6212" s="375" t="s">
        <v>108</v>
      </c>
      <c r="D6212" s="375" t="s">
        <v>29016</v>
      </c>
      <c r="H6212" s="35">
        <f t="shared" si="192"/>
        <v>43.24</v>
      </c>
    </row>
    <row r="6213" spans="1:8" ht="27">
      <c r="A6213" s="375" t="s">
        <v>13501</v>
      </c>
      <c r="B6213" s="330" t="s">
        <v>7293</v>
      </c>
      <c r="C6213" s="375" t="s">
        <v>108</v>
      </c>
      <c r="D6213" s="375" t="s">
        <v>14978</v>
      </c>
      <c r="H6213" s="35">
        <f t="shared" ref="H6213:H6276" si="193">ROUND(D6213*(1+$H$1),2)</f>
        <v>29.52</v>
      </c>
    </row>
    <row r="6214" spans="1:8" ht="27">
      <c r="A6214" s="375" t="s">
        <v>13502</v>
      </c>
      <c r="B6214" s="330" t="s">
        <v>7294</v>
      </c>
      <c r="C6214" s="375" t="s">
        <v>108</v>
      </c>
      <c r="D6214" s="375" t="s">
        <v>25289</v>
      </c>
      <c r="H6214" s="35">
        <f t="shared" si="193"/>
        <v>17.309999999999999</v>
      </c>
    </row>
    <row r="6215" spans="1:8" ht="27">
      <c r="A6215" s="375" t="s">
        <v>13503</v>
      </c>
      <c r="B6215" s="330" t="s">
        <v>7295</v>
      </c>
      <c r="C6215" s="375" t="s">
        <v>108</v>
      </c>
      <c r="D6215" s="375" t="s">
        <v>29017</v>
      </c>
      <c r="H6215" s="35">
        <f t="shared" si="193"/>
        <v>29.03</v>
      </c>
    </row>
    <row r="6216" spans="1:8" ht="27">
      <c r="A6216" s="375" t="s">
        <v>13504</v>
      </c>
      <c r="B6216" s="330" t="s">
        <v>7296</v>
      </c>
      <c r="C6216" s="375" t="s">
        <v>108</v>
      </c>
      <c r="D6216" s="375" t="s">
        <v>24537</v>
      </c>
      <c r="H6216" s="35">
        <f t="shared" si="193"/>
        <v>34.39</v>
      </c>
    </row>
    <row r="6217" spans="1:8" ht="27">
      <c r="A6217" s="375" t="s">
        <v>13505</v>
      </c>
      <c r="B6217" s="330" t="s">
        <v>7297</v>
      </c>
      <c r="C6217" s="375" t="s">
        <v>108</v>
      </c>
      <c r="D6217" s="375" t="s">
        <v>24690</v>
      </c>
      <c r="H6217" s="35">
        <f t="shared" si="193"/>
        <v>28.2</v>
      </c>
    </row>
    <row r="6218" spans="1:8" ht="27">
      <c r="A6218" s="375" t="s">
        <v>13506</v>
      </c>
      <c r="B6218" s="330" t="s">
        <v>7298</v>
      </c>
      <c r="C6218" s="375" t="s">
        <v>108</v>
      </c>
      <c r="D6218" s="375" t="s">
        <v>24614</v>
      </c>
      <c r="H6218" s="35">
        <f t="shared" si="193"/>
        <v>29.78</v>
      </c>
    </row>
    <row r="6219" spans="1:8" ht="27">
      <c r="A6219" s="375" t="s">
        <v>13507</v>
      </c>
      <c r="B6219" s="330" t="s">
        <v>7299</v>
      </c>
      <c r="C6219" s="375" t="s">
        <v>108</v>
      </c>
      <c r="D6219" s="375" t="s">
        <v>22841</v>
      </c>
      <c r="H6219" s="35">
        <f t="shared" si="193"/>
        <v>23.78</v>
      </c>
    </row>
    <row r="6220" spans="1:8" ht="27">
      <c r="A6220" s="375" t="s">
        <v>13508</v>
      </c>
      <c r="B6220" s="330" t="s">
        <v>3886</v>
      </c>
      <c r="C6220" s="375" t="s">
        <v>108</v>
      </c>
      <c r="D6220" s="375" t="s">
        <v>29018</v>
      </c>
      <c r="H6220" s="35">
        <f t="shared" si="193"/>
        <v>26.36</v>
      </c>
    </row>
    <row r="6221" spans="1:8" ht="27">
      <c r="A6221" s="375" t="s">
        <v>13509</v>
      </c>
      <c r="B6221" s="330" t="s">
        <v>7300</v>
      </c>
      <c r="C6221" s="375" t="s">
        <v>108</v>
      </c>
      <c r="D6221" s="375" t="s">
        <v>25187</v>
      </c>
      <c r="H6221" s="35">
        <f t="shared" si="193"/>
        <v>34.28</v>
      </c>
    </row>
    <row r="6222" spans="1:8" ht="27">
      <c r="A6222" s="375" t="s">
        <v>13511</v>
      </c>
      <c r="B6222" s="330" t="s">
        <v>7301</v>
      </c>
      <c r="C6222" s="375" t="s">
        <v>108</v>
      </c>
      <c r="D6222" s="375" t="s">
        <v>22866</v>
      </c>
      <c r="H6222" s="35">
        <f t="shared" si="193"/>
        <v>31</v>
      </c>
    </row>
    <row r="6223" spans="1:8">
      <c r="A6223" s="375" t="s">
        <v>13512</v>
      </c>
      <c r="B6223" s="330" t="s">
        <v>7302</v>
      </c>
      <c r="C6223" s="375" t="s">
        <v>108</v>
      </c>
      <c r="D6223" s="375" t="s">
        <v>22606</v>
      </c>
      <c r="H6223" s="35">
        <f t="shared" si="193"/>
        <v>26.4</v>
      </c>
    </row>
    <row r="6224" spans="1:8">
      <c r="A6224" s="375" t="s">
        <v>13513</v>
      </c>
      <c r="B6224" s="330" t="s">
        <v>7303</v>
      </c>
      <c r="C6224" s="375" t="s">
        <v>108</v>
      </c>
      <c r="D6224" s="375" t="s">
        <v>13705</v>
      </c>
      <c r="H6224" s="35">
        <f t="shared" si="193"/>
        <v>25.53</v>
      </c>
    </row>
    <row r="6225" spans="1:8">
      <c r="A6225" s="375" t="s">
        <v>13514</v>
      </c>
      <c r="B6225" s="330" t="s">
        <v>7304</v>
      </c>
      <c r="C6225" s="375" t="s">
        <v>108</v>
      </c>
      <c r="D6225" s="375" t="s">
        <v>25042</v>
      </c>
      <c r="H6225" s="35">
        <f t="shared" si="193"/>
        <v>26.94</v>
      </c>
    </row>
    <row r="6226" spans="1:8">
      <c r="A6226" s="375" t="s">
        <v>13515</v>
      </c>
      <c r="B6226" s="330" t="s">
        <v>7305</v>
      </c>
      <c r="C6226" s="375" t="s">
        <v>108</v>
      </c>
      <c r="D6226" s="375" t="s">
        <v>23352</v>
      </c>
      <c r="H6226" s="35">
        <f t="shared" si="193"/>
        <v>32.94</v>
      </c>
    </row>
    <row r="6227" spans="1:8" ht="27">
      <c r="A6227" s="375" t="s">
        <v>13516</v>
      </c>
      <c r="B6227" s="330" t="s">
        <v>7306</v>
      </c>
      <c r="C6227" s="375" t="s">
        <v>108</v>
      </c>
      <c r="D6227" s="375" t="s">
        <v>21093</v>
      </c>
      <c r="H6227" s="35">
        <f t="shared" si="193"/>
        <v>28.35</v>
      </c>
    </row>
    <row r="6228" spans="1:8" ht="15" customHeight="1">
      <c r="A6228" s="375" t="s">
        <v>13517</v>
      </c>
      <c r="B6228" s="330" t="s">
        <v>7307</v>
      </c>
      <c r="C6228" s="375" t="s">
        <v>108</v>
      </c>
      <c r="D6228" s="375" t="s">
        <v>14006</v>
      </c>
      <c r="H6228" s="35">
        <f t="shared" si="193"/>
        <v>24.49</v>
      </c>
    </row>
    <row r="6229" spans="1:8" ht="15" customHeight="1">
      <c r="A6229" s="375" t="s">
        <v>13518</v>
      </c>
      <c r="B6229" s="330" t="s">
        <v>7308</v>
      </c>
      <c r="C6229" s="375" t="s">
        <v>108</v>
      </c>
      <c r="D6229" s="375" t="s">
        <v>29019</v>
      </c>
      <c r="H6229" s="35">
        <f t="shared" si="193"/>
        <v>21.88</v>
      </c>
    </row>
    <row r="6230" spans="1:8" ht="15" customHeight="1">
      <c r="A6230" s="375" t="s">
        <v>13519</v>
      </c>
      <c r="B6230" s="330" t="s">
        <v>7309</v>
      </c>
      <c r="C6230" s="375" t="s">
        <v>108</v>
      </c>
      <c r="D6230" s="375" t="s">
        <v>10726</v>
      </c>
      <c r="H6230" s="35">
        <f t="shared" si="193"/>
        <v>25.4</v>
      </c>
    </row>
    <row r="6231" spans="1:8" ht="15" customHeight="1">
      <c r="A6231" s="375" t="s">
        <v>13520</v>
      </c>
      <c r="B6231" s="330" t="s">
        <v>7310</v>
      </c>
      <c r="C6231" s="375" t="s">
        <v>108</v>
      </c>
      <c r="D6231" s="375" t="s">
        <v>22690</v>
      </c>
      <c r="H6231" s="35">
        <f t="shared" si="193"/>
        <v>18.28</v>
      </c>
    </row>
    <row r="6232" spans="1:8" ht="15" customHeight="1">
      <c r="A6232" s="375" t="s">
        <v>13521</v>
      </c>
      <c r="B6232" s="330" t="s">
        <v>7311</v>
      </c>
      <c r="C6232" s="375" t="s">
        <v>108</v>
      </c>
      <c r="D6232" s="375" t="s">
        <v>29020</v>
      </c>
      <c r="H6232" s="35">
        <f t="shared" si="193"/>
        <v>28.39</v>
      </c>
    </row>
    <row r="6233" spans="1:8" ht="15" customHeight="1">
      <c r="A6233" s="375" t="s">
        <v>13522</v>
      </c>
      <c r="B6233" s="330" t="s">
        <v>3887</v>
      </c>
      <c r="C6233" s="375" t="s">
        <v>108</v>
      </c>
      <c r="D6233" s="375" t="s">
        <v>21704</v>
      </c>
      <c r="H6233" s="35">
        <f t="shared" si="193"/>
        <v>30.26</v>
      </c>
    </row>
    <row r="6234" spans="1:8" ht="15" customHeight="1">
      <c r="A6234" s="375" t="s">
        <v>13523</v>
      </c>
      <c r="B6234" s="330" t="s">
        <v>7312</v>
      </c>
      <c r="C6234" s="375" t="s">
        <v>108</v>
      </c>
      <c r="D6234" s="375" t="s">
        <v>22505</v>
      </c>
      <c r="H6234" s="35">
        <f t="shared" si="193"/>
        <v>29.63</v>
      </c>
    </row>
    <row r="6235" spans="1:8" ht="15" customHeight="1">
      <c r="A6235" s="375" t="s">
        <v>13524</v>
      </c>
      <c r="B6235" s="330" t="s">
        <v>7313</v>
      </c>
      <c r="C6235" s="375" t="s">
        <v>108</v>
      </c>
      <c r="D6235" s="375" t="s">
        <v>29021</v>
      </c>
      <c r="H6235" s="35">
        <f t="shared" si="193"/>
        <v>47.88</v>
      </c>
    </row>
    <row r="6236" spans="1:8" ht="15" customHeight="1">
      <c r="A6236" s="375" t="s">
        <v>13525</v>
      </c>
      <c r="B6236" s="330" t="s">
        <v>7314</v>
      </c>
      <c r="C6236" s="375" t="s">
        <v>108</v>
      </c>
      <c r="D6236" s="375" t="s">
        <v>23762</v>
      </c>
      <c r="H6236" s="35">
        <f t="shared" si="193"/>
        <v>29.1</v>
      </c>
    </row>
    <row r="6237" spans="1:8" ht="15" customHeight="1">
      <c r="A6237" s="375" t="s">
        <v>13526</v>
      </c>
      <c r="B6237" s="330" t="s">
        <v>7315</v>
      </c>
      <c r="C6237" s="375" t="s">
        <v>108</v>
      </c>
      <c r="D6237" s="375" t="s">
        <v>24647</v>
      </c>
      <c r="H6237" s="35">
        <f t="shared" si="193"/>
        <v>23.1</v>
      </c>
    </row>
    <row r="6238" spans="1:8" ht="15" customHeight="1">
      <c r="A6238" s="375" t="s">
        <v>13527</v>
      </c>
      <c r="B6238" s="330" t="s">
        <v>7316</v>
      </c>
      <c r="C6238" s="375" t="s">
        <v>108</v>
      </c>
      <c r="D6238" s="375" t="s">
        <v>24557</v>
      </c>
      <c r="H6238" s="35">
        <f t="shared" si="193"/>
        <v>32.04</v>
      </c>
    </row>
    <row r="6239" spans="1:8" ht="15" customHeight="1">
      <c r="A6239" s="375" t="s">
        <v>13528</v>
      </c>
      <c r="B6239" s="330" t="s">
        <v>7317</v>
      </c>
      <c r="C6239" s="375" t="s">
        <v>108</v>
      </c>
      <c r="D6239" s="375" t="s">
        <v>21753</v>
      </c>
      <c r="H6239" s="35">
        <f t="shared" si="193"/>
        <v>24.56</v>
      </c>
    </row>
    <row r="6240" spans="1:8" ht="15" customHeight="1">
      <c r="A6240" s="375" t="s">
        <v>13529</v>
      </c>
      <c r="B6240" s="330" t="s">
        <v>7318</v>
      </c>
      <c r="C6240" s="375" t="s">
        <v>108</v>
      </c>
      <c r="D6240" s="375" t="s">
        <v>14085</v>
      </c>
      <c r="H6240" s="35">
        <f t="shared" si="193"/>
        <v>23.17</v>
      </c>
    </row>
    <row r="6241" spans="1:8" ht="15" customHeight="1">
      <c r="A6241" s="375" t="s">
        <v>13530</v>
      </c>
      <c r="B6241" s="330" t="s">
        <v>3888</v>
      </c>
      <c r="C6241" s="375" t="s">
        <v>108</v>
      </c>
      <c r="D6241" s="375" t="s">
        <v>26877</v>
      </c>
      <c r="H6241" s="35">
        <f t="shared" si="193"/>
        <v>23.64</v>
      </c>
    </row>
    <row r="6242" spans="1:8" ht="15" customHeight="1">
      <c r="A6242" s="375" t="s">
        <v>13531</v>
      </c>
      <c r="B6242" s="330" t="s">
        <v>7319</v>
      </c>
      <c r="C6242" s="375" t="s">
        <v>108</v>
      </c>
      <c r="D6242" s="375" t="s">
        <v>23648</v>
      </c>
      <c r="H6242" s="35">
        <f t="shared" si="193"/>
        <v>24.69</v>
      </c>
    </row>
    <row r="6243" spans="1:8">
      <c r="A6243" s="375" t="s">
        <v>13533</v>
      </c>
      <c r="B6243" s="330" t="s">
        <v>7320</v>
      </c>
      <c r="C6243" s="375" t="s">
        <v>108</v>
      </c>
      <c r="D6243" s="375" t="s">
        <v>18647</v>
      </c>
      <c r="H6243" s="35">
        <f t="shared" si="193"/>
        <v>52.97</v>
      </c>
    </row>
    <row r="6244" spans="1:8">
      <c r="A6244" s="375" t="s">
        <v>13534</v>
      </c>
      <c r="B6244" s="330" t="s">
        <v>7321</v>
      </c>
      <c r="C6244" s="375" t="s">
        <v>108</v>
      </c>
      <c r="D6244" s="375" t="s">
        <v>24539</v>
      </c>
      <c r="H6244" s="35">
        <f t="shared" si="193"/>
        <v>27.24</v>
      </c>
    </row>
    <row r="6245" spans="1:8" ht="27">
      <c r="A6245" s="375" t="s">
        <v>13535</v>
      </c>
      <c r="B6245" s="330" t="s">
        <v>7322</v>
      </c>
      <c r="C6245" s="375" t="s">
        <v>108</v>
      </c>
      <c r="D6245" s="375" t="s">
        <v>24040</v>
      </c>
      <c r="H6245" s="35">
        <f t="shared" si="193"/>
        <v>28.62</v>
      </c>
    </row>
    <row r="6246" spans="1:8" ht="27">
      <c r="A6246" s="375" t="s">
        <v>13536</v>
      </c>
      <c r="B6246" s="330" t="s">
        <v>7323</v>
      </c>
      <c r="C6246" s="375" t="s">
        <v>108</v>
      </c>
      <c r="D6246" s="375" t="s">
        <v>24087</v>
      </c>
      <c r="H6246" s="35">
        <f t="shared" si="193"/>
        <v>69.08</v>
      </c>
    </row>
    <row r="6247" spans="1:8" ht="27">
      <c r="A6247" s="375" t="s">
        <v>13537</v>
      </c>
      <c r="B6247" s="330" t="s">
        <v>7324</v>
      </c>
      <c r="C6247" s="375" t="s">
        <v>108</v>
      </c>
      <c r="D6247" s="375" t="s">
        <v>29022</v>
      </c>
      <c r="H6247" s="35">
        <f t="shared" si="193"/>
        <v>97.58</v>
      </c>
    </row>
    <row r="6248" spans="1:8" ht="15" customHeight="1">
      <c r="A6248" s="375" t="s">
        <v>13538</v>
      </c>
      <c r="B6248" s="330" t="s">
        <v>7325</v>
      </c>
      <c r="C6248" s="375" t="s">
        <v>108</v>
      </c>
      <c r="D6248" s="375" t="s">
        <v>25649</v>
      </c>
      <c r="H6248" s="35">
        <f t="shared" si="193"/>
        <v>128.6</v>
      </c>
    </row>
    <row r="6249" spans="1:8" ht="27">
      <c r="A6249" s="375" t="s">
        <v>13539</v>
      </c>
      <c r="B6249" s="330" t="s">
        <v>7326</v>
      </c>
      <c r="C6249" s="375" t="s">
        <v>108</v>
      </c>
      <c r="D6249" s="375" t="s">
        <v>24875</v>
      </c>
      <c r="H6249" s="35">
        <f t="shared" si="193"/>
        <v>36.799999999999997</v>
      </c>
    </row>
    <row r="6250" spans="1:8" ht="15" customHeight="1">
      <c r="A6250" s="375" t="s">
        <v>13540</v>
      </c>
      <c r="B6250" s="330" t="s">
        <v>7327</v>
      </c>
      <c r="C6250" s="375" t="s">
        <v>108</v>
      </c>
      <c r="D6250" s="375" t="s">
        <v>23454</v>
      </c>
      <c r="H6250" s="35">
        <f t="shared" si="193"/>
        <v>20.36</v>
      </c>
    </row>
    <row r="6251" spans="1:8" ht="15" customHeight="1">
      <c r="A6251" s="375" t="s">
        <v>13541</v>
      </c>
      <c r="B6251" s="330" t="s">
        <v>7328</v>
      </c>
      <c r="C6251" s="375" t="s">
        <v>108</v>
      </c>
      <c r="D6251" s="375" t="s">
        <v>29023</v>
      </c>
      <c r="H6251" s="35">
        <f t="shared" si="193"/>
        <v>30.9</v>
      </c>
    </row>
    <row r="6252" spans="1:8" ht="15" customHeight="1">
      <c r="A6252" s="375" t="s">
        <v>13542</v>
      </c>
      <c r="B6252" s="330" t="s">
        <v>7329</v>
      </c>
      <c r="C6252" s="375" t="s">
        <v>108</v>
      </c>
      <c r="D6252" s="375" t="s">
        <v>29024</v>
      </c>
      <c r="H6252" s="35">
        <f t="shared" si="193"/>
        <v>40.74</v>
      </c>
    </row>
    <row r="6253" spans="1:8" ht="15" customHeight="1">
      <c r="A6253" s="375" t="s">
        <v>13543</v>
      </c>
      <c r="B6253" s="330" t="s">
        <v>7330</v>
      </c>
      <c r="C6253" s="375" t="s">
        <v>108</v>
      </c>
      <c r="D6253" s="375" t="s">
        <v>24755</v>
      </c>
      <c r="H6253" s="35">
        <f t="shared" si="193"/>
        <v>42.2</v>
      </c>
    </row>
    <row r="6254" spans="1:8" ht="15" customHeight="1">
      <c r="A6254" s="375" t="s">
        <v>13544</v>
      </c>
      <c r="B6254" s="330" t="s">
        <v>7331</v>
      </c>
      <c r="C6254" s="375" t="s">
        <v>108</v>
      </c>
      <c r="D6254" s="375" t="s">
        <v>29025</v>
      </c>
      <c r="H6254" s="35">
        <f t="shared" si="193"/>
        <v>93.67</v>
      </c>
    </row>
    <row r="6255" spans="1:8" ht="15" customHeight="1">
      <c r="A6255" s="375" t="s">
        <v>13545</v>
      </c>
      <c r="B6255" s="330" t="s">
        <v>7332</v>
      </c>
      <c r="C6255" s="375" t="s">
        <v>108</v>
      </c>
      <c r="D6255" s="375" t="s">
        <v>29026</v>
      </c>
      <c r="H6255" s="35">
        <f t="shared" si="193"/>
        <v>106.43</v>
      </c>
    </row>
    <row r="6256" spans="1:8" ht="27">
      <c r="A6256" s="375" t="s">
        <v>13546</v>
      </c>
      <c r="B6256" s="330" t="s">
        <v>7333</v>
      </c>
      <c r="C6256" s="375" t="s">
        <v>108</v>
      </c>
      <c r="D6256" s="375" t="s">
        <v>27750</v>
      </c>
      <c r="H6256" s="35">
        <f t="shared" si="193"/>
        <v>145.02000000000001</v>
      </c>
    </row>
    <row r="6257" spans="1:8">
      <c r="A6257" s="375" t="s">
        <v>13547</v>
      </c>
      <c r="B6257" s="330" t="s">
        <v>7334</v>
      </c>
      <c r="C6257" s="375" t="s">
        <v>108</v>
      </c>
      <c r="D6257" s="375" t="s">
        <v>27392</v>
      </c>
      <c r="H6257" s="35">
        <f t="shared" si="193"/>
        <v>63.11</v>
      </c>
    </row>
    <row r="6258" spans="1:8">
      <c r="A6258" s="375" t="s">
        <v>13548</v>
      </c>
      <c r="B6258" s="330" t="s">
        <v>7335</v>
      </c>
      <c r="C6258" s="375" t="s">
        <v>108</v>
      </c>
      <c r="D6258" s="375" t="s">
        <v>29027</v>
      </c>
      <c r="H6258" s="35">
        <f t="shared" si="193"/>
        <v>36.03</v>
      </c>
    </row>
    <row r="6259" spans="1:8" ht="27">
      <c r="A6259" s="375" t="s">
        <v>13549</v>
      </c>
      <c r="B6259" s="330" t="s">
        <v>7336</v>
      </c>
      <c r="C6259" s="375" t="s">
        <v>108</v>
      </c>
      <c r="D6259" s="375" t="s">
        <v>29028</v>
      </c>
      <c r="H6259" s="35">
        <f t="shared" si="193"/>
        <v>100.73</v>
      </c>
    </row>
    <row r="6260" spans="1:8" ht="27">
      <c r="A6260" s="375" t="s">
        <v>13550</v>
      </c>
      <c r="B6260" s="330" t="s">
        <v>7337</v>
      </c>
      <c r="C6260" s="375" t="s">
        <v>108</v>
      </c>
      <c r="D6260" s="375" t="s">
        <v>29029</v>
      </c>
      <c r="H6260" s="35">
        <f t="shared" si="193"/>
        <v>95.31</v>
      </c>
    </row>
    <row r="6261" spans="1:8">
      <c r="A6261" s="375" t="s">
        <v>13551</v>
      </c>
      <c r="B6261" s="330" t="s">
        <v>7338</v>
      </c>
      <c r="C6261" s="375" t="s">
        <v>2153</v>
      </c>
      <c r="D6261" s="375" t="s">
        <v>29030</v>
      </c>
      <c r="H6261" s="35">
        <f t="shared" si="193"/>
        <v>5486.15</v>
      </c>
    </row>
    <row r="6262" spans="1:8">
      <c r="A6262" s="375" t="s">
        <v>13552</v>
      </c>
      <c r="B6262" s="330" t="s">
        <v>7320</v>
      </c>
      <c r="C6262" s="375" t="s">
        <v>2153</v>
      </c>
      <c r="D6262" s="375" t="s">
        <v>29031</v>
      </c>
      <c r="H6262" s="35">
        <f t="shared" si="193"/>
        <v>5226.3999999999996</v>
      </c>
    </row>
    <row r="6263" spans="1:8">
      <c r="A6263" s="375" t="s">
        <v>13553</v>
      </c>
      <c r="B6263" s="330" t="s">
        <v>7328</v>
      </c>
      <c r="C6263" s="375" t="s">
        <v>2153</v>
      </c>
      <c r="D6263" s="375" t="s">
        <v>29032</v>
      </c>
      <c r="H6263" s="35">
        <f t="shared" si="193"/>
        <v>3099.16</v>
      </c>
    </row>
    <row r="6264" spans="1:8">
      <c r="A6264" s="375" t="s">
        <v>13554</v>
      </c>
      <c r="B6264" s="330" t="s">
        <v>7329</v>
      </c>
      <c r="C6264" s="375" t="s">
        <v>2153</v>
      </c>
      <c r="D6264" s="375" t="s">
        <v>29033</v>
      </c>
      <c r="H6264" s="35">
        <f t="shared" si="193"/>
        <v>4049.35</v>
      </c>
    </row>
    <row r="6265" spans="1:8" ht="27">
      <c r="A6265" s="375" t="s">
        <v>13555</v>
      </c>
      <c r="B6265" s="330" t="s">
        <v>7326</v>
      </c>
      <c r="C6265" s="375" t="s">
        <v>2153</v>
      </c>
      <c r="D6265" s="375" t="s">
        <v>29034</v>
      </c>
      <c r="H6265" s="35">
        <f t="shared" si="193"/>
        <v>3668.9</v>
      </c>
    </row>
    <row r="6266" spans="1:8">
      <c r="A6266" s="375" t="s">
        <v>13556</v>
      </c>
      <c r="B6266" s="330" t="s">
        <v>7321</v>
      </c>
      <c r="C6266" s="375" t="s">
        <v>2153</v>
      </c>
      <c r="D6266" s="375" t="s">
        <v>29035</v>
      </c>
      <c r="H6266" s="35">
        <f t="shared" si="193"/>
        <v>4806.4399999999996</v>
      </c>
    </row>
    <row r="6267" spans="1:8" ht="27">
      <c r="A6267" s="375" t="s">
        <v>13557</v>
      </c>
      <c r="B6267" s="330" t="s">
        <v>7322</v>
      </c>
      <c r="C6267" s="375" t="s">
        <v>2153</v>
      </c>
      <c r="D6267" s="375" t="s">
        <v>29036</v>
      </c>
      <c r="H6267" s="35">
        <f t="shared" si="193"/>
        <v>5043.43</v>
      </c>
    </row>
    <row r="6268" spans="1:8" ht="27">
      <c r="A6268" s="375" t="s">
        <v>13558</v>
      </c>
      <c r="B6268" s="330" t="s">
        <v>7331</v>
      </c>
      <c r="C6268" s="375" t="s">
        <v>2153</v>
      </c>
      <c r="D6268" s="375" t="s">
        <v>29037</v>
      </c>
      <c r="H6268" s="35">
        <f t="shared" si="193"/>
        <v>16465.419999999998</v>
      </c>
    </row>
    <row r="6269" spans="1:8" ht="27">
      <c r="A6269" s="375" t="s">
        <v>13559</v>
      </c>
      <c r="B6269" s="330" t="s">
        <v>7327</v>
      </c>
      <c r="C6269" s="375" t="s">
        <v>2153</v>
      </c>
      <c r="D6269" s="375" t="s">
        <v>29038</v>
      </c>
      <c r="H6269" s="35">
        <f t="shared" si="193"/>
        <v>3599.81</v>
      </c>
    </row>
    <row r="6270" spans="1:8" ht="27">
      <c r="A6270" s="375" t="s">
        <v>13560</v>
      </c>
      <c r="B6270" s="330" t="s">
        <v>7332</v>
      </c>
      <c r="C6270" s="375" t="s">
        <v>2153</v>
      </c>
      <c r="D6270" s="375" t="s">
        <v>29039</v>
      </c>
      <c r="H6270" s="35">
        <f t="shared" si="193"/>
        <v>18707.759999999998</v>
      </c>
    </row>
    <row r="6271" spans="1:8" ht="27">
      <c r="A6271" s="375" t="s">
        <v>13561</v>
      </c>
      <c r="B6271" s="330" t="s">
        <v>7333</v>
      </c>
      <c r="C6271" s="375" t="s">
        <v>2153</v>
      </c>
      <c r="D6271" s="375" t="s">
        <v>29040</v>
      </c>
      <c r="H6271" s="35">
        <f t="shared" si="193"/>
        <v>25484.6</v>
      </c>
    </row>
    <row r="6272" spans="1:8">
      <c r="A6272" s="375" t="s">
        <v>13562</v>
      </c>
      <c r="B6272" s="330" t="s">
        <v>7339</v>
      </c>
      <c r="C6272" s="375" t="s">
        <v>2153</v>
      </c>
      <c r="D6272" s="375" t="s">
        <v>29041</v>
      </c>
      <c r="H6272" s="35">
        <f t="shared" si="193"/>
        <v>12159.64</v>
      </c>
    </row>
    <row r="6273" spans="1:8" ht="15" customHeight="1">
      <c r="A6273" s="375" t="s">
        <v>13563</v>
      </c>
      <c r="B6273" s="330" t="s">
        <v>7340</v>
      </c>
      <c r="C6273" s="375" t="s">
        <v>2153</v>
      </c>
      <c r="D6273" s="375" t="s">
        <v>29042</v>
      </c>
      <c r="H6273" s="35">
        <f t="shared" si="193"/>
        <v>17170.490000000002</v>
      </c>
    </row>
    <row r="6274" spans="1:8" ht="15" customHeight="1">
      <c r="A6274" s="375" t="s">
        <v>13564</v>
      </c>
      <c r="B6274" s="330" t="s">
        <v>7341</v>
      </c>
      <c r="C6274" s="375" t="s">
        <v>2153</v>
      </c>
      <c r="D6274" s="375" t="s">
        <v>29043</v>
      </c>
      <c r="H6274" s="35">
        <f t="shared" si="193"/>
        <v>22623.35</v>
      </c>
    </row>
    <row r="6275" spans="1:8" ht="15" customHeight="1">
      <c r="A6275" s="375" t="s">
        <v>13565</v>
      </c>
      <c r="B6275" s="330" t="s">
        <v>7342</v>
      </c>
      <c r="C6275" s="375" t="s">
        <v>2153</v>
      </c>
      <c r="D6275" s="375" t="s">
        <v>29044</v>
      </c>
      <c r="H6275" s="35">
        <f t="shared" si="193"/>
        <v>7428.05</v>
      </c>
    </row>
    <row r="6276" spans="1:8" ht="15" customHeight="1">
      <c r="A6276" s="375" t="s">
        <v>13566</v>
      </c>
      <c r="B6276" s="330" t="s">
        <v>7334</v>
      </c>
      <c r="C6276" s="375" t="s">
        <v>2153</v>
      </c>
      <c r="D6276" s="375" t="s">
        <v>29045</v>
      </c>
      <c r="H6276" s="35">
        <f t="shared" si="193"/>
        <v>11093.7</v>
      </c>
    </row>
    <row r="6277" spans="1:8" ht="15" customHeight="1">
      <c r="A6277" s="375" t="s">
        <v>13567</v>
      </c>
      <c r="B6277" s="330" t="s">
        <v>7335</v>
      </c>
      <c r="C6277" s="375" t="s">
        <v>2153</v>
      </c>
      <c r="D6277" s="375" t="s">
        <v>29046</v>
      </c>
      <c r="H6277" s="35">
        <f t="shared" ref="H6277:H6340" si="194">ROUND(D6277*(1+$H$1),2)</f>
        <v>6664.9</v>
      </c>
    </row>
    <row r="6278" spans="1:8" ht="15" customHeight="1">
      <c r="A6278" s="375" t="s">
        <v>13568</v>
      </c>
      <c r="B6278" s="330" t="s">
        <v>7343</v>
      </c>
      <c r="C6278" s="375" t="s">
        <v>108</v>
      </c>
      <c r="D6278" s="375" t="s">
        <v>8920</v>
      </c>
      <c r="H6278" s="35">
        <f t="shared" si="194"/>
        <v>0.1</v>
      </c>
    </row>
    <row r="6279" spans="1:8" ht="15" customHeight="1">
      <c r="A6279" s="375" t="s">
        <v>13569</v>
      </c>
      <c r="B6279" s="330" t="s">
        <v>7344</v>
      </c>
      <c r="C6279" s="375" t="s">
        <v>108</v>
      </c>
      <c r="D6279" s="375" t="s">
        <v>8245</v>
      </c>
      <c r="H6279" s="35">
        <f t="shared" si="194"/>
        <v>0.14000000000000001</v>
      </c>
    </row>
    <row r="6280" spans="1:8" ht="15" customHeight="1">
      <c r="A6280" s="375" t="s">
        <v>13570</v>
      </c>
      <c r="B6280" s="330" t="s">
        <v>7345</v>
      </c>
      <c r="C6280" s="375" t="s">
        <v>108</v>
      </c>
      <c r="D6280" s="375" t="s">
        <v>8925</v>
      </c>
      <c r="H6280" s="35">
        <f t="shared" si="194"/>
        <v>0.11</v>
      </c>
    </row>
    <row r="6281" spans="1:8" ht="15" customHeight="1">
      <c r="A6281" s="375" t="s">
        <v>13571</v>
      </c>
      <c r="B6281" s="330" t="s">
        <v>7346</v>
      </c>
      <c r="C6281" s="375" t="s">
        <v>108</v>
      </c>
      <c r="D6281" s="375" t="s">
        <v>8920</v>
      </c>
      <c r="H6281" s="35">
        <f t="shared" si="194"/>
        <v>0.1</v>
      </c>
    </row>
    <row r="6282" spans="1:8" ht="15" customHeight="1">
      <c r="A6282" s="375" t="s">
        <v>13572</v>
      </c>
      <c r="B6282" s="330" t="s">
        <v>7347</v>
      </c>
      <c r="C6282" s="375" t="s">
        <v>108</v>
      </c>
      <c r="D6282" s="375" t="s">
        <v>8925</v>
      </c>
      <c r="H6282" s="35">
        <f t="shared" si="194"/>
        <v>0.11</v>
      </c>
    </row>
    <row r="6283" spans="1:8" ht="15" customHeight="1">
      <c r="A6283" s="375" t="s">
        <v>13573</v>
      </c>
      <c r="B6283" s="330" t="s">
        <v>7348</v>
      </c>
      <c r="C6283" s="375" t="s">
        <v>108</v>
      </c>
      <c r="D6283" s="375" t="s">
        <v>8925</v>
      </c>
      <c r="H6283" s="35">
        <f t="shared" si="194"/>
        <v>0.11</v>
      </c>
    </row>
    <row r="6284" spans="1:8" ht="15" customHeight="1">
      <c r="A6284" s="375" t="s">
        <v>13574</v>
      </c>
      <c r="B6284" s="330" t="s">
        <v>7349</v>
      </c>
      <c r="C6284" s="375" t="s">
        <v>108</v>
      </c>
      <c r="D6284" s="375" t="s">
        <v>8245</v>
      </c>
      <c r="H6284" s="35">
        <f t="shared" si="194"/>
        <v>0.14000000000000001</v>
      </c>
    </row>
    <row r="6285" spans="1:8" ht="15" customHeight="1">
      <c r="A6285" s="375" t="s">
        <v>13575</v>
      </c>
      <c r="B6285" s="330" t="s">
        <v>7350</v>
      </c>
      <c r="C6285" s="375" t="s">
        <v>108</v>
      </c>
      <c r="D6285" s="375" t="s">
        <v>8302</v>
      </c>
      <c r="H6285" s="35">
        <f t="shared" si="194"/>
        <v>0.24</v>
      </c>
    </row>
    <row r="6286" spans="1:8" ht="15" customHeight="1">
      <c r="A6286" s="375" t="s">
        <v>13576</v>
      </c>
      <c r="B6286" s="330" t="s">
        <v>7351</v>
      </c>
      <c r="C6286" s="375" t="s">
        <v>108</v>
      </c>
      <c r="D6286" s="375" t="s">
        <v>8120</v>
      </c>
      <c r="H6286" s="35">
        <f t="shared" si="194"/>
        <v>0.37</v>
      </c>
    </row>
    <row r="6287" spans="1:8" ht="15" customHeight="1">
      <c r="A6287" s="375" t="s">
        <v>13577</v>
      </c>
      <c r="B6287" s="330" t="s">
        <v>7352</v>
      </c>
      <c r="C6287" s="375" t="s">
        <v>108</v>
      </c>
      <c r="D6287" s="375" t="s">
        <v>8245</v>
      </c>
      <c r="H6287" s="35">
        <f t="shared" si="194"/>
        <v>0.14000000000000001</v>
      </c>
    </row>
    <row r="6288" spans="1:8" ht="15" customHeight="1">
      <c r="A6288" s="375" t="s">
        <v>13578</v>
      </c>
      <c r="B6288" s="330" t="s">
        <v>7353</v>
      </c>
      <c r="C6288" s="375" t="s">
        <v>108</v>
      </c>
      <c r="D6288" s="375" t="s">
        <v>8245</v>
      </c>
      <c r="H6288" s="35">
        <f t="shared" si="194"/>
        <v>0.14000000000000001</v>
      </c>
    </row>
    <row r="6289" spans="1:8" ht="15" customHeight="1">
      <c r="A6289" s="375" t="s">
        <v>13579</v>
      </c>
      <c r="B6289" s="330" t="s">
        <v>7354</v>
      </c>
      <c r="C6289" s="375" t="s">
        <v>108</v>
      </c>
      <c r="D6289" s="375" t="s">
        <v>8401</v>
      </c>
      <c r="H6289" s="35">
        <f t="shared" si="194"/>
        <v>0.13</v>
      </c>
    </row>
    <row r="6290" spans="1:8" ht="15" customHeight="1">
      <c r="A6290" s="375" t="s">
        <v>13580</v>
      </c>
      <c r="B6290" s="330" t="s">
        <v>7355</v>
      </c>
      <c r="C6290" s="375" t="s">
        <v>108</v>
      </c>
      <c r="D6290" s="375" t="s">
        <v>8920</v>
      </c>
      <c r="H6290" s="35">
        <f t="shared" si="194"/>
        <v>0.1</v>
      </c>
    </row>
    <row r="6291" spans="1:8" s="743" customFormat="1" ht="27">
      <c r="A6291" s="375" t="s">
        <v>13581</v>
      </c>
      <c r="B6291" s="330" t="s">
        <v>7356</v>
      </c>
      <c r="C6291" s="375" t="s">
        <v>108</v>
      </c>
      <c r="D6291" s="375" t="s">
        <v>8770</v>
      </c>
      <c r="H6291" s="744">
        <f t="shared" si="194"/>
        <v>0.09</v>
      </c>
    </row>
    <row r="6292" spans="1:8" s="743" customFormat="1" ht="27">
      <c r="A6292" s="375" t="s">
        <v>13582</v>
      </c>
      <c r="B6292" s="330" t="s">
        <v>7357</v>
      </c>
      <c r="C6292" s="375" t="s">
        <v>108</v>
      </c>
      <c r="D6292" s="375" t="s">
        <v>8394</v>
      </c>
      <c r="H6292" s="744">
        <f t="shared" si="194"/>
        <v>0.06</v>
      </c>
    </row>
    <row r="6293" spans="1:8" s="743" customFormat="1" ht="27">
      <c r="A6293" s="375" t="s">
        <v>13583</v>
      </c>
      <c r="B6293" s="330" t="s">
        <v>7358</v>
      </c>
      <c r="C6293" s="375" t="s">
        <v>108</v>
      </c>
      <c r="D6293" s="375" t="s">
        <v>8847</v>
      </c>
      <c r="H6293" s="744">
        <f t="shared" si="194"/>
        <v>0.19</v>
      </c>
    </row>
    <row r="6294" spans="1:8" s="743" customFormat="1" ht="27">
      <c r="A6294" s="375" t="s">
        <v>13584</v>
      </c>
      <c r="B6294" s="330" t="s">
        <v>7359</v>
      </c>
      <c r="C6294" s="375" t="s">
        <v>108</v>
      </c>
      <c r="D6294" s="375" t="s">
        <v>8847</v>
      </c>
      <c r="H6294" s="744">
        <f t="shared" si="194"/>
        <v>0.19</v>
      </c>
    </row>
    <row r="6295" spans="1:8" s="743" customFormat="1" ht="27">
      <c r="A6295" s="375" t="s">
        <v>13585</v>
      </c>
      <c r="B6295" s="330" t="s">
        <v>7360</v>
      </c>
      <c r="C6295" s="375" t="s">
        <v>108</v>
      </c>
      <c r="D6295" s="375" t="s">
        <v>8131</v>
      </c>
      <c r="H6295" s="744">
        <f t="shared" si="194"/>
        <v>0.27</v>
      </c>
    </row>
    <row r="6296" spans="1:8" s="743" customFormat="1" ht="27">
      <c r="A6296" s="375" t="s">
        <v>13586</v>
      </c>
      <c r="B6296" s="330" t="s">
        <v>7361</v>
      </c>
      <c r="C6296" s="375" t="s">
        <v>108</v>
      </c>
      <c r="D6296" s="375" t="s">
        <v>8316</v>
      </c>
      <c r="H6296" s="744">
        <f t="shared" si="194"/>
        <v>0.05</v>
      </c>
    </row>
    <row r="6297" spans="1:8" s="743" customFormat="1" ht="27">
      <c r="A6297" s="375" t="s">
        <v>13587</v>
      </c>
      <c r="B6297" s="330" t="s">
        <v>7362</v>
      </c>
      <c r="C6297" s="375" t="s">
        <v>108</v>
      </c>
      <c r="D6297" s="375" t="s">
        <v>8314</v>
      </c>
      <c r="H6297" s="744">
        <f t="shared" si="194"/>
        <v>0.23</v>
      </c>
    </row>
    <row r="6298" spans="1:8" s="743" customFormat="1" ht="27">
      <c r="A6298" s="375" t="s">
        <v>13588</v>
      </c>
      <c r="B6298" s="330" t="s">
        <v>7363</v>
      </c>
      <c r="C6298" s="375" t="s">
        <v>108</v>
      </c>
      <c r="D6298" s="375" t="s">
        <v>8401</v>
      </c>
      <c r="H6298" s="744">
        <f t="shared" si="194"/>
        <v>0.13</v>
      </c>
    </row>
    <row r="6299" spans="1:8" s="743" customFormat="1" ht="27">
      <c r="A6299" s="375" t="s">
        <v>13589</v>
      </c>
      <c r="B6299" s="330" t="s">
        <v>7364</v>
      </c>
      <c r="C6299" s="375" t="s">
        <v>108</v>
      </c>
      <c r="D6299" s="375" t="s">
        <v>8409</v>
      </c>
      <c r="H6299" s="744">
        <f t="shared" si="194"/>
        <v>0.15</v>
      </c>
    </row>
    <row r="6300" spans="1:8" s="743" customFormat="1" ht="27">
      <c r="A6300" s="375" t="s">
        <v>13590</v>
      </c>
      <c r="B6300" s="330" t="s">
        <v>7365</v>
      </c>
      <c r="C6300" s="375" t="s">
        <v>108</v>
      </c>
      <c r="D6300" s="375" t="s">
        <v>8245</v>
      </c>
      <c r="H6300" s="744">
        <f t="shared" si="194"/>
        <v>0.14000000000000001</v>
      </c>
    </row>
    <row r="6301" spans="1:8" s="743" customFormat="1" ht="40.5">
      <c r="A6301" s="375" t="s">
        <v>13591</v>
      </c>
      <c r="B6301" s="330" t="s">
        <v>7366</v>
      </c>
      <c r="C6301" s="375" t="s">
        <v>108</v>
      </c>
      <c r="D6301" s="375" t="s">
        <v>8925</v>
      </c>
      <c r="H6301" s="744">
        <f t="shared" si="194"/>
        <v>0.11</v>
      </c>
    </row>
    <row r="6302" spans="1:8" s="743" customFormat="1" ht="27">
      <c r="A6302" s="375" t="s">
        <v>13592</v>
      </c>
      <c r="B6302" s="330" t="s">
        <v>7367</v>
      </c>
      <c r="C6302" s="375" t="s">
        <v>108</v>
      </c>
      <c r="D6302" s="375" t="s">
        <v>13693</v>
      </c>
      <c r="H6302" s="744">
        <f t="shared" si="194"/>
        <v>0.54</v>
      </c>
    </row>
    <row r="6303" spans="1:8" s="743" customFormat="1" ht="27">
      <c r="A6303" s="375" t="s">
        <v>13593</v>
      </c>
      <c r="B6303" s="330" t="s">
        <v>7368</v>
      </c>
      <c r="C6303" s="375" t="s">
        <v>108</v>
      </c>
      <c r="D6303" s="375" t="s">
        <v>13234</v>
      </c>
      <c r="H6303" s="744">
        <f t="shared" si="194"/>
        <v>0.59</v>
      </c>
    </row>
    <row r="6304" spans="1:8" s="743" customFormat="1" ht="27">
      <c r="A6304" s="375" t="s">
        <v>13594</v>
      </c>
      <c r="B6304" s="330" t="s">
        <v>7369</v>
      </c>
      <c r="C6304" s="375" t="s">
        <v>108</v>
      </c>
      <c r="D6304" s="375" t="s">
        <v>8918</v>
      </c>
      <c r="H6304" s="744">
        <f t="shared" si="194"/>
        <v>0.52</v>
      </c>
    </row>
    <row r="6305" spans="1:8" s="743" customFormat="1" ht="27">
      <c r="A6305" s="375" t="s">
        <v>13595</v>
      </c>
      <c r="B6305" s="330" t="s">
        <v>7370</v>
      </c>
      <c r="C6305" s="375" t="s">
        <v>108</v>
      </c>
      <c r="D6305" s="375" t="s">
        <v>8262</v>
      </c>
      <c r="H6305" s="744">
        <f t="shared" si="194"/>
        <v>0.2</v>
      </c>
    </row>
    <row r="6306" spans="1:8" s="743" customFormat="1" ht="27">
      <c r="A6306" s="375" t="s">
        <v>13596</v>
      </c>
      <c r="B6306" s="330" t="s">
        <v>7371</v>
      </c>
      <c r="C6306" s="375" t="s">
        <v>108</v>
      </c>
      <c r="D6306" s="375" t="s">
        <v>8409</v>
      </c>
      <c r="H6306" s="744">
        <f t="shared" si="194"/>
        <v>0.15</v>
      </c>
    </row>
    <row r="6307" spans="1:8" s="743" customFormat="1" ht="27">
      <c r="A6307" s="375" t="s">
        <v>13597</v>
      </c>
      <c r="B6307" s="330" t="s">
        <v>7372</v>
      </c>
      <c r="C6307" s="375" t="s">
        <v>108</v>
      </c>
      <c r="D6307" s="375" t="s">
        <v>8920</v>
      </c>
      <c r="H6307" s="744">
        <f t="shared" si="194"/>
        <v>0.1</v>
      </c>
    </row>
    <row r="6308" spans="1:8" s="743" customFormat="1" ht="27">
      <c r="A6308" s="375" t="s">
        <v>13598</v>
      </c>
      <c r="B6308" s="330" t="s">
        <v>7373</v>
      </c>
      <c r="C6308" s="375" t="s">
        <v>108</v>
      </c>
      <c r="D6308" s="375" t="s">
        <v>8302</v>
      </c>
      <c r="H6308" s="744">
        <f t="shared" si="194"/>
        <v>0.24</v>
      </c>
    </row>
    <row r="6309" spans="1:8" s="743" customFormat="1" ht="27">
      <c r="A6309" s="375" t="s">
        <v>13599</v>
      </c>
      <c r="B6309" s="330" t="s">
        <v>7374</v>
      </c>
      <c r="C6309" s="375" t="s">
        <v>108</v>
      </c>
      <c r="D6309" s="375" t="s">
        <v>8302</v>
      </c>
      <c r="H6309" s="744">
        <f t="shared" si="194"/>
        <v>0.24</v>
      </c>
    </row>
    <row r="6310" spans="1:8" s="743" customFormat="1" ht="27">
      <c r="A6310" s="375" t="s">
        <v>13600</v>
      </c>
      <c r="B6310" s="330" t="s">
        <v>7375</v>
      </c>
      <c r="C6310" s="375" t="s">
        <v>108</v>
      </c>
      <c r="D6310" s="375" t="s">
        <v>8847</v>
      </c>
      <c r="H6310" s="744">
        <f t="shared" si="194"/>
        <v>0.19</v>
      </c>
    </row>
    <row r="6311" spans="1:8" s="743" customFormat="1" ht="27">
      <c r="A6311" s="375" t="s">
        <v>13601</v>
      </c>
      <c r="B6311" s="330" t="s">
        <v>7376</v>
      </c>
      <c r="C6311" s="375" t="s">
        <v>108</v>
      </c>
      <c r="D6311" s="375" t="s">
        <v>8847</v>
      </c>
      <c r="H6311" s="744">
        <f t="shared" si="194"/>
        <v>0.19</v>
      </c>
    </row>
    <row r="6312" spans="1:8" s="743" customFormat="1" ht="40.5">
      <c r="A6312" s="375" t="s">
        <v>13602</v>
      </c>
      <c r="B6312" s="330" t="s">
        <v>7377</v>
      </c>
      <c r="C6312" s="375" t="s">
        <v>108</v>
      </c>
      <c r="D6312" s="375" t="s">
        <v>8409</v>
      </c>
      <c r="H6312" s="744">
        <f t="shared" si="194"/>
        <v>0.15</v>
      </c>
    </row>
    <row r="6313" spans="1:8" s="743" customFormat="1" ht="40.5">
      <c r="A6313" s="375" t="s">
        <v>13603</v>
      </c>
      <c r="B6313" s="330" t="s">
        <v>7378</v>
      </c>
      <c r="C6313" s="375" t="s">
        <v>108</v>
      </c>
      <c r="D6313" s="375" t="s">
        <v>8262</v>
      </c>
      <c r="H6313" s="744">
        <f t="shared" si="194"/>
        <v>0.2</v>
      </c>
    </row>
    <row r="6314" spans="1:8" s="743" customFormat="1" ht="27">
      <c r="A6314" s="375" t="s">
        <v>13604</v>
      </c>
      <c r="B6314" s="330" t="s">
        <v>7379</v>
      </c>
      <c r="C6314" s="375" t="s">
        <v>108</v>
      </c>
      <c r="D6314" s="375" t="s">
        <v>8018</v>
      </c>
      <c r="H6314" s="744">
        <f t="shared" si="194"/>
        <v>0.17</v>
      </c>
    </row>
    <row r="6315" spans="1:8" s="743" customFormat="1" ht="27">
      <c r="A6315" s="375" t="s">
        <v>13605</v>
      </c>
      <c r="B6315" s="330" t="s">
        <v>7380</v>
      </c>
      <c r="C6315" s="375" t="s">
        <v>108</v>
      </c>
      <c r="D6315" s="375" t="s">
        <v>8589</v>
      </c>
      <c r="H6315" s="744">
        <f t="shared" si="194"/>
        <v>0.64</v>
      </c>
    </row>
    <row r="6316" spans="1:8" s="743" customFormat="1" ht="27">
      <c r="A6316" s="375" t="s">
        <v>13606</v>
      </c>
      <c r="B6316" s="330" t="s">
        <v>7381</v>
      </c>
      <c r="C6316" s="375" t="s">
        <v>108</v>
      </c>
      <c r="D6316" s="375" t="s">
        <v>8394</v>
      </c>
      <c r="H6316" s="744">
        <f t="shared" si="194"/>
        <v>0.06</v>
      </c>
    </row>
    <row r="6317" spans="1:8" s="743" customFormat="1" ht="27">
      <c r="A6317" s="375" t="s">
        <v>13607</v>
      </c>
      <c r="B6317" s="330" t="s">
        <v>7382</v>
      </c>
      <c r="C6317" s="375" t="s">
        <v>108</v>
      </c>
      <c r="D6317" s="375" t="s">
        <v>8394</v>
      </c>
      <c r="H6317" s="744">
        <f t="shared" si="194"/>
        <v>0.06</v>
      </c>
    </row>
    <row r="6318" spans="1:8" s="743" customFormat="1" ht="27">
      <c r="A6318" s="375" t="s">
        <v>13608</v>
      </c>
      <c r="B6318" s="330" t="s">
        <v>7383</v>
      </c>
      <c r="C6318" s="375" t="s">
        <v>108</v>
      </c>
      <c r="D6318" s="375" t="s">
        <v>8770</v>
      </c>
      <c r="H6318" s="744">
        <f t="shared" si="194"/>
        <v>0.09</v>
      </c>
    </row>
    <row r="6319" spans="1:8" s="743" customFormat="1" ht="27">
      <c r="A6319" s="375" t="s">
        <v>13609</v>
      </c>
      <c r="B6319" s="330" t="s">
        <v>7384</v>
      </c>
      <c r="C6319" s="375" t="s">
        <v>108</v>
      </c>
      <c r="D6319" s="375" t="s">
        <v>8394</v>
      </c>
      <c r="H6319" s="744">
        <f t="shared" si="194"/>
        <v>0.06</v>
      </c>
    </row>
    <row r="6320" spans="1:8" s="743" customFormat="1" ht="27">
      <c r="A6320" s="375" t="s">
        <v>13610</v>
      </c>
      <c r="B6320" s="330" t="s">
        <v>7385</v>
      </c>
      <c r="C6320" s="375" t="s">
        <v>108</v>
      </c>
      <c r="D6320" s="375" t="s">
        <v>8190</v>
      </c>
      <c r="H6320" s="744">
        <f t="shared" si="194"/>
        <v>0.08</v>
      </c>
    </row>
    <row r="6321" spans="1:8" s="743" customFormat="1" ht="27">
      <c r="A6321" s="375" t="s">
        <v>13611</v>
      </c>
      <c r="B6321" s="330" t="s">
        <v>7386</v>
      </c>
      <c r="C6321" s="375" t="s">
        <v>108</v>
      </c>
      <c r="D6321" s="375" t="s">
        <v>8131</v>
      </c>
      <c r="H6321" s="744">
        <f t="shared" si="194"/>
        <v>0.27</v>
      </c>
    </row>
    <row r="6322" spans="1:8" s="743" customFormat="1" ht="27">
      <c r="A6322" s="375" t="s">
        <v>13612</v>
      </c>
      <c r="B6322" s="330" t="s">
        <v>7387</v>
      </c>
      <c r="C6322" s="375" t="s">
        <v>108</v>
      </c>
      <c r="D6322" s="375" t="s">
        <v>8190</v>
      </c>
      <c r="H6322" s="744">
        <f t="shared" si="194"/>
        <v>0.08</v>
      </c>
    </row>
    <row r="6323" spans="1:8" s="743" customFormat="1" ht="27">
      <c r="A6323" s="375" t="s">
        <v>13613</v>
      </c>
      <c r="B6323" s="330" t="s">
        <v>7388</v>
      </c>
      <c r="C6323" s="375" t="s">
        <v>108</v>
      </c>
      <c r="D6323" s="375" t="s">
        <v>8920</v>
      </c>
      <c r="H6323" s="744">
        <f t="shared" si="194"/>
        <v>0.1</v>
      </c>
    </row>
    <row r="6324" spans="1:8" s="743" customFormat="1" ht="40.5">
      <c r="A6324" s="375" t="s">
        <v>13614</v>
      </c>
      <c r="B6324" s="330" t="s">
        <v>7389</v>
      </c>
      <c r="C6324" s="375" t="s">
        <v>108</v>
      </c>
      <c r="D6324" s="375" t="s">
        <v>8925</v>
      </c>
      <c r="H6324" s="744">
        <f t="shared" si="194"/>
        <v>0.11</v>
      </c>
    </row>
    <row r="6325" spans="1:8" s="743" customFormat="1" ht="27">
      <c r="A6325" s="375" t="s">
        <v>13615</v>
      </c>
      <c r="B6325" s="330" t="s">
        <v>7390</v>
      </c>
      <c r="C6325" s="375" t="s">
        <v>108</v>
      </c>
      <c r="D6325" s="375" t="s">
        <v>8401</v>
      </c>
      <c r="H6325" s="744">
        <f t="shared" si="194"/>
        <v>0.13</v>
      </c>
    </row>
    <row r="6326" spans="1:8" s="743" customFormat="1" ht="27">
      <c r="A6326" s="375" t="s">
        <v>13616</v>
      </c>
      <c r="B6326" s="330" t="s">
        <v>7391</v>
      </c>
      <c r="C6326" s="375" t="s">
        <v>108</v>
      </c>
      <c r="D6326" s="375" t="s">
        <v>8847</v>
      </c>
      <c r="H6326" s="744">
        <f t="shared" si="194"/>
        <v>0.19</v>
      </c>
    </row>
    <row r="6327" spans="1:8" s="743" customFormat="1" ht="27">
      <c r="A6327" s="375" t="s">
        <v>13617</v>
      </c>
      <c r="B6327" s="330" t="s">
        <v>7392</v>
      </c>
      <c r="C6327" s="375" t="s">
        <v>108</v>
      </c>
      <c r="D6327" s="375" t="s">
        <v>8078</v>
      </c>
      <c r="H6327" s="744">
        <f t="shared" si="194"/>
        <v>0.22</v>
      </c>
    </row>
    <row r="6328" spans="1:8" s="743" customFormat="1" ht="27">
      <c r="A6328" s="375" t="s">
        <v>13618</v>
      </c>
      <c r="B6328" s="330" t="s">
        <v>7393</v>
      </c>
      <c r="C6328" s="375" t="s">
        <v>108</v>
      </c>
      <c r="D6328" s="375" t="s">
        <v>13231</v>
      </c>
      <c r="H6328" s="744">
        <f t="shared" si="194"/>
        <v>0.42</v>
      </c>
    </row>
    <row r="6329" spans="1:8" s="743" customFormat="1" ht="27">
      <c r="A6329" s="375" t="s">
        <v>13619</v>
      </c>
      <c r="B6329" s="330" t="s">
        <v>7394</v>
      </c>
      <c r="C6329" s="375" t="s">
        <v>108</v>
      </c>
      <c r="D6329" s="375" t="s">
        <v>8450</v>
      </c>
      <c r="H6329" s="744">
        <f t="shared" si="194"/>
        <v>0.18</v>
      </c>
    </row>
    <row r="6330" spans="1:8" s="743" customFormat="1" ht="40.5">
      <c r="A6330" s="375" t="s">
        <v>13620</v>
      </c>
      <c r="B6330" s="330" t="s">
        <v>7395</v>
      </c>
      <c r="C6330" s="375" t="s">
        <v>108</v>
      </c>
      <c r="D6330" s="375" t="s">
        <v>8394</v>
      </c>
      <c r="H6330" s="744">
        <f t="shared" si="194"/>
        <v>0.06</v>
      </c>
    </row>
    <row r="6331" spans="1:8" s="743" customFormat="1" ht="27">
      <c r="A6331" s="375" t="s">
        <v>13621</v>
      </c>
      <c r="B6331" s="330" t="s">
        <v>7396</v>
      </c>
      <c r="C6331" s="375" t="s">
        <v>108</v>
      </c>
      <c r="D6331" s="375" t="s">
        <v>8401</v>
      </c>
      <c r="H6331" s="744">
        <f t="shared" si="194"/>
        <v>0.13</v>
      </c>
    </row>
    <row r="6332" spans="1:8" s="743" customFormat="1" ht="40.5">
      <c r="A6332" s="375" t="s">
        <v>13622</v>
      </c>
      <c r="B6332" s="330" t="s">
        <v>7397</v>
      </c>
      <c r="C6332" s="375" t="s">
        <v>108</v>
      </c>
      <c r="D6332" s="375" t="s">
        <v>8409</v>
      </c>
      <c r="H6332" s="744">
        <f t="shared" si="194"/>
        <v>0.15</v>
      </c>
    </row>
    <row r="6333" spans="1:8" s="743" customFormat="1" ht="27">
      <c r="A6333" s="375" t="s">
        <v>13623</v>
      </c>
      <c r="B6333" s="330" t="s">
        <v>7398</v>
      </c>
      <c r="C6333" s="375" t="s">
        <v>108</v>
      </c>
      <c r="D6333" s="375" t="s">
        <v>8401</v>
      </c>
      <c r="H6333" s="744">
        <f t="shared" si="194"/>
        <v>0.13</v>
      </c>
    </row>
    <row r="6334" spans="1:8" s="743" customFormat="1" ht="27">
      <c r="A6334" s="375" t="s">
        <v>13624</v>
      </c>
      <c r="B6334" s="330" t="s">
        <v>7399</v>
      </c>
      <c r="C6334" s="375" t="s">
        <v>108</v>
      </c>
      <c r="D6334" s="375" t="s">
        <v>8401</v>
      </c>
      <c r="H6334" s="744">
        <f t="shared" si="194"/>
        <v>0.13</v>
      </c>
    </row>
    <row r="6335" spans="1:8" s="743" customFormat="1" ht="27">
      <c r="A6335" s="375" t="s">
        <v>13625</v>
      </c>
      <c r="B6335" s="330" t="s">
        <v>7400</v>
      </c>
      <c r="C6335" s="375" t="s">
        <v>108</v>
      </c>
      <c r="D6335" s="375" t="s">
        <v>8920</v>
      </c>
      <c r="H6335" s="744">
        <f t="shared" si="194"/>
        <v>0.1</v>
      </c>
    </row>
    <row r="6336" spans="1:8" s="743" customFormat="1" ht="40.5">
      <c r="A6336" s="375" t="s">
        <v>13626</v>
      </c>
      <c r="B6336" s="330" t="s">
        <v>7401</v>
      </c>
      <c r="C6336" s="375" t="s">
        <v>108</v>
      </c>
      <c r="D6336" s="375" t="s">
        <v>8925</v>
      </c>
      <c r="H6336" s="744">
        <f t="shared" si="194"/>
        <v>0.11</v>
      </c>
    </row>
    <row r="6337" spans="1:8" s="743" customFormat="1" ht="27">
      <c r="A6337" s="375" t="s">
        <v>13627</v>
      </c>
      <c r="B6337" s="330" t="s">
        <v>7402</v>
      </c>
      <c r="C6337" s="375" t="s">
        <v>108</v>
      </c>
      <c r="D6337" s="375" t="s">
        <v>8078</v>
      </c>
      <c r="H6337" s="744">
        <f t="shared" si="194"/>
        <v>0.22</v>
      </c>
    </row>
    <row r="6338" spans="1:8" s="743" customFormat="1" ht="27">
      <c r="A6338" s="375" t="s">
        <v>13628</v>
      </c>
      <c r="B6338" s="330" t="s">
        <v>7403</v>
      </c>
      <c r="C6338" s="375" t="s">
        <v>108</v>
      </c>
      <c r="D6338" s="375" t="s">
        <v>8245</v>
      </c>
      <c r="H6338" s="744">
        <f t="shared" si="194"/>
        <v>0.14000000000000001</v>
      </c>
    </row>
    <row r="6339" spans="1:8" s="743" customFormat="1" ht="27">
      <c r="A6339" s="375" t="s">
        <v>13629</v>
      </c>
      <c r="B6339" s="330" t="s">
        <v>7404</v>
      </c>
      <c r="C6339" s="375" t="s">
        <v>108</v>
      </c>
      <c r="D6339" s="375" t="s">
        <v>8847</v>
      </c>
      <c r="H6339" s="744">
        <f t="shared" si="194"/>
        <v>0.19</v>
      </c>
    </row>
    <row r="6340" spans="1:8" s="743" customFormat="1" ht="27">
      <c r="A6340" s="375" t="s">
        <v>13630</v>
      </c>
      <c r="B6340" s="330" t="s">
        <v>7405</v>
      </c>
      <c r="C6340" s="375" t="s">
        <v>108</v>
      </c>
      <c r="D6340" s="375" t="s">
        <v>8131</v>
      </c>
      <c r="H6340" s="744">
        <f t="shared" si="194"/>
        <v>0.27</v>
      </c>
    </row>
    <row r="6341" spans="1:8" s="743" customFormat="1" ht="27">
      <c r="A6341" s="375" t="s">
        <v>13631</v>
      </c>
      <c r="B6341" s="330" t="s">
        <v>7406</v>
      </c>
      <c r="C6341" s="375" t="s">
        <v>108</v>
      </c>
      <c r="D6341" s="375" t="s">
        <v>8847</v>
      </c>
      <c r="H6341" s="744">
        <f t="shared" ref="H6341:H6404" si="195">ROUND(D6341*(1+$H$1),2)</f>
        <v>0.19</v>
      </c>
    </row>
    <row r="6342" spans="1:8" s="743" customFormat="1" ht="27">
      <c r="A6342" s="375" t="s">
        <v>13632</v>
      </c>
      <c r="B6342" s="330" t="s">
        <v>7407</v>
      </c>
      <c r="C6342" s="375" t="s">
        <v>108</v>
      </c>
      <c r="D6342" s="375" t="s">
        <v>8302</v>
      </c>
      <c r="H6342" s="744">
        <f t="shared" si="195"/>
        <v>0.24</v>
      </c>
    </row>
    <row r="6343" spans="1:8" s="743" customFormat="1" ht="27">
      <c r="A6343" s="375" t="s">
        <v>13633</v>
      </c>
      <c r="B6343" s="330" t="s">
        <v>7408</v>
      </c>
      <c r="C6343" s="375" t="s">
        <v>108</v>
      </c>
      <c r="D6343" s="375" t="s">
        <v>8262</v>
      </c>
      <c r="H6343" s="744">
        <f t="shared" si="195"/>
        <v>0.2</v>
      </c>
    </row>
    <row r="6344" spans="1:8" s="743" customFormat="1" ht="27">
      <c r="A6344" s="375" t="s">
        <v>13634</v>
      </c>
      <c r="B6344" s="330" t="s">
        <v>7409</v>
      </c>
      <c r="C6344" s="375" t="s">
        <v>108</v>
      </c>
      <c r="D6344" s="375" t="s">
        <v>8131</v>
      </c>
      <c r="H6344" s="744">
        <f t="shared" si="195"/>
        <v>0.27</v>
      </c>
    </row>
    <row r="6345" spans="1:8" s="743" customFormat="1" ht="27">
      <c r="A6345" s="375" t="s">
        <v>13635</v>
      </c>
      <c r="B6345" s="330" t="s">
        <v>7410</v>
      </c>
      <c r="C6345" s="375" t="s">
        <v>108</v>
      </c>
      <c r="D6345" s="375" t="s">
        <v>8316</v>
      </c>
      <c r="H6345" s="744">
        <f t="shared" si="195"/>
        <v>0.05</v>
      </c>
    </row>
    <row r="6346" spans="1:8" s="743" customFormat="1" ht="27">
      <c r="A6346" s="375" t="s">
        <v>13636</v>
      </c>
      <c r="B6346" s="330" t="s">
        <v>7411</v>
      </c>
      <c r="C6346" s="375" t="s">
        <v>108</v>
      </c>
      <c r="D6346" s="375" t="s">
        <v>8245</v>
      </c>
      <c r="H6346" s="744">
        <f t="shared" si="195"/>
        <v>0.14000000000000001</v>
      </c>
    </row>
    <row r="6347" spans="1:8" s="743" customFormat="1" ht="27">
      <c r="A6347" s="375" t="s">
        <v>13637</v>
      </c>
      <c r="B6347" s="330" t="s">
        <v>7412</v>
      </c>
      <c r="C6347" s="375" t="s">
        <v>108</v>
      </c>
      <c r="D6347" s="375" t="s">
        <v>8018</v>
      </c>
      <c r="H6347" s="744">
        <f t="shared" si="195"/>
        <v>0.17</v>
      </c>
    </row>
    <row r="6348" spans="1:8" s="743" customFormat="1" ht="27">
      <c r="A6348" s="375" t="s">
        <v>13638</v>
      </c>
      <c r="B6348" s="330" t="s">
        <v>7413</v>
      </c>
      <c r="C6348" s="375" t="s">
        <v>108</v>
      </c>
      <c r="D6348" s="375" t="s">
        <v>8409</v>
      </c>
      <c r="H6348" s="744">
        <f t="shared" si="195"/>
        <v>0.15</v>
      </c>
    </row>
    <row r="6349" spans="1:8" s="743" customFormat="1" ht="40.5">
      <c r="A6349" s="375" t="s">
        <v>13639</v>
      </c>
      <c r="B6349" s="330" t="s">
        <v>7414</v>
      </c>
      <c r="C6349" s="375" t="s">
        <v>108</v>
      </c>
      <c r="D6349" s="375" t="s">
        <v>8450</v>
      </c>
      <c r="H6349" s="744">
        <f t="shared" si="195"/>
        <v>0.18</v>
      </c>
    </row>
    <row r="6350" spans="1:8" s="743" customFormat="1" ht="27">
      <c r="A6350" s="375" t="s">
        <v>13640</v>
      </c>
      <c r="B6350" s="330" t="s">
        <v>7415</v>
      </c>
      <c r="C6350" s="375" t="s">
        <v>108</v>
      </c>
      <c r="D6350" s="375" t="s">
        <v>8450</v>
      </c>
      <c r="H6350" s="744">
        <f t="shared" si="195"/>
        <v>0.18</v>
      </c>
    </row>
    <row r="6351" spans="1:8" s="743" customFormat="1" ht="27">
      <c r="A6351" s="375" t="s">
        <v>13641</v>
      </c>
      <c r="B6351" s="330" t="s">
        <v>7416</v>
      </c>
      <c r="C6351" s="375" t="s">
        <v>108</v>
      </c>
      <c r="D6351" s="375" t="s">
        <v>8207</v>
      </c>
      <c r="H6351" s="744">
        <f t="shared" si="195"/>
        <v>0.26</v>
      </c>
    </row>
    <row r="6352" spans="1:8" s="743" customFormat="1" ht="27">
      <c r="A6352" s="375" t="s">
        <v>13642</v>
      </c>
      <c r="B6352" s="330" t="s">
        <v>7417</v>
      </c>
      <c r="C6352" s="375" t="s">
        <v>108</v>
      </c>
      <c r="D6352" s="375" t="s">
        <v>8078</v>
      </c>
      <c r="H6352" s="744">
        <f t="shared" si="195"/>
        <v>0.22</v>
      </c>
    </row>
    <row r="6353" spans="1:8" s="743" customFormat="1" ht="27">
      <c r="A6353" s="375" t="s">
        <v>13643</v>
      </c>
      <c r="B6353" s="330" t="s">
        <v>7418</v>
      </c>
      <c r="C6353" s="375" t="s">
        <v>108</v>
      </c>
      <c r="D6353" s="375" t="s">
        <v>8401</v>
      </c>
      <c r="H6353" s="744">
        <f t="shared" si="195"/>
        <v>0.13</v>
      </c>
    </row>
    <row r="6354" spans="1:8" s="743" customFormat="1" ht="27">
      <c r="A6354" s="375" t="s">
        <v>13644</v>
      </c>
      <c r="B6354" s="330" t="s">
        <v>7419</v>
      </c>
      <c r="C6354" s="375" t="s">
        <v>108</v>
      </c>
      <c r="D6354" s="375" t="s">
        <v>8262</v>
      </c>
      <c r="H6354" s="744">
        <f t="shared" si="195"/>
        <v>0.2</v>
      </c>
    </row>
    <row r="6355" spans="1:8" s="743" customFormat="1" ht="27">
      <c r="A6355" s="375" t="s">
        <v>13645</v>
      </c>
      <c r="B6355" s="330" t="s">
        <v>7420</v>
      </c>
      <c r="C6355" s="375" t="s">
        <v>108</v>
      </c>
      <c r="D6355" s="375" t="s">
        <v>8450</v>
      </c>
      <c r="H6355" s="744">
        <f t="shared" si="195"/>
        <v>0.18</v>
      </c>
    </row>
    <row r="6356" spans="1:8" s="743" customFormat="1" ht="27">
      <c r="A6356" s="375" t="s">
        <v>13646</v>
      </c>
      <c r="B6356" s="330" t="s">
        <v>7421</v>
      </c>
      <c r="C6356" s="375" t="s">
        <v>108</v>
      </c>
      <c r="D6356" s="375" t="s">
        <v>8316</v>
      </c>
      <c r="H6356" s="744">
        <f t="shared" si="195"/>
        <v>0.05</v>
      </c>
    </row>
    <row r="6357" spans="1:8" s="743" customFormat="1" ht="40.5">
      <c r="A6357" s="375" t="s">
        <v>13647</v>
      </c>
      <c r="B6357" s="330" t="s">
        <v>7422</v>
      </c>
      <c r="C6357" s="375" t="s">
        <v>108</v>
      </c>
      <c r="D6357" s="375" t="s">
        <v>8920</v>
      </c>
      <c r="H6357" s="744">
        <f t="shared" si="195"/>
        <v>0.1</v>
      </c>
    </row>
    <row r="6358" spans="1:8" s="743" customFormat="1" ht="27">
      <c r="A6358" s="375" t="s">
        <v>13648</v>
      </c>
      <c r="B6358" s="330" t="s">
        <v>7423</v>
      </c>
      <c r="C6358" s="375" t="s">
        <v>108</v>
      </c>
      <c r="D6358" s="375" t="s">
        <v>8316</v>
      </c>
      <c r="H6358" s="744">
        <f t="shared" si="195"/>
        <v>0.05</v>
      </c>
    </row>
    <row r="6359" spans="1:8" s="743" customFormat="1" ht="27">
      <c r="A6359" s="375" t="s">
        <v>13649</v>
      </c>
      <c r="B6359" s="330" t="s">
        <v>7424</v>
      </c>
      <c r="C6359" s="375" t="s">
        <v>108</v>
      </c>
      <c r="D6359" s="375" t="s">
        <v>8450</v>
      </c>
      <c r="H6359" s="744">
        <f t="shared" si="195"/>
        <v>0.18</v>
      </c>
    </row>
    <row r="6360" spans="1:8" s="743" customFormat="1" ht="27">
      <c r="A6360" s="375" t="s">
        <v>13650</v>
      </c>
      <c r="B6360" s="330" t="s">
        <v>7425</v>
      </c>
      <c r="C6360" s="375" t="s">
        <v>108</v>
      </c>
      <c r="D6360" s="375" t="s">
        <v>8770</v>
      </c>
      <c r="H6360" s="744">
        <f t="shared" si="195"/>
        <v>0.09</v>
      </c>
    </row>
    <row r="6361" spans="1:8" s="743" customFormat="1" ht="27">
      <c r="A6361" s="375" t="s">
        <v>13651</v>
      </c>
      <c r="B6361" s="330" t="s">
        <v>7426</v>
      </c>
      <c r="C6361" s="375" t="s">
        <v>108</v>
      </c>
      <c r="D6361" s="375" t="s">
        <v>13219</v>
      </c>
      <c r="H6361" s="744">
        <f t="shared" si="195"/>
        <v>0.38</v>
      </c>
    </row>
    <row r="6362" spans="1:8" s="743" customFormat="1" ht="27">
      <c r="A6362" s="375" t="s">
        <v>13652</v>
      </c>
      <c r="B6362" s="330" t="s">
        <v>7427</v>
      </c>
      <c r="C6362" s="375" t="s">
        <v>108</v>
      </c>
      <c r="D6362" s="375" t="s">
        <v>13219</v>
      </c>
      <c r="H6362" s="744">
        <f t="shared" si="195"/>
        <v>0.38</v>
      </c>
    </row>
    <row r="6363" spans="1:8" s="743" customFormat="1" ht="27">
      <c r="A6363" s="375" t="s">
        <v>13653</v>
      </c>
      <c r="B6363" s="330" t="s">
        <v>7428</v>
      </c>
      <c r="C6363" s="375" t="s">
        <v>108</v>
      </c>
      <c r="D6363" s="375" t="s">
        <v>13693</v>
      </c>
      <c r="H6363" s="744">
        <f t="shared" si="195"/>
        <v>0.54</v>
      </c>
    </row>
    <row r="6364" spans="1:8" s="743" customFormat="1" ht="27">
      <c r="A6364" s="375" t="s">
        <v>13654</v>
      </c>
      <c r="B6364" s="330" t="s">
        <v>7429</v>
      </c>
      <c r="C6364" s="375" t="s">
        <v>108</v>
      </c>
      <c r="D6364" s="375" t="s">
        <v>8407</v>
      </c>
      <c r="H6364" s="744">
        <f t="shared" si="195"/>
        <v>0.71</v>
      </c>
    </row>
    <row r="6365" spans="1:8" s="743" customFormat="1" ht="27">
      <c r="A6365" s="375" t="s">
        <v>13655</v>
      </c>
      <c r="B6365" s="330" t="s">
        <v>7430</v>
      </c>
      <c r="C6365" s="375" t="s">
        <v>108</v>
      </c>
      <c r="D6365" s="375" t="s">
        <v>8925</v>
      </c>
      <c r="H6365" s="744">
        <f t="shared" si="195"/>
        <v>0.11</v>
      </c>
    </row>
    <row r="6366" spans="1:8" s="743" customFormat="1" ht="27">
      <c r="A6366" s="375" t="s">
        <v>13656</v>
      </c>
      <c r="B6366" s="330" t="s">
        <v>7431</v>
      </c>
      <c r="C6366" s="375" t="s">
        <v>108</v>
      </c>
      <c r="D6366" s="375" t="s">
        <v>8394</v>
      </c>
      <c r="H6366" s="744">
        <f t="shared" si="195"/>
        <v>0.06</v>
      </c>
    </row>
    <row r="6367" spans="1:8" s="743" customFormat="1" ht="27">
      <c r="A6367" s="375" t="s">
        <v>13657</v>
      </c>
      <c r="B6367" s="330" t="s">
        <v>7432</v>
      </c>
      <c r="C6367" s="375" t="s">
        <v>108</v>
      </c>
      <c r="D6367" s="375" t="s">
        <v>8920</v>
      </c>
      <c r="H6367" s="744">
        <f t="shared" si="195"/>
        <v>0.1</v>
      </c>
    </row>
    <row r="6368" spans="1:8" s="743" customFormat="1" ht="27">
      <c r="A6368" s="375" t="s">
        <v>13658</v>
      </c>
      <c r="B6368" s="330" t="s">
        <v>7433</v>
      </c>
      <c r="C6368" s="375" t="s">
        <v>108</v>
      </c>
      <c r="D6368" s="375" t="s">
        <v>8401</v>
      </c>
      <c r="H6368" s="744">
        <f t="shared" si="195"/>
        <v>0.13</v>
      </c>
    </row>
    <row r="6369" spans="1:8" s="743" customFormat="1" ht="27">
      <c r="A6369" s="375" t="s">
        <v>13659</v>
      </c>
      <c r="B6369" s="330" t="s">
        <v>7434</v>
      </c>
      <c r="C6369" s="375" t="s">
        <v>108</v>
      </c>
      <c r="D6369" s="375" t="s">
        <v>8775</v>
      </c>
      <c r="H6369" s="744">
        <f t="shared" si="195"/>
        <v>0.56999999999999995</v>
      </c>
    </row>
    <row r="6370" spans="1:8" s="743" customFormat="1" ht="27">
      <c r="A6370" s="375" t="s">
        <v>13660</v>
      </c>
      <c r="B6370" s="330" t="s">
        <v>7435</v>
      </c>
      <c r="C6370" s="375" t="s">
        <v>108</v>
      </c>
      <c r="D6370" s="375" t="s">
        <v>23351</v>
      </c>
      <c r="H6370" s="744">
        <f t="shared" si="195"/>
        <v>0.93</v>
      </c>
    </row>
    <row r="6371" spans="1:8" s="743" customFormat="1" ht="27">
      <c r="A6371" s="375" t="s">
        <v>13661</v>
      </c>
      <c r="B6371" s="330" t="s">
        <v>7436</v>
      </c>
      <c r="C6371" s="375" t="s">
        <v>108</v>
      </c>
      <c r="D6371" s="375" t="s">
        <v>12286</v>
      </c>
      <c r="H6371" s="744">
        <f t="shared" si="195"/>
        <v>1.06</v>
      </c>
    </row>
    <row r="6372" spans="1:8" s="743" customFormat="1" ht="27">
      <c r="A6372" s="375" t="s">
        <v>13662</v>
      </c>
      <c r="B6372" s="330" t="s">
        <v>7437</v>
      </c>
      <c r="C6372" s="375" t="s">
        <v>108</v>
      </c>
      <c r="D6372" s="375" t="s">
        <v>14013</v>
      </c>
      <c r="H6372" s="744">
        <f t="shared" si="195"/>
        <v>1.44</v>
      </c>
    </row>
    <row r="6373" spans="1:8" s="743" customFormat="1" ht="27">
      <c r="A6373" s="375" t="s">
        <v>13663</v>
      </c>
      <c r="B6373" s="330" t="s">
        <v>7438</v>
      </c>
      <c r="C6373" s="375" t="s">
        <v>108</v>
      </c>
      <c r="D6373" s="375" t="s">
        <v>7856</v>
      </c>
      <c r="H6373" s="744">
        <f t="shared" si="195"/>
        <v>0.88</v>
      </c>
    </row>
    <row r="6374" spans="1:8" s="743" customFormat="1" ht="27">
      <c r="A6374" s="375" t="s">
        <v>13664</v>
      </c>
      <c r="B6374" s="330" t="s">
        <v>7439</v>
      </c>
      <c r="C6374" s="375" t="s">
        <v>108</v>
      </c>
      <c r="D6374" s="375" t="s">
        <v>8018</v>
      </c>
      <c r="H6374" s="744">
        <f t="shared" si="195"/>
        <v>0.17</v>
      </c>
    </row>
    <row r="6375" spans="1:8" s="743" customFormat="1" ht="27">
      <c r="A6375" s="375" t="s">
        <v>13665</v>
      </c>
      <c r="B6375" s="330" t="s">
        <v>7440</v>
      </c>
      <c r="C6375" s="375" t="s">
        <v>108</v>
      </c>
      <c r="D6375" s="375" t="s">
        <v>9058</v>
      </c>
      <c r="H6375" s="744">
        <f t="shared" si="195"/>
        <v>2.27</v>
      </c>
    </row>
    <row r="6376" spans="1:8" s="743" customFormat="1" ht="27">
      <c r="A6376" s="375" t="s">
        <v>13667</v>
      </c>
      <c r="B6376" s="330" t="s">
        <v>7441</v>
      </c>
      <c r="C6376" s="375" t="s">
        <v>2153</v>
      </c>
      <c r="D6376" s="375" t="s">
        <v>10178</v>
      </c>
      <c r="H6376" s="744">
        <f t="shared" si="195"/>
        <v>12</v>
      </c>
    </row>
    <row r="6377" spans="1:8" s="743" customFormat="1" ht="27">
      <c r="A6377" s="375" t="s">
        <v>13668</v>
      </c>
      <c r="B6377" s="330" t="s">
        <v>7442</v>
      </c>
      <c r="C6377" s="375" t="s">
        <v>2153</v>
      </c>
      <c r="D6377" s="375" t="s">
        <v>10180</v>
      </c>
      <c r="H6377" s="744">
        <f t="shared" si="195"/>
        <v>13.4</v>
      </c>
    </row>
    <row r="6378" spans="1:8" s="743" customFormat="1" ht="27">
      <c r="A6378" s="375" t="s">
        <v>13670</v>
      </c>
      <c r="B6378" s="330" t="s">
        <v>7443</v>
      </c>
      <c r="C6378" s="375" t="s">
        <v>2153</v>
      </c>
      <c r="D6378" s="375" t="s">
        <v>14355</v>
      </c>
      <c r="H6378" s="744">
        <f t="shared" si="195"/>
        <v>7.68</v>
      </c>
    </row>
    <row r="6379" spans="1:8" s="743" customFormat="1" ht="27">
      <c r="A6379" s="375" t="s">
        <v>13671</v>
      </c>
      <c r="B6379" s="330" t="s">
        <v>7444</v>
      </c>
      <c r="C6379" s="375" t="s">
        <v>2153</v>
      </c>
      <c r="D6379" s="375" t="s">
        <v>19558</v>
      </c>
      <c r="H6379" s="744">
        <f t="shared" si="195"/>
        <v>10.24</v>
      </c>
    </row>
    <row r="6380" spans="1:8" s="743" customFormat="1" ht="27">
      <c r="A6380" s="375" t="s">
        <v>13672</v>
      </c>
      <c r="B6380" s="330" t="s">
        <v>7445</v>
      </c>
      <c r="C6380" s="375" t="s">
        <v>2153</v>
      </c>
      <c r="D6380" s="375" t="s">
        <v>8772</v>
      </c>
      <c r="H6380" s="744">
        <f t="shared" si="195"/>
        <v>9.2200000000000006</v>
      </c>
    </row>
    <row r="6381" spans="1:8" s="743" customFormat="1" ht="27">
      <c r="A6381" s="375" t="s">
        <v>13674</v>
      </c>
      <c r="B6381" s="330" t="s">
        <v>7446</v>
      </c>
      <c r="C6381" s="375" t="s">
        <v>2153</v>
      </c>
      <c r="D6381" s="375" t="s">
        <v>8879</v>
      </c>
      <c r="H6381" s="744">
        <f t="shared" si="195"/>
        <v>12.24</v>
      </c>
    </row>
    <row r="6382" spans="1:8" s="743" customFormat="1" ht="40.5">
      <c r="A6382" s="375" t="s">
        <v>13676</v>
      </c>
      <c r="B6382" s="330" t="s">
        <v>7447</v>
      </c>
      <c r="C6382" s="375" t="s">
        <v>2153</v>
      </c>
      <c r="D6382" s="375" t="s">
        <v>25611</v>
      </c>
      <c r="H6382" s="744">
        <f t="shared" si="195"/>
        <v>53.02</v>
      </c>
    </row>
    <row r="6383" spans="1:8" s="743" customFormat="1" ht="40.5">
      <c r="A6383" s="375" t="s">
        <v>13677</v>
      </c>
      <c r="B6383" s="330" t="s">
        <v>7448</v>
      </c>
      <c r="C6383" s="375" t="s">
        <v>2153</v>
      </c>
      <c r="D6383" s="375" t="s">
        <v>29047</v>
      </c>
      <c r="H6383" s="744">
        <f t="shared" si="195"/>
        <v>125.56</v>
      </c>
    </row>
    <row r="6384" spans="1:8" s="743" customFormat="1" ht="27">
      <c r="A6384" s="375" t="s">
        <v>13678</v>
      </c>
      <c r="B6384" s="330" t="s">
        <v>7449</v>
      </c>
      <c r="C6384" s="375" t="s">
        <v>2153</v>
      </c>
      <c r="D6384" s="375" t="s">
        <v>8953</v>
      </c>
      <c r="H6384" s="744">
        <f t="shared" si="195"/>
        <v>9</v>
      </c>
    </row>
    <row r="6385" spans="1:8" s="743" customFormat="1" ht="27">
      <c r="A6385" s="375" t="s">
        <v>13679</v>
      </c>
      <c r="B6385" s="330" t="s">
        <v>7450</v>
      </c>
      <c r="C6385" s="375" t="s">
        <v>2153</v>
      </c>
      <c r="D6385" s="375" t="s">
        <v>27952</v>
      </c>
      <c r="H6385" s="744">
        <f t="shared" si="195"/>
        <v>142.91999999999999</v>
      </c>
    </row>
    <row r="6386" spans="1:8" ht="15" customHeight="1">
      <c r="A6386" s="66" t="s">
        <v>13680</v>
      </c>
      <c r="B6386" s="43" t="s">
        <v>7451</v>
      </c>
      <c r="C6386" s="66" t="s">
        <v>2153</v>
      </c>
      <c r="D6386" s="66" t="s">
        <v>29048</v>
      </c>
      <c r="H6386" s="35">
        <f t="shared" si="195"/>
        <v>195.37</v>
      </c>
    </row>
    <row r="6387" spans="1:8" ht="15" customHeight="1">
      <c r="A6387" s="66" t="s">
        <v>13681</v>
      </c>
      <c r="B6387" s="43" t="s">
        <v>7452</v>
      </c>
      <c r="C6387" s="66" t="s">
        <v>2153</v>
      </c>
      <c r="D6387" s="66" t="s">
        <v>29049</v>
      </c>
      <c r="H6387" s="35">
        <f t="shared" si="195"/>
        <v>52.2</v>
      </c>
    </row>
    <row r="6388" spans="1:8" ht="15" customHeight="1">
      <c r="A6388" s="66" t="s">
        <v>13682</v>
      </c>
      <c r="B6388" s="43" t="s">
        <v>7453</v>
      </c>
      <c r="C6388" s="66" t="s">
        <v>2153</v>
      </c>
      <c r="D6388" s="66" t="s">
        <v>29050</v>
      </c>
      <c r="H6388" s="35">
        <f t="shared" si="195"/>
        <v>74.16</v>
      </c>
    </row>
    <row r="6389" spans="1:8" ht="15" customHeight="1">
      <c r="A6389" s="66" t="s">
        <v>13683</v>
      </c>
      <c r="B6389" s="43" t="s">
        <v>7454</v>
      </c>
      <c r="C6389" s="66" t="s">
        <v>2153</v>
      </c>
      <c r="D6389" s="66" t="s">
        <v>29051</v>
      </c>
      <c r="H6389" s="35">
        <f t="shared" si="195"/>
        <v>98.04</v>
      </c>
    </row>
    <row r="6390" spans="1:8" ht="15" customHeight="1">
      <c r="A6390" s="66" t="s">
        <v>13684</v>
      </c>
      <c r="B6390" s="43" t="s">
        <v>7455</v>
      </c>
      <c r="C6390" s="66" t="s">
        <v>2153</v>
      </c>
      <c r="D6390" s="66" t="s">
        <v>29052</v>
      </c>
      <c r="H6390" s="35">
        <f t="shared" si="195"/>
        <v>78.41</v>
      </c>
    </row>
    <row r="6391" spans="1:8" ht="15" customHeight="1">
      <c r="A6391" s="66" t="s">
        <v>13685</v>
      </c>
      <c r="B6391" s="43" t="s">
        <v>7456</v>
      </c>
      <c r="C6391" s="66" t="s">
        <v>2153</v>
      </c>
      <c r="D6391" s="66" t="s">
        <v>24766</v>
      </c>
      <c r="H6391" s="35">
        <f t="shared" si="195"/>
        <v>119.01</v>
      </c>
    </row>
    <row r="6392" spans="1:8" ht="15" customHeight="1">
      <c r="A6392" s="66" t="s">
        <v>13686</v>
      </c>
      <c r="B6392" s="43" t="s">
        <v>7457</v>
      </c>
      <c r="C6392" s="66" t="s">
        <v>2153</v>
      </c>
      <c r="D6392" s="66" t="s">
        <v>19889</v>
      </c>
      <c r="H6392" s="35">
        <f t="shared" si="195"/>
        <v>24.76</v>
      </c>
    </row>
    <row r="6393" spans="1:8" ht="15" customHeight="1">
      <c r="A6393" s="66" t="s">
        <v>29053</v>
      </c>
      <c r="B6393" s="43" t="s">
        <v>29054</v>
      </c>
      <c r="C6393" s="66" t="s">
        <v>108</v>
      </c>
      <c r="D6393" s="66" t="s">
        <v>8043</v>
      </c>
      <c r="H6393" s="35">
        <f t="shared" si="195"/>
        <v>0.04</v>
      </c>
    </row>
    <row r="6394" spans="1:8" ht="15" customHeight="1">
      <c r="A6394" s="66" t="s">
        <v>29055</v>
      </c>
      <c r="B6394" s="43" t="s">
        <v>29056</v>
      </c>
      <c r="C6394" s="66" t="s">
        <v>108</v>
      </c>
      <c r="D6394" s="66" t="s">
        <v>14459</v>
      </c>
      <c r="H6394" s="35">
        <f t="shared" si="195"/>
        <v>18.649999999999999</v>
      </c>
    </row>
    <row r="6395" spans="1:8" ht="15" customHeight="1">
      <c r="A6395" s="66" t="s">
        <v>29057</v>
      </c>
      <c r="B6395" s="43" t="s">
        <v>29058</v>
      </c>
      <c r="C6395" s="66" t="s">
        <v>108</v>
      </c>
      <c r="D6395" s="66" t="s">
        <v>8394</v>
      </c>
      <c r="H6395" s="35">
        <f t="shared" si="195"/>
        <v>0.06</v>
      </c>
    </row>
    <row r="6396" spans="1:8" ht="15" customHeight="1">
      <c r="A6396" s="66" t="s">
        <v>29059</v>
      </c>
      <c r="B6396" s="43" t="s">
        <v>29060</v>
      </c>
      <c r="C6396" s="66" t="s">
        <v>108</v>
      </c>
      <c r="D6396" s="66" t="s">
        <v>8401</v>
      </c>
      <c r="H6396" s="35">
        <f t="shared" si="195"/>
        <v>0.13</v>
      </c>
    </row>
    <row r="6397" spans="1:8" ht="15" customHeight="1">
      <c r="A6397" s="66" t="s">
        <v>29061</v>
      </c>
      <c r="B6397" s="43" t="s">
        <v>29062</v>
      </c>
      <c r="C6397" s="66" t="s">
        <v>108</v>
      </c>
      <c r="D6397" s="66" t="s">
        <v>13218</v>
      </c>
      <c r="H6397" s="35">
        <f t="shared" si="195"/>
        <v>0.46</v>
      </c>
    </row>
    <row r="6398" spans="1:8" ht="15" customHeight="1">
      <c r="A6398" s="66" t="s">
        <v>29063</v>
      </c>
      <c r="B6398" s="43" t="s">
        <v>29064</v>
      </c>
      <c r="C6398" s="66" t="s">
        <v>108</v>
      </c>
      <c r="D6398" s="66" t="s">
        <v>8401</v>
      </c>
      <c r="H6398" s="35">
        <f t="shared" si="195"/>
        <v>0.13</v>
      </c>
    </row>
    <row r="6399" spans="1:8" ht="15" customHeight="1">
      <c r="A6399" s="66" t="s">
        <v>29065</v>
      </c>
      <c r="B6399" s="43" t="s">
        <v>29066</v>
      </c>
      <c r="C6399" s="66" t="s">
        <v>108</v>
      </c>
      <c r="D6399" s="66" t="s">
        <v>8302</v>
      </c>
      <c r="H6399" s="35">
        <f t="shared" si="195"/>
        <v>0.24</v>
      </c>
    </row>
    <row r="6400" spans="1:8" ht="15" customHeight="1">
      <c r="A6400" s="66" t="s">
        <v>29067</v>
      </c>
      <c r="B6400" s="43" t="s">
        <v>29068</v>
      </c>
      <c r="C6400" s="66" t="s">
        <v>108</v>
      </c>
      <c r="D6400" s="66" t="s">
        <v>8390</v>
      </c>
      <c r="H6400" s="35">
        <f t="shared" si="195"/>
        <v>0.4</v>
      </c>
    </row>
    <row r="6401" spans="1:8" ht="15" customHeight="1">
      <c r="A6401" s="66" t="s">
        <v>29069</v>
      </c>
      <c r="B6401" s="43" t="s">
        <v>29070</v>
      </c>
      <c r="C6401" s="66" t="s">
        <v>108</v>
      </c>
      <c r="D6401" s="66" t="s">
        <v>8122</v>
      </c>
      <c r="H6401" s="35">
        <f t="shared" si="195"/>
        <v>0.73</v>
      </c>
    </row>
    <row r="6402" spans="1:8" ht="15" customHeight="1">
      <c r="A6402" s="66" t="s">
        <v>29071</v>
      </c>
      <c r="B6402" s="43" t="s">
        <v>29072</v>
      </c>
      <c r="C6402" s="66" t="s">
        <v>108</v>
      </c>
      <c r="D6402" s="66" t="s">
        <v>13233</v>
      </c>
      <c r="H6402" s="35">
        <f t="shared" si="195"/>
        <v>0.82</v>
      </c>
    </row>
    <row r="6403" spans="1:8" ht="15" customHeight="1">
      <c r="A6403" s="66" t="s">
        <v>29073</v>
      </c>
      <c r="B6403" s="43" t="s">
        <v>29074</v>
      </c>
      <c r="C6403" s="66" t="s">
        <v>108</v>
      </c>
      <c r="D6403" s="66" t="s">
        <v>8931</v>
      </c>
      <c r="H6403" s="35">
        <f t="shared" si="195"/>
        <v>0.43</v>
      </c>
    </row>
    <row r="6404" spans="1:8" ht="15" customHeight="1">
      <c r="A6404" s="66" t="s">
        <v>29075</v>
      </c>
      <c r="B6404" s="43" t="s">
        <v>29076</v>
      </c>
      <c r="C6404" s="66" t="s">
        <v>108</v>
      </c>
      <c r="D6404" s="66" t="s">
        <v>8454</v>
      </c>
      <c r="H6404" s="35">
        <f t="shared" si="195"/>
        <v>0.5</v>
      </c>
    </row>
    <row r="6405" spans="1:8" ht="15" customHeight="1">
      <c r="A6405" s="66" t="s">
        <v>29077</v>
      </c>
      <c r="B6405" s="43" t="s">
        <v>29078</v>
      </c>
      <c r="C6405" s="66" t="s">
        <v>108</v>
      </c>
      <c r="D6405" s="66" t="s">
        <v>22208</v>
      </c>
      <c r="H6405" s="35">
        <f t="shared" ref="H6405:H6430" si="196">ROUND(D6405*(1+$H$1),2)</f>
        <v>21.16</v>
      </c>
    </row>
    <row r="6406" spans="1:8" ht="15" customHeight="1">
      <c r="A6406" s="66" t="s">
        <v>29079</v>
      </c>
      <c r="B6406" s="43" t="s">
        <v>29080</v>
      </c>
      <c r="C6406" s="66" t="s">
        <v>108</v>
      </c>
      <c r="D6406" s="66" t="s">
        <v>22791</v>
      </c>
      <c r="H6406" s="35">
        <f t="shared" si="196"/>
        <v>21.63</v>
      </c>
    </row>
    <row r="6407" spans="1:8" ht="15" customHeight="1">
      <c r="A6407" s="66" t="s">
        <v>29081</v>
      </c>
      <c r="B6407" s="43" t="s">
        <v>29082</v>
      </c>
      <c r="C6407" s="66" t="s">
        <v>108</v>
      </c>
      <c r="D6407" s="66" t="s">
        <v>29083</v>
      </c>
      <c r="H6407" s="35">
        <f t="shared" si="196"/>
        <v>135.81</v>
      </c>
    </row>
    <row r="6408" spans="1:8" ht="15" customHeight="1">
      <c r="A6408" s="66" t="s">
        <v>29084</v>
      </c>
      <c r="B6408" s="43" t="s">
        <v>29085</v>
      </c>
      <c r="C6408" s="66" t="s">
        <v>108</v>
      </c>
      <c r="D6408" s="66" t="s">
        <v>22502</v>
      </c>
      <c r="H6408" s="35">
        <f t="shared" si="196"/>
        <v>20.28</v>
      </c>
    </row>
    <row r="6409" spans="1:8" ht="15" customHeight="1">
      <c r="A6409" s="66" t="s">
        <v>29086</v>
      </c>
      <c r="B6409" s="43" t="s">
        <v>29087</v>
      </c>
      <c r="C6409" s="66" t="s">
        <v>108</v>
      </c>
      <c r="D6409" s="66" t="s">
        <v>29088</v>
      </c>
      <c r="H6409" s="35">
        <f t="shared" si="196"/>
        <v>71.87</v>
      </c>
    </row>
    <row r="6410" spans="1:8" ht="15" customHeight="1">
      <c r="A6410" s="66" t="s">
        <v>29089</v>
      </c>
      <c r="B6410" s="43" t="s">
        <v>29090</v>
      </c>
      <c r="C6410" s="66" t="s">
        <v>108</v>
      </c>
      <c r="D6410" s="66" t="s">
        <v>27000</v>
      </c>
      <c r="H6410" s="35">
        <f t="shared" si="196"/>
        <v>94.8</v>
      </c>
    </row>
    <row r="6411" spans="1:8" ht="15" customHeight="1">
      <c r="A6411" s="66" t="s">
        <v>29091</v>
      </c>
      <c r="B6411" s="43" t="s">
        <v>29092</v>
      </c>
      <c r="C6411" s="66" t="s">
        <v>108</v>
      </c>
      <c r="D6411" s="66" t="s">
        <v>29093</v>
      </c>
      <c r="H6411" s="35">
        <f t="shared" si="196"/>
        <v>106.78</v>
      </c>
    </row>
    <row r="6412" spans="1:8" ht="15" customHeight="1">
      <c r="A6412" s="66" t="s">
        <v>29094</v>
      </c>
      <c r="B6412" s="43" t="s">
        <v>29095</v>
      </c>
      <c r="C6412" s="66" t="s">
        <v>108</v>
      </c>
      <c r="D6412" s="66" t="s">
        <v>25334</v>
      </c>
      <c r="H6412" s="35">
        <f t="shared" si="196"/>
        <v>25.89</v>
      </c>
    </row>
    <row r="6413" spans="1:8" ht="15" customHeight="1">
      <c r="A6413" s="66" t="s">
        <v>29096</v>
      </c>
      <c r="B6413" s="43" t="s">
        <v>29097</v>
      </c>
      <c r="C6413" s="66" t="s">
        <v>108</v>
      </c>
      <c r="D6413" s="66" t="s">
        <v>27597</v>
      </c>
      <c r="H6413" s="35">
        <f t="shared" si="196"/>
        <v>25.5</v>
      </c>
    </row>
    <row r="6414" spans="1:8" ht="15" customHeight="1">
      <c r="A6414" s="66" t="s">
        <v>29098</v>
      </c>
      <c r="B6414" s="43" t="s">
        <v>29099</v>
      </c>
      <c r="C6414" s="66" t="s">
        <v>108</v>
      </c>
      <c r="D6414" s="66" t="s">
        <v>24490</v>
      </c>
      <c r="H6414" s="35">
        <f t="shared" si="196"/>
        <v>42.76</v>
      </c>
    </row>
    <row r="6415" spans="1:8" ht="15" customHeight="1">
      <c r="A6415" s="66" t="s">
        <v>29100</v>
      </c>
      <c r="B6415" s="43" t="s">
        <v>29101</v>
      </c>
      <c r="C6415" s="66" t="s">
        <v>2153</v>
      </c>
      <c r="D6415" s="66" t="s">
        <v>23526</v>
      </c>
      <c r="H6415" s="35">
        <f t="shared" si="196"/>
        <v>9.3800000000000008</v>
      </c>
    </row>
    <row r="6416" spans="1:8" ht="15" customHeight="1">
      <c r="A6416" s="66" t="s">
        <v>29102</v>
      </c>
      <c r="B6416" s="43" t="s">
        <v>29103</v>
      </c>
      <c r="C6416" s="66" t="s">
        <v>2153</v>
      </c>
      <c r="D6416" s="66" t="s">
        <v>24811</v>
      </c>
      <c r="H6416" s="35">
        <f t="shared" si="196"/>
        <v>63.72</v>
      </c>
    </row>
    <row r="6417" spans="1:8" ht="15" customHeight="1">
      <c r="A6417" s="66" t="s">
        <v>29104</v>
      </c>
      <c r="B6417" s="43" t="s">
        <v>29105</v>
      </c>
      <c r="C6417" s="66" t="s">
        <v>2153</v>
      </c>
      <c r="D6417" s="66" t="s">
        <v>25230</v>
      </c>
      <c r="H6417" s="35">
        <f t="shared" si="196"/>
        <v>33.43</v>
      </c>
    </row>
    <row r="6418" spans="1:8" ht="15" customHeight="1">
      <c r="A6418" s="66" t="s">
        <v>29106</v>
      </c>
      <c r="B6418" s="43" t="s">
        <v>29107</v>
      </c>
      <c r="C6418" s="66" t="s">
        <v>2153</v>
      </c>
      <c r="D6418" s="66" t="s">
        <v>29108</v>
      </c>
      <c r="H6418" s="35">
        <f t="shared" si="196"/>
        <v>99.64</v>
      </c>
    </row>
    <row r="6419" spans="1:8" ht="15" customHeight="1">
      <c r="A6419" s="66" t="s">
        <v>29109</v>
      </c>
      <c r="B6419" s="43" t="s">
        <v>29110</v>
      </c>
      <c r="C6419" s="66" t="s">
        <v>2153</v>
      </c>
      <c r="D6419" s="66" t="s">
        <v>29111</v>
      </c>
      <c r="H6419" s="35">
        <f t="shared" si="196"/>
        <v>112.4</v>
      </c>
    </row>
    <row r="6420" spans="1:8" ht="15" customHeight="1">
      <c r="A6420" s="66" t="s">
        <v>29112</v>
      </c>
      <c r="B6420" s="43" t="s">
        <v>29113</v>
      </c>
      <c r="C6420" s="66" t="s">
        <v>2153</v>
      </c>
      <c r="D6420" s="66" t="s">
        <v>23855</v>
      </c>
      <c r="H6420" s="35">
        <f t="shared" si="196"/>
        <v>68.38</v>
      </c>
    </row>
    <row r="6421" spans="1:8" ht="15" customHeight="1">
      <c r="A6421" s="66" t="s">
        <v>29114</v>
      </c>
      <c r="B6421" s="43" t="s">
        <v>29078</v>
      </c>
      <c r="C6421" s="66" t="s">
        <v>2153</v>
      </c>
      <c r="D6421" s="66" t="s">
        <v>29115</v>
      </c>
      <c r="H6421" s="35">
        <f t="shared" si="196"/>
        <v>3742.75</v>
      </c>
    </row>
    <row r="6422" spans="1:8" ht="15" customHeight="1">
      <c r="A6422" s="66" t="s">
        <v>29116</v>
      </c>
      <c r="B6422" s="43" t="s">
        <v>29117</v>
      </c>
      <c r="C6422" s="66" t="s">
        <v>2153</v>
      </c>
      <c r="D6422" s="66" t="s">
        <v>29118</v>
      </c>
      <c r="H6422" s="35">
        <f t="shared" si="196"/>
        <v>23904.25</v>
      </c>
    </row>
    <row r="6423" spans="1:8" ht="15" customHeight="1">
      <c r="A6423" s="66" t="s">
        <v>29119</v>
      </c>
      <c r="B6423" s="43" t="s">
        <v>29087</v>
      </c>
      <c r="C6423" s="66" t="s">
        <v>2153</v>
      </c>
      <c r="D6423" s="66" t="s">
        <v>29120</v>
      </c>
      <c r="H6423" s="35">
        <f t="shared" si="196"/>
        <v>12657.56</v>
      </c>
    </row>
    <row r="6424" spans="1:8" ht="15" customHeight="1">
      <c r="A6424" s="66" t="s">
        <v>29121</v>
      </c>
      <c r="B6424" s="43" t="s">
        <v>29090</v>
      </c>
      <c r="C6424" s="66" t="s">
        <v>2153</v>
      </c>
      <c r="D6424" s="66" t="s">
        <v>29122</v>
      </c>
      <c r="H6424" s="35">
        <f t="shared" si="196"/>
        <v>16674.34</v>
      </c>
    </row>
    <row r="6425" spans="1:8" ht="15" customHeight="1">
      <c r="A6425" s="66" t="s">
        <v>29123</v>
      </c>
      <c r="B6425" s="43" t="s">
        <v>29092</v>
      </c>
      <c r="C6425" s="66" t="s">
        <v>2153</v>
      </c>
      <c r="D6425" s="66" t="s">
        <v>29124</v>
      </c>
      <c r="H6425" s="35">
        <f t="shared" si="196"/>
        <v>18781.060000000001</v>
      </c>
    </row>
    <row r="6426" spans="1:8" ht="15" customHeight="1">
      <c r="A6426" s="66" t="s">
        <v>29125</v>
      </c>
      <c r="B6426" s="43" t="s">
        <v>29126</v>
      </c>
      <c r="C6426" s="66" t="s">
        <v>2153</v>
      </c>
      <c r="D6426" s="66" t="s">
        <v>29127</v>
      </c>
      <c r="H6426" s="35">
        <f t="shared" si="196"/>
        <v>7523.13</v>
      </c>
    </row>
    <row r="6427" spans="1:8" ht="15" customHeight="1">
      <c r="A6427" s="66" t="s">
        <v>29128</v>
      </c>
      <c r="B6427" s="43" t="s">
        <v>29129</v>
      </c>
      <c r="C6427" s="66" t="s">
        <v>108</v>
      </c>
      <c r="D6427" s="66" t="s">
        <v>29130</v>
      </c>
      <c r="H6427" s="35">
        <f t="shared" si="196"/>
        <v>57.63</v>
      </c>
    </row>
    <row r="6428" spans="1:8" ht="15" customHeight="1">
      <c r="A6428" s="66" t="s">
        <v>29131</v>
      </c>
      <c r="B6428" s="43" t="s">
        <v>29129</v>
      </c>
      <c r="C6428" s="66" t="s">
        <v>2153</v>
      </c>
      <c r="D6428" s="66" t="s">
        <v>29132</v>
      </c>
      <c r="H6428" s="35">
        <f t="shared" si="196"/>
        <v>5676.04</v>
      </c>
    </row>
    <row r="6429" spans="1:8" ht="15" customHeight="1">
      <c r="A6429" s="66" t="s">
        <v>29133</v>
      </c>
      <c r="B6429" s="43" t="s">
        <v>29134</v>
      </c>
      <c r="C6429" s="66" t="s">
        <v>108</v>
      </c>
      <c r="D6429" s="66" t="s">
        <v>23397</v>
      </c>
      <c r="H6429" s="35">
        <f t="shared" si="196"/>
        <v>0.69</v>
      </c>
    </row>
    <row r="6430" spans="1:8" ht="15" customHeight="1">
      <c r="A6430" s="66" t="s">
        <v>29135</v>
      </c>
      <c r="B6430" s="43" t="s">
        <v>29136</v>
      </c>
      <c r="C6430" s="66" t="s">
        <v>2153</v>
      </c>
      <c r="D6430" s="66" t="s">
        <v>29137</v>
      </c>
      <c r="H6430" s="35">
        <f t="shared" si="196"/>
        <v>51</v>
      </c>
    </row>
  </sheetData>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dimension ref="A1:E1417"/>
  <sheetViews>
    <sheetView workbookViewId="0">
      <selection activeCell="C2" sqref="C2"/>
    </sheetView>
  </sheetViews>
  <sheetFormatPr defaultRowHeight="15" customHeight="1"/>
  <cols>
    <col min="1" max="1" width="10.85546875" customWidth="1"/>
    <col min="2" max="2" width="36.5703125" bestFit="1" customWidth="1"/>
    <col min="3" max="3" width="7.7109375" customWidth="1"/>
    <col min="4" max="4" width="16.28515625" customWidth="1"/>
    <col min="5" max="5" width="19.85546875" customWidth="1"/>
  </cols>
  <sheetData>
    <row r="1" spans="1:5">
      <c r="B1" t="s">
        <v>80</v>
      </c>
      <c r="C1" s="83">
        <v>43709</v>
      </c>
      <c r="D1" t="s">
        <v>2147</v>
      </c>
      <c r="E1" s="82">
        <v>1.2833000000000001</v>
      </c>
    </row>
    <row r="3" spans="1:5">
      <c r="A3" s="333" t="s">
        <v>184</v>
      </c>
      <c r="B3" s="333" t="s">
        <v>185</v>
      </c>
      <c r="C3" s="334" t="s">
        <v>186</v>
      </c>
      <c r="D3" s="334" t="s">
        <v>187</v>
      </c>
      <c r="E3" s="334"/>
    </row>
    <row r="4" spans="1:5">
      <c r="A4" s="335">
        <v>1</v>
      </c>
      <c r="B4" s="368" t="s">
        <v>188</v>
      </c>
      <c r="C4" s="369"/>
      <c r="D4" s="369"/>
      <c r="E4" s="370"/>
    </row>
    <row r="5" spans="1:5">
      <c r="A5" s="335">
        <v>101</v>
      </c>
      <c r="B5" s="368" t="s">
        <v>189</v>
      </c>
      <c r="C5" s="369"/>
      <c r="D5" s="369"/>
      <c r="E5" s="370"/>
    </row>
    <row r="6" spans="1:5">
      <c r="A6" s="336">
        <v>10101</v>
      </c>
      <c r="B6" s="336" t="s">
        <v>190</v>
      </c>
      <c r="C6" s="309" t="s">
        <v>108</v>
      </c>
      <c r="D6" s="310">
        <v>5.67</v>
      </c>
      <c r="E6" s="337"/>
    </row>
    <row r="7" spans="1:5">
      <c r="A7" s="336">
        <v>10106</v>
      </c>
      <c r="B7" s="336" t="s">
        <v>191</v>
      </c>
      <c r="C7" s="309" t="s">
        <v>108</v>
      </c>
      <c r="D7" s="310">
        <v>6.72</v>
      </c>
      <c r="E7" s="337"/>
    </row>
    <row r="8" spans="1:5">
      <c r="A8" s="336">
        <v>10108</v>
      </c>
      <c r="B8" s="336" t="s">
        <v>192</v>
      </c>
      <c r="C8" s="309" t="s">
        <v>108</v>
      </c>
      <c r="D8" s="310">
        <v>6.72</v>
      </c>
      <c r="E8" s="337"/>
    </row>
    <row r="9" spans="1:5">
      <c r="A9" s="336">
        <v>10111</v>
      </c>
      <c r="B9" s="336" t="s">
        <v>193</v>
      </c>
      <c r="C9" s="309" t="s">
        <v>108</v>
      </c>
      <c r="D9" s="310">
        <v>6.72</v>
      </c>
      <c r="E9" s="337"/>
    </row>
    <row r="10" spans="1:5">
      <c r="A10" s="336">
        <v>10115</v>
      </c>
      <c r="B10" s="336" t="s">
        <v>194</v>
      </c>
      <c r="C10" s="309" t="s">
        <v>108</v>
      </c>
      <c r="D10" s="310">
        <v>6.72</v>
      </c>
      <c r="E10" s="337"/>
    </row>
    <row r="11" spans="1:5">
      <c r="A11" s="336">
        <v>10117</v>
      </c>
      <c r="B11" s="336" t="s">
        <v>195</v>
      </c>
      <c r="C11" s="309" t="s">
        <v>108</v>
      </c>
      <c r="D11" s="310">
        <v>12.19</v>
      </c>
      <c r="E11" s="337"/>
    </row>
    <row r="12" spans="1:5">
      <c r="A12" s="336">
        <v>10118</v>
      </c>
      <c r="B12" s="336" t="s">
        <v>196</v>
      </c>
      <c r="C12" s="309" t="s">
        <v>108</v>
      </c>
      <c r="D12" s="310">
        <v>6.72</v>
      </c>
      <c r="E12" s="337"/>
    </row>
    <row r="13" spans="1:5">
      <c r="A13" s="336">
        <v>10121</v>
      </c>
      <c r="B13" s="336" t="s">
        <v>197</v>
      </c>
      <c r="C13" s="309" t="s">
        <v>108</v>
      </c>
      <c r="D13" s="310">
        <v>6.72</v>
      </c>
      <c r="E13" s="337"/>
    </row>
    <row r="14" spans="1:5">
      <c r="A14" s="336">
        <v>10124</v>
      </c>
      <c r="B14" s="336" t="s">
        <v>198</v>
      </c>
      <c r="C14" s="309" t="s">
        <v>108</v>
      </c>
      <c r="D14" s="310">
        <v>6.72</v>
      </c>
      <c r="E14" s="337"/>
    </row>
    <row r="15" spans="1:5">
      <c r="A15" s="336">
        <v>10128</v>
      </c>
      <c r="B15" s="336" t="s">
        <v>199</v>
      </c>
      <c r="C15" s="309" t="s">
        <v>108</v>
      </c>
      <c r="D15" s="310">
        <v>6.72</v>
      </c>
      <c r="E15" s="337"/>
    </row>
    <row r="16" spans="1:5">
      <c r="A16" s="336">
        <v>10130</v>
      </c>
      <c r="B16" s="336" t="s">
        <v>200</v>
      </c>
      <c r="C16" s="309" t="s">
        <v>108</v>
      </c>
      <c r="D16" s="310">
        <v>6.72</v>
      </c>
      <c r="E16" s="337"/>
    </row>
    <row r="17" spans="1:5">
      <c r="A17" s="336">
        <v>10138</v>
      </c>
      <c r="B17" s="336" t="s">
        <v>201</v>
      </c>
      <c r="C17" s="309" t="s">
        <v>108</v>
      </c>
      <c r="D17" s="310">
        <v>6.72</v>
      </c>
      <c r="E17" s="337"/>
    </row>
    <row r="18" spans="1:5">
      <c r="A18" s="336">
        <v>10139</v>
      </c>
      <c r="B18" s="336" t="s">
        <v>202</v>
      </c>
      <c r="C18" s="309" t="s">
        <v>108</v>
      </c>
      <c r="D18" s="310">
        <v>6.72</v>
      </c>
      <c r="E18" s="337"/>
    </row>
    <row r="19" spans="1:5">
      <c r="A19" s="336">
        <v>10140</v>
      </c>
      <c r="B19" s="336" t="s">
        <v>203</v>
      </c>
      <c r="C19" s="309" t="s">
        <v>108</v>
      </c>
      <c r="D19" s="310">
        <v>6.72</v>
      </c>
      <c r="E19" s="337"/>
    </row>
    <row r="20" spans="1:5">
      <c r="A20" s="336">
        <v>10146</v>
      </c>
      <c r="B20" s="336" t="s">
        <v>204</v>
      </c>
      <c r="C20" s="309" t="s">
        <v>108</v>
      </c>
      <c r="D20" s="310">
        <v>4.9400000000000004</v>
      </c>
      <c r="E20" s="337"/>
    </row>
    <row r="21" spans="1:5">
      <c r="A21" s="336">
        <v>10150</v>
      </c>
      <c r="B21" s="336" t="s">
        <v>205</v>
      </c>
      <c r="C21" s="309" t="s">
        <v>108</v>
      </c>
      <c r="D21" s="310">
        <v>6.72</v>
      </c>
      <c r="E21" s="337"/>
    </row>
    <row r="22" spans="1:5" ht="15" customHeight="1">
      <c r="A22" s="335">
        <v>102</v>
      </c>
      <c r="B22" s="368" t="s">
        <v>206</v>
      </c>
      <c r="C22" s="369"/>
      <c r="D22" s="369"/>
      <c r="E22" s="370"/>
    </row>
    <row r="23" spans="1:5" ht="30">
      <c r="A23" s="336">
        <v>10209</v>
      </c>
      <c r="B23" s="336" t="s">
        <v>207</v>
      </c>
      <c r="C23" s="309" t="s">
        <v>108</v>
      </c>
      <c r="D23" s="310">
        <v>11.1</v>
      </c>
      <c r="E23" s="337"/>
    </row>
    <row r="24" spans="1:5">
      <c r="A24" s="336">
        <v>10233</v>
      </c>
      <c r="B24" s="336" t="s">
        <v>208</v>
      </c>
      <c r="C24" s="309" t="s">
        <v>108</v>
      </c>
      <c r="D24" s="310">
        <v>4.8</v>
      </c>
      <c r="E24" s="337"/>
    </row>
    <row r="25" spans="1:5">
      <c r="A25" s="336">
        <v>10235</v>
      </c>
      <c r="B25" s="336" t="s">
        <v>209</v>
      </c>
      <c r="C25" s="309" t="s">
        <v>108</v>
      </c>
      <c r="D25" s="310">
        <v>4.8</v>
      </c>
      <c r="E25" s="337"/>
    </row>
    <row r="26" spans="1:5" ht="30">
      <c r="A26" s="336">
        <v>10260</v>
      </c>
      <c r="B26" s="336" t="s">
        <v>3894</v>
      </c>
      <c r="C26" s="309" t="s">
        <v>108</v>
      </c>
      <c r="D26" s="310">
        <v>4.76</v>
      </c>
      <c r="E26" s="337"/>
    </row>
    <row r="27" spans="1:5">
      <c r="A27" s="336">
        <v>10278</v>
      </c>
      <c r="B27" s="336" t="s">
        <v>3895</v>
      </c>
      <c r="C27" s="309" t="s">
        <v>108</v>
      </c>
      <c r="D27" s="310">
        <v>9.8000000000000007</v>
      </c>
      <c r="E27" s="338"/>
    </row>
    <row r="28" spans="1:5">
      <c r="A28" s="371"/>
      <c r="B28" s="372"/>
      <c r="C28" s="372"/>
      <c r="D28" s="372"/>
      <c r="E28" s="373"/>
    </row>
    <row r="29" spans="1:5" ht="15" customHeight="1">
      <c r="A29" s="368" t="s">
        <v>210</v>
      </c>
      <c r="B29" s="369"/>
      <c r="C29" s="369"/>
      <c r="D29" s="369"/>
      <c r="E29" s="370"/>
    </row>
    <row r="30" spans="1:5">
      <c r="A30" s="371"/>
      <c r="B30" s="372"/>
      <c r="C30" s="372"/>
      <c r="D30" s="372"/>
      <c r="E30" s="373"/>
    </row>
    <row r="31" spans="1:5">
      <c r="A31" s="333" t="s">
        <v>184</v>
      </c>
      <c r="B31" s="333" t="s">
        <v>185</v>
      </c>
      <c r="C31" s="334" t="s">
        <v>186</v>
      </c>
      <c r="D31" s="334" t="s">
        <v>187</v>
      </c>
      <c r="E31" s="334"/>
    </row>
    <row r="32" spans="1:5">
      <c r="A32" s="335">
        <v>2</v>
      </c>
      <c r="B32" s="368" t="s">
        <v>211</v>
      </c>
      <c r="C32" s="369"/>
      <c r="D32" s="369"/>
      <c r="E32" s="370"/>
    </row>
    <row r="33" spans="1:5" ht="15" customHeight="1">
      <c r="A33" s="335">
        <v>203</v>
      </c>
      <c r="B33" s="368" t="s">
        <v>212</v>
      </c>
      <c r="C33" s="369"/>
      <c r="D33" s="369"/>
      <c r="E33" s="370"/>
    </row>
    <row r="34" spans="1:5" ht="30">
      <c r="A34" s="336">
        <v>20356</v>
      </c>
      <c r="B34" s="336" t="s">
        <v>213</v>
      </c>
      <c r="C34" s="309" t="s">
        <v>113</v>
      </c>
      <c r="D34" s="310">
        <v>37.76</v>
      </c>
      <c r="E34" s="337"/>
    </row>
    <row r="35" spans="1:5" ht="15" customHeight="1">
      <c r="A35" s="335">
        <v>204</v>
      </c>
      <c r="B35" s="368" t="s">
        <v>214</v>
      </c>
      <c r="C35" s="369"/>
      <c r="D35" s="369"/>
      <c r="E35" s="370"/>
    </row>
    <row r="36" spans="1:5">
      <c r="A36" s="336">
        <v>20416</v>
      </c>
      <c r="B36" s="336" t="s">
        <v>215</v>
      </c>
      <c r="C36" s="309" t="s">
        <v>83</v>
      </c>
      <c r="D36" s="310">
        <v>291.94</v>
      </c>
      <c r="E36" s="337"/>
    </row>
    <row r="37" spans="1:5">
      <c r="A37" s="336">
        <v>20463</v>
      </c>
      <c r="B37" s="336" t="s">
        <v>216</v>
      </c>
      <c r="C37" s="309" t="s">
        <v>71</v>
      </c>
      <c r="D37" s="310">
        <v>5.27</v>
      </c>
      <c r="E37" s="337"/>
    </row>
    <row r="38" spans="1:5">
      <c r="A38" s="336">
        <v>20468</v>
      </c>
      <c r="B38" s="336" t="s">
        <v>217</v>
      </c>
      <c r="C38" s="309" t="s">
        <v>71</v>
      </c>
      <c r="D38" s="310">
        <v>7.99</v>
      </c>
      <c r="E38" s="337"/>
    </row>
    <row r="39" spans="1:5" ht="15" customHeight="1">
      <c r="A39" s="335">
        <v>205</v>
      </c>
      <c r="B39" s="368" t="s">
        <v>218</v>
      </c>
      <c r="C39" s="369"/>
      <c r="D39" s="369"/>
      <c r="E39" s="370"/>
    </row>
    <row r="40" spans="1:5">
      <c r="A40" s="336">
        <v>20503</v>
      </c>
      <c r="B40" s="336" t="s">
        <v>219</v>
      </c>
      <c r="C40" s="309" t="s">
        <v>83</v>
      </c>
      <c r="D40" s="310">
        <v>60.75</v>
      </c>
      <c r="E40" s="337"/>
    </row>
    <row r="41" spans="1:5">
      <c r="A41" s="336">
        <v>20505</v>
      </c>
      <c r="B41" s="336" t="s">
        <v>3896</v>
      </c>
      <c r="C41" s="309" t="s">
        <v>71</v>
      </c>
      <c r="D41" s="310">
        <v>0.66</v>
      </c>
      <c r="E41" s="337"/>
    </row>
    <row r="42" spans="1:5">
      <c r="A42" s="336">
        <v>20508</v>
      </c>
      <c r="B42" s="336" t="s">
        <v>3897</v>
      </c>
      <c r="C42" s="309" t="s">
        <v>71</v>
      </c>
      <c r="D42" s="310">
        <v>0.33</v>
      </c>
      <c r="E42" s="337"/>
    </row>
    <row r="43" spans="1:5">
      <c r="A43" s="336">
        <v>20509</v>
      </c>
      <c r="B43" s="336" t="s">
        <v>220</v>
      </c>
      <c r="C43" s="309" t="s">
        <v>71</v>
      </c>
      <c r="D43" s="310">
        <v>3.14</v>
      </c>
      <c r="E43" s="337"/>
    </row>
    <row r="44" spans="1:5" ht="30">
      <c r="A44" s="336">
        <v>20510</v>
      </c>
      <c r="B44" s="336" t="s">
        <v>221</v>
      </c>
      <c r="C44" s="309" t="s">
        <v>71</v>
      </c>
      <c r="D44" s="310">
        <v>0.53</v>
      </c>
      <c r="E44" s="337"/>
    </row>
    <row r="45" spans="1:5">
      <c r="A45" s="336">
        <v>20514</v>
      </c>
      <c r="B45" s="336" t="s">
        <v>222</v>
      </c>
      <c r="C45" s="309" t="s">
        <v>83</v>
      </c>
      <c r="D45" s="310">
        <v>268.69</v>
      </c>
      <c r="E45" s="337"/>
    </row>
    <row r="46" spans="1:5">
      <c r="A46" s="336">
        <v>20517</v>
      </c>
      <c r="B46" s="336" t="s">
        <v>223</v>
      </c>
      <c r="C46" s="309" t="s">
        <v>83</v>
      </c>
      <c r="D46" s="310">
        <v>74.290000000000006</v>
      </c>
      <c r="E46" s="337"/>
    </row>
    <row r="47" spans="1:5">
      <c r="A47" s="336">
        <v>20518</v>
      </c>
      <c r="B47" s="336" t="s">
        <v>224</v>
      </c>
      <c r="C47" s="309" t="s">
        <v>83</v>
      </c>
      <c r="D47" s="310">
        <v>74.290000000000006</v>
      </c>
      <c r="E47" s="337"/>
    </row>
    <row r="48" spans="1:5">
      <c r="A48" s="336">
        <v>20519</v>
      </c>
      <c r="B48" s="336" t="s">
        <v>225</v>
      </c>
      <c r="C48" s="309" t="s">
        <v>83</v>
      </c>
      <c r="D48" s="310">
        <v>74.290000000000006</v>
      </c>
      <c r="E48" s="337"/>
    </row>
    <row r="49" spans="1:5">
      <c r="A49" s="336">
        <v>20520</v>
      </c>
      <c r="B49" s="336" t="s">
        <v>226</v>
      </c>
      <c r="C49" s="309" t="s">
        <v>83</v>
      </c>
      <c r="D49" s="310">
        <v>74.290000000000006</v>
      </c>
      <c r="E49" s="337"/>
    </row>
    <row r="50" spans="1:5">
      <c r="A50" s="336">
        <v>20521</v>
      </c>
      <c r="B50" s="336" t="s">
        <v>227</v>
      </c>
      <c r="C50" s="309" t="s">
        <v>83</v>
      </c>
      <c r="D50" s="310">
        <v>72.89</v>
      </c>
      <c r="E50" s="337"/>
    </row>
    <row r="51" spans="1:5">
      <c r="A51" s="336">
        <v>20522</v>
      </c>
      <c r="B51" s="336" t="s">
        <v>228</v>
      </c>
      <c r="C51" s="309" t="s">
        <v>83</v>
      </c>
      <c r="D51" s="310">
        <v>94.67</v>
      </c>
      <c r="E51" s="337"/>
    </row>
    <row r="52" spans="1:5">
      <c r="A52" s="336">
        <v>20524</v>
      </c>
      <c r="B52" s="336" t="s">
        <v>229</v>
      </c>
      <c r="C52" s="309" t="s">
        <v>83</v>
      </c>
      <c r="D52" s="310">
        <v>50.63</v>
      </c>
      <c r="E52" s="337"/>
    </row>
    <row r="53" spans="1:5">
      <c r="A53" s="336">
        <v>20553</v>
      </c>
      <c r="B53" s="336" t="s">
        <v>230</v>
      </c>
      <c r="C53" s="309" t="s">
        <v>83</v>
      </c>
      <c r="D53" s="310">
        <v>74.290000000000006</v>
      </c>
      <c r="E53" s="337"/>
    </row>
    <row r="54" spans="1:5">
      <c r="A54" s="336">
        <v>20554</v>
      </c>
      <c r="B54" s="336" t="s">
        <v>231</v>
      </c>
      <c r="C54" s="309" t="s">
        <v>83</v>
      </c>
      <c r="D54" s="310">
        <v>29.33</v>
      </c>
      <c r="E54" s="337"/>
    </row>
    <row r="55" spans="1:5">
      <c r="A55" s="336">
        <v>20567</v>
      </c>
      <c r="B55" s="336" t="s">
        <v>232</v>
      </c>
      <c r="C55" s="309" t="s">
        <v>83</v>
      </c>
      <c r="D55" s="310">
        <v>281.31</v>
      </c>
      <c r="E55" s="337"/>
    </row>
    <row r="56" spans="1:5">
      <c r="A56" s="336">
        <v>20571</v>
      </c>
      <c r="B56" s="336" t="s">
        <v>233</v>
      </c>
      <c r="C56" s="309" t="s">
        <v>83</v>
      </c>
      <c r="D56" s="310">
        <v>74.290000000000006</v>
      </c>
      <c r="E56" s="337"/>
    </row>
    <row r="57" spans="1:5" ht="30">
      <c r="A57" s="336">
        <v>20572</v>
      </c>
      <c r="B57" s="336" t="s">
        <v>14048</v>
      </c>
      <c r="C57" s="309" t="s">
        <v>71</v>
      </c>
      <c r="D57" s="310">
        <v>3.35</v>
      </c>
      <c r="E57" s="337"/>
    </row>
    <row r="58" spans="1:5">
      <c r="A58" s="336">
        <v>20578</v>
      </c>
      <c r="B58" s="336" t="s">
        <v>234</v>
      </c>
      <c r="C58" s="309" t="s">
        <v>83</v>
      </c>
      <c r="D58" s="310">
        <v>73.75</v>
      </c>
      <c r="E58" s="337"/>
    </row>
    <row r="59" spans="1:5">
      <c r="A59" s="336">
        <v>20580</v>
      </c>
      <c r="B59" s="336" t="s">
        <v>235</v>
      </c>
      <c r="C59" s="309" t="s">
        <v>83</v>
      </c>
      <c r="D59" s="310">
        <v>51</v>
      </c>
      <c r="E59" s="337"/>
    </row>
    <row r="60" spans="1:5" ht="30">
      <c r="A60" s="336">
        <v>20584</v>
      </c>
      <c r="B60" s="336" t="s">
        <v>236</v>
      </c>
      <c r="C60" s="309" t="s">
        <v>71</v>
      </c>
      <c r="D60" s="310">
        <v>1.5</v>
      </c>
      <c r="E60" s="337"/>
    </row>
    <row r="61" spans="1:5">
      <c r="A61" s="336">
        <v>20588</v>
      </c>
      <c r="B61" s="336" t="s">
        <v>237</v>
      </c>
      <c r="C61" s="309" t="s">
        <v>71</v>
      </c>
      <c r="D61" s="310">
        <v>5.27</v>
      </c>
      <c r="E61" s="337"/>
    </row>
    <row r="62" spans="1:5" ht="15" customHeight="1">
      <c r="A62" s="335">
        <v>207</v>
      </c>
      <c r="B62" s="368" t="s">
        <v>218</v>
      </c>
      <c r="C62" s="369"/>
      <c r="D62" s="369"/>
      <c r="E62" s="370"/>
    </row>
    <row r="63" spans="1:5" ht="45">
      <c r="A63" s="336">
        <v>20732</v>
      </c>
      <c r="B63" s="336" t="s">
        <v>3898</v>
      </c>
      <c r="C63" s="309" t="s">
        <v>71</v>
      </c>
      <c r="D63" s="310">
        <v>1.42</v>
      </c>
      <c r="E63" s="337"/>
    </row>
    <row r="64" spans="1:5" ht="30">
      <c r="A64" s="336">
        <v>20746</v>
      </c>
      <c r="B64" s="336" t="s">
        <v>238</v>
      </c>
      <c r="C64" s="309" t="s">
        <v>71</v>
      </c>
      <c r="D64" s="310">
        <v>4.43</v>
      </c>
      <c r="E64" s="337"/>
    </row>
    <row r="65" spans="1:5">
      <c r="A65" s="335">
        <v>209</v>
      </c>
      <c r="B65" s="368" t="s">
        <v>239</v>
      </c>
      <c r="C65" s="369"/>
      <c r="D65" s="369"/>
      <c r="E65" s="370"/>
    </row>
    <row r="66" spans="1:5" ht="30">
      <c r="A66" s="336">
        <v>20910</v>
      </c>
      <c r="B66" s="336" t="s">
        <v>3899</v>
      </c>
      <c r="C66" s="309" t="s">
        <v>73</v>
      </c>
      <c r="D66" s="310">
        <v>25.55</v>
      </c>
      <c r="E66" s="337"/>
    </row>
    <row r="67" spans="1:5" ht="30">
      <c r="A67" s="335">
        <v>20975</v>
      </c>
      <c r="B67" s="368" t="s">
        <v>30818</v>
      </c>
      <c r="C67" s="369" t="s">
        <v>75</v>
      </c>
      <c r="D67" s="369">
        <v>6.34</v>
      </c>
      <c r="E67" s="370"/>
    </row>
    <row r="68" spans="1:5">
      <c r="A68" s="336">
        <v>20977</v>
      </c>
      <c r="B68" s="336" t="s">
        <v>24160</v>
      </c>
      <c r="C68" s="309" t="s">
        <v>75</v>
      </c>
      <c r="D68" s="310">
        <v>4.6500000000000004</v>
      </c>
      <c r="E68" s="337"/>
    </row>
    <row r="69" spans="1:5">
      <c r="A69" s="336">
        <v>20982</v>
      </c>
      <c r="B69" s="336" t="s">
        <v>22088</v>
      </c>
      <c r="C69" s="309" t="s">
        <v>75</v>
      </c>
      <c r="D69" s="311">
        <v>7.55</v>
      </c>
      <c r="E69" s="337"/>
    </row>
    <row r="70" spans="1:5" ht="30">
      <c r="A70" s="336">
        <v>20985</v>
      </c>
      <c r="B70" s="336" t="s">
        <v>30819</v>
      </c>
      <c r="C70" s="309" t="s">
        <v>75</v>
      </c>
      <c r="D70" s="310">
        <v>5.85</v>
      </c>
      <c r="E70" s="337"/>
    </row>
    <row r="71" spans="1:5" ht="30">
      <c r="A71" s="336">
        <v>20987</v>
      </c>
      <c r="B71" s="336" t="s">
        <v>30820</v>
      </c>
      <c r="C71" s="309" t="s">
        <v>73</v>
      </c>
      <c r="D71" s="310">
        <v>20.62</v>
      </c>
      <c r="E71" s="337"/>
    </row>
    <row r="72" spans="1:5">
      <c r="A72" s="336">
        <v>20988</v>
      </c>
      <c r="B72" s="336" t="s">
        <v>30821</v>
      </c>
      <c r="C72" s="309" t="s">
        <v>75</v>
      </c>
      <c r="D72" s="310">
        <v>6.19</v>
      </c>
      <c r="E72" s="337"/>
    </row>
    <row r="73" spans="1:5">
      <c r="A73" s="336">
        <v>210</v>
      </c>
      <c r="B73" s="336" t="s">
        <v>239</v>
      </c>
      <c r="C73" s="309"/>
      <c r="D73" s="310"/>
      <c r="E73" s="337"/>
    </row>
    <row r="74" spans="1:5" ht="30">
      <c r="A74" s="336">
        <v>21004</v>
      </c>
      <c r="B74" s="336" t="s">
        <v>22086</v>
      </c>
      <c r="C74" s="309" t="s">
        <v>73</v>
      </c>
      <c r="D74" s="310">
        <v>28.57</v>
      </c>
      <c r="E74" s="337"/>
    </row>
    <row r="75" spans="1:5">
      <c r="A75" s="336">
        <v>21005</v>
      </c>
      <c r="B75" s="336" t="s">
        <v>240</v>
      </c>
      <c r="C75" s="309" t="s">
        <v>83</v>
      </c>
      <c r="D75" s="310">
        <v>3333.33</v>
      </c>
      <c r="E75" s="337"/>
    </row>
    <row r="76" spans="1:5" ht="30">
      <c r="A76" s="336">
        <v>21009</v>
      </c>
      <c r="B76" s="336" t="s">
        <v>22087</v>
      </c>
      <c r="C76" s="309" t="s">
        <v>75</v>
      </c>
      <c r="D76" s="310">
        <v>4.33</v>
      </c>
      <c r="E76" s="337"/>
    </row>
    <row r="77" spans="1:5" ht="30">
      <c r="A77" s="336">
        <v>21018</v>
      </c>
      <c r="B77" s="336" t="s">
        <v>30822</v>
      </c>
      <c r="C77" s="309" t="s">
        <v>75</v>
      </c>
      <c r="D77" s="310">
        <v>10.17</v>
      </c>
      <c r="E77" s="337"/>
    </row>
    <row r="78" spans="1:5" ht="30">
      <c r="A78" s="336">
        <v>21023</v>
      </c>
      <c r="B78" s="336" t="s">
        <v>241</v>
      </c>
      <c r="C78" s="309" t="s">
        <v>113</v>
      </c>
      <c r="D78" s="310">
        <v>3.92</v>
      </c>
      <c r="E78" s="337"/>
    </row>
    <row r="79" spans="1:5" ht="30">
      <c r="A79" s="336">
        <v>21028</v>
      </c>
      <c r="B79" s="336" t="s">
        <v>3900</v>
      </c>
      <c r="C79" s="309" t="s">
        <v>242</v>
      </c>
      <c r="D79" s="310">
        <v>133.49</v>
      </c>
      <c r="E79" s="337"/>
    </row>
    <row r="80" spans="1:5" ht="30">
      <c r="A80" s="336">
        <v>21030</v>
      </c>
      <c r="B80" s="336" t="s">
        <v>3901</v>
      </c>
      <c r="C80" s="309" t="s">
        <v>73</v>
      </c>
      <c r="D80" s="310">
        <v>10.88</v>
      </c>
      <c r="E80" s="337"/>
    </row>
    <row r="81" spans="1:5" ht="30">
      <c r="A81" s="336">
        <v>21031</v>
      </c>
      <c r="B81" s="336" t="s">
        <v>3902</v>
      </c>
      <c r="C81" s="309" t="s">
        <v>73</v>
      </c>
      <c r="D81" s="310">
        <v>13.44</v>
      </c>
      <c r="E81" s="337"/>
    </row>
    <row r="82" spans="1:5" ht="30">
      <c r="A82" s="336">
        <v>21032</v>
      </c>
      <c r="B82" s="336" t="s">
        <v>3903</v>
      </c>
      <c r="C82" s="309" t="s">
        <v>73</v>
      </c>
      <c r="D82" s="310">
        <v>20.58</v>
      </c>
      <c r="E82" s="337"/>
    </row>
    <row r="83" spans="1:5" ht="30">
      <c r="A83" s="336">
        <v>21033</v>
      </c>
      <c r="B83" s="336" t="s">
        <v>3904</v>
      </c>
      <c r="C83" s="309" t="s">
        <v>73</v>
      </c>
      <c r="D83" s="310">
        <v>27.92</v>
      </c>
      <c r="E83" s="337"/>
    </row>
    <row r="84" spans="1:5">
      <c r="A84" s="336">
        <v>21040</v>
      </c>
      <c r="B84" s="336" t="s">
        <v>243</v>
      </c>
      <c r="C84" s="309" t="s">
        <v>75</v>
      </c>
      <c r="D84" s="310">
        <v>20.27</v>
      </c>
      <c r="E84" s="337"/>
    </row>
    <row r="85" spans="1:5" ht="30">
      <c r="A85" s="336">
        <v>21041</v>
      </c>
      <c r="B85" s="336" t="s">
        <v>244</v>
      </c>
      <c r="C85" s="309" t="s">
        <v>75</v>
      </c>
      <c r="D85" s="310">
        <v>22.77</v>
      </c>
      <c r="E85" s="337"/>
    </row>
    <row r="86" spans="1:5" ht="30">
      <c r="A86" s="336">
        <v>21042</v>
      </c>
      <c r="B86" s="336" t="s">
        <v>245</v>
      </c>
      <c r="C86" s="309" t="s">
        <v>75</v>
      </c>
      <c r="D86" s="311">
        <v>29.74</v>
      </c>
      <c r="E86" s="337"/>
    </row>
    <row r="87" spans="1:5" ht="30">
      <c r="A87" s="336">
        <v>21043</v>
      </c>
      <c r="B87" s="336" t="s">
        <v>246</v>
      </c>
      <c r="C87" s="309" t="s">
        <v>75</v>
      </c>
      <c r="D87" s="310">
        <v>191.25</v>
      </c>
      <c r="E87" s="337"/>
    </row>
    <row r="88" spans="1:5">
      <c r="A88" s="336">
        <v>21060</v>
      </c>
      <c r="B88" s="336" t="s">
        <v>247</v>
      </c>
      <c r="C88" s="309" t="s">
        <v>75</v>
      </c>
      <c r="D88" s="310">
        <v>5.16</v>
      </c>
      <c r="E88" s="337"/>
    </row>
    <row r="89" spans="1:5">
      <c r="A89" s="336">
        <v>21061</v>
      </c>
      <c r="B89" s="336" t="s">
        <v>248</v>
      </c>
      <c r="C89" s="309" t="s">
        <v>75</v>
      </c>
      <c r="D89" s="310">
        <v>3</v>
      </c>
      <c r="E89" s="337"/>
    </row>
    <row r="90" spans="1:5">
      <c r="A90" s="335">
        <v>21085</v>
      </c>
      <c r="B90" s="368" t="s">
        <v>249</v>
      </c>
      <c r="C90" s="369" t="s">
        <v>83</v>
      </c>
      <c r="D90" s="369">
        <v>3292</v>
      </c>
      <c r="E90" s="370"/>
    </row>
    <row r="91" spans="1:5">
      <c r="A91" s="336">
        <v>21089</v>
      </c>
      <c r="B91" s="336" t="s">
        <v>24161</v>
      </c>
      <c r="C91" s="309" t="s">
        <v>75</v>
      </c>
      <c r="D91" s="310">
        <v>7.3</v>
      </c>
      <c r="E91" s="337"/>
    </row>
    <row r="92" spans="1:5">
      <c r="A92" s="336">
        <v>21090</v>
      </c>
      <c r="B92" s="336" t="s">
        <v>250</v>
      </c>
      <c r="C92" s="309" t="s">
        <v>73</v>
      </c>
      <c r="D92" s="310">
        <v>55.35</v>
      </c>
      <c r="E92" s="337"/>
    </row>
    <row r="93" spans="1:5">
      <c r="A93" s="336">
        <v>21091</v>
      </c>
      <c r="B93" s="336" t="s">
        <v>251</v>
      </c>
      <c r="C93" s="309" t="s">
        <v>73</v>
      </c>
      <c r="D93" s="310">
        <v>24.9</v>
      </c>
      <c r="E93" s="337"/>
    </row>
    <row r="94" spans="1:5">
      <c r="A94" s="336">
        <v>211</v>
      </c>
      <c r="B94" s="336" t="s">
        <v>252</v>
      </c>
      <c r="C94" s="309"/>
      <c r="D94" s="310"/>
      <c r="E94" s="337"/>
    </row>
    <row r="95" spans="1:5" ht="30">
      <c r="A95" s="336">
        <v>21108</v>
      </c>
      <c r="B95" s="336" t="s">
        <v>253</v>
      </c>
      <c r="C95" s="309" t="s">
        <v>75</v>
      </c>
      <c r="D95" s="310">
        <v>39.07</v>
      </c>
      <c r="E95" s="337"/>
    </row>
    <row r="96" spans="1:5">
      <c r="A96" s="336">
        <v>21109</v>
      </c>
      <c r="B96" s="336" t="s">
        <v>254</v>
      </c>
      <c r="C96" s="309" t="s">
        <v>255</v>
      </c>
      <c r="D96" s="310">
        <v>69.33</v>
      </c>
      <c r="E96" s="337"/>
    </row>
    <row r="97" spans="1:5" ht="30">
      <c r="A97" s="336">
        <v>21111</v>
      </c>
      <c r="B97" s="336" t="s">
        <v>24162</v>
      </c>
      <c r="C97" s="309" t="s">
        <v>75</v>
      </c>
      <c r="D97" s="310">
        <v>39.71</v>
      </c>
      <c r="E97" s="337"/>
    </row>
    <row r="98" spans="1:5" ht="30">
      <c r="A98" s="336">
        <v>21118</v>
      </c>
      <c r="B98" s="336" t="s">
        <v>2438</v>
      </c>
      <c r="C98" s="309" t="s">
        <v>75</v>
      </c>
      <c r="D98" s="310">
        <v>27.68</v>
      </c>
      <c r="E98" s="337"/>
    </row>
    <row r="99" spans="1:5" ht="30">
      <c r="A99" s="336">
        <v>21144</v>
      </c>
      <c r="B99" s="336" t="s">
        <v>24163</v>
      </c>
      <c r="C99" s="309" t="s">
        <v>75</v>
      </c>
      <c r="D99" s="310">
        <v>12.79</v>
      </c>
      <c r="E99" s="337"/>
    </row>
    <row r="100" spans="1:5" ht="30">
      <c r="A100" s="336">
        <v>21151</v>
      </c>
      <c r="B100" s="336" t="s">
        <v>2439</v>
      </c>
      <c r="C100" s="309" t="s">
        <v>75</v>
      </c>
      <c r="D100" s="310">
        <v>2.76</v>
      </c>
      <c r="E100" s="337"/>
    </row>
    <row r="101" spans="1:5" ht="30">
      <c r="A101" s="335">
        <v>21170</v>
      </c>
      <c r="B101" s="368" t="s">
        <v>256</v>
      </c>
      <c r="C101" s="369" t="s">
        <v>75</v>
      </c>
      <c r="D101" s="369">
        <v>10.57</v>
      </c>
      <c r="E101" s="370"/>
    </row>
    <row r="102" spans="1:5">
      <c r="A102" s="336">
        <v>212</v>
      </c>
      <c r="B102" s="336" t="s">
        <v>257</v>
      </c>
      <c r="C102" s="309"/>
      <c r="D102" s="310"/>
      <c r="E102" s="337"/>
    </row>
    <row r="103" spans="1:5" ht="30">
      <c r="A103" s="336">
        <v>21205</v>
      </c>
      <c r="B103" s="336" t="s">
        <v>258</v>
      </c>
      <c r="C103" s="309" t="s">
        <v>75</v>
      </c>
      <c r="D103" s="310">
        <v>6.5</v>
      </c>
      <c r="E103" s="337"/>
    </row>
    <row r="104" spans="1:5" ht="30">
      <c r="A104" s="335">
        <v>21211</v>
      </c>
      <c r="B104" s="368" t="s">
        <v>259</v>
      </c>
      <c r="C104" s="369" t="s">
        <v>73</v>
      </c>
      <c r="D104" s="369">
        <v>5</v>
      </c>
      <c r="E104" s="370"/>
    </row>
    <row r="105" spans="1:5">
      <c r="A105" s="336">
        <v>213</v>
      </c>
      <c r="B105" s="336" t="s">
        <v>252</v>
      </c>
      <c r="C105" s="309"/>
      <c r="D105" s="310"/>
      <c r="E105" s="337"/>
    </row>
    <row r="106" spans="1:5" ht="30">
      <c r="A106" s="336">
        <v>21305</v>
      </c>
      <c r="B106" s="336" t="s">
        <v>2352</v>
      </c>
      <c r="C106" s="309" t="s">
        <v>75</v>
      </c>
      <c r="D106" s="310">
        <v>15.41</v>
      </c>
      <c r="E106" s="337"/>
    </row>
    <row r="107" spans="1:5" ht="30">
      <c r="A107" s="335">
        <v>21368</v>
      </c>
      <c r="B107" s="368" t="s">
        <v>3905</v>
      </c>
      <c r="C107" s="369" t="s">
        <v>75</v>
      </c>
      <c r="D107" s="369">
        <v>2.61</v>
      </c>
      <c r="E107" s="370"/>
    </row>
    <row r="108" spans="1:5">
      <c r="A108" s="336">
        <v>215</v>
      </c>
      <c r="B108" s="336" t="s">
        <v>260</v>
      </c>
      <c r="C108" s="309"/>
      <c r="D108" s="310"/>
      <c r="E108" s="337"/>
    </row>
    <row r="109" spans="1:5">
      <c r="A109" s="336">
        <v>21516</v>
      </c>
      <c r="B109" s="336" t="s">
        <v>261</v>
      </c>
      <c r="C109" s="309" t="s">
        <v>71</v>
      </c>
      <c r="D109" s="310">
        <v>3.54</v>
      </c>
      <c r="E109" s="337"/>
    </row>
    <row r="110" spans="1:5">
      <c r="A110" s="336">
        <v>21517</v>
      </c>
      <c r="B110" s="336" t="s">
        <v>262</v>
      </c>
      <c r="C110" s="309" t="s">
        <v>71</v>
      </c>
      <c r="D110" s="310">
        <v>3.52</v>
      </c>
      <c r="E110" s="337"/>
    </row>
    <row r="111" spans="1:5">
      <c r="A111" s="336">
        <v>21521</v>
      </c>
      <c r="B111" s="336" t="s">
        <v>263</v>
      </c>
      <c r="C111" s="309" t="s">
        <v>71</v>
      </c>
      <c r="D111" s="310">
        <v>3.23</v>
      </c>
      <c r="E111" s="337"/>
    </row>
    <row r="112" spans="1:5">
      <c r="A112" s="336">
        <v>21532</v>
      </c>
      <c r="B112" s="336" t="s">
        <v>264</v>
      </c>
      <c r="C112" s="309" t="s">
        <v>71</v>
      </c>
      <c r="D112" s="310">
        <v>3.85</v>
      </c>
      <c r="E112" s="337"/>
    </row>
    <row r="113" spans="1:5" ht="30">
      <c r="A113" s="335">
        <v>21543</v>
      </c>
      <c r="B113" s="368" t="s">
        <v>265</v>
      </c>
      <c r="C113" s="369" t="s">
        <v>73</v>
      </c>
      <c r="D113" s="369">
        <v>12.72</v>
      </c>
      <c r="E113" s="370"/>
    </row>
    <row r="114" spans="1:5">
      <c r="A114" s="336">
        <v>220</v>
      </c>
      <c r="B114" s="336" t="s">
        <v>266</v>
      </c>
      <c r="C114" s="309"/>
      <c r="D114" s="310"/>
      <c r="E114" s="337"/>
    </row>
    <row r="115" spans="1:5" ht="45">
      <c r="A115" s="336">
        <v>22001</v>
      </c>
      <c r="B115" s="336" t="s">
        <v>14049</v>
      </c>
      <c r="C115" s="309" t="s">
        <v>73</v>
      </c>
      <c r="D115" s="310">
        <v>28.67</v>
      </c>
      <c r="E115" s="337"/>
    </row>
    <row r="116" spans="1:5" ht="45">
      <c r="A116" s="335">
        <v>22002</v>
      </c>
      <c r="B116" s="368" t="s">
        <v>14050</v>
      </c>
      <c r="C116" s="369" t="s">
        <v>73</v>
      </c>
      <c r="D116" s="369">
        <v>29.33</v>
      </c>
      <c r="E116" s="370"/>
    </row>
    <row r="117" spans="1:5">
      <c r="A117" s="336">
        <v>225</v>
      </c>
      <c r="B117" s="336" t="s">
        <v>267</v>
      </c>
      <c r="C117" s="309"/>
      <c r="D117" s="310"/>
      <c r="E117" s="337"/>
    </row>
    <row r="118" spans="1:5" ht="30">
      <c r="A118" s="336">
        <v>22502</v>
      </c>
      <c r="B118" s="336" t="s">
        <v>268</v>
      </c>
      <c r="C118" s="309" t="s">
        <v>113</v>
      </c>
      <c r="D118" s="310">
        <v>1.59</v>
      </c>
      <c r="E118" s="337"/>
    </row>
    <row r="119" spans="1:5" ht="30">
      <c r="A119" s="336">
        <v>22504</v>
      </c>
      <c r="B119" s="336" t="s">
        <v>269</v>
      </c>
      <c r="C119" s="309" t="s">
        <v>113</v>
      </c>
      <c r="D119" s="310">
        <v>2</v>
      </c>
      <c r="E119" s="337"/>
    </row>
    <row r="120" spans="1:5" ht="30">
      <c r="A120" s="336">
        <v>22505</v>
      </c>
      <c r="B120" s="336" t="s">
        <v>270</v>
      </c>
      <c r="C120" s="309" t="s">
        <v>113</v>
      </c>
      <c r="D120" s="310">
        <v>2.73</v>
      </c>
      <c r="E120" s="337"/>
    </row>
    <row r="121" spans="1:5" ht="30">
      <c r="A121" s="336">
        <v>22507</v>
      </c>
      <c r="B121" s="336" t="s">
        <v>271</v>
      </c>
      <c r="C121" s="309" t="s">
        <v>113</v>
      </c>
      <c r="D121" s="310">
        <v>2.14</v>
      </c>
      <c r="E121" s="337"/>
    </row>
    <row r="122" spans="1:5" ht="30">
      <c r="A122" s="336">
        <v>22508</v>
      </c>
      <c r="B122" s="336" t="s">
        <v>272</v>
      </c>
      <c r="C122" s="309" t="s">
        <v>113</v>
      </c>
      <c r="D122" s="310">
        <v>2.94</v>
      </c>
      <c r="E122" s="337"/>
    </row>
    <row r="123" spans="1:5" ht="30">
      <c r="A123" s="336">
        <v>22548</v>
      </c>
      <c r="B123" s="336" t="s">
        <v>273</v>
      </c>
      <c r="C123" s="309" t="s">
        <v>113</v>
      </c>
      <c r="D123" s="310">
        <v>1.64</v>
      </c>
      <c r="E123" s="337"/>
    </row>
    <row r="124" spans="1:5" ht="30">
      <c r="A124" s="336">
        <v>22585</v>
      </c>
      <c r="B124" s="336" t="s">
        <v>3906</v>
      </c>
      <c r="C124" s="309" t="s">
        <v>113</v>
      </c>
      <c r="D124" s="310">
        <v>0.56999999999999995</v>
      </c>
      <c r="E124" s="337"/>
    </row>
    <row r="125" spans="1:5" ht="30">
      <c r="A125" s="335">
        <v>22586</v>
      </c>
      <c r="B125" s="368" t="s">
        <v>3907</v>
      </c>
      <c r="C125" s="369" t="s">
        <v>113</v>
      </c>
      <c r="D125" s="369">
        <v>0.44</v>
      </c>
      <c r="E125" s="370"/>
    </row>
    <row r="126" spans="1:5">
      <c r="A126" s="336">
        <v>230</v>
      </c>
      <c r="B126" s="336" t="s">
        <v>274</v>
      </c>
      <c r="C126" s="309"/>
      <c r="D126" s="310"/>
      <c r="E126" s="337"/>
    </row>
    <row r="127" spans="1:5" ht="30">
      <c r="A127" s="336">
        <v>23010</v>
      </c>
      <c r="B127" s="336" t="s">
        <v>3908</v>
      </c>
      <c r="C127" s="309" t="s">
        <v>113</v>
      </c>
      <c r="D127" s="310">
        <v>2.76</v>
      </c>
      <c r="E127" s="337"/>
    </row>
    <row r="128" spans="1:5" ht="30">
      <c r="A128" s="335">
        <v>23015</v>
      </c>
      <c r="B128" s="368" t="s">
        <v>3909</v>
      </c>
      <c r="C128" s="369" t="s">
        <v>113</v>
      </c>
      <c r="D128" s="369">
        <v>8.06</v>
      </c>
      <c r="E128" s="370"/>
    </row>
    <row r="129" spans="1:5">
      <c r="A129" s="336">
        <v>235</v>
      </c>
      <c r="B129" s="336" t="s">
        <v>275</v>
      </c>
      <c r="C129" s="309"/>
      <c r="D129" s="310"/>
      <c r="E129" s="337"/>
    </row>
    <row r="130" spans="1:5" ht="30">
      <c r="A130" s="336">
        <v>23501</v>
      </c>
      <c r="B130" s="336" t="s">
        <v>276</v>
      </c>
      <c r="C130" s="309" t="s">
        <v>73</v>
      </c>
      <c r="D130" s="310">
        <v>75</v>
      </c>
      <c r="E130" s="337"/>
    </row>
    <row r="131" spans="1:5" ht="30">
      <c r="A131" s="336">
        <v>23503</v>
      </c>
      <c r="B131" s="336" t="s">
        <v>277</v>
      </c>
      <c r="C131" s="309" t="s">
        <v>113</v>
      </c>
      <c r="D131" s="310">
        <v>300</v>
      </c>
      <c r="E131" s="337"/>
    </row>
    <row r="132" spans="1:5" ht="30">
      <c r="A132" s="335">
        <v>23522</v>
      </c>
      <c r="B132" s="368" t="s">
        <v>278</v>
      </c>
      <c r="C132" s="369" t="s">
        <v>73</v>
      </c>
      <c r="D132" s="369">
        <v>251.52</v>
      </c>
      <c r="E132" s="370"/>
    </row>
    <row r="133" spans="1:5">
      <c r="A133" s="336">
        <v>240</v>
      </c>
      <c r="B133" s="336" t="s">
        <v>279</v>
      </c>
      <c r="C133" s="309"/>
      <c r="D133" s="310"/>
      <c r="E133" s="337"/>
    </row>
    <row r="134" spans="1:5">
      <c r="A134" s="336">
        <v>24015</v>
      </c>
      <c r="B134" s="336" t="s">
        <v>282</v>
      </c>
      <c r="C134" s="309" t="s">
        <v>71</v>
      </c>
      <c r="D134" s="310">
        <v>4.71</v>
      </c>
      <c r="E134" s="337"/>
    </row>
    <row r="135" spans="1:5">
      <c r="A135" s="336">
        <v>24020</v>
      </c>
      <c r="B135" s="336" t="s">
        <v>280</v>
      </c>
      <c r="C135" s="309" t="s">
        <v>71</v>
      </c>
      <c r="D135" s="310">
        <v>8.3000000000000007</v>
      </c>
      <c r="E135" s="337"/>
    </row>
    <row r="136" spans="1:5" ht="30">
      <c r="A136" s="336">
        <v>24029</v>
      </c>
      <c r="B136" s="336" t="s">
        <v>281</v>
      </c>
      <c r="C136" s="309" t="s">
        <v>73</v>
      </c>
      <c r="D136" s="310">
        <v>5.63</v>
      </c>
      <c r="E136" s="337"/>
    </row>
    <row r="137" spans="1:5" ht="30">
      <c r="A137" s="336">
        <v>24034</v>
      </c>
      <c r="B137" s="336" t="s">
        <v>3910</v>
      </c>
      <c r="C137" s="309" t="s">
        <v>71</v>
      </c>
      <c r="D137" s="310">
        <v>13.74</v>
      </c>
      <c r="E137" s="337"/>
    </row>
    <row r="138" spans="1:5" ht="45">
      <c r="A138" s="336">
        <v>24035</v>
      </c>
      <c r="B138" s="336" t="s">
        <v>3911</v>
      </c>
      <c r="C138" s="309" t="s">
        <v>71</v>
      </c>
      <c r="D138" s="310">
        <v>13.31</v>
      </c>
      <c r="E138" s="337"/>
    </row>
    <row r="139" spans="1:5">
      <c r="A139" s="336">
        <v>24038</v>
      </c>
      <c r="B139" s="336" t="s">
        <v>283</v>
      </c>
      <c r="C139" s="309" t="s">
        <v>284</v>
      </c>
      <c r="D139" s="310">
        <v>0.17</v>
      </c>
      <c r="E139" s="337"/>
    </row>
    <row r="140" spans="1:5" ht="30">
      <c r="A140" s="335">
        <v>24042</v>
      </c>
      <c r="B140" s="368" t="s">
        <v>285</v>
      </c>
      <c r="C140" s="369" t="s">
        <v>71</v>
      </c>
      <c r="D140" s="369">
        <v>27.73</v>
      </c>
      <c r="E140" s="337"/>
    </row>
    <row r="141" spans="1:5" ht="15" customHeight="1">
      <c r="A141" s="336">
        <v>241</v>
      </c>
      <c r="B141" s="336" t="s">
        <v>286</v>
      </c>
      <c r="C141" s="309"/>
      <c r="D141" s="310"/>
      <c r="E141" s="370"/>
    </row>
    <row r="142" spans="1:5">
      <c r="A142" s="336">
        <v>24116</v>
      </c>
      <c r="B142" s="336" t="s">
        <v>287</v>
      </c>
      <c r="C142" s="309" t="s">
        <v>73</v>
      </c>
      <c r="D142" s="310">
        <v>0.63</v>
      </c>
      <c r="E142" s="337"/>
    </row>
    <row r="143" spans="1:5" ht="45">
      <c r="A143" s="336">
        <v>24130</v>
      </c>
      <c r="B143" s="336" t="s">
        <v>22089</v>
      </c>
      <c r="C143" s="309" t="s">
        <v>73</v>
      </c>
      <c r="D143" s="310">
        <v>180.25</v>
      </c>
      <c r="E143" s="337"/>
    </row>
    <row r="144" spans="1:5" ht="45">
      <c r="A144" s="336">
        <v>24131</v>
      </c>
      <c r="B144" s="336" t="s">
        <v>22090</v>
      </c>
      <c r="C144" s="309" t="s">
        <v>73</v>
      </c>
      <c r="D144" s="310">
        <v>194.33</v>
      </c>
      <c r="E144" s="337"/>
    </row>
    <row r="145" spans="1:5">
      <c r="A145" s="336">
        <v>24145</v>
      </c>
      <c r="B145" s="336" t="s">
        <v>288</v>
      </c>
      <c r="C145" s="309" t="s">
        <v>71</v>
      </c>
      <c r="D145" s="310">
        <v>14.93</v>
      </c>
      <c r="E145" s="337"/>
    </row>
    <row r="146" spans="1:5" ht="30">
      <c r="A146" s="335">
        <v>24184</v>
      </c>
      <c r="B146" s="368" t="s">
        <v>289</v>
      </c>
      <c r="C146" s="369" t="s">
        <v>113</v>
      </c>
      <c r="D146" s="369">
        <v>38.56</v>
      </c>
      <c r="E146" s="337"/>
    </row>
    <row r="147" spans="1:5">
      <c r="A147" s="336">
        <v>255</v>
      </c>
      <c r="B147" s="336" t="s">
        <v>290</v>
      </c>
      <c r="C147" s="309"/>
      <c r="D147" s="310"/>
      <c r="E147" s="370"/>
    </row>
    <row r="148" spans="1:5" ht="30">
      <c r="A148" s="336">
        <v>25513</v>
      </c>
      <c r="B148" s="336" t="s">
        <v>291</v>
      </c>
      <c r="C148" s="309" t="s">
        <v>73</v>
      </c>
      <c r="D148" s="310">
        <v>20.37</v>
      </c>
      <c r="E148" s="337"/>
    </row>
    <row r="149" spans="1:5" ht="30">
      <c r="A149" s="336">
        <v>25514</v>
      </c>
      <c r="B149" s="336" t="s">
        <v>292</v>
      </c>
      <c r="C149" s="309" t="s">
        <v>73</v>
      </c>
      <c r="D149" s="310">
        <v>29.03</v>
      </c>
      <c r="E149" s="337"/>
    </row>
    <row r="150" spans="1:5">
      <c r="A150" s="336">
        <v>25532</v>
      </c>
      <c r="B150" s="336" t="s">
        <v>293</v>
      </c>
      <c r="C150" s="309" t="s">
        <v>73</v>
      </c>
      <c r="D150" s="310">
        <v>44.06</v>
      </c>
      <c r="E150" s="337"/>
    </row>
    <row r="151" spans="1:5" ht="30">
      <c r="A151" s="336">
        <v>25568</v>
      </c>
      <c r="B151" s="336" t="s">
        <v>294</v>
      </c>
      <c r="C151" s="309" t="s">
        <v>73</v>
      </c>
      <c r="D151" s="310">
        <v>19.399999999999999</v>
      </c>
      <c r="E151" s="337"/>
    </row>
    <row r="152" spans="1:5" ht="30">
      <c r="A152" s="336">
        <v>25569</v>
      </c>
      <c r="B152" s="336" t="s">
        <v>294</v>
      </c>
      <c r="C152" s="309" t="s">
        <v>73</v>
      </c>
      <c r="D152" s="310">
        <v>39.53</v>
      </c>
      <c r="E152" s="337"/>
    </row>
    <row r="153" spans="1:5" ht="30">
      <c r="A153" s="336">
        <v>25570</v>
      </c>
      <c r="B153" s="336" t="s">
        <v>295</v>
      </c>
      <c r="C153" s="309" t="s">
        <v>113</v>
      </c>
      <c r="D153" s="310">
        <v>1.55</v>
      </c>
      <c r="E153" s="337"/>
    </row>
    <row r="154" spans="1:5" ht="30">
      <c r="A154" s="336">
        <v>25571</v>
      </c>
      <c r="B154" s="336" t="s">
        <v>296</v>
      </c>
      <c r="C154" s="309" t="s">
        <v>113</v>
      </c>
      <c r="D154" s="310">
        <v>3.26</v>
      </c>
      <c r="E154" s="337"/>
    </row>
    <row r="155" spans="1:5" ht="30">
      <c r="A155" s="335">
        <v>25592</v>
      </c>
      <c r="B155" s="368" t="s">
        <v>297</v>
      </c>
      <c r="C155" s="369" t="s">
        <v>73</v>
      </c>
      <c r="D155" s="369">
        <v>43.83</v>
      </c>
      <c r="E155" s="337"/>
    </row>
    <row r="156" spans="1:5">
      <c r="A156" s="336">
        <v>256</v>
      </c>
      <c r="B156" s="336" t="s">
        <v>290</v>
      </c>
      <c r="C156" s="309"/>
      <c r="D156" s="310"/>
      <c r="E156" s="370"/>
    </row>
    <row r="157" spans="1:5" ht="30">
      <c r="A157" s="336">
        <v>25617</v>
      </c>
      <c r="B157" s="336" t="s">
        <v>298</v>
      </c>
      <c r="C157" s="309" t="s">
        <v>73</v>
      </c>
      <c r="D157" s="310">
        <v>25.03</v>
      </c>
      <c r="E157" s="337"/>
    </row>
    <row r="158" spans="1:5" ht="30">
      <c r="A158" s="336">
        <v>25641</v>
      </c>
      <c r="B158" s="336" t="s">
        <v>299</v>
      </c>
      <c r="C158" s="309" t="s">
        <v>73</v>
      </c>
      <c r="D158" s="310">
        <v>98.23</v>
      </c>
      <c r="E158" s="337"/>
    </row>
    <row r="159" spans="1:5" ht="30">
      <c r="A159" s="335">
        <v>25646</v>
      </c>
      <c r="B159" s="368" t="s">
        <v>3912</v>
      </c>
      <c r="C159" s="369" t="s">
        <v>73</v>
      </c>
      <c r="D159" s="369">
        <v>35.119999999999997</v>
      </c>
      <c r="E159" s="337"/>
    </row>
    <row r="160" spans="1:5">
      <c r="A160" s="336">
        <v>258</v>
      </c>
      <c r="B160" s="336" t="s">
        <v>290</v>
      </c>
      <c r="C160" s="309"/>
      <c r="D160" s="310"/>
      <c r="E160" s="370"/>
    </row>
    <row r="161" spans="1:5" ht="30">
      <c r="A161" s="336">
        <v>25812</v>
      </c>
      <c r="B161" s="336" t="s">
        <v>300</v>
      </c>
      <c r="C161" s="309" t="s">
        <v>73</v>
      </c>
      <c r="D161" s="310">
        <v>87.93</v>
      </c>
      <c r="E161" s="337"/>
    </row>
    <row r="162" spans="1:5" ht="30">
      <c r="A162" s="335">
        <v>25814</v>
      </c>
      <c r="B162" s="368" t="s">
        <v>301</v>
      </c>
      <c r="C162" s="369" t="s">
        <v>73</v>
      </c>
      <c r="D162" s="369">
        <v>40.74</v>
      </c>
      <c r="E162" s="337"/>
    </row>
    <row r="163" spans="1:5">
      <c r="A163" s="336">
        <v>260</v>
      </c>
      <c r="B163" s="336" t="s">
        <v>302</v>
      </c>
      <c r="C163" s="309"/>
      <c r="D163" s="310"/>
      <c r="E163" s="370"/>
    </row>
    <row r="164" spans="1:5" ht="30">
      <c r="A164" s="336">
        <v>26008</v>
      </c>
      <c r="B164" s="336" t="s">
        <v>303</v>
      </c>
      <c r="C164" s="309" t="s">
        <v>75</v>
      </c>
      <c r="D164" s="310">
        <v>12.89</v>
      </c>
      <c r="E164" s="337"/>
    </row>
    <row r="165" spans="1:5" ht="30">
      <c r="A165" s="336">
        <v>26015</v>
      </c>
      <c r="B165" s="336" t="s">
        <v>304</v>
      </c>
      <c r="C165" s="309" t="s">
        <v>75</v>
      </c>
      <c r="D165" s="310">
        <v>39.130000000000003</v>
      </c>
      <c r="E165" s="337"/>
    </row>
    <row r="166" spans="1:5" ht="30">
      <c r="A166" s="336">
        <v>26040</v>
      </c>
      <c r="B166" s="336" t="s">
        <v>305</v>
      </c>
      <c r="C166" s="309" t="s">
        <v>75</v>
      </c>
      <c r="D166" s="310">
        <v>1.76</v>
      </c>
      <c r="E166" s="337"/>
    </row>
    <row r="167" spans="1:5" ht="30">
      <c r="A167" s="335">
        <v>26091</v>
      </c>
      <c r="B167" s="368" t="s">
        <v>22091</v>
      </c>
      <c r="C167" s="369" t="s">
        <v>75</v>
      </c>
      <c r="D167" s="369">
        <v>2.4500000000000002</v>
      </c>
      <c r="E167" s="337"/>
    </row>
    <row r="168" spans="1:5" ht="15" customHeight="1">
      <c r="A168" s="336">
        <v>265</v>
      </c>
      <c r="B168" s="336" t="s">
        <v>306</v>
      </c>
      <c r="C168" s="309"/>
      <c r="D168" s="310"/>
      <c r="E168" s="370"/>
    </row>
    <row r="169" spans="1:5">
      <c r="A169" s="336">
        <v>26503</v>
      </c>
      <c r="B169" s="336" t="s">
        <v>307</v>
      </c>
      <c r="C169" s="309" t="s">
        <v>113</v>
      </c>
      <c r="D169" s="310">
        <v>0.56999999999999995</v>
      </c>
      <c r="E169" s="337"/>
    </row>
    <row r="170" spans="1:5">
      <c r="A170" s="336">
        <v>26506</v>
      </c>
      <c r="B170" s="336" t="s">
        <v>308</v>
      </c>
      <c r="C170" s="309" t="s">
        <v>113</v>
      </c>
      <c r="D170" s="310">
        <v>162.05000000000001</v>
      </c>
      <c r="E170" s="337"/>
    </row>
    <row r="171" spans="1:5" ht="30">
      <c r="A171" s="336">
        <v>26508</v>
      </c>
      <c r="B171" s="336" t="s">
        <v>22092</v>
      </c>
      <c r="C171" s="309" t="s">
        <v>75</v>
      </c>
      <c r="D171" s="310">
        <v>4.29</v>
      </c>
      <c r="E171" s="337"/>
    </row>
    <row r="172" spans="1:5">
      <c r="A172" s="336">
        <v>26512</v>
      </c>
      <c r="B172" s="336" t="s">
        <v>309</v>
      </c>
      <c r="C172" s="309" t="s">
        <v>113</v>
      </c>
      <c r="D172" s="310">
        <v>0.54</v>
      </c>
      <c r="E172" s="337"/>
    </row>
    <row r="173" spans="1:5" ht="30">
      <c r="A173" s="336">
        <v>26517</v>
      </c>
      <c r="B173" s="336" t="s">
        <v>310</v>
      </c>
      <c r="C173" s="309" t="s">
        <v>113</v>
      </c>
      <c r="D173" s="310">
        <v>0.84</v>
      </c>
      <c r="E173" s="337"/>
    </row>
    <row r="174" spans="1:5">
      <c r="A174" s="336">
        <v>26546</v>
      </c>
      <c r="B174" s="336" t="s">
        <v>311</v>
      </c>
      <c r="C174" s="309" t="s">
        <v>113</v>
      </c>
      <c r="D174" s="310">
        <v>0.18</v>
      </c>
      <c r="E174" s="337"/>
    </row>
    <row r="175" spans="1:5" ht="30">
      <c r="A175" s="336">
        <v>26548</v>
      </c>
      <c r="B175" s="336" t="s">
        <v>312</v>
      </c>
      <c r="C175" s="309" t="s">
        <v>113</v>
      </c>
      <c r="D175" s="310">
        <v>0.21</v>
      </c>
      <c r="E175" s="337"/>
    </row>
    <row r="176" spans="1:5">
      <c r="A176" s="336">
        <v>26549</v>
      </c>
      <c r="B176" s="336" t="s">
        <v>313</v>
      </c>
      <c r="C176" s="309" t="s">
        <v>113</v>
      </c>
      <c r="D176" s="310">
        <v>0.08</v>
      </c>
      <c r="E176" s="337"/>
    </row>
    <row r="177" spans="1:5" ht="30">
      <c r="A177" s="336">
        <v>26550</v>
      </c>
      <c r="B177" s="336" t="s">
        <v>314</v>
      </c>
      <c r="C177" s="309" t="s">
        <v>113</v>
      </c>
      <c r="D177" s="310">
        <v>5.48</v>
      </c>
      <c r="E177" s="337"/>
    </row>
    <row r="178" spans="1:5">
      <c r="A178" s="336">
        <v>26551</v>
      </c>
      <c r="B178" s="336" t="s">
        <v>315</v>
      </c>
      <c r="C178" s="309" t="s">
        <v>113</v>
      </c>
      <c r="D178" s="310">
        <v>0.48</v>
      </c>
      <c r="E178" s="337"/>
    </row>
    <row r="179" spans="1:5">
      <c r="A179" s="336">
        <v>26552</v>
      </c>
      <c r="B179" s="336" t="s">
        <v>316</v>
      </c>
      <c r="C179" s="309" t="s">
        <v>113</v>
      </c>
      <c r="D179" s="310">
        <v>7.0000000000000007E-2</v>
      </c>
      <c r="E179" s="337"/>
    </row>
    <row r="180" spans="1:5">
      <c r="A180" s="336">
        <v>26554</v>
      </c>
      <c r="B180" s="336" t="s">
        <v>317</v>
      </c>
      <c r="C180" s="309" t="s">
        <v>113</v>
      </c>
      <c r="D180" s="310">
        <v>0.09</v>
      </c>
      <c r="E180" s="337"/>
    </row>
    <row r="181" spans="1:5">
      <c r="A181" s="336">
        <v>26560</v>
      </c>
      <c r="B181" s="336" t="s">
        <v>318</v>
      </c>
      <c r="C181" s="309" t="s">
        <v>71</v>
      </c>
      <c r="D181" s="310">
        <v>7.72</v>
      </c>
      <c r="E181" s="337"/>
    </row>
    <row r="182" spans="1:5">
      <c r="A182" s="336">
        <v>26563</v>
      </c>
      <c r="B182" s="336" t="s">
        <v>319</v>
      </c>
      <c r="C182" s="309" t="s">
        <v>71</v>
      </c>
      <c r="D182" s="310">
        <v>9.9499999999999993</v>
      </c>
      <c r="E182" s="337"/>
    </row>
    <row r="183" spans="1:5">
      <c r="A183" s="336">
        <v>26566</v>
      </c>
      <c r="B183" s="336" t="s">
        <v>320</v>
      </c>
      <c r="C183" s="309" t="s">
        <v>71</v>
      </c>
      <c r="D183" s="310">
        <v>8.06</v>
      </c>
      <c r="E183" s="337"/>
    </row>
    <row r="184" spans="1:5">
      <c r="A184" s="336">
        <v>26569</v>
      </c>
      <c r="B184" s="336" t="s">
        <v>321</v>
      </c>
      <c r="C184" s="309" t="s">
        <v>71</v>
      </c>
      <c r="D184" s="310">
        <v>7.08</v>
      </c>
      <c r="E184" s="337"/>
    </row>
    <row r="185" spans="1:5">
      <c r="A185" s="336">
        <v>26570</v>
      </c>
      <c r="B185" s="336" t="s">
        <v>322</v>
      </c>
      <c r="C185" s="309" t="s">
        <v>71</v>
      </c>
      <c r="D185" s="310">
        <v>7.08</v>
      </c>
      <c r="E185" s="337"/>
    </row>
    <row r="186" spans="1:5">
      <c r="A186" s="336">
        <v>26573</v>
      </c>
      <c r="B186" s="336" t="s">
        <v>323</v>
      </c>
      <c r="C186" s="309" t="s">
        <v>71</v>
      </c>
      <c r="D186" s="310">
        <v>10.71</v>
      </c>
      <c r="E186" s="337"/>
    </row>
    <row r="187" spans="1:5">
      <c r="A187" s="336">
        <v>26581</v>
      </c>
      <c r="B187" s="336" t="s">
        <v>24164</v>
      </c>
      <c r="C187" s="309" t="s">
        <v>71</v>
      </c>
      <c r="D187" s="310">
        <v>12.63</v>
      </c>
      <c r="E187" s="337"/>
    </row>
    <row r="188" spans="1:5">
      <c r="A188" s="336">
        <v>26588</v>
      </c>
      <c r="B188" s="336" t="s">
        <v>324</v>
      </c>
      <c r="C188" s="309" t="s">
        <v>113</v>
      </c>
      <c r="D188" s="310">
        <v>0.09</v>
      </c>
      <c r="E188" s="337"/>
    </row>
    <row r="189" spans="1:5">
      <c r="A189" s="336">
        <v>26589</v>
      </c>
      <c r="B189" s="336" t="s">
        <v>325</v>
      </c>
      <c r="C189" s="309" t="s">
        <v>113</v>
      </c>
      <c r="D189" s="310">
        <v>0.16</v>
      </c>
      <c r="E189" s="337"/>
    </row>
    <row r="190" spans="1:5">
      <c r="A190" s="336">
        <v>26591</v>
      </c>
      <c r="B190" s="336" t="s">
        <v>326</v>
      </c>
      <c r="C190" s="309" t="s">
        <v>113</v>
      </c>
      <c r="D190" s="310">
        <v>0.05</v>
      </c>
      <c r="E190" s="337"/>
    </row>
    <row r="191" spans="1:5">
      <c r="A191" s="335">
        <v>26592</v>
      </c>
      <c r="B191" s="368" t="s">
        <v>327</v>
      </c>
      <c r="C191" s="369" t="s">
        <v>113</v>
      </c>
      <c r="D191" s="369">
        <v>0.08</v>
      </c>
      <c r="E191" s="337"/>
    </row>
    <row r="192" spans="1:5" ht="15" customHeight="1">
      <c r="A192" s="336">
        <v>266</v>
      </c>
      <c r="B192" s="336" t="s">
        <v>328</v>
      </c>
      <c r="C192" s="309"/>
      <c r="D192" s="310"/>
      <c r="E192" s="370"/>
    </row>
    <row r="193" spans="1:5" ht="30">
      <c r="A193" s="336">
        <v>26607</v>
      </c>
      <c r="B193" s="336" t="s">
        <v>2337</v>
      </c>
      <c r="C193" s="309" t="s">
        <v>113</v>
      </c>
      <c r="D193" s="310">
        <v>0.73</v>
      </c>
      <c r="E193" s="337"/>
    </row>
    <row r="194" spans="1:5" ht="30">
      <c r="A194" s="336">
        <v>26610</v>
      </c>
      <c r="B194" s="336" t="s">
        <v>329</v>
      </c>
      <c r="C194" s="309" t="s">
        <v>113</v>
      </c>
      <c r="D194" s="310">
        <v>0.33</v>
      </c>
      <c r="E194" s="337"/>
    </row>
    <row r="195" spans="1:5">
      <c r="A195" s="336">
        <v>26612</v>
      </c>
      <c r="B195" s="336" t="s">
        <v>3913</v>
      </c>
      <c r="C195" s="309" t="s">
        <v>113</v>
      </c>
      <c r="D195" s="310">
        <v>0.56999999999999995</v>
      </c>
      <c r="E195" s="337"/>
    </row>
    <row r="196" spans="1:5" ht="30">
      <c r="A196" s="336">
        <v>26617</v>
      </c>
      <c r="B196" s="336" t="s">
        <v>3914</v>
      </c>
      <c r="C196" s="309" t="s">
        <v>75</v>
      </c>
      <c r="D196" s="310">
        <v>11.79</v>
      </c>
      <c r="E196" s="337"/>
    </row>
    <row r="197" spans="1:5" ht="30">
      <c r="A197" s="336">
        <v>26618</v>
      </c>
      <c r="B197" s="336" t="s">
        <v>330</v>
      </c>
      <c r="C197" s="309" t="s">
        <v>113</v>
      </c>
      <c r="D197" s="310">
        <v>8.0299999999999994</v>
      </c>
      <c r="E197" s="337"/>
    </row>
    <row r="198" spans="1:5">
      <c r="A198" s="336">
        <v>26648</v>
      </c>
      <c r="B198" s="336" t="s">
        <v>331</v>
      </c>
      <c r="C198" s="309" t="s">
        <v>113</v>
      </c>
      <c r="D198" s="310">
        <v>0.19</v>
      </c>
      <c r="E198" s="337"/>
    </row>
    <row r="199" spans="1:5" ht="30">
      <c r="A199" s="336">
        <v>26664</v>
      </c>
      <c r="B199" s="336" t="s">
        <v>332</v>
      </c>
      <c r="C199" s="309" t="s">
        <v>113</v>
      </c>
      <c r="D199" s="310">
        <v>0.17</v>
      </c>
      <c r="E199" s="337"/>
    </row>
    <row r="200" spans="1:5" ht="45">
      <c r="A200" s="336">
        <v>26668</v>
      </c>
      <c r="B200" s="336" t="s">
        <v>14988</v>
      </c>
      <c r="C200" s="309" t="s">
        <v>113</v>
      </c>
      <c r="D200" s="310">
        <v>35.82</v>
      </c>
      <c r="E200" s="337"/>
    </row>
    <row r="201" spans="1:5" ht="30">
      <c r="A201" s="336">
        <v>26669</v>
      </c>
      <c r="B201" s="336" t="s">
        <v>14989</v>
      </c>
      <c r="C201" s="309" t="s">
        <v>113</v>
      </c>
      <c r="D201" s="310">
        <v>5.42</v>
      </c>
      <c r="E201" s="337"/>
    </row>
    <row r="202" spans="1:5" ht="45">
      <c r="A202" s="336">
        <v>26670</v>
      </c>
      <c r="B202" s="336" t="s">
        <v>14990</v>
      </c>
      <c r="C202" s="309" t="s">
        <v>113</v>
      </c>
      <c r="D202" s="310">
        <v>80</v>
      </c>
      <c r="E202" s="337"/>
    </row>
    <row r="203" spans="1:5" ht="45">
      <c r="A203" s="336">
        <v>26671</v>
      </c>
      <c r="B203" s="336" t="s">
        <v>14991</v>
      </c>
      <c r="C203" s="309" t="s">
        <v>113</v>
      </c>
      <c r="D203" s="310">
        <v>38.07</v>
      </c>
      <c r="E203" s="337"/>
    </row>
    <row r="204" spans="1:5">
      <c r="A204" s="336">
        <v>26675</v>
      </c>
      <c r="B204" s="336" t="s">
        <v>333</v>
      </c>
      <c r="C204" s="309" t="s">
        <v>113</v>
      </c>
      <c r="D204" s="310">
        <v>0.31</v>
      </c>
      <c r="E204" s="337"/>
    </row>
    <row r="205" spans="1:5" ht="30">
      <c r="A205" s="335">
        <v>26678</v>
      </c>
      <c r="B205" s="368" t="s">
        <v>334</v>
      </c>
      <c r="C205" s="369" t="s">
        <v>113</v>
      </c>
      <c r="D205" s="369">
        <v>0.28999999999999998</v>
      </c>
      <c r="E205" s="337"/>
    </row>
    <row r="206" spans="1:5" ht="15" customHeight="1">
      <c r="A206" s="336">
        <v>267</v>
      </c>
      <c r="B206" s="336" t="s">
        <v>328</v>
      </c>
      <c r="C206" s="309"/>
      <c r="D206" s="310"/>
      <c r="E206" s="370"/>
    </row>
    <row r="207" spans="1:5" ht="30">
      <c r="A207" s="335">
        <v>26714</v>
      </c>
      <c r="B207" s="368" t="s">
        <v>335</v>
      </c>
      <c r="C207" s="369" t="s">
        <v>113</v>
      </c>
      <c r="D207" s="369">
        <v>3.4</v>
      </c>
      <c r="E207" s="337"/>
    </row>
    <row r="208" spans="1:5" ht="15" customHeight="1">
      <c r="A208" s="336">
        <v>268</v>
      </c>
      <c r="B208" s="336" t="s">
        <v>328</v>
      </c>
      <c r="C208" s="309"/>
      <c r="D208" s="310"/>
      <c r="E208" s="370"/>
    </row>
    <row r="209" spans="1:5" ht="30">
      <c r="A209" s="336">
        <v>26877</v>
      </c>
      <c r="B209" s="336" t="s">
        <v>336</v>
      </c>
      <c r="C209" s="309" t="s">
        <v>113</v>
      </c>
      <c r="D209" s="310">
        <v>0.39</v>
      </c>
      <c r="E209" s="337"/>
    </row>
    <row r="210" spans="1:5">
      <c r="A210" s="336">
        <v>26879</v>
      </c>
      <c r="B210" s="336" t="s">
        <v>3915</v>
      </c>
      <c r="C210" s="309" t="s">
        <v>113</v>
      </c>
      <c r="D210" s="310">
        <v>0.28000000000000003</v>
      </c>
      <c r="E210" s="337"/>
    </row>
    <row r="211" spans="1:5">
      <c r="A211" s="335">
        <v>26894</v>
      </c>
      <c r="B211" s="368" t="s">
        <v>337</v>
      </c>
      <c r="C211" s="369" t="s">
        <v>113</v>
      </c>
      <c r="D211" s="369">
        <v>0.1</v>
      </c>
      <c r="E211" s="337"/>
    </row>
    <row r="212" spans="1:5" ht="15" customHeight="1">
      <c r="A212" s="336">
        <v>269</v>
      </c>
      <c r="B212" s="336" t="s">
        <v>338</v>
      </c>
      <c r="C212" s="309"/>
      <c r="D212" s="310"/>
      <c r="E212" s="370"/>
    </row>
    <row r="213" spans="1:5" ht="30">
      <c r="A213" s="335">
        <v>26972</v>
      </c>
      <c r="B213" s="368" t="s">
        <v>339</v>
      </c>
      <c r="C213" s="369" t="s">
        <v>113</v>
      </c>
      <c r="D213" s="369">
        <v>15.42</v>
      </c>
      <c r="E213" s="337"/>
    </row>
    <row r="214" spans="1:5">
      <c r="A214" s="336">
        <v>270</v>
      </c>
      <c r="B214" s="336" t="s">
        <v>340</v>
      </c>
      <c r="C214" s="309"/>
      <c r="D214" s="310"/>
      <c r="E214" s="370"/>
    </row>
    <row r="215" spans="1:5">
      <c r="A215" s="336">
        <v>27002</v>
      </c>
      <c r="B215" s="336" t="s">
        <v>341</v>
      </c>
      <c r="C215" s="309" t="s">
        <v>71</v>
      </c>
      <c r="D215" s="310">
        <v>9.1</v>
      </c>
      <c r="E215" s="337"/>
    </row>
    <row r="216" spans="1:5">
      <c r="A216" s="336">
        <v>27003</v>
      </c>
      <c r="B216" s="336" t="s">
        <v>342</v>
      </c>
      <c r="C216" s="309" t="s">
        <v>71</v>
      </c>
      <c r="D216" s="310">
        <v>8.74</v>
      </c>
      <c r="E216" s="337"/>
    </row>
    <row r="217" spans="1:5">
      <c r="A217" s="336">
        <v>27004</v>
      </c>
      <c r="B217" s="336" t="s">
        <v>343</v>
      </c>
      <c r="C217" s="309" t="s">
        <v>71</v>
      </c>
      <c r="D217" s="310">
        <v>9.41</v>
      </c>
      <c r="E217" s="337"/>
    </row>
    <row r="218" spans="1:5">
      <c r="A218" s="336">
        <v>27005</v>
      </c>
      <c r="B218" s="336" t="s">
        <v>344</v>
      </c>
      <c r="C218" s="309" t="s">
        <v>71</v>
      </c>
      <c r="D218" s="310">
        <v>9.99</v>
      </c>
      <c r="E218" s="337"/>
    </row>
    <row r="219" spans="1:5">
      <c r="A219" s="336">
        <v>27006</v>
      </c>
      <c r="B219" s="336" t="s">
        <v>345</v>
      </c>
      <c r="C219" s="309" t="s">
        <v>71</v>
      </c>
      <c r="D219" s="310">
        <v>10.59</v>
      </c>
      <c r="E219" s="337"/>
    </row>
    <row r="220" spans="1:5">
      <c r="A220" s="336">
        <v>27010</v>
      </c>
      <c r="B220" s="336" t="s">
        <v>346</v>
      </c>
      <c r="C220" s="309" t="s">
        <v>71</v>
      </c>
      <c r="D220" s="310">
        <v>7.47</v>
      </c>
      <c r="E220" s="337"/>
    </row>
    <row r="221" spans="1:5">
      <c r="A221" s="336">
        <v>27020</v>
      </c>
      <c r="B221" s="336" t="s">
        <v>347</v>
      </c>
      <c r="C221" s="309" t="s">
        <v>75</v>
      </c>
      <c r="D221" s="310">
        <v>0.31</v>
      </c>
      <c r="E221" s="337"/>
    </row>
    <row r="222" spans="1:5" ht="30">
      <c r="A222" s="336">
        <v>27022</v>
      </c>
      <c r="B222" s="336" t="s">
        <v>348</v>
      </c>
      <c r="C222" s="309" t="s">
        <v>75</v>
      </c>
      <c r="D222" s="310">
        <v>0.5</v>
      </c>
      <c r="E222" s="337"/>
    </row>
    <row r="223" spans="1:5">
      <c r="A223" s="335">
        <v>275</v>
      </c>
      <c r="B223" s="368" t="s">
        <v>349</v>
      </c>
      <c r="C223" s="369"/>
      <c r="D223" s="369"/>
      <c r="E223" s="337"/>
    </row>
    <row r="224" spans="1:5" ht="30">
      <c r="A224" s="336">
        <v>27504</v>
      </c>
      <c r="B224" s="336" t="s">
        <v>350</v>
      </c>
      <c r="C224" s="309" t="s">
        <v>113</v>
      </c>
      <c r="D224" s="310">
        <v>47.91</v>
      </c>
      <c r="E224" s="370"/>
    </row>
    <row r="225" spans="1:5" ht="30">
      <c r="A225" s="336">
        <v>27520</v>
      </c>
      <c r="B225" s="336" t="s">
        <v>3916</v>
      </c>
      <c r="C225" s="309" t="s">
        <v>73</v>
      </c>
      <c r="D225" s="310">
        <v>13.02</v>
      </c>
      <c r="E225" s="337"/>
    </row>
    <row r="226" spans="1:5" ht="30">
      <c r="A226" s="336">
        <v>27532</v>
      </c>
      <c r="B226" s="336" t="s">
        <v>351</v>
      </c>
      <c r="C226" s="309" t="s">
        <v>73</v>
      </c>
      <c r="D226" s="310">
        <v>56.77</v>
      </c>
      <c r="E226" s="337"/>
    </row>
    <row r="227" spans="1:5" ht="45">
      <c r="A227" s="336">
        <v>27546</v>
      </c>
      <c r="B227" s="336" t="s">
        <v>3917</v>
      </c>
      <c r="C227" s="309" t="s">
        <v>73</v>
      </c>
      <c r="D227" s="310">
        <v>30.49</v>
      </c>
      <c r="E227" s="337"/>
    </row>
    <row r="228" spans="1:5">
      <c r="A228" s="335">
        <v>276</v>
      </c>
      <c r="B228" s="368" t="s">
        <v>352</v>
      </c>
      <c r="C228" s="369"/>
      <c r="D228" s="369"/>
      <c r="E228" s="337"/>
    </row>
    <row r="229" spans="1:5" ht="45">
      <c r="A229" s="336">
        <v>27602</v>
      </c>
      <c r="B229" s="336" t="s">
        <v>3918</v>
      </c>
      <c r="C229" s="309" t="s">
        <v>73</v>
      </c>
      <c r="D229" s="310">
        <v>22.43</v>
      </c>
      <c r="E229" s="370"/>
    </row>
    <row r="230" spans="1:5" ht="30">
      <c r="A230" s="336">
        <v>27666</v>
      </c>
      <c r="B230" s="336" t="s">
        <v>3919</v>
      </c>
      <c r="C230" s="309" t="s">
        <v>73</v>
      </c>
      <c r="D230" s="310">
        <v>41.09</v>
      </c>
      <c r="E230" s="337"/>
    </row>
    <row r="231" spans="1:5" ht="45">
      <c r="A231" s="336">
        <v>27676</v>
      </c>
      <c r="B231" s="336" t="s">
        <v>3920</v>
      </c>
      <c r="C231" s="309" t="s">
        <v>73</v>
      </c>
      <c r="D231" s="310">
        <v>36.619999999999997</v>
      </c>
      <c r="E231" s="337"/>
    </row>
    <row r="232" spans="1:5" ht="30">
      <c r="A232" s="336">
        <v>27677</v>
      </c>
      <c r="B232" s="336" t="s">
        <v>353</v>
      </c>
      <c r="C232" s="309" t="s">
        <v>73</v>
      </c>
      <c r="D232" s="310">
        <v>8.09</v>
      </c>
      <c r="E232" s="337"/>
    </row>
    <row r="233" spans="1:5" ht="30">
      <c r="A233" s="336">
        <v>27678</v>
      </c>
      <c r="B233" s="336" t="s">
        <v>3921</v>
      </c>
      <c r="C233" s="309" t="s">
        <v>73</v>
      </c>
      <c r="D233" s="310">
        <v>40.15</v>
      </c>
      <c r="E233" s="337"/>
    </row>
    <row r="234" spans="1:5" ht="30">
      <c r="A234" s="336">
        <v>27679</v>
      </c>
      <c r="B234" s="336" t="s">
        <v>3922</v>
      </c>
      <c r="C234" s="309" t="s">
        <v>73</v>
      </c>
      <c r="D234" s="310">
        <v>77.63</v>
      </c>
      <c r="E234" s="337"/>
    </row>
    <row r="235" spans="1:5" ht="30">
      <c r="A235" s="336">
        <v>27680</v>
      </c>
      <c r="B235" s="336" t="s">
        <v>3923</v>
      </c>
      <c r="C235" s="309" t="s">
        <v>73</v>
      </c>
      <c r="D235" s="310">
        <v>50.55</v>
      </c>
      <c r="E235" s="337"/>
    </row>
    <row r="236" spans="1:5">
      <c r="A236" s="335">
        <v>280</v>
      </c>
      <c r="B236" s="368" t="s">
        <v>354</v>
      </c>
      <c r="C236" s="369"/>
      <c r="D236" s="369"/>
      <c r="E236" s="337"/>
    </row>
    <row r="237" spans="1:5">
      <c r="A237" s="336">
        <v>28001</v>
      </c>
      <c r="B237" s="336" t="s">
        <v>355</v>
      </c>
      <c r="C237" s="309" t="s">
        <v>83</v>
      </c>
      <c r="D237" s="310">
        <v>26.25</v>
      </c>
      <c r="E237" s="370"/>
    </row>
    <row r="238" spans="1:5" ht="30">
      <c r="A238" s="336">
        <v>28004</v>
      </c>
      <c r="B238" s="336" t="s">
        <v>356</v>
      </c>
      <c r="C238" s="309" t="s">
        <v>113</v>
      </c>
      <c r="D238" s="310">
        <v>62.4</v>
      </c>
      <c r="E238" s="337"/>
    </row>
    <row r="239" spans="1:5" ht="45">
      <c r="A239" s="336">
        <v>28005</v>
      </c>
      <c r="B239" s="336" t="s">
        <v>24165</v>
      </c>
      <c r="C239" s="309" t="s">
        <v>71</v>
      </c>
      <c r="D239" s="310">
        <v>17.989999999999998</v>
      </c>
      <c r="E239" s="337"/>
    </row>
    <row r="240" spans="1:5">
      <c r="A240" s="336">
        <v>28008</v>
      </c>
      <c r="B240" s="336" t="s">
        <v>357</v>
      </c>
      <c r="C240" s="309" t="s">
        <v>69</v>
      </c>
      <c r="D240" s="310">
        <v>13.81</v>
      </c>
      <c r="E240" s="337"/>
    </row>
    <row r="241" spans="1:5" ht="30">
      <c r="A241" s="336">
        <v>28028</v>
      </c>
      <c r="B241" s="336" t="s">
        <v>358</v>
      </c>
      <c r="C241" s="309" t="s">
        <v>75</v>
      </c>
      <c r="D241" s="310">
        <v>7.1</v>
      </c>
      <c r="E241" s="337"/>
    </row>
    <row r="242" spans="1:5">
      <c r="A242" s="336">
        <v>28056</v>
      </c>
      <c r="B242" s="336" t="s">
        <v>359</v>
      </c>
      <c r="C242" s="309" t="s">
        <v>75</v>
      </c>
      <c r="D242" s="310">
        <v>1.23</v>
      </c>
      <c r="E242" s="337"/>
    </row>
    <row r="243" spans="1:5" ht="30">
      <c r="A243" s="336">
        <v>28067</v>
      </c>
      <c r="B243" s="336" t="s">
        <v>360</v>
      </c>
      <c r="C243" s="309" t="s">
        <v>75</v>
      </c>
      <c r="D243" s="310">
        <v>5.79</v>
      </c>
      <c r="E243" s="337"/>
    </row>
    <row r="244" spans="1:5" ht="30">
      <c r="A244" s="336">
        <v>28068</v>
      </c>
      <c r="B244" s="336" t="s">
        <v>3924</v>
      </c>
      <c r="C244" s="309" t="s">
        <v>75</v>
      </c>
      <c r="D244" s="310">
        <v>4.3600000000000003</v>
      </c>
      <c r="E244" s="337"/>
    </row>
    <row r="245" spans="1:5">
      <c r="A245" s="336">
        <v>28088</v>
      </c>
      <c r="B245" s="336" t="s">
        <v>361</v>
      </c>
      <c r="C245" s="309" t="s">
        <v>69</v>
      </c>
      <c r="D245" s="310">
        <v>27.8</v>
      </c>
      <c r="E245" s="337"/>
    </row>
    <row r="246" spans="1:5">
      <c r="A246" s="335">
        <v>281</v>
      </c>
      <c r="B246" s="368" t="s">
        <v>362</v>
      </c>
      <c r="C246" s="369"/>
      <c r="D246" s="369"/>
      <c r="E246" s="337"/>
    </row>
    <row r="247" spans="1:5" ht="30">
      <c r="A247" s="336">
        <v>28125</v>
      </c>
      <c r="B247" s="336" t="s">
        <v>3925</v>
      </c>
      <c r="C247" s="309" t="s">
        <v>75</v>
      </c>
      <c r="D247" s="310">
        <v>5.89</v>
      </c>
      <c r="E247" s="337"/>
    </row>
    <row r="248" spans="1:5">
      <c r="A248" s="335">
        <v>282</v>
      </c>
      <c r="B248" s="368" t="s">
        <v>362</v>
      </c>
      <c r="C248" s="369"/>
      <c r="D248" s="369"/>
      <c r="E248" s="370"/>
    </row>
    <row r="249" spans="1:5">
      <c r="A249" s="336">
        <v>28270</v>
      </c>
      <c r="B249" s="336" t="s">
        <v>363</v>
      </c>
      <c r="C249" s="309" t="s">
        <v>75</v>
      </c>
      <c r="D249" s="310">
        <v>0.09</v>
      </c>
      <c r="E249" s="337"/>
    </row>
    <row r="250" spans="1:5">
      <c r="A250" s="335">
        <v>290</v>
      </c>
      <c r="B250" s="368" t="s">
        <v>362</v>
      </c>
      <c r="C250" s="369"/>
      <c r="D250" s="369"/>
      <c r="E250" s="370"/>
    </row>
    <row r="251" spans="1:5">
      <c r="A251" s="336">
        <v>29028</v>
      </c>
      <c r="B251" s="336" t="s">
        <v>364</v>
      </c>
      <c r="C251" s="309" t="s">
        <v>113</v>
      </c>
      <c r="D251" s="310">
        <v>543.73</v>
      </c>
      <c r="E251" s="337"/>
    </row>
    <row r="252" spans="1:5">
      <c r="A252" s="336">
        <v>29050</v>
      </c>
      <c r="B252" s="336" t="s">
        <v>365</v>
      </c>
      <c r="C252" s="309" t="s">
        <v>113</v>
      </c>
      <c r="D252" s="310">
        <v>21.06</v>
      </c>
      <c r="E252" s="370"/>
    </row>
    <row r="253" spans="1:5" ht="30">
      <c r="A253" s="336">
        <v>29093</v>
      </c>
      <c r="B253" s="336" t="s">
        <v>366</v>
      </c>
      <c r="C253" s="309" t="s">
        <v>113</v>
      </c>
      <c r="D253" s="310">
        <v>1.47</v>
      </c>
      <c r="E253" s="337"/>
    </row>
    <row r="254" spans="1:5" ht="30">
      <c r="A254" s="336">
        <v>29094</v>
      </c>
      <c r="B254" s="336" t="s">
        <v>367</v>
      </c>
      <c r="C254" s="309" t="s">
        <v>113</v>
      </c>
      <c r="D254" s="310">
        <v>18.43</v>
      </c>
      <c r="E254" s="337"/>
    </row>
    <row r="255" spans="1:5">
      <c r="A255" s="335">
        <v>293</v>
      </c>
      <c r="B255" s="368" t="s">
        <v>354</v>
      </c>
      <c r="C255" s="369"/>
      <c r="D255" s="369"/>
      <c r="E255" s="337"/>
    </row>
    <row r="256" spans="1:5" ht="45">
      <c r="A256" s="336">
        <v>29337</v>
      </c>
      <c r="B256" s="336" t="s">
        <v>3926</v>
      </c>
      <c r="C256" s="309" t="s">
        <v>113</v>
      </c>
      <c r="D256" s="310">
        <v>33.33</v>
      </c>
      <c r="E256" s="337"/>
    </row>
    <row r="257" spans="1:5">
      <c r="A257" s="335">
        <v>3</v>
      </c>
      <c r="B257" s="368" t="s">
        <v>368</v>
      </c>
      <c r="C257" s="369"/>
      <c r="D257" s="369"/>
      <c r="E257" s="370"/>
    </row>
    <row r="258" spans="1:5" ht="30">
      <c r="A258" s="335">
        <v>301</v>
      </c>
      <c r="B258" s="368" t="s">
        <v>369</v>
      </c>
      <c r="C258" s="369"/>
      <c r="D258" s="369"/>
      <c r="E258" s="337"/>
    </row>
    <row r="259" spans="1:5" ht="30">
      <c r="A259" s="336">
        <v>30106</v>
      </c>
      <c r="B259" s="336" t="s">
        <v>370</v>
      </c>
      <c r="C259" s="309" t="s">
        <v>75</v>
      </c>
      <c r="D259" s="310">
        <v>7.46</v>
      </c>
      <c r="E259" s="370"/>
    </row>
    <row r="260" spans="1:5" ht="15" customHeight="1">
      <c r="A260" s="336">
        <v>30152</v>
      </c>
      <c r="B260" s="336" t="s">
        <v>30823</v>
      </c>
      <c r="C260" s="309" t="s">
        <v>113</v>
      </c>
      <c r="D260" s="310">
        <v>149.66999999999999</v>
      </c>
      <c r="E260" s="370"/>
    </row>
    <row r="261" spans="1:5" ht="30">
      <c r="A261" s="336">
        <v>30172</v>
      </c>
      <c r="B261" s="336" t="s">
        <v>371</v>
      </c>
      <c r="C261" s="309" t="s">
        <v>113</v>
      </c>
      <c r="D261" s="310">
        <v>183.37</v>
      </c>
      <c r="E261" s="337"/>
    </row>
    <row r="262" spans="1:5" ht="30">
      <c r="A262" s="336">
        <v>30173</v>
      </c>
      <c r="B262" s="336" t="s">
        <v>372</v>
      </c>
      <c r="C262" s="309" t="s">
        <v>113</v>
      </c>
      <c r="D262" s="310">
        <v>143.6</v>
      </c>
      <c r="E262" s="337"/>
    </row>
    <row r="263" spans="1:5" ht="30">
      <c r="A263" s="336">
        <v>30174</v>
      </c>
      <c r="B263" s="336" t="s">
        <v>373</v>
      </c>
      <c r="C263" s="309" t="s">
        <v>113</v>
      </c>
      <c r="D263" s="310">
        <v>143.6</v>
      </c>
      <c r="E263" s="337"/>
    </row>
    <row r="264" spans="1:5" ht="30">
      <c r="A264" s="336">
        <v>30175</v>
      </c>
      <c r="B264" s="336" t="s">
        <v>374</v>
      </c>
      <c r="C264" s="309" t="s">
        <v>113</v>
      </c>
      <c r="D264" s="310">
        <v>143.6</v>
      </c>
      <c r="E264" s="337"/>
    </row>
    <row r="265" spans="1:5">
      <c r="A265" s="336">
        <v>30191</v>
      </c>
      <c r="B265" s="336" t="s">
        <v>375</v>
      </c>
      <c r="C265" s="309" t="s">
        <v>75</v>
      </c>
      <c r="D265" s="310">
        <v>31.31</v>
      </c>
      <c r="E265" s="337"/>
    </row>
    <row r="266" spans="1:5">
      <c r="A266" s="335">
        <v>302</v>
      </c>
      <c r="B266" s="368" t="s">
        <v>376</v>
      </c>
      <c r="C266" s="369"/>
      <c r="D266" s="369"/>
      <c r="E266" s="337"/>
    </row>
    <row r="267" spans="1:5" ht="30">
      <c r="A267" s="336">
        <v>30202</v>
      </c>
      <c r="B267" s="336" t="s">
        <v>22093</v>
      </c>
      <c r="C267" s="309" t="s">
        <v>113</v>
      </c>
      <c r="D267" s="310">
        <v>97.83</v>
      </c>
      <c r="E267" s="337"/>
    </row>
    <row r="268" spans="1:5" ht="45">
      <c r="A268" s="336">
        <v>30210</v>
      </c>
      <c r="B268" s="336" t="s">
        <v>22094</v>
      </c>
      <c r="C268" s="309" t="s">
        <v>113</v>
      </c>
      <c r="D268" s="310">
        <v>120</v>
      </c>
      <c r="E268" s="370"/>
    </row>
    <row r="269" spans="1:5" ht="45">
      <c r="A269" s="336">
        <v>30211</v>
      </c>
      <c r="B269" s="336" t="s">
        <v>22095</v>
      </c>
      <c r="C269" s="309" t="s">
        <v>113</v>
      </c>
      <c r="D269" s="310">
        <v>120</v>
      </c>
      <c r="E269" s="337"/>
    </row>
    <row r="270" spans="1:5" ht="45">
      <c r="A270" s="336">
        <v>30212</v>
      </c>
      <c r="B270" s="336" t="s">
        <v>22096</v>
      </c>
      <c r="C270" s="309" t="s">
        <v>113</v>
      </c>
      <c r="D270" s="310">
        <v>120</v>
      </c>
      <c r="E270" s="337"/>
    </row>
    <row r="271" spans="1:5" ht="45">
      <c r="A271" s="336">
        <v>30213</v>
      </c>
      <c r="B271" s="336" t="s">
        <v>22097</v>
      </c>
      <c r="C271" s="309" t="s">
        <v>113</v>
      </c>
      <c r="D271" s="310">
        <v>158.75</v>
      </c>
      <c r="E271" s="337"/>
    </row>
    <row r="272" spans="1:5" ht="30">
      <c r="A272" s="336">
        <v>30217</v>
      </c>
      <c r="B272" s="336" t="s">
        <v>30824</v>
      </c>
      <c r="C272" s="309" t="s">
        <v>113</v>
      </c>
      <c r="D272" s="310">
        <v>149.66999999999999</v>
      </c>
      <c r="E272" s="337"/>
    </row>
    <row r="273" spans="1:5" ht="45">
      <c r="A273" s="336">
        <v>30233</v>
      </c>
      <c r="B273" s="336" t="s">
        <v>22098</v>
      </c>
      <c r="C273" s="309" t="s">
        <v>113</v>
      </c>
      <c r="D273" s="310">
        <v>149.66999999999999</v>
      </c>
      <c r="E273" s="337"/>
    </row>
    <row r="274" spans="1:5" ht="30">
      <c r="A274" s="336">
        <v>30257</v>
      </c>
      <c r="B274" s="336" t="s">
        <v>30825</v>
      </c>
      <c r="C274" s="309" t="s">
        <v>113</v>
      </c>
      <c r="D274" s="310">
        <v>546.20000000000005</v>
      </c>
      <c r="E274" s="337"/>
    </row>
    <row r="275" spans="1:5" ht="30">
      <c r="A275" s="336">
        <v>30261</v>
      </c>
      <c r="B275" s="336" t="s">
        <v>30826</v>
      </c>
      <c r="C275" s="309" t="s">
        <v>113</v>
      </c>
      <c r="D275" s="310">
        <v>529.70000000000005</v>
      </c>
      <c r="E275" s="337"/>
    </row>
    <row r="276" spans="1:5" ht="30">
      <c r="A276" s="336">
        <v>30263</v>
      </c>
      <c r="B276" s="336" t="s">
        <v>30827</v>
      </c>
      <c r="C276" s="309" t="s">
        <v>113</v>
      </c>
      <c r="D276" s="310">
        <v>579.47</v>
      </c>
      <c r="E276" s="337"/>
    </row>
    <row r="277" spans="1:5">
      <c r="A277" s="335">
        <v>303</v>
      </c>
      <c r="B277" s="368" t="s">
        <v>376</v>
      </c>
      <c r="C277" s="369"/>
      <c r="D277" s="369"/>
      <c r="E277" s="337"/>
    </row>
    <row r="278" spans="1:5" ht="30">
      <c r="A278" s="336">
        <v>30358</v>
      </c>
      <c r="B278" s="336" t="s">
        <v>377</v>
      </c>
      <c r="C278" s="309" t="s">
        <v>75</v>
      </c>
      <c r="D278" s="310">
        <v>10.67</v>
      </c>
      <c r="E278" s="337"/>
    </row>
    <row r="279" spans="1:5">
      <c r="A279" s="335">
        <v>304</v>
      </c>
      <c r="B279" s="368" t="s">
        <v>376</v>
      </c>
      <c r="C279" s="369"/>
      <c r="D279" s="369"/>
      <c r="E279" s="370"/>
    </row>
    <row r="280" spans="1:5" ht="45">
      <c r="A280" s="336">
        <v>30460</v>
      </c>
      <c r="B280" s="336" t="s">
        <v>22099</v>
      </c>
      <c r="C280" s="309" t="s">
        <v>113</v>
      </c>
      <c r="D280" s="310">
        <v>149.66999999999999</v>
      </c>
      <c r="E280" s="337"/>
    </row>
    <row r="281" spans="1:5" ht="30">
      <c r="A281" s="336">
        <v>30496</v>
      </c>
      <c r="B281" s="336" t="s">
        <v>378</v>
      </c>
      <c r="C281" s="309" t="s">
        <v>75</v>
      </c>
      <c r="D281" s="310">
        <v>13.25</v>
      </c>
      <c r="E281" s="370"/>
    </row>
    <row r="282" spans="1:5">
      <c r="A282" s="335">
        <v>306</v>
      </c>
      <c r="B282" s="368" t="s">
        <v>376</v>
      </c>
      <c r="C282" s="369"/>
      <c r="D282" s="369"/>
      <c r="E282" s="337"/>
    </row>
    <row r="283" spans="1:5" ht="30">
      <c r="A283" s="336">
        <v>30665</v>
      </c>
      <c r="B283" s="336" t="s">
        <v>379</v>
      </c>
      <c r="C283" s="309" t="s">
        <v>75</v>
      </c>
      <c r="D283" s="310">
        <v>19.600000000000001</v>
      </c>
      <c r="E283" s="337"/>
    </row>
    <row r="284" spans="1:5" ht="45">
      <c r="A284" s="336">
        <v>30675</v>
      </c>
      <c r="B284" s="336" t="s">
        <v>30828</v>
      </c>
      <c r="C284" s="309" t="s">
        <v>113</v>
      </c>
      <c r="D284" s="310">
        <v>281</v>
      </c>
      <c r="E284" s="370"/>
    </row>
    <row r="285" spans="1:5" ht="45">
      <c r="A285" s="336">
        <v>30676</v>
      </c>
      <c r="B285" s="336" t="s">
        <v>30829</v>
      </c>
      <c r="C285" s="309" t="s">
        <v>113</v>
      </c>
      <c r="D285" s="310">
        <v>281</v>
      </c>
      <c r="E285" s="337"/>
    </row>
    <row r="286" spans="1:5" ht="45">
      <c r="A286" s="336">
        <v>30677</v>
      </c>
      <c r="B286" s="336" t="s">
        <v>30830</v>
      </c>
      <c r="C286" s="309" t="s">
        <v>113</v>
      </c>
      <c r="D286" s="310">
        <v>333.75</v>
      </c>
      <c r="E286" s="337"/>
    </row>
    <row r="287" spans="1:5">
      <c r="A287" s="335">
        <v>308</v>
      </c>
      <c r="B287" s="368" t="s">
        <v>380</v>
      </c>
      <c r="C287" s="369"/>
      <c r="D287" s="369"/>
      <c r="E287" s="337"/>
    </row>
    <row r="288" spans="1:5" ht="30">
      <c r="A288" s="336">
        <v>30868</v>
      </c>
      <c r="B288" s="336" t="s">
        <v>22100</v>
      </c>
      <c r="C288" s="309" t="s">
        <v>73</v>
      </c>
      <c r="D288" s="310">
        <v>538.87</v>
      </c>
      <c r="E288" s="337"/>
    </row>
    <row r="289" spans="1:5">
      <c r="A289" s="335">
        <v>309</v>
      </c>
      <c r="B289" s="368" t="s">
        <v>380</v>
      </c>
      <c r="C289" s="369"/>
      <c r="D289" s="369"/>
      <c r="E289" s="370"/>
    </row>
    <row r="290" spans="1:5" ht="30">
      <c r="A290" s="336">
        <v>30951</v>
      </c>
      <c r="B290" s="336" t="s">
        <v>22101</v>
      </c>
      <c r="C290" s="309" t="s">
        <v>73</v>
      </c>
      <c r="D290" s="310">
        <v>258.16000000000003</v>
      </c>
      <c r="E290" s="337"/>
    </row>
    <row r="291" spans="1:5">
      <c r="A291" s="335">
        <v>314</v>
      </c>
      <c r="B291" s="368" t="s">
        <v>380</v>
      </c>
      <c r="C291" s="369"/>
      <c r="D291" s="369"/>
      <c r="E291" s="370"/>
    </row>
    <row r="292" spans="1:5" ht="30">
      <c r="A292" s="336">
        <v>31443</v>
      </c>
      <c r="B292" s="336" t="s">
        <v>22102</v>
      </c>
      <c r="C292" s="309" t="s">
        <v>73</v>
      </c>
      <c r="D292" s="310">
        <v>275.20999999999998</v>
      </c>
      <c r="E292" s="337"/>
    </row>
    <row r="293" spans="1:5">
      <c r="A293" s="335">
        <v>315</v>
      </c>
      <c r="B293" s="368" t="s">
        <v>381</v>
      </c>
      <c r="C293" s="369"/>
      <c r="D293" s="369"/>
      <c r="E293" s="370"/>
    </row>
    <row r="294" spans="1:5" ht="30">
      <c r="A294" s="336">
        <v>31507</v>
      </c>
      <c r="B294" s="336" t="s">
        <v>382</v>
      </c>
      <c r="C294" s="309" t="s">
        <v>113</v>
      </c>
      <c r="D294" s="310">
        <v>118.17</v>
      </c>
      <c r="E294" s="337"/>
    </row>
    <row r="295" spans="1:5" ht="30">
      <c r="A295" s="336">
        <v>31508</v>
      </c>
      <c r="B295" s="336" t="s">
        <v>30831</v>
      </c>
      <c r="C295" s="309" t="s">
        <v>113</v>
      </c>
      <c r="D295" s="310">
        <v>144.37</v>
      </c>
      <c r="E295" s="370"/>
    </row>
    <row r="296" spans="1:5">
      <c r="A296" s="336">
        <v>31511</v>
      </c>
      <c r="B296" s="336" t="s">
        <v>383</v>
      </c>
      <c r="C296" s="309" t="s">
        <v>113</v>
      </c>
      <c r="D296" s="310">
        <v>3.22</v>
      </c>
      <c r="E296" s="337"/>
    </row>
    <row r="297" spans="1:5">
      <c r="A297" s="336">
        <v>31515</v>
      </c>
      <c r="B297" s="336" t="s">
        <v>3927</v>
      </c>
      <c r="C297" s="309" t="s">
        <v>113</v>
      </c>
      <c r="D297" s="310">
        <v>64.989999999999995</v>
      </c>
      <c r="E297" s="337"/>
    </row>
    <row r="298" spans="1:5">
      <c r="A298" s="336">
        <v>31516</v>
      </c>
      <c r="B298" s="336" t="s">
        <v>384</v>
      </c>
      <c r="C298" s="309" t="s">
        <v>113</v>
      </c>
      <c r="D298" s="310">
        <v>2.75</v>
      </c>
      <c r="E298" s="337"/>
    </row>
    <row r="299" spans="1:5">
      <c r="A299" s="336">
        <v>31517</v>
      </c>
      <c r="B299" s="336" t="s">
        <v>385</v>
      </c>
      <c r="C299" s="309" t="s">
        <v>113</v>
      </c>
      <c r="D299" s="310">
        <v>44.66</v>
      </c>
      <c r="E299" s="337"/>
    </row>
    <row r="300" spans="1:5" ht="30">
      <c r="A300" s="336">
        <v>31518</v>
      </c>
      <c r="B300" s="336" t="s">
        <v>386</v>
      </c>
      <c r="C300" s="309" t="s">
        <v>113</v>
      </c>
      <c r="D300" s="310">
        <v>54.61</v>
      </c>
      <c r="E300" s="337"/>
    </row>
    <row r="301" spans="1:5">
      <c r="A301" s="336">
        <v>31519</v>
      </c>
      <c r="B301" s="336" t="s">
        <v>387</v>
      </c>
      <c r="C301" s="309" t="s">
        <v>113</v>
      </c>
      <c r="D301" s="310">
        <v>25.9</v>
      </c>
      <c r="E301" s="337"/>
    </row>
    <row r="302" spans="1:5">
      <c r="A302" s="336">
        <v>31548</v>
      </c>
      <c r="B302" s="336" t="s">
        <v>388</v>
      </c>
      <c r="C302" s="309" t="s">
        <v>113</v>
      </c>
      <c r="D302" s="310">
        <v>17.86</v>
      </c>
      <c r="E302" s="337"/>
    </row>
    <row r="303" spans="1:5" ht="30">
      <c r="A303" s="336">
        <v>31570</v>
      </c>
      <c r="B303" s="336" t="s">
        <v>389</v>
      </c>
      <c r="C303" s="309" t="s">
        <v>113</v>
      </c>
      <c r="D303" s="310">
        <v>6.62</v>
      </c>
      <c r="E303" s="337"/>
    </row>
    <row r="304" spans="1:5" ht="30">
      <c r="A304" s="336">
        <v>31571</v>
      </c>
      <c r="B304" s="336" t="s">
        <v>390</v>
      </c>
      <c r="C304" s="309" t="s">
        <v>113</v>
      </c>
      <c r="D304" s="310">
        <v>7.62</v>
      </c>
      <c r="E304" s="337"/>
    </row>
    <row r="305" spans="1:5">
      <c r="A305" s="336">
        <v>31581</v>
      </c>
      <c r="B305" s="336" t="s">
        <v>391</v>
      </c>
      <c r="C305" s="309" t="s">
        <v>113</v>
      </c>
      <c r="D305" s="310">
        <v>43.28</v>
      </c>
      <c r="E305" s="337"/>
    </row>
    <row r="306" spans="1:5" ht="30">
      <c r="A306" s="336">
        <v>31584</v>
      </c>
      <c r="B306" s="336" t="s">
        <v>392</v>
      </c>
      <c r="C306" s="309" t="s">
        <v>113</v>
      </c>
      <c r="D306" s="310">
        <v>7.48</v>
      </c>
      <c r="E306" s="337"/>
    </row>
    <row r="307" spans="1:5" ht="30">
      <c r="A307" s="335">
        <v>316</v>
      </c>
      <c r="B307" s="368" t="s">
        <v>393</v>
      </c>
      <c r="C307" s="369"/>
      <c r="D307" s="369"/>
      <c r="E307" s="337"/>
    </row>
    <row r="308" spans="1:5" ht="30">
      <c r="A308" s="336">
        <v>31601</v>
      </c>
      <c r="B308" s="336" t="s">
        <v>2328</v>
      </c>
      <c r="C308" s="309" t="s">
        <v>113</v>
      </c>
      <c r="D308" s="310">
        <v>29.06</v>
      </c>
      <c r="E308" s="337"/>
    </row>
    <row r="309" spans="1:5" ht="15" customHeight="1">
      <c r="A309" s="336">
        <v>31647</v>
      </c>
      <c r="B309" s="336" t="s">
        <v>394</v>
      </c>
      <c r="C309" s="309" t="s">
        <v>113</v>
      </c>
      <c r="D309" s="310">
        <v>26.81</v>
      </c>
      <c r="E309" s="370"/>
    </row>
    <row r="310" spans="1:5">
      <c r="A310" s="335">
        <v>317</v>
      </c>
      <c r="B310" s="368" t="s">
        <v>380</v>
      </c>
      <c r="C310" s="369"/>
      <c r="D310" s="369"/>
      <c r="E310" s="337"/>
    </row>
    <row r="311" spans="1:5" ht="30">
      <c r="A311" s="336">
        <v>31733</v>
      </c>
      <c r="B311" s="336" t="s">
        <v>395</v>
      </c>
      <c r="C311" s="309" t="s">
        <v>73</v>
      </c>
      <c r="D311" s="310">
        <v>321.77</v>
      </c>
      <c r="E311" s="337"/>
    </row>
    <row r="312" spans="1:5" ht="30">
      <c r="A312" s="335">
        <v>318</v>
      </c>
      <c r="B312" s="368" t="s">
        <v>393</v>
      </c>
      <c r="C312" s="369"/>
      <c r="D312" s="369"/>
      <c r="E312" s="370"/>
    </row>
    <row r="313" spans="1:5" ht="30">
      <c r="A313" s="336">
        <v>31811</v>
      </c>
      <c r="B313" s="336" t="s">
        <v>396</v>
      </c>
      <c r="C313" s="309" t="s">
        <v>113</v>
      </c>
      <c r="D313" s="310">
        <v>87.44</v>
      </c>
      <c r="E313" s="337"/>
    </row>
    <row r="314" spans="1:5" ht="15" customHeight="1">
      <c r="A314" s="336">
        <v>31812</v>
      </c>
      <c r="B314" s="336" t="s">
        <v>397</v>
      </c>
      <c r="C314" s="309" t="s">
        <v>113</v>
      </c>
      <c r="D314" s="310">
        <v>73.14</v>
      </c>
      <c r="E314" s="370"/>
    </row>
    <row r="315" spans="1:5" ht="30">
      <c r="A315" s="336">
        <v>31813</v>
      </c>
      <c r="B315" s="336" t="s">
        <v>398</v>
      </c>
      <c r="C315" s="309" t="s">
        <v>113</v>
      </c>
      <c r="D315" s="310">
        <v>35.49</v>
      </c>
      <c r="E315" s="337"/>
    </row>
    <row r="316" spans="1:5" ht="30">
      <c r="A316" s="335">
        <v>320</v>
      </c>
      <c r="B316" s="368" t="s">
        <v>399</v>
      </c>
      <c r="C316" s="369"/>
      <c r="D316" s="369"/>
      <c r="E316" s="337"/>
    </row>
    <row r="317" spans="1:5">
      <c r="A317" s="336">
        <v>32001</v>
      </c>
      <c r="B317" s="336" t="s">
        <v>400</v>
      </c>
      <c r="C317" s="309" t="s">
        <v>73</v>
      </c>
      <c r="D317" s="310">
        <v>35</v>
      </c>
      <c r="E317" s="337"/>
    </row>
    <row r="318" spans="1:5" ht="15" customHeight="1">
      <c r="A318" s="335">
        <v>321</v>
      </c>
      <c r="B318" s="368" t="s">
        <v>401</v>
      </c>
      <c r="C318" s="369"/>
      <c r="D318" s="369"/>
      <c r="E318" s="370"/>
    </row>
    <row r="319" spans="1:5" ht="30">
      <c r="A319" s="336">
        <v>32147</v>
      </c>
      <c r="B319" s="336" t="s">
        <v>402</v>
      </c>
      <c r="C319" s="309" t="s">
        <v>73</v>
      </c>
      <c r="D319" s="310">
        <v>36.26</v>
      </c>
      <c r="E319" s="337"/>
    </row>
    <row r="320" spans="1:5" ht="15" customHeight="1">
      <c r="A320" s="335">
        <v>322</v>
      </c>
      <c r="B320" s="368" t="s">
        <v>401</v>
      </c>
      <c r="C320" s="369"/>
      <c r="D320" s="369"/>
      <c r="E320" s="370"/>
    </row>
    <row r="321" spans="1:5" ht="30">
      <c r="A321" s="336">
        <v>32219</v>
      </c>
      <c r="B321" s="336" t="s">
        <v>403</v>
      </c>
      <c r="C321" s="309" t="s">
        <v>73</v>
      </c>
      <c r="D321" s="310">
        <v>119.71</v>
      </c>
      <c r="E321" s="337"/>
    </row>
    <row r="322" spans="1:5" ht="15" customHeight="1">
      <c r="A322" s="336">
        <v>32223</v>
      </c>
      <c r="B322" s="336" t="s">
        <v>404</v>
      </c>
      <c r="C322" s="309" t="s">
        <v>73</v>
      </c>
      <c r="D322" s="310">
        <v>36.26</v>
      </c>
      <c r="E322" s="370"/>
    </row>
    <row r="323" spans="1:5">
      <c r="A323" s="335">
        <v>325</v>
      </c>
      <c r="B323" s="368" t="s">
        <v>405</v>
      </c>
      <c r="C323" s="369"/>
      <c r="D323" s="369"/>
      <c r="E323" s="337"/>
    </row>
    <row r="324" spans="1:5" ht="30">
      <c r="A324" s="336">
        <v>32502</v>
      </c>
      <c r="B324" s="336" t="s">
        <v>406</v>
      </c>
      <c r="C324" s="309" t="s">
        <v>73</v>
      </c>
      <c r="D324" s="310">
        <v>241.3</v>
      </c>
      <c r="E324" s="337"/>
    </row>
    <row r="325" spans="1:5" ht="30">
      <c r="A325" s="336">
        <v>32505</v>
      </c>
      <c r="B325" s="336" t="s">
        <v>407</v>
      </c>
      <c r="C325" s="309" t="s">
        <v>73</v>
      </c>
      <c r="D325" s="310">
        <v>185.45</v>
      </c>
      <c r="E325" s="370"/>
    </row>
    <row r="326" spans="1:5" ht="30">
      <c r="A326" s="336">
        <v>330</v>
      </c>
      <c r="B326" s="336" t="s">
        <v>408</v>
      </c>
      <c r="C326" s="309"/>
      <c r="D326" s="310"/>
      <c r="E326" s="337"/>
    </row>
    <row r="327" spans="1:5" ht="30">
      <c r="A327" s="335">
        <v>33023</v>
      </c>
      <c r="B327" s="368" t="s">
        <v>409</v>
      </c>
      <c r="C327" s="369" t="s">
        <v>73</v>
      </c>
      <c r="D327" s="369">
        <v>54.33</v>
      </c>
      <c r="E327" s="337"/>
    </row>
    <row r="328" spans="1:5" ht="30">
      <c r="A328" s="336">
        <v>335</v>
      </c>
      <c r="B328" s="336" t="s">
        <v>410</v>
      </c>
      <c r="C328" s="309"/>
      <c r="D328" s="310"/>
      <c r="E328" s="337"/>
    </row>
    <row r="329" spans="1:5" ht="15" customHeight="1">
      <c r="A329" s="335">
        <v>33503</v>
      </c>
      <c r="B329" s="368" t="s">
        <v>411</v>
      </c>
      <c r="C329" s="369" t="s">
        <v>75</v>
      </c>
      <c r="D329" s="369">
        <v>4.13</v>
      </c>
      <c r="E329" s="370"/>
    </row>
    <row r="330" spans="1:5" ht="30">
      <c r="A330" s="336">
        <v>33506</v>
      </c>
      <c r="B330" s="336" t="s">
        <v>412</v>
      </c>
      <c r="C330" s="309" t="s">
        <v>75</v>
      </c>
      <c r="D330" s="310">
        <v>28.93</v>
      </c>
      <c r="E330" s="337"/>
    </row>
    <row r="331" spans="1:5" ht="15" customHeight="1">
      <c r="A331" s="336">
        <v>33511</v>
      </c>
      <c r="B331" s="336" t="s">
        <v>413</v>
      </c>
      <c r="C331" s="309" t="s">
        <v>75</v>
      </c>
      <c r="D331" s="310">
        <v>32.22</v>
      </c>
      <c r="E331" s="370"/>
    </row>
    <row r="332" spans="1:5">
      <c r="A332" s="336">
        <v>33513</v>
      </c>
      <c r="B332" s="336" t="s">
        <v>414</v>
      </c>
      <c r="C332" s="309" t="s">
        <v>75</v>
      </c>
      <c r="D332" s="310">
        <v>29.33</v>
      </c>
      <c r="E332" s="337"/>
    </row>
    <row r="333" spans="1:5" ht="30">
      <c r="A333" s="336">
        <v>33518</v>
      </c>
      <c r="B333" s="336" t="s">
        <v>415</v>
      </c>
      <c r="C333" s="309" t="s">
        <v>75</v>
      </c>
      <c r="D333" s="310">
        <v>48.56</v>
      </c>
      <c r="E333" s="337"/>
    </row>
    <row r="334" spans="1:5" ht="30">
      <c r="A334" s="336">
        <v>33556</v>
      </c>
      <c r="B334" s="336" t="s">
        <v>416</v>
      </c>
      <c r="C334" s="309" t="s">
        <v>75</v>
      </c>
      <c r="D334" s="310">
        <v>3.77</v>
      </c>
      <c r="E334" s="337"/>
    </row>
    <row r="335" spans="1:5" ht="30">
      <c r="A335" s="336">
        <v>33599</v>
      </c>
      <c r="B335" s="336" t="s">
        <v>2440</v>
      </c>
      <c r="C335" s="309" t="s">
        <v>75</v>
      </c>
      <c r="D335" s="310">
        <v>12.72</v>
      </c>
      <c r="E335" s="337"/>
    </row>
    <row r="336" spans="1:5">
      <c r="A336" s="336">
        <v>340</v>
      </c>
      <c r="B336" s="336" t="s">
        <v>417</v>
      </c>
      <c r="C336" s="309"/>
      <c r="D336" s="310"/>
      <c r="E336" s="337"/>
    </row>
    <row r="337" spans="1:5" ht="30">
      <c r="A337" s="335">
        <v>34005</v>
      </c>
      <c r="B337" s="368" t="s">
        <v>418</v>
      </c>
      <c r="C337" s="369" t="s">
        <v>73</v>
      </c>
      <c r="D337" s="369">
        <v>29.5</v>
      </c>
      <c r="E337" s="337"/>
    </row>
    <row r="338" spans="1:5">
      <c r="A338" s="336">
        <v>341</v>
      </c>
      <c r="B338" s="336" t="s">
        <v>419</v>
      </c>
      <c r="C338" s="309"/>
      <c r="D338" s="310"/>
      <c r="E338" s="337"/>
    </row>
    <row r="339" spans="1:5" ht="30">
      <c r="A339" s="335">
        <v>34114</v>
      </c>
      <c r="B339" s="368" t="s">
        <v>420</v>
      </c>
      <c r="C339" s="369" t="s">
        <v>73</v>
      </c>
      <c r="D339" s="369">
        <v>34.6</v>
      </c>
      <c r="E339" s="370"/>
    </row>
    <row r="340" spans="1:5">
      <c r="A340" s="336">
        <v>343</v>
      </c>
      <c r="B340" s="336" t="s">
        <v>3928</v>
      </c>
      <c r="C340" s="309"/>
      <c r="D340" s="310"/>
      <c r="E340" s="337"/>
    </row>
    <row r="341" spans="1:5" ht="30">
      <c r="A341" s="335">
        <v>34383</v>
      </c>
      <c r="B341" s="368" t="s">
        <v>14992</v>
      </c>
      <c r="C341" s="369" t="s">
        <v>113</v>
      </c>
      <c r="D341" s="369">
        <v>25.71</v>
      </c>
      <c r="E341" s="370"/>
    </row>
    <row r="342" spans="1:5">
      <c r="A342" s="336">
        <v>34384</v>
      </c>
      <c r="B342" s="336" t="s">
        <v>3929</v>
      </c>
      <c r="C342" s="309" t="s">
        <v>113</v>
      </c>
      <c r="D342" s="310">
        <v>32.36</v>
      </c>
      <c r="E342" s="337"/>
    </row>
    <row r="343" spans="1:5">
      <c r="A343" s="336">
        <v>345</v>
      </c>
      <c r="B343" s="336" t="s">
        <v>421</v>
      </c>
      <c r="C343" s="309"/>
      <c r="D343" s="310"/>
      <c r="E343" s="370"/>
    </row>
    <row r="344" spans="1:5" ht="30">
      <c r="A344" s="335">
        <v>34544</v>
      </c>
      <c r="B344" s="368" t="s">
        <v>422</v>
      </c>
      <c r="C344" s="369" t="s">
        <v>71</v>
      </c>
      <c r="D344" s="369">
        <v>28.52</v>
      </c>
      <c r="E344" s="337"/>
    </row>
    <row r="345" spans="1:5">
      <c r="A345" s="336">
        <v>346</v>
      </c>
      <c r="B345" s="336" t="s">
        <v>423</v>
      </c>
      <c r="C345" s="309"/>
      <c r="D345" s="310"/>
      <c r="E345" s="337"/>
    </row>
    <row r="346" spans="1:5" ht="30">
      <c r="A346" s="335">
        <v>34656</v>
      </c>
      <c r="B346" s="368" t="s">
        <v>2441</v>
      </c>
      <c r="C346" s="369" t="s">
        <v>73</v>
      </c>
      <c r="D346" s="369">
        <v>35.65</v>
      </c>
      <c r="E346" s="370"/>
    </row>
    <row r="347" spans="1:5" ht="30">
      <c r="A347" s="336">
        <v>34661</v>
      </c>
      <c r="B347" s="336" t="s">
        <v>424</v>
      </c>
      <c r="C347" s="309" t="s">
        <v>73</v>
      </c>
      <c r="D347" s="310">
        <v>38.1</v>
      </c>
      <c r="E347" s="337"/>
    </row>
    <row r="348" spans="1:5" ht="30">
      <c r="A348" s="336">
        <v>34666</v>
      </c>
      <c r="B348" s="336" t="s">
        <v>2442</v>
      </c>
      <c r="C348" s="309" t="s">
        <v>73</v>
      </c>
      <c r="D348" s="310">
        <v>35.65</v>
      </c>
      <c r="E348" s="370"/>
    </row>
    <row r="349" spans="1:5">
      <c r="A349" s="336">
        <v>347</v>
      </c>
      <c r="B349" s="336" t="s">
        <v>423</v>
      </c>
      <c r="C349" s="309"/>
      <c r="D349" s="310"/>
      <c r="E349" s="337"/>
    </row>
    <row r="350" spans="1:5" ht="30">
      <c r="A350" s="335">
        <v>34787</v>
      </c>
      <c r="B350" s="368" t="s">
        <v>3930</v>
      </c>
      <c r="C350" s="369" t="s">
        <v>73</v>
      </c>
      <c r="D350" s="369">
        <v>40.770000000000003</v>
      </c>
      <c r="E350" s="337"/>
    </row>
    <row r="351" spans="1:5">
      <c r="A351" s="336">
        <v>348</v>
      </c>
      <c r="B351" s="336" t="s">
        <v>447</v>
      </c>
      <c r="C351" s="309"/>
      <c r="D351" s="310"/>
      <c r="E351" s="337"/>
    </row>
    <row r="352" spans="1:5" ht="45">
      <c r="A352" s="335">
        <v>34850</v>
      </c>
      <c r="B352" s="368" t="s">
        <v>30832</v>
      </c>
      <c r="C352" s="369" t="s">
        <v>69</v>
      </c>
      <c r="D352" s="369">
        <v>75.12</v>
      </c>
      <c r="E352" s="370"/>
    </row>
    <row r="353" spans="1:5">
      <c r="A353" s="336">
        <v>351</v>
      </c>
      <c r="B353" s="336" t="s">
        <v>425</v>
      </c>
      <c r="C353" s="309"/>
      <c r="D353" s="310"/>
      <c r="E353" s="337"/>
    </row>
    <row r="354" spans="1:5">
      <c r="A354" s="336">
        <v>35114</v>
      </c>
      <c r="B354" s="336" t="s">
        <v>426</v>
      </c>
      <c r="C354" s="309" t="s">
        <v>75</v>
      </c>
      <c r="D354" s="310">
        <v>0.81</v>
      </c>
      <c r="E354" s="370"/>
    </row>
    <row r="355" spans="1:5" ht="30">
      <c r="A355" s="336">
        <v>35144</v>
      </c>
      <c r="B355" s="336" t="s">
        <v>427</v>
      </c>
      <c r="C355" s="309" t="s">
        <v>73</v>
      </c>
      <c r="D355" s="310">
        <v>87.21</v>
      </c>
      <c r="E355" s="337"/>
    </row>
    <row r="356" spans="1:5" ht="30">
      <c r="A356" s="336">
        <v>35145</v>
      </c>
      <c r="B356" s="336" t="s">
        <v>428</v>
      </c>
      <c r="C356" s="309" t="s">
        <v>73</v>
      </c>
      <c r="D356" s="310">
        <v>40.25</v>
      </c>
      <c r="E356" s="337"/>
    </row>
    <row r="357" spans="1:5" ht="30">
      <c r="A357" s="335">
        <v>35155</v>
      </c>
      <c r="B357" s="368" t="s">
        <v>22103</v>
      </c>
      <c r="C357" s="369" t="s">
        <v>73</v>
      </c>
      <c r="D357" s="369">
        <v>110.34</v>
      </c>
      <c r="E357" s="337"/>
    </row>
    <row r="358" spans="1:5" ht="30">
      <c r="A358" s="336">
        <v>352</v>
      </c>
      <c r="B358" s="336" t="s">
        <v>3931</v>
      </c>
      <c r="C358" s="309"/>
      <c r="D358" s="310"/>
      <c r="E358" s="337"/>
    </row>
    <row r="359" spans="1:5" ht="15" customHeight="1">
      <c r="A359" s="335">
        <v>35211</v>
      </c>
      <c r="B359" s="368" t="s">
        <v>3932</v>
      </c>
      <c r="C359" s="369" t="s">
        <v>115</v>
      </c>
      <c r="D359" s="369">
        <v>11.42</v>
      </c>
      <c r="E359" s="370"/>
    </row>
    <row r="360" spans="1:5">
      <c r="A360" s="336">
        <v>355</v>
      </c>
      <c r="B360" s="336" t="s">
        <v>429</v>
      </c>
      <c r="C360" s="309"/>
      <c r="D360" s="310"/>
      <c r="E360" s="337"/>
    </row>
    <row r="361" spans="1:5" ht="30">
      <c r="A361" s="336">
        <v>35504</v>
      </c>
      <c r="B361" s="336" t="s">
        <v>430</v>
      </c>
      <c r="C361" s="309" t="s">
        <v>71</v>
      </c>
      <c r="D361" s="310">
        <v>0.72</v>
      </c>
      <c r="E361" s="370"/>
    </row>
    <row r="362" spans="1:5" ht="30">
      <c r="A362" s="336">
        <v>35571</v>
      </c>
      <c r="B362" s="336" t="s">
        <v>431</v>
      </c>
      <c r="C362" s="309" t="s">
        <v>73</v>
      </c>
      <c r="D362" s="310">
        <v>138.19999999999999</v>
      </c>
      <c r="E362" s="337"/>
    </row>
    <row r="363" spans="1:5" ht="30">
      <c r="A363" s="335">
        <v>35579</v>
      </c>
      <c r="B363" s="368" t="s">
        <v>432</v>
      </c>
      <c r="C363" s="369" t="s">
        <v>73</v>
      </c>
      <c r="D363" s="369">
        <v>106.63</v>
      </c>
      <c r="E363" s="337"/>
    </row>
    <row r="364" spans="1:5" ht="30">
      <c r="A364" s="336">
        <v>356</v>
      </c>
      <c r="B364" s="336" t="s">
        <v>433</v>
      </c>
      <c r="C364" s="309"/>
      <c r="D364" s="310"/>
      <c r="E364" s="337"/>
    </row>
    <row r="365" spans="1:5" ht="15" customHeight="1">
      <c r="A365" s="335">
        <v>35625</v>
      </c>
      <c r="B365" s="368" t="s">
        <v>434</v>
      </c>
      <c r="C365" s="369" t="s">
        <v>73</v>
      </c>
      <c r="D365" s="369">
        <v>82.05</v>
      </c>
      <c r="E365" s="370"/>
    </row>
    <row r="366" spans="1:5">
      <c r="A366" s="336">
        <v>360</v>
      </c>
      <c r="B366" s="336" t="s">
        <v>435</v>
      </c>
      <c r="C366" s="309"/>
      <c r="D366" s="310"/>
      <c r="E366" s="337"/>
    </row>
    <row r="367" spans="1:5">
      <c r="A367" s="336">
        <v>36002</v>
      </c>
      <c r="B367" s="336" t="s">
        <v>436</v>
      </c>
      <c r="C367" s="309" t="s">
        <v>75</v>
      </c>
      <c r="D367" s="310">
        <v>10.27</v>
      </c>
      <c r="E367" s="370"/>
    </row>
    <row r="368" spans="1:5" ht="30">
      <c r="A368" s="336">
        <v>36010</v>
      </c>
      <c r="B368" s="336" t="s">
        <v>437</v>
      </c>
      <c r="C368" s="309" t="s">
        <v>75</v>
      </c>
      <c r="D368" s="310">
        <v>10.1</v>
      </c>
      <c r="E368" s="337"/>
    </row>
    <row r="369" spans="1:5">
      <c r="A369" s="336">
        <v>36012</v>
      </c>
      <c r="B369" s="336" t="s">
        <v>438</v>
      </c>
      <c r="C369" s="309" t="s">
        <v>75</v>
      </c>
      <c r="D369" s="310">
        <v>1.73</v>
      </c>
      <c r="E369" s="337"/>
    </row>
    <row r="370" spans="1:5" ht="30">
      <c r="A370" s="336">
        <v>36018</v>
      </c>
      <c r="B370" s="336" t="s">
        <v>439</v>
      </c>
      <c r="C370" s="309" t="s">
        <v>75</v>
      </c>
      <c r="D370" s="310">
        <v>13.9</v>
      </c>
      <c r="E370" s="337"/>
    </row>
    <row r="371" spans="1:5" ht="30">
      <c r="A371" s="336">
        <v>36034</v>
      </c>
      <c r="B371" s="336" t="s">
        <v>440</v>
      </c>
      <c r="C371" s="309" t="s">
        <v>75</v>
      </c>
      <c r="D371" s="310">
        <v>27.45</v>
      </c>
      <c r="E371" s="337"/>
    </row>
    <row r="372" spans="1:5" ht="30">
      <c r="A372" s="336">
        <v>36044</v>
      </c>
      <c r="B372" s="336" t="s">
        <v>441</v>
      </c>
      <c r="C372" s="309" t="s">
        <v>75</v>
      </c>
      <c r="D372" s="310">
        <v>19.95</v>
      </c>
      <c r="E372" s="337"/>
    </row>
    <row r="373" spans="1:5" ht="30">
      <c r="A373" s="335">
        <v>36091</v>
      </c>
      <c r="B373" s="368" t="s">
        <v>3933</v>
      </c>
      <c r="C373" s="369" t="s">
        <v>75</v>
      </c>
      <c r="D373" s="369">
        <v>13.73</v>
      </c>
      <c r="E373" s="337"/>
    </row>
    <row r="374" spans="1:5" ht="30">
      <c r="A374" s="336">
        <v>362</v>
      </c>
      <c r="B374" s="336" t="s">
        <v>442</v>
      </c>
      <c r="C374" s="309"/>
      <c r="D374" s="310"/>
      <c r="E374" s="337"/>
    </row>
    <row r="375" spans="1:5" ht="15" customHeight="1">
      <c r="A375" s="335">
        <v>36221</v>
      </c>
      <c r="B375" s="368" t="s">
        <v>443</v>
      </c>
      <c r="C375" s="369" t="s">
        <v>75</v>
      </c>
      <c r="D375" s="369">
        <v>13.88</v>
      </c>
      <c r="E375" s="370"/>
    </row>
    <row r="376" spans="1:5">
      <c r="A376" s="336">
        <v>365</v>
      </c>
      <c r="B376" s="336" t="s">
        <v>57</v>
      </c>
      <c r="C376" s="309"/>
      <c r="D376" s="310"/>
      <c r="E376" s="337"/>
    </row>
    <row r="377" spans="1:5" ht="15" customHeight="1">
      <c r="A377" s="335">
        <v>36506</v>
      </c>
      <c r="B377" s="368" t="s">
        <v>14993</v>
      </c>
      <c r="C377" s="369" t="s">
        <v>75</v>
      </c>
      <c r="D377" s="369">
        <v>17.649999999999999</v>
      </c>
      <c r="E377" s="370"/>
    </row>
    <row r="378" spans="1:5" ht="30">
      <c r="A378" s="336">
        <v>36512</v>
      </c>
      <c r="B378" s="336" t="s">
        <v>444</v>
      </c>
      <c r="C378" s="309" t="s">
        <v>113</v>
      </c>
      <c r="D378" s="310">
        <v>0.78</v>
      </c>
      <c r="E378" s="337"/>
    </row>
    <row r="379" spans="1:5" ht="30">
      <c r="A379" s="336">
        <v>36514</v>
      </c>
      <c r="B379" s="336" t="s">
        <v>445</v>
      </c>
      <c r="C379" s="309" t="s">
        <v>113</v>
      </c>
      <c r="D379" s="310">
        <v>1.06</v>
      </c>
      <c r="E379" s="370"/>
    </row>
    <row r="380" spans="1:5" ht="30">
      <c r="A380" s="336">
        <v>36517</v>
      </c>
      <c r="B380" s="336" t="s">
        <v>446</v>
      </c>
      <c r="C380" s="309" t="s">
        <v>113</v>
      </c>
      <c r="D380" s="310">
        <v>0.67</v>
      </c>
      <c r="E380" s="337"/>
    </row>
    <row r="381" spans="1:5">
      <c r="A381" s="336">
        <v>368</v>
      </c>
      <c r="B381" s="336" t="s">
        <v>447</v>
      </c>
      <c r="C381" s="309"/>
      <c r="D381" s="310"/>
      <c r="E381" s="337"/>
    </row>
    <row r="382" spans="1:5" ht="60">
      <c r="A382" s="335">
        <v>36825</v>
      </c>
      <c r="B382" s="368" t="s">
        <v>30833</v>
      </c>
      <c r="C382" s="369" t="s">
        <v>69</v>
      </c>
      <c r="D382" s="369">
        <v>82.81</v>
      </c>
      <c r="E382" s="337"/>
    </row>
    <row r="383" spans="1:5">
      <c r="A383" s="336">
        <v>370</v>
      </c>
      <c r="B383" s="336" t="s">
        <v>448</v>
      </c>
      <c r="C383" s="309"/>
      <c r="D383" s="310"/>
      <c r="E383" s="337"/>
    </row>
    <row r="384" spans="1:5" ht="30">
      <c r="A384" s="335">
        <v>37009</v>
      </c>
      <c r="B384" s="368" t="s">
        <v>449</v>
      </c>
      <c r="C384" s="369" t="s">
        <v>73</v>
      </c>
      <c r="D384" s="369">
        <v>101.52</v>
      </c>
      <c r="E384" s="370"/>
    </row>
    <row r="385" spans="1:5" ht="30">
      <c r="A385" s="336">
        <v>37013</v>
      </c>
      <c r="B385" s="336" t="s">
        <v>450</v>
      </c>
      <c r="C385" s="309" t="s">
        <v>73</v>
      </c>
      <c r="D385" s="310">
        <v>132.28</v>
      </c>
      <c r="E385" s="337"/>
    </row>
    <row r="386" spans="1:5">
      <c r="A386" s="336">
        <v>37043</v>
      </c>
      <c r="B386" s="336" t="s">
        <v>451</v>
      </c>
      <c r="C386" s="309" t="s">
        <v>71</v>
      </c>
      <c r="D386" s="310">
        <v>8.42</v>
      </c>
      <c r="E386" s="370"/>
    </row>
    <row r="387" spans="1:5">
      <c r="A387" s="336">
        <v>37057</v>
      </c>
      <c r="B387" s="336" t="s">
        <v>452</v>
      </c>
      <c r="C387" s="309" t="s">
        <v>73</v>
      </c>
      <c r="D387" s="310">
        <v>248.61</v>
      </c>
      <c r="E387" s="337"/>
    </row>
    <row r="388" spans="1:5" ht="30">
      <c r="A388" s="336">
        <v>37090</v>
      </c>
      <c r="B388" s="336" t="s">
        <v>453</v>
      </c>
      <c r="C388" s="309" t="s">
        <v>113</v>
      </c>
      <c r="D388" s="310">
        <v>3.15</v>
      </c>
      <c r="E388" s="337"/>
    </row>
    <row r="389" spans="1:5" ht="30">
      <c r="A389" s="336">
        <v>371</v>
      </c>
      <c r="B389" s="336" t="s">
        <v>454</v>
      </c>
      <c r="C389" s="309"/>
      <c r="D389" s="310"/>
      <c r="E389" s="337"/>
    </row>
    <row r="390" spans="1:5" ht="30">
      <c r="A390" s="335">
        <v>37103</v>
      </c>
      <c r="B390" s="368" t="s">
        <v>455</v>
      </c>
      <c r="C390" s="369" t="s">
        <v>73</v>
      </c>
      <c r="D390" s="369">
        <v>525.66999999999996</v>
      </c>
      <c r="E390" s="337"/>
    </row>
    <row r="391" spans="1:5">
      <c r="A391" s="336">
        <v>375</v>
      </c>
      <c r="B391" s="336" t="s">
        <v>456</v>
      </c>
      <c r="C391" s="309"/>
      <c r="D391" s="310"/>
      <c r="E391" s="337"/>
    </row>
    <row r="392" spans="1:5" ht="15" customHeight="1">
      <c r="A392" s="335">
        <v>37502</v>
      </c>
      <c r="B392" s="368" t="s">
        <v>457</v>
      </c>
      <c r="C392" s="369" t="s">
        <v>69</v>
      </c>
      <c r="D392" s="369">
        <v>24.59</v>
      </c>
      <c r="E392" s="370"/>
    </row>
    <row r="393" spans="1:5">
      <c r="A393" s="336">
        <v>37509</v>
      </c>
      <c r="B393" s="336" t="s">
        <v>458</v>
      </c>
      <c r="C393" s="309" t="s">
        <v>69</v>
      </c>
      <c r="D393" s="310">
        <v>55.41</v>
      </c>
      <c r="E393" s="337"/>
    </row>
    <row r="394" spans="1:5">
      <c r="A394" s="336">
        <v>37513</v>
      </c>
      <c r="B394" s="336" t="s">
        <v>459</v>
      </c>
      <c r="C394" s="309" t="s">
        <v>69</v>
      </c>
      <c r="D394" s="310">
        <v>13.8</v>
      </c>
      <c r="E394" s="370"/>
    </row>
    <row r="395" spans="1:5">
      <c r="A395" s="336">
        <v>37514</v>
      </c>
      <c r="B395" s="336" t="s">
        <v>2353</v>
      </c>
      <c r="C395" s="309" t="s">
        <v>69</v>
      </c>
      <c r="D395" s="310">
        <v>16.440000000000001</v>
      </c>
      <c r="E395" s="337"/>
    </row>
    <row r="396" spans="1:5" ht="30">
      <c r="A396" s="336">
        <v>37517</v>
      </c>
      <c r="B396" s="336" t="s">
        <v>460</v>
      </c>
      <c r="C396" s="309" t="s">
        <v>69</v>
      </c>
      <c r="D396" s="310">
        <v>13.51</v>
      </c>
      <c r="E396" s="337"/>
    </row>
    <row r="397" spans="1:5">
      <c r="A397" s="336">
        <v>37519</v>
      </c>
      <c r="B397" s="336" t="s">
        <v>461</v>
      </c>
      <c r="C397" s="309" t="s">
        <v>69</v>
      </c>
      <c r="D397" s="310">
        <v>6.51</v>
      </c>
      <c r="E397" s="337"/>
    </row>
    <row r="398" spans="1:5" ht="30">
      <c r="A398" s="336">
        <v>37564</v>
      </c>
      <c r="B398" s="336" t="s">
        <v>462</v>
      </c>
      <c r="C398" s="309" t="s">
        <v>69</v>
      </c>
      <c r="D398" s="310">
        <v>20.29</v>
      </c>
      <c r="E398" s="337"/>
    </row>
    <row r="399" spans="1:5">
      <c r="A399" s="336">
        <v>37566</v>
      </c>
      <c r="B399" s="336" t="s">
        <v>463</v>
      </c>
      <c r="C399" s="309" t="s">
        <v>69</v>
      </c>
      <c r="D399" s="310">
        <v>11.33</v>
      </c>
      <c r="E399" s="337"/>
    </row>
    <row r="400" spans="1:5">
      <c r="A400" s="336">
        <v>377</v>
      </c>
      <c r="B400" s="336" t="s">
        <v>456</v>
      </c>
      <c r="C400" s="309"/>
      <c r="D400" s="310"/>
      <c r="E400" s="337"/>
    </row>
    <row r="401" spans="1:5" ht="30">
      <c r="A401" s="335">
        <v>37733</v>
      </c>
      <c r="B401" s="368" t="s">
        <v>464</v>
      </c>
      <c r="C401" s="369" t="s">
        <v>69</v>
      </c>
      <c r="D401" s="369">
        <v>21.79</v>
      </c>
      <c r="E401" s="337"/>
    </row>
    <row r="402" spans="1:5" ht="30">
      <c r="A402" s="336">
        <v>380</v>
      </c>
      <c r="B402" s="336" t="s">
        <v>465</v>
      </c>
      <c r="C402" s="309"/>
      <c r="D402" s="310"/>
      <c r="E402" s="337"/>
    </row>
    <row r="403" spans="1:5">
      <c r="A403" s="335">
        <v>38001</v>
      </c>
      <c r="B403" s="368" t="s">
        <v>466</v>
      </c>
      <c r="C403" s="369" t="s">
        <v>69</v>
      </c>
      <c r="D403" s="369">
        <v>10.71</v>
      </c>
      <c r="E403" s="370"/>
    </row>
    <row r="404" spans="1:5">
      <c r="A404" s="336">
        <v>38003</v>
      </c>
      <c r="B404" s="336" t="s">
        <v>467</v>
      </c>
      <c r="C404" s="309" t="s">
        <v>71</v>
      </c>
      <c r="D404" s="310">
        <v>1.03</v>
      </c>
      <c r="E404" s="337"/>
    </row>
    <row r="405" spans="1:5" ht="15" customHeight="1">
      <c r="A405" s="336">
        <v>38006</v>
      </c>
      <c r="B405" s="336" t="s">
        <v>468</v>
      </c>
      <c r="C405" s="309" t="s">
        <v>69</v>
      </c>
      <c r="D405" s="310">
        <v>24.14</v>
      </c>
      <c r="E405" s="370"/>
    </row>
    <row r="406" spans="1:5" ht="30">
      <c r="A406" s="336">
        <v>38009</v>
      </c>
      <c r="B406" s="336" t="s">
        <v>469</v>
      </c>
      <c r="C406" s="309" t="s">
        <v>69</v>
      </c>
      <c r="D406" s="310">
        <v>6.51</v>
      </c>
      <c r="E406" s="337"/>
    </row>
    <row r="407" spans="1:5" ht="45">
      <c r="A407" s="336">
        <v>38012</v>
      </c>
      <c r="B407" s="336" t="s">
        <v>3934</v>
      </c>
      <c r="C407" s="309" t="s">
        <v>113</v>
      </c>
      <c r="D407" s="310">
        <v>2.2400000000000002</v>
      </c>
      <c r="E407" s="337"/>
    </row>
    <row r="408" spans="1:5">
      <c r="A408" s="336">
        <v>38013</v>
      </c>
      <c r="B408" s="336" t="s">
        <v>3935</v>
      </c>
      <c r="C408" s="309" t="s">
        <v>113</v>
      </c>
      <c r="D408" s="310">
        <v>0.62</v>
      </c>
      <c r="E408" s="337"/>
    </row>
    <row r="409" spans="1:5">
      <c r="A409" s="336">
        <v>38014</v>
      </c>
      <c r="B409" s="336" t="s">
        <v>470</v>
      </c>
      <c r="C409" s="309" t="s">
        <v>71</v>
      </c>
      <c r="D409" s="310">
        <v>4.08</v>
      </c>
      <c r="E409" s="337"/>
    </row>
    <row r="410" spans="1:5">
      <c r="A410" s="336">
        <v>38016</v>
      </c>
      <c r="B410" s="336" t="s">
        <v>471</v>
      </c>
      <c r="C410" s="309" t="s">
        <v>71</v>
      </c>
      <c r="D410" s="310">
        <v>12.24</v>
      </c>
      <c r="E410" s="337"/>
    </row>
    <row r="411" spans="1:5">
      <c r="A411" s="336">
        <v>38017</v>
      </c>
      <c r="B411" s="336" t="s">
        <v>472</v>
      </c>
      <c r="C411" s="309" t="s">
        <v>71</v>
      </c>
      <c r="D411" s="310">
        <v>2.63</v>
      </c>
      <c r="E411" s="337"/>
    </row>
    <row r="412" spans="1:5">
      <c r="A412" s="336">
        <v>38018</v>
      </c>
      <c r="B412" s="336" t="s">
        <v>473</v>
      </c>
      <c r="C412" s="309" t="s">
        <v>71</v>
      </c>
      <c r="D412" s="310">
        <v>22.12</v>
      </c>
      <c r="E412" s="337"/>
    </row>
    <row r="413" spans="1:5">
      <c r="A413" s="336">
        <v>38021</v>
      </c>
      <c r="B413" s="336" t="s">
        <v>474</v>
      </c>
      <c r="C413" s="309" t="s">
        <v>69</v>
      </c>
      <c r="D413" s="310">
        <v>49.89</v>
      </c>
      <c r="E413" s="337"/>
    </row>
    <row r="414" spans="1:5">
      <c r="A414" s="336">
        <v>38022</v>
      </c>
      <c r="B414" s="336" t="s">
        <v>475</v>
      </c>
      <c r="C414" s="309" t="s">
        <v>69</v>
      </c>
      <c r="D414" s="310">
        <v>44.38</v>
      </c>
      <c r="E414" s="337"/>
    </row>
    <row r="415" spans="1:5">
      <c r="A415" s="336">
        <v>38024</v>
      </c>
      <c r="B415" s="336" t="s">
        <v>476</v>
      </c>
      <c r="C415" s="309" t="s">
        <v>113</v>
      </c>
      <c r="D415" s="310">
        <v>4.79</v>
      </c>
      <c r="E415" s="337"/>
    </row>
    <row r="416" spans="1:5">
      <c r="A416" s="336">
        <v>38025</v>
      </c>
      <c r="B416" s="336" t="s">
        <v>477</v>
      </c>
      <c r="C416" s="309" t="s">
        <v>69</v>
      </c>
      <c r="D416" s="310">
        <v>16.28</v>
      </c>
      <c r="E416" s="337"/>
    </row>
    <row r="417" spans="1:5">
      <c r="A417" s="336">
        <v>38028</v>
      </c>
      <c r="B417" s="336" t="s">
        <v>478</v>
      </c>
      <c r="C417" s="309" t="s">
        <v>69</v>
      </c>
      <c r="D417" s="310">
        <v>13.46</v>
      </c>
      <c r="E417" s="337"/>
    </row>
    <row r="418" spans="1:5">
      <c r="A418" s="336">
        <v>38029</v>
      </c>
      <c r="B418" s="336" t="s">
        <v>479</v>
      </c>
      <c r="C418" s="309" t="s">
        <v>69</v>
      </c>
      <c r="D418" s="310">
        <v>26.93</v>
      </c>
      <c r="E418" s="337"/>
    </row>
    <row r="419" spans="1:5">
      <c r="A419" s="336">
        <v>38030</v>
      </c>
      <c r="B419" s="336" t="s">
        <v>480</v>
      </c>
      <c r="C419" s="309" t="s">
        <v>69</v>
      </c>
      <c r="D419" s="310">
        <v>34.6</v>
      </c>
      <c r="E419" s="337"/>
    </row>
    <row r="420" spans="1:5" ht="30">
      <c r="A420" s="336">
        <v>38051</v>
      </c>
      <c r="B420" s="336" t="s">
        <v>481</v>
      </c>
      <c r="C420" s="309" t="s">
        <v>69</v>
      </c>
      <c r="D420" s="310">
        <v>26.71</v>
      </c>
      <c r="E420" s="337"/>
    </row>
    <row r="421" spans="1:5" ht="30">
      <c r="A421" s="336">
        <v>38088</v>
      </c>
      <c r="B421" s="336" t="s">
        <v>482</v>
      </c>
      <c r="C421" s="309" t="s">
        <v>69</v>
      </c>
      <c r="D421" s="310">
        <v>28.36</v>
      </c>
      <c r="E421" s="337"/>
    </row>
    <row r="422" spans="1:5">
      <c r="A422" s="336">
        <v>385</v>
      </c>
      <c r="B422" s="336" t="s">
        <v>58</v>
      </c>
      <c r="C422" s="309"/>
      <c r="D422" s="310"/>
      <c r="E422" s="337"/>
    </row>
    <row r="423" spans="1:5">
      <c r="A423" s="336">
        <v>38509</v>
      </c>
      <c r="B423" s="336" t="s">
        <v>483</v>
      </c>
      <c r="C423" s="309" t="s">
        <v>73</v>
      </c>
      <c r="D423" s="310">
        <v>6.76</v>
      </c>
      <c r="E423" s="337"/>
    </row>
    <row r="424" spans="1:5">
      <c r="A424" s="335">
        <v>38511</v>
      </c>
      <c r="B424" s="368" t="s">
        <v>484</v>
      </c>
      <c r="C424" s="369" t="s">
        <v>83</v>
      </c>
      <c r="D424" s="369">
        <v>76</v>
      </c>
      <c r="E424" s="337"/>
    </row>
    <row r="425" spans="1:5">
      <c r="A425" s="336">
        <v>390</v>
      </c>
      <c r="B425" s="336" t="s">
        <v>354</v>
      </c>
      <c r="C425" s="309"/>
      <c r="D425" s="310"/>
      <c r="E425" s="337"/>
    </row>
    <row r="426" spans="1:5" ht="30">
      <c r="A426" s="336">
        <v>39002</v>
      </c>
      <c r="B426" s="336" t="s">
        <v>3936</v>
      </c>
      <c r="C426" s="309" t="s">
        <v>73</v>
      </c>
      <c r="D426" s="310">
        <v>151.66999999999999</v>
      </c>
      <c r="E426" s="370"/>
    </row>
    <row r="427" spans="1:5">
      <c r="A427" s="335">
        <v>39013</v>
      </c>
      <c r="B427" s="368" t="s">
        <v>485</v>
      </c>
      <c r="C427" s="369" t="s">
        <v>69</v>
      </c>
      <c r="D427" s="369">
        <v>7.46</v>
      </c>
      <c r="E427" s="337"/>
    </row>
    <row r="428" spans="1:5">
      <c r="A428" s="336">
        <v>39021</v>
      </c>
      <c r="B428" s="336" t="s">
        <v>486</v>
      </c>
      <c r="C428" s="309" t="s">
        <v>71</v>
      </c>
      <c r="D428" s="310">
        <v>13.9</v>
      </c>
      <c r="E428" s="337"/>
    </row>
    <row r="429" spans="1:5" ht="30">
      <c r="A429" s="336">
        <v>39044</v>
      </c>
      <c r="B429" s="336" t="s">
        <v>487</v>
      </c>
      <c r="C429" s="309" t="s">
        <v>113</v>
      </c>
      <c r="D429" s="310">
        <v>3481.67</v>
      </c>
      <c r="E429" s="370"/>
    </row>
    <row r="430" spans="1:5" ht="30">
      <c r="A430" s="336">
        <v>39072</v>
      </c>
      <c r="B430" s="336" t="s">
        <v>488</v>
      </c>
      <c r="C430" s="309" t="s">
        <v>113</v>
      </c>
      <c r="D430" s="310">
        <v>19.75</v>
      </c>
      <c r="E430" s="337"/>
    </row>
    <row r="431" spans="1:5" ht="30">
      <c r="A431" s="336">
        <v>39075</v>
      </c>
      <c r="B431" s="336" t="s">
        <v>489</v>
      </c>
      <c r="C431" s="309" t="s">
        <v>73</v>
      </c>
      <c r="D431" s="310">
        <v>478.95</v>
      </c>
      <c r="E431" s="337"/>
    </row>
    <row r="432" spans="1:5" ht="30">
      <c r="A432" s="336">
        <v>39089</v>
      </c>
      <c r="B432" s="336" t="s">
        <v>490</v>
      </c>
      <c r="C432" s="309" t="s">
        <v>113</v>
      </c>
      <c r="D432" s="311">
        <v>1075.1600000000001</v>
      </c>
      <c r="E432" s="337"/>
    </row>
    <row r="433" spans="1:5" ht="30">
      <c r="A433" s="336">
        <v>39090</v>
      </c>
      <c r="B433" s="336" t="s">
        <v>491</v>
      </c>
      <c r="C433" s="309" t="s">
        <v>76</v>
      </c>
      <c r="D433" s="310">
        <v>883.67</v>
      </c>
      <c r="E433" s="337"/>
    </row>
    <row r="434" spans="1:5">
      <c r="A434" s="336">
        <v>391</v>
      </c>
      <c r="B434" s="336" t="s">
        <v>492</v>
      </c>
      <c r="C434" s="309"/>
      <c r="D434" s="310"/>
      <c r="E434" s="337"/>
    </row>
    <row r="435" spans="1:5" ht="30">
      <c r="A435" s="336">
        <v>39113</v>
      </c>
      <c r="B435" s="336" t="s">
        <v>493</v>
      </c>
      <c r="C435" s="309" t="s">
        <v>113</v>
      </c>
      <c r="D435" s="310">
        <v>150.22</v>
      </c>
      <c r="E435" s="337"/>
    </row>
    <row r="436" spans="1:5">
      <c r="A436" s="336">
        <v>39114</v>
      </c>
      <c r="B436" s="336" t="s">
        <v>494</v>
      </c>
      <c r="C436" s="309" t="s">
        <v>113</v>
      </c>
      <c r="D436" s="311">
        <v>38.799999999999997</v>
      </c>
      <c r="E436" s="337"/>
    </row>
    <row r="437" spans="1:5" ht="30">
      <c r="A437" s="335">
        <v>39115</v>
      </c>
      <c r="B437" s="368" t="s">
        <v>495</v>
      </c>
      <c r="C437" s="369" t="s">
        <v>113</v>
      </c>
      <c r="D437" s="369">
        <v>204.89</v>
      </c>
      <c r="E437" s="337"/>
    </row>
    <row r="438" spans="1:5" ht="30">
      <c r="A438" s="336">
        <v>39123</v>
      </c>
      <c r="B438" s="336" t="s">
        <v>22104</v>
      </c>
      <c r="C438" s="309" t="s">
        <v>75</v>
      </c>
      <c r="D438" s="310">
        <v>5.73</v>
      </c>
      <c r="E438" s="337"/>
    </row>
    <row r="439" spans="1:5" ht="45">
      <c r="A439" s="336">
        <v>39125</v>
      </c>
      <c r="B439" s="336" t="s">
        <v>22105</v>
      </c>
      <c r="C439" s="309" t="s">
        <v>75</v>
      </c>
      <c r="D439" s="310">
        <v>22.85</v>
      </c>
      <c r="E439" s="370"/>
    </row>
    <row r="440" spans="1:5" ht="30">
      <c r="A440" s="336">
        <v>39165</v>
      </c>
      <c r="B440" s="336" t="s">
        <v>496</v>
      </c>
      <c r="C440" s="309" t="s">
        <v>113</v>
      </c>
      <c r="D440" s="310">
        <v>180.44</v>
      </c>
      <c r="E440" s="337"/>
    </row>
    <row r="441" spans="1:5">
      <c r="A441" s="336">
        <v>394</v>
      </c>
      <c r="B441" s="336" t="s">
        <v>492</v>
      </c>
      <c r="C441" s="309"/>
      <c r="D441" s="310"/>
      <c r="E441" s="337"/>
    </row>
    <row r="442" spans="1:5" ht="30">
      <c r="A442" s="336">
        <v>39402</v>
      </c>
      <c r="B442" s="336" t="s">
        <v>497</v>
      </c>
      <c r="C442" s="309" t="s">
        <v>113</v>
      </c>
      <c r="D442" s="310">
        <v>3025</v>
      </c>
      <c r="E442" s="337"/>
    </row>
    <row r="443" spans="1:5">
      <c r="A443" s="336">
        <v>395</v>
      </c>
      <c r="B443" s="336" t="s">
        <v>492</v>
      </c>
      <c r="C443" s="309"/>
      <c r="D443" s="310"/>
      <c r="E443" s="337"/>
    </row>
    <row r="444" spans="1:5" ht="30">
      <c r="A444" s="335">
        <v>39515</v>
      </c>
      <c r="B444" s="368" t="s">
        <v>2443</v>
      </c>
      <c r="C444" s="369" t="s">
        <v>113</v>
      </c>
      <c r="D444" s="369">
        <v>8.89</v>
      </c>
      <c r="E444" s="337"/>
    </row>
    <row r="445" spans="1:5" ht="30">
      <c r="A445" s="336">
        <v>398</v>
      </c>
      <c r="B445" s="336" t="s">
        <v>24166</v>
      </c>
      <c r="C445" s="309"/>
      <c r="D445" s="311"/>
      <c r="E445" s="337"/>
    </row>
    <row r="446" spans="1:5" ht="30">
      <c r="A446" s="335">
        <v>39841</v>
      </c>
      <c r="B446" s="368" t="s">
        <v>24167</v>
      </c>
      <c r="C446" s="369" t="s">
        <v>73</v>
      </c>
      <c r="D446" s="369">
        <v>197.68</v>
      </c>
      <c r="E446" s="370"/>
    </row>
    <row r="447" spans="1:5">
      <c r="A447" s="336">
        <v>4</v>
      </c>
      <c r="B447" s="336" t="s">
        <v>498</v>
      </c>
      <c r="C447" s="309"/>
      <c r="D447" s="310"/>
      <c r="E447" s="337"/>
    </row>
    <row r="448" spans="1:5">
      <c r="A448" s="335">
        <v>401</v>
      </c>
      <c r="B448" s="368" t="s">
        <v>499</v>
      </c>
      <c r="C448" s="369"/>
      <c r="D448" s="369"/>
      <c r="E448" s="370"/>
    </row>
    <row r="449" spans="1:5" ht="30">
      <c r="A449" s="335">
        <v>40102</v>
      </c>
      <c r="B449" s="368" t="s">
        <v>500</v>
      </c>
      <c r="C449" s="369" t="s">
        <v>113</v>
      </c>
      <c r="D449" s="369">
        <v>987.83</v>
      </c>
      <c r="E449" s="337"/>
    </row>
    <row r="450" spans="1:5" ht="30">
      <c r="A450" s="336">
        <v>40140</v>
      </c>
      <c r="B450" s="336" t="s">
        <v>501</v>
      </c>
      <c r="C450" s="309" t="s">
        <v>113</v>
      </c>
      <c r="D450" s="310">
        <v>1454.47</v>
      </c>
      <c r="E450" s="370"/>
    </row>
    <row r="451" spans="1:5" ht="30">
      <c r="A451" s="336">
        <v>40144</v>
      </c>
      <c r="B451" s="336" t="s">
        <v>14051</v>
      </c>
      <c r="C451" s="309" t="s">
        <v>113</v>
      </c>
      <c r="D451" s="310">
        <v>1383.09</v>
      </c>
      <c r="E451" s="370"/>
    </row>
    <row r="452" spans="1:5">
      <c r="A452" s="336">
        <v>402</v>
      </c>
      <c r="B452" s="336" t="s">
        <v>502</v>
      </c>
      <c r="C452" s="309"/>
      <c r="D452" s="311"/>
      <c r="E452" s="337"/>
    </row>
    <row r="453" spans="1:5" ht="30">
      <c r="A453" s="336">
        <v>40211</v>
      </c>
      <c r="B453" s="336" t="s">
        <v>14994</v>
      </c>
      <c r="C453" s="309" t="s">
        <v>113</v>
      </c>
      <c r="D453" s="311">
        <v>15.3</v>
      </c>
      <c r="E453" s="337"/>
    </row>
    <row r="454" spans="1:5">
      <c r="A454" s="336">
        <v>403</v>
      </c>
      <c r="B454" s="336" t="s">
        <v>354</v>
      </c>
      <c r="C454" s="309"/>
      <c r="D454" s="310"/>
      <c r="E454" s="337"/>
    </row>
    <row r="455" spans="1:5" ht="30">
      <c r="A455" s="335">
        <v>40303</v>
      </c>
      <c r="B455" s="368" t="s">
        <v>503</v>
      </c>
      <c r="C455" s="369" t="s">
        <v>113</v>
      </c>
      <c r="D455" s="369">
        <v>36.590000000000003</v>
      </c>
      <c r="E455" s="337"/>
    </row>
    <row r="456" spans="1:5" ht="30">
      <c r="A456" s="336">
        <v>40304</v>
      </c>
      <c r="B456" s="336" t="s">
        <v>504</v>
      </c>
      <c r="C456" s="309" t="s">
        <v>113</v>
      </c>
      <c r="D456" s="310">
        <v>44.73</v>
      </c>
      <c r="E456" s="337"/>
    </row>
    <row r="457" spans="1:5" ht="30">
      <c r="A457" s="335">
        <v>40305</v>
      </c>
      <c r="B457" s="368" t="s">
        <v>505</v>
      </c>
      <c r="C457" s="369" t="s">
        <v>113</v>
      </c>
      <c r="D457" s="369">
        <v>56.02</v>
      </c>
      <c r="E457" s="370"/>
    </row>
    <row r="458" spans="1:5" ht="30">
      <c r="A458" s="336">
        <v>40306</v>
      </c>
      <c r="B458" s="336" t="s">
        <v>506</v>
      </c>
      <c r="C458" s="309" t="s">
        <v>113</v>
      </c>
      <c r="D458" s="310">
        <v>9.5399999999999991</v>
      </c>
      <c r="E458" s="337"/>
    </row>
    <row r="459" spans="1:5">
      <c r="A459" s="336">
        <v>404</v>
      </c>
      <c r="B459" s="336" t="s">
        <v>507</v>
      </c>
      <c r="C459" s="309"/>
      <c r="D459" s="310"/>
      <c r="E459" s="370"/>
    </row>
    <row r="460" spans="1:5" ht="30">
      <c r="A460" s="336">
        <v>40401</v>
      </c>
      <c r="B460" s="336" t="s">
        <v>508</v>
      </c>
      <c r="C460" s="309" t="s">
        <v>113</v>
      </c>
      <c r="D460" s="310">
        <v>6.5</v>
      </c>
      <c r="E460" s="337"/>
    </row>
    <row r="461" spans="1:5">
      <c r="A461" s="336">
        <v>405</v>
      </c>
      <c r="B461" s="336" t="s">
        <v>509</v>
      </c>
      <c r="C461" s="309"/>
      <c r="D461" s="310"/>
      <c r="E461" s="337"/>
    </row>
    <row r="462" spans="1:5" ht="30">
      <c r="A462" s="335">
        <v>40504</v>
      </c>
      <c r="B462" s="368" t="s">
        <v>2444</v>
      </c>
      <c r="C462" s="369" t="s">
        <v>113</v>
      </c>
      <c r="D462" s="369">
        <v>37.549999999999997</v>
      </c>
      <c r="E462" s="337"/>
    </row>
    <row r="463" spans="1:5" ht="30">
      <c r="A463" s="336">
        <v>40522</v>
      </c>
      <c r="B463" s="336" t="s">
        <v>510</v>
      </c>
      <c r="C463" s="309" t="s">
        <v>113</v>
      </c>
      <c r="D463" s="310">
        <v>8.34</v>
      </c>
      <c r="E463" s="337"/>
    </row>
    <row r="464" spans="1:5" ht="30">
      <c r="A464" s="335">
        <v>40523</v>
      </c>
      <c r="B464" s="368" t="s">
        <v>511</v>
      </c>
      <c r="C464" s="369" t="s">
        <v>113</v>
      </c>
      <c r="D464" s="369">
        <v>6.64</v>
      </c>
      <c r="E464" s="370"/>
    </row>
    <row r="465" spans="1:5" ht="30">
      <c r="A465" s="336">
        <v>40524</v>
      </c>
      <c r="B465" s="336" t="s">
        <v>512</v>
      </c>
      <c r="C465" s="309" t="s">
        <v>113</v>
      </c>
      <c r="D465" s="310">
        <v>6.3</v>
      </c>
      <c r="E465" s="337"/>
    </row>
    <row r="466" spans="1:5">
      <c r="A466" s="336">
        <v>407</v>
      </c>
      <c r="B466" s="336" t="s">
        <v>513</v>
      </c>
      <c r="C466" s="309"/>
      <c r="D466" s="310"/>
      <c r="E466" s="370"/>
    </row>
    <row r="467" spans="1:5" ht="30">
      <c r="A467" s="336">
        <v>40761</v>
      </c>
      <c r="B467" s="336" t="s">
        <v>14995</v>
      </c>
      <c r="C467" s="309" t="s">
        <v>113</v>
      </c>
      <c r="D467" s="310">
        <v>396.26</v>
      </c>
      <c r="E467" s="337"/>
    </row>
    <row r="468" spans="1:5">
      <c r="A468" s="336">
        <v>409</v>
      </c>
      <c r="B468" s="336" t="s">
        <v>354</v>
      </c>
      <c r="C468" s="309"/>
      <c r="D468" s="310"/>
      <c r="E468" s="337"/>
    </row>
    <row r="469" spans="1:5" ht="30">
      <c r="A469" s="335">
        <v>40974</v>
      </c>
      <c r="B469" s="368" t="s">
        <v>24168</v>
      </c>
      <c r="C469" s="369" t="s">
        <v>113</v>
      </c>
      <c r="D469" s="369">
        <v>28.46</v>
      </c>
      <c r="E469" s="337"/>
    </row>
    <row r="470" spans="1:5">
      <c r="A470" s="336">
        <v>410</v>
      </c>
      <c r="B470" s="336" t="s">
        <v>514</v>
      </c>
      <c r="C470" s="309"/>
      <c r="D470" s="310"/>
      <c r="E470" s="337"/>
    </row>
    <row r="471" spans="1:5" ht="30">
      <c r="A471" s="335">
        <v>41054</v>
      </c>
      <c r="B471" s="368" t="s">
        <v>3937</v>
      </c>
      <c r="C471" s="369" t="s">
        <v>113</v>
      </c>
      <c r="D471" s="369">
        <v>14522.37</v>
      </c>
      <c r="E471" s="370"/>
    </row>
    <row r="472" spans="1:5" ht="30">
      <c r="A472" s="336">
        <v>41055</v>
      </c>
      <c r="B472" s="336" t="s">
        <v>3938</v>
      </c>
      <c r="C472" s="309" t="s">
        <v>113</v>
      </c>
      <c r="D472" s="311">
        <v>7102.88</v>
      </c>
      <c r="E472" s="337"/>
    </row>
    <row r="473" spans="1:5" ht="30">
      <c r="A473" s="336">
        <v>41056</v>
      </c>
      <c r="B473" s="336" t="s">
        <v>515</v>
      </c>
      <c r="C473" s="309" t="s">
        <v>113</v>
      </c>
      <c r="D473" s="311">
        <v>11555.13</v>
      </c>
      <c r="E473" s="370"/>
    </row>
    <row r="474" spans="1:5" ht="30">
      <c r="A474" s="336">
        <v>41058</v>
      </c>
      <c r="B474" s="336" t="s">
        <v>3939</v>
      </c>
      <c r="C474" s="309" t="s">
        <v>113</v>
      </c>
      <c r="D474" s="311">
        <v>8486.27</v>
      </c>
      <c r="E474" s="337"/>
    </row>
    <row r="475" spans="1:5">
      <c r="A475" s="336">
        <v>411</v>
      </c>
      <c r="B475" s="336" t="s">
        <v>516</v>
      </c>
      <c r="C475" s="309"/>
      <c r="D475" s="311"/>
      <c r="E475" s="337"/>
    </row>
    <row r="476" spans="1:5" ht="30">
      <c r="A476" s="335">
        <v>41106</v>
      </c>
      <c r="B476" s="368" t="s">
        <v>22106</v>
      </c>
      <c r="C476" s="369" t="s">
        <v>75</v>
      </c>
      <c r="D476" s="369">
        <v>29.94</v>
      </c>
      <c r="E476" s="337"/>
    </row>
    <row r="477" spans="1:5" ht="30">
      <c r="A477" s="336">
        <v>415</v>
      </c>
      <c r="B477" s="336" t="s">
        <v>517</v>
      </c>
      <c r="C477" s="309"/>
      <c r="D477" s="310"/>
      <c r="E477" s="337"/>
    </row>
    <row r="478" spans="1:5" ht="30">
      <c r="A478" s="335">
        <v>41520</v>
      </c>
      <c r="B478" s="368" t="s">
        <v>518</v>
      </c>
      <c r="C478" s="369" t="s">
        <v>113</v>
      </c>
      <c r="D478" s="369">
        <v>943.15</v>
      </c>
      <c r="E478" s="370"/>
    </row>
    <row r="479" spans="1:5" ht="45">
      <c r="A479" s="336">
        <v>41526</v>
      </c>
      <c r="B479" s="336" t="s">
        <v>30834</v>
      </c>
      <c r="C479" s="309" t="s">
        <v>113</v>
      </c>
      <c r="D479" s="310">
        <v>84.96</v>
      </c>
      <c r="E479" s="337"/>
    </row>
    <row r="480" spans="1:5" ht="15" customHeight="1">
      <c r="A480" s="336">
        <v>41527</v>
      </c>
      <c r="B480" s="336" t="s">
        <v>30835</v>
      </c>
      <c r="C480" s="309" t="s">
        <v>113</v>
      </c>
      <c r="D480" s="310">
        <v>263.23</v>
      </c>
      <c r="E480" s="370"/>
    </row>
    <row r="481" spans="1:5" ht="45">
      <c r="A481" s="336">
        <v>41528</v>
      </c>
      <c r="B481" s="336" t="s">
        <v>30836</v>
      </c>
      <c r="C481" s="309" t="s">
        <v>113</v>
      </c>
      <c r="D481" s="310">
        <v>286.73</v>
      </c>
      <c r="E481" s="337"/>
    </row>
    <row r="482" spans="1:5" ht="45">
      <c r="A482" s="336">
        <v>41530</v>
      </c>
      <c r="B482" s="336" t="s">
        <v>30837</v>
      </c>
      <c r="C482" s="309" t="s">
        <v>113</v>
      </c>
      <c r="D482" s="310">
        <v>465.67</v>
      </c>
      <c r="E482" s="337"/>
    </row>
    <row r="483" spans="1:5" ht="45">
      <c r="A483" s="336">
        <v>41533</v>
      </c>
      <c r="B483" s="336" t="s">
        <v>30838</v>
      </c>
      <c r="C483" s="309" t="s">
        <v>113</v>
      </c>
      <c r="D483" s="310">
        <v>309.73</v>
      </c>
      <c r="E483" s="337"/>
    </row>
    <row r="484" spans="1:5" ht="45">
      <c r="A484" s="336">
        <v>41536</v>
      </c>
      <c r="B484" s="336" t="s">
        <v>30839</v>
      </c>
      <c r="C484" s="309" t="s">
        <v>113</v>
      </c>
      <c r="D484" s="310">
        <v>345.22</v>
      </c>
      <c r="E484" s="337"/>
    </row>
    <row r="485" spans="1:5" ht="30">
      <c r="A485" s="336">
        <v>41537</v>
      </c>
      <c r="B485" s="336" t="s">
        <v>30840</v>
      </c>
      <c r="C485" s="309" t="s">
        <v>113</v>
      </c>
      <c r="D485" s="310">
        <v>32.380000000000003</v>
      </c>
      <c r="E485" s="337"/>
    </row>
    <row r="486" spans="1:5" ht="30">
      <c r="A486" s="336">
        <v>41542</v>
      </c>
      <c r="B486" s="336" t="s">
        <v>3940</v>
      </c>
      <c r="C486" s="309" t="s">
        <v>113</v>
      </c>
      <c r="D486" s="310">
        <v>388</v>
      </c>
      <c r="E486" s="337"/>
    </row>
    <row r="487" spans="1:5" ht="30">
      <c r="A487" s="336">
        <v>41543</v>
      </c>
      <c r="B487" s="336" t="s">
        <v>519</v>
      </c>
      <c r="C487" s="309" t="s">
        <v>113</v>
      </c>
      <c r="D487" s="310">
        <v>2280</v>
      </c>
      <c r="E487" s="337"/>
    </row>
    <row r="488" spans="1:5" ht="30">
      <c r="A488" s="336">
        <v>41569</v>
      </c>
      <c r="B488" s="336" t="s">
        <v>520</v>
      </c>
      <c r="C488" s="309" t="s">
        <v>113</v>
      </c>
      <c r="D488" s="310">
        <v>77.81</v>
      </c>
      <c r="E488" s="337"/>
    </row>
    <row r="489" spans="1:5" ht="45">
      <c r="A489" s="336">
        <v>41579</v>
      </c>
      <c r="B489" s="336" t="s">
        <v>3941</v>
      </c>
      <c r="C489" s="309" t="s">
        <v>113</v>
      </c>
      <c r="D489" s="311">
        <v>702.36</v>
      </c>
      <c r="E489" s="337"/>
    </row>
    <row r="490" spans="1:5">
      <c r="A490" s="336">
        <v>41588</v>
      </c>
      <c r="B490" s="336" t="s">
        <v>521</v>
      </c>
      <c r="C490" s="309" t="s">
        <v>113</v>
      </c>
      <c r="D490" s="310">
        <v>2.89</v>
      </c>
      <c r="E490" s="337"/>
    </row>
    <row r="491" spans="1:5">
      <c r="A491" s="336">
        <v>416</v>
      </c>
      <c r="B491" s="336" t="s">
        <v>522</v>
      </c>
      <c r="C491" s="309"/>
      <c r="D491" s="310"/>
      <c r="E491" s="337"/>
    </row>
    <row r="492" spans="1:5" ht="30">
      <c r="A492" s="336">
        <v>41667</v>
      </c>
      <c r="B492" s="336" t="s">
        <v>523</v>
      </c>
      <c r="C492" s="309" t="s">
        <v>113</v>
      </c>
      <c r="D492" s="310">
        <v>2.93</v>
      </c>
      <c r="E492" s="337"/>
    </row>
    <row r="493" spans="1:5" ht="30">
      <c r="A493" s="335">
        <v>41670</v>
      </c>
      <c r="B493" s="368" t="s">
        <v>30841</v>
      </c>
      <c r="C493" s="369" t="s">
        <v>113</v>
      </c>
      <c r="D493" s="369">
        <v>45.92</v>
      </c>
      <c r="E493" s="337"/>
    </row>
    <row r="494" spans="1:5">
      <c r="A494" s="336">
        <v>417</v>
      </c>
      <c r="B494" s="336" t="s">
        <v>522</v>
      </c>
      <c r="C494" s="309"/>
      <c r="D494" s="310"/>
      <c r="E494" s="337"/>
    </row>
    <row r="495" spans="1:5" ht="45">
      <c r="A495" s="336">
        <v>41724</v>
      </c>
      <c r="B495" s="336" t="s">
        <v>30842</v>
      </c>
      <c r="C495" s="309" t="s">
        <v>113</v>
      </c>
      <c r="D495" s="310">
        <v>273.98</v>
      </c>
      <c r="E495" s="370"/>
    </row>
    <row r="496" spans="1:5" ht="45">
      <c r="A496" s="335">
        <v>41726</v>
      </c>
      <c r="B496" s="368" t="s">
        <v>30843</v>
      </c>
      <c r="C496" s="369" t="s">
        <v>113</v>
      </c>
      <c r="D496" s="369">
        <v>319.47000000000003</v>
      </c>
      <c r="E496" s="337"/>
    </row>
    <row r="497" spans="1:5">
      <c r="A497" s="336">
        <v>418</v>
      </c>
      <c r="B497" s="336" t="s">
        <v>522</v>
      </c>
      <c r="C497" s="309"/>
      <c r="D497" s="310"/>
      <c r="E497" s="337"/>
    </row>
    <row r="498" spans="1:5" ht="45">
      <c r="A498" s="336">
        <v>41815</v>
      </c>
      <c r="B498" s="336" t="s">
        <v>30844</v>
      </c>
      <c r="C498" s="309" t="s">
        <v>113</v>
      </c>
      <c r="D498" s="310">
        <v>729</v>
      </c>
      <c r="E498" s="370"/>
    </row>
    <row r="499" spans="1:5" ht="45">
      <c r="A499" s="335">
        <v>41817</v>
      </c>
      <c r="B499" s="368" t="s">
        <v>30845</v>
      </c>
      <c r="C499" s="369" t="s">
        <v>113</v>
      </c>
      <c r="D499" s="369">
        <v>1072</v>
      </c>
      <c r="E499" s="337"/>
    </row>
    <row r="500" spans="1:5" ht="45">
      <c r="A500" s="336">
        <v>41821</v>
      </c>
      <c r="B500" s="336" t="s">
        <v>30846</v>
      </c>
      <c r="C500" s="309" t="s">
        <v>113</v>
      </c>
      <c r="D500" s="310">
        <v>465.67</v>
      </c>
      <c r="E500" s="337"/>
    </row>
    <row r="501" spans="1:5" ht="30">
      <c r="A501" s="336">
        <v>41860</v>
      </c>
      <c r="B501" s="336" t="s">
        <v>524</v>
      </c>
      <c r="C501" s="309" t="s">
        <v>113</v>
      </c>
      <c r="D501" s="311">
        <v>1072</v>
      </c>
      <c r="E501" s="370"/>
    </row>
    <row r="502" spans="1:5" ht="30">
      <c r="A502" s="336">
        <v>41861</v>
      </c>
      <c r="B502" s="336" t="s">
        <v>525</v>
      </c>
      <c r="C502" s="309" t="s">
        <v>113</v>
      </c>
      <c r="D502" s="310">
        <v>75.52</v>
      </c>
      <c r="E502" s="337"/>
    </row>
    <row r="503" spans="1:5">
      <c r="A503" s="336">
        <v>419</v>
      </c>
      <c r="B503" s="336" t="s">
        <v>522</v>
      </c>
      <c r="C503" s="309"/>
      <c r="D503" s="311"/>
      <c r="E503" s="337"/>
    </row>
    <row r="504" spans="1:5" ht="45">
      <c r="A504" s="336">
        <v>41962</v>
      </c>
      <c r="B504" s="336" t="s">
        <v>30847</v>
      </c>
      <c r="C504" s="309" t="s">
        <v>113</v>
      </c>
      <c r="D504" s="310">
        <v>355.31</v>
      </c>
      <c r="E504" s="337"/>
    </row>
    <row r="505" spans="1:5" ht="30">
      <c r="A505" s="335">
        <v>420</v>
      </c>
      <c r="B505" s="368" t="s">
        <v>526</v>
      </c>
      <c r="C505" s="369"/>
      <c r="D505" s="369"/>
      <c r="E505" s="337"/>
    </row>
    <row r="506" spans="1:5" ht="30">
      <c r="A506" s="336">
        <v>42047</v>
      </c>
      <c r="B506" s="336" t="s">
        <v>527</v>
      </c>
      <c r="C506" s="309" t="s">
        <v>75</v>
      </c>
      <c r="D506" s="310">
        <v>219.43</v>
      </c>
      <c r="E506" s="337"/>
    </row>
    <row r="507" spans="1:5">
      <c r="A507" s="335">
        <v>42051</v>
      </c>
      <c r="B507" s="368" t="s">
        <v>24169</v>
      </c>
      <c r="C507" s="369" t="s">
        <v>75</v>
      </c>
      <c r="D507" s="369">
        <v>35.229999999999997</v>
      </c>
      <c r="E507" s="370"/>
    </row>
    <row r="508" spans="1:5" ht="30">
      <c r="A508" s="336">
        <v>42052</v>
      </c>
      <c r="B508" s="336" t="s">
        <v>528</v>
      </c>
      <c r="C508" s="309" t="s">
        <v>75</v>
      </c>
      <c r="D508" s="310">
        <v>51.62</v>
      </c>
      <c r="E508" s="337"/>
    </row>
    <row r="509" spans="1:5" ht="15" customHeight="1">
      <c r="A509" s="336">
        <v>42087</v>
      </c>
      <c r="B509" s="336" t="s">
        <v>3942</v>
      </c>
      <c r="C509" s="309" t="s">
        <v>113</v>
      </c>
      <c r="D509" s="310">
        <v>66.75</v>
      </c>
      <c r="E509" s="370"/>
    </row>
    <row r="510" spans="1:5" ht="30">
      <c r="A510" s="336">
        <v>42090</v>
      </c>
      <c r="B510" s="336" t="s">
        <v>529</v>
      </c>
      <c r="C510" s="309" t="s">
        <v>75</v>
      </c>
      <c r="D510" s="310">
        <v>37.61</v>
      </c>
      <c r="E510" s="337"/>
    </row>
    <row r="511" spans="1:5" ht="30">
      <c r="A511" s="336">
        <v>42091</v>
      </c>
      <c r="B511" s="336" t="s">
        <v>530</v>
      </c>
      <c r="C511" s="309" t="s">
        <v>113</v>
      </c>
      <c r="D511" s="310">
        <v>15.55</v>
      </c>
      <c r="E511" s="337"/>
    </row>
    <row r="512" spans="1:5" ht="30">
      <c r="A512" s="336">
        <v>423</v>
      </c>
      <c r="B512" s="336" t="s">
        <v>531</v>
      </c>
      <c r="C512" s="309"/>
      <c r="D512" s="310"/>
      <c r="E512" s="337"/>
    </row>
    <row r="513" spans="1:5" ht="45">
      <c r="A513" s="336">
        <v>42301</v>
      </c>
      <c r="B513" s="336" t="s">
        <v>14052</v>
      </c>
      <c r="C513" s="309" t="s">
        <v>113</v>
      </c>
      <c r="D513" s="310">
        <v>8.52</v>
      </c>
      <c r="E513" s="337"/>
    </row>
    <row r="514" spans="1:5" ht="45">
      <c r="A514" s="336">
        <v>42302</v>
      </c>
      <c r="B514" s="336" t="s">
        <v>14053</v>
      </c>
      <c r="C514" s="309" t="s">
        <v>113</v>
      </c>
      <c r="D514" s="310">
        <v>9.61</v>
      </c>
      <c r="E514" s="337"/>
    </row>
    <row r="515" spans="1:5" ht="45">
      <c r="A515" s="336">
        <v>42303</v>
      </c>
      <c r="B515" s="336" t="s">
        <v>14054</v>
      </c>
      <c r="C515" s="309" t="s">
        <v>113</v>
      </c>
      <c r="D515" s="310">
        <v>11.27</v>
      </c>
      <c r="E515" s="337"/>
    </row>
    <row r="516" spans="1:5" ht="30">
      <c r="A516" s="336">
        <v>425</v>
      </c>
      <c r="B516" s="336" t="s">
        <v>532</v>
      </c>
      <c r="C516" s="309"/>
      <c r="D516" s="310"/>
      <c r="E516" s="337"/>
    </row>
    <row r="517" spans="1:5" ht="30">
      <c r="A517" s="335">
        <v>42501</v>
      </c>
      <c r="B517" s="368" t="s">
        <v>3943</v>
      </c>
      <c r="C517" s="369" t="s">
        <v>75</v>
      </c>
      <c r="D517" s="369">
        <v>2.16</v>
      </c>
      <c r="E517" s="337"/>
    </row>
    <row r="518" spans="1:5" ht="30">
      <c r="A518" s="336">
        <v>42502</v>
      </c>
      <c r="B518" s="336" t="s">
        <v>3944</v>
      </c>
      <c r="C518" s="309" t="s">
        <v>75</v>
      </c>
      <c r="D518" s="310">
        <v>2.5499999999999998</v>
      </c>
      <c r="E518" s="337"/>
    </row>
    <row r="519" spans="1:5" ht="15" customHeight="1">
      <c r="A519" s="335">
        <v>42503</v>
      </c>
      <c r="B519" s="368" t="s">
        <v>3945</v>
      </c>
      <c r="C519" s="369" t="s">
        <v>75</v>
      </c>
      <c r="D519" s="369">
        <v>3.63</v>
      </c>
      <c r="E519" s="370"/>
    </row>
    <row r="520" spans="1:5" ht="30">
      <c r="A520" s="336">
        <v>42504</v>
      </c>
      <c r="B520" s="336" t="s">
        <v>3946</v>
      </c>
      <c r="C520" s="309" t="s">
        <v>75</v>
      </c>
      <c r="D520" s="310">
        <v>5.28</v>
      </c>
      <c r="E520" s="337"/>
    </row>
    <row r="521" spans="1:5" ht="15" customHeight="1">
      <c r="A521" s="336">
        <v>42505</v>
      </c>
      <c r="B521" s="336" t="s">
        <v>3947</v>
      </c>
      <c r="C521" s="309" t="s">
        <v>75</v>
      </c>
      <c r="D521" s="310">
        <v>6.51</v>
      </c>
      <c r="E521" s="370"/>
    </row>
    <row r="522" spans="1:5" ht="30">
      <c r="A522" s="336">
        <v>42506</v>
      </c>
      <c r="B522" s="336" t="s">
        <v>3948</v>
      </c>
      <c r="C522" s="309" t="s">
        <v>75</v>
      </c>
      <c r="D522" s="310">
        <v>8.06</v>
      </c>
      <c r="E522" s="337"/>
    </row>
    <row r="523" spans="1:5" ht="30">
      <c r="A523" s="335">
        <v>42508</v>
      </c>
      <c r="B523" s="368" t="s">
        <v>3949</v>
      </c>
      <c r="C523" s="369" t="s">
        <v>75</v>
      </c>
      <c r="D523" s="369">
        <v>24.22</v>
      </c>
      <c r="E523" s="337"/>
    </row>
    <row r="524" spans="1:5" ht="30">
      <c r="A524" s="336">
        <v>42509</v>
      </c>
      <c r="B524" s="336" t="s">
        <v>3950</v>
      </c>
      <c r="C524" s="309" t="s">
        <v>75</v>
      </c>
      <c r="D524" s="310">
        <v>36.65</v>
      </c>
      <c r="E524" s="337"/>
    </row>
    <row r="525" spans="1:5" ht="15" customHeight="1">
      <c r="A525" s="336">
        <v>42511</v>
      </c>
      <c r="B525" s="336" t="s">
        <v>533</v>
      </c>
      <c r="C525" s="309" t="s">
        <v>113</v>
      </c>
      <c r="D525" s="310">
        <v>2.4700000000000002</v>
      </c>
      <c r="E525" s="370"/>
    </row>
    <row r="526" spans="1:5" ht="30">
      <c r="A526" s="336">
        <v>42521</v>
      </c>
      <c r="B526" s="336" t="s">
        <v>534</v>
      </c>
      <c r="C526" s="309" t="s">
        <v>113</v>
      </c>
      <c r="D526" s="310">
        <v>0.94</v>
      </c>
      <c r="E526" s="337"/>
    </row>
    <row r="527" spans="1:5" ht="30">
      <c r="A527" s="336">
        <v>42529</v>
      </c>
      <c r="B527" s="336" t="s">
        <v>535</v>
      </c>
      <c r="C527" s="309" t="s">
        <v>75</v>
      </c>
      <c r="D527" s="310">
        <v>3.64</v>
      </c>
      <c r="E527" s="337"/>
    </row>
    <row r="528" spans="1:5">
      <c r="A528" s="336">
        <v>42530</v>
      </c>
      <c r="B528" s="336" t="s">
        <v>536</v>
      </c>
      <c r="C528" s="309" t="s">
        <v>113</v>
      </c>
      <c r="D528" s="310">
        <v>25.59</v>
      </c>
      <c r="E528" s="337"/>
    </row>
    <row r="529" spans="1:5" ht="30">
      <c r="A529" s="336">
        <v>42535</v>
      </c>
      <c r="B529" s="336" t="s">
        <v>537</v>
      </c>
      <c r="C529" s="309" t="s">
        <v>75</v>
      </c>
      <c r="D529" s="310">
        <v>3.11</v>
      </c>
      <c r="E529" s="337"/>
    </row>
    <row r="530" spans="1:5" ht="30">
      <c r="A530" s="336">
        <v>42546</v>
      </c>
      <c r="B530" s="336" t="s">
        <v>538</v>
      </c>
      <c r="C530" s="309" t="s">
        <v>75</v>
      </c>
      <c r="D530" s="310">
        <v>5.14</v>
      </c>
      <c r="E530" s="337"/>
    </row>
    <row r="531" spans="1:5">
      <c r="A531" s="336">
        <v>42548</v>
      </c>
      <c r="B531" s="336" t="s">
        <v>539</v>
      </c>
      <c r="C531" s="309" t="s">
        <v>75</v>
      </c>
      <c r="D531" s="310">
        <v>91.87</v>
      </c>
      <c r="E531" s="337"/>
    </row>
    <row r="532" spans="1:5" ht="30">
      <c r="A532" s="336">
        <v>42552</v>
      </c>
      <c r="B532" s="336" t="s">
        <v>540</v>
      </c>
      <c r="C532" s="309" t="s">
        <v>113</v>
      </c>
      <c r="D532" s="310">
        <v>2.23</v>
      </c>
      <c r="E532" s="337"/>
    </row>
    <row r="533" spans="1:5" ht="30">
      <c r="A533" s="336">
        <v>42558</v>
      </c>
      <c r="B533" s="336" t="s">
        <v>541</v>
      </c>
      <c r="C533" s="309" t="s">
        <v>113</v>
      </c>
      <c r="D533" s="310">
        <v>6.13</v>
      </c>
      <c r="E533" s="337"/>
    </row>
    <row r="534" spans="1:5" ht="30">
      <c r="A534" s="336">
        <v>42565</v>
      </c>
      <c r="B534" s="336" t="s">
        <v>542</v>
      </c>
      <c r="C534" s="309" t="s">
        <v>75</v>
      </c>
      <c r="D534" s="310">
        <v>1.5</v>
      </c>
      <c r="E534" s="337"/>
    </row>
    <row r="535" spans="1:5" ht="30">
      <c r="A535" s="336">
        <v>42588</v>
      </c>
      <c r="B535" s="336" t="s">
        <v>543</v>
      </c>
      <c r="C535" s="309" t="s">
        <v>75</v>
      </c>
      <c r="D535" s="310">
        <v>2.19</v>
      </c>
      <c r="E535" s="337"/>
    </row>
    <row r="536" spans="1:5" ht="30">
      <c r="A536" s="336">
        <v>426</v>
      </c>
      <c r="B536" s="336" t="s">
        <v>544</v>
      </c>
      <c r="C536" s="309"/>
      <c r="D536" s="310"/>
      <c r="E536" s="337"/>
    </row>
    <row r="537" spans="1:5" ht="30">
      <c r="A537" s="336">
        <v>42636</v>
      </c>
      <c r="B537" s="336" t="s">
        <v>545</v>
      </c>
      <c r="C537" s="309" t="s">
        <v>75</v>
      </c>
      <c r="D537" s="310">
        <v>15.96</v>
      </c>
      <c r="E537" s="337"/>
    </row>
    <row r="538" spans="1:5" ht="30">
      <c r="A538" s="336">
        <v>42673</v>
      </c>
      <c r="B538" s="336" t="s">
        <v>546</v>
      </c>
      <c r="C538" s="309" t="s">
        <v>75</v>
      </c>
      <c r="D538" s="310">
        <v>2.44</v>
      </c>
      <c r="E538" s="337"/>
    </row>
    <row r="539" spans="1:5" ht="30">
      <c r="A539" s="336">
        <v>42674</v>
      </c>
      <c r="B539" s="336" t="s">
        <v>547</v>
      </c>
      <c r="C539" s="309" t="s">
        <v>75</v>
      </c>
      <c r="D539" s="310">
        <v>3.62</v>
      </c>
      <c r="E539" s="337"/>
    </row>
    <row r="540" spans="1:5" ht="30">
      <c r="A540" s="336">
        <v>42690</v>
      </c>
      <c r="B540" s="336" t="s">
        <v>548</v>
      </c>
      <c r="C540" s="309" t="s">
        <v>75</v>
      </c>
      <c r="D540" s="310">
        <v>6.96</v>
      </c>
      <c r="E540" s="337"/>
    </row>
    <row r="541" spans="1:5" ht="30">
      <c r="A541" s="336">
        <v>427</v>
      </c>
      <c r="B541" s="336" t="s">
        <v>549</v>
      </c>
      <c r="C541" s="309"/>
      <c r="D541" s="310"/>
      <c r="E541" s="337"/>
    </row>
    <row r="542" spans="1:5" ht="30">
      <c r="A542" s="336">
        <v>42701</v>
      </c>
      <c r="B542" s="336" t="s">
        <v>550</v>
      </c>
      <c r="C542" s="309" t="s">
        <v>75</v>
      </c>
      <c r="D542" s="310">
        <v>5.23</v>
      </c>
      <c r="E542" s="337"/>
    </row>
    <row r="543" spans="1:5" ht="30">
      <c r="A543" s="336">
        <v>42717</v>
      </c>
      <c r="B543" s="336" t="s">
        <v>551</v>
      </c>
      <c r="C543" s="309" t="s">
        <v>75</v>
      </c>
      <c r="D543" s="310">
        <v>2.06</v>
      </c>
      <c r="E543" s="337"/>
    </row>
    <row r="544" spans="1:5">
      <c r="A544" s="336">
        <v>430</v>
      </c>
      <c r="B544" s="336" t="s">
        <v>552</v>
      </c>
      <c r="C544" s="309"/>
      <c r="D544" s="310"/>
      <c r="E544" s="337"/>
    </row>
    <row r="545" spans="1:5" ht="30">
      <c r="A545" s="336">
        <v>43004</v>
      </c>
      <c r="B545" s="336" t="s">
        <v>553</v>
      </c>
      <c r="C545" s="309" t="s">
        <v>75</v>
      </c>
      <c r="D545" s="310">
        <v>0.67</v>
      </c>
      <c r="E545" s="337"/>
    </row>
    <row r="546" spans="1:5" ht="30">
      <c r="A546" s="336">
        <v>43005</v>
      </c>
      <c r="B546" s="336" t="s">
        <v>554</v>
      </c>
      <c r="C546" s="309" t="s">
        <v>75</v>
      </c>
      <c r="D546" s="310">
        <v>1.18</v>
      </c>
      <c r="E546" s="337"/>
    </row>
    <row r="547" spans="1:5" ht="30">
      <c r="A547" s="336">
        <v>43006</v>
      </c>
      <c r="B547" s="336" t="s">
        <v>555</v>
      </c>
      <c r="C547" s="309" t="s">
        <v>75</v>
      </c>
      <c r="D547" s="310">
        <v>1.79</v>
      </c>
      <c r="E547" s="337"/>
    </row>
    <row r="548" spans="1:5" ht="30">
      <c r="A548" s="335">
        <v>43007</v>
      </c>
      <c r="B548" s="368" t="s">
        <v>556</v>
      </c>
      <c r="C548" s="369" t="s">
        <v>75</v>
      </c>
      <c r="D548" s="369">
        <v>2.52</v>
      </c>
      <c r="E548" s="337"/>
    </row>
    <row r="549" spans="1:5" ht="30">
      <c r="A549" s="336">
        <v>43009</v>
      </c>
      <c r="B549" s="336" t="s">
        <v>557</v>
      </c>
      <c r="C549" s="309" t="s">
        <v>75</v>
      </c>
      <c r="D549" s="310">
        <v>41.59</v>
      </c>
      <c r="E549" s="337"/>
    </row>
    <row r="550" spans="1:5" ht="15" customHeight="1">
      <c r="A550" s="336">
        <v>43015</v>
      </c>
      <c r="B550" s="336" t="s">
        <v>558</v>
      </c>
      <c r="C550" s="309" t="s">
        <v>75</v>
      </c>
      <c r="D550" s="310">
        <v>6.76</v>
      </c>
      <c r="E550" s="370"/>
    </row>
    <row r="551" spans="1:5" ht="30">
      <c r="A551" s="336">
        <v>43016</v>
      </c>
      <c r="B551" s="336" t="s">
        <v>559</v>
      </c>
      <c r="C551" s="309" t="s">
        <v>75</v>
      </c>
      <c r="D551" s="310">
        <v>10.71</v>
      </c>
      <c r="E551" s="337"/>
    </row>
    <row r="552" spans="1:5" ht="30">
      <c r="A552" s="336">
        <v>43023</v>
      </c>
      <c r="B552" s="336" t="s">
        <v>560</v>
      </c>
      <c r="C552" s="309" t="s">
        <v>75</v>
      </c>
      <c r="D552" s="310">
        <v>86.24</v>
      </c>
      <c r="E552" s="337"/>
    </row>
    <row r="553" spans="1:5" ht="45">
      <c r="A553" s="335">
        <v>43030</v>
      </c>
      <c r="B553" s="368" t="s">
        <v>25343</v>
      </c>
      <c r="C553" s="369" t="s">
        <v>75</v>
      </c>
      <c r="D553" s="369">
        <v>3.06</v>
      </c>
      <c r="E553" s="337"/>
    </row>
    <row r="554" spans="1:5" ht="30">
      <c r="A554" s="336">
        <v>43036</v>
      </c>
      <c r="B554" s="336" t="s">
        <v>561</v>
      </c>
      <c r="C554" s="309" t="s">
        <v>75</v>
      </c>
      <c r="D554" s="310">
        <v>3</v>
      </c>
      <c r="E554" s="337"/>
    </row>
    <row r="555" spans="1:5" ht="15" customHeight="1">
      <c r="A555" s="336">
        <v>43038</v>
      </c>
      <c r="B555" s="336" t="s">
        <v>562</v>
      </c>
      <c r="C555" s="309" t="s">
        <v>75</v>
      </c>
      <c r="D555" s="310">
        <v>7.05</v>
      </c>
      <c r="E555" s="370"/>
    </row>
    <row r="556" spans="1:5" ht="30">
      <c r="A556" s="336">
        <v>43039</v>
      </c>
      <c r="B556" s="336" t="s">
        <v>563</v>
      </c>
      <c r="C556" s="309" t="s">
        <v>75</v>
      </c>
      <c r="D556" s="310">
        <v>4.9800000000000004</v>
      </c>
      <c r="E556" s="337"/>
    </row>
    <row r="557" spans="1:5" ht="30">
      <c r="A557" s="335">
        <v>43040</v>
      </c>
      <c r="B557" s="368" t="s">
        <v>564</v>
      </c>
      <c r="C557" s="369" t="s">
        <v>75</v>
      </c>
      <c r="D557" s="369">
        <v>11.22</v>
      </c>
      <c r="E557" s="337"/>
    </row>
    <row r="558" spans="1:5" ht="30">
      <c r="A558" s="336">
        <v>43041</v>
      </c>
      <c r="B558" s="336" t="s">
        <v>565</v>
      </c>
      <c r="C558" s="309" t="s">
        <v>75</v>
      </c>
      <c r="D558" s="310">
        <v>15.36</v>
      </c>
      <c r="E558" s="337"/>
    </row>
    <row r="559" spans="1:5" ht="30">
      <c r="A559" s="336">
        <v>43044</v>
      </c>
      <c r="B559" s="336" t="s">
        <v>566</v>
      </c>
      <c r="C559" s="309" t="s">
        <v>75</v>
      </c>
      <c r="D559" s="310">
        <v>21.24</v>
      </c>
      <c r="E559" s="370"/>
    </row>
    <row r="560" spans="1:5" ht="30">
      <c r="A560" s="336">
        <v>43055</v>
      </c>
      <c r="B560" s="336" t="s">
        <v>30848</v>
      </c>
      <c r="C560" s="309" t="s">
        <v>75</v>
      </c>
      <c r="D560" s="310">
        <v>8.85</v>
      </c>
      <c r="E560" s="337"/>
    </row>
    <row r="561" spans="1:5" ht="30">
      <c r="A561" s="336">
        <v>43059</v>
      </c>
      <c r="B561" s="336" t="s">
        <v>567</v>
      </c>
      <c r="C561" s="309" t="s">
        <v>75</v>
      </c>
      <c r="D561" s="310">
        <v>7.26</v>
      </c>
      <c r="E561" s="337"/>
    </row>
    <row r="562" spans="1:5">
      <c r="A562" s="336">
        <v>431</v>
      </c>
      <c r="B562" s="336" t="s">
        <v>568</v>
      </c>
      <c r="C562" s="309"/>
      <c r="D562" s="310"/>
      <c r="E562" s="337"/>
    </row>
    <row r="563" spans="1:5" ht="30">
      <c r="A563" s="336">
        <v>43113</v>
      </c>
      <c r="B563" s="336" t="s">
        <v>569</v>
      </c>
      <c r="C563" s="309" t="s">
        <v>75</v>
      </c>
      <c r="D563" s="310">
        <v>29.73</v>
      </c>
      <c r="E563" s="337"/>
    </row>
    <row r="564" spans="1:5">
      <c r="A564" s="336">
        <v>43127</v>
      </c>
      <c r="B564" s="336" t="s">
        <v>570</v>
      </c>
      <c r="C564" s="309" t="s">
        <v>75</v>
      </c>
      <c r="D564" s="310">
        <v>1.52</v>
      </c>
      <c r="E564" s="337"/>
    </row>
    <row r="565" spans="1:5" ht="30">
      <c r="A565" s="336">
        <v>43137</v>
      </c>
      <c r="B565" s="336" t="s">
        <v>571</v>
      </c>
      <c r="C565" s="309" t="s">
        <v>75</v>
      </c>
      <c r="D565" s="310">
        <v>33.67</v>
      </c>
      <c r="E565" s="337"/>
    </row>
    <row r="566" spans="1:5">
      <c r="A566" s="336">
        <v>43149</v>
      </c>
      <c r="B566" s="336" t="s">
        <v>572</v>
      </c>
      <c r="C566" s="309" t="s">
        <v>75</v>
      </c>
      <c r="D566" s="310">
        <v>9.0500000000000007</v>
      </c>
      <c r="E566" s="337"/>
    </row>
    <row r="567" spans="1:5">
      <c r="A567" s="336">
        <v>43150</v>
      </c>
      <c r="B567" s="336" t="s">
        <v>573</v>
      </c>
      <c r="C567" s="309" t="s">
        <v>75</v>
      </c>
      <c r="D567" s="310">
        <v>31.71</v>
      </c>
      <c r="E567" s="337"/>
    </row>
    <row r="568" spans="1:5" ht="30">
      <c r="A568" s="336">
        <v>43160</v>
      </c>
      <c r="B568" s="336" t="s">
        <v>574</v>
      </c>
      <c r="C568" s="309" t="s">
        <v>75</v>
      </c>
      <c r="D568" s="310">
        <v>10.92</v>
      </c>
      <c r="E568" s="337"/>
    </row>
    <row r="569" spans="1:5" ht="30">
      <c r="A569" s="336">
        <v>43174</v>
      </c>
      <c r="B569" s="336" t="s">
        <v>575</v>
      </c>
      <c r="C569" s="309" t="s">
        <v>75</v>
      </c>
      <c r="D569" s="310">
        <v>15.64</v>
      </c>
      <c r="E569" s="337"/>
    </row>
    <row r="570" spans="1:5" ht="30">
      <c r="A570" s="336">
        <v>43175</v>
      </c>
      <c r="B570" s="336" t="s">
        <v>576</v>
      </c>
      <c r="C570" s="309" t="s">
        <v>75</v>
      </c>
      <c r="D570" s="310">
        <v>3.06</v>
      </c>
      <c r="E570" s="337"/>
    </row>
    <row r="571" spans="1:5" ht="30">
      <c r="A571" s="336">
        <v>43180</v>
      </c>
      <c r="B571" s="336" t="s">
        <v>577</v>
      </c>
      <c r="C571" s="309" t="s">
        <v>75</v>
      </c>
      <c r="D571" s="310">
        <v>5</v>
      </c>
      <c r="E571" s="337"/>
    </row>
    <row r="572" spans="1:5" ht="30">
      <c r="A572" s="336">
        <v>43190</v>
      </c>
      <c r="B572" s="336" t="s">
        <v>578</v>
      </c>
      <c r="C572" s="309" t="s">
        <v>75</v>
      </c>
      <c r="D572" s="310">
        <v>23.72</v>
      </c>
      <c r="E572" s="337"/>
    </row>
    <row r="573" spans="1:5" ht="30">
      <c r="A573" s="336">
        <v>43193</v>
      </c>
      <c r="B573" s="336" t="s">
        <v>579</v>
      </c>
      <c r="C573" s="309" t="s">
        <v>75</v>
      </c>
      <c r="D573" s="310">
        <v>4.5</v>
      </c>
      <c r="E573" s="337"/>
    </row>
    <row r="574" spans="1:5" ht="30">
      <c r="A574" s="336">
        <v>43194</v>
      </c>
      <c r="B574" s="336" t="s">
        <v>580</v>
      </c>
      <c r="C574" s="309" t="s">
        <v>75</v>
      </c>
      <c r="D574" s="310">
        <v>119.2</v>
      </c>
      <c r="E574" s="337"/>
    </row>
    <row r="575" spans="1:5" ht="30">
      <c r="A575" s="336">
        <v>43199</v>
      </c>
      <c r="B575" s="336" t="s">
        <v>581</v>
      </c>
      <c r="C575" s="309" t="s">
        <v>75</v>
      </c>
      <c r="D575" s="310">
        <v>67.260000000000005</v>
      </c>
      <c r="E575" s="337"/>
    </row>
    <row r="576" spans="1:5">
      <c r="A576" s="336">
        <v>432</v>
      </c>
      <c r="B576" s="336" t="s">
        <v>568</v>
      </c>
      <c r="C576" s="309"/>
      <c r="D576" s="310"/>
      <c r="E576" s="337"/>
    </row>
    <row r="577" spans="1:5" ht="30">
      <c r="A577" s="335">
        <v>43204</v>
      </c>
      <c r="B577" s="368" t="s">
        <v>582</v>
      </c>
      <c r="C577" s="369" t="s">
        <v>75</v>
      </c>
      <c r="D577" s="369">
        <v>36.81</v>
      </c>
      <c r="E577" s="337"/>
    </row>
    <row r="578" spans="1:5" ht="30">
      <c r="A578" s="336">
        <v>43205</v>
      </c>
      <c r="B578" s="336" t="s">
        <v>583</v>
      </c>
      <c r="C578" s="309" t="s">
        <v>75</v>
      </c>
      <c r="D578" s="310">
        <v>1.46</v>
      </c>
      <c r="E578" s="337"/>
    </row>
    <row r="579" spans="1:5" ht="30">
      <c r="A579" s="336">
        <v>43206</v>
      </c>
      <c r="B579" s="336" t="s">
        <v>584</v>
      </c>
      <c r="C579" s="309" t="s">
        <v>75</v>
      </c>
      <c r="D579" s="310">
        <v>2.17</v>
      </c>
      <c r="E579" s="370"/>
    </row>
    <row r="580" spans="1:5" ht="30">
      <c r="A580" s="336">
        <v>43236</v>
      </c>
      <c r="B580" s="336" t="s">
        <v>585</v>
      </c>
      <c r="C580" s="309" t="s">
        <v>75</v>
      </c>
      <c r="D580" s="310">
        <v>52.64</v>
      </c>
      <c r="E580" s="337"/>
    </row>
    <row r="581" spans="1:5" ht="30">
      <c r="A581" s="336">
        <v>43243</v>
      </c>
      <c r="B581" s="336" t="s">
        <v>586</v>
      </c>
      <c r="C581" s="309" t="s">
        <v>71</v>
      </c>
      <c r="D581" s="310">
        <v>51.02</v>
      </c>
      <c r="E581" s="337"/>
    </row>
    <row r="582" spans="1:5" ht="30">
      <c r="A582" s="336">
        <v>43253</v>
      </c>
      <c r="B582" s="336" t="s">
        <v>587</v>
      </c>
      <c r="C582" s="309" t="s">
        <v>75</v>
      </c>
      <c r="D582" s="310">
        <v>135.68</v>
      </c>
      <c r="E582" s="337"/>
    </row>
    <row r="583" spans="1:5" ht="45">
      <c r="A583" s="336">
        <v>43262</v>
      </c>
      <c r="B583" s="336" t="s">
        <v>25344</v>
      </c>
      <c r="C583" s="309" t="s">
        <v>75</v>
      </c>
      <c r="D583" s="310">
        <v>4.26</v>
      </c>
      <c r="E583" s="337"/>
    </row>
    <row r="584" spans="1:5">
      <c r="A584" s="336">
        <v>433</v>
      </c>
      <c r="B584" s="336" t="s">
        <v>588</v>
      </c>
      <c r="C584" s="309"/>
      <c r="D584" s="310"/>
      <c r="E584" s="337"/>
    </row>
    <row r="585" spans="1:5" ht="45">
      <c r="A585" s="336">
        <v>43337</v>
      </c>
      <c r="B585" s="336" t="s">
        <v>25345</v>
      </c>
      <c r="C585" s="309" t="s">
        <v>75</v>
      </c>
      <c r="D585" s="310">
        <v>6.37</v>
      </c>
      <c r="E585" s="337"/>
    </row>
    <row r="586" spans="1:5">
      <c r="A586" s="336">
        <v>434</v>
      </c>
      <c r="B586" s="336" t="s">
        <v>589</v>
      </c>
      <c r="C586" s="309"/>
      <c r="D586" s="310"/>
      <c r="E586" s="337"/>
    </row>
    <row r="587" spans="1:5">
      <c r="A587" s="336">
        <v>43441</v>
      </c>
      <c r="B587" s="336" t="s">
        <v>590</v>
      </c>
      <c r="C587" s="309" t="s">
        <v>75</v>
      </c>
      <c r="D587" s="310">
        <v>0.98</v>
      </c>
      <c r="E587" s="337"/>
    </row>
    <row r="588" spans="1:5">
      <c r="A588" s="336">
        <v>435</v>
      </c>
      <c r="B588" s="336" t="s">
        <v>591</v>
      </c>
      <c r="C588" s="309"/>
      <c r="D588" s="310"/>
      <c r="E588" s="337"/>
    </row>
    <row r="589" spans="1:5" ht="30">
      <c r="A589" s="336">
        <v>43540</v>
      </c>
      <c r="B589" s="336" t="s">
        <v>592</v>
      </c>
      <c r="C589" s="309" t="s">
        <v>113</v>
      </c>
      <c r="D589" s="310">
        <v>2183.33</v>
      </c>
      <c r="E589" s="337"/>
    </row>
    <row r="590" spans="1:5">
      <c r="A590" s="336">
        <v>43585</v>
      </c>
      <c r="B590" s="336" t="s">
        <v>593</v>
      </c>
      <c r="C590" s="309" t="s">
        <v>113</v>
      </c>
      <c r="D590" s="310">
        <v>2216.67</v>
      </c>
      <c r="E590" s="337"/>
    </row>
    <row r="591" spans="1:5">
      <c r="A591" s="335">
        <v>43587</v>
      </c>
      <c r="B591" s="368" t="s">
        <v>594</v>
      </c>
      <c r="C591" s="369" t="s">
        <v>113</v>
      </c>
      <c r="D591" s="369">
        <v>2769.67</v>
      </c>
      <c r="E591" s="337"/>
    </row>
    <row r="592" spans="1:5" ht="30">
      <c r="A592" s="336">
        <v>43591</v>
      </c>
      <c r="B592" s="336" t="s">
        <v>595</v>
      </c>
      <c r="C592" s="309" t="s">
        <v>113</v>
      </c>
      <c r="D592" s="310">
        <v>2862</v>
      </c>
      <c r="E592" s="337"/>
    </row>
    <row r="593" spans="1:5" ht="30">
      <c r="A593" s="336">
        <v>43593</v>
      </c>
      <c r="B593" s="336" t="s">
        <v>596</v>
      </c>
      <c r="C593" s="309" t="s">
        <v>113</v>
      </c>
      <c r="D593" s="310">
        <v>2862</v>
      </c>
      <c r="E593" s="370"/>
    </row>
    <row r="594" spans="1:5">
      <c r="A594" s="336">
        <v>436</v>
      </c>
      <c r="B594" s="336" t="s">
        <v>597</v>
      </c>
      <c r="C594" s="309"/>
      <c r="D594" s="310"/>
      <c r="E594" s="337"/>
    </row>
    <row r="595" spans="1:5">
      <c r="A595" s="336">
        <v>43620</v>
      </c>
      <c r="B595" s="336" t="s">
        <v>598</v>
      </c>
      <c r="C595" s="309" t="s">
        <v>113</v>
      </c>
      <c r="D595" s="310">
        <v>201</v>
      </c>
      <c r="E595" s="337"/>
    </row>
    <row r="596" spans="1:5">
      <c r="A596" s="336">
        <v>43627</v>
      </c>
      <c r="B596" s="336" t="s">
        <v>599</v>
      </c>
      <c r="C596" s="309" t="s">
        <v>113</v>
      </c>
      <c r="D596" s="310">
        <v>883.67</v>
      </c>
      <c r="E596" s="337"/>
    </row>
    <row r="597" spans="1:5" ht="30">
      <c r="A597" s="336">
        <v>43648</v>
      </c>
      <c r="B597" s="336" t="s">
        <v>600</v>
      </c>
      <c r="C597" s="309" t="s">
        <v>113</v>
      </c>
      <c r="D597" s="310">
        <v>7119.33</v>
      </c>
      <c r="E597" s="337"/>
    </row>
    <row r="598" spans="1:5">
      <c r="A598" s="336">
        <v>43657</v>
      </c>
      <c r="B598" s="336" t="s">
        <v>601</v>
      </c>
      <c r="C598" s="309" t="s">
        <v>113</v>
      </c>
      <c r="D598" s="310">
        <v>6935</v>
      </c>
      <c r="E598" s="337"/>
    </row>
    <row r="599" spans="1:5">
      <c r="A599" s="335">
        <v>437</v>
      </c>
      <c r="B599" s="368" t="s">
        <v>362</v>
      </c>
      <c r="C599" s="369"/>
      <c r="D599" s="369"/>
      <c r="E599" s="337"/>
    </row>
    <row r="600" spans="1:5">
      <c r="A600" s="336">
        <v>43702</v>
      </c>
      <c r="B600" s="336" t="s">
        <v>602</v>
      </c>
      <c r="C600" s="309" t="s">
        <v>113</v>
      </c>
      <c r="D600" s="310">
        <v>5.81</v>
      </c>
      <c r="E600" s="337"/>
    </row>
    <row r="601" spans="1:5" ht="30">
      <c r="A601" s="335">
        <v>43792</v>
      </c>
      <c r="B601" s="368" t="s">
        <v>3951</v>
      </c>
      <c r="C601" s="369" t="s">
        <v>113</v>
      </c>
      <c r="D601" s="369">
        <v>3.58</v>
      </c>
      <c r="E601" s="370"/>
    </row>
    <row r="602" spans="1:5" ht="30">
      <c r="A602" s="336">
        <v>43795</v>
      </c>
      <c r="B602" s="336" t="s">
        <v>3952</v>
      </c>
      <c r="C602" s="309" t="s">
        <v>113</v>
      </c>
      <c r="D602" s="310">
        <v>2.79</v>
      </c>
      <c r="E602" s="337"/>
    </row>
    <row r="603" spans="1:5">
      <c r="A603" s="335">
        <v>438</v>
      </c>
      <c r="B603" s="368" t="s">
        <v>522</v>
      </c>
      <c r="C603" s="369"/>
      <c r="D603" s="369"/>
      <c r="E603" s="370"/>
    </row>
    <row r="604" spans="1:5" ht="30">
      <c r="A604" s="336">
        <v>43807</v>
      </c>
      <c r="B604" s="336" t="s">
        <v>2445</v>
      </c>
      <c r="C604" s="309" t="s">
        <v>113</v>
      </c>
      <c r="D604" s="311">
        <v>614</v>
      </c>
      <c r="E604" s="337"/>
    </row>
    <row r="605" spans="1:5" ht="30">
      <c r="A605" s="336">
        <v>43835</v>
      </c>
      <c r="B605" s="336" t="s">
        <v>603</v>
      </c>
      <c r="C605" s="309" t="s">
        <v>113</v>
      </c>
      <c r="D605" s="311">
        <v>43.67</v>
      </c>
      <c r="E605" s="370"/>
    </row>
    <row r="606" spans="1:5" ht="30">
      <c r="A606" s="336">
        <v>43836</v>
      </c>
      <c r="B606" s="336" t="s">
        <v>604</v>
      </c>
      <c r="C606" s="309" t="s">
        <v>113</v>
      </c>
      <c r="D606" s="311">
        <v>83.48</v>
      </c>
      <c r="E606" s="337"/>
    </row>
    <row r="607" spans="1:5" ht="30">
      <c r="A607" s="336">
        <v>43837</v>
      </c>
      <c r="B607" s="336" t="s">
        <v>605</v>
      </c>
      <c r="C607" s="309" t="s">
        <v>113</v>
      </c>
      <c r="D607" s="311">
        <v>430.33</v>
      </c>
      <c r="E607" s="337"/>
    </row>
    <row r="608" spans="1:5" ht="30">
      <c r="A608" s="336">
        <v>43838</v>
      </c>
      <c r="B608" s="336" t="s">
        <v>606</v>
      </c>
      <c r="C608" s="309" t="s">
        <v>113</v>
      </c>
      <c r="D608" s="311">
        <v>530.33000000000004</v>
      </c>
      <c r="E608" s="337"/>
    </row>
    <row r="609" spans="1:5">
      <c r="A609" s="336">
        <v>440</v>
      </c>
      <c r="B609" s="336" t="s">
        <v>607</v>
      </c>
      <c r="C609" s="309"/>
      <c r="D609" s="311"/>
      <c r="E609" s="337"/>
    </row>
    <row r="610" spans="1:5">
      <c r="A610" s="336">
        <v>44014</v>
      </c>
      <c r="B610" s="336" t="s">
        <v>608</v>
      </c>
      <c r="C610" s="309" t="s">
        <v>113</v>
      </c>
      <c r="D610" s="310">
        <v>28.75</v>
      </c>
      <c r="E610" s="337"/>
    </row>
    <row r="611" spans="1:5">
      <c r="A611" s="335">
        <v>44034</v>
      </c>
      <c r="B611" s="368" t="s">
        <v>609</v>
      </c>
      <c r="C611" s="369" t="s">
        <v>113</v>
      </c>
      <c r="D611" s="369">
        <v>28.75</v>
      </c>
      <c r="E611" s="337"/>
    </row>
    <row r="612" spans="1:5">
      <c r="A612" s="336">
        <v>44059</v>
      </c>
      <c r="B612" s="336" t="s">
        <v>610</v>
      </c>
      <c r="C612" s="309" t="s">
        <v>113</v>
      </c>
      <c r="D612" s="310">
        <v>28.75</v>
      </c>
      <c r="E612" s="337"/>
    </row>
    <row r="613" spans="1:5">
      <c r="A613" s="336">
        <v>44097</v>
      </c>
      <c r="B613" s="336" t="s">
        <v>611</v>
      </c>
      <c r="C613" s="309" t="s">
        <v>113</v>
      </c>
      <c r="D613" s="310">
        <v>48.68</v>
      </c>
      <c r="E613" s="370"/>
    </row>
    <row r="614" spans="1:5">
      <c r="A614" s="336">
        <v>441</v>
      </c>
      <c r="B614" s="336" t="s">
        <v>612</v>
      </c>
      <c r="C614" s="309"/>
      <c r="D614" s="311"/>
      <c r="E614" s="337"/>
    </row>
    <row r="615" spans="1:5">
      <c r="A615" s="336">
        <v>44112</v>
      </c>
      <c r="B615" s="336" t="s">
        <v>613</v>
      </c>
      <c r="C615" s="309" t="s">
        <v>113</v>
      </c>
      <c r="D615" s="311">
        <v>48.11</v>
      </c>
      <c r="E615" s="337"/>
    </row>
    <row r="616" spans="1:5">
      <c r="A616" s="335">
        <v>44128</v>
      </c>
      <c r="B616" s="368" t="s">
        <v>614</v>
      </c>
      <c r="C616" s="369" t="s">
        <v>113</v>
      </c>
      <c r="D616" s="369">
        <v>50.65</v>
      </c>
      <c r="E616" s="337"/>
    </row>
    <row r="617" spans="1:5">
      <c r="A617" s="336">
        <v>444</v>
      </c>
      <c r="B617" s="336" t="s">
        <v>615</v>
      </c>
      <c r="C617" s="309"/>
      <c r="D617" s="310"/>
      <c r="E617" s="337"/>
    </row>
    <row r="618" spans="1:5" ht="30">
      <c r="A618" s="336">
        <v>44481</v>
      </c>
      <c r="B618" s="336" t="s">
        <v>616</v>
      </c>
      <c r="C618" s="309" t="s">
        <v>113</v>
      </c>
      <c r="D618" s="310">
        <v>2283.31</v>
      </c>
      <c r="E618" s="370"/>
    </row>
    <row r="619" spans="1:5">
      <c r="A619" s="336">
        <v>445</v>
      </c>
      <c r="B619" s="336" t="s">
        <v>617</v>
      </c>
      <c r="C619" s="309"/>
      <c r="D619" s="310"/>
      <c r="E619" s="337"/>
    </row>
    <row r="620" spans="1:5" ht="30">
      <c r="A620" s="335">
        <v>44505</v>
      </c>
      <c r="B620" s="368" t="s">
        <v>618</v>
      </c>
      <c r="C620" s="369" t="s">
        <v>113</v>
      </c>
      <c r="D620" s="369">
        <v>15.86</v>
      </c>
      <c r="E620" s="337"/>
    </row>
    <row r="621" spans="1:5" ht="30">
      <c r="A621" s="336">
        <v>44508</v>
      </c>
      <c r="B621" s="336" t="s">
        <v>619</v>
      </c>
      <c r="C621" s="309" t="s">
        <v>113</v>
      </c>
      <c r="D621" s="310">
        <v>15.86</v>
      </c>
      <c r="E621" s="337"/>
    </row>
    <row r="622" spans="1:5" ht="30">
      <c r="A622" s="336">
        <v>44530</v>
      </c>
      <c r="B622" s="336" t="s">
        <v>620</v>
      </c>
      <c r="C622" s="309" t="s">
        <v>113</v>
      </c>
      <c r="D622" s="310">
        <v>97.42</v>
      </c>
      <c r="E622" s="370"/>
    </row>
    <row r="623" spans="1:5" ht="30">
      <c r="A623" s="336">
        <v>44552</v>
      </c>
      <c r="B623" s="336" t="s">
        <v>621</v>
      </c>
      <c r="C623" s="309" t="s">
        <v>113</v>
      </c>
      <c r="D623" s="310">
        <v>15.86</v>
      </c>
      <c r="E623" s="337"/>
    </row>
    <row r="624" spans="1:5" ht="30">
      <c r="A624" s="336">
        <v>44561</v>
      </c>
      <c r="B624" s="336" t="s">
        <v>30849</v>
      </c>
      <c r="C624" s="309" t="s">
        <v>113</v>
      </c>
      <c r="D624" s="310">
        <v>227.62</v>
      </c>
      <c r="E624" s="337"/>
    </row>
    <row r="625" spans="1:5" ht="30">
      <c r="A625" s="336">
        <v>44562</v>
      </c>
      <c r="B625" s="336" t="s">
        <v>622</v>
      </c>
      <c r="C625" s="309" t="s">
        <v>113</v>
      </c>
      <c r="D625" s="310">
        <v>103.64</v>
      </c>
      <c r="E625" s="337"/>
    </row>
    <row r="626" spans="1:5" ht="30">
      <c r="A626" s="335">
        <v>44575</v>
      </c>
      <c r="B626" s="368" t="s">
        <v>623</v>
      </c>
      <c r="C626" s="369" t="s">
        <v>113</v>
      </c>
      <c r="D626" s="369">
        <v>97.42</v>
      </c>
      <c r="E626" s="337"/>
    </row>
    <row r="627" spans="1:5" ht="30">
      <c r="A627" s="336">
        <v>44582</v>
      </c>
      <c r="B627" s="336" t="s">
        <v>30850</v>
      </c>
      <c r="C627" s="309" t="s">
        <v>113</v>
      </c>
      <c r="D627" s="310">
        <v>284.27999999999997</v>
      </c>
      <c r="E627" s="337"/>
    </row>
    <row r="628" spans="1:5">
      <c r="A628" s="336">
        <v>446</v>
      </c>
      <c r="B628" s="336" t="s">
        <v>615</v>
      </c>
      <c r="C628" s="309"/>
      <c r="D628" s="310"/>
      <c r="E628" s="370"/>
    </row>
    <row r="629" spans="1:5" ht="30">
      <c r="A629" s="336">
        <v>44618</v>
      </c>
      <c r="B629" s="336" t="s">
        <v>624</v>
      </c>
      <c r="C629" s="309" t="s">
        <v>113</v>
      </c>
      <c r="D629" s="310">
        <v>97.42</v>
      </c>
      <c r="E629" s="337"/>
    </row>
    <row r="630" spans="1:5" ht="30">
      <c r="A630" s="336">
        <v>44659</v>
      </c>
      <c r="B630" s="336" t="s">
        <v>625</v>
      </c>
      <c r="C630" s="309" t="s">
        <v>113</v>
      </c>
      <c r="D630" s="310">
        <v>6.65</v>
      </c>
      <c r="E630" s="337"/>
    </row>
    <row r="631" spans="1:5" ht="30">
      <c r="A631" s="336">
        <v>44660</v>
      </c>
      <c r="B631" s="336" t="s">
        <v>626</v>
      </c>
      <c r="C631" s="309" t="s">
        <v>113</v>
      </c>
      <c r="D631" s="310">
        <v>6.65</v>
      </c>
      <c r="E631" s="337"/>
    </row>
    <row r="632" spans="1:5" ht="30">
      <c r="A632" s="335">
        <v>44661</v>
      </c>
      <c r="B632" s="368" t="s">
        <v>627</v>
      </c>
      <c r="C632" s="369" t="s">
        <v>113</v>
      </c>
      <c r="D632" s="369">
        <v>6.65</v>
      </c>
      <c r="E632" s="337"/>
    </row>
    <row r="633" spans="1:5" ht="30">
      <c r="A633" s="336">
        <v>44662</v>
      </c>
      <c r="B633" s="336" t="s">
        <v>628</v>
      </c>
      <c r="C633" s="309" t="s">
        <v>113</v>
      </c>
      <c r="D633" s="310">
        <v>6.65</v>
      </c>
      <c r="E633" s="337"/>
    </row>
    <row r="634" spans="1:5" ht="30">
      <c r="A634" s="336">
        <v>44663</v>
      </c>
      <c r="B634" s="336" t="s">
        <v>629</v>
      </c>
      <c r="C634" s="309" t="s">
        <v>113</v>
      </c>
      <c r="D634" s="310">
        <v>8.2200000000000006</v>
      </c>
      <c r="E634" s="370"/>
    </row>
    <row r="635" spans="1:5" ht="30">
      <c r="A635" s="335">
        <v>44664</v>
      </c>
      <c r="B635" s="368" t="s">
        <v>630</v>
      </c>
      <c r="C635" s="369" t="s">
        <v>113</v>
      </c>
      <c r="D635" s="369">
        <v>27</v>
      </c>
      <c r="E635" s="337"/>
    </row>
    <row r="636" spans="1:5" ht="30">
      <c r="A636" s="336">
        <v>44665</v>
      </c>
      <c r="B636" s="336" t="s">
        <v>631</v>
      </c>
      <c r="C636" s="309" t="s">
        <v>113</v>
      </c>
      <c r="D636" s="311">
        <v>27</v>
      </c>
      <c r="E636" s="337"/>
    </row>
    <row r="637" spans="1:5" ht="30">
      <c r="A637" s="335">
        <v>44666</v>
      </c>
      <c r="B637" s="368" t="s">
        <v>632</v>
      </c>
      <c r="C637" s="369" t="s">
        <v>113</v>
      </c>
      <c r="D637" s="369">
        <v>27</v>
      </c>
      <c r="E637" s="370"/>
    </row>
    <row r="638" spans="1:5" ht="30">
      <c r="A638" s="336">
        <v>44667</v>
      </c>
      <c r="B638" s="336" t="s">
        <v>633</v>
      </c>
      <c r="C638" s="309" t="s">
        <v>113</v>
      </c>
      <c r="D638" s="310">
        <v>27</v>
      </c>
      <c r="E638" s="337"/>
    </row>
    <row r="639" spans="1:5" ht="30">
      <c r="A639" s="336">
        <v>44668</v>
      </c>
      <c r="B639" s="336" t="s">
        <v>634</v>
      </c>
      <c r="C639" s="309" t="s">
        <v>113</v>
      </c>
      <c r="D639" s="310">
        <v>28.41</v>
      </c>
      <c r="E639" s="370"/>
    </row>
    <row r="640" spans="1:5" ht="30">
      <c r="A640" s="336">
        <v>44669</v>
      </c>
      <c r="B640" s="336" t="s">
        <v>635</v>
      </c>
      <c r="C640" s="309" t="s">
        <v>113</v>
      </c>
      <c r="D640" s="310">
        <v>28.41</v>
      </c>
      <c r="E640" s="337"/>
    </row>
    <row r="641" spans="1:5" ht="30">
      <c r="A641" s="336">
        <v>44670</v>
      </c>
      <c r="B641" s="336" t="s">
        <v>636</v>
      </c>
      <c r="C641" s="309" t="s">
        <v>113</v>
      </c>
      <c r="D641" s="310">
        <v>37.39</v>
      </c>
      <c r="E641" s="337"/>
    </row>
    <row r="642" spans="1:5" ht="30">
      <c r="A642" s="336">
        <v>44671</v>
      </c>
      <c r="B642" s="336" t="s">
        <v>637</v>
      </c>
      <c r="C642" s="309" t="s">
        <v>113</v>
      </c>
      <c r="D642" s="310">
        <v>37.39</v>
      </c>
      <c r="E642" s="337"/>
    </row>
    <row r="643" spans="1:5" ht="30">
      <c r="A643" s="336">
        <v>44672</v>
      </c>
      <c r="B643" s="336" t="s">
        <v>638</v>
      </c>
      <c r="C643" s="309" t="s">
        <v>113</v>
      </c>
      <c r="D643" s="310">
        <v>37.39</v>
      </c>
      <c r="E643" s="337"/>
    </row>
    <row r="644" spans="1:5" ht="30">
      <c r="A644" s="336">
        <v>44673</v>
      </c>
      <c r="B644" s="336" t="s">
        <v>639</v>
      </c>
      <c r="C644" s="309" t="s">
        <v>113</v>
      </c>
      <c r="D644" s="310">
        <v>37.39</v>
      </c>
      <c r="E644" s="337"/>
    </row>
    <row r="645" spans="1:5" ht="30">
      <c r="A645" s="336">
        <v>44674</v>
      </c>
      <c r="B645" s="336" t="s">
        <v>640</v>
      </c>
      <c r="C645" s="309" t="s">
        <v>113</v>
      </c>
      <c r="D645" s="310">
        <v>48.51</v>
      </c>
      <c r="E645" s="337"/>
    </row>
    <row r="646" spans="1:5" ht="30">
      <c r="A646" s="336">
        <v>44675</v>
      </c>
      <c r="B646" s="336" t="s">
        <v>641</v>
      </c>
      <c r="C646" s="309" t="s">
        <v>113</v>
      </c>
      <c r="D646" s="310">
        <v>48.51</v>
      </c>
      <c r="E646" s="337"/>
    </row>
    <row r="647" spans="1:5" ht="30">
      <c r="A647" s="336">
        <v>44676</v>
      </c>
      <c r="B647" s="336" t="s">
        <v>642</v>
      </c>
      <c r="C647" s="309" t="s">
        <v>113</v>
      </c>
      <c r="D647" s="310">
        <v>103.64</v>
      </c>
      <c r="E647" s="337"/>
    </row>
    <row r="648" spans="1:5">
      <c r="A648" s="336">
        <v>447</v>
      </c>
      <c r="B648" s="336" t="s">
        <v>615</v>
      </c>
      <c r="C648" s="309"/>
      <c r="D648" s="310"/>
      <c r="E648" s="337"/>
    </row>
    <row r="649" spans="1:5" ht="30">
      <c r="A649" s="335">
        <v>44711</v>
      </c>
      <c r="B649" s="368" t="s">
        <v>643</v>
      </c>
      <c r="C649" s="369" t="s">
        <v>113</v>
      </c>
      <c r="D649" s="369">
        <v>103.64</v>
      </c>
      <c r="E649" s="337"/>
    </row>
    <row r="650" spans="1:5" ht="30">
      <c r="A650" s="336">
        <v>44712</v>
      </c>
      <c r="B650" s="336" t="s">
        <v>644</v>
      </c>
      <c r="C650" s="309" t="s">
        <v>113</v>
      </c>
      <c r="D650" s="310">
        <v>58.93</v>
      </c>
      <c r="E650" s="337"/>
    </row>
    <row r="651" spans="1:5" ht="30">
      <c r="A651" s="336">
        <v>44715</v>
      </c>
      <c r="B651" s="336" t="s">
        <v>645</v>
      </c>
      <c r="C651" s="309" t="s">
        <v>113</v>
      </c>
      <c r="D651" s="310">
        <v>6.65</v>
      </c>
      <c r="E651" s="370"/>
    </row>
    <row r="652" spans="1:5" ht="30">
      <c r="A652" s="336">
        <v>44735</v>
      </c>
      <c r="B652" s="336" t="s">
        <v>14055</v>
      </c>
      <c r="C652" s="309" t="s">
        <v>113</v>
      </c>
      <c r="D652" s="310">
        <v>106.78</v>
      </c>
      <c r="E652" s="337"/>
    </row>
    <row r="653" spans="1:5" ht="30">
      <c r="A653" s="336">
        <v>44736</v>
      </c>
      <c r="B653" s="336" t="s">
        <v>30851</v>
      </c>
      <c r="C653" s="309" t="s">
        <v>113</v>
      </c>
      <c r="D653" s="310">
        <v>106.78</v>
      </c>
      <c r="E653" s="337"/>
    </row>
    <row r="654" spans="1:5" ht="30">
      <c r="A654" s="336">
        <v>44740</v>
      </c>
      <c r="B654" s="336" t="s">
        <v>646</v>
      </c>
      <c r="C654" s="309" t="s">
        <v>113</v>
      </c>
      <c r="D654" s="310">
        <v>11.37</v>
      </c>
      <c r="E654" s="337"/>
    </row>
    <row r="655" spans="1:5" ht="30">
      <c r="A655" s="336">
        <v>44760</v>
      </c>
      <c r="B655" s="336" t="s">
        <v>14056</v>
      </c>
      <c r="C655" s="309" t="s">
        <v>113</v>
      </c>
      <c r="D655" s="310">
        <v>27.1</v>
      </c>
      <c r="E655" s="337"/>
    </row>
    <row r="656" spans="1:5" ht="30">
      <c r="A656" s="336">
        <v>44781</v>
      </c>
      <c r="B656" s="336" t="s">
        <v>647</v>
      </c>
      <c r="C656" s="309" t="s">
        <v>113</v>
      </c>
      <c r="D656" s="310">
        <v>8.4600000000000009</v>
      </c>
      <c r="E656" s="337"/>
    </row>
    <row r="657" spans="1:5" ht="30">
      <c r="A657" s="336">
        <v>44783</v>
      </c>
      <c r="B657" s="336" t="s">
        <v>648</v>
      </c>
      <c r="C657" s="309" t="s">
        <v>113</v>
      </c>
      <c r="D657" s="310">
        <v>241.42</v>
      </c>
      <c r="E657" s="337"/>
    </row>
    <row r="658" spans="1:5" ht="30">
      <c r="A658" s="336">
        <v>44793</v>
      </c>
      <c r="B658" s="336" t="s">
        <v>649</v>
      </c>
      <c r="C658" s="309" t="s">
        <v>113</v>
      </c>
      <c r="D658" s="310">
        <v>1290.18</v>
      </c>
      <c r="E658" s="337"/>
    </row>
    <row r="659" spans="1:5">
      <c r="A659" s="336">
        <v>448</v>
      </c>
      <c r="B659" s="336" t="s">
        <v>615</v>
      </c>
      <c r="C659" s="309"/>
      <c r="D659" s="310"/>
      <c r="E659" s="337"/>
    </row>
    <row r="660" spans="1:5" ht="30">
      <c r="A660" s="336">
        <v>44805</v>
      </c>
      <c r="B660" s="336" t="s">
        <v>650</v>
      </c>
      <c r="C660" s="309" t="s">
        <v>113</v>
      </c>
      <c r="D660" s="310">
        <v>464.48</v>
      </c>
      <c r="E660" s="337"/>
    </row>
    <row r="661" spans="1:5" ht="30">
      <c r="A661" s="336">
        <v>44808</v>
      </c>
      <c r="B661" s="336" t="s">
        <v>14057</v>
      </c>
      <c r="C661" s="309" t="s">
        <v>113</v>
      </c>
      <c r="D661" s="310">
        <v>33.57</v>
      </c>
      <c r="E661" s="337"/>
    </row>
    <row r="662" spans="1:5" ht="30">
      <c r="A662" s="336">
        <v>44833</v>
      </c>
      <c r="B662" s="336" t="s">
        <v>651</v>
      </c>
      <c r="C662" s="309" t="s">
        <v>113</v>
      </c>
      <c r="D662" s="310">
        <v>11.37</v>
      </c>
      <c r="E662" s="337"/>
    </row>
    <row r="663" spans="1:5" ht="30">
      <c r="A663" s="336">
        <v>44851</v>
      </c>
      <c r="B663" s="336" t="s">
        <v>652</v>
      </c>
      <c r="C663" s="309" t="s">
        <v>113</v>
      </c>
      <c r="D663" s="310">
        <v>11.37</v>
      </c>
      <c r="E663" s="337"/>
    </row>
    <row r="664" spans="1:5" ht="30">
      <c r="A664" s="336">
        <v>44852</v>
      </c>
      <c r="B664" s="336" t="s">
        <v>653</v>
      </c>
      <c r="C664" s="309" t="s">
        <v>113</v>
      </c>
      <c r="D664" s="310">
        <v>43.93</v>
      </c>
      <c r="E664" s="337"/>
    </row>
    <row r="665" spans="1:5" ht="30">
      <c r="A665" s="336">
        <v>44871</v>
      </c>
      <c r="B665" s="336" t="s">
        <v>654</v>
      </c>
      <c r="C665" s="309" t="s">
        <v>113</v>
      </c>
      <c r="D665" s="310">
        <v>69.099999999999994</v>
      </c>
      <c r="E665" s="337"/>
    </row>
    <row r="666" spans="1:5">
      <c r="A666" s="336">
        <v>449</v>
      </c>
      <c r="B666" s="336" t="s">
        <v>655</v>
      </c>
      <c r="C666" s="309"/>
      <c r="D666" s="310"/>
      <c r="E666" s="337"/>
    </row>
    <row r="667" spans="1:5" ht="30">
      <c r="A667" s="336">
        <v>44905</v>
      </c>
      <c r="B667" s="336" t="s">
        <v>656</v>
      </c>
      <c r="C667" s="309" t="s">
        <v>113</v>
      </c>
      <c r="D667" s="310">
        <v>69.099999999999994</v>
      </c>
      <c r="E667" s="337"/>
    </row>
    <row r="668" spans="1:5" ht="30">
      <c r="A668" s="336">
        <v>44951</v>
      </c>
      <c r="B668" s="336" t="s">
        <v>14058</v>
      </c>
      <c r="C668" s="309" t="s">
        <v>113</v>
      </c>
      <c r="D668" s="310">
        <v>33.57</v>
      </c>
      <c r="E668" s="337"/>
    </row>
    <row r="669" spans="1:5">
      <c r="A669" s="335">
        <v>450</v>
      </c>
      <c r="B669" s="368" t="s">
        <v>657</v>
      </c>
      <c r="C669" s="369"/>
      <c r="D669" s="369"/>
      <c r="E669" s="337"/>
    </row>
    <row r="670" spans="1:5" ht="30">
      <c r="A670" s="336">
        <v>45001</v>
      </c>
      <c r="B670" s="336" t="s">
        <v>3953</v>
      </c>
      <c r="C670" s="309" t="s">
        <v>113</v>
      </c>
      <c r="D670" s="310">
        <v>13.62</v>
      </c>
      <c r="E670" s="337"/>
    </row>
    <row r="671" spans="1:5" ht="30">
      <c r="A671" s="336">
        <v>45002</v>
      </c>
      <c r="B671" s="336" t="s">
        <v>658</v>
      </c>
      <c r="C671" s="309" t="s">
        <v>113</v>
      </c>
      <c r="D671" s="310">
        <v>20.92</v>
      </c>
      <c r="E671" s="370"/>
    </row>
    <row r="672" spans="1:5" ht="30">
      <c r="A672" s="336">
        <v>45003</v>
      </c>
      <c r="B672" s="336" t="s">
        <v>659</v>
      </c>
      <c r="C672" s="309" t="s">
        <v>113</v>
      </c>
      <c r="D672" s="310">
        <v>26.8</v>
      </c>
      <c r="E672" s="337"/>
    </row>
    <row r="673" spans="1:5" ht="30">
      <c r="A673" s="336">
        <v>45005</v>
      </c>
      <c r="B673" s="336" t="s">
        <v>660</v>
      </c>
      <c r="C673" s="309" t="s">
        <v>113</v>
      </c>
      <c r="D673" s="310">
        <v>54.04</v>
      </c>
      <c r="E673" s="337"/>
    </row>
    <row r="674" spans="1:5">
      <c r="A674" s="336">
        <v>45017</v>
      </c>
      <c r="B674" s="336" t="s">
        <v>661</v>
      </c>
      <c r="C674" s="309" t="s">
        <v>113</v>
      </c>
      <c r="D674" s="310">
        <v>1.85</v>
      </c>
      <c r="E674" s="337"/>
    </row>
    <row r="675" spans="1:5" ht="30">
      <c r="A675" s="336">
        <v>45020</v>
      </c>
      <c r="B675" s="336" t="s">
        <v>662</v>
      </c>
      <c r="C675" s="309" t="s">
        <v>113</v>
      </c>
      <c r="D675" s="310">
        <v>2.92</v>
      </c>
      <c r="E675" s="337"/>
    </row>
    <row r="676" spans="1:5">
      <c r="A676" s="336">
        <v>45021</v>
      </c>
      <c r="B676" s="336" t="s">
        <v>663</v>
      </c>
      <c r="C676" s="309" t="s">
        <v>113</v>
      </c>
      <c r="D676" s="310">
        <v>2.92</v>
      </c>
      <c r="E676" s="337"/>
    </row>
    <row r="677" spans="1:5" ht="30">
      <c r="A677" s="336">
        <v>45035</v>
      </c>
      <c r="B677" s="336" t="s">
        <v>3954</v>
      </c>
      <c r="C677" s="309" t="s">
        <v>113</v>
      </c>
      <c r="D677" s="310">
        <v>59.36</v>
      </c>
      <c r="E677" s="337"/>
    </row>
    <row r="678" spans="1:5" ht="30">
      <c r="A678" s="336">
        <v>45037</v>
      </c>
      <c r="B678" s="336" t="s">
        <v>3955</v>
      </c>
      <c r="C678" s="309" t="s">
        <v>113</v>
      </c>
      <c r="D678" s="310">
        <v>196.65</v>
      </c>
      <c r="E678" s="337"/>
    </row>
    <row r="679" spans="1:5" ht="30">
      <c r="A679" s="336">
        <v>45044</v>
      </c>
      <c r="B679" s="336" t="s">
        <v>664</v>
      </c>
      <c r="C679" s="309" t="s">
        <v>113</v>
      </c>
      <c r="D679" s="310">
        <v>27.67</v>
      </c>
      <c r="E679" s="337"/>
    </row>
    <row r="680" spans="1:5">
      <c r="A680" s="335">
        <v>45067</v>
      </c>
      <c r="B680" s="368" t="s">
        <v>665</v>
      </c>
      <c r="C680" s="369" t="s">
        <v>113</v>
      </c>
      <c r="D680" s="369">
        <v>19.22</v>
      </c>
      <c r="E680" s="337"/>
    </row>
    <row r="681" spans="1:5" ht="30">
      <c r="A681" s="336">
        <v>451</v>
      </c>
      <c r="B681" s="336" t="s">
        <v>666</v>
      </c>
      <c r="C681" s="309"/>
      <c r="D681" s="310"/>
      <c r="E681" s="337"/>
    </row>
    <row r="682" spans="1:5">
      <c r="A682" s="336">
        <v>45104</v>
      </c>
      <c r="B682" s="336" t="s">
        <v>667</v>
      </c>
      <c r="C682" s="309" t="s">
        <v>113</v>
      </c>
      <c r="D682" s="310">
        <v>1.48</v>
      </c>
      <c r="E682" s="337"/>
    </row>
    <row r="683" spans="1:5" ht="30">
      <c r="A683" s="336">
        <v>452</v>
      </c>
      <c r="B683" s="336" t="s">
        <v>666</v>
      </c>
      <c r="C683" s="309"/>
      <c r="D683" s="310"/>
      <c r="E683" s="370"/>
    </row>
    <row r="684" spans="1:5" ht="30">
      <c r="A684" s="336">
        <v>45270</v>
      </c>
      <c r="B684" s="336" t="s">
        <v>668</v>
      </c>
      <c r="C684" s="309" t="s">
        <v>113</v>
      </c>
      <c r="D684" s="310">
        <v>9.86</v>
      </c>
      <c r="E684" s="337"/>
    </row>
    <row r="685" spans="1:5">
      <c r="A685" s="336">
        <v>453</v>
      </c>
      <c r="B685" s="336" t="s">
        <v>669</v>
      </c>
      <c r="C685" s="309"/>
      <c r="D685" s="310"/>
      <c r="E685" s="337"/>
    </row>
    <row r="686" spans="1:5" ht="30">
      <c r="A686" s="336">
        <v>45363</v>
      </c>
      <c r="B686" s="336" t="s">
        <v>670</v>
      </c>
      <c r="C686" s="309" t="s">
        <v>113</v>
      </c>
      <c r="D686" s="310">
        <v>215.4</v>
      </c>
      <c r="E686" s="337"/>
    </row>
    <row r="687" spans="1:5" ht="30">
      <c r="A687" s="335">
        <v>45364</v>
      </c>
      <c r="B687" s="368" t="s">
        <v>671</v>
      </c>
      <c r="C687" s="369" t="s">
        <v>113</v>
      </c>
      <c r="D687" s="369">
        <v>243.8</v>
      </c>
      <c r="E687" s="337"/>
    </row>
    <row r="688" spans="1:5" ht="30">
      <c r="A688" s="336">
        <v>45373</v>
      </c>
      <c r="B688" s="336" t="s">
        <v>672</v>
      </c>
      <c r="C688" s="309" t="s">
        <v>113</v>
      </c>
      <c r="D688" s="310">
        <v>167.19</v>
      </c>
      <c r="E688" s="337"/>
    </row>
    <row r="689" spans="1:5">
      <c r="A689" s="336">
        <v>454</v>
      </c>
      <c r="B689" s="336" t="s">
        <v>673</v>
      </c>
      <c r="C689" s="309"/>
      <c r="D689" s="310"/>
      <c r="E689" s="337"/>
    </row>
    <row r="690" spans="1:5" ht="30">
      <c r="A690" s="335">
        <v>45442</v>
      </c>
      <c r="B690" s="368" t="s">
        <v>674</v>
      </c>
      <c r="C690" s="369" t="s">
        <v>113</v>
      </c>
      <c r="D690" s="369">
        <v>2553.11</v>
      </c>
      <c r="E690" s="370"/>
    </row>
    <row r="691" spans="1:5" ht="30">
      <c r="A691" s="336">
        <v>455</v>
      </c>
      <c r="B691" s="336" t="s">
        <v>675</v>
      </c>
      <c r="C691" s="309"/>
      <c r="D691" s="310"/>
      <c r="E691" s="337"/>
    </row>
    <row r="692" spans="1:5" ht="30">
      <c r="A692" s="336">
        <v>45501</v>
      </c>
      <c r="B692" s="336" t="s">
        <v>14059</v>
      </c>
      <c r="C692" s="309" t="s">
        <v>113</v>
      </c>
      <c r="D692" s="310">
        <v>9.84</v>
      </c>
      <c r="E692" s="337"/>
    </row>
    <row r="693" spans="1:5" ht="30">
      <c r="A693" s="336">
        <v>45502</v>
      </c>
      <c r="B693" s="336" t="s">
        <v>14060</v>
      </c>
      <c r="C693" s="309" t="s">
        <v>113</v>
      </c>
      <c r="D693" s="310">
        <v>10.33</v>
      </c>
      <c r="E693" s="370"/>
    </row>
    <row r="694" spans="1:5" ht="30">
      <c r="A694" s="336">
        <v>45505</v>
      </c>
      <c r="B694" s="336" t="s">
        <v>14061</v>
      </c>
      <c r="C694" s="309" t="s">
        <v>113</v>
      </c>
      <c r="D694" s="310">
        <v>10.199999999999999</v>
      </c>
      <c r="E694" s="337"/>
    </row>
    <row r="695" spans="1:5" ht="30">
      <c r="A695" s="336">
        <v>45519</v>
      </c>
      <c r="B695" s="336" t="s">
        <v>14062</v>
      </c>
      <c r="C695" s="309" t="s">
        <v>113</v>
      </c>
      <c r="D695" s="310">
        <v>15.11</v>
      </c>
      <c r="E695" s="337"/>
    </row>
    <row r="696" spans="1:5" ht="30">
      <c r="A696" s="336">
        <v>45520</v>
      </c>
      <c r="B696" s="336" t="s">
        <v>14063</v>
      </c>
      <c r="C696" s="309" t="s">
        <v>113</v>
      </c>
      <c r="D696" s="310">
        <v>13.67</v>
      </c>
      <c r="E696" s="337"/>
    </row>
    <row r="697" spans="1:5" ht="30">
      <c r="A697" s="336">
        <v>45523</v>
      </c>
      <c r="B697" s="336" t="s">
        <v>676</v>
      </c>
      <c r="C697" s="309" t="s">
        <v>113</v>
      </c>
      <c r="D697" s="310">
        <v>12.56</v>
      </c>
      <c r="E697" s="337"/>
    </row>
    <row r="698" spans="1:5">
      <c r="A698" s="336">
        <v>45525</v>
      </c>
      <c r="B698" s="336" t="s">
        <v>677</v>
      </c>
      <c r="C698" s="309" t="s">
        <v>113</v>
      </c>
      <c r="D698" s="310">
        <v>5.16</v>
      </c>
      <c r="E698" s="337"/>
    </row>
    <row r="699" spans="1:5">
      <c r="A699" s="336">
        <v>45526</v>
      </c>
      <c r="B699" s="336" t="s">
        <v>678</v>
      </c>
      <c r="C699" s="309" t="s">
        <v>113</v>
      </c>
      <c r="D699" s="310">
        <v>9.84</v>
      </c>
      <c r="E699" s="337"/>
    </row>
    <row r="700" spans="1:5" ht="30">
      <c r="A700" s="336">
        <v>460</v>
      </c>
      <c r="B700" s="336" t="s">
        <v>679</v>
      </c>
      <c r="C700" s="309"/>
      <c r="D700" s="310"/>
      <c r="E700" s="337"/>
    </row>
    <row r="701" spans="1:5" ht="60">
      <c r="A701" s="336">
        <v>46001</v>
      </c>
      <c r="B701" s="336" t="s">
        <v>3956</v>
      </c>
      <c r="C701" s="309" t="s">
        <v>113</v>
      </c>
      <c r="D701" s="310">
        <v>60.83</v>
      </c>
      <c r="E701" s="337"/>
    </row>
    <row r="702" spans="1:5" ht="60">
      <c r="A702" s="335">
        <v>46002</v>
      </c>
      <c r="B702" s="368" t="s">
        <v>3957</v>
      </c>
      <c r="C702" s="369" t="s">
        <v>113</v>
      </c>
      <c r="D702" s="369">
        <v>80.48</v>
      </c>
      <c r="E702" s="337"/>
    </row>
    <row r="703" spans="1:5" ht="60">
      <c r="A703" s="336">
        <v>46003</v>
      </c>
      <c r="B703" s="336" t="s">
        <v>3958</v>
      </c>
      <c r="C703" s="309" t="s">
        <v>113</v>
      </c>
      <c r="D703" s="310">
        <v>108.19</v>
      </c>
      <c r="E703" s="337"/>
    </row>
    <row r="704" spans="1:5" ht="60">
      <c r="A704" s="335">
        <v>46004</v>
      </c>
      <c r="B704" s="368" t="s">
        <v>3959</v>
      </c>
      <c r="C704" s="369" t="s">
        <v>113</v>
      </c>
      <c r="D704" s="369">
        <v>152.57</v>
      </c>
      <c r="E704" s="337"/>
    </row>
    <row r="705" spans="1:5" ht="15" customHeight="1">
      <c r="A705" s="336">
        <v>46009</v>
      </c>
      <c r="B705" s="336" t="s">
        <v>3960</v>
      </c>
      <c r="C705" s="309" t="s">
        <v>113</v>
      </c>
      <c r="D705" s="310">
        <v>32.200000000000003</v>
      </c>
      <c r="E705" s="370"/>
    </row>
    <row r="706" spans="1:5" ht="30">
      <c r="A706" s="335">
        <v>46027</v>
      </c>
      <c r="B706" s="368" t="s">
        <v>680</v>
      </c>
      <c r="C706" s="369" t="s">
        <v>113</v>
      </c>
      <c r="D706" s="369">
        <v>21.52</v>
      </c>
      <c r="E706" s="337"/>
    </row>
    <row r="707" spans="1:5" ht="15" customHeight="1">
      <c r="A707" s="336">
        <v>46028</v>
      </c>
      <c r="B707" s="336" t="s">
        <v>681</v>
      </c>
      <c r="C707" s="309" t="s">
        <v>113</v>
      </c>
      <c r="D707" s="310">
        <v>48.74</v>
      </c>
      <c r="E707" s="370"/>
    </row>
    <row r="708" spans="1:5" ht="60">
      <c r="A708" s="336">
        <v>46036</v>
      </c>
      <c r="B708" s="336" t="s">
        <v>3961</v>
      </c>
      <c r="C708" s="309" t="s">
        <v>113</v>
      </c>
      <c r="D708" s="310">
        <v>50.16</v>
      </c>
      <c r="E708" s="337"/>
    </row>
    <row r="709" spans="1:5" ht="60">
      <c r="A709" s="336">
        <v>46038</v>
      </c>
      <c r="B709" s="336" t="s">
        <v>3962</v>
      </c>
      <c r="C709" s="309" t="s">
        <v>113</v>
      </c>
      <c r="D709" s="310">
        <v>181.63</v>
      </c>
      <c r="E709" s="370"/>
    </row>
    <row r="710" spans="1:5" ht="30">
      <c r="A710" s="336">
        <v>46058</v>
      </c>
      <c r="B710" s="336" t="s">
        <v>682</v>
      </c>
      <c r="C710" s="309" t="s">
        <v>113</v>
      </c>
      <c r="D710" s="310">
        <v>153.93</v>
      </c>
      <c r="E710" s="337"/>
    </row>
    <row r="711" spans="1:5" ht="60">
      <c r="A711" s="335">
        <v>46078</v>
      </c>
      <c r="B711" s="368" t="s">
        <v>3963</v>
      </c>
      <c r="C711" s="369" t="s">
        <v>113</v>
      </c>
      <c r="D711" s="369">
        <v>125.52</v>
      </c>
      <c r="E711" s="337"/>
    </row>
    <row r="712" spans="1:5">
      <c r="A712" s="336">
        <v>465</v>
      </c>
      <c r="B712" s="336" t="s">
        <v>683</v>
      </c>
      <c r="C712" s="309"/>
      <c r="D712" s="311"/>
      <c r="E712" s="337"/>
    </row>
    <row r="713" spans="1:5" ht="30">
      <c r="A713" s="335">
        <v>46501</v>
      </c>
      <c r="B713" s="368" t="s">
        <v>684</v>
      </c>
      <c r="C713" s="369" t="s">
        <v>113</v>
      </c>
      <c r="D713" s="369">
        <v>46.65</v>
      </c>
      <c r="E713" s="337"/>
    </row>
    <row r="714" spans="1:5">
      <c r="A714" s="336">
        <v>46504</v>
      </c>
      <c r="B714" s="336" t="s">
        <v>685</v>
      </c>
      <c r="C714" s="309" t="s">
        <v>113</v>
      </c>
      <c r="D714" s="310">
        <v>5.65</v>
      </c>
      <c r="E714" s="370"/>
    </row>
    <row r="715" spans="1:5">
      <c r="A715" s="336">
        <v>46506</v>
      </c>
      <c r="B715" s="336" t="s">
        <v>686</v>
      </c>
      <c r="C715" s="309" t="s">
        <v>113</v>
      </c>
      <c r="D715" s="310">
        <v>18.329999999999998</v>
      </c>
      <c r="E715" s="337"/>
    </row>
    <row r="716" spans="1:5" ht="15" customHeight="1">
      <c r="A716" s="336">
        <v>46509</v>
      </c>
      <c r="B716" s="336" t="s">
        <v>687</v>
      </c>
      <c r="C716" s="309" t="s">
        <v>113</v>
      </c>
      <c r="D716" s="310">
        <v>6.19</v>
      </c>
      <c r="E716" s="370"/>
    </row>
    <row r="717" spans="1:5" ht="30">
      <c r="A717" s="336">
        <v>46513</v>
      </c>
      <c r="B717" s="336" t="s">
        <v>3964</v>
      </c>
      <c r="C717" s="309" t="s">
        <v>113</v>
      </c>
      <c r="D717" s="310">
        <v>48.32</v>
      </c>
      <c r="E717" s="337"/>
    </row>
    <row r="718" spans="1:5" ht="30">
      <c r="A718" s="336">
        <v>46524</v>
      </c>
      <c r="B718" s="336" t="s">
        <v>688</v>
      </c>
      <c r="C718" s="309" t="s">
        <v>113</v>
      </c>
      <c r="D718" s="310">
        <v>7.12</v>
      </c>
      <c r="E718" s="337"/>
    </row>
    <row r="719" spans="1:5" ht="30">
      <c r="A719" s="336">
        <v>46525</v>
      </c>
      <c r="B719" s="336" t="s">
        <v>689</v>
      </c>
      <c r="C719" s="309" t="s">
        <v>113</v>
      </c>
      <c r="D719" s="310">
        <v>7.12</v>
      </c>
      <c r="E719" s="337"/>
    </row>
    <row r="720" spans="1:5">
      <c r="A720" s="336">
        <v>466</v>
      </c>
      <c r="B720" s="336" t="s">
        <v>690</v>
      </c>
      <c r="C720" s="309"/>
      <c r="D720" s="310"/>
      <c r="E720" s="337"/>
    </row>
    <row r="721" spans="1:5" ht="45">
      <c r="A721" s="336">
        <v>46636</v>
      </c>
      <c r="B721" s="336" t="s">
        <v>3965</v>
      </c>
      <c r="C721" s="309" t="s">
        <v>113</v>
      </c>
      <c r="D721" s="310">
        <v>32.770000000000003</v>
      </c>
      <c r="E721" s="337"/>
    </row>
    <row r="722" spans="1:5" ht="30">
      <c r="A722" s="335">
        <v>46656</v>
      </c>
      <c r="B722" s="368" t="s">
        <v>691</v>
      </c>
      <c r="C722" s="369" t="s">
        <v>113</v>
      </c>
      <c r="D722" s="369">
        <v>22.27</v>
      </c>
      <c r="E722" s="337"/>
    </row>
    <row r="723" spans="1:5" ht="30">
      <c r="A723" s="336">
        <v>46689</v>
      </c>
      <c r="B723" s="336" t="s">
        <v>692</v>
      </c>
      <c r="C723" s="309" t="s">
        <v>113</v>
      </c>
      <c r="D723" s="310">
        <v>147.51</v>
      </c>
      <c r="E723" s="337"/>
    </row>
    <row r="724" spans="1:5">
      <c r="A724" s="336">
        <v>469</v>
      </c>
      <c r="B724" s="336" t="s">
        <v>693</v>
      </c>
      <c r="C724" s="309"/>
      <c r="D724" s="310"/>
      <c r="E724" s="337"/>
    </row>
    <row r="725" spans="1:5" ht="15" customHeight="1">
      <c r="A725" s="336">
        <v>46998</v>
      </c>
      <c r="B725" s="336" t="s">
        <v>694</v>
      </c>
      <c r="C725" s="309" t="s">
        <v>113</v>
      </c>
      <c r="D725" s="310">
        <v>138.93</v>
      </c>
      <c r="E725" s="370"/>
    </row>
    <row r="726" spans="1:5">
      <c r="A726" s="336">
        <v>472</v>
      </c>
      <c r="B726" s="336" t="s">
        <v>695</v>
      </c>
      <c r="C726" s="309"/>
      <c r="D726" s="310"/>
      <c r="E726" s="337"/>
    </row>
    <row r="727" spans="1:5" ht="30">
      <c r="A727" s="336">
        <v>47206</v>
      </c>
      <c r="B727" s="336" t="s">
        <v>696</v>
      </c>
      <c r="C727" s="309" t="s">
        <v>113</v>
      </c>
      <c r="D727" s="310">
        <v>188.67</v>
      </c>
      <c r="E727" s="337"/>
    </row>
    <row r="728" spans="1:5" ht="45">
      <c r="A728" s="336">
        <v>47239</v>
      </c>
      <c r="B728" s="336" t="s">
        <v>3966</v>
      </c>
      <c r="C728" s="309" t="s">
        <v>113</v>
      </c>
      <c r="D728" s="310">
        <v>261.66000000000003</v>
      </c>
      <c r="E728" s="337"/>
    </row>
    <row r="729" spans="1:5">
      <c r="A729" s="336">
        <v>474</v>
      </c>
      <c r="B729" s="336" t="s">
        <v>693</v>
      </c>
      <c r="C729" s="309"/>
      <c r="D729" s="310"/>
      <c r="E729" s="337"/>
    </row>
    <row r="730" spans="1:5" ht="30">
      <c r="A730" s="336">
        <v>47467</v>
      </c>
      <c r="B730" s="336" t="s">
        <v>697</v>
      </c>
      <c r="C730" s="309" t="s">
        <v>113</v>
      </c>
      <c r="D730" s="310">
        <v>120.77</v>
      </c>
      <c r="E730" s="337"/>
    </row>
    <row r="731" spans="1:5">
      <c r="A731" s="336">
        <v>475</v>
      </c>
      <c r="B731" s="336" t="s">
        <v>698</v>
      </c>
      <c r="C731" s="309"/>
      <c r="D731" s="310"/>
      <c r="E731" s="337"/>
    </row>
    <row r="732" spans="1:5" ht="30">
      <c r="A732" s="336">
        <v>47526</v>
      </c>
      <c r="B732" s="336" t="s">
        <v>699</v>
      </c>
      <c r="C732" s="309" t="s">
        <v>113</v>
      </c>
      <c r="D732" s="310">
        <v>139.69</v>
      </c>
      <c r="E732" s="337"/>
    </row>
    <row r="733" spans="1:5" ht="30">
      <c r="A733" s="336">
        <v>47527</v>
      </c>
      <c r="B733" s="336" t="s">
        <v>700</v>
      </c>
      <c r="C733" s="309" t="s">
        <v>113</v>
      </c>
      <c r="D733" s="310">
        <v>536.92999999999995</v>
      </c>
      <c r="E733" s="337"/>
    </row>
    <row r="734" spans="1:5" ht="30">
      <c r="A734" s="336">
        <v>47530</v>
      </c>
      <c r="B734" s="336" t="s">
        <v>701</v>
      </c>
      <c r="C734" s="309" t="s">
        <v>113</v>
      </c>
      <c r="D734" s="310">
        <v>765.16</v>
      </c>
      <c r="E734" s="337"/>
    </row>
    <row r="735" spans="1:5" ht="30">
      <c r="A735" s="335">
        <v>47561</v>
      </c>
      <c r="B735" s="368" t="s">
        <v>702</v>
      </c>
      <c r="C735" s="369" t="s">
        <v>113</v>
      </c>
      <c r="D735" s="369">
        <v>51.51</v>
      </c>
      <c r="E735" s="337"/>
    </row>
    <row r="736" spans="1:5" ht="30">
      <c r="A736" s="336">
        <v>47566</v>
      </c>
      <c r="B736" s="336" t="s">
        <v>703</v>
      </c>
      <c r="C736" s="309" t="s">
        <v>113</v>
      </c>
      <c r="D736" s="310">
        <v>1350.98</v>
      </c>
      <c r="E736" s="337"/>
    </row>
    <row r="737" spans="1:5" ht="30">
      <c r="A737" s="336">
        <v>47574</v>
      </c>
      <c r="B737" s="336" t="s">
        <v>22107</v>
      </c>
      <c r="C737" s="309" t="s">
        <v>113</v>
      </c>
      <c r="D737" s="310">
        <v>2868.62</v>
      </c>
      <c r="E737" s="337"/>
    </row>
    <row r="738" spans="1:5" ht="30">
      <c r="A738" s="336">
        <v>476</v>
      </c>
      <c r="B738" s="336" t="s">
        <v>704</v>
      </c>
      <c r="C738" s="309"/>
      <c r="D738" s="310"/>
      <c r="E738" s="370"/>
    </row>
    <row r="739" spans="1:5" ht="30">
      <c r="A739" s="336">
        <v>47633</v>
      </c>
      <c r="B739" s="336" t="s">
        <v>705</v>
      </c>
      <c r="C739" s="309" t="s">
        <v>113</v>
      </c>
      <c r="D739" s="310">
        <v>1308.67</v>
      </c>
      <c r="E739" s="337"/>
    </row>
    <row r="740" spans="1:5" ht="30">
      <c r="A740" s="336">
        <v>47634</v>
      </c>
      <c r="B740" s="336" t="s">
        <v>706</v>
      </c>
      <c r="C740" s="309" t="s">
        <v>113</v>
      </c>
      <c r="D740" s="310">
        <v>1144.6300000000001</v>
      </c>
      <c r="E740" s="337"/>
    </row>
    <row r="741" spans="1:5" ht="30">
      <c r="A741" s="336">
        <v>477</v>
      </c>
      <c r="B741" s="336" t="s">
        <v>704</v>
      </c>
      <c r="C741" s="309"/>
      <c r="D741" s="310"/>
      <c r="E741" s="337"/>
    </row>
    <row r="742" spans="1:5" ht="30">
      <c r="A742" s="336">
        <v>47795</v>
      </c>
      <c r="B742" s="336" t="s">
        <v>707</v>
      </c>
      <c r="C742" s="309" t="s">
        <v>113</v>
      </c>
      <c r="D742" s="310">
        <v>568.23</v>
      </c>
      <c r="E742" s="337"/>
    </row>
    <row r="743" spans="1:5" ht="30">
      <c r="A743" s="335">
        <v>478</v>
      </c>
      <c r="B743" s="368" t="s">
        <v>708</v>
      </c>
      <c r="C743" s="369"/>
      <c r="D743" s="369"/>
      <c r="E743" s="337"/>
    </row>
    <row r="744" spans="1:5" ht="30">
      <c r="A744" s="336">
        <v>47855</v>
      </c>
      <c r="B744" s="336" t="s">
        <v>709</v>
      </c>
      <c r="C744" s="309" t="s">
        <v>113</v>
      </c>
      <c r="D744" s="310">
        <v>80.5</v>
      </c>
      <c r="E744" s="337"/>
    </row>
    <row r="745" spans="1:5" ht="30">
      <c r="A745" s="336">
        <v>47862</v>
      </c>
      <c r="B745" s="336" t="s">
        <v>710</v>
      </c>
      <c r="C745" s="309" t="s">
        <v>113</v>
      </c>
      <c r="D745" s="310">
        <v>145.91999999999999</v>
      </c>
      <c r="E745" s="337"/>
    </row>
    <row r="746" spans="1:5">
      <c r="A746" s="336">
        <v>480</v>
      </c>
      <c r="B746" s="336" t="s">
        <v>711</v>
      </c>
      <c r="C746" s="309"/>
      <c r="D746" s="310"/>
      <c r="E746" s="370"/>
    </row>
    <row r="747" spans="1:5" ht="30">
      <c r="A747" s="335">
        <v>48002</v>
      </c>
      <c r="B747" s="368" t="s">
        <v>2354</v>
      </c>
      <c r="C747" s="369" t="s">
        <v>113</v>
      </c>
      <c r="D747" s="369">
        <v>61.97</v>
      </c>
      <c r="E747" s="337"/>
    </row>
    <row r="748" spans="1:5" ht="30">
      <c r="A748" s="336">
        <v>48004</v>
      </c>
      <c r="B748" s="336" t="s">
        <v>2446</v>
      </c>
      <c r="C748" s="309" t="s">
        <v>113</v>
      </c>
      <c r="D748" s="310">
        <v>112.08</v>
      </c>
      <c r="E748" s="337"/>
    </row>
    <row r="749" spans="1:5" ht="30">
      <c r="A749" s="335">
        <v>48015</v>
      </c>
      <c r="B749" s="368" t="s">
        <v>712</v>
      </c>
      <c r="C749" s="369" t="s">
        <v>113</v>
      </c>
      <c r="D749" s="369">
        <v>101.48</v>
      </c>
      <c r="E749" s="337"/>
    </row>
    <row r="750" spans="1:5" ht="30">
      <c r="A750" s="336">
        <v>48020</v>
      </c>
      <c r="B750" s="336" t="s">
        <v>713</v>
      </c>
      <c r="C750" s="309" t="s">
        <v>113</v>
      </c>
      <c r="D750" s="310">
        <v>8.4</v>
      </c>
      <c r="E750" s="370"/>
    </row>
    <row r="751" spans="1:5">
      <c r="A751" s="336">
        <v>48035</v>
      </c>
      <c r="B751" s="336" t="s">
        <v>714</v>
      </c>
      <c r="C751" s="309" t="s">
        <v>113</v>
      </c>
      <c r="D751" s="310">
        <v>30.94</v>
      </c>
      <c r="E751" s="337"/>
    </row>
    <row r="752" spans="1:5" ht="30">
      <c r="A752" s="335">
        <v>48036</v>
      </c>
      <c r="B752" s="368" t="s">
        <v>715</v>
      </c>
      <c r="C752" s="369" t="s">
        <v>113</v>
      </c>
      <c r="D752" s="369">
        <v>110.96</v>
      </c>
      <c r="E752" s="370"/>
    </row>
    <row r="753" spans="1:5" ht="45">
      <c r="A753" s="336">
        <v>48038</v>
      </c>
      <c r="B753" s="336" t="s">
        <v>2447</v>
      </c>
      <c r="C753" s="309" t="s">
        <v>113</v>
      </c>
      <c r="D753" s="310">
        <v>13.14</v>
      </c>
      <c r="E753" s="337"/>
    </row>
    <row r="754" spans="1:5" ht="30">
      <c r="A754" s="335">
        <v>48041</v>
      </c>
      <c r="B754" s="368" t="s">
        <v>3967</v>
      </c>
      <c r="C754" s="369" t="s">
        <v>113</v>
      </c>
      <c r="D754" s="369">
        <v>154.55000000000001</v>
      </c>
      <c r="E754" s="337"/>
    </row>
    <row r="755" spans="1:5" ht="30">
      <c r="A755" s="336">
        <v>48050</v>
      </c>
      <c r="B755" s="336" t="s">
        <v>2448</v>
      </c>
      <c r="C755" s="309" t="s">
        <v>113</v>
      </c>
      <c r="D755" s="310">
        <v>13.47</v>
      </c>
      <c r="E755" s="370"/>
    </row>
    <row r="756" spans="1:5" ht="30">
      <c r="A756" s="336">
        <v>48051</v>
      </c>
      <c r="B756" s="336" t="s">
        <v>2449</v>
      </c>
      <c r="C756" s="309" t="s">
        <v>113</v>
      </c>
      <c r="D756" s="310">
        <v>9.65</v>
      </c>
      <c r="E756" s="337"/>
    </row>
    <row r="757" spans="1:5" ht="30">
      <c r="A757" s="336">
        <v>48052</v>
      </c>
      <c r="B757" s="336" t="s">
        <v>716</v>
      </c>
      <c r="C757" s="309" t="s">
        <v>113</v>
      </c>
      <c r="D757" s="310">
        <v>6.34</v>
      </c>
      <c r="E757" s="370"/>
    </row>
    <row r="758" spans="1:5" ht="30">
      <c r="A758" s="336">
        <v>48053</v>
      </c>
      <c r="B758" s="336" t="s">
        <v>2450</v>
      </c>
      <c r="C758" s="309" t="s">
        <v>113</v>
      </c>
      <c r="D758" s="310">
        <v>18.93</v>
      </c>
      <c r="E758" s="337"/>
    </row>
    <row r="759" spans="1:5" ht="30">
      <c r="A759" s="336">
        <v>48054</v>
      </c>
      <c r="B759" s="336" t="s">
        <v>717</v>
      </c>
      <c r="C759" s="309" t="s">
        <v>113</v>
      </c>
      <c r="D759" s="311">
        <v>5.61</v>
      </c>
      <c r="E759" s="337"/>
    </row>
    <row r="760" spans="1:5" ht="30">
      <c r="A760" s="336">
        <v>48055</v>
      </c>
      <c r="B760" s="336" t="s">
        <v>718</v>
      </c>
      <c r="C760" s="309" t="s">
        <v>113</v>
      </c>
      <c r="D760" s="311">
        <v>20.149999999999999</v>
      </c>
      <c r="E760" s="337"/>
    </row>
    <row r="761" spans="1:5" ht="30">
      <c r="A761" s="335">
        <v>48056</v>
      </c>
      <c r="B761" s="368" t="s">
        <v>719</v>
      </c>
      <c r="C761" s="369" t="s">
        <v>113</v>
      </c>
      <c r="D761" s="369">
        <v>8.32</v>
      </c>
      <c r="E761" s="337"/>
    </row>
    <row r="762" spans="1:5" ht="30">
      <c r="A762" s="336">
        <v>48057</v>
      </c>
      <c r="B762" s="336" t="s">
        <v>720</v>
      </c>
      <c r="C762" s="309" t="s">
        <v>113</v>
      </c>
      <c r="D762" s="311">
        <v>8.1</v>
      </c>
      <c r="E762" s="337"/>
    </row>
    <row r="763" spans="1:5" ht="30">
      <c r="A763" s="336">
        <v>48064</v>
      </c>
      <c r="B763" s="336" t="s">
        <v>2451</v>
      </c>
      <c r="C763" s="309" t="s">
        <v>113</v>
      </c>
      <c r="D763" s="310">
        <v>13.47</v>
      </c>
      <c r="E763" s="337"/>
    </row>
    <row r="764" spans="1:5" ht="15" customHeight="1">
      <c r="A764" s="335">
        <v>48067</v>
      </c>
      <c r="B764" s="368" t="s">
        <v>721</v>
      </c>
      <c r="C764" s="369" t="s">
        <v>113</v>
      </c>
      <c r="D764" s="369">
        <v>1.45</v>
      </c>
      <c r="E764" s="370"/>
    </row>
    <row r="765" spans="1:5" ht="30">
      <c r="A765" s="336">
        <v>48070</v>
      </c>
      <c r="B765" s="336" t="s">
        <v>722</v>
      </c>
      <c r="C765" s="309" t="s">
        <v>113</v>
      </c>
      <c r="D765" s="310">
        <v>1.31</v>
      </c>
      <c r="E765" s="337"/>
    </row>
    <row r="766" spans="1:5" ht="30">
      <c r="A766" s="335">
        <v>48085</v>
      </c>
      <c r="B766" s="368" t="s">
        <v>2355</v>
      </c>
      <c r="C766" s="369" t="s">
        <v>113</v>
      </c>
      <c r="D766" s="369">
        <v>55.39</v>
      </c>
      <c r="E766" s="337"/>
    </row>
    <row r="767" spans="1:5" ht="15" customHeight="1">
      <c r="A767" s="336">
        <v>481</v>
      </c>
      <c r="B767" s="336" t="s">
        <v>723</v>
      </c>
      <c r="C767" s="309"/>
      <c r="D767" s="310"/>
      <c r="E767" s="370"/>
    </row>
    <row r="768" spans="1:5" ht="30">
      <c r="A768" s="336">
        <v>48120</v>
      </c>
      <c r="B768" s="336" t="s">
        <v>2452</v>
      </c>
      <c r="C768" s="309" t="s">
        <v>113</v>
      </c>
      <c r="D768" s="310">
        <v>9.65</v>
      </c>
      <c r="E768" s="337"/>
    </row>
    <row r="769" spans="1:5" ht="15" customHeight="1">
      <c r="A769" s="335">
        <v>48145</v>
      </c>
      <c r="B769" s="368" t="s">
        <v>2356</v>
      </c>
      <c r="C769" s="369" t="s">
        <v>113</v>
      </c>
      <c r="D769" s="369">
        <v>4.9800000000000004</v>
      </c>
      <c r="E769" s="370"/>
    </row>
    <row r="770" spans="1:5" ht="30">
      <c r="A770" s="336">
        <v>48146</v>
      </c>
      <c r="B770" s="336" t="s">
        <v>724</v>
      </c>
      <c r="C770" s="309" t="s">
        <v>113</v>
      </c>
      <c r="D770" s="310">
        <v>3.64</v>
      </c>
      <c r="E770" s="337"/>
    </row>
    <row r="771" spans="1:5" ht="30">
      <c r="A771" s="336">
        <v>48149</v>
      </c>
      <c r="B771" s="336" t="s">
        <v>3968</v>
      </c>
      <c r="C771" s="309" t="s">
        <v>113</v>
      </c>
      <c r="D771" s="310">
        <v>29.59</v>
      </c>
      <c r="E771" s="337"/>
    </row>
    <row r="772" spans="1:5" ht="30">
      <c r="A772" s="336">
        <v>48150</v>
      </c>
      <c r="B772" s="336" t="s">
        <v>725</v>
      </c>
      <c r="C772" s="309" t="s">
        <v>75</v>
      </c>
      <c r="D772" s="310">
        <v>38.71</v>
      </c>
      <c r="E772" s="370"/>
    </row>
    <row r="773" spans="1:5" ht="30">
      <c r="A773" s="336">
        <v>48151</v>
      </c>
      <c r="B773" s="336" t="s">
        <v>726</v>
      </c>
      <c r="C773" s="309" t="s">
        <v>75</v>
      </c>
      <c r="D773" s="310">
        <v>31.15</v>
      </c>
      <c r="E773" s="337"/>
    </row>
    <row r="774" spans="1:5" ht="30">
      <c r="A774" s="336">
        <v>48152</v>
      </c>
      <c r="B774" s="336" t="s">
        <v>727</v>
      </c>
      <c r="C774" s="309" t="s">
        <v>75</v>
      </c>
      <c r="D774" s="310">
        <v>17.82</v>
      </c>
      <c r="E774" s="337"/>
    </row>
    <row r="775" spans="1:5">
      <c r="A775" s="336">
        <v>483</v>
      </c>
      <c r="B775" s="336" t="s">
        <v>492</v>
      </c>
      <c r="C775" s="309"/>
      <c r="D775" s="310"/>
      <c r="E775" s="337"/>
    </row>
    <row r="776" spans="1:5">
      <c r="A776" s="336">
        <v>48316</v>
      </c>
      <c r="B776" s="336" t="s">
        <v>728</v>
      </c>
      <c r="C776" s="309" t="s">
        <v>113</v>
      </c>
      <c r="D776" s="310">
        <v>396.22</v>
      </c>
      <c r="E776" s="337"/>
    </row>
    <row r="777" spans="1:5" ht="30">
      <c r="A777" s="336">
        <v>48340</v>
      </c>
      <c r="B777" s="336" t="s">
        <v>2357</v>
      </c>
      <c r="C777" s="309" t="s">
        <v>113</v>
      </c>
      <c r="D777" s="310">
        <v>29.96</v>
      </c>
      <c r="E777" s="337"/>
    </row>
    <row r="778" spans="1:5" ht="30">
      <c r="A778" s="336">
        <v>48341</v>
      </c>
      <c r="B778" s="336" t="s">
        <v>729</v>
      </c>
      <c r="C778" s="309" t="s">
        <v>113</v>
      </c>
      <c r="D778" s="310">
        <v>71.739999999999995</v>
      </c>
      <c r="E778" s="337"/>
    </row>
    <row r="779" spans="1:5" ht="30">
      <c r="A779" s="336">
        <v>48342</v>
      </c>
      <c r="B779" s="336" t="s">
        <v>2453</v>
      </c>
      <c r="C779" s="309" t="s">
        <v>113</v>
      </c>
      <c r="D779" s="310">
        <v>6.73</v>
      </c>
      <c r="E779" s="337"/>
    </row>
    <row r="780" spans="1:5" ht="30">
      <c r="A780" s="336">
        <v>48365</v>
      </c>
      <c r="B780" s="336" t="s">
        <v>24170</v>
      </c>
      <c r="C780" s="309" t="s">
        <v>113</v>
      </c>
      <c r="D780" s="310">
        <v>4.46</v>
      </c>
      <c r="E780" s="337"/>
    </row>
    <row r="781" spans="1:5" ht="30">
      <c r="A781" s="336">
        <v>48390</v>
      </c>
      <c r="B781" s="336" t="s">
        <v>3969</v>
      </c>
      <c r="C781" s="309" t="s">
        <v>75</v>
      </c>
      <c r="D781" s="310">
        <v>41.34</v>
      </c>
      <c r="E781" s="337"/>
    </row>
    <row r="782" spans="1:5" ht="30">
      <c r="A782" s="336">
        <v>484</v>
      </c>
      <c r="B782" s="336" t="s">
        <v>730</v>
      </c>
      <c r="C782" s="309"/>
      <c r="D782" s="310"/>
      <c r="E782" s="337"/>
    </row>
    <row r="783" spans="1:5" ht="30">
      <c r="A783" s="336">
        <v>48444</v>
      </c>
      <c r="B783" s="336" t="s">
        <v>731</v>
      </c>
      <c r="C783" s="309" t="s">
        <v>113</v>
      </c>
      <c r="D783" s="310">
        <v>16.899999999999999</v>
      </c>
      <c r="E783" s="337"/>
    </row>
    <row r="784" spans="1:5" ht="30">
      <c r="A784" s="336">
        <v>48458</v>
      </c>
      <c r="B784" s="336" t="s">
        <v>2454</v>
      </c>
      <c r="C784" s="309" t="s">
        <v>113</v>
      </c>
      <c r="D784" s="310">
        <v>2.02</v>
      </c>
      <c r="E784" s="337"/>
    </row>
    <row r="785" spans="1:5" ht="30">
      <c r="A785" s="336">
        <v>48474</v>
      </c>
      <c r="B785" s="336" t="s">
        <v>732</v>
      </c>
      <c r="C785" s="309" t="s">
        <v>113</v>
      </c>
      <c r="D785" s="310">
        <v>135.43</v>
      </c>
      <c r="E785" s="337"/>
    </row>
    <row r="786" spans="1:5" ht="30">
      <c r="A786" s="336">
        <v>485</v>
      </c>
      <c r="B786" s="336" t="s">
        <v>730</v>
      </c>
      <c r="C786" s="309"/>
      <c r="D786" s="310"/>
      <c r="E786" s="337"/>
    </row>
    <row r="787" spans="1:5">
      <c r="A787" s="336">
        <v>48502</v>
      </c>
      <c r="B787" s="336" t="s">
        <v>733</v>
      </c>
      <c r="C787" s="309" t="s">
        <v>113</v>
      </c>
      <c r="D787" s="310">
        <v>0.67</v>
      </c>
      <c r="E787" s="337"/>
    </row>
    <row r="788" spans="1:5">
      <c r="A788" s="336">
        <v>48503</v>
      </c>
      <c r="B788" s="336" t="s">
        <v>734</v>
      </c>
      <c r="C788" s="309" t="s">
        <v>113</v>
      </c>
      <c r="D788" s="310">
        <v>0.86</v>
      </c>
      <c r="E788" s="337"/>
    </row>
    <row r="789" spans="1:5">
      <c r="A789" s="336">
        <v>48505</v>
      </c>
      <c r="B789" s="336" t="s">
        <v>735</v>
      </c>
      <c r="C789" s="309" t="s">
        <v>113</v>
      </c>
      <c r="D789" s="310">
        <v>1.59</v>
      </c>
      <c r="E789" s="337"/>
    </row>
    <row r="790" spans="1:5">
      <c r="A790" s="336">
        <v>48506</v>
      </c>
      <c r="B790" s="336" t="s">
        <v>736</v>
      </c>
      <c r="C790" s="309" t="s">
        <v>113</v>
      </c>
      <c r="D790" s="310">
        <v>2.89</v>
      </c>
      <c r="E790" s="337"/>
    </row>
    <row r="791" spans="1:5">
      <c r="A791" s="335">
        <v>48508</v>
      </c>
      <c r="B791" s="368" t="s">
        <v>737</v>
      </c>
      <c r="C791" s="369" t="s">
        <v>113</v>
      </c>
      <c r="D791" s="369">
        <v>4.24</v>
      </c>
      <c r="E791" s="337"/>
    </row>
    <row r="792" spans="1:5">
      <c r="A792" s="336">
        <v>48510</v>
      </c>
      <c r="B792" s="336" t="s">
        <v>738</v>
      </c>
      <c r="C792" s="309" t="s">
        <v>113</v>
      </c>
      <c r="D792" s="310">
        <v>6.47</v>
      </c>
      <c r="E792" s="337"/>
    </row>
    <row r="793" spans="1:5">
      <c r="A793" s="336">
        <v>48512</v>
      </c>
      <c r="B793" s="336" t="s">
        <v>739</v>
      </c>
      <c r="C793" s="309" t="s">
        <v>113</v>
      </c>
      <c r="D793" s="310">
        <v>37.479999999999997</v>
      </c>
      <c r="E793" s="337"/>
    </row>
    <row r="794" spans="1:5">
      <c r="A794" s="336">
        <v>48516</v>
      </c>
      <c r="B794" s="336" t="s">
        <v>740</v>
      </c>
      <c r="C794" s="309" t="s">
        <v>113</v>
      </c>
      <c r="D794" s="310">
        <v>0.42</v>
      </c>
      <c r="E794" s="370"/>
    </row>
    <row r="795" spans="1:5">
      <c r="A795" s="336">
        <v>48517</v>
      </c>
      <c r="B795" s="336" t="s">
        <v>741</v>
      </c>
      <c r="C795" s="309" t="s">
        <v>113</v>
      </c>
      <c r="D795" s="310">
        <v>0.61</v>
      </c>
      <c r="E795" s="337"/>
    </row>
    <row r="796" spans="1:5">
      <c r="A796" s="336">
        <v>48519</v>
      </c>
      <c r="B796" s="336" t="s">
        <v>742</v>
      </c>
      <c r="C796" s="309" t="s">
        <v>113</v>
      </c>
      <c r="D796" s="310">
        <v>1.1599999999999999</v>
      </c>
      <c r="E796" s="337"/>
    </row>
    <row r="797" spans="1:5">
      <c r="A797" s="336">
        <v>48520</v>
      </c>
      <c r="B797" s="336" t="s">
        <v>743</v>
      </c>
      <c r="C797" s="309" t="s">
        <v>113</v>
      </c>
      <c r="D797" s="310">
        <v>2.0299999999999998</v>
      </c>
      <c r="E797" s="337"/>
    </row>
    <row r="798" spans="1:5">
      <c r="A798" s="336">
        <v>48522</v>
      </c>
      <c r="B798" s="336" t="s">
        <v>744</v>
      </c>
      <c r="C798" s="309" t="s">
        <v>113</v>
      </c>
      <c r="D798" s="310">
        <v>3.89</v>
      </c>
      <c r="E798" s="337"/>
    </row>
    <row r="799" spans="1:5">
      <c r="A799" s="335">
        <v>48524</v>
      </c>
      <c r="B799" s="368" t="s">
        <v>745</v>
      </c>
      <c r="C799" s="369" t="s">
        <v>113</v>
      </c>
      <c r="D799" s="369">
        <v>5.91</v>
      </c>
      <c r="E799" s="337"/>
    </row>
    <row r="800" spans="1:5">
      <c r="A800" s="336">
        <v>48525</v>
      </c>
      <c r="B800" s="336" t="s">
        <v>746</v>
      </c>
      <c r="C800" s="309" t="s">
        <v>113</v>
      </c>
      <c r="D800" s="310">
        <v>21.61</v>
      </c>
      <c r="E800" s="337"/>
    </row>
    <row r="801" spans="1:5" ht="30">
      <c r="A801" s="336">
        <v>48534</v>
      </c>
      <c r="B801" s="336" t="s">
        <v>747</v>
      </c>
      <c r="C801" s="309" t="s">
        <v>113</v>
      </c>
      <c r="D801" s="310">
        <v>0.39</v>
      </c>
      <c r="E801" s="337"/>
    </row>
    <row r="802" spans="1:5" ht="30">
      <c r="A802" s="336">
        <v>48538</v>
      </c>
      <c r="B802" s="336" t="s">
        <v>3970</v>
      </c>
      <c r="C802" s="309" t="s">
        <v>113</v>
      </c>
      <c r="D802" s="310">
        <v>0.71</v>
      </c>
      <c r="E802" s="370"/>
    </row>
    <row r="803" spans="1:5" ht="30">
      <c r="A803" s="336">
        <v>48546</v>
      </c>
      <c r="B803" s="336" t="s">
        <v>24171</v>
      </c>
      <c r="C803" s="309" t="s">
        <v>113</v>
      </c>
      <c r="D803" s="310">
        <v>11.96</v>
      </c>
      <c r="E803" s="337"/>
    </row>
    <row r="804" spans="1:5" ht="30">
      <c r="A804" s="336">
        <v>48553</v>
      </c>
      <c r="B804" s="336" t="s">
        <v>748</v>
      </c>
      <c r="C804" s="309" t="s">
        <v>113</v>
      </c>
      <c r="D804" s="310">
        <v>2.71</v>
      </c>
      <c r="E804" s="337"/>
    </row>
    <row r="805" spans="1:5" ht="30">
      <c r="A805" s="335">
        <v>48556</v>
      </c>
      <c r="B805" s="368" t="s">
        <v>2455</v>
      </c>
      <c r="C805" s="369" t="s">
        <v>113</v>
      </c>
      <c r="D805" s="369">
        <v>1.4</v>
      </c>
      <c r="E805" s="337"/>
    </row>
    <row r="806" spans="1:5" ht="30">
      <c r="A806" s="336">
        <v>48589</v>
      </c>
      <c r="B806" s="336" t="s">
        <v>24172</v>
      </c>
      <c r="C806" s="309" t="s">
        <v>113</v>
      </c>
      <c r="D806" s="310">
        <v>25.41</v>
      </c>
      <c r="E806" s="337"/>
    </row>
    <row r="807" spans="1:5" ht="30">
      <c r="A807" s="336">
        <v>486</v>
      </c>
      <c r="B807" s="336" t="s">
        <v>730</v>
      </c>
      <c r="C807" s="309"/>
      <c r="D807" s="310"/>
      <c r="E807" s="337"/>
    </row>
    <row r="808" spans="1:5" ht="15" customHeight="1">
      <c r="A808" s="336">
        <v>48604</v>
      </c>
      <c r="B808" s="336" t="s">
        <v>749</v>
      </c>
      <c r="C808" s="309" t="s">
        <v>113</v>
      </c>
      <c r="D808" s="310">
        <v>1.35</v>
      </c>
      <c r="E808" s="370"/>
    </row>
    <row r="809" spans="1:5" ht="30">
      <c r="A809" s="335">
        <v>48605</v>
      </c>
      <c r="B809" s="368" t="s">
        <v>750</v>
      </c>
      <c r="C809" s="369" t="s">
        <v>113</v>
      </c>
      <c r="D809" s="369">
        <v>2.6</v>
      </c>
      <c r="E809" s="337"/>
    </row>
    <row r="810" spans="1:5" ht="30">
      <c r="A810" s="336">
        <v>48606</v>
      </c>
      <c r="B810" s="336" t="s">
        <v>751</v>
      </c>
      <c r="C810" s="309" t="s">
        <v>113</v>
      </c>
      <c r="D810" s="310">
        <v>4.32</v>
      </c>
      <c r="E810" s="337"/>
    </row>
    <row r="811" spans="1:5" ht="30">
      <c r="A811" s="336">
        <v>48607</v>
      </c>
      <c r="B811" s="336" t="s">
        <v>752</v>
      </c>
      <c r="C811" s="309" t="s">
        <v>113</v>
      </c>
      <c r="D811" s="310">
        <v>7</v>
      </c>
      <c r="E811" s="337"/>
    </row>
    <row r="812" spans="1:5" ht="15" customHeight="1">
      <c r="A812" s="336">
        <v>48634</v>
      </c>
      <c r="B812" s="336" t="s">
        <v>753</v>
      </c>
      <c r="C812" s="309" t="s">
        <v>75</v>
      </c>
      <c r="D812" s="310">
        <v>22.62</v>
      </c>
      <c r="E812" s="370"/>
    </row>
    <row r="813" spans="1:5">
      <c r="A813" s="336">
        <v>487</v>
      </c>
      <c r="B813" s="336" t="s">
        <v>754</v>
      </c>
      <c r="C813" s="309"/>
      <c r="D813" s="310"/>
      <c r="E813" s="337"/>
    </row>
    <row r="814" spans="1:5" ht="30">
      <c r="A814" s="336">
        <v>48701</v>
      </c>
      <c r="B814" s="336" t="s">
        <v>755</v>
      </c>
      <c r="C814" s="309" t="s">
        <v>75</v>
      </c>
      <c r="D814" s="310">
        <v>7.34</v>
      </c>
      <c r="E814" s="337"/>
    </row>
    <row r="815" spans="1:5" ht="30">
      <c r="A815" s="336">
        <v>48730</v>
      </c>
      <c r="B815" s="336" t="s">
        <v>2456</v>
      </c>
      <c r="C815" s="309" t="s">
        <v>113</v>
      </c>
      <c r="D815" s="310">
        <v>71.3</v>
      </c>
      <c r="E815" s="337"/>
    </row>
    <row r="816" spans="1:5" ht="30">
      <c r="A816" s="336">
        <v>48744</v>
      </c>
      <c r="B816" s="336" t="s">
        <v>756</v>
      </c>
      <c r="C816" s="309" t="s">
        <v>113</v>
      </c>
      <c r="D816" s="310">
        <v>58.55</v>
      </c>
      <c r="E816" s="337"/>
    </row>
    <row r="817" spans="1:5">
      <c r="A817" s="336">
        <v>48747</v>
      </c>
      <c r="B817" s="336" t="s">
        <v>757</v>
      </c>
      <c r="C817" s="309" t="s">
        <v>113</v>
      </c>
      <c r="D817" s="310">
        <v>1.39</v>
      </c>
      <c r="E817" s="337"/>
    </row>
    <row r="818" spans="1:5" ht="30">
      <c r="A818" s="336">
        <v>48763</v>
      </c>
      <c r="B818" s="336" t="s">
        <v>758</v>
      </c>
      <c r="C818" s="309" t="s">
        <v>113</v>
      </c>
      <c r="D818" s="310">
        <v>17.98</v>
      </c>
      <c r="E818" s="337"/>
    </row>
    <row r="819" spans="1:5">
      <c r="A819" s="336">
        <v>48772</v>
      </c>
      <c r="B819" s="336" t="s">
        <v>759</v>
      </c>
      <c r="C819" s="309" t="s">
        <v>113</v>
      </c>
      <c r="D819" s="310">
        <v>120.56</v>
      </c>
      <c r="E819" s="337"/>
    </row>
    <row r="820" spans="1:5" ht="30">
      <c r="A820" s="336">
        <v>48782</v>
      </c>
      <c r="B820" s="336" t="s">
        <v>760</v>
      </c>
      <c r="C820" s="309" t="s">
        <v>113</v>
      </c>
      <c r="D820" s="310">
        <v>21.05</v>
      </c>
      <c r="E820" s="337"/>
    </row>
    <row r="821" spans="1:5" ht="30">
      <c r="A821" s="336">
        <v>48784</v>
      </c>
      <c r="B821" s="336" t="s">
        <v>2457</v>
      </c>
      <c r="C821" s="309" t="s">
        <v>113</v>
      </c>
      <c r="D821" s="310">
        <v>145.49</v>
      </c>
      <c r="E821" s="337"/>
    </row>
    <row r="822" spans="1:5" ht="30">
      <c r="A822" s="336">
        <v>48790</v>
      </c>
      <c r="B822" s="336" t="s">
        <v>761</v>
      </c>
      <c r="C822" s="309" t="s">
        <v>113</v>
      </c>
      <c r="D822" s="310">
        <v>374.38</v>
      </c>
      <c r="E822" s="337"/>
    </row>
    <row r="823" spans="1:5" ht="30">
      <c r="A823" s="336">
        <v>48794</v>
      </c>
      <c r="B823" s="336" t="s">
        <v>762</v>
      </c>
      <c r="C823" s="309" t="s">
        <v>113</v>
      </c>
      <c r="D823" s="310">
        <v>27.95</v>
      </c>
      <c r="E823" s="337"/>
    </row>
    <row r="824" spans="1:5">
      <c r="A824" s="336">
        <v>488</v>
      </c>
      <c r="B824" s="336" t="s">
        <v>362</v>
      </c>
      <c r="C824" s="309"/>
      <c r="D824" s="310"/>
      <c r="E824" s="337"/>
    </row>
    <row r="825" spans="1:5" ht="30">
      <c r="A825" s="336">
        <v>48860</v>
      </c>
      <c r="B825" s="336" t="s">
        <v>763</v>
      </c>
      <c r="C825" s="309" t="s">
        <v>113</v>
      </c>
      <c r="D825" s="310">
        <v>13.37</v>
      </c>
      <c r="E825" s="337"/>
    </row>
    <row r="826" spans="1:5">
      <c r="A826" s="336">
        <v>489</v>
      </c>
      <c r="B826" s="336" t="s">
        <v>492</v>
      </c>
      <c r="C826" s="309"/>
      <c r="D826" s="310"/>
      <c r="E826" s="337"/>
    </row>
    <row r="827" spans="1:5" ht="30">
      <c r="A827" s="336">
        <v>48917</v>
      </c>
      <c r="B827" s="336" t="s">
        <v>764</v>
      </c>
      <c r="C827" s="309" t="s">
        <v>75</v>
      </c>
      <c r="D827" s="310">
        <v>2.63</v>
      </c>
      <c r="E827" s="337"/>
    </row>
    <row r="828" spans="1:5" ht="30">
      <c r="A828" s="336">
        <v>48986</v>
      </c>
      <c r="B828" s="336" t="s">
        <v>3971</v>
      </c>
      <c r="C828" s="309" t="s">
        <v>75</v>
      </c>
      <c r="D828" s="310">
        <v>58.78</v>
      </c>
      <c r="E828" s="337"/>
    </row>
    <row r="829" spans="1:5" ht="30">
      <c r="A829" s="335">
        <v>48987</v>
      </c>
      <c r="B829" s="368" t="s">
        <v>2358</v>
      </c>
      <c r="C829" s="369" t="s">
        <v>113</v>
      </c>
      <c r="D829" s="369">
        <v>25.05</v>
      </c>
      <c r="E829" s="337"/>
    </row>
    <row r="830" spans="1:5" ht="30">
      <c r="A830" s="336">
        <v>48988</v>
      </c>
      <c r="B830" s="336" t="s">
        <v>3972</v>
      </c>
      <c r="C830" s="309" t="s">
        <v>75</v>
      </c>
      <c r="D830" s="310">
        <v>89.67</v>
      </c>
      <c r="E830" s="337"/>
    </row>
    <row r="831" spans="1:5">
      <c r="A831" s="336">
        <v>490</v>
      </c>
      <c r="B831" s="336" t="s">
        <v>765</v>
      </c>
      <c r="C831" s="309"/>
      <c r="D831" s="310"/>
      <c r="E831" s="337"/>
    </row>
    <row r="832" spans="1:5" ht="15" customHeight="1">
      <c r="A832" s="336">
        <v>49002</v>
      </c>
      <c r="B832" s="336" t="s">
        <v>766</v>
      </c>
      <c r="C832" s="309" t="s">
        <v>113</v>
      </c>
      <c r="D832" s="310">
        <v>12.65</v>
      </c>
      <c r="E832" s="370"/>
    </row>
    <row r="833" spans="1:5" ht="30">
      <c r="A833" s="336">
        <v>49064</v>
      </c>
      <c r="B833" s="336" t="s">
        <v>767</v>
      </c>
      <c r="C833" s="309" t="s">
        <v>113</v>
      </c>
      <c r="D833" s="310">
        <v>1.67</v>
      </c>
      <c r="E833" s="337"/>
    </row>
    <row r="834" spans="1:5" ht="30">
      <c r="A834" s="336">
        <v>49072</v>
      </c>
      <c r="B834" s="336" t="s">
        <v>768</v>
      </c>
      <c r="C834" s="309" t="s">
        <v>113</v>
      </c>
      <c r="D834" s="310">
        <v>20.9</v>
      </c>
      <c r="E834" s="337"/>
    </row>
    <row r="835" spans="1:5">
      <c r="A835" s="336">
        <v>491</v>
      </c>
      <c r="B835" s="336" t="s">
        <v>765</v>
      </c>
      <c r="C835" s="309"/>
      <c r="D835" s="310"/>
      <c r="E835" s="337"/>
    </row>
    <row r="836" spans="1:5" ht="30">
      <c r="A836" s="336">
        <v>49101</v>
      </c>
      <c r="B836" s="336" t="s">
        <v>14996</v>
      </c>
      <c r="C836" s="309" t="s">
        <v>113</v>
      </c>
      <c r="D836" s="310">
        <v>292.67</v>
      </c>
      <c r="E836" s="337"/>
    </row>
    <row r="837" spans="1:5">
      <c r="A837" s="336">
        <v>49104</v>
      </c>
      <c r="B837" s="336" t="s">
        <v>769</v>
      </c>
      <c r="C837" s="309" t="s">
        <v>113</v>
      </c>
      <c r="D837" s="310">
        <v>1.5</v>
      </c>
      <c r="E837" s="337"/>
    </row>
    <row r="838" spans="1:5" ht="30">
      <c r="A838" s="335">
        <v>49112</v>
      </c>
      <c r="B838" s="368" t="s">
        <v>770</v>
      </c>
      <c r="C838" s="369" t="s">
        <v>113</v>
      </c>
      <c r="D838" s="369">
        <v>20.54</v>
      </c>
      <c r="E838" s="337"/>
    </row>
    <row r="839" spans="1:5" ht="30">
      <c r="A839" s="336">
        <v>49123</v>
      </c>
      <c r="B839" s="336" t="s">
        <v>25346</v>
      </c>
      <c r="C839" s="309" t="s">
        <v>113</v>
      </c>
      <c r="D839" s="310">
        <v>1.65</v>
      </c>
      <c r="E839" s="337"/>
    </row>
    <row r="840" spans="1:5" ht="30">
      <c r="A840" s="336">
        <v>49143</v>
      </c>
      <c r="B840" s="336" t="s">
        <v>771</v>
      </c>
      <c r="C840" s="309" t="s">
        <v>113</v>
      </c>
      <c r="D840" s="310">
        <v>108.93</v>
      </c>
      <c r="E840" s="337"/>
    </row>
    <row r="841" spans="1:5" ht="45">
      <c r="A841" s="336">
        <v>49165</v>
      </c>
      <c r="B841" s="336" t="s">
        <v>3973</v>
      </c>
      <c r="C841" s="309" t="s">
        <v>113</v>
      </c>
      <c r="D841" s="310">
        <v>176.04</v>
      </c>
      <c r="E841" s="370"/>
    </row>
    <row r="842" spans="1:5" ht="30">
      <c r="A842" s="336">
        <v>49170</v>
      </c>
      <c r="B842" s="336" t="s">
        <v>772</v>
      </c>
      <c r="C842" s="309" t="s">
        <v>113</v>
      </c>
      <c r="D842" s="310">
        <v>1660.64</v>
      </c>
      <c r="E842" s="337"/>
    </row>
    <row r="843" spans="1:5">
      <c r="A843" s="336">
        <v>492</v>
      </c>
      <c r="B843" s="336" t="s">
        <v>773</v>
      </c>
      <c r="C843" s="309"/>
      <c r="D843" s="310"/>
      <c r="E843" s="337"/>
    </row>
    <row r="844" spans="1:5" ht="30">
      <c r="A844" s="336">
        <v>49227</v>
      </c>
      <c r="B844" s="336" t="s">
        <v>774</v>
      </c>
      <c r="C844" s="309" t="s">
        <v>113</v>
      </c>
      <c r="D844" s="310">
        <v>2.1800000000000002</v>
      </c>
      <c r="E844" s="337"/>
    </row>
    <row r="845" spans="1:5" ht="30">
      <c r="A845" s="336">
        <v>49228</v>
      </c>
      <c r="B845" s="336" t="s">
        <v>775</v>
      </c>
      <c r="C845" s="309" t="s">
        <v>113</v>
      </c>
      <c r="D845" s="310">
        <v>3.11</v>
      </c>
      <c r="E845" s="337"/>
    </row>
    <row r="846" spans="1:5" ht="30">
      <c r="A846" s="336">
        <v>49241</v>
      </c>
      <c r="B846" s="336" t="s">
        <v>776</v>
      </c>
      <c r="C846" s="309" t="s">
        <v>113</v>
      </c>
      <c r="D846" s="310">
        <v>3.33</v>
      </c>
      <c r="E846" s="337"/>
    </row>
    <row r="847" spans="1:5" ht="30">
      <c r="A847" s="336">
        <v>49242</v>
      </c>
      <c r="B847" s="336" t="s">
        <v>14997</v>
      </c>
      <c r="C847" s="309" t="s">
        <v>113</v>
      </c>
      <c r="D847" s="310">
        <v>1.92</v>
      </c>
      <c r="E847" s="337"/>
    </row>
    <row r="848" spans="1:5" ht="30">
      <c r="A848" s="336">
        <v>49243</v>
      </c>
      <c r="B848" s="336" t="s">
        <v>777</v>
      </c>
      <c r="C848" s="309" t="s">
        <v>113</v>
      </c>
      <c r="D848" s="310">
        <v>2.77</v>
      </c>
      <c r="E848" s="337"/>
    </row>
    <row r="849" spans="1:5" ht="30">
      <c r="A849" s="335">
        <v>49249</v>
      </c>
      <c r="B849" s="368" t="s">
        <v>778</v>
      </c>
      <c r="C849" s="369" t="s">
        <v>113</v>
      </c>
      <c r="D849" s="369">
        <v>5.62</v>
      </c>
      <c r="E849" s="337"/>
    </row>
    <row r="850" spans="1:5" ht="30">
      <c r="A850" s="336">
        <v>49274</v>
      </c>
      <c r="B850" s="336" t="s">
        <v>3974</v>
      </c>
      <c r="C850" s="309" t="s">
        <v>113</v>
      </c>
      <c r="D850" s="310">
        <v>78.69</v>
      </c>
      <c r="E850" s="337"/>
    </row>
    <row r="851" spans="1:5" ht="30">
      <c r="A851" s="335">
        <v>49275</v>
      </c>
      <c r="B851" s="368" t="s">
        <v>3975</v>
      </c>
      <c r="C851" s="369" t="s">
        <v>113</v>
      </c>
      <c r="D851" s="369">
        <v>95.41</v>
      </c>
      <c r="E851" s="337"/>
    </row>
    <row r="852" spans="1:5" ht="30">
      <c r="A852" s="336">
        <v>49289</v>
      </c>
      <c r="B852" s="336" t="s">
        <v>779</v>
      </c>
      <c r="C852" s="309" t="s">
        <v>113</v>
      </c>
      <c r="D852" s="310">
        <v>7.07</v>
      </c>
      <c r="E852" s="370"/>
    </row>
    <row r="853" spans="1:5">
      <c r="A853" s="336">
        <v>494</v>
      </c>
      <c r="B853" s="336" t="s">
        <v>780</v>
      </c>
      <c r="C853" s="309"/>
      <c r="D853" s="310"/>
      <c r="E853" s="337"/>
    </row>
    <row r="854" spans="1:5" ht="30">
      <c r="A854" s="336">
        <v>49424</v>
      </c>
      <c r="B854" s="336" t="s">
        <v>781</v>
      </c>
      <c r="C854" s="309" t="s">
        <v>113</v>
      </c>
      <c r="D854" s="310">
        <v>5.78</v>
      </c>
      <c r="E854" s="370"/>
    </row>
    <row r="855" spans="1:5" ht="30">
      <c r="A855" s="336">
        <v>49428</v>
      </c>
      <c r="B855" s="336" t="s">
        <v>782</v>
      </c>
      <c r="C855" s="309" t="s">
        <v>113</v>
      </c>
      <c r="D855" s="310">
        <v>1.72</v>
      </c>
      <c r="E855" s="337"/>
    </row>
    <row r="856" spans="1:5" ht="30">
      <c r="A856" s="336">
        <v>49459</v>
      </c>
      <c r="B856" s="336" t="s">
        <v>2458</v>
      </c>
      <c r="C856" s="309" t="s">
        <v>113</v>
      </c>
      <c r="D856" s="310">
        <v>335.26</v>
      </c>
      <c r="E856" s="337"/>
    </row>
    <row r="857" spans="1:5" ht="30">
      <c r="A857" s="335">
        <v>49463</v>
      </c>
      <c r="B857" s="368" t="s">
        <v>3976</v>
      </c>
      <c r="C857" s="369" t="s">
        <v>113</v>
      </c>
      <c r="D857" s="369">
        <v>63.96</v>
      </c>
      <c r="E857" s="337"/>
    </row>
    <row r="858" spans="1:5" ht="30">
      <c r="A858" s="336">
        <v>49464</v>
      </c>
      <c r="B858" s="336" t="s">
        <v>3977</v>
      </c>
      <c r="C858" s="309" t="s">
        <v>113</v>
      </c>
      <c r="D858" s="310">
        <v>77.86</v>
      </c>
      <c r="E858" s="337"/>
    </row>
    <row r="859" spans="1:5">
      <c r="A859" s="336">
        <v>49488</v>
      </c>
      <c r="B859" s="336" t="s">
        <v>783</v>
      </c>
      <c r="C859" s="309" t="s">
        <v>113</v>
      </c>
      <c r="D859" s="310">
        <v>1.17</v>
      </c>
      <c r="E859" s="337"/>
    </row>
    <row r="860" spans="1:5" ht="30">
      <c r="A860" s="336">
        <v>49492</v>
      </c>
      <c r="B860" s="336" t="s">
        <v>784</v>
      </c>
      <c r="C860" s="309" t="s">
        <v>113</v>
      </c>
      <c r="D860" s="310">
        <v>3.47</v>
      </c>
      <c r="E860" s="370"/>
    </row>
    <row r="861" spans="1:5" ht="30">
      <c r="A861" s="335">
        <v>49493</v>
      </c>
      <c r="B861" s="368" t="s">
        <v>785</v>
      </c>
      <c r="C861" s="369" t="s">
        <v>113</v>
      </c>
      <c r="D861" s="369">
        <v>4.42</v>
      </c>
      <c r="E861" s="337"/>
    </row>
    <row r="862" spans="1:5">
      <c r="A862" s="336">
        <v>495</v>
      </c>
      <c r="B862" s="336" t="s">
        <v>354</v>
      </c>
      <c r="C862" s="309"/>
      <c r="D862" s="310"/>
      <c r="E862" s="337"/>
    </row>
    <row r="863" spans="1:5" ht="30">
      <c r="A863" s="336">
        <v>49502</v>
      </c>
      <c r="B863" s="336" t="s">
        <v>786</v>
      </c>
      <c r="C863" s="309" t="s">
        <v>113</v>
      </c>
      <c r="D863" s="310">
        <v>1.5</v>
      </c>
      <c r="E863" s="337"/>
    </row>
    <row r="864" spans="1:5">
      <c r="A864" s="336">
        <v>49503</v>
      </c>
      <c r="B864" s="336" t="s">
        <v>787</v>
      </c>
      <c r="C864" s="309" t="s">
        <v>113</v>
      </c>
      <c r="D864" s="310">
        <v>17.21</v>
      </c>
      <c r="E864" s="370"/>
    </row>
    <row r="865" spans="1:5" ht="30">
      <c r="A865" s="336">
        <v>49505</v>
      </c>
      <c r="B865" s="336" t="s">
        <v>788</v>
      </c>
      <c r="C865" s="309" t="s">
        <v>113</v>
      </c>
      <c r="D865" s="310">
        <v>2.8</v>
      </c>
      <c r="E865" s="337"/>
    </row>
    <row r="866" spans="1:5">
      <c r="A866" s="336">
        <v>49507</v>
      </c>
      <c r="B866" s="336" t="s">
        <v>3978</v>
      </c>
      <c r="C866" s="309" t="s">
        <v>113</v>
      </c>
      <c r="D866" s="310">
        <v>2.76</v>
      </c>
      <c r="E866" s="337"/>
    </row>
    <row r="867" spans="1:5" ht="30">
      <c r="A867" s="336">
        <v>49510</v>
      </c>
      <c r="B867" s="336" t="s">
        <v>30852</v>
      </c>
      <c r="C867" s="309" t="s">
        <v>113</v>
      </c>
      <c r="D867" s="310">
        <v>505</v>
      </c>
      <c r="E867" s="337"/>
    </row>
    <row r="868" spans="1:5" ht="30">
      <c r="A868" s="336">
        <v>49512</v>
      </c>
      <c r="B868" s="336" t="s">
        <v>14998</v>
      </c>
      <c r="C868" s="309" t="s">
        <v>113</v>
      </c>
      <c r="D868" s="311">
        <v>15.3</v>
      </c>
      <c r="E868" s="337"/>
    </row>
    <row r="869" spans="1:5">
      <c r="A869" s="335">
        <v>49514</v>
      </c>
      <c r="B869" s="368" t="s">
        <v>789</v>
      </c>
      <c r="C869" s="369" t="s">
        <v>113</v>
      </c>
      <c r="D869" s="369">
        <v>14.16</v>
      </c>
      <c r="E869" s="337"/>
    </row>
    <row r="870" spans="1:5" ht="30">
      <c r="A870" s="336">
        <v>49521</v>
      </c>
      <c r="B870" s="336" t="s">
        <v>790</v>
      </c>
      <c r="C870" s="309" t="s">
        <v>113</v>
      </c>
      <c r="D870" s="310">
        <v>5.69</v>
      </c>
      <c r="E870" s="337"/>
    </row>
    <row r="871" spans="1:5" ht="30">
      <c r="A871" s="336">
        <v>49524</v>
      </c>
      <c r="B871" s="336" t="s">
        <v>22108</v>
      </c>
      <c r="C871" s="309" t="s">
        <v>75</v>
      </c>
      <c r="D871" s="310">
        <v>11.41</v>
      </c>
      <c r="E871" s="337"/>
    </row>
    <row r="872" spans="1:5">
      <c r="A872" s="336">
        <v>49537</v>
      </c>
      <c r="B872" s="336" t="s">
        <v>791</v>
      </c>
      <c r="C872" s="309" t="s">
        <v>113</v>
      </c>
      <c r="D872" s="310">
        <v>4.88</v>
      </c>
      <c r="E872" s="370"/>
    </row>
    <row r="873" spans="1:5">
      <c r="A873" s="336">
        <v>49566</v>
      </c>
      <c r="B873" s="336" t="s">
        <v>792</v>
      </c>
      <c r="C873" s="309" t="s">
        <v>113</v>
      </c>
      <c r="D873" s="310">
        <v>2.39</v>
      </c>
      <c r="E873" s="337"/>
    </row>
    <row r="874" spans="1:5" ht="30">
      <c r="A874" s="336">
        <v>49567</v>
      </c>
      <c r="B874" s="336" t="s">
        <v>793</v>
      </c>
      <c r="C874" s="309" t="s">
        <v>113</v>
      </c>
      <c r="D874" s="310">
        <v>44.06</v>
      </c>
      <c r="E874" s="337"/>
    </row>
    <row r="875" spans="1:5" ht="30">
      <c r="A875" s="336">
        <v>49568</v>
      </c>
      <c r="B875" s="336" t="s">
        <v>794</v>
      </c>
      <c r="C875" s="309" t="s">
        <v>113</v>
      </c>
      <c r="D875" s="310">
        <v>6.88</v>
      </c>
      <c r="E875" s="337"/>
    </row>
    <row r="876" spans="1:5" ht="30">
      <c r="A876" s="336">
        <v>49570</v>
      </c>
      <c r="B876" s="336" t="s">
        <v>795</v>
      </c>
      <c r="C876" s="309" t="s">
        <v>113</v>
      </c>
      <c r="D876" s="310">
        <v>6.4</v>
      </c>
      <c r="E876" s="337"/>
    </row>
    <row r="877" spans="1:5" ht="30">
      <c r="A877" s="336">
        <v>49582</v>
      </c>
      <c r="B877" s="336" t="s">
        <v>796</v>
      </c>
      <c r="C877" s="309" t="s">
        <v>113</v>
      </c>
      <c r="D877" s="310">
        <v>94.88</v>
      </c>
      <c r="E877" s="337"/>
    </row>
    <row r="878" spans="1:5">
      <c r="A878" s="336">
        <v>496</v>
      </c>
      <c r="B878" s="336" t="s">
        <v>362</v>
      </c>
      <c r="C878" s="309"/>
      <c r="D878" s="310"/>
      <c r="E878" s="337"/>
    </row>
    <row r="879" spans="1:5" ht="30">
      <c r="A879" s="336">
        <v>49606</v>
      </c>
      <c r="B879" s="336" t="s">
        <v>22109</v>
      </c>
      <c r="C879" s="309" t="s">
        <v>75</v>
      </c>
      <c r="D879" s="310">
        <v>7.62</v>
      </c>
      <c r="E879" s="337"/>
    </row>
    <row r="880" spans="1:5" ht="30">
      <c r="A880" s="335">
        <v>49626</v>
      </c>
      <c r="B880" s="368" t="s">
        <v>797</v>
      </c>
      <c r="C880" s="369" t="s">
        <v>113</v>
      </c>
      <c r="D880" s="369">
        <v>2.3199999999999998</v>
      </c>
      <c r="E880" s="337"/>
    </row>
    <row r="881" spans="1:5" ht="30">
      <c r="A881" s="336">
        <v>49633</v>
      </c>
      <c r="B881" s="336" t="s">
        <v>798</v>
      </c>
      <c r="C881" s="309" t="s">
        <v>113</v>
      </c>
      <c r="D881" s="310">
        <v>0.99</v>
      </c>
      <c r="E881" s="337"/>
    </row>
    <row r="882" spans="1:5" ht="30">
      <c r="A882" s="336">
        <v>49645</v>
      </c>
      <c r="B882" s="336" t="s">
        <v>14999</v>
      </c>
      <c r="C882" s="309" t="s">
        <v>113</v>
      </c>
      <c r="D882" s="310">
        <v>260.67</v>
      </c>
      <c r="E882" s="337"/>
    </row>
    <row r="883" spans="1:5" ht="30">
      <c r="A883" s="336">
        <v>49654</v>
      </c>
      <c r="B883" s="336" t="s">
        <v>799</v>
      </c>
      <c r="C883" s="309" t="s">
        <v>113</v>
      </c>
      <c r="D883" s="310">
        <v>19.79</v>
      </c>
      <c r="E883" s="370"/>
    </row>
    <row r="884" spans="1:5" ht="30">
      <c r="A884" s="336">
        <v>49666</v>
      </c>
      <c r="B884" s="336" t="s">
        <v>22110</v>
      </c>
      <c r="C884" s="309" t="s">
        <v>75</v>
      </c>
      <c r="D884" s="310">
        <v>10.24</v>
      </c>
      <c r="E884" s="337"/>
    </row>
    <row r="885" spans="1:5">
      <c r="A885" s="336">
        <v>49681</v>
      </c>
      <c r="B885" s="336" t="s">
        <v>24173</v>
      </c>
      <c r="C885" s="309" t="s">
        <v>113</v>
      </c>
      <c r="D885" s="310">
        <v>2.2999999999999998</v>
      </c>
      <c r="E885" s="337"/>
    </row>
    <row r="886" spans="1:5">
      <c r="A886" s="336">
        <v>49686</v>
      </c>
      <c r="B886" s="336" t="s">
        <v>800</v>
      </c>
      <c r="C886" s="309" t="s">
        <v>113</v>
      </c>
      <c r="D886" s="310">
        <v>50.09</v>
      </c>
      <c r="E886" s="337"/>
    </row>
    <row r="887" spans="1:5" ht="30">
      <c r="A887" s="336">
        <v>49694</v>
      </c>
      <c r="B887" s="336" t="s">
        <v>801</v>
      </c>
      <c r="C887" s="309" t="s">
        <v>113</v>
      </c>
      <c r="D887" s="310">
        <v>18.8</v>
      </c>
      <c r="E887" s="337"/>
    </row>
    <row r="888" spans="1:5">
      <c r="A888" s="336">
        <v>49695</v>
      </c>
      <c r="B888" s="336" t="s">
        <v>802</v>
      </c>
      <c r="C888" s="309" t="s">
        <v>113</v>
      </c>
      <c r="D888" s="310">
        <v>55.65</v>
      </c>
      <c r="E888" s="337"/>
    </row>
    <row r="889" spans="1:5">
      <c r="A889" s="336">
        <v>49696</v>
      </c>
      <c r="B889" s="336" t="s">
        <v>803</v>
      </c>
      <c r="C889" s="309" t="s">
        <v>113</v>
      </c>
      <c r="D889" s="310">
        <v>54.67</v>
      </c>
      <c r="E889" s="337"/>
    </row>
    <row r="890" spans="1:5">
      <c r="A890" s="336">
        <v>497</v>
      </c>
      <c r="B890" s="336" t="s">
        <v>354</v>
      </c>
      <c r="C890" s="309"/>
      <c r="D890" s="310"/>
      <c r="E890" s="337"/>
    </row>
    <row r="891" spans="1:5">
      <c r="A891" s="335">
        <v>49709</v>
      </c>
      <c r="B891" s="368" t="s">
        <v>804</v>
      </c>
      <c r="C891" s="369" t="s">
        <v>113</v>
      </c>
      <c r="D891" s="369">
        <v>3.95</v>
      </c>
      <c r="E891" s="337"/>
    </row>
    <row r="892" spans="1:5" ht="30">
      <c r="A892" s="336">
        <v>49729</v>
      </c>
      <c r="B892" s="336" t="s">
        <v>805</v>
      </c>
      <c r="C892" s="309" t="s">
        <v>75</v>
      </c>
      <c r="D892" s="310">
        <v>73.55</v>
      </c>
      <c r="E892" s="337"/>
    </row>
    <row r="893" spans="1:5" ht="30">
      <c r="A893" s="336">
        <v>49772</v>
      </c>
      <c r="B893" s="336" t="s">
        <v>24174</v>
      </c>
      <c r="C893" s="309" t="s">
        <v>113</v>
      </c>
      <c r="D893" s="310">
        <v>11.96</v>
      </c>
      <c r="E893" s="337"/>
    </row>
    <row r="894" spans="1:5" ht="30">
      <c r="A894" s="336">
        <v>49774</v>
      </c>
      <c r="B894" s="336" t="s">
        <v>806</v>
      </c>
      <c r="C894" s="309" t="s">
        <v>113</v>
      </c>
      <c r="D894" s="310">
        <v>15.42</v>
      </c>
      <c r="E894" s="370"/>
    </row>
    <row r="895" spans="1:5" ht="30">
      <c r="A895" s="336">
        <v>49791</v>
      </c>
      <c r="B895" s="336" t="s">
        <v>3979</v>
      </c>
      <c r="C895" s="309" t="s">
        <v>113</v>
      </c>
      <c r="D895" s="310">
        <v>6.28</v>
      </c>
      <c r="E895" s="337"/>
    </row>
    <row r="896" spans="1:5">
      <c r="A896" s="336">
        <v>498</v>
      </c>
      <c r="B896" s="336" t="s">
        <v>492</v>
      </c>
      <c r="C896" s="309"/>
      <c r="D896" s="310"/>
      <c r="E896" s="337"/>
    </row>
    <row r="897" spans="1:5" ht="30">
      <c r="A897" s="336">
        <v>49803</v>
      </c>
      <c r="B897" s="336" t="s">
        <v>807</v>
      </c>
      <c r="C897" s="309" t="s">
        <v>113</v>
      </c>
      <c r="D897" s="310">
        <v>1.95</v>
      </c>
      <c r="E897" s="337"/>
    </row>
    <row r="898" spans="1:5" ht="30">
      <c r="A898" s="336">
        <v>49804</v>
      </c>
      <c r="B898" s="336" t="s">
        <v>808</v>
      </c>
      <c r="C898" s="309" t="s">
        <v>113</v>
      </c>
      <c r="D898" s="310">
        <v>2.46</v>
      </c>
      <c r="E898" s="337"/>
    </row>
    <row r="899" spans="1:5" ht="30">
      <c r="A899" s="336">
        <v>49805</v>
      </c>
      <c r="B899" s="336" t="s">
        <v>809</v>
      </c>
      <c r="C899" s="309" t="s">
        <v>113</v>
      </c>
      <c r="D899" s="310">
        <v>4.72</v>
      </c>
      <c r="E899" s="337"/>
    </row>
    <row r="900" spans="1:5" ht="30">
      <c r="A900" s="336">
        <v>49806</v>
      </c>
      <c r="B900" s="336" t="s">
        <v>810</v>
      </c>
      <c r="C900" s="309" t="s">
        <v>113</v>
      </c>
      <c r="D900" s="310">
        <v>4.8899999999999997</v>
      </c>
      <c r="E900" s="337"/>
    </row>
    <row r="901" spans="1:5" ht="30">
      <c r="A901" s="336">
        <v>49807</v>
      </c>
      <c r="B901" s="336" t="s">
        <v>811</v>
      </c>
      <c r="C901" s="309" t="s">
        <v>113</v>
      </c>
      <c r="D901" s="310">
        <v>8.5299999999999994</v>
      </c>
      <c r="E901" s="337"/>
    </row>
    <row r="902" spans="1:5" ht="30">
      <c r="A902" s="336">
        <v>49809</v>
      </c>
      <c r="B902" s="336" t="s">
        <v>812</v>
      </c>
      <c r="C902" s="309" t="s">
        <v>113</v>
      </c>
      <c r="D902" s="310">
        <v>11.56</v>
      </c>
      <c r="E902" s="337"/>
    </row>
    <row r="903" spans="1:5" ht="30">
      <c r="A903" s="336">
        <v>49811</v>
      </c>
      <c r="B903" s="336" t="s">
        <v>813</v>
      </c>
      <c r="C903" s="309" t="s">
        <v>113</v>
      </c>
      <c r="D903" s="310">
        <v>15.53</v>
      </c>
      <c r="E903" s="337"/>
    </row>
    <row r="904" spans="1:5" ht="30">
      <c r="A904" s="336">
        <v>49812</v>
      </c>
      <c r="B904" s="336" t="s">
        <v>814</v>
      </c>
      <c r="C904" s="309" t="s">
        <v>113</v>
      </c>
      <c r="D904" s="310">
        <v>127.22</v>
      </c>
      <c r="E904" s="337"/>
    </row>
    <row r="905" spans="1:5">
      <c r="A905" s="336">
        <v>49818</v>
      </c>
      <c r="B905" s="336" t="s">
        <v>815</v>
      </c>
      <c r="C905" s="309" t="s">
        <v>113</v>
      </c>
      <c r="D905" s="310">
        <v>0.61</v>
      </c>
      <c r="E905" s="337"/>
    </row>
    <row r="906" spans="1:5" ht="30">
      <c r="A906" s="336">
        <v>49860</v>
      </c>
      <c r="B906" s="336" t="s">
        <v>816</v>
      </c>
      <c r="C906" s="309" t="s">
        <v>113</v>
      </c>
      <c r="D906" s="310">
        <v>104.28</v>
      </c>
      <c r="E906" s="337"/>
    </row>
    <row r="907" spans="1:5" ht="30">
      <c r="A907" s="336">
        <v>49861</v>
      </c>
      <c r="B907" s="336" t="s">
        <v>30853</v>
      </c>
      <c r="C907" s="309" t="s">
        <v>113</v>
      </c>
      <c r="D907" s="310">
        <v>3.08</v>
      </c>
      <c r="E907" s="337"/>
    </row>
    <row r="908" spans="1:5" ht="30">
      <c r="A908" s="336">
        <v>49897</v>
      </c>
      <c r="B908" s="336" t="s">
        <v>817</v>
      </c>
      <c r="C908" s="309" t="s">
        <v>113</v>
      </c>
      <c r="D908" s="310">
        <v>30.15</v>
      </c>
      <c r="E908" s="337"/>
    </row>
    <row r="909" spans="1:5">
      <c r="A909" s="336">
        <v>499</v>
      </c>
      <c r="B909" s="336" t="s">
        <v>818</v>
      </c>
      <c r="C909" s="309"/>
      <c r="D909" s="310"/>
      <c r="E909" s="337"/>
    </row>
    <row r="910" spans="1:5" ht="45">
      <c r="A910" s="336">
        <v>49905</v>
      </c>
      <c r="B910" s="336" t="s">
        <v>15000</v>
      </c>
      <c r="C910" s="309" t="s">
        <v>113</v>
      </c>
      <c r="D910" s="310">
        <v>137.66999999999999</v>
      </c>
      <c r="E910" s="337"/>
    </row>
    <row r="911" spans="1:5" ht="30">
      <c r="A911" s="335">
        <v>49959</v>
      </c>
      <c r="B911" s="368" t="s">
        <v>819</v>
      </c>
      <c r="C911" s="369" t="s">
        <v>113</v>
      </c>
      <c r="D911" s="369">
        <v>198.04</v>
      </c>
      <c r="E911" s="337"/>
    </row>
    <row r="912" spans="1:5" ht="30">
      <c r="A912" s="336">
        <v>5</v>
      </c>
      <c r="B912" s="336" t="s">
        <v>820</v>
      </c>
      <c r="C912" s="309"/>
      <c r="D912" s="310"/>
      <c r="E912" s="337"/>
    </row>
    <row r="913" spans="1:5">
      <c r="A913" s="336">
        <v>501</v>
      </c>
      <c r="B913" s="336" t="s">
        <v>821</v>
      </c>
      <c r="C913" s="309"/>
      <c r="D913" s="310"/>
      <c r="E913" s="337"/>
    </row>
    <row r="914" spans="1:5" ht="30">
      <c r="A914" s="336">
        <v>50128</v>
      </c>
      <c r="B914" s="336" t="s">
        <v>822</v>
      </c>
      <c r="C914" s="309" t="s">
        <v>113</v>
      </c>
      <c r="D914" s="310">
        <v>1.1499999999999999</v>
      </c>
      <c r="E914" s="337"/>
    </row>
    <row r="915" spans="1:5">
      <c r="A915" s="336">
        <v>50163</v>
      </c>
      <c r="B915" s="336" t="s">
        <v>823</v>
      </c>
      <c r="C915" s="309" t="s">
        <v>113</v>
      </c>
      <c r="D915" s="310">
        <v>3.84</v>
      </c>
      <c r="E915" s="337"/>
    </row>
    <row r="916" spans="1:5">
      <c r="A916" s="336">
        <v>50164</v>
      </c>
      <c r="B916" s="336" t="s">
        <v>824</v>
      </c>
      <c r="C916" s="309" t="s">
        <v>113</v>
      </c>
      <c r="D916" s="310">
        <v>7.89</v>
      </c>
      <c r="E916" s="337"/>
    </row>
    <row r="917" spans="1:5">
      <c r="A917" s="336">
        <v>510</v>
      </c>
      <c r="B917" s="336" t="s">
        <v>53</v>
      </c>
      <c r="C917" s="309"/>
      <c r="D917" s="310"/>
      <c r="E917" s="370"/>
    </row>
    <row r="918" spans="1:5" ht="30">
      <c r="A918" s="336">
        <v>51008</v>
      </c>
      <c r="B918" s="336" t="s">
        <v>30854</v>
      </c>
      <c r="C918" s="309" t="s">
        <v>113</v>
      </c>
      <c r="D918" s="310">
        <v>11.51</v>
      </c>
      <c r="E918" s="337"/>
    </row>
    <row r="919" spans="1:5" ht="30">
      <c r="A919" s="336">
        <v>51015</v>
      </c>
      <c r="B919" s="336" t="s">
        <v>825</v>
      </c>
      <c r="C919" s="309" t="s">
        <v>113</v>
      </c>
      <c r="D919" s="310">
        <v>12.23</v>
      </c>
      <c r="E919" s="337"/>
    </row>
    <row r="920" spans="1:5" ht="30">
      <c r="A920" s="336">
        <v>51016</v>
      </c>
      <c r="B920" s="336" t="s">
        <v>826</v>
      </c>
      <c r="C920" s="309" t="s">
        <v>113</v>
      </c>
      <c r="D920" s="310">
        <v>10.76</v>
      </c>
      <c r="E920" s="337"/>
    </row>
    <row r="921" spans="1:5">
      <c r="A921" s="336">
        <v>540</v>
      </c>
      <c r="B921" s="336" t="s">
        <v>354</v>
      </c>
      <c r="C921" s="309"/>
      <c r="D921" s="310"/>
      <c r="E921" s="337"/>
    </row>
    <row r="922" spans="1:5" ht="30">
      <c r="A922" s="336">
        <v>54003</v>
      </c>
      <c r="B922" s="336" t="s">
        <v>827</v>
      </c>
      <c r="C922" s="309" t="s">
        <v>113</v>
      </c>
      <c r="D922" s="310">
        <v>2.86</v>
      </c>
      <c r="E922" s="337"/>
    </row>
    <row r="923" spans="1:5" ht="30">
      <c r="A923" s="336">
        <v>54010</v>
      </c>
      <c r="B923" s="336" t="s">
        <v>2359</v>
      </c>
      <c r="C923" s="309" t="s">
        <v>113</v>
      </c>
      <c r="D923" s="310">
        <v>19.28</v>
      </c>
      <c r="E923" s="337"/>
    </row>
    <row r="924" spans="1:5">
      <c r="A924" s="335">
        <v>6</v>
      </c>
      <c r="B924" s="368" t="s">
        <v>828</v>
      </c>
      <c r="C924" s="369"/>
      <c r="D924" s="369"/>
      <c r="E924" s="337"/>
    </row>
    <row r="925" spans="1:5">
      <c r="A925" s="336">
        <v>601</v>
      </c>
      <c r="B925" s="336" t="s">
        <v>829</v>
      </c>
      <c r="C925" s="309"/>
      <c r="D925" s="310"/>
      <c r="E925" s="337"/>
    </row>
    <row r="926" spans="1:5" ht="30">
      <c r="A926" s="336">
        <v>60101</v>
      </c>
      <c r="B926" s="336" t="s">
        <v>830</v>
      </c>
      <c r="C926" s="309" t="s">
        <v>75</v>
      </c>
      <c r="D926" s="310">
        <v>33.32</v>
      </c>
      <c r="E926" s="337"/>
    </row>
    <row r="927" spans="1:5" ht="30">
      <c r="A927" s="336">
        <v>60104</v>
      </c>
      <c r="B927" s="336" t="s">
        <v>831</v>
      </c>
      <c r="C927" s="309" t="s">
        <v>75</v>
      </c>
      <c r="D927" s="310">
        <v>25.23</v>
      </c>
      <c r="E927" s="337"/>
    </row>
    <row r="928" spans="1:5">
      <c r="A928" s="336">
        <v>602</v>
      </c>
      <c r="B928" s="336" t="s">
        <v>832</v>
      </c>
      <c r="C928" s="309"/>
      <c r="D928" s="310"/>
      <c r="E928" s="337"/>
    </row>
    <row r="929" spans="1:5">
      <c r="A929" s="336">
        <v>60241</v>
      </c>
      <c r="B929" s="336" t="s">
        <v>24175</v>
      </c>
      <c r="C929" s="309" t="s">
        <v>113</v>
      </c>
      <c r="D929" s="310">
        <v>8.85</v>
      </c>
      <c r="E929" s="337"/>
    </row>
    <row r="930" spans="1:5">
      <c r="A930" s="335">
        <v>60242</v>
      </c>
      <c r="B930" s="368" t="s">
        <v>833</v>
      </c>
      <c r="C930" s="369" t="s">
        <v>113</v>
      </c>
      <c r="D930" s="369">
        <v>32.1</v>
      </c>
      <c r="E930" s="370"/>
    </row>
    <row r="931" spans="1:5">
      <c r="A931" s="336">
        <v>60243</v>
      </c>
      <c r="B931" s="336" t="s">
        <v>834</v>
      </c>
      <c r="C931" s="309" t="s">
        <v>113</v>
      </c>
      <c r="D931" s="310">
        <v>63.83</v>
      </c>
      <c r="E931" s="337"/>
    </row>
    <row r="932" spans="1:5" ht="30">
      <c r="A932" s="336">
        <v>604</v>
      </c>
      <c r="B932" s="336" t="s">
        <v>835</v>
      </c>
      <c r="C932" s="309"/>
      <c r="D932" s="310"/>
      <c r="E932" s="337"/>
    </row>
    <row r="933" spans="1:5">
      <c r="A933" s="336">
        <v>60406</v>
      </c>
      <c r="B933" s="336" t="s">
        <v>836</v>
      </c>
      <c r="C933" s="309" t="s">
        <v>113</v>
      </c>
      <c r="D933" s="310">
        <v>84.6</v>
      </c>
      <c r="E933" s="337"/>
    </row>
    <row r="934" spans="1:5" ht="30">
      <c r="A934" s="336">
        <v>60443</v>
      </c>
      <c r="B934" s="336" t="s">
        <v>2459</v>
      </c>
      <c r="C934" s="309" t="s">
        <v>113</v>
      </c>
      <c r="D934" s="310">
        <v>24.1</v>
      </c>
      <c r="E934" s="337"/>
    </row>
    <row r="935" spans="1:5" ht="30">
      <c r="A935" s="336">
        <v>605</v>
      </c>
      <c r="B935" s="336" t="s">
        <v>835</v>
      </c>
      <c r="C935" s="309"/>
      <c r="D935" s="310"/>
      <c r="E935" s="337"/>
    </row>
    <row r="936" spans="1:5" ht="30">
      <c r="A936" s="336">
        <v>60501</v>
      </c>
      <c r="B936" s="336" t="s">
        <v>24176</v>
      </c>
      <c r="C936" s="309" t="s">
        <v>75</v>
      </c>
      <c r="D936" s="310">
        <v>11.32</v>
      </c>
      <c r="E936" s="337"/>
    </row>
    <row r="937" spans="1:5" ht="30">
      <c r="A937" s="336">
        <v>60502</v>
      </c>
      <c r="B937" s="336" t="s">
        <v>24177</v>
      </c>
      <c r="C937" s="309" t="s">
        <v>75</v>
      </c>
      <c r="D937" s="310">
        <v>14.32</v>
      </c>
      <c r="E937" s="370"/>
    </row>
    <row r="938" spans="1:5" ht="30">
      <c r="A938" s="336">
        <v>60503</v>
      </c>
      <c r="B938" s="336" t="s">
        <v>24178</v>
      </c>
      <c r="C938" s="309" t="s">
        <v>75</v>
      </c>
      <c r="D938" s="310">
        <v>17.399999999999999</v>
      </c>
      <c r="E938" s="337"/>
    </row>
    <row r="939" spans="1:5" ht="30">
      <c r="A939" s="336">
        <v>60504</v>
      </c>
      <c r="B939" s="336" t="s">
        <v>24179</v>
      </c>
      <c r="C939" s="309" t="s">
        <v>75</v>
      </c>
      <c r="D939" s="310">
        <v>23.95</v>
      </c>
      <c r="E939" s="337"/>
    </row>
    <row r="940" spans="1:5" ht="30">
      <c r="A940" s="336">
        <v>60505</v>
      </c>
      <c r="B940" s="336" t="s">
        <v>24180</v>
      </c>
      <c r="C940" s="309" t="s">
        <v>75</v>
      </c>
      <c r="D940" s="310">
        <v>29.68</v>
      </c>
      <c r="E940" s="337"/>
    </row>
    <row r="941" spans="1:5" ht="30">
      <c r="A941" s="336">
        <v>60506</v>
      </c>
      <c r="B941" s="336" t="s">
        <v>24181</v>
      </c>
      <c r="C941" s="309" t="s">
        <v>75</v>
      </c>
      <c r="D941" s="310">
        <v>38.65</v>
      </c>
      <c r="E941" s="337"/>
    </row>
    <row r="942" spans="1:5" ht="30">
      <c r="A942" s="336">
        <v>60507</v>
      </c>
      <c r="B942" s="336" t="s">
        <v>24182</v>
      </c>
      <c r="C942" s="309" t="s">
        <v>75</v>
      </c>
      <c r="D942" s="310">
        <v>52.1</v>
      </c>
      <c r="E942" s="337"/>
    </row>
    <row r="943" spans="1:5" ht="30">
      <c r="A943" s="335">
        <v>60508</v>
      </c>
      <c r="B943" s="368" t="s">
        <v>24183</v>
      </c>
      <c r="C943" s="369" t="s">
        <v>75</v>
      </c>
      <c r="D943" s="369">
        <v>64.540000000000006</v>
      </c>
      <c r="E943" s="337"/>
    </row>
    <row r="944" spans="1:5" ht="30">
      <c r="A944" s="336">
        <v>60509</v>
      </c>
      <c r="B944" s="336" t="s">
        <v>24184</v>
      </c>
      <c r="C944" s="309" t="s">
        <v>75</v>
      </c>
      <c r="D944" s="310">
        <v>90.85</v>
      </c>
      <c r="E944" s="337"/>
    </row>
    <row r="945" spans="1:5">
      <c r="A945" s="336">
        <v>610</v>
      </c>
      <c r="B945" s="336" t="s">
        <v>837</v>
      </c>
      <c r="C945" s="309"/>
      <c r="D945" s="310"/>
      <c r="E945" s="337"/>
    </row>
    <row r="946" spans="1:5">
      <c r="A946" s="335">
        <v>61004</v>
      </c>
      <c r="B946" s="368" t="s">
        <v>838</v>
      </c>
      <c r="C946" s="369" t="s">
        <v>75</v>
      </c>
      <c r="D946" s="369">
        <v>318.41000000000003</v>
      </c>
      <c r="E946" s="337"/>
    </row>
    <row r="947" spans="1:5">
      <c r="A947" s="335">
        <v>621</v>
      </c>
      <c r="B947" s="368" t="s">
        <v>839</v>
      </c>
      <c r="C947" s="369"/>
      <c r="D947" s="369"/>
      <c r="E947" s="337"/>
    </row>
    <row r="948" spans="1:5" ht="30">
      <c r="A948" s="336">
        <v>62101</v>
      </c>
      <c r="B948" s="336" t="s">
        <v>840</v>
      </c>
      <c r="C948" s="309" t="s">
        <v>113</v>
      </c>
      <c r="D948" s="310">
        <v>8.1300000000000008</v>
      </c>
      <c r="E948" s="337"/>
    </row>
    <row r="949" spans="1:5" ht="30">
      <c r="A949" s="336">
        <v>62102</v>
      </c>
      <c r="B949" s="336" t="s">
        <v>841</v>
      </c>
      <c r="C949" s="309" t="s">
        <v>113</v>
      </c>
      <c r="D949" s="310">
        <v>8.98</v>
      </c>
      <c r="E949" s="337"/>
    </row>
    <row r="950" spans="1:5" ht="30">
      <c r="A950" s="336">
        <v>62103</v>
      </c>
      <c r="B950" s="336" t="s">
        <v>842</v>
      </c>
      <c r="C950" s="309" t="s">
        <v>113</v>
      </c>
      <c r="D950" s="310">
        <v>12.64</v>
      </c>
      <c r="E950" s="370"/>
    </row>
    <row r="951" spans="1:5" ht="30">
      <c r="A951" s="335">
        <v>62104</v>
      </c>
      <c r="B951" s="368" t="s">
        <v>843</v>
      </c>
      <c r="C951" s="369" t="s">
        <v>113</v>
      </c>
      <c r="D951" s="369">
        <v>19.3</v>
      </c>
      <c r="E951" s="337"/>
    </row>
    <row r="952" spans="1:5" ht="30">
      <c r="A952" s="336">
        <v>62105</v>
      </c>
      <c r="B952" s="336" t="s">
        <v>844</v>
      </c>
      <c r="C952" s="309" t="s">
        <v>113</v>
      </c>
      <c r="D952" s="310">
        <v>23</v>
      </c>
      <c r="E952" s="337"/>
    </row>
    <row r="953" spans="1:5" ht="30">
      <c r="A953" s="336">
        <v>62106</v>
      </c>
      <c r="B953" s="336" t="s">
        <v>2360</v>
      </c>
      <c r="C953" s="309" t="s">
        <v>113</v>
      </c>
      <c r="D953" s="310">
        <v>34.97</v>
      </c>
      <c r="E953" s="337"/>
    </row>
    <row r="954" spans="1:5" ht="15" customHeight="1">
      <c r="A954" s="336">
        <v>62107</v>
      </c>
      <c r="B954" s="336" t="s">
        <v>2361</v>
      </c>
      <c r="C954" s="309" t="s">
        <v>113</v>
      </c>
      <c r="D954" s="310">
        <v>161.28</v>
      </c>
      <c r="E954" s="370"/>
    </row>
    <row r="955" spans="1:5" ht="30">
      <c r="A955" s="335">
        <v>62111</v>
      </c>
      <c r="B955" s="368" t="s">
        <v>845</v>
      </c>
      <c r="C955" s="369" t="s">
        <v>113</v>
      </c>
      <c r="D955" s="369">
        <v>0.65</v>
      </c>
      <c r="E955" s="370"/>
    </row>
    <row r="956" spans="1:5" ht="30">
      <c r="A956" s="336">
        <v>62112</v>
      </c>
      <c r="B956" s="336" t="s">
        <v>846</v>
      </c>
      <c r="C956" s="309" t="s">
        <v>113</v>
      </c>
      <c r="D956" s="310">
        <v>1.1499999999999999</v>
      </c>
      <c r="E956" s="337"/>
    </row>
    <row r="957" spans="1:5" ht="30">
      <c r="A957" s="336">
        <v>62116</v>
      </c>
      <c r="B957" s="336" t="s">
        <v>847</v>
      </c>
      <c r="C957" s="309" t="s">
        <v>113</v>
      </c>
      <c r="D957" s="310">
        <v>3.4</v>
      </c>
      <c r="E957" s="337"/>
    </row>
    <row r="958" spans="1:5" ht="30">
      <c r="A958" s="335">
        <v>62122</v>
      </c>
      <c r="B958" s="368" t="s">
        <v>848</v>
      </c>
      <c r="C958" s="369" t="s">
        <v>113</v>
      </c>
      <c r="D958" s="369">
        <v>0.62</v>
      </c>
      <c r="E958" s="337"/>
    </row>
    <row r="959" spans="1:5" ht="30">
      <c r="A959" s="335">
        <v>62129</v>
      </c>
      <c r="B959" s="368" t="s">
        <v>849</v>
      </c>
      <c r="C959" s="369" t="s">
        <v>113</v>
      </c>
      <c r="D959" s="369">
        <v>3.4</v>
      </c>
      <c r="E959" s="370"/>
    </row>
    <row r="960" spans="1:5" ht="30">
      <c r="A960" s="336">
        <v>62187</v>
      </c>
      <c r="B960" s="336" t="s">
        <v>850</v>
      </c>
      <c r="C960" s="309" t="s">
        <v>113</v>
      </c>
      <c r="D960" s="310">
        <v>2.81</v>
      </c>
      <c r="E960" s="337"/>
    </row>
    <row r="961" spans="1:5" ht="30">
      <c r="A961" s="336">
        <v>623</v>
      </c>
      <c r="B961" s="336" t="s">
        <v>851</v>
      </c>
      <c r="C961" s="309"/>
      <c r="D961" s="310"/>
      <c r="E961" s="337"/>
    </row>
    <row r="962" spans="1:5" ht="30">
      <c r="A962" s="335">
        <v>62319</v>
      </c>
      <c r="B962" s="368" t="s">
        <v>852</v>
      </c>
      <c r="C962" s="369" t="s">
        <v>113</v>
      </c>
      <c r="D962" s="369">
        <v>2.76</v>
      </c>
      <c r="E962" s="337"/>
    </row>
    <row r="963" spans="1:5" ht="30">
      <c r="A963" s="336">
        <v>62321</v>
      </c>
      <c r="B963" s="336" t="s">
        <v>853</v>
      </c>
      <c r="C963" s="309" t="s">
        <v>113</v>
      </c>
      <c r="D963" s="310">
        <v>2.63</v>
      </c>
      <c r="E963" s="370"/>
    </row>
    <row r="964" spans="1:5" ht="30">
      <c r="A964" s="336">
        <v>62324</v>
      </c>
      <c r="B964" s="336" t="s">
        <v>854</v>
      </c>
      <c r="C964" s="309" t="s">
        <v>113</v>
      </c>
      <c r="D964" s="310">
        <v>1.55</v>
      </c>
      <c r="E964" s="337"/>
    </row>
    <row r="965" spans="1:5" ht="30">
      <c r="A965" s="335">
        <v>62375</v>
      </c>
      <c r="B965" s="368" t="s">
        <v>855</v>
      </c>
      <c r="C965" s="369" t="s">
        <v>75</v>
      </c>
      <c r="D965" s="369">
        <v>50</v>
      </c>
      <c r="E965" s="337"/>
    </row>
    <row r="966" spans="1:5">
      <c r="A966" s="336">
        <v>624</v>
      </c>
      <c r="B966" s="336" t="s">
        <v>856</v>
      </c>
      <c r="C966" s="309"/>
      <c r="D966" s="310"/>
      <c r="E966" s="370"/>
    </row>
    <row r="967" spans="1:5" ht="30">
      <c r="A967" s="336">
        <v>62419</v>
      </c>
      <c r="B967" s="336" t="s">
        <v>857</v>
      </c>
      <c r="C967" s="309" t="s">
        <v>75</v>
      </c>
      <c r="D967" s="310">
        <v>28.64</v>
      </c>
      <c r="E967" s="370"/>
    </row>
    <row r="968" spans="1:5">
      <c r="A968" s="336">
        <v>62420</v>
      </c>
      <c r="B968" s="336" t="s">
        <v>858</v>
      </c>
      <c r="C968" s="309" t="s">
        <v>113</v>
      </c>
      <c r="D968" s="310">
        <v>2.4300000000000002</v>
      </c>
      <c r="E968" s="337"/>
    </row>
    <row r="969" spans="1:5">
      <c r="A969" s="335">
        <v>62423</v>
      </c>
      <c r="B969" s="368" t="s">
        <v>859</v>
      </c>
      <c r="C969" s="369" t="s">
        <v>113</v>
      </c>
      <c r="D969" s="369">
        <v>14.11</v>
      </c>
      <c r="E969" s="337"/>
    </row>
    <row r="970" spans="1:5" ht="30">
      <c r="A970" s="336">
        <v>62430</v>
      </c>
      <c r="B970" s="336" t="s">
        <v>860</v>
      </c>
      <c r="C970" s="309" t="s">
        <v>113</v>
      </c>
      <c r="D970" s="310">
        <v>28.9</v>
      </c>
      <c r="E970" s="370"/>
    </row>
    <row r="971" spans="1:5" ht="30">
      <c r="A971" s="336">
        <v>62440</v>
      </c>
      <c r="B971" s="336" t="s">
        <v>861</v>
      </c>
      <c r="C971" s="309" t="s">
        <v>113</v>
      </c>
      <c r="D971" s="310">
        <v>12.16</v>
      </c>
      <c r="E971" s="337"/>
    </row>
    <row r="972" spans="1:5">
      <c r="A972" s="336">
        <v>62472</v>
      </c>
      <c r="B972" s="336" t="s">
        <v>862</v>
      </c>
      <c r="C972" s="309" t="s">
        <v>113</v>
      </c>
      <c r="D972" s="310">
        <v>4.57</v>
      </c>
      <c r="E972" s="337"/>
    </row>
    <row r="973" spans="1:5" ht="15" customHeight="1">
      <c r="A973" s="336">
        <v>62482</v>
      </c>
      <c r="B973" s="336" t="s">
        <v>863</v>
      </c>
      <c r="C973" s="309" t="s">
        <v>113</v>
      </c>
      <c r="D973" s="310">
        <v>45.15</v>
      </c>
      <c r="E973" s="370"/>
    </row>
    <row r="974" spans="1:5" ht="30">
      <c r="A974" s="336">
        <v>625</v>
      </c>
      <c r="B974" s="336" t="s">
        <v>864</v>
      </c>
      <c r="C974" s="309"/>
      <c r="D974" s="310"/>
      <c r="E974" s="337"/>
    </row>
    <row r="975" spans="1:5">
      <c r="A975" s="336">
        <v>62501</v>
      </c>
      <c r="B975" s="336" t="s">
        <v>865</v>
      </c>
      <c r="C975" s="309" t="s">
        <v>75</v>
      </c>
      <c r="D975" s="310">
        <v>1.91</v>
      </c>
      <c r="E975" s="337"/>
    </row>
    <row r="976" spans="1:5">
      <c r="A976" s="336">
        <v>62502</v>
      </c>
      <c r="B976" s="336" t="s">
        <v>866</v>
      </c>
      <c r="C976" s="309" t="s">
        <v>75</v>
      </c>
      <c r="D976" s="310">
        <v>2.8</v>
      </c>
      <c r="E976" s="337"/>
    </row>
    <row r="977" spans="1:5" ht="15" customHeight="1">
      <c r="A977" s="336">
        <v>62503</v>
      </c>
      <c r="B977" s="336" t="s">
        <v>867</v>
      </c>
      <c r="C977" s="309" t="s">
        <v>75</v>
      </c>
      <c r="D977" s="310">
        <v>5.92</v>
      </c>
      <c r="E977" s="370"/>
    </row>
    <row r="978" spans="1:5">
      <c r="A978" s="336">
        <v>62504</v>
      </c>
      <c r="B978" s="336" t="s">
        <v>868</v>
      </c>
      <c r="C978" s="309" t="s">
        <v>75</v>
      </c>
      <c r="D978" s="310">
        <v>8</v>
      </c>
      <c r="E978" s="337"/>
    </row>
    <row r="979" spans="1:5">
      <c r="A979" s="335">
        <v>62505</v>
      </c>
      <c r="B979" s="368" t="s">
        <v>869</v>
      </c>
      <c r="C979" s="369" t="s">
        <v>75</v>
      </c>
      <c r="D979" s="369">
        <v>9.91</v>
      </c>
      <c r="E979" s="337"/>
    </row>
    <row r="980" spans="1:5">
      <c r="A980" s="336">
        <v>62506</v>
      </c>
      <c r="B980" s="336" t="s">
        <v>870</v>
      </c>
      <c r="C980" s="309" t="s">
        <v>75</v>
      </c>
      <c r="D980" s="310">
        <v>20.32</v>
      </c>
      <c r="E980" s="337"/>
    </row>
    <row r="981" spans="1:5">
      <c r="A981" s="335">
        <v>62507</v>
      </c>
      <c r="B981" s="368" t="s">
        <v>871</v>
      </c>
      <c r="C981" s="369" t="s">
        <v>75</v>
      </c>
      <c r="D981" s="369">
        <v>25.33</v>
      </c>
      <c r="E981" s="337"/>
    </row>
    <row r="982" spans="1:5">
      <c r="A982" s="336">
        <v>62508</v>
      </c>
      <c r="B982" s="336" t="s">
        <v>872</v>
      </c>
      <c r="C982" s="309" t="s">
        <v>75</v>
      </c>
      <c r="D982" s="310">
        <v>31.33</v>
      </c>
      <c r="E982" s="337"/>
    </row>
    <row r="983" spans="1:5">
      <c r="A983" s="335">
        <v>62511</v>
      </c>
      <c r="B983" s="368" t="s">
        <v>873</v>
      </c>
      <c r="C983" s="369" t="s">
        <v>113</v>
      </c>
      <c r="D983" s="369">
        <v>0.57999999999999996</v>
      </c>
      <c r="E983" s="337"/>
    </row>
    <row r="984" spans="1:5">
      <c r="A984" s="336">
        <v>62512</v>
      </c>
      <c r="B984" s="336" t="s">
        <v>874</v>
      </c>
      <c r="C984" s="309" t="s">
        <v>113</v>
      </c>
      <c r="D984" s="310">
        <v>1.75</v>
      </c>
      <c r="E984" s="337"/>
    </row>
    <row r="985" spans="1:5">
      <c r="A985" s="336">
        <v>62514</v>
      </c>
      <c r="B985" s="336" t="s">
        <v>875</v>
      </c>
      <c r="C985" s="309" t="s">
        <v>113</v>
      </c>
      <c r="D985" s="310">
        <v>3.98</v>
      </c>
      <c r="E985" s="337"/>
    </row>
    <row r="986" spans="1:5">
      <c r="A986" s="336">
        <v>62520</v>
      </c>
      <c r="B986" s="336" t="s">
        <v>876</v>
      </c>
      <c r="C986" s="309" t="s">
        <v>113</v>
      </c>
      <c r="D986" s="310">
        <v>0.9</v>
      </c>
      <c r="E986" s="337"/>
    </row>
    <row r="987" spans="1:5" ht="15" customHeight="1">
      <c r="A987" s="336">
        <v>62521</v>
      </c>
      <c r="B987" s="336" t="s">
        <v>877</v>
      </c>
      <c r="C987" s="309" t="s">
        <v>113</v>
      </c>
      <c r="D987" s="310">
        <v>2.78</v>
      </c>
      <c r="E987" s="370"/>
    </row>
    <row r="988" spans="1:5">
      <c r="A988" s="336">
        <v>62530</v>
      </c>
      <c r="B988" s="336" t="s">
        <v>878</v>
      </c>
      <c r="C988" s="309" t="s">
        <v>75</v>
      </c>
      <c r="D988" s="310">
        <v>4.01</v>
      </c>
      <c r="E988" s="337"/>
    </row>
    <row r="989" spans="1:5">
      <c r="A989" s="336">
        <v>62531</v>
      </c>
      <c r="B989" s="336" t="s">
        <v>879</v>
      </c>
      <c r="C989" s="309" t="s">
        <v>75</v>
      </c>
      <c r="D989" s="310">
        <v>5.87</v>
      </c>
      <c r="E989" s="370"/>
    </row>
    <row r="990" spans="1:5">
      <c r="A990" s="336">
        <v>62532</v>
      </c>
      <c r="B990" s="336" t="s">
        <v>880</v>
      </c>
      <c r="C990" s="309" t="s">
        <v>75</v>
      </c>
      <c r="D990" s="310">
        <v>8.67</v>
      </c>
      <c r="E990" s="337"/>
    </row>
    <row r="991" spans="1:5" ht="30">
      <c r="A991" s="336">
        <v>62533</v>
      </c>
      <c r="B991" s="336" t="s">
        <v>3980</v>
      </c>
      <c r="C991" s="309" t="s">
        <v>75</v>
      </c>
      <c r="D991" s="310">
        <v>10.17</v>
      </c>
      <c r="E991" s="370"/>
    </row>
    <row r="992" spans="1:5">
      <c r="A992" s="336">
        <v>62534</v>
      </c>
      <c r="B992" s="336" t="s">
        <v>881</v>
      </c>
      <c r="C992" s="309" t="s">
        <v>75</v>
      </c>
      <c r="D992" s="310">
        <v>26.02</v>
      </c>
      <c r="E992" s="337"/>
    </row>
    <row r="993" spans="1:5">
      <c r="A993" s="336">
        <v>62535</v>
      </c>
      <c r="B993" s="336" t="s">
        <v>882</v>
      </c>
      <c r="C993" s="309" t="s">
        <v>75</v>
      </c>
      <c r="D993" s="310">
        <v>46.39</v>
      </c>
      <c r="E993" s="337"/>
    </row>
    <row r="994" spans="1:5">
      <c r="A994" s="336">
        <v>62536</v>
      </c>
      <c r="B994" s="336" t="s">
        <v>883</v>
      </c>
      <c r="C994" s="309" t="s">
        <v>113</v>
      </c>
      <c r="D994" s="310">
        <v>1.51</v>
      </c>
      <c r="E994" s="337"/>
    </row>
    <row r="995" spans="1:5">
      <c r="A995" s="336">
        <v>62540</v>
      </c>
      <c r="B995" s="336" t="s">
        <v>884</v>
      </c>
      <c r="C995" s="309" t="s">
        <v>113</v>
      </c>
      <c r="D995" s="310">
        <v>1.2</v>
      </c>
      <c r="E995" s="337"/>
    </row>
    <row r="996" spans="1:5">
      <c r="A996" s="336">
        <v>62542</v>
      </c>
      <c r="B996" s="336" t="s">
        <v>885</v>
      </c>
      <c r="C996" s="309" t="s">
        <v>113</v>
      </c>
      <c r="D996" s="310">
        <v>4.3</v>
      </c>
      <c r="E996" s="337"/>
    </row>
    <row r="997" spans="1:5" ht="30">
      <c r="A997" s="335">
        <v>62543</v>
      </c>
      <c r="B997" s="368" t="s">
        <v>886</v>
      </c>
      <c r="C997" s="369" t="s">
        <v>113</v>
      </c>
      <c r="D997" s="369">
        <v>5.97</v>
      </c>
      <c r="E997" s="337"/>
    </row>
    <row r="998" spans="1:5" ht="30">
      <c r="A998" s="336">
        <v>62544</v>
      </c>
      <c r="B998" s="336" t="s">
        <v>887</v>
      </c>
      <c r="C998" s="309" t="s">
        <v>113</v>
      </c>
      <c r="D998" s="310">
        <v>2.5299999999999998</v>
      </c>
      <c r="E998" s="337"/>
    </row>
    <row r="999" spans="1:5" ht="30">
      <c r="A999" s="336">
        <v>62547</v>
      </c>
      <c r="B999" s="336" t="s">
        <v>888</v>
      </c>
      <c r="C999" s="309" t="s">
        <v>113</v>
      </c>
      <c r="D999" s="310">
        <v>11.48</v>
      </c>
      <c r="E999" s="337"/>
    </row>
    <row r="1000" spans="1:5">
      <c r="A1000" s="336">
        <v>62549</v>
      </c>
      <c r="B1000" s="336" t="s">
        <v>889</v>
      </c>
      <c r="C1000" s="309" t="s">
        <v>113</v>
      </c>
      <c r="D1000" s="310">
        <v>7.31</v>
      </c>
      <c r="E1000" s="337"/>
    </row>
    <row r="1001" spans="1:5">
      <c r="A1001" s="336">
        <v>62570</v>
      </c>
      <c r="B1001" s="336" t="s">
        <v>890</v>
      </c>
      <c r="C1001" s="309" t="s">
        <v>113</v>
      </c>
      <c r="D1001" s="310">
        <v>0.64</v>
      </c>
      <c r="E1001" s="337"/>
    </row>
    <row r="1002" spans="1:5" ht="30">
      <c r="A1002" s="335">
        <v>62577</v>
      </c>
      <c r="B1002" s="368" t="s">
        <v>891</v>
      </c>
      <c r="C1002" s="369" t="s">
        <v>113</v>
      </c>
      <c r="D1002" s="369">
        <v>34.47</v>
      </c>
      <c r="E1002" s="337"/>
    </row>
    <row r="1003" spans="1:5">
      <c r="A1003" s="336">
        <v>62588</v>
      </c>
      <c r="B1003" s="336" t="s">
        <v>892</v>
      </c>
      <c r="C1003" s="309" t="s">
        <v>113</v>
      </c>
      <c r="D1003" s="310">
        <v>5.07</v>
      </c>
      <c r="E1003" s="337"/>
    </row>
    <row r="1004" spans="1:5">
      <c r="A1004" s="336">
        <v>62594</v>
      </c>
      <c r="B1004" s="336" t="s">
        <v>893</v>
      </c>
      <c r="C1004" s="309" t="s">
        <v>113</v>
      </c>
      <c r="D1004" s="310">
        <v>1.01</v>
      </c>
      <c r="E1004" s="337"/>
    </row>
    <row r="1005" spans="1:5" ht="15" customHeight="1">
      <c r="A1005" s="336">
        <v>626</v>
      </c>
      <c r="B1005" s="336" t="s">
        <v>894</v>
      </c>
      <c r="C1005" s="309"/>
      <c r="D1005" s="310"/>
      <c r="E1005" s="370"/>
    </row>
    <row r="1006" spans="1:5" ht="30">
      <c r="A1006" s="336">
        <v>62674</v>
      </c>
      <c r="B1006" s="336" t="s">
        <v>895</v>
      </c>
      <c r="C1006" s="309" t="s">
        <v>113</v>
      </c>
      <c r="D1006" s="310">
        <v>6.18</v>
      </c>
      <c r="E1006" s="337"/>
    </row>
    <row r="1007" spans="1:5" ht="30">
      <c r="A1007" s="336">
        <v>627</v>
      </c>
      <c r="B1007" s="336" t="s">
        <v>896</v>
      </c>
      <c r="C1007" s="309"/>
      <c r="D1007" s="310"/>
      <c r="E1007" s="337"/>
    </row>
    <row r="1008" spans="1:5">
      <c r="A1008" s="336">
        <v>62702</v>
      </c>
      <c r="B1008" s="336" t="s">
        <v>897</v>
      </c>
      <c r="C1008" s="309" t="s">
        <v>75</v>
      </c>
      <c r="D1008" s="310">
        <v>7.5</v>
      </c>
      <c r="E1008" s="337"/>
    </row>
    <row r="1009" spans="1:5">
      <c r="A1009" s="336">
        <v>62703</v>
      </c>
      <c r="B1009" s="336" t="s">
        <v>898</v>
      </c>
      <c r="C1009" s="309" t="s">
        <v>75</v>
      </c>
      <c r="D1009" s="310">
        <v>13.67</v>
      </c>
      <c r="E1009" s="337"/>
    </row>
    <row r="1010" spans="1:5" ht="30">
      <c r="A1010" s="335">
        <v>628</v>
      </c>
      <c r="B1010" s="368" t="s">
        <v>896</v>
      </c>
      <c r="C1010" s="369"/>
      <c r="D1010" s="369"/>
      <c r="E1010" s="370"/>
    </row>
    <row r="1011" spans="1:5">
      <c r="A1011" s="336">
        <v>62813</v>
      </c>
      <c r="B1011" s="336" t="s">
        <v>899</v>
      </c>
      <c r="C1011" s="309" t="s">
        <v>113</v>
      </c>
      <c r="D1011" s="310">
        <v>1.6</v>
      </c>
      <c r="E1011" s="337"/>
    </row>
    <row r="1012" spans="1:5">
      <c r="A1012" s="336">
        <v>62814</v>
      </c>
      <c r="B1012" s="336" t="s">
        <v>900</v>
      </c>
      <c r="C1012" s="309" t="s">
        <v>113</v>
      </c>
      <c r="D1012" s="310">
        <v>2.31</v>
      </c>
      <c r="E1012" s="337"/>
    </row>
    <row r="1013" spans="1:5" ht="30">
      <c r="A1013" s="336">
        <v>62890</v>
      </c>
      <c r="B1013" s="336" t="s">
        <v>901</v>
      </c>
      <c r="C1013" s="309" t="s">
        <v>113</v>
      </c>
      <c r="D1013" s="310">
        <v>5.12</v>
      </c>
      <c r="E1013" s="337"/>
    </row>
    <row r="1014" spans="1:5">
      <c r="A1014" s="336">
        <v>634</v>
      </c>
      <c r="B1014" s="336" t="s">
        <v>902</v>
      </c>
      <c r="C1014" s="309"/>
      <c r="D1014" s="310"/>
      <c r="E1014" s="337"/>
    </row>
    <row r="1015" spans="1:5" ht="30">
      <c r="A1015" s="336">
        <v>63480</v>
      </c>
      <c r="B1015" s="336" t="s">
        <v>903</v>
      </c>
      <c r="C1015" s="309" t="s">
        <v>113</v>
      </c>
      <c r="D1015" s="310">
        <v>211.43</v>
      </c>
      <c r="E1015" s="337"/>
    </row>
    <row r="1016" spans="1:5">
      <c r="A1016" s="336">
        <v>635</v>
      </c>
      <c r="B1016" s="336" t="s">
        <v>904</v>
      </c>
      <c r="C1016" s="309"/>
      <c r="D1016" s="310"/>
      <c r="E1016" s="337"/>
    </row>
    <row r="1017" spans="1:5" ht="30">
      <c r="A1017" s="336">
        <v>63501</v>
      </c>
      <c r="B1017" s="336" t="s">
        <v>3981</v>
      </c>
      <c r="C1017" s="309" t="s">
        <v>113</v>
      </c>
      <c r="D1017" s="310">
        <v>20.58</v>
      </c>
      <c r="E1017" s="337"/>
    </row>
    <row r="1018" spans="1:5" ht="15" customHeight="1">
      <c r="A1018" s="336">
        <v>63502</v>
      </c>
      <c r="B1018" s="336" t="s">
        <v>3982</v>
      </c>
      <c r="C1018" s="309" t="s">
        <v>113</v>
      </c>
      <c r="D1018" s="310">
        <v>22.86</v>
      </c>
      <c r="E1018" s="370"/>
    </row>
    <row r="1019" spans="1:5">
      <c r="A1019" s="336">
        <v>63503</v>
      </c>
      <c r="B1019" s="336" t="s">
        <v>3983</v>
      </c>
      <c r="C1019" s="309" t="s">
        <v>113</v>
      </c>
      <c r="D1019" s="310">
        <v>27.62</v>
      </c>
      <c r="E1019" s="337"/>
    </row>
    <row r="1020" spans="1:5" ht="30">
      <c r="A1020" s="336">
        <v>63504</v>
      </c>
      <c r="B1020" s="336" t="s">
        <v>3984</v>
      </c>
      <c r="C1020" s="309" t="s">
        <v>113</v>
      </c>
      <c r="D1020" s="310">
        <v>39.82</v>
      </c>
      <c r="E1020" s="337"/>
    </row>
    <row r="1021" spans="1:5" ht="30">
      <c r="A1021" s="336">
        <v>63505</v>
      </c>
      <c r="B1021" s="336" t="s">
        <v>3985</v>
      </c>
      <c r="C1021" s="309" t="s">
        <v>113</v>
      </c>
      <c r="D1021" s="310">
        <v>51.56</v>
      </c>
      <c r="E1021" s="337"/>
    </row>
    <row r="1022" spans="1:5">
      <c r="A1022" s="336">
        <v>63506</v>
      </c>
      <c r="B1022" s="336" t="s">
        <v>3986</v>
      </c>
      <c r="C1022" s="309" t="s">
        <v>113</v>
      </c>
      <c r="D1022" s="310">
        <v>89.51</v>
      </c>
      <c r="E1022" s="337"/>
    </row>
    <row r="1023" spans="1:5" ht="30">
      <c r="A1023" s="336">
        <v>63507</v>
      </c>
      <c r="B1023" s="336" t="s">
        <v>3987</v>
      </c>
      <c r="C1023" s="309" t="s">
        <v>113</v>
      </c>
      <c r="D1023" s="310">
        <v>229.92</v>
      </c>
      <c r="E1023" s="337"/>
    </row>
    <row r="1024" spans="1:5">
      <c r="A1024" s="336">
        <v>63508</v>
      </c>
      <c r="B1024" s="336" t="s">
        <v>3988</v>
      </c>
      <c r="C1024" s="309" t="s">
        <v>113</v>
      </c>
      <c r="D1024" s="310">
        <v>372.75</v>
      </c>
      <c r="E1024" s="337"/>
    </row>
    <row r="1025" spans="1:5" ht="30">
      <c r="A1025" s="336">
        <v>63515</v>
      </c>
      <c r="B1025" s="336" t="s">
        <v>3989</v>
      </c>
      <c r="C1025" s="309" t="s">
        <v>113</v>
      </c>
      <c r="D1025" s="310">
        <v>60.89</v>
      </c>
      <c r="E1025" s="337"/>
    </row>
    <row r="1026" spans="1:5" ht="30">
      <c r="A1026" s="336">
        <v>63516</v>
      </c>
      <c r="B1026" s="336" t="s">
        <v>3990</v>
      </c>
      <c r="C1026" s="309" t="s">
        <v>113</v>
      </c>
      <c r="D1026" s="310">
        <v>66.52</v>
      </c>
      <c r="E1026" s="337"/>
    </row>
    <row r="1027" spans="1:5" ht="30">
      <c r="A1027" s="336">
        <v>63517</v>
      </c>
      <c r="B1027" s="336" t="s">
        <v>3991</v>
      </c>
      <c r="C1027" s="309" t="s">
        <v>113</v>
      </c>
      <c r="D1027" s="310">
        <v>104.46</v>
      </c>
      <c r="E1027" s="337"/>
    </row>
    <row r="1028" spans="1:5" ht="30">
      <c r="A1028" s="336">
        <v>63518</v>
      </c>
      <c r="B1028" s="336" t="s">
        <v>3992</v>
      </c>
      <c r="C1028" s="309" t="s">
        <v>113</v>
      </c>
      <c r="D1028" s="310">
        <v>141.37</v>
      </c>
      <c r="E1028" s="337"/>
    </row>
    <row r="1029" spans="1:5">
      <c r="A1029" s="336">
        <v>63520</v>
      </c>
      <c r="B1029" s="336" t="s">
        <v>905</v>
      </c>
      <c r="C1029" s="309" t="s">
        <v>113</v>
      </c>
      <c r="D1029" s="310">
        <v>37.79</v>
      </c>
      <c r="E1029" s="337"/>
    </row>
    <row r="1030" spans="1:5">
      <c r="A1030" s="336">
        <v>63521</v>
      </c>
      <c r="B1030" s="336" t="s">
        <v>906</v>
      </c>
      <c r="C1030" s="309" t="s">
        <v>113</v>
      </c>
      <c r="D1030" s="310">
        <v>45.68</v>
      </c>
      <c r="E1030" s="337"/>
    </row>
    <row r="1031" spans="1:5" ht="30">
      <c r="A1031" s="336">
        <v>63523</v>
      </c>
      <c r="B1031" s="336" t="s">
        <v>3993</v>
      </c>
      <c r="C1031" s="309" t="s">
        <v>113</v>
      </c>
      <c r="D1031" s="310">
        <v>134.44999999999999</v>
      </c>
      <c r="E1031" s="337"/>
    </row>
    <row r="1032" spans="1:5">
      <c r="A1032" s="336">
        <v>63530</v>
      </c>
      <c r="B1032" s="336" t="s">
        <v>907</v>
      </c>
      <c r="C1032" s="309" t="s">
        <v>113</v>
      </c>
      <c r="D1032" s="310">
        <v>36.369999999999997</v>
      </c>
      <c r="E1032" s="337"/>
    </row>
    <row r="1033" spans="1:5" ht="30">
      <c r="A1033" s="336">
        <v>63533</v>
      </c>
      <c r="B1033" s="336" t="s">
        <v>908</v>
      </c>
      <c r="C1033" s="309" t="s">
        <v>113</v>
      </c>
      <c r="D1033" s="310">
        <v>22.07</v>
      </c>
      <c r="E1033" s="337"/>
    </row>
    <row r="1034" spans="1:5">
      <c r="A1034" s="336">
        <v>63536</v>
      </c>
      <c r="B1034" s="336" t="s">
        <v>909</v>
      </c>
      <c r="C1034" s="309" t="s">
        <v>113</v>
      </c>
      <c r="D1034" s="310">
        <v>34.549999999999997</v>
      </c>
      <c r="E1034" s="337"/>
    </row>
    <row r="1035" spans="1:5">
      <c r="A1035" s="336">
        <v>640</v>
      </c>
      <c r="B1035" s="336" t="s">
        <v>910</v>
      </c>
      <c r="C1035" s="309"/>
      <c r="D1035" s="310"/>
      <c r="E1035" s="337"/>
    </row>
    <row r="1036" spans="1:5" ht="30">
      <c r="A1036" s="336">
        <v>64001</v>
      </c>
      <c r="B1036" s="336" t="s">
        <v>30855</v>
      </c>
      <c r="C1036" s="309" t="s">
        <v>113</v>
      </c>
      <c r="D1036" s="310">
        <v>62.26</v>
      </c>
      <c r="E1036" s="337"/>
    </row>
    <row r="1037" spans="1:5" ht="30">
      <c r="A1037" s="336">
        <v>64002</v>
      </c>
      <c r="B1037" s="336" t="s">
        <v>911</v>
      </c>
      <c r="C1037" s="309" t="s">
        <v>113</v>
      </c>
      <c r="D1037" s="310">
        <v>35.549999999999997</v>
      </c>
      <c r="E1037" s="337"/>
    </row>
    <row r="1038" spans="1:5" ht="30">
      <c r="A1038" s="336">
        <v>64003</v>
      </c>
      <c r="B1038" s="336" t="s">
        <v>30856</v>
      </c>
      <c r="C1038" s="309" t="s">
        <v>113</v>
      </c>
      <c r="D1038" s="310">
        <v>41.97</v>
      </c>
      <c r="E1038" s="337"/>
    </row>
    <row r="1039" spans="1:5" ht="30">
      <c r="A1039" s="336">
        <v>64004</v>
      </c>
      <c r="B1039" s="336" t="s">
        <v>912</v>
      </c>
      <c r="C1039" s="309" t="s">
        <v>113</v>
      </c>
      <c r="D1039" s="310">
        <v>235.01</v>
      </c>
      <c r="E1039" s="337"/>
    </row>
    <row r="1040" spans="1:5">
      <c r="A1040" s="336">
        <v>64005</v>
      </c>
      <c r="B1040" s="336" t="s">
        <v>913</v>
      </c>
      <c r="C1040" s="309" t="s">
        <v>113</v>
      </c>
      <c r="D1040" s="310">
        <v>4.9800000000000004</v>
      </c>
      <c r="E1040" s="337"/>
    </row>
    <row r="1041" spans="1:5">
      <c r="A1041" s="335">
        <v>64006</v>
      </c>
      <c r="B1041" s="368" t="s">
        <v>914</v>
      </c>
      <c r="C1041" s="369" t="s">
        <v>113</v>
      </c>
      <c r="D1041" s="369">
        <v>4.01</v>
      </c>
      <c r="E1041" s="337"/>
    </row>
    <row r="1042" spans="1:5" ht="30">
      <c r="A1042" s="336">
        <v>64010</v>
      </c>
      <c r="B1042" s="336" t="s">
        <v>915</v>
      </c>
      <c r="C1042" s="309" t="s">
        <v>113</v>
      </c>
      <c r="D1042" s="310">
        <v>192.71</v>
      </c>
      <c r="E1042" s="337"/>
    </row>
    <row r="1043" spans="1:5" ht="30">
      <c r="A1043" s="335">
        <v>64011</v>
      </c>
      <c r="B1043" s="368" t="s">
        <v>916</v>
      </c>
      <c r="C1043" s="369" t="s">
        <v>113</v>
      </c>
      <c r="D1043" s="369">
        <v>112.14</v>
      </c>
      <c r="E1043" s="337"/>
    </row>
    <row r="1044" spans="1:5" ht="30">
      <c r="A1044" s="336">
        <v>64015</v>
      </c>
      <c r="B1044" s="336" t="s">
        <v>2460</v>
      </c>
      <c r="C1044" s="309" t="s">
        <v>113</v>
      </c>
      <c r="D1044" s="310">
        <v>52.7</v>
      </c>
      <c r="E1044" s="337"/>
    </row>
    <row r="1045" spans="1:5" ht="30">
      <c r="A1045" s="336">
        <v>64016</v>
      </c>
      <c r="B1045" s="336" t="s">
        <v>2461</v>
      </c>
      <c r="C1045" s="309" t="s">
        <v>113</v>
      </c>
      <c r="D1045" s="310">
        <v>61.62</v>
      </c>
      <c r="E1045" s="337"/>
    </row>
    <row r="1046" spans="1:5" ht="30">
      <c r="A1046" s="335">
        <v>64017</v>
      </c>
      <c r="B1046" s="368" t="s">
        <v>2462</v>
      </c>
      <c r="C1046" s="369" t="s">
        <v>113</v>
      </c>
      <c r="D1046" s="369">
        <v>85.4</v>
      </c>
      <c r="E1046" s="337"/>
    </row>
    <row r="1047" spans="1:5" ht="30">
      <c r="A1047" s="336">
        <v>64018</v>
      </c>
      <c r="B1047" s="336" t="s">
        <v>2463</v>
      </c>
      <c r="C1047" s="309" t="s">
        <v>113</v>
      </c>
      <c r="D1047" s="310">
        <v>137.19999999999999</v>
      </c>
      <c r="E1047" s="337"/>
    </row>
    <row r="1048" spans="1:5" ht="30">
      <c r="A1048" s="336">
        <v>64019</v>
      </c>
      <c r="B1048" s="336" t="s">
        <v>2464</v>
      </c>
      <c r="C1048" s="309" t="s">
        <v>113</v>
      </c>
      <c r="D1048" s="310">
        <v>153.75</v>
      </c>
      <c r="E1048" s="337"/>
    </row>
    <row r="1049" spans="1:5" ht="15" customHeight="1">
      <c r="A1049" s="336">
        <v>64020</v>
      </c>
      <c r="B1049" s="336" t="s">
        <v>2465</v>
      </c>
      <c r="C1049" s="309" t="s">
        <v>113</v>
      </c>
      <c r="D1049" s="310">
        <v>204.45</v>
      </c>
      <c r="E1049" s="370"/>
    </row>
    <row r="1050" spans="1:5" ht="30">
      <c r="A1050" s="335">
        <v>64021</v>
      </c>
      <c r="B1050" s="368" t="s">
        <v>2466</v>
      </c>
      <c r="C1050" s="369" t="s">
        <v>113</v>
      </c>
      <c r="D1050" s="369">
        <v>357.55</v>
      </c>
      <c r="E1050" s="337"/>
    </row>
    <row r="1051" spans="1:5" ht="15" customHeight="1">
      <c r="A1051" s="336">
        <v>64022</v>
      </c>
      <c r="B1051" s="336" t="s">
        <v>917</v>
      </c>
      <c r="C1051" s="309" t="s">
        <v>113</v>
      </c>
      <c r="D1051" s="310">
        <v>476.62</v>
      </c>
      <c r="E1051" s="370"/>
    </row>
    <row r="1052" spans="1:5" ht="30">
      <c r="A1052" s="335">
        <v>64034</v>
      </c>
      <c r="B1052" s="368" t="s">
        <v>918</v>
      </c>
      <c r="C1052" s="369" t="s">
        <v>113</v>
      </c>
      <c r="D1052" s="369">
        <v>74.48</v>
      </c>
      <c r="E1052" s="337"/>
    </row>
    <row r="1053" spans="1:5" ht="30">
      <c r="A1053" s="336">
        <v>64035</v>
      </c>
      <c r="B1053" s="336" t="s">
        <v>919</v>
      </c>
      <c r="C1053" s="309" t="s">
        <v>113</v>
      </c>
      <c r="D1053" s="310">
        <v>36.29</v>
      </c>
      <c r="E1053" s="337"/>
    </row>
    <row r="1054" spans="1:5" ht="15" customHeight="1">
      <c r="A1054" s="336">
        <v>64040</v>
      </c>
      <c r="B1054" s="336" t="s">
        <v>920</v>
      </c>
      <c r="C1054" s="309" t="s">
        <v>113</v>
      </c>
      <c r="D1054" s="310">
        <v>32.33</v>
      </c>
      <c r="E1054" s="370"/>
    </row>
    <row r="1055" spans="1:5" ht="30">
      <c r="A1055" s="336">
        <v>64041</v>
      </c>
      <c r="B1055" s="336" t="s">
        <v>921</v>
      </c>
      <c r="C1055" s="309" t="s">
        <v>113</v>
      </c>
      <c r="D1055" s="310">
        <v>84.21</v>
      </c>
      <c r="E1055" s="337"/>
    </row>
    <row r="1056" spans="1:5" ht="30">
      <c r="A1056" s="336">
        <v>64042</v>
      </c>
      <c r="B1056" s="336" t="s">
        <v>922</v>
      </c>
      <c r="C1056" s="309" t="s">
        <v>113</v>
      </c>
      <c r="D1056" s="310">
        <v>116.63</v>
      </c>
      <c r="E1056" s="337"/>
    </row>
    <row r="1057" spans="1:5" ht="30">
      <c r="A1057" s="336">
        <v>64043</v>
      </c>
      <c r="B1057" s="336" t="s">
        <v>923</v>
      </c>
      <c r="C1057" s="309" t="s">
        <v>113</v>
      </c>
      <c r="D1057" s="310">
        <v>181.88</v>
      </c>
      <c r="E1057" s="337"/>
    </row>
    <row r="1058" spans="1:5" ht="30">
      <c r="A1058" s="336">
        <v>64044</v>
      </c>
      <c r="B1058" s="336" t="s">
        <v>924</v>
      </c>
      <c r="C1058" s="309" t="s">
        <v>113</v>
      </c>
      <c r="D1058" s="310">
        <v>269.02999999999997</v>
      </c>
      <c r="E1058" s="370"/>
    </row>
    <row r="1059" spans="1:5" ht="30">
      <c r="A1059" s="336">
        <v>64045</v>
      </c>
      <c r="B1059" s="336" t="s">
        <v>30857</v>
      </c>
      <c r="C1059" s="309" t="s">
        <v>113</v>
      </c>
      <c r="D1059" s="310">
        <v>62.26</v>
      </c>
      <c r="E1059" s="337"/>
    </row>
    <row r="1060" spans="1:5" ht="30">
      <c r="A1060" s="336">
        <v>64066</v>
      </c>
      <c r="B1060" s="336" t="s">
        <v>925</v>
      </c>
      <c r="C1060" s="309" t="s">
        <v>113</v>
      </c>
      <c r="D1060" s="310">
        <v>46.05</v>
      </c>
      <c r="E1060" s="370"/>
    </row>
    <row r="1061" spans="1:5" ht="30">
      <c r="A1061" s="336">
        <v>64077</v>
      </c>
      <c r="B1061" s="336" t="s">
        <v>926</v>
      </c>
      <c r="C1061" s="309" t="s">
        <v>113</v>
      </c>
      <c r="D1061" s="310">
        <v>4.01</v>
      </c>
      <c r="E1061" s="337"/>
    </row>
    <row r="1062" spans="1:5" ht="30">
      <c r="A1062" s="336">
        <v>64094</v>
      </c>
      <c r="B1062" s="336" t="s">
        <v>927</v>
      </c>
      <c r="C1062" s="309" t="s">
        <v>113</v>
      </c>
      <c r="D1062" s="310">
        <v>198.38</v>
      </c>
      <c r="E1062" s="337"/>
    </row>
    <row r="1063" spans="1:5" ht="30">
      <c r="A1063" s="336">
        <v>64097</v>
      </c>
      <c r="B1063" s="336" t="s">
        <v>928</v>
      </c>
      <c r="C1063" s="309" t="s">
        <v>113</v>
      </c>
      <c r="D1063" s="310">
        <v>284.83</v>
      </c>
      <c r="E1063" s="337"/>
    </row>
    <row r="1064" spans="1:5">
      <c r="A1064" s="336">
        <v>641</v>
      </c>
      <c r="B1064" s="336" t="s">
        <v>929</v>
      </c>
      <c r="C1064" s="309"/>
      <c r="D1064" s="310"/>
      <c r="E1064" s="337"/>
    </row>
    <row r="1065" spans="1:5" ht="30">
      <c r="A1065" s="336">
        <v>64149</v>
      </c>
      <c r="B1065" s="336" t="s">
        <v>930</v>
      </c>
      <c r="C1065" s="309" t="s">
        <v>113</v>
      </c>
      <c r="D1065" s="310">
        <v>63.19</v>
      </c>
      <c r="E1065" s="337"/>
    </row>
    <row r="1066" spans="1:5">
      <c r="A1066" s="336">
        <v>645</v>
      </c>
      <c r="B1066" s="336" t="s">
        <v>931</v>
      </c>
      <c r="C1066" s="309"/>
      <c r="D1066" s="310"/>
      <c r="E1066" s="337"/>
    </row>
    <row r="1067" spans="1:5">
      <c r="A1067" s="336">
        <v>64503</v>
      </c>
      <c r="B1067" s="336" t="s">
        <v>932</v>
      </c>
      <c r="C1067" s="309" t="s">
        <v>113</v>
      </c>
      <c r="D1067" s="310">
        <v>108.74</v>
      </c>
      <c r="E1067" s="337"/>
    </row>
    <row r="1068" spans="1:5">
      <c r="A1068" s="336">
        <v>64504</v>
      </c>
      <c r="B1068" s="336" t="s">
        <v>933</v>
      </c>
      <c r="C1068" s="309" t="s">
        <v>113</v>
      </c>
      <c r="D1068" s="310">
        <v>153.69</v>
      </c>
      <c r="E1068" s="337"/>
    </row>
    <row r="1069" spans="1:5" ht="30">
      <c r="A1069" s="336">
        <v>64506</v>
      </c>
      <c r="B1069" s="336" t="s">
        <v>3994</v>
      </c>
      <c r="C1069" s="309" t="s">
        <v>113</v>
      </c>
      <c r="D1069" s="310">
        <v>106.74</v>
      </c>
      <c r="E1069" s="337"/>
    </row>
    <row r="1070" spans="1:5" ht="30">
      <c r="A1070" s="336">
        <v>64507</v>
      </c>
      <c r="B1070" s="336" t="s">
        <v>934</v>
      </c>
      <c r="C1070" s="309" t="s">
        <v>113</v>
      </c>
      <c r="D1070" s="310">
        <v>14.97</v>
      </c>
      <c r="E1070" s="337"/>
    </row>
    <row r="1071" spans="1:5" ht="30">
      <c r="A1071" s="335">
        <v>64511</v>
      </c>
      <c r="B1071" s="368" t="s">
        <v>3995</v>
      </c>
      <c r="C1071" s="369" t="s">
        <v>113</v>
      </c>
      <c r="D1071" s="369">
        <v>138.04</v>
      </c>
      <c r="E1071" s="337"/>
    </row>
    <row r="1072" spans="1:5">
      <c r="A1072" s="336">
        <v>64515</v>
      </c>
      <c r="B1072" s="336" t="s">
        <v>935</v>
      </c>
      <c r="C1072" s="309" t="s">
        <v>113</v>
      </c>
      <c r="D1072" s="310">
        <v>11.77</v>
      </c>
      <c r="E1072" s="337"/>
    </row>
    <row r="1073" spans="1:5" ht="30">
      <c r="A1073" s="336">
        <v>64519</v>
      </c>
      <c r="B1073" s="336" t="s">
        <v>936</v>
      </c>
      <c r="C1073" s="309" t="s">
        <v>113</v>
      </c>
      <c r="D1073" s="310">
        <v>11.77</v>
      </c>
      <c r="E1073" s="337"/>
    </row>
    <row r="1074" spans="1:5" ht="30">
      <c r="A1074" s="336">
        <v>64527</v>
      </c>
      <c r="B1074" s="336" t="s">
        <v>937</v>
      </c>
      <c r="C1074" s="309" t="s">
        <v>113</v>
      </c>
      <c r="D1074" s="310">
        <v>20.25</v>
      </c>
      <c r="E1074" s="337"/>
    </row>
    <row r="1075" spans="1:5">
      <c r="A1075" s="336">
        <v>647</v>
      </c>
      <c r="B1075" s="336" t="s">
        <v>354</v>
      </c>
      <c r="C1075" s="309"/>
      <c r="D1075" s="310"/>
      <c r="E1075" s="337"/>
    </row>
    <row r="1076" spans="1:5" ht="30">
      <c r="A1076" s="336">
        <v>64701</v>
      </c>
      <c r="B1076" s="336" t="s">
        <v>2338</v>
      </c>
      <c r="C1076" s="309" t="s">
        <v>75</v>
      </c>
      <c r="D1076" s="310">
        <v>22.21</v>
      </c>
      <c r="E1076" s="337"/>
    </row>
    <row r="1077" spans="1:5">
      <c r="A1077" s="336">
        <v>64702</v>
      </c>
      <c r="B1077" s="336" t="s">
        <v>3996</v>
      </c>
      <c r="C1077" s="309" t="s">
        <v>113</v>
      </c>
      <c r="D1077" s="310">
        <v>16.84</v>
      </c>
      <c r="E1077" s="337"/>
    </row>
    <row r="1078" spans="1:5" ht="30">
      <c r="A1078" s="336">
        <v>64703</v>
      </c>
      <c r="B1078" s="336" t="s">
        <v>3997</v>
      </c>
      <c r="C1078" s="309" t="s">
        <v>113</v>
      </c>
      <c r="D1078" s="310">
        <v>11.43</v>
      </c>
      <c r="E1078" s="337"/>
    </row>
    <row r="1079" spans="1:5" ht="30">
      <c r="A1079" s="336">
        <v>64704</v>
      </c>
      <c r="B1079" s="336" t="s">
        <v>3998</v>
      </c>
      <c r="C1079" s="309" t="s">
        <v>113</v>
      </c>
      <c r="D1079" s="310">
        <v>19.68</v>
      </c>
      <c r="E1079" s="370"/>
    </row>
    <row r="1080" spans="1:5">
      <c r="A1080" s="336">
        <v>64706</v>
      </c>
      <c r="B1080" s="336" t="s">
        <v>3999</v>
      </c>
      <c r="C1080" s="309" t="s">
        <v>113</v>
      </c>
      <c r="D1080" s="310">
        <v>30.75</v>
      </c>
      <c r="E1080" s="337"/>
    </row>
    <row r="1081" spans="1:5" ht="30">
      <c r="A1081" s="336">
        <v>64707</v>
      </c>
      <c r="B1081" s="336" t="s">
        <v>22111</v>
      </c>
      <c r="C1081" s="309" t="s">
        <v>113</v>
      </c>
      <c r="D1081" s="310">
        <v>761.82</v>
      </c>
      <c r="E1081" s="337"/>
    </row>
    <row r="1082" spans="1:5">
      <c r="A1082" s="336">
        <v>64709</v>
      </c>
      <c r="B1082" s="336" t="s">
        <v>938</v>
      </c>
      <c r="C1082" s="309" t="s">
        <v>113</v>
      </c>
      <c r="D1082" s="310">
        <v>14.77</v>
      </c>
      <c r="E1082" s="337"/>
    </row>
    <row r="1083" spans="1:5" ht="30">
      <c r="A1083" s="336">
        <v>650</v>
      </c>
      <c r="B1083" s="336" t="s">
        <v>939</v>
      </c>
      <c r="C1083" s="309"/>
      <c r="D1083" s="310"/>
      <c r="E1083" s="337"/>
    </row>
    <row r="1084" spans="1:5" ht="30">
      <c r="A1084" s="336">
        <v>65002</v>
      </c>
      <c r="B1084" s="336" t="s">
        <v>4000</v>
      </c>
      <c r="C1084" s="309" t="s">
        <v>113</v>
      </c>
      <c r="D1084" s="310">
        <v>32.979999999999997</v>
      </c>
      <c r="E1084" s="337"/>
    </row>
    <row r="1085" spans="1:5" ht="30">
      <c r="A1085" s="336">
        <v>65004</v>
      </c>
      <c r="B1085" s="336" t="s">
        <v>940</v>
      </c>
      <c r="C1085" s="309" t="s">
        <v>113</v>
      </c>
      <c r="D1085" s="310">
        <v>258.95999999999998</v>
      </c>
      <c r="E1085" s="337"/>
    </row>
    <row r="1086" spans="1:5" ht="30">
      <c r="A1086" s="336">
        <v>65005</v>
      </c>
      <c r="B1086" s="336" t="s">
        <v>941</v>
      </c>
      <c r="C1086" s="309" t="s">
        <v>113</v>
      </c>
      <c r="D1086" s="310">
        <v>2091.48</v>
      </c>
      <c r="E1086" s="337"/>
    </row>
    <row r="1087" spans="1:5" ht="30">
      <c r="A1087" s="336">
        <v>65023</v>
      </c>
      <c r="B1087" s="336" t="s">
        <v>942</v>
      </c>
      <c r="C1087" s="309" t="s">
        <v>113</v>
      </c>
      <c r="D1087" s="310">
        <v>683.05</v>
      </c>
      <c r="E1087" s="337"/>
    </row>
    <row r="1088" spans="1:5" ht="30">
      <c r="A1088" s="336">
        <v>65024</v>
      </c>
      <c r="B1088" s="336" t="s">
        <v>943</v>
      </c>
      <c r="C1088" s="309" t="s">
        <v>113</v>
      </c>
      <c r="D1088" s="310">
        <v>185</v>
      </c>
      <c r="E1088" s="337"/>
    </row>
    <row r="1089" spans="1:5" ht="30">
      <c r="A1089" s="336">
        <v>65031</v>
      </c>
      <c r="B1089" s="336" t="s">
        <v>944</v>
      </c>
      <c r="C1089" s="309" t="s">
        <v>113</v>
      </c>
      <c r="D1089" s="310">
        <v>160.18</v>
      </c>
      <c r="E1089" s="337"/>
    </row>
    <row r="1090" spans="1:5" ht="30">
      <c r="A1090" s="336">
        <v>65032</v>
      </c>
      <c r="B1090" s="336" t="s">
        <v>945</v>
      </c>
      <c r="C1090" s="309" t="s">
        <v>113</v>
      </c>
      <c r="D1090" s="310">
        <v>1375.01</v>
      </c>
      <c r="E1090" s="337"/>
    </row>
    <row r="1091" spans="1:5" ht="30">
      <c r="A1091" s="336">
        <v>65033</v>
      </c>
      <c r="B1091" s="336" t="s">
        <v>946</v>
      </c>
      <c r="C1091" s="309" t="s">
        <v>113</v>
      </c>
      <c r="D1091" s="310">
        <v>874.67</v>
      </c>
      <c r="E1091" s="337"/>
    </row>
    <row r="1092" spans="1:5" ht="30">
      <c r="A1092" s="336">
        <v>65076</v>
      </c>
      <c r="B1092" s="336" t="s">
        <v>947</v>
      </c>
      <c r="C1092" s="309" t="s">
        <v>113</v>
      </c>
      <c r="D1092" s="310">
        <v>6969.32</v>
      </c>
      <c r="E1092" s="337"/>
    </row>
    <row r="1093" spans="1:5">
      <c r="A1093" s="336">
        <v>652</v>
      </c>
      <c r="B1093" s="336" t="s">
        <v>948</v>
      </c>
      <c r="C1093" s="309"/>
      <c r="D1093" s="310"/>
      <c r="E1093" s="337"/>
    </row>
    <row r="1094" spans="1:5" ht="30">
      <c r="A1094" s="336">
        <v>65204</v>
      </c>
      <c r="B1094" s="336" t="s">
        <v>2339</v>
      </c>
      <c r="C1094" s="309" t="s">
        <v>113</v>
      </c>
      <c r="D1094" s="310">
        <v>551.5</v>
      </c>
      <c r="E1094" s="337"/>
    </row>
    <row r="1095" spans="1:5" ht="30">
      <c r="A1095" s="336">
        <v>65256</v>
      </c>
      <c r="B1095" s="336" t="s">
        <v>949</v>
      </c>
      <c r="C1095" s="309" t="s">
        <v>113</v>
      </c>
      <c r="D1095" s="310">
        <v>193.35</v>
      </c>
      <c r="E1095" s="337"/>
    </row>
    <row r="1096" spans="1:5" ht="30">
      <c r="A1096" s="336">
        <v>65257</v>
      </c>
      <c r="B1096" s="336" t="s">
        <v>950</v>
      </c>
      <c r="C1096" s="309" t="s">
        <v>113</v>
      </c>
      <c r="D1096" s="310">
        <v>333.1</v>
      </c>
      <c r="E1096" s="337"/>
    </row>
    <row r="1097" spans="1:5">
      <c r="A1097" s="336">
        <v>655</v>
      </c>
      <c r="B1097" s="336" t="s">
        <v>948</v>
      </c>
      <c r="C1097" s="309"/>
      <c r="D1097" s="310"/>
      <c r="E1097" s="337"/>
    </row>
    <row r="1098" spans="1:5">
      <c r="A1098" s="336">
        <v>65502</v>
      </c>
      <c r="B1098" s="336" t="s">
        <v>951</v>
      </c>
      <c r="C1098" s="309" t="s">
        <v>113</v>
      </c>
      <c r="D1098" s="310">
        <v>131.6</v>
      </c>
      <c r="E1098" s="337"/>
    </row>
    <row r="1099" spans="1:5" ht="30">
      <c r="A1099" s="336">
        <v>65503</v>
      </c>
      <c r="B1099" s="336" t="s">
        <v>14064</v>
      </c>
      <c r="C1099" s="309" t="s">
        <v>113</v>
      </c>
      <c r="D1099" s="310">
        <v>269.45999999999998</v>
      </c>
      <c r="E1099" s="337"/>
    </row>
    <row r="1100" spans="1:5" ht="30">
      <c r="A1100" s="335">
        <v>65507</v>
      </c>
      <c r="B1100" s="368" t="s">
        <v>952</v>
      </c>
      <c r="C1100" s="369" t="s">
        <v>113</v>
      </c>
      <c r="D1100" s="369">
        <v>18.61</v>
      </c>
      <c r="E1100" s="337"/>
    </row>
    <row r="1101" spans="1:5" ht="30">
      <c r="A1101" s="336">
        <v>65508</v>
      </c>
      <c r="B1101" s="336" t="s">
        <v>953</v>
      </c>
      <c r="C1101" s="309" t="s">
        <v>113</v>
      </c>
      <c r="D1101" s="310">
        <v>179.33</v>
      </c>
      <c r="E1101" s="337"/>
    </row>
    <row r="1102" spans="1:5" ht="30">
      <c r="A1102" s="335">
        <v>65509</v>
      </c>
      <c r="B1102" s="368" t="s">
        <v>954</v>
      </c>
      <c r="C1102" s="369" t="s">
        <v>113</v>
      </c>
      <c r="D1102" s="369">
        <v>76.97</v>
      </c>
      <c r="E1102" s="337"/>
    </row>
    <row r="1103" spans="1:5" ht="30">
      <c r="A1103" s="336">
        <v>65510</v>
      </c>
      <c r="B1103" s="336" t="s">
        <v>955</v>
      </c>
      <c r="C1103" s="309" t="s">
        <v>75</v>
      </c>
      <c r="D1103" s="310">
        <v>797.54</v>
      </c>
      <c r="E1103" s="337"/>
    </row>
    <row r="1104" spans="1:5">
      <c r="A1104" s="336">
        <v>65511</v>
      </c>
      <c r="B1104" s="336" t="s">
        <v>956</v>
      </c>
      <c r="C1104" s="309" t="s">
        <v>113</v>
      </c>
      <c r="D1104" s="310">
        <v>283.95999999999998</v>
      </c>
      <c r="E1104" s="337"/>
    </row>
    <row r="1105" spans="1:5" ht="30">
      <c r="A1105" s="336">
        <v>65513</v>
      </c>
      <c r="B1105" s="336" t="s">
        <v>957</v>
      </c>
      <c r="C1105" s="309" t="s">
        <v>113</v>
      </c>
      <c r="D1105" s="310">
        <v>1388.04</v>
      </c>
      <c r="E1105" s="337"/>
    </row>
    <row r="1106" spans="1:5" ht="30">
      <c r="A1106" s="336">
        <v>65514</v>
      </c>
      <c r="B1106" s="336" t="s">
        <v>958</v>
      </c>
      <c r="C1106" s="309" t="s">
        <v>113</v>
      </c>
      <c r="D1106" s="310">
        <v>31.15</v>
      </c>
      <c r="E1106" s="337"/>
    </row>
    <row r="1107" spans="1:5" ht="30">
      <c r="A1107" s="336">
        <v>65516</v>
      </c>
      <c r="B1107" s="336" t="s">
        <v>959</v>
      </c>
      <c r="C1107" s="309" t="s">
        <v>113</v>
      </c>
      <c r="D1107" s="310">
        <v>23.96</v>
      </c>
      <c r="E1107" s="337"/>
    </row>
    <row r="1108" spans="1:5" ht="30">
      <c r="A1108" s="336">
        <v>65518</v>
      </c>
      <c r="B1108" s="336" t="s">
        <v>960</v>
      </c>
      <c r="C1108" s="309" t="s">
        <v>113</v>
      </c>
      <c r="D1108" s="310">
        <v>31.2</v>
      </c>
      <c r="E1108" s="370"/>
    </row>
    <row r="1109" spans="1:5" ht="30">
      <c r="A1109" s="336">
        <v>65521</v>
      </c>
      <c r="B1109" s="336" t="s">
        <v>961</v>
      </c>
      <c r="C1109" s="309" t="s">
        <v>113</v>
      </c>
      <c r="D1109" s="310">
        <v>1167.1099999999999</v>
      </c>
      <c r="E1109" s="337"/>
    </row>
    <row r="1110" spans="1:5" ht="30">
      <c r="A1110" s="336">
        <v>65523</v>
      </c>
      <c r="B1110" s="336" t="s">
        <v>962</v>
      </c>
      <c r="C1110" s="309" t="s">
        <v>113</v>
      </c>
      <c r="D1110" s="310">
        <v>976.92</v>
      </c>
      <c r="E1110" s="370"/>
    </row>
    <row r="1111" spans="1:5" ht="30">
      <c r="A1111" s="335">
        <v>65524</v>
      </c>
      <c r="B1111" s="368" t="s">
        <v>963</v>
      </c>
      <c r="C1111" s="369" t="s">
        <v>113</v>
      </c>
      <c r="D1111" s="369">
        <v>12.28</v>
      </c>
      <c r="E1111" s="337"/>
    </row>
    <row r="1112" spans="1:5">
      <c r="A1112" s="336">
        <v>65526</v>
      </c>
      <c r="B1112" s="336" t="s">
        <v>964</v>
      </c>
      <c r="C1112" s="309" t="s">
        <v>113</v>
      </c>
      <c r="D1112" s="310">
        <v>12.96</v>
      </c>
      <c r="E1112" s="337"/>
    </row>
    <row r="1113" spans="1:5" ht="30">
      <c r="A1113" s="336">
        <v>65528</v>
      </c>
      <c r="B1113" s="336" t="s">
        <v>965</v>
      </c>
      <c r="C1113" s="309" t="s">
        <v>113</v>
      </c>
      <c r="D1113" s="310">
        <v>262.02999999999997</v>
      </c>
      <c r="E1113" s="337"/>
    </row>
    <row r="1114" spans="1:5" ht="30">
      <c r="A1114" s="336">
        <v>65544</v>
      </c>
      <c r="B1114" s="336" t="s">
        <v>14065</v>
      </c>
      <c r="C1114" s="309" t="s">
        <v>113</v>
      </c>
      <c r="D1114" s="310">
        <v>65.42</v>
      </c>
      <c r="E1114" s="337"/>
    </row>
    <row r="1115" spans="1:5" ht="30">
      <c r="A1115" s="336">
        <v>65555</v>
      </c>
      <c r="B1115" s="336" t="s">
        <v>966</v>
      </c>
      <c r="C1115" s="309" t="s">
        <v>75</v>
      </c>
      <c r="D1115" s="310">
        <v>910.8</v>
      </c>
      <c r="E1115" s="337"/>
    </row>
    <row r="1116" spans="1:5" ht="30">
      <c r="A1116" s="336">
        <v>65556</v>
      </c>
      <c r="B1116" s="336" t="s">
        <v>967</v>
      </c>
      <c r="C1116" s="309" t="s">
        <v>75</v>
      </c>
      <c r="D1116" s="310">
        <v>825.61</v>
      </c>
      <c r="E1116" s="337"/>
    </row>
    <row r="1117" spans="1:5" ht="30">
      <c r="A1117" s="336">
        <v>65563</v>
      </c>
      <c r="B1117" s="336" t="s">
        <v>968</v>
      </c>
      <c r="C1117" s="309" t="s">
        <v>75</v>
      </c>
      <c r="D1117" s="310">
        <v>797.54</v>
      </c>
      <c r="E1117" s="337"/>
    </row>
    <row r="1118" spans="1:5" ht="30">
      <c r="A1118" s="336">
        <v>65565</v>
      </c>
      <c r="B1118" s="336" t="s">
        <v>969</v>
      </c>
      <c r="C1118" s="309" t="s">
        <v>113</v>
      </c>
      <c r="D1118" s="310">
        <v>1519.5</v>
      </c>
      <c r="E1118" s="337"/>
    </row>
    <row r="1119" spans="1:5" ht="30">
      <c r="A1119" s="335">
        <v>65566</v>
      </c>
      <c r="B1119" s="368" t="s">
        <v>970</v>
      </c>
      <c r="C1119" s="369" t="s">
        <v>113</v>
      </c>
      <c r="D1119" s="369">
        <v>2095.39</v>
      </c>
      <c r="E1119" s="370"/>
    </row>
    <row r="1120" spans="1:5" ht="30">
      <c r="A1120" s="336">
        <v>65567</v>
      </c>
      <c r="B1120" s="336" t="s">
        <v>971</v>
      </c>
      <c r="C1120" s="309" t="s">
        <v>113</v>
      </c>
      <c r="D1120" s="310">
        <v>1280.97</v>
      </c>
      <c r="E1120" s="337"/>
    </row>
    <row r="1121" spans="1:5" ht="30">
      <c r="A1121" s="336">
        <v>65572</v>
      </c>
      <c r="B1121" s="336" t="s">
        <v>972</v>
      </c>
      <c r="C1121" s="309" t="s">
        <v>113</v>
      </c>
      <c r="D1121" s="310">
        <v>1971.33</v>
      </c>
      <c r="E1121" s="337"/>
    </row>
    <row r="1122" spans="1:5" ht="30">
      <c r="A1122" s="336">
        <v>65594</v>
      </c>
      <c r="B1122" s="336" t="s">
        <v>973</v>
      </c>
      <c r="C1122" s="309" t="s">
        <v>75</v>
      </c>
      <c r="D1122" s="311">
        <v>773.52</v>
      </c>
      <c r="E1122" s="337"/>
    </row>
    <row r="1123" spans="1:5" ht="30">
      <c r="A1123" s="336">
        <v>65596</v>
      </c>
      <c r="B1123" s="336" t="s">
        <v>974</v>
      </c>
      <c r="C1123" s="309" t="s">
        <v>113</v>
      </c>
      <c r="D1123" s="310">
        <v>178.97</v>
      </c>
      <c r="E1123" s="337"/>
    </row>
    <row r="1124" spans="1:5" ht="30">
      <c r="A1124" s="336">
        <v>65598</v>
      </c>
      <c r="B1124" s="336" t="s">
        <v>975</v>
      </c>
      <c r="C1124" s="309" t="s">
        <v>113</v>
      </c>
      <c r="D1124" s="310">
        <v>201.63</v>
      </c>
      <c r="E1124" s="337"/>
    </row>
    <row r="1125" spans="1:5">
      <c r="A1125" s="336">
        <v>656</v>
      </c>
      <c r="B1125" s="336" t="s">
        <v>948</v>
      </c>
      <c r="C1125" s="309"/>
      <c r="D1125" s="310"/>
      <c r="E1125" s="337"/>
    </row>
    <row r="1126" spans="1:5" ht="30">
      <c r="A1126" s="336">
        <v>65604</v>
      </c>
      <c r="B1126" s="336" t="s">
        <v>976</v>
      </c>
      <c r="C1126" s="309" t="s">
        <v>113</v>
      </c>
      <c r="D1126" s="311">
        <v>27.43</v>
      </c>
      <c r="E1126" s="337"/>
    </row>
    <row r="1127" spans="1:5" ht="30">
      <c r="A1127" s="336">
        <v>65611</v>
      </c>
      <c r="B1127" s="336" t="s">
        <v>977</v>
      </c>
      <c r="C1127" s="309" t="s">
        <v>113</v>
      </c>
      <c r="D1127" s="310">
        <v>59.75</v>
      </c>
      <c r="E1127" s="337"/>
    </row>
    <row r="1128" spans="1:5" ht="15" customHeight="1">
      <c r="A1128" s="336">
        <v>65670</v>
      </c>
      <c r="B1128" s="336" t="s">
        <v>978</v>
      </c>
      <c r="C1128" s="309" t="s">
        <v>113</v>
      </c>
      <c r="D1128" s="311">
        <v>71.959999999999994</v>
      </c>
      <c r="E1128" s="370"/>
    </row>
    <row r="1129" spans="1:5">
      <c r="A1129" s="335">
        <v>65697</v>
      </c>
      <c r="B1129" s="368" t="s">
        <v>979</v>
      </c>
      <c r="C1129" s="369" t="s">
        <v>113</v>
      </c>
      <c r="D1129" s="369">
        <v>119.96</v>
      </c>
      <c r="E1129" s="337"/>
    </row>
    <row r="1130" spans="1:5" ht="30">
      <c r="A1130" s="336">
        <v>65698</v>
      </c>
      <c r="B1130" s="336" t="s">
        <v>980</v>
      </c>
      <c r="C1130" s="309" t="s">
        <v>113</v>
      </c>
      <c r="D1130" s="310">
        <v>59.16</v>
      </c>
      <c r="E1130" s="337"/>
    </row>
    <row r="1131" spans="1:5">
      <c r="A1131" s="336">
        <v>657</v>
      </c>
      <c r="B1131" s="336" t="s">
        <v>948</v>
      </c>
      <c r="C1131" s="309"/>
      <c r="D1131" s="310"/>
      <c r="E1131" s="337"/>
    </row>
    <row r="1132" spans="1:5" ht="30">
      <c r="A1132" s="336">
        <v>65717</v>
      </c>
      <c r="B1132" s="336" t="s">
        <v>981</v>
      </c>
      <c r="C1132" s="309" t="s">
        <v>113</v>
      </c>
      <c r="D1132" s="310">
        <v>126.3</v>
      </c>
      <c r="E1132" s="337"/>
    </row>
    <row r="1133" spans="1:5">
      <c r="A1133" s="335">
        <v>658</v>
      </c>
      <c r="B1133" s="368" t="s">
        <v>948</v>
      </c>
      <c r="C1133" s="369"/>
      <c r="D1133" s="369"/>
      <c r="E1133" s="337"/>
    </row>
    <row r="1134" spans="1:5" ht="30">
      <c r="A1134" s="336">
        <v>65812</v>
      </c>
      <c r="B1134" s="336" t="s">
        <v>2329</v>
      </c>
      <c r="C1134" s="309" t="s">
        <v>113</v>
      </c>
      <c r="D1134" s="310">
        <v>219.25</v>
      </c>
      <c r="E1134" s="337"/>
    </row>
    <row r="1135" spans="1:5" ht="30">
      <c r="A1135" s="336">
        <v>65829</v>
      </c>
      <c r="B1135" s="336" t="s">
        <v>982</v>
      </c>
      <c r="C1135" s="309" t="s">
        <v>113</v>
      </c>
      <c r="D1135" s="310">
        <v>1586.82</v>
      </c>
      <c r="E1135" s="337"/>
    </row>
    <row r="1136" spans="1:5" ht="30">
      <c r="A1136" s="336">
        <v>65830</v>
      </c>
      <c r="B1136" s="336" t="s">
        <v>983</v>
      </c>
      <c r="C1136" s="309" t="s">
        <v>113</v>
      </c>
      <c r="D1136" s="310">
        <v>1711.19</v>
      </c>
      <c r="E1136" s="337"/>
    </row>
    <row r="1137" spans="1:5" ht="30">
      <c r="A1137" s="336">
        <v>65831</v>
      </c>
      <c r="B1137" s="336" t="s">
        <v>984</v>
      </c>
      <c r="C1137" s="309" t="s">
        <v>113</v>
      </c>
      <c r="D1137" s="310">
        <v>97.03</v>
      </c>
      <c r="E1137" s="337"/>
    </row>
    <row r="1138" spans="1:5" ht="30">
      <c r="A1138" s="336">
        <v>65847</v>
      </c>
      <c r="B1138" s="336" t="s">
        <v>985</v>
      </c>
      <c r="C1138" s="309" t="s">
        <v>113</v>
      </c>
      <c r="D1138" s="310">
        <v>117.96</v>
      </c>
      <c r="E1138" s="370"/>
    </row>
    <row r="1139" spans="1:5" ht="30">
      <c r="A1139" s="336">
        <v>65861</v>
      </c>
      <c r="B1139" s="336" t="s">
        <v>986</v>
      </c>
      <c r="C1139" s="309" t="s">
        <v>113</v>
      </c>
      <c r="D1139" s="310">
        <v>165.39</v>
      </c>
      <c r="E1139" s="337"/>
    </row>
    <row r="1140" spans="1:5" ht="30">
      <c r="A1140" s="336">
        <v>65881</v>
      </c>
      <c r="B1140" s="336" t="s">
        <v>987</v>
      </c>
      <c r="C1140" s="309" t="s">
        <v>113</v>
      </c>
      <c r="D1140" s="310">
        <v>769.64</v>
      </c>
      <c r="E1140" s="337"/>
    </row>
    <row r="1141" spans="1:5">
      <c r="A1141" s="336">
        <v>659</v>
      </c>
      <c r="B1141" s="336" t="s">
        <v>948</v>
      </c>
      <c r="C1141" s="309"/>
      <c r="D1141" s="311"/>
      <c r="E1141" s="337"/>
    </row>
    <row r="1142" spans="1:5" ht="30">
      <c r="A1142" s="336">
        <v>65943</v>
      </c>
      <c r="B1142" s="336" t="s">
        <v>4001</v>
      </c>
      <c r="C1142" s="309" t="s">
        <v>113</v>
      </c>
      <c r="D1142" s="310">
        <v>210.15</v>
      </c>
      <c r="E1142" s="370"/>
    </row>
    <row r="1143" spans="1:5" ht="30">
      <c r="A1143" s="336">
        <v>65973</v>
      </c>
      <c r="B1143" s="336" t="s">
        <v>988</v>
      </c>
      <c r="C1143" s="309" t="s">
        <v>113</v>
      </c>
      <c r="D1143" s="310">
        <v>573.54999999999995</v>
      </c>
      <c r="E1143" s="337"/>
    </row>
    <row r="1144" spans="1:5">
      <c r="A1144" s="336">
        <v>660</v>
      </c>
      <c r="B1144" s="336" t="s">
        <v>989</v>
      </c>
      <c r="C1144" s="309"/>
      <c r="D1144" s="310"/>
      <c r="E1144" s="337"/>
    </row>
    <row r="1145" spans="1:5">
      <c r="A1145" s="336">
        <v>66008</v>
      </c>
      <c r="B1145" s="336" t="s">
        <v>990</v>
      </c>
      <c r="C1145" s="309" t="s">
        <v>113</v>
      </c>
      <c r="D1145" s="311">
        <v>54.75</v>
      </c>
      <c r="E1145" s="337"/>
    </row>
    <row r="1146" spans="1:5" ht="30">
      <c r="A1146" s="336">
        <v>66009</v>
      </c>
      <c r="B1146" s="336" t="s">
        <v>2467</v>
      </c>
      <c r="C1146" s="309" t="s">
        <v>113</v>
      </c>
      <c r="D1146" s="310">
        <v>67.77</v>
      </c>
      <c r="E1146" s="337"/>
    </row>
    <row r="1147" spans="1:5" ht="30">
      <c r="A1147" s="336">
        <v>66012</v>
      </c>
      <c r="B1147" s="336" t="s">
        <v>991</v>
      </c>
      <c r="C1147" s="309" t="s">
        <v>113</v>
      </c>
      <c r="D1147" s="310">
        <v>77.56</v>
      </c>
      <c r="E1147" s="337"/>
    </row>
    <row r="1148" spans="1:5" ht="30">
      <c r="A1148" s="336">
        <v>66013</v>
      </c>
      <c r="B1148" s="336" t="s">
        <v>992</v>
      </c>
      <c r="C1148" s="309" t="s">
        <v>113</v>
      </c>
      <c r="D1148" s="310">
        <v>39.94</v>
      </c>
      <c r="E1148" s="337"/>
    </row>
    <row r="1149" spans="1:5" ht="30">
      <c r="A1149" s="336">
        <v>66022</v>
      </c>
      <c r="B1149" s="336" t="s">
        <v>993</v>
      </c>
      <c r="C1149" s="309" t="s">
        <v>113</v>
      </c>
      <c r="D1149" s="310">
        <v>52.65</v>
      </c>
      <c r="E1149" s="337"/>
    </row>
    <row r="1150" spans="1:5" ht="30">
      <c r="A1150" s="336">
        <v>66024</v>
      </c>
      <c r="B1150" s="336" t="s">
        <v>994</v>
      </c>
      <c r="C1150" s="309" t="s">
        <v>113</v>
      </c>
      <c r="D1150" s="310">
        <v>7.35</v>
      </c>
      <c r="E1150" s="337"/>
    </row>
    <row r="1151" spans="1:5" ht="30">
      <c r="A1151" s="336">
        <v>66027</v>
      </c>
      <c r="B1151" s="336" t="s">
        <v>995</v>
      </c>
      <c r="C1151" s="309" t="s">
        <v>113</v>
      </c>
      <c r="D1151" s="310">
        <v>197.43</v>
      </c>
      <c r="E1151" s="337"/>
    </row>
    <row r="1152" spans="1:5" ht="30">
      <c r="A1152" s="336">
        <v>66045</v>
      </c>
      <c r="B1152" s="336" t="s">
        <v>996</v>
      </c>
      <c r="C1152" s="309" t="s">
        <v>113</v>
      </c>
      <c r="D1152" s="310">
        <v>70.61</v>
      </c>
      <c r="E1152" s="337"/>
    </row>
    <row r="1153" spans="1:5" ht="45">
      <c r="A1153" s="336">
        <v>66048</v>
      </c>
      <c r="B1153" s="336" t="s">
        <v>22112</v>
      </c>
      <c r="C1153" s="309" t="s">
        <v>113</v>
      </c>
      <c r="D1153" s="310">
        <v>63.28</v>
      </c>
      <c r="E1153" s="337"/>
    </row>
    <row r="1154" spans="1:5">
      <c r="A1154" s="336">
        <v>66049</v>
      </c>
      <c r="B1154" s="336" t="s">
        <v>997</v>
      </c>
      <c r="C1154" s="309" t="s">
        <v>113</v>
      </c>
      <c r="D1154" s="311">
        <v>11.33</v>
      </c>
      <c r="E1154" s="337"/>
    </row>
    <row r="1155" spans="1:5" ht="30">
      <c r="A1155" s="336">
        <v>66058</v>
      </c>
      <c r="B1155" s="336" t="s">
        <v>998</v>
      </c>
      <c r="C1155" s="309" t="s">
        <v>113</v>
      </c>
      <c r="D1155" s="311">
        <v>55.35</v>
      </c>
      <c r="E1155" s="337"/>
    </row>
    <row r="1156" spans="1:5" ht="30">
      <c r="A1156" s="336">
        <v>66074</v>
      </c>
      <c r="B1156" s="336" t="s">
        <v>2468</v>
      </c>
      <c r="C1156" s="309" t="s">
        <v>113</v>
      </c>
      <c r="D1156" s="311">
        <v>216.14</v>
      </c>
      <c r="E1156" s="337"/>
    </row>
    <row r="1157" spans="1:5">
      <c r="A1157" s="336">
        <v>661</v>
      </c>
      <c r="B1157" s="336" t="s">
        <v>989</v>
      </c>
      <c r="C1157" s="309"/>
      <c r="D1157" s="311"/>
      <c r="E1157" s="337"/>
    </row>
    <row r="1158" spans="1:5" ht="30">
      <c r="A1158" s="336">
        <v>66124</v>
      </c>
      <c r="B1158" s="336" t="s">
        <v>999</v>
      </c>
      <c r="C1158" s="309" t="s">
        <v>113</v>
      </c>
      <c r="D1158" s="310">
        <v>67.77</v>
      </c>
      <c r="E1158" s="337"/>
    </row>
    <row r="1159" spans="1:5" ht="30">
      <c r="A1159" s="336">
        <v>66125</v>
      </c>
      <c r="B1159" s="336" t="s">
        <v>4002</v>
      </c>
      <c r="C1159" s="309" t="s">
        <v>113</v>
      </c>
      <c r="D1159" s="310">
        <v>113.84</v>
      </c>
      <c r="E1159" s="337"/>
    </row>
    <row r="1160" spans="1:5" ht="30">
      <c r="A1160" s="336">
        <v>66156</v>
      </c>
      <c r="B1160" s="336" t="s">
        <v>1000</v>
      </c>
      <c r="C1160" s="309" t="s">
        <v>113</v>
      </c>
      <c r="D1160" s="310">
        <v>249.57</v>
      </c>
      <c r="E1160" s="337"/>
    </row>
    <row r="1161" spans="1:5" ht="30">
      <c r="A1161" s="335">
        <v>66178</v>
      </c>
      <c r="B1161" s="368" t="s">
        <v>1001</v>
      </c>
      <c r="C1161" s="369" t="s">
        <v>113</v>
      </c>
      <c r="D1161" s="369">
        <v>396.96</v>
      </c>
      <c r="E1161" s="337"/>
    </row>
    <row r="1162" spans="1:5">
      <c r="A1162" s="336">
        <v>662</v>
      </c>
      <c r="B1162" s="336" t="s">
        <v>948</v>
      </c>
      <c r="C1162" s="309"/>
      <c r="D1162" s="310"/>
      <c r="E1162" s="337"/>
    </row>
    <row r="1163" spans="1:5" ht="30">
      <c r="A1163" s="336">
        <v>66207</v>
      </c>
      <c r="B1163" s="336" t="s">
        <v>1002</v>
      </c>
      <c r="C1163" s="309" t="s">
        <v>113</v>
      </c>
      <c r="D1163" s="310">
        <v>493.57</v>
      </c>
      <c r="E1163" s="337"/>
    </row>
    <row r="1164" spans="1:5">
      <c r="A1164" s="336">
        <v>663</v>
      </c>
      <c r="B1164" s="336" t="s">
        <v>989</v>
      </c>
      <c r="C1164" s="309"/>
      <c r="D1164" s="310"/>
      <c r="E1164" s="337"/>
    </row>
    <row r="1165" spans="1:5" ht="30">
      <c r="A1165" s="336">
        <v>66301</v>
      </c>
      <c r="B1165" s="336" t="s">
        <v>1003</v>
      </c>
      <c r="C1165" s="309" t="s">
        <v>113</v>
      </c>
      <c r="D1165" s="310">
        <v>296.57</v>
      </c>
      <c r="E1165" s="337"/>
    </row>
    <row r="1166" spans="1:5" ht="30">
      <c r="A1166" s="336">
        <v>66315</v>
      </c>
      <c r="B1166" s="336" t="s">
        <v>1004</v>
      </c>
      <c r="C1166" s="309" t="s">
        <v>113</v>
      </c>
      <c r="D1166" s="310">
        <v>59.98</v>
      </c>
      <c r="E1166" s="337"/>
    </row>
    <row r="1167" spans="1:5" ht="30">
      <c r="A1167" s="335">
        <v>66335</v>
      </c>
      <c r="B1167" s="368" t="s">
        <v>1005</v>
      </c>
      <c r="C1167" s="369" t="s">
        <v>113</v>
      </c>
      <c r="D1167" s="369">
        <v>94.4</v>
      </c>
      <c r="E1167" s="337"/>
    </row>
    <row r="1168" spans="1:5" ht="30">
      <c r="A1168" s="336">
        <v>66368</v>
      </c>
      <c r="B1168" s="336" t="s">
        <v>4003</v>
      </c>
      <c r="C1168" s="309" t="s">
        <v>113</v>
      </c>
      <c r="D1168" s="310">
        <v>366.42</v>
      </c>
      <c r="E1168" s="337"/>
    </row>
    <row r="1169" spans="1:5">
      <c r="A1169" s="335">
        <v>666</v>
      </c>
      <c r="B1169" s="368" t="s">
        <v>1006</v>
      </c>
      <c r="C1169" s="369"/>
      <c r="D1169" s="369"/>
      <c r="E1169" s="337"/>
    </row>
    <row r="1170" spans="1:5" ht="30">
      <c r="A1170" s="336">
        <v>66608</v>
      </c>
      <c r="B1170" s="336" t="s">
        <v>1007</v>
      </c>
      <c r="C1170" s="309" t="s">
        <v>113</v>
      </c>
      <c r="D1170" s="310">
        <v>564.57000000000005</v>
      </c>
      <c r="E1170" s="370"/>
    </row>
    <row r="1171" spans="1:5" ht="30">
      <c r="A1171" s="336">
        <v>66618</v>
      </c>
      <c r="B1171" s="336" t="s">
        <v>1008</v>
      </c>
      <c r="C1171" s="309" t="s">
        <v>113</v>
      </c>
      <c r="D1171" s="311">
        <v>553.17999999999995</v>
      </c>
      <c r="E1171" s="337"/>
    </row>
    <row r="1172" spans="1:5" ht="30">
      <c r="A1172" s="336">
        <v>670</v>
      </c>
      <c r="B1172" s="336" t="s">
        <v>1009</v>
      </c>
      <c r="C1172" s="309"/>
      <c r="D1172" s="311"/>
      <c r="E1172" s="337"/>
    </row>
    <row r="1173" spans="1:5" ht="45">
      <c r="A1173" s="336">
        <v>67001</v>
      </c>
      <c r="B1173" s="336" t="s">
        <v>22113</v>
      </c>
      <c r="C1173" s="309" t="s">
        <v>113</v>
      </c>
      <c r="D1173" s="310">
        <v>203.22</v>
      </c>
      <c r="E1173" s="337"/>
    </row>
    <row r="1174" spans="1:5" ht="30">
      <c r="A1174" s="336">
        <v>67004</v>
      </c>
      <c r="B1174" s="336" t="s">
        <v>1010</v>
      </c>
      <c r="C1174" s="309" t="s">
        <v>113</v>
      </c>
      <c r="D1174" s="310">
        <v>405.51</v>
      </c>
      <c r="E1174" s="337"/>
    </row>
    <row r="1175" spans="1:5" ht="30">
      <c r="A1175" s="336">
        <v>67007</v>
      </c>
      <c r="B1175" s="336" t="s">
        <v>1011</v>
      </c>
      <c r="C1175" s="309" t="s">
        <v>113</v>
      </c>
      <c r="D1175" s="310">
        <v>173.46</v>
      </c>
      <c r="E1175" s="337"/>
    </row>
    <row r="1176" spans="1:5" ht="30">
      <c r="A1176" s="336">
        <v>67008</v>
      </c>
      <c r="B1176" s="336" t="s">
        <v>1012</v>
      </c>
      <c r="C1176" s="309" t="s">
        <v>113</v>
      </c>
      <c r="D1176" s="310">
        <v>50.5</v>
      </c>
      <c r="E1176" s="370"/>
    </row>
    <row r="1177" spans="1:5">
      <c r="A1177" s="335">
        <v>67035</v>
      </c>
      <c r="B1177" s="368" t="s">
        <v>1013</v>
      </c>
      <c r="C1177" s="369" t="s">
        <v>113</v>
      </c>
      <c r="D1177" s="369">
        <v>4.95</v>
      </c>
      <c r="E1177" s="337"/>
    </row>
    <row r="1178" spans="1:5">
      <c r="A1178" s="336">
        <v>67040</v>
      </c>
      <c r="B1178" s="336" t="s">
        <v>1014</v>
      </c>
      <c r="C1178" s="309" t="s">
        <v>113</v>
      </c>
      <c r="D1178" s="310">
        <v>98.34</v>
      </c>
      <c r="E1178" s="370"/>
    </row>
    <row r="1179" spans="1:5" ht="30">
      <c r="A1179" s="336">
        <v>67042</v>
      </c>
      <c r="B1179" s="336" t="s">
        <v>1015</v>
      </c>
      <c r="C1179" s="309" t="s">
        <v>113</v>
      </c>
      <c r="D1179" s="310">
        <v>137.46</v>
      </c>
      <c r="E1179" s="337"/>
    </row>
    <row r="1180" spans="1:5" ht="30">
      <c r="A1180" s="335">
        <v>67043</v>
      </c>
      <c r="B1180" s="368" t="s">
        <v>1016</v>
      </c>
      <c r="C1180" s="369" t="s">
        <v>113</v>
      </c>
      <c r="D1180" s="369">
        <v>155.65</v>
      </c>
      <c r="E1180" s="337"/>
    </row>
    <row r="1181" spans="1:5" ht="30">
      <c r="A1181" s="336">
        <v>67046</v>
      </c>
      <c r="B1181" s="336" t="s">
        <v>1017</v>
      </c>
      <c r="C1181" s="309" t="s">
        <v>113</v>
      </c>
      <c r="D1181" s="310">
        <v>95.69</v>
      </c>
      <c r="E1181" s="337"/>
    </row>
    <row r="1182" spans="1:5" ht="30">
      <c r="A1182" s="336">
        <v>67047</v>
      </c>
      <c r="B1182" s="336" t="s">
        <v>1018</v>
      </c>
      <c r="C1182" s="309" t="s">
        <v>113</v>
      </c>
      <c r="D1182" s="310">
        <v>499.97</v>
      </c>
      <c r="E1182" s="337"/>
    </row>
    <row r="1183" spans="1:5" ht="30">
      <c r="A1183" s="336">
        <v>67050</v>
      </c>
      <c r="B1183" s="336" t="s">
        <v>1019</v>
      </c>
      <c r="C1183" s="309" t="s">
        <v>113</v>
      </c>
      <c r="D1183" s="310">
        <v>218.3</v>
      </c>
      <c r="E1183" s="337"/>
    </row>
    <row r="1184" spans="1:5" ht="30">
      <c r="A1184" s="336">
        <v>67051</v>
      </c>
      <c r="B1184" s="336" t="s">
        <v>1020</v>
      </c>
      <c r="C1184" s="309" t="s">
        <v>113</v>
      </c>
      <c r="D1184" s="310">
        <v>57.42</v>
      </c>
      <c r="E1184" s="337"/>
    </row>
    <row r="1185" spans="1:5" ht="45">
      <c r="A1185" s="336">
        <v>67054</v>
      </c>
      <c r="B1185" s="336" t="s">
        <v>22114</v>
      </c>
      <c r="C1185" s="309" t="s">
        <v>113</v>
      </c>
      <c r="D1185" s="310">
        <v>327.45</v>
      </c>
      <c r="E1185" s="337"/>
    </row>
    <row r="1186" spans="1:5" ht="30">
      <c r="A1186" s="336">
        <v>67061</v>
      </c>
      <c r="B1186" s="336" t="s">
        <v>1021</v>
      </c>
      <c r="C1186" s="309" t="s">
        <v>113</v>
      </c>
      <c r="D1186" s="310">
        <v>14.92</v>
      </c>
      <c r="E1186" s="370"/>
    </row>
    <row r="1187" spans="1:5" ht="30">
      <c r="A1187" s="336">
        <v>67066</v>
      </c>
      <c r="B1187" s="336" t="s">
        <v>1022</v>
      </c>
      <c r="C1187" s="309" t="s">
        <v>113</v>
      </c>
      <c r="D1187" s="310">
        <v>404.56</v>
      </c>
      <c r="E1187" s="337"/>
    </row>
    <row r="1188" spans="1:5" ht="30">
      <c r="A1188" s="336">
        <v>67067</v>
      </c>
      <c r="B1188" s="336" t="s">
        <v>1023</v>
      </c>
      <c r="C1188" s="309" t="s">
        <v>113</v>
      </c>
      <c r="D1188" s="310">
        <v>140.72999999999999</v>
      </c>
      <c r="E1188" s="337"/>
    </row>
    <row r="1189" spans="1:5" ht="60">
      <c r="A1189" s="336">
        <v>67090</v>
      </c>
      <c r="B1189" s="336" t="s">
        <v>14066</v>
      </c>
      <c r="C1189" s="309" t="s">
        <v>113</v>
      </c>
      <c r="D1189" s="310">
        <v>13.61</v>
      </c>
      <c r="E1189" s="370"/>
    </row>
    <row r="1190" spans="1:5">
      <c r="A1190" s="336">
        <v>67094</v>
      </c>
      <c r="B1190" s="336" t="s">
        <v>1024</v>
      </c>
      <c r="C1190" s="309" t="s">
        <v>113</v>
      </c>
      <c r="D1190" s="310">
        <v>121.85</v>
      </c>
      <c r="E1190" s="337"/>
    </row>
    <row r="1191" spans="1:5">
      <c r="A1191" s="336">
        <v>675</v>
      </c>
      <c r="B1191" s="336" t="s">
        <v>1025</v>
      </c>
      <c r="C1191" s="309"/>
      <c r="D1191" s="310"/>
      <c r="E1191" s="337"/>
    </row>
    <row r="1192" spans="1:5" ht="30">
      <c r="A1192" s="336">
        <v>67507</v>
      </c>
      <c r="B1192" s="336" t="s">
        <v>1026</v>
      </c>
      <c r="C1192" s="309" t="s">
        <v>113</v>
      </c>
      <c r="D1192" s="310">
        <v>10.210000000000001</v>
      </c>
      <c r="E1192" s="337"/>
    </row>
    <row r="1193" spans="1:5" ht="30">
      <c r="A1193" s="335">
        <v>67510</v>
      </c>
      <c r="B1193" s="368" t="s">
        <v>1027</v>
      </c>
      <c r="C1193" s="369" t="s">
        <v>113</v>
      </c>
      <c r="D1193" s="369">
        <v>8.83</v>
      </c>
      <c r="E1193" s="337"/>
    </row>
    <row r="1194" spans="1:5" ht="30">
      <c r="A1194" s="336">
        <v>67512</v>
      </c>
      <c r="B1194" s="336" t="s">
        <v>1028</v>
      </c>
      <c r="C1194" s="309" t="s">
        <v>113</v>
      </c>
      <c r="D1194" s="310">
        <v>26.02</v>
      </c>
      <c r="E1194" s="337"/>
    </row>
    <row r="1195" spans="1:5" ht="30">
      <c r="A1195" s="336">
        <v>67522</v>
      </c>
      <c r="B1195" s="336" t="s">
        <v>1029</v>
      </c>
      <c r="C1195" s="309" t="s">
        <v>113</v>
      </c>
      <c r="D1195" s="310">
        <v>5.8</v>
      </c>
      <c r="E1195" s="337"/>
    </row>
    <row r="1196" spans="1:5" ht="30">
      <c r="A1196" s="336">
        <v>67552</v>
      </c>
      <c r="B1196" s="336" t="s">
        <v>1030</v>
      </c>
      <c r="C1196" s="309" t="s">
        <v>113</v>
      </c>
      <c r="D1196" s="310">
        <v>8.98</v>
      </c>
      <c r="E1196" s="337"/>
    </row>
    <row r="1197" spans="1:5" ht="30">
      <c r="A1197" s="336">
        <v>67560</v>
      </c>
      <c r="B1197" s="336" t="s">
        <v>1031</v>
      </c>
      <c r="C1197" s="309" t="s">
        <v>113</v>
      </c>
      <c r="D1197" s="310">
        <v>19.3</v>
      </c>
      <c r="E1197" s="337"/>
    </row>
    <row r="1198" spans="1:5" ht="30">
      <c r="A1198" s="335">
        <v>67561</v>
      </c>
      <c r="B1198" s="368" t="s">
        <v>1032</v>
      </c>
      <c r="C1198" s="369" t="s">
        <v>113</v>
      </c>
      <c r="D1198" s="369">
        <v>13.97</v>
      </c>
      <c r="E1198" s="337"/>
    </row>
    <row r="1199" spans="1:5" ht="30">
      <c r="A1199" s="336">
        <v>67578</v>
      </c>
      <c r="B1199" s="336" t="s">
        <v>1033</v>
      </c>
      <c r="C1199" s="309" t="s">
        <v>113</v>
      </c>
      <c r="D1199" s="310">
        <v>10.210000000000001</v>
      </c>
      <c r="E1199" s="337"/>
    </row>
    <row r="1200" spans="1:5">
      <c r="A1200" s="335">
        <v>676</v>
      </c>
      <c r="B1200" s="368" t="s">
        <v>1034</v>
      </c>
      <c r="C1200" s="369"/>
      <c r="D1200" s="369"/>
      <c r="E1200" s="337"/>
    </row>
    <row r="1201" spans="1:5" ht="30">
      <c r="A1201" s="336">
        <v>67650</v>
      </c>
      <c r="B1201" s="336" t="s">
        <v>2330</v>
      </c>
      <c r="C1201" s="309" t="s">
        <v>113</v>
      </c>
      <c r="D1201" s="310">
        <v>26.97</v>
      </c>
      <c r="E1201" s="337"/>
    </row>
    <row r="1202" spans="1:5" ht="30">
      <c r="A1202" s="336">
        <v>67651</v>
      </c>
      <c r="B1202" s="336" t="s">
        <v>2331</v>
      </c>
      <c r="C1202" s="309" t="s">
        <v>113</v>
      </c>
      <c r="D1202" s="310">
        <v>15.22</v>
      </c>
      <c r="E1202" s="370"/>
    </row>
    <row r="1203" spans="1:5">
      <c r="A1203" s="336">
        <v>67652</v>
      </c>
      <c r="B1203" s="336" t="s">
        <v>1035</v>
      </c>
      <c r="C1203" s="309" t="s">
        <v>113</v>
      </c>
      <c r="D1203" s="310">
        <v>2.61</v>
      </c>
      <c r="E1203" s="337"/>
    </row>
    <row r="1204" spans="1:5" ht="30">
      <c r="A1204" s="336">
        <v>67653</v>
      </c>
      <c r="B1204" s="336" t="s">
        <v>1036</v>
      </c>
      <c r="C1204" s="309" t="s">
        <v>113</v>
      </c>
      <c r="D1204" s="310">
        <v>32.229999999999997</v>
      </c>
      <c r="E1204" s="337"/>
    </row>
    <row r="1205" spans="1:5">
      <c r="A1205" s="335">
        <v>680</v>
      </c>
      <c r="B1205" s="368" t="s">
        <v>1037</v>
      </c>
      <c r="C1205" s="369"/>
      <c r="D1205" s="369"/>
      <c r="E1205" s="337"/>
    </row>
    <row r="1206" spans="1:5" ht="30">
      <c r="A1206" s="336">
        <v>68001</v>
      </c>
      <c r="B1206" s="336" t="s">
        <v>1038</v>
      </c>
      <c r="C1206" s="309" t="s">
        <v>75</v>
      </c>
      <c r="D1206" s="310">
        <v>9.5399999999999991</v>
      </c>
      <c r="E1206" s="337"/>
    </row>
    <row r="1207" spans="1:5">
      <c r="A1207" s="336">
        <v>68017</v>
      </c>
      <c r="B1207" s="336" t="s">
        <v>1039</v>
      </c>
      <c r="C1207" s="309" t="s">
        <v>113</v>
      </c>
      <c r="D1207" s="310">
        <v>20.07</v>
      </c>
      <c r="E1207" s="370"/>
    </row>
    <row r="1208" spans="1:5" ht="30">
      <c r="A1208" s="335">
        <v>68020</v>
      </c>
      <c r="B1208" s="368" t="s">
        <v>4004</v>
      </c>
      <c r="C1208" s="369" t="s">
        <v>73</v>
      </c>
      <c r="D1208" s="369">
        <v>74.55</v>
      </c>
      <c r="E1208" s="337"/>
    </row>
    <row r="1209" spans="1:5" ht="30">
      <c r="A1209" s="336">
        <v>68023</v>
      </c>
      <c r="B1209" s="336" t="s">
        <v>1040</v>
      </c>
      <c r="C1209" s="309" t="s">
        <v>75</v>
      </c>
      <c r="D1209" s="310">
        <v>80.45</v>
      </c>
      <c r="E1209" s="370"/>
    </row>
    <row r="1210" spans="1:5" ht="30">
      <c r="A1210" s="336">
        <v>68047</v>
      </c>
      <c r="B1210" s="336" t="s">
        <v>4005</v>
      </c>
      <c r="C1210" s="309" t="s">
        <v>73</v>
      </c>
      <c r="D1210" s="310">
        <v>91.97</v>
      </c>
      <c r="E1210" s="337"/>
    </row>
    <row r="1211" spans="1:5" ht="30">
      <c r="A1211" s="336">
        <v>681</v>
      </c>
      <c r="B1211" s="336" t="s">
        <v>1041</v>
      </c>
      <c r="C1211" s="309"/>
      <c r="D1211" s="310"/>
      <c r="E1211" s="337"/>
    </row>
    <row r="1212" spans="1:5" ht="30">
      <c r="A1212" s="336">
        <v>68138</v>
      </c>
      <c r="B1212" s="336" t="s">
        <v>1042</v>
      </c>
      <c r="C1212" s="309" t="s">
        <v>113</v>
      </c>
      <c r="D1212" s="310">
        <v>195.89</v>
      </c>
      <c r="E1212" s="337"/>
    </row>
    <row r="1213" spans="1:5">
      <c r="A1213" s="336">
        <v>691</v>
      </c>
      <c r="B1213" s="336" t="s">
        <v>362</v>
      </c>
      <c r="C1213" s="309"/>
      <c r="D1213" s="310"/>
      <c r="E1213" s="337"/>
    </row>
    <row r="1214" spans="1:5" ht="30">
      <c r="A1214" s="336">
        <v>69172</v>
      </c>
      <c r="B1214" s="336" t="s">
        <v>1043</v>
      </c>
      <c r="C1214" s="309" t="s">
        <v>113</v>
      </c>
      <c r="D1214" s="310">
        <v>32.619999999999997</v>
      </c>
      <c r="E1214" s="370"/>
    </row>
    <row r="1215" spans="1:5" ht="30">
      <c r="A1215" s="336">
        <v>69191</v>
      </c>
      <c r="B1215" s="336" t="s">
        <v>1044</v>
      </c>
      <c r="C1215" s="309" t="s">
        <v>113</v>
      </c>
      <c r="D1215" s="310">
        <v>174.1</v>
      </c>
      <c r="E1215" s="337"/>
    </row>
    <row r="1216" spans="1:5">
      <c r="A1216" s="336">
        <v>692</v>
      </c>
      <c r="B1216" s="336" t="s">
        <v>2340</v>
      </c>
      <c r="C1216" s="309"/>
      <c r="D1216" s="310"/>
      <c r="E1216" s="337"/>
    </row>
    <row r="1217" spans="1:5" ht="15" customHeight="1">
      <c r="A1217" s="336">
        <v>69291</v>
      </c>
      <c r="B1217" s="336" t="s">
        <v>2341</v>
      </c>
      <c r="C1217" s="309" t="s">
        <v>113</v>
      </c>
      <c r="D1217" s="310">
        <v>649.55999999999995</v>
      </c>
      <c r="E1217" s="370"/>
    </row>
    <row r="1218" spans="1:5">
      <c r="A1218" s="336">
        <v>694</v>
      </c>
      <c r="B1218" s="336" t="s">
        <v>492</v>
      </c>
      <c r="C1218" s="309"/>
      <c r="D1218" s="310"/>
      <c r="E1218" s="337"/>
    </row>
    <row r="1219" spans="1:5" ht="30">
      <c r="A1219" s="336">
        <v>69404</v>
      </c>
      <c r="B1219" s="336" t="s">
        <v>1045</v>
      </c>
      <c r="C1219" s="309" t="s">
        <v>113</v>
      </c>
      <c r="D1219" s="310">
        <v>945</v>
      </c>
      <c r="E1219" s="337"/>
    </row>
    <row r="1220" spans="1:5" ht="45">
      <c r="A1220" s="336">
        <v>69409</v>
      </c>
      <c r="B1220" s="336" t="s">
        <v>2332</v>
      </c>
      <c r="C1220" s="309" t="s">
        <v>113</v>
      </c>
      <c r="D1220" s="310">
        <v>53.45</v>
      </c>
      <c r="E1220" s="337"/>
    </row>
    <row r="1221" spans="1:5" ht="30">
      <c r="A1221" s="336">
        <v>69421</v>
      </c>
      <c r="B1221" s="336" t="s">
        <v>1046</v>
      </c>
      <c r="C1221" s="309" t="s">
        <v>113</v>
      </c>
      <c r="D1221" s="310">
        <v>208.42</v>
      </c>
      <c r="E1221" s="337"/>
    </row>
    <row r="1222" spans="1:5" ht="30">
      <c r="A1222" s="336">
        <v>69445</v>
      </c>
      <c r="B1222" s="336" t="s">
        <v>1047</v>
      </c>
      <c r="C1222" s="309" t="s">
        <v>113</v>
      </c>
      <c r="D1222" s="310">
        <v>663.44</v>
      </c>
      <c r="E1222" s="337"/>
    </row>
    <row r="1223" spans="1:5">
      <c r="A1223" s="336">
        <v>695</v>
      </c>
      <c r="B1223" s="336" t="s">
        <v>354</v>
      </c>
      <c r="C1223" s="309"/>
      <c r="D1223" s="310"/>
      <c r="E1223" s="337"/>
    </row>
    <row r="1224" spans="1:5" ht="30">
      <c r="A1224" s="336">
        <v>69503</v>
      </c>
      <c r="B1224" s="336" t="s">
        <v>1048</v>
      </c>
      <c r="C1224" s="309" t="s">
        <v>113</v>
      </c>
      <c r="D1224" s="310">
        <v>3.82</v>
      </c>
      <c r="E1224" s="337"/>
    </row>
    <row r="1225" spans="1:5">
      <c r="A1225" s="336">
        <v>69505</v>
      </c>
      <c r="B1225" s="336" t="s">
        <v>1049</v>
      </c>
      <c r="C1225" s="309" t="s">
        <v>113</v>
      </c>
      <c r="D1225" s="310">
        <v>3.59</v>
      </c>
      <c r="E1225" s="337"/>
    </row>
    <row r="1226" spans="1:5">
      <c r="A1226" s="336">
        <v>69506</v>
      </c>
      <c r="B1226" s="336" t="s">
        <v>1050</v>
      </c>
      <c r="C1226" s="309" t="s">
        <v>113</v>
      </c>
      <c r="D1226" s="310">
        <v>18.920000000000002</v>
      </c>
      <c r="E1226" s="337"/>
    </row>
    <row r="1227" spans="1:5" ht="30">
      <c r="A1227" s="335">
        <v>69509</v>
      </c>
      <c r="B1227" s="368" t="s">
        <v>1051</v>
      </c>
      <c r="C1227" s="369" t="s">
        <v>113</v>
      </c>
      <c r="D1227" s="369">
        <v>53.87</v>
      </c>
      <c r="E1227" s="337"/>
    </row>
    <row r="1228" spans="1:5">
      <c r="A1228" s="336">
        <v>69512</v>
      </c>
      <c r="B1228" s="336" t="s">
        <v>1052</v>
      </c>
      <c r="C1228" s="309" t="s">
        <v>75</v>
      </c>
      <c r="D1228" s="310">
        <v>0.17</v>
      </c>
      <c r="E1228" s="337"/>
    </row>
    <row r="1229" spans="1:5">
      <c r="A1229" s="336">
        <v>69513</v>
      </c>
      <c r="B1229" s="336" t="s">
        <v>1053</v>
      </c>
      <c r="C1229" s="309" t="s">
        <v>71</v>
      </c>
      <c r="D1229" s="310">
        <v>40.98</v>
      </c>
      <c r="E1229" s="337"/>
    </row>
    <row r="1230" spans="1:5" ht="30">
      <c r="A1230" s="336">
        <v>69514</v>
      </c>
      <c r="B1230" s="336" t="s">
        <v>1054</v>
      </c>
      <c r="C1230" s="309" t="s">
        <v>69</v>
      </c>
      <c r="D1230" s="310">
        <v>35.630000000000003</v>
      </c>
      <c r="E1230" s="337"/>
    </row>
    <row r="1231" spans="1:5" ht="30">
      <c r="A1231" s="336">
        <v>69515</v>
      </c>
      <c r="B1231" s="336" t="s">
        <v>1055</v>
      </c>
      <c r="C1231" s="309" t="s">
        <v>113</v>
      </c>
      <c r="D1231" s="310">
        <v>63.18</v>
      </c>
      <c r="E1231" s="337"/>
    </row>
    <row r="1232" spans="1:5" ht="30">
      <c r="A1232" s="336">
        <v>69516</v>
      </c>
      <c r="B1232" s="336" t="s">
        <v>2469</v>
      </c>
      <c r="C1232" s="309" t="s">
        <v>113</v>
      </c>
      <c r="D1232" s="310">
        <v>82.02</v>
      </c>
      <c r="E1232" s="337"/>
    </row>
    <row r="1233" spans="1:5" ht="30">
      <c r="A1233" s="336">
        <v>69521</v>
      </c>
      <c r="B1233" s="336" t="s">
        <v>2342</v>
      </c>
      <c r="C1233" s="309" t="s">
        <v>113</v>
      </c>
      <c r="D1233" s="310">
        <v>63.18</v>
      </c>
      <c r="E1233" s="337"/>
    </row>
    <row r="1234" spans="1:5" ht="30">
      <c r="A1234" s="336">
        <v>69522</v>
      </c>
      <c r="B1234" s="336" t="s">
        <v>2470</v>
      </c>
      <c r="C1234" s="309" t="s">
        <v>113</v>
      </c>
      <c r="D1234" s="310">
        <v>131.13</v>
      </c>
      <c r="E1234" s="337"/>
    </row>
    <row r="1235" spans="1:5" ht="30">
      <c r="A1235" s="336">
        <v>69525</v>
      </c>
      <c r="B1235" s="336" t="s">
        <v>1056</v>
      </c>
      <c r="C1235" s="309" t="s">
        <v>113</v>
      </c>
      <c r="D1235" s="310">
        <v>1388.33</v>
      </c>
      <c r="E1235" s="337"/>
    </row>
    <row r="1236" spans="1:5" ht="30">
      <c r="A1236" s="335">
        <v>69526</v>
      </c>
      <c r="B1236" s="368" t="s">
        <v>1057</v>
      </c>
      <c r="C1236" s="369" t="s">
        <v>113</v>
      </c>
      <c r="D1236" s="369">
        <v>2219.67</v>
      </c>
      <c r="E1236" s="370"/>
    </row>
    <row r="1237" spans="1:5" ht="30">
      <c r="A1237" s="336">
        <v>69527</v>
      </c>
      <c r="B1237" s="336" t="s">
        <v>1058</v>
      </c>
      <c r="C1237" s="309" t="s">
        <v>113</v>
      </c>
      <c r="D1237" s="310">
        <v>2577.67</v>
      </c>
      <c r="E1237" s="337"/>
    </row>
    <row r="1238" spans="1:5" ht="30">
      <c r="A1238" s="336">
        <v>69545</v>
      </c>
      <c r="B1238" s="336" t="s">
        <v>1059</v>
      </c>
      <c r="C1238" s="309" t="s">
        <v>113</v>
      </c>
      <c r="D1238" s="310">
        <v>63.86</v>
      </c>
      <c r="E1238" s="337"/>
    </row>
    <row r="1239" spans="1:5">
      <c r="A1239" s="336">
        <v>69547</v>
      </c>
      <c r="B1239" s="336" t="s">
        <v>1060</v>
      </c>
      <c r="C1239" s="309" t="s">
        <v>113</v>
      </c>
      <c r="D1239" s="310">
        <v>3.59</v>
      </c>
      <c r="E1239" s="337"/>
    </row>
    <row r="1240" spans="1:5" ht="30">
      <c r="A1240" s="336">
        <v>69567</v>
      </c>
      <c r="B1240" s="336" t="s">
        <v>1061</v>
      </c>
      <c r="C1240" s="309" t="s">
        <v>113</v>
      </c>
      <c r="D1240" s="310">
        <v>3.59</v>
      </c>
      <c r="E1240" s="337"/>
    </row>
    <row r="1241" spans="1:5" ht="30">
      <c r="A1241" s="335">
        <v>69572</v>
      </c>
      <c r="B1241" s="368" t="s">
        <v>4006</v>
      </c>
      <c r="C1241" s="369" t="s">
        <v>71</v>
      </c>
      <c r="D1241" s="369">
        <v>35.42</v>
      </c>
      <c r="E1241" s="337"/>
    </row>
    <row r="1242" spans="1:5">
      <c r="A1242" s="336">
        <v>696</v>
      </c>
      <c r="B1242" s="336" t="s">
        <v>818</v>
      </c>
      <c r="C1242" s="309"/>
      <c r="D1242" s="310"/>
      <c r="E1242" s="337"/>
    </row>
    <row r="1243" spans="1:5" ht="30">
      <c r="A1243" s="336">
        <v>69606</v>
      </c>
      <c r="B1243" s="336" t="s">
        <v>1062</v>
      </c>
      <c r="C1243" s="309" t="s">
        <v>113</v>
      </c>
      <c r="D1243" s="310">
        <v>1183.33</v>
      </c>
      <c r="E1243" s="337"/>
    </row>
    <row r="1244" spans="1:5">
      <c r="A1244" s="336">
        <v>69616</v>
      </c>
      <c r="B1244" s="336" t="s">
        <v>1063</v>
      </c>
      <c r="C1244" s="309" t="s">
        <v>113</v>
      </c>
      <c r="D1244" s="310">
        <v>35.33</v>
      </c>
      <c r="E1244" s="337"/>
    </row>
    <row r="1245" spans="1:5" ht="30">
      <c r="A1245" s="336">
        <v>69626</v>
      </c>
      <c r="B1245" s="336" t="s">
        <v>1064</v>
      </c>
      <c r="C1245" s="309" t="s">
        <v>113</v>
      </c>
      <c r="D1245" s="310">
        <v>49</v>
      </c>
      <c r="E1245" s="370"/>
    </row>
    <row r="1246" spans="1:5" ht="30">
      <c r="A1246" s="336">
        <v>69681</v>
      </c>
      <c r="B1246" s="336" t="s">
        <v>4007</v>
      </c>
      <c r="C1246" s="309" t="s">
        <v>113</v>
      </c>
      <c r="D1246" s="310">
        <v>299.75</v>
      </c>
      <c r="E1246" s="337"/>
    </row>
    <row r="1247" spans="1:5" ht="30">
      <c r="A1247" s="335">
        <v>69682</v>
      </c>
      <c r="B1247" s="368" t="s">
        <v>1065</v>
      </c>
      <c r="C1247" s="369" t="s">
        <v>113</v>
      </c>
      <c r="D1247" s="369">
        <v>287.17</v>
      </c>
      <c r="E1247" s="337"/>
    </row>
    <row r="1248" spans="1:5" ht="30">
      <c r="A1248" s="336">
        <v>697</v>
      </c>
      <c r="B1248" s="336" t="s">
        <v>1066</v>
      </c>
      <c r="C1248" s="309"/>
      <c r="D1248" s="310"/>
      <c r="E1248" s="337"/>
    </row>
    <row r="1249" spans="1:5">
      <c r="A1249" s="335">
        <v>69753</v>
      </c>
      <c r="B1249" s="368" t="s">
        <v>1067</v>
      </c>
      <c r="C1249" s="369" t="s">
        <v>113</v>
      </c>
      <c r="D1249" s="369">
        <v>42.46</v>
      </c>
      <c r="E1249" s="337"/>
    </row>
    <row r="1250" spans="1:5">
      <c r="A1250" s="336">
        <v>7</v>
      </c>
      <c r="B1250" s="336" t="s">
        <v>354</v>
      </c>
      <c r="C1250" s="309"/>
      <c r="D1250" s="310"/>
      <c r="E1250" s="370"/>
    </row>
    <row r="1251" spans="1:5">
      <c r="A1251" s="336">
        <v>701</v>
      </c>
      <c r="B1251" s="336" t="s">
        <v>354</v>
      </c>
      <c r="C1251" s="309"/>
      <c r="D1251" s="310"/>
      <c r="E1251" s="337"/>
    </row>
    <row r="1252" spans="1:5" ht="60">
      <c r="A1252" s="335">
        <v>70114</v>
      </c>
      <c r="B1252" s="368" t="s">
        <v>30858</v>
      </c>
      <c r="C1252" s="369" t="s">
        <v>83</v>
      </c>
      <c r="D1252" s="369">
        <v>41.33</v>
      </c>
      <c r="E1252" s="337"/>
    </row>
    <row r="1253" spans="1:5">
      <c r="A1253" s="336">
        <v>702</v>
      </c>
      <c r="B1253" s="336" t="s">
        <v>765</v>
      </c>
      <c r="C1253" s="309"/>
      <c r="D1253" s="310"/>
      <c r="E1253" s="337"/>
    </row>
    <row r="1254" spans="1:5" ht="30">
      <c r="A1254" s="335">
        <v>70276</v>
      </c>
      <c r="B1254" s="368" t="s">
        <v>4008</v>
      </c>
      <c r="C1254" s="369" t="s">
        <v>75</v>
      </c>
      <c r="D1254" s="369">
        <v>7.42</v>
      </c>
      <c r="E1254" s="337"/>
    </row>
    <row r="1255" spans="1:5">
      <c r="A1255" s="336">
        <v>703</v>
      </c>
      <c r="B1255" s="336" t="s">
        <v>765</v>
      </c>
      <c r="C1255" s="309"/>
      <c r="D1255" s="310"/>
      <c r="E1255" s="337"/>
    </row>
    <row r="1256" spans="1:5" ht="15" customHeight="1">
      <c r="A1256" s="336">
        <v>70328</v>
      </c>
      <c r="B1256" s="336" t="s">
        <v>24185</v>
      </c>
      <c r="C1256" s="309" t="s">
        <v>75</v>
      </c>
      <c r="D1256" s="310">
        <v>46.3</v>
      </c>
      <c r="E1256" s="370"/>
    </row>
    <row r="1257" spans="1:5" ht="30">
      <c r="A1257" s="336">
        <v>70350</v>
      </c>
      <c r="B1257" s="336" t="s">
        <v>24186</v>
      </c>
      <c r="C1257" s="309" t="s">
        <v>75</v>
      </c>
      <c r="D1257" s="310">
        <v>21.24</v>
      </c>
      <c r="E1257" s="337"/>
    </row>
    <row r="1258" spans="1:5">
      <c r="A1258" s="336">
        <v>70385</v>
      </c>
      <c r="B1258" s="336" t="s">
        <v>1068</v>
      </c>
      <c r="C1258" s="309" t="s">
        <v>113</v>
      </c>
      <c r="D1258" s="310">
        <v>10</v>
      </c>
      <c r="E1258" s="370"/>
    </row>
    <row r="1259" spans="1:5">
      <c r="A1259" s="335">
        <v>706</v>
      </c>
      <c r="B1259" s="368" t="s">
        <v>765</v>
      </c>
      <c r="C1259" s="369"/>
      <c r="D1259" s="369"/>
      <c r="E1259" s="337"/>
    </row>
    <row r="1260" spans="1:5" ht="30">
      <c r="A1260" s="336">
        <v>70660</v>
      </c>
      <c r="B1260" s="336" t="s">
        <v>1069</v>
      </c>
      <c r="C1260" s="309" t="s">
        <v>75</v>
      </c>
      <c r="D1260" s="310">
        <v>136</v>
      </c>
      <c r="E1260" s="337"/>
    </row>
    <row r="1261" spans="1:5">
      <c r="A1261" s="336">
        <v>70674</v>
      </c>
      <c r="B1261" s="336" t="s">
        <v>1070</v>
      </c>
      <c r="C1261" s="309" t="s">
        <v>113</v>
      </c>
      <c r="D1261" s="310">
        <v>250</v>
      </c>
      <c r="E1261" s="370"/>
    </row>
    <row r="1262" spans="1:5">
      <c r="A1262" s="336">
        <v>710</v>
      </c>
      <c r="B1262" s="336" t="s">
        <v>765</v>
      </c>
      <c r="C1262" s="309"/>
      <c r="D1262" s="310"/>
      <c r="E1262" s="337"/>
    </row>
    <row r="1263" spans="1:5">
      <c r="A1263" s="336">
        <v>71096</v>
      </c>
      <c r="B1263" s="336" t="s">
        <v>4009</v>
      </c>
      <c r="C1263" s="309" t="s">
        <v>73</v>
      </c>
      <c r="D1263" s="310">
        <v>25.77</v>
      </c>
      <c r="E1263" s="370"/>
    </row>
    <row r="1264" spans="1:5">
      <c r="A1264" s="336">
        <v>712</v>
      </c>
      <c r="B1264" s="336" t="s">
        <v>765</v>
      </c>
      <c r="C1264" s="309"/>
      <c r="D1264" s="310"/>
      <c r="E1264" s="337"/>
    </row>
    <row r="1265" spans="1:5" ht="30">
      <c r="A1265" s="336">
        <v>71268</v>
      </c>
      <c r="B1265" s="336" t="s">
        <v>24187</v>
      </c>
      <c r="C1265" s="309" t="s">
        <v>75</v>
      </c>
      <c r="D1265" s="310">
        <v>15.89</v>
      </c>
      <c r="E1265" s="337"/>
    </row>
    <row r="1266" spans="1:5" ht="30">
      <c r="A1266" s="336">
        <v>71270</v>
      </c>
      <c r="B1266" s="336" t="s">
        <v>24188</v>
      </c>
      <c r="C1266" s="309" t="s">
        <v>75</v>
      </c>
      <c r="D1266" s="310">
        <v>56.92</v>
      </c>
      <c r="E1266" s="337"/>
    </row>
    <row r="1267" spans="1:5">
      <c r="A1267" s="336">
        <v>717</v>
      </c>
      <c r="B1267" s="336" t="s">
        <v>765</v>
      </c>
      <c r="C1267" s="309"/>
      <c r="D1267" s="310"/>
      <c r="E1267" s="337"/>
    </row>
    <row r="1268" spans="1:5" ht="30">
      <c r="A1268" s="336">
        <v>71707</v>
      </c>
      <c r="B1268" s="336" t="s">
        <v>2362</v>
      </c>
      <c r="C1268" s="309" t="s">
        <v>1121</v>
      </c>
      <c r="D1268" s="310">
        <v>450</v>
      </c>
      <c r="E1268" s="370"/>
    </row>
    <row r="1269" spans="1:5" ht="45">
      <c r="A1269" s="336">
        <v>71711</v>
      </c>
      <c r="B1269" s="336" t="s">
        <v>4010</v>
      </c>
      <c r="C1269" s="309" t="s">
        <v>73</v>
      </c>
      <c r="D1269" s="310">
        <v>7.84</v>
      </c>
      <c r="E1269" s="337"/>
    </row>
    <row r="1270" spans="1:5">
      <c r="A1270" s="336">
        <v>718</v>
      </c>
      <c r="B1270" s="336" t="s">
        <v>765</v>
      </c>
      <c r="C1270" s="309"/>
      <c r="D1270" s="310"/>
      <c r="E1270" s="337"/>
    </row>
    <row r="1271" spans="1:5" ht="30">
      <c r="A1271" s="336">
        <v>71820</v>
      </c>
      <c r="B1271" s="336" t="s">
        <v>2363</v>
      </c>
      <c r="C1271" s="309" t="s">
        <v>113</v>
      </c>
      <c r="D1271" s="311">
        <v>733.33</v>
      </c>
      <c r="E1271" s="337"/>
    </row>
    <row r="1272" spans="1:5" ht="30">
      <c r="A1272" s="336">
        <v>71874</v>
      </c>
      <c r="B1272" s="336" t="s">
        <v>24189</v>
      </c>
      <c r="C1272" s="309" t="s">
        <v>75</v>
      </c>
      <c r="D1272" s="311">
        <v>33.299999999999997</v>
      </c>
      <c r="E1272" s="337"/>
    </row>
    <row r="1273" spans="1:5" ht="30">
      <c r="A1273" s="336">
        <v>71894</v>
      </c>
      <c r="B1273" s="336" t="s">
        <v>2364</v>
      </c>
      <c r="C1273" s="309" t="s">
        <v>113</v>
      </c>
      <c r="D1273" s="311">
        <v>162.66999999999999</v>
      </c>
      <c r="E1273" s="337"/>
    </row>
    <row r="1274" spans="1:5">
      <c r="A1274" s="336">
        <v>719</v>
      </c>
      <c r="B1274" s="336" t="s">
        <v>765</v>
      </c>
      <c r="C1274" s="309"/>
      <c r="D1274" s="310"/>
      <c r="E1274" s="337"/>
    </row>
    <row r="1275" spans="1:5" ht="30">
      <c r="A1275" s="336">
        <v>71911</v>
      </c>
      <c r="B1275" s="336" t="s">
        <v>1071</v>
      </c>
      <c r="C1275" s="309" t="s">
        <v>1072</v>
      </c>
      <c r="D1275" s="310">
        <v>219.43</v>
      </c>
      <c r="E1275" s="337"/>
    </row>
    <row r="1276" spans="1:5" ht="30">
      <c r="A1276" s="336">
        <v>71963</v>
      </c>
      <c r="B1276" s="336" t="s">
        <v>1073</v>
      </c>
      <c r="C1276" s="309" t="s">
        <v>113</v>
      </c>
      <c r="D1276" s="310">
        <v>24.15</v>
      </c>
      <c r="E1276" s="337"/>
    </row>
    <row r="1277" spans="1:5">
      <c r="A1277" s="336">
        <v>720</v>
      </c>
      <c r="B1277" s="336" t="s">
        <v>765</v>
      </c>
      <c r="C1277" s="309"/>
      <c r="D1277" s="310"/>
      <c r="E1277" s="337"/>
    </row>
    <row r="1278" spans="1:5" ht="30">
      <c r="A1278" s="335">
        <v>72054</v>
      </c>
      <c r="B1278" s="368" t="s">
        <v>2365</v>
      </c>
      <c r="C1278" s="369" t="s">
        <v>1121</v>
      </c>
      <c r="D1278" s="369">
        <v>456.67</v>
      </c>
      <c r="E1278" s="337"/>
    </row>
    <row r="1279" spans="1:5">
      <c r="A1279" s="336">
        <v>722</v>
      </c>
      <c r="B1279" s="336" t="s">
        <v>765</v>
      </c>
      <c r="C1279" s="309"/>
      <c r="D1279" s="310"/>
      <c r="E1279" s="337"/>
    </row>
    <row r="1280" spans="1:5" ht="30">
      <c r="A1280" s="336">
        <v>72280</v>
      </c>
      <c r="B1280" s="336" t="s">
        <v>2366</v>
      </c>
      <c r="C1280" s="309" t="s">
        <v>1121</v>
      </c>
      <c r="D1280" s="310">
        <v>633.33000000000004</v>
      </c>
      <c r="E1280" s="337"/>
    </row>
    <row r="1281" spans="1:5" ht="30">
      <c r="A1281" s="336">
        <v>72282</v>
      </c>
      <c r="B1281" s="336" t="s">
        <v>2367</v>
      </c>
      <c r="C1281" s="309" t="s">
        <v>1121</v>
      </c>
      <c r="D1281" s="310">
        <v>670</v>
      </c>
      <c r="E1281" s="337"/>
    </row>
    <row r="1282" spans="1:5">
      <c r="A1282" s="336">
        <v>724</v>
      </c>
      <c r="B1282" s="336" t="s">
        <v>765</v>
      </c>
      <c r="C1282" s="309"/>
      <c r="D1282" s="310"/>
      <c r="E1282" s="337"/>
    </row>
    <row r="1283" spans="1:5" ht="30">
      <c r="A1283" s="336">
        <v>72455</v>
      </c>
      <c r="B1283" s="336" t="s">
        <v>1074</v>
      </c>
      <c r="C1283" s="309" t="s">
        <v>113</v>
      </c>
      <c r="D1283" s="310">
        <v>57.34</v>
      </c>
      <c r="E1283" s="337"/>
    </row>
    <row r="1284" spans="1:5">
      <c r="A1284" s="336">
        <v>727</v>
      </c>
      <c r="B1284" s="336" t="s">
        <v>765</v>
      </c>
      <c r="C1284" s="309"/>
      <c r="D1284" s="310"/>
      <c r="E1284" s="337"/>
    </row>
    <row r="1285" spans="1:5" ht="30">
      <c r="A1285" s="335">
        <v>72708</v>
      </c>
      <c r="B1285" s="368" t="s">
        <v>1075</v>
      </c>
      <c r="C1285" s="369" t="s">
        <v>113</v>
      </c>
      <c r="D1285" s="369">
        <v>15.42</v>
      </c>
      <c r="E1285" s="337"/>
    </row>
    <row r="1286" spans="1:5">
      <c r="A1286" s="336">
        <v>781</v>
      </c>
      <c r="B1286" s="336" t="s">
        <v>362</v>
      </c>
      <c r="C1286" s="309"/>
      <c r="D1286" s="310"/>
      <c r="E1286" s="337"/>
    </row>
    <row r="1287" spans="1:5" ht="30">
      <c r="A1287" s="335">
        <v>78133</v>
      </c>
      <c r="B1287" s="368" t="s">
        <v>2368</v>
      </c>
      <c r="C1287" s="369" t="s">
        <v>1121</v>
      </c>
      <c r="D1287" s="369">
        <v>635</v>
      </c>
      <c r="E1287" s="370"/>
    </row>
    <row r="1288" spans="1:5">
      <c r="A1288" s="335">
        <v>782</v>
      </c>
      <c r="B1288" s="368" t="s">
        <v>354</v>
      </c>
      <c r="C1288" s="369"/>
      <c r="D1288" s="369"/>
      <c r="E1288" s="337"/>
    </row>
    <row r="1289" spans="1:5" ht="30">
      <c r="A1289" s="336">
        <v>78203</v>
      </c>
      <c r="B1289" s="336" t="s">
        <v>1076</v>
      </c>
      <c r="C1289" s="309" t="s">
        <v>113</v>
      </c>
      <c r="D1289" s="310">
        <v>603</v>
      </c>
      <c r="E1289" s="337"/>
    </row>
    <row r="1290" spans="1:5" ht="30">
      <c r="A1290" s="335">
        <v>78226</v>
      </c>
      <c r="B1290" s="368" t="s">
        <v>1077</v>
      </c>
      <c r="C1290" s="369" t="s">
        <v>113</v>
      </c>
      <c r="D1290" s="369">
        <v>1.99</v>
      </c>
      <c r="E1290" s="337"/>
    </row>
    <row r="1291" spans="1:5">
      <c r="A1291" s="336">
        <v>783</v>
      </c>
      <c r="B1291" s="336" t="s">
        <v>1079</v>
      </c>
      <c r="C1291" s="309"/>
      <c r="D1291" s="310"/>
      <c r="E1291" s="337"/>
    </row>
    <row r="1292" spans="1:5" ht="30">
      <c r="A1292" s="335">
        <v>78373</v>
      </c>
      <c r="B1292" s="368" t="s">
        <v>2369</v>
      </c>
      <c r="C1292" s="369" t="s">
        <v>1121</v>
      </c>
      <c r="D1292" s="369">
        <v>566</v>
      </c>
      <c r="E1292" s="337"/>
    </row>
    <row r="1293" spans="1:5">
      <c r="A1293" s="336">
        <v>786</v>
      </c>
      <c r="B1293" s="336" t="s">
        <v>492</v>
      </c>
      <c r="C1293" s="309"/>
      <c r="D1293" s="310"/>
      <c r="E1293" s="337"/>
    </row>
    <row r="1294" spans="1:5" ht="15" customHeight="1">
      <c r="A1294" s="336">
        <v>78627</v>
      </c>
      <c r="B1294" s="336" t="s">
        <v>1078</v>
      </c>
      <c r="C1294" s="309" t="s">
        <v>113</v>
      </c>
      <c r="D1294" s="310">
        <v>126.6</v>
      </c>
      <c r="E1294" s="370"/>
    </row>
    <row r="1295" spans="1:5">
      <c r="A1295" s="336">
        <v>787</v>
      </c>
      <c r="B1295" s="336" t="s">
        <v>1079</v>
      </c>
      <c r="C1295" s="309"/>
      <c r="D1295" s="310"/>
      <c r="E1295" s="337"/>
    </row>
    <row r="1296" spans="1:5">
      <c r="A1296" s="335">
        <v>78735</v>
      </c>
      <c r="B1296" s="368" t="s">
        <v>1080</v>
      </c>
      <c r="C1296" s="369" t="s">
        <v>113</v>
      </c>
      <c r="D1296" s="369">
        <v>21.92</v>
      </c>
      <c r="E1296" s="370"/>
    </row>
    <row r="1297" spans="1:5" ht="30">
      <c r="A1297" s="336">
        <v>78749</v>
      </c>
      <c r="B1297" s="336" t="s">
        <v>1081</v>
      </c>
      <c r="C1297" s="309" t="s">
        <v>113</v>
      </c>
      <c r="D1297" s="310">
        <v>59.72</v>
      </c>
      <c r="E1297" s="370"/>
    </row>
    <row r="1298" spans="1:5">
      <c r="A1298" s="336">
        <v>793</v>
      </c>
      <c r="B1298" s="336" t="s">
        <v>765</v>
      </c>
      <c r="C1298" s="309"/>
      <c r="D1298" s="310"/>
      <c r="E1298" s="337"/>
    </row>
    <row r="1299" spans="1:5" ht="30">
      <c r="A1299" s="335">
        <v>79372</v>
      </c>
      <c r="B1299" s="368" t="s">
        <v>24190</v>
      </c>
      <c r="C1299" s="369" t="s">
        <v>75</v>
      </c>
      <c r="D1299" s="369">
        <v>103.62</v>
      </c>
      <c r="E1299" s="370"/>
    </row>
    <row r="1300" spans="1:5" ht="30">
      <c r="A1300" s="336">
        <v>79374</v>
      </c>
      <c r="B1300" s="336" t="s">
        <v>4011</v>
      </c>
      <c r="C1300" s="309" t="s">
        <v>113</v>
      </c>
      <c r="D1300" s="310">
        <v>33.380000000000003</v>
      </c>
      <c r="E1300" s="337"/>
    </row>
    <row r="1301" spans="1:5">
      <c r="A1301" s="335">
        <v>79375</v>
      </c>
      <c r="B1301" s="368" t="s">
        <v>4012</v>
      </c>
      <c r="C1301" s="369" t="s">
        <v>71</v>
      </c>
      <c r="D1301" s="369">
        <v>1.53</v>
      </c>
      <c r="E1301" s="370"/>
    </row>
    <row r="1302" spans="1:5" ht="30">
      <c r="A1302" s="336">
        <v>10</v>
      </c>
      <c r="B1302" s="336" t="s">
        <v>4013</v>
      </c>
      <c r="C1302" s="309"/>
      <c r="D1302" s="310"/>
      <c r="E1302" s="337"/>
    </row>
    <row r="1303" spans="1:5" ht="30">
      <c r="A1303" s="336">
        <v>1001</v>
      </c>
      <c r="B1303" s="336" t="s">
        <v>4013</v>
      </c>
      <c r="C1303" s="309"/>
      <c r="D1303" s="310"/>
      <c r="E1303" s="337"/>
    </row>
    <row r="1304" spans="1:5" ht="30">
      <c r="A1304" s="335">
        <v>100189</v>
      </c>
      <c r="B1304" s="368" t="s">
        <v>4014</v>
      </c>
      <c r="C1304" s="369" t="s">
        <v>75</v>
      </c>
      <c r="D1304" s="369">
        <v>2.29</v>
      </c>
      <c r="E1304" s="337"/>
    </row>
    <row r="1305" spans="1:5" ht="30">
      <c r="A1305" s="336">
        <v>100190</v>
      </c>
      <c r="B1305" s="336" t="s">
        <v>4015</v>
      </c>
      <c r="C1305" s="309" t="s">
        <v>75</v>
      </c>
      <c r="D1305" s="310">
        <v>9.07</v>
      </c>
      <c r="E1305" s="370"/>
    </row>
    <row r="1306" spans="1:5" ht="30">
      <c r="A1306" s="336">
        <v>100192</v>
      </c>
      <c r="B1306" s="336" t="s">
        <v>22115</v>
      </c>
      <c r="C1306" s="309" t="s">
        <v>75</v>
      </c>
      <c r="D1306" s="310">
        <v>13.51</v>
      </c>
      <c r="E1306" s="337"/>
    </row>
    <row r="1307" spans="1:5" ht="30">
      <c r="A1307" s="335">
        <v>100194</v>
      </c>
      <c r="B1307" s="368" t="s">
        <v>4016</v>
      </c>
      <c r="C1307" s="369" t="s">
        <v>75</v>
      </c>
      <c r="D1307" s="369">
        <v>4.4000000000000004</v>
      </c>
      <c r="E1307" s="337"/>
    </row>
    <row r="1308" spans="1:5" ht="30">
      <c r="A1308" s="336">
        <v>100195</v>
      </c>
      <c r="B1308" s="336" t="s">
        <v>4017</v>
      </c>
      <c r="C1308" s="309" t="s">
        <v>71</v>
      </c>
      <c r="D1308" s="310">
        <v>4.79</v>
      </c>
      <c r="E1308" s="370"/>
    </row>
    <row r="1309" spans="1:5" ht="30">
      <c r="A1309" s="336">
        <v>100196</v>
      </c>
      <c r="B1309" s="336" t="s">
        <v>4018</v>
      </c>
      <c r="C1309" s="309" t="s">
        <v>71</v>
      </c>
      <c r="D1309" s="310">
        <v>4.4000000000000004</v>
      </c>
      <c r="E1309" s="337"/>
    </row>
    <row r="1310" spans="1:5" ht="30">
      <c r="A1310" s="336">
        <v>100197</v>
      </c>
      <c r="B1310" s="336" t="s">
        <v>4019</v>
      </c>
      <c r="C1310" s="309" t="s">
        <v>71</v>
      </c>
      <c r="D1310" s="310">
        <v>4.42</v>
      </c>
      <c r="E1310" s="370"/>
    </row>
    <row r="1311" spans="1:5">
      <c r="A1311" s="335">
        <v>100198</v>
      </c>
      <c r="B1311" s="368" t="s">
        <v>4020</v>
      </c>
      <c r="C1311" s="369" t="s">
        <v>75</v>
      </c>
      <c r="D1311" s="369">
        <v>4.95</v>
      </c>
      <c r="E1311" s="337"/>
    </row>
    <row r="1312" spans="1:5" ht="30">
      <c r="A1312" s="336">
        <v>1002</v>
      </c>
      <c r="B1312" s="336" t="s">
        <v>4021</v>
      </c>
      <c r="C1312" s="309"/>
      <c r="D1312" s="310"/>
      <c r="E1312" s="337"/>
    </row>
    <row r="1313" spans="1:5">
      <c r="A1313" s="336">
        <v>100202</v>
      </c>
      <c r="B1313" s="336" t="s">
        <v>4022</v>
      </c>
      <c r="C1313" s="309" t="s">
        <v>71</v>
      </c>
      <c r="D1313" s="310">
        <v>5.78</v>
      </c>
      <c r="E1313" s="370"/>
    </row>
    <row r="1314" spans="1:5" ht="30">
      <c r="A1314" s="335">
        <v>100203</v>
      </c>
      <c r="B1314" s="368" t="s">
        <v>4023</v>
      </c>
      <c r="C1314" s="369" t="s">
        <v>71</v>
      </c>
      <c r="D1314" s="369">
        <v>6.18</v>
      </c>
      <c r="E1314" s="337"/>
    </row>
    <row r="1315" spans="1:5" ht="30">
      <c r="A1315" s="336">
        <v>100208</v>
      </c>
      <c r="B1315" s="336" t="s">
        <v>24191</v>
      </c>
      <c r="C1315" s="309" t="s">
        <v>75</v>
      </c>
      <c r="D1315" s="310">
        <v>73.38</v>
      </c>
      <c r="E1315" s="337"/>
    </row>
    <row r="1316" spans="1:5" ht="30">
      <c r="A1316" s="335">
        <v>100209</v>
      </c>
      <c r="B1316" s="368" t="s">
        <v>4024</v>
      </c>
      <c r="C1316" s="369" t="s">
        <v>71</v>
      </c>
      <c r="D1316" s="369">
        <v>5.82</v>
      </c>
      <c r="E1316" s="370"/>
    </row>
    <row r="1317" spans="1:5">
      <c r="A1317" s="336">
        <v>13</v>
      </c>
      <c r="B1317" s="336" t="s">
        <v>1082</v>
      </c>
      <c r="C1317" s="309"/>
      <c r="D1317" s="310"/>
      <c r="E1317" s="337"/>
    </row>
    <row r="1318" spans="1:5">
      <c r="A1318" s="336">
        <v>1304</v>
      </c>
      <c r="B1318" s="336" t="s">
        <v>1083</v>
      </c>
      <c r="C1318" s="309"/>
      <c r="D1318" s="310"/>
      <c r="E1318" s="337"/>
    </row>
    <row r="1319" spans="1:5">
      <c r="A1319" s="335">
        <v>130401</v>
      </c>
      <c r="B1319" s="368" t="s">
        <v>1084</v>
      </c>
      <c r="C1319" s="369" t="s">
        <v>113</v>
      </c>
      <c r="D1319" s="369">
        <v>96.6</v>
      </c>
      <c r="E1319" s="337"/>
    </row>
    <row r="1320" spans="1:5">
      <c r="A1320" s="336">
        <v>15</v>
      </c>
      <c r="B1320" s="336" t="s">
        <v>1085</v>
      </c>
      <c r="C1320" s="309"/>
      <c r="D1320" s="310"/>
      <c r="E1320" s="370"/>
    </row>
    <row r="1321" spans="1:5" ht="30">
      <c r="A1321" s="335">
        <v>1502</v>
      </c>
      <c r="B1321" s="368" t="s">
        <v>1086</v>
      </c>
      <c r="C1321" s="369"/>
      <c r="D1321" s="369"/>
      <c r="E1321" s="337"/>
    </row>
    <row r="1322" spans="1:5" ht="30">
      <c r="A1322" s="336">
        <v>150266</v>
      </c>
      <c r="B1322" s="336" t="s">
        <v>24192</v>
      </c>
      <c r="C1322" s="309" t="s">
        <v>73</v>
      </c>
      <c r="D1322" s="310">
        <v>27.08</v>
      </c>
      <c r="E1322" s="337"/>
    </row>
    <row r="1323" spans="1:5">
      <c r="A1323" s="335">
        <v>1507</v>
      </c>
      <c r="B1323" s="368" t="s">
        <v>1087</v>
      </c>
      <c r="C1323" s="369"/>
      <c r="D1323" s="369"/>
      <c r="E1323" s="370"/>
    </row>
    <row r="1324" spans="1:5" ht="30">
      <c r="A1324" s="336">
        <v>150706</v>
      </c>
      <c r="B1324" s="336" t="s">
        <v>1088</v>
      </c>
      <c r="C1324" s="309" t="s">
        <v>113</v>
      </c>
      <c r="D1324" s="310">
        <v>1989.92</v>
      </c>
      <c r="E1324" s="337"/>
    </row>
    <row r="1325" spans="1:5">
      <c r="A1325" s="335">
        <v>60</v>
      </c>
      <c r="B1325" s="368" t="s">
        <v>1089</v>
      </c>
      <c r="C1325" s="369"/>
      <c r="D1325" s="369"/>
      <c r="E1325" s="370"/>
    </row>
    <row r="1326" spans="1:5" ht="30">
      <c r="A1326" s="336">
        <v>6003</v>
      </c>
      <c r="B1326" s="336" t="s">
        <v>1090</v>
      </c>
      <c r="C1326" s="309"/>
      <c r="D1326" s="310"/>
      <c r="E1326" s="337"/>
    </row>
    <row r="1327" spans="1:5">
      <c r="A1327" s="336">
        <v>600327</v>
      </c>
      <c r="B1327" s="336" t="s">
        <v>4025</v>
      </c>
      <c r="C1327" s="309" t="s">
        <v>83</v>
      </c>
      <c r="D1327" s="310">
        <v>71.91</v>
      </c>
      <c r="E1327" s="337"/>
    </row>
    <row r="1328" spans="1:5">
      <c r="A1328" s="335">
        <v>80</v>
      </c>
      <c r="B1328" s="368" t="s">
        <v>1091</v>
      </c>
      <c r="C1328" s="369"/>
      <c r="D1328" s="369"/>
      <c r="E1328" s="370"/>
    </row>
    <row r="1329" spans="1:5">
      <c r="A1329" s="336">
        <v>8001</v>
      </c>
      <c r="B1329" s="336" t="s">
        <v>1092</v>
      </c>
      <c r="C1329" s="309"/>
      <c r="D1329" s="310"/>
      <c r="E1329" s="337"/>
    </row>
    <row r="1330" spans="1:5">
      <c r="A1330" s="335">
        <v>800102</v>
      </c>
      <c r="B1330" s="368" t="s">
        <v>1093</v>
      </c>
      <c r="C1330" s="369" t="s">
        <v>69</v>
      </c>
      <c r="D1330" s="369">
        <v>4.58</v>
      </c>
      <c r="E1330" s="370"/>
    </row>
    <row r="1331" spans="1:5">
      <c r="A1331" s="336">
        <v>8005</v>
      </c>
      <c r="B1331" s="336" t="s">
        <v>22116</v>
      </c>
      <c r="C1331" s="309"/>
      <c r="D1331" s="310"/>
      <c r="E1331" s="337"/>
    </row>
    <row r="1332" spans="1:5">
      <c r="A1332" s="335">
        <v>800502</v>
      </c>
      <c r="B1332" s="368" t="s">
        <v>24193</v>
      </c>
      <c r="C1332" s="369" t="s">
        <v>71</v>
      </c>
      <c r="D1332" s="369">
        <v>11.07</v>
      </c>
      <c r="E1332" s="370"/>
    </row>
    <row r="1333" spans="1:5">
      <c r="A1333" s="336">
        <v>82</v>
      </c>
      <c r="B1333" s="336" t="s">
        <v>2471</v>
      </c>
      <c r="C1333" s="309"/>
      <c r="D1333" s="310"/>
      <c r="E1333" s="337"/>
    </row>
    <row r="1334" spans="1:5">
      <c r="A1334" s="336">
        <v>8201</v>
      </c>
      <c r="B1334" s="336" t="s">
        <v>2472</v>
      </c>
      <c r="C1334" s="309"/>
      <c r="D1334" s="310"/>
      <c r="E1334" s="370"/>
    </row>
    <row r="1335" spans="1:5">
      <c r="A1335" s="335">
        <v>820101</v>
      </c>
      <c r="B1335" s="368" t="s">
        <v>1094</v>
      </c>
      <c r="C1335" s="369" t="s">
        <v>113</v>
      </c>
      <c r="D1335" s="369">
        <v>61.26</v>
      </c>
      <c r="E1335" s="337"/>
    </row>
    <row r="1336" spans="1:5">
      <c r="A1336" s="336">
        <v>820104</v>
      </c>
      <c r="B1336" s="336" t="s">
        <v>1095</v>
      </c>
      <c r="C1336" s="309" t="s">
        <v>113</v>
      </c>
      <c r="D1336" s="310">
        <v>93.2</v>
      </c>
      <c r="E1336" s="337"/>
    </row>
    <row r="1337" spans="1:5">
      <c r="A1337" s="336">
        <v>820106</v>
      </c>
      <c r="B1337" s="336" t="s">
        <v>1096</v>
      </c>
      <c r="C1337" s="309" t="s">
        <v>113</v>
      </c>
      <c r="D1337" s="310">
        <v>11.67</v>
      </c>
      <c r="E1337" s="370"/>
    </row>
    <row r="1338" spans="1:5" ht="30">
      <c r="A1338" s="336">
        <v>820113</v>
      </c>
      <c r="B1338" s="336" t="s">
        <v>1097</v>
      </c>
      <c r="C1338" s="309" t="s">
        <v>113</v>
      </c>
      <c r="D1338" s="310">
        <v>20.02</v>
      </c>
      <c r="E1338" s="337"/>
    </row>
    <row r="1339" spans="1:5">
      <c r="A1339" s="335">
        <v>820114</v>
      </c>
      <c r="B1339" s="368" t="s">
        <v>2370</v>
      </c>
      <c r="C1339" s="369" t="s">
        <v>113</v>
      </c>
      <c r="D1339" s="369">
        <v>9.9499999999999993</v>
      </c>
      <c r="E1339" s="370"/>
    </row>
    <row r="1340" spans="1:5">
      <c r="A1340" s="335">
        <v>820115</v>
      </c>
      <c r="B1340" s="368" t="s">
        <v>1098</v>
      </c>
      <c r="C1340" s="369" t="s">
        <v>113</v>
      </c>
      <c r="D1340" s="369">
        <v>39.770000000000003</v>
      </c>
      <c r="E1340" s="337"/>
    </row>
    <row r="1341" spans="1:5">
      <c r="A1341" s="336">
        <v>820116</v>
      </c>
      <c r="B1341" s="336" t="s">
        <v>1099</v>
      </c>
      <c r="C1341" s="309" t="s">
        <v>113</v>
      </c>
      <c r="D1341" s="310">
        <v>2.82</v>
      </c>
      <c r="E1341" s="370"/>
    </row>
    <row r="1342" spans="1:5">
      <c r="A1342" s="336">
        <v>820117</v>
      </c>
      <c r="B1342" s="336" t="s">
        <v>1100</v>
      </c>
      <c r="C1342" s="309" t="s">
        <v>113</v>
      </c>
      <c r="D1342" s="310">
        <v>7.61</v>
      </c>
      <c r="E1342" s="337"/>
    </row>
    <row r="1343" spans="1:5">
      <c r="A1343" s="336">
        <v>820118</v>
      </c>
      <c r="B1343" s="336" t="s">
        <v>1101</v>
      </c>
      <c r="C1343" s="309" t="s">
        <v>113</v>
      </c>
      <c r="D1343" s="310">
        <v>1.4</v>
      </c>
      <c r="E1343" s="337"/>
    </row>
    <row r="1344" spans="1:5">
      <c r="A1344" s="336">
        <v>83</v>
      </c>
      <c r="B1344" s="336" t="s">
        <v>1102</v>
      </c>
      <c r="C1344" s="309"/>
      <c r="D1344" s="310"/>
      <c r="E1344" s="370"/>
    </row>
    <row r="1345" spans="1:5" ht="30">
      <c r="A1345" s="336">
        <v>8301</v>
      </c>
      <c r="B1345" s="336" t="s">
        <v>1103</v>
      </c>
      <c r="C1345" s="309"/>
      <c r="D1345" s="310"/>
      <c r="E1345" s="337"/>
    </row>
    <row r="1346" spans="1:5">
      <c r="A1346" s="336">
        <v>830101</v>
      </c>
      <c r="B1346" s="336" t="s">
        <v>1104</v>
      </c>
      <c r="C1346" s="309" t="s">
        <v>113</v>
      </c>
      <c r="D1346" s="310">
        <v>57.94</v>
      </c>
      <c r="E1346" s="337"/>
    </row>
    <row r="1347" spans="1:5">
      <c r="A1347" s="336">
        <v>830102</v>
      </c>
      <c r="B1347" s="336" t="s">
        <v>1105</v>
      </c>
      <c r="C1347" s="309" t="s">
        <v>113</v>
      </c>
      <c r="D1347" s="310">
        <v>25.24</v>
      </c>
      <c r="E1347" s="337"/>
    </row>
    <row r="1348" spans="1:5" ht="15" customHeight="1">
      <c r="A1348" s="336">
        <v>830103</v>
      </c>
      <c r="B1348" s="336" t="s">
        <v>1106</v>
      </c>
      <c r="C1348" s="309" t="s">
        <v>113</v>
      </c>
      <c r="D1348" s="310">
        <v>35.99</v>
      </c>
      <c r="E1348" s="370"/>
    </row>
    <row r="1349" spans="1:5" ht="15" customHeight="1">
      <c r="A1349" s="335">
        <v>830104</v>
      </c>
      <c r="B1349" s="368" t="s">
        <v>1107</v>
      </c>
      <c r="C1349" s="369" t="s">
        <v>113</v>
      </c>
      <c r="D1349" s="369">
        <v>50.23</v>
      </c>
      <c r="E1349" s="370"/>
    </row>
    <row r="1350" spans="1:5">
      <c r="A1350" s="336">
        <v>830105</v>
      </c>
      <c r="B1350" s="336" t="s">
        <v>1108</v>
      </c>
      <c r="C1350" s="309" t="s">
        <v>113</v>
      </c>
      <c r="D1350" s="310">
        <v>26.28</v>
      </c>
      <c r="E1350" s="337"/>
    </row>
    <row r="1351" spans="1:5">
      <c r="A1351" s="336">
        <v>830106</v>
      </c>
      <c r="B1351" s="336" t="s">
        <v>1109</v>
      </c>
      <c r="C1351" s="309" t="s">
        <v>113</v>
      </c>
      <c r="D1351" s="310">
        <v>26.83</v>
      </c>
      <c r="E1351" s="337"/>
    </row>
    <row r="1352" spans="1:5">
      <c r="A1352" s="336">
        <v>830107</v>
      </c>
      <c r="B1352" s="336" t="s">
        <v>1110</v>
      </c>
      <c r="C1352" s="309" t="s">
        <v>113</v>
      </c>
      <c r="D1352" s="310">
        <v>27.2</v>
      </c>
      <c r="E1352" s="337"/>
    </row>
    <row r="1353" spans="1:5">
      <c r="A1353" s="336">
        <v>830108</v>
      </c>
      <c r="B1353" s="336" t="s">
        <v>1111</v>
      </c>
      <c r="C1353" s="309" t="s">
        <v>113</v>
      </c>
      <c r="D1353" s="310">
        <v>103.3</v>
      </c>
      <c r="E1353" s="337"/>
    </row>
    <row r="1354" spans="1:5" ht="30">
      <c r="A1354" s="335">
        <v>830109</v>
      </c>
      <c r="B1354" s="368" t="s">
        <v>1112</v>
      </c>
      <c r="C1354" s="369" t="s">
        <v>113</v>
      </c>
      <c r="D1354" s="369">
        <v>52.18</v>
      </c>
      <c r="E1354" s="337"/>
    </row>
    <row r="1355" spans="1:5">
      <c r="A1355" s="335">
        <v>830110</v>
      </c>
      <c r="B1355" s="368" t="s">
        <v>1113</v>
      </c>
      <c r="C1355" s="369" t="s">
        <v>113</v>
      </c>
      <c r="D1355" s="369">
        <v>38.43</v>
      </c>
      <c r="E1355" s="337"/>
    </row>
    <row r="1356" spans="1:5">
      <c r="A1356" s="336">
        <v>830111</v>
      </c>
      <c r="B1356" s="336" t="s">
        <v>1114</v>
      </c>
      <c r="C1356" s="309" t="s">
        <v>113</v>
      </c>
      <c r="D1356" s="310">
        <v>33.75</v>
      </c>
      <c r="E1356" s="337"/>
    </row>
    <row r="1357" spans="1:5">
      <c r="A1357" s="335">
        <v>830112</v>
      </c>
      <c r="B1357" s="368" t="s">
        <v>1115</v>
      </c>
      <c r="C1357" s="369" t="s">
        <v>113</v>
      </c>
      <c r="D1357" s="369">
        <v>406.57</v>
      </c>
      <c r="E1357" s="337"/>
    </row>
    <row r="1358" spans="1:5" ht="15" customHeight="1">
      <c r="A1358" s="335">
        <v>830113</v>
      </c>
      <c r="B1358" s="368" t="s">
        <v>1116</v>
      </c>
      <c r="C1358" s="369" t="s">
        <v>113</v>
      </c>
      <c r="D1358" s="369">
        <v>600.47</v>
      </c>
      <c r="E1358" s="370"/>
    </row>
    <row r="1359" spans="1:5">
      <c r="A1359" s="336">
        <v>830114</v>
      </c>
      <c r="B1359" s="336" t="s">
        <v>1117</v>
      </c>
      <c r="C1359" s="309" t="s">
        <v>113</v>
      </c>
      <c r="D1359" s="310">
        <v>118.24</v>
      </c>
      <c r="E1359" s="337"/>
    </row>
    <row r="1360" spans="1:5">
      <c r="A1360" s="336">
        <v>92</v>
      </c>
      <c r="B1360" s="336" t="s">
        <v>1118</v>
      </c>
      <c r="C1360" s="309"/>
      <c r="D1360" s="310"/>
      <c r="E1360" s="337"/>
    </row>
    <row r="1361" spans="1:5">
      <c r="A1361" s="335">
        <v>9201</v>
      </c>
      <c r="B1361" s="368" t="s">
        <v>1119</v>
      </c>
      <c r="C1361" s="369"/>
      <c r="D1361" s="369"/>
      <c r="E1361" s="337"/>
    </row>
    <row r="1362" spans="1:5" ht="30">
      <c r="A1362" s="336">
        <v>920110</v>
      </c>
      <c r="B1362" s="336" t="s">
        <v>1120</v>
      </c>
      <c r="C1362" s="309" t="s">
        <v>1121</v>
      </c>
      <c r="D1362" s="311">
        <v>1047.9000000000001</v>
      </c>
      <c r="E1362" s="337"/>
    </row>
    <row r="1363" spans="1:5">
      <c r="A1363" s="335">
        <v>9203</v>
      </c>
      <c r="B1363" s="368" t="s">
        <v>4026</v>
      </c>
      <c r="C1363" s="369"/>
      <c r="D1363" s="369"/>
      <c r="E1363" s="370"/>
    </row>
    <row r="1364" spans="1:5" ht="30">
      <c r="A1364" s="335">
        <v>920307</v>
      </c>
      <c r="B1364" s="368" t="s">
        <v>24194</v>
      </c>
      <c r="C1364" s="369" t="s">
        <v>1121</v>
      </c>
      <c r="D1364" s="369">
        <v>13447.85</v>
      </c>
      <c r="E1364" s="370"/>
    </row>
    <row r="1365" spans="1:5" ht="30">
      <c r="A1365" s="336">
        <v>920308</v>
      </c>
      <c r="B1365" s="336" t="s">
        <v>24195</v>
      </c>
      <c r="C1365" s="309" t="s">
        <v>1121</v>
      </c>
      <c r="D1365" s="310">
        <v>5026.1000000000004</v>
      </c>
      <c r="E1365" s="337"/>
    </row>
    <row r="1366" spans="1:5" ht="30">
      <c r="A1366" s="335">
        <v>920309</v>
      </c>
      <c r="B1366" s="368" t="s">
        <v>24196</v>
      </c>
      <c r="C1366" s="369" t="s">
        <v>1121</v>
      </c>
      <c r="D1366" s="369">
        <v>17831.650000000001</v>
      </c>
      <c r="E1366" s="370"/>
    </row>
    <row r="1367" spans="1:5" ht="15" customHeight="1">
      <c r="A1367" s="335">
        <v>920310</v>
      </c>
      <c r="B1367" s="368" t="s">
        <v>24197</v>
      </c>
      <c r="C1367" s="369" t="s">
        <v>1121</v>
      </c>
      <c r="D1367" s="369">
        <v>7941.15</v>
      </c>
      <c r="E1367" s="370"/>
    </row>
    <row r="1368" spans="1:5" ht="30">
      <c r="A1368" s="336">
        <v>920311</v>
      </c>
      <c r="B1368" s="336" t="s">
        <v>24198</v>
      </c>
      <c r="C1368" s="309" t="s">
        <v>1121</v>
      </c>
      <c r="D1368" s="310">
        <v>2440.44</v>
      </c>
      <c r="E1368" s="337"/>
    </row>
    <row r="1369" spans="1:5" ht="30">
      <c r="A1369" s="335">
        <v>920312</v>
      </c>
      <c r="B1369" s="368" t="s">
        <v>24199</v>
      </c>
      <c r="C1369" s="369" t="s">
        <v>1121</v>
      </c>
      <c r="D1369" s="369">
        <v>4004.17</v>
      </c>
      <c r="E1369" s="337"/>
    </row>
    <row r="1370" spans="1:5" ht="30">
      <c r="A1370" s="335">
        <v>920313</v>
      </c>
      <c r="B1370" s="368" t="s">
        <v>24200</v>
      </c>
      <c r="C1370" s="369" t="s">
        <v>1121</v>
      </c>
      <c r="D1370" s="369">
        <v>3656.16</v>
      </c>
      <c r="E1370" s="370"/>
    </row>
    <row r="1371" spans="1:5" ht="30">
      <c r="A1371" s="336">
        <v>920314</v>
      </c>
      <c r="B1371" s="336" t="s">
        <v>24201</v>
      </c>
      <c r="C1371" s="309" t="s">
        <v>1121</v>
      </c>
      <c r="D1371" s="310">
        <v>11229</v>
      </c>
      <c r="E1371" s="337"/>
    </row>
    <row r="1372" spans="1:5" ht="30">
      <c r="A1372" s="336">
        <v>920315</v>
      </c>
      <c r="B1372" s="336" t="s">
        <v>24202</v>
      </c>
      <c r="C1372" s="309" t="s">
        <v>1121</v>
      </c>
      <c r="D1372" s="310">
        <v>8999.9699999999993</v>
      </c>
      <c r="E1372" s="370"/>
    </row>
    <row r="1373" spans="1:5" ht="15" customHeight="1">
      <c r="A1373" s="336">
        <v>920316</v>
      </c>
      <c r="B1373" s="336" t="s">
        <v>24203</v>
      </c>
      <c r="C1373" s="309" t="s">
        <v>1121</v>
      </c>
      <c r="D1373" s="310">
        <v>8999.82</v>
      </c>
      <c r="E1373" s="370"/>
    </row>
    <row r="1374" spans="1:5" ht="30">
      <c r="A1374" s="336">
        <v>920317</v>
      </c>
      <c r="B1374" s="336" t="s">
        <v>24204</v>
      </c>
      <c r="C1374" s="309" t="s">
        <v>1121</v>
      </c>
      <c r="D1374" s="310">
        <v>9537.16</v>
      </c>
      <c r="E1374" s="337"/>
    </row>
    <row r="1375" spans="1:5" ht="30">
      <c r="A1375" s="336">
        <v>920318</v>
      </c>
      <c r="B1375" s="336" t="s">
        <v>24205</v>
      </c>
      <c r="C1375" s="309" t="s">
        <v>1121</v>
      </c>
      <c r="D1375" s="310">
        <v>8391.81</v>
      </c>
      <c r="E1375" s="370"/>
    </row>
    <row r="1376" spans="1:5" ht="30">
      <c r="A1376" s="336">
        <v>920319</v>
      </c>
      <c r="B1376" s="336" t="s">
        <v>24206</v>
      </c>
      <c r="C1376" s="309" t="s">
        <v>1121</v>
      </c>
      <c r="D1376" s="310">
        <v>9007.75</v>
      </c>
      <c r="E1376" s="370"/>
    </row>
    <row r="1377" spans="1:5" ht="45">
      <c r="A1377" s="336">
        <v>920320</v>
      </c>
      <c r="B1377" s="336" t="s">
        <v>24207</v>
      </c>
      <c r="C1377" s="309" t="s">
        <v>1121</v>
      </c>
      <c r="D1377" s="310">
        <v>19590.86</v>
      </c>
      <c r="E1377" s="337"/>
    </row>
    <row r="1378" spans="1:5">
      <c r="A1378" s="336">
        <v>920321</v>
      </c>
      <c r="B1378" s="336" t="s">
        <v>24208</v>
      </c>
      <c r="C1378" s="309" t="s">
        <v>1121</v>
      </c>
      <c r="D1378" s="310">
        <v>4611.38</v>
      </c>
      <c r="E1378" s="370"/>
    </row>
    <row r="1379" spans="1:5" ht="30">
      <c r="A1379" s="336">
        <v>920322</v>
      </c>
      <c r="B1379" s="336" t="s">
        <v>24209</v>
      </c>
      <c r="C1379" s="309" t="s">
        <v>1121</v>
      </c>
      <c r="D1379" s="310">
        <v>10959.5</v>
      </c>
      <c r="E1379" s="370"/>
    </row>
    <row r="1380" spans="1:5" ht="30">
      <c r="A1380" s="335">
        <v>920323</v>
      </c>
      <c r="B1380" s="368" t="s">
        <v>24210</v>
      </c>
      <c r="C1380" s="369" t="s">
        <v>1121</v>
      </c>
      <c r="D1380" s="369">
        <v>14674.06</v>
      </c>
      <c r="E1380" s="337"/>
    </row>
    <row r="1381" spans="1:5" ht="30">
      <c r="A1381" s="335">
        <v>920324</v>
      </c>
      <c r="B1381" s="368" t="s">
        <v>24211</v>
      </c>
      <c r="C1381" s="369" t="s">
        <v>1121</v>
      </c>
      <c r="D1381" s="369">
        <v>2213.46</v>
      </c>
      <c r="E1381" s="337"/>
    </row>
    <row r="1382" spans="1:5" ht="30">
      <c r="A1382" s="336">
        <v>920325</v>
      </c>
      <c r="B1382" s="336" t="s">
        <v>24212</v>
      </c>
      <c r="C1382" s="309" t="s">
        <v>1121</v>
      </c>
      <c r="D1382" s="310">
        <v>4007.94</v>
      </c>
      <c r="E1382" s="337"/>
    </row>
    <row r="1383" spans="1:5">
      <c r="A1383" s="336">
        <v>920326</v>
      </c>
      <c r="B1383" s="336" t="s">
        <v>24213</v>
      </c>
      <c r="C1383" s="309" t="s">
        <v>1121</v>
      </c>
      <c r="D1383" s="310">
        <v>1627.16</v>
      </c>
      <c r="E1383" s="337"/>
    </row>
    <row r="1384" spans="1:5" ht="30">
      <c r="A1384" s="336">
        <v>920327</v>
      </c>
      <c r="B1384" s="336" t="s">
        <v>24214</v>
      </c>
      <c r="C1384" s="309" t="s">
        <v>1121</v>
      </c>
      <c r="D1384" s="310">
        <v>1627.16</v>
      </c>
      <c r="E1384" s="337"/>
    </row>
    <row r="1385" spans="1:5" ht="30">
      <c r="A1385" s="336">
        <v>920328</v>
      </c>
      <c r="B1385" s="336" t="s">
        <v>24215</v>
      </c>
      <c r="C1385" s="309" t="s">
        <v>1121</v>
      </c>
      <c r="D1385" s="310">
        <v>3083.03</v>
      </c>
      <c r="E1385" s="337"/>
    </row>
    <row r="1386" spans="1:5">
      <c r="A1386" s="336">
        <v>93</v>
      </c>
      <c r="B1386" s="336" t="s">
        <v>1122</v>
      </c>
      <c r="C1386" s="309"/>
      <c r="D1386" s="310"/>
      <c r="E1386" s="337"/>
    </row>
    <row r="1387" spans="1:5">
      <c r="A1387" s="336">
        <v>9302</v>
      </c>
      <c r="B1387" s="336" t="s">
        <v>1123</v>
      </c>
      <c r="C1387" s="309"/>
      <c r="D1387" s="310"/>
      <c r="E1387" s="337"/>
    </row>
    <row r="1388" spans="1:5" ht="30">
      <c r="A1388" s="336">
        <v>930213</v>
      </c>
      <c r="B1388" s="336" t="s">
        <v>1124</v>
      </c>
      <c r="C1388" s="309" t="s">
        <v>113</v>
      </c>
      <c r="D1388" s="310">
        <v>705.72</v>
      </c>
      <c r="E1388" s="337"/>
    </row>
    <row r="1389" spans="1:5" ht="30">
      <c r="A1389" s="336">
        <v>930214</v>
      </c>
      <c r="B1389" s="336" t="s">
        <v>1125</v>
      </c>
      <c r="C1389" s="309" t="s">
        <v>113</v>
      </c>
      <c r="D1389" s="310">
        <v>1404.48</v>
      </c>
      <c r="E1389" s="370"/>
    </row>
    <row r="1390" spans="1:5" ht="15" customHeight="1">
      <c r="A1390" s="336">
        <v>930218</v>
      </c>
      <c r="B1390" s="336" t="s">
        <v>1126</v>
      </c>
      <c r="C1390" s="309" t="s">
        <v>113</v>
      </c>
      <c r="D1390" s="310">
        <v>600.99</v>
      </c>
      <c r="E1390" s="370"/>
    </row>
    <row r="1391" spans="1:5" ht="30">
      <c r="A1391" s="336">
        <v>930219</v>
      </c>
      <c r="B1391" s="336" t="s">
        <v>1127</v>
      </c>
      <c r="C1391" s="309" t="s">
        <v>113</v>
      </c>
      <c r="D1391" s="310">
        <v>646.86</v>
      </c>
      <c r="E1391" s="337"/>
    </row>
    <row r="1392" spans="1:5" ht="30">
      <c r="A1392" s="336">
        <v>930220</v>
      </c>
      <c r="B1392" s="336" t="s">
        <v>1128</v>
      </c>
      <c r="C1392" s="309" t="s">
        <v>113</v>
      </c>
      <c r="D1392" s="310">
        <v>814.53</v>
      </c>
      <c r="E1392" s="337"/>
    </row>
    <row r="1393" spans="1:5">
      <c r="A1393" s="336">
        <v>95</v>
      </c>
      <c r="B1393" s="336" t="s">
        <v>1129</v>
      </c>
      <c r="C1393" s="309"/>
      <c r="D1393" s="310"/>
      <c r="E1393" s="337"/>
    </row>
    <row r="1394" spans="1:5">
      <c r="A1394" s="336">
        <v>9501</v>
      </c>
      <c r="B1394" s="336" t="s">
        <v>1130</v>
      </c>
      <c r="C1394" s="309"/>
      <c r="D1394" s="310"/>
      <c r="E1394" s="337"/>
    </row>
    <row r="1395" spans="1:5" ht="30">
      <c r="A1395" s="336">
        <v>950101</v>
      </c>
      <c r="B1395" s="336" t="s">
        <v>4027</v>
      </c>
      <c r="C1395" s="309" t="s">
        <v>108</v>
      </c>
      <c r="D1395" s="310">
        <v>2.5299999999999998</v>
      </c>
      <c r="E1395" s="337"/>
    </row>
    <row r="1396" spans="1:5" ht="30">
      <c r="A1396" s="335">
        <v>950102</v>
      </c>
      <c r="B1396" s="368" t="s">
        <v>4028</v>
      </c>
      <c r="C1396" s="369" t="s">
        <v>108</v>
      </c>
      <c r="D1396" s="369">
        <v>10.41</v>
      </c>
      <c r="E1396" s="337"/>
    </row>
    <row r="1397" spans="1:5">
      <c r="A1397" s="335"/>
      <c r="B1397" s="368"/>
      <c r="C1397" s="369"/>
      <c r="D1397" s="369"/>
      <c r="E1397" s="337"/>
    </row>
    <row r="1398" spans="1:5" ht="45">
      <c r="A1398" s="336" t="s">
        <v>1131</v>
      </c>
      <c r="B1398" s="336"/>
      <c r="C1398" s="309"/>
      <c r="D1398" s="311"/>
      <c r="E1398" s="337"/>
    </row>
    <row r="1399" spans="1:5">
      <c r="A1399" s="335"/>
      <c r="B1399" s="368"/>
      <c r="C1399" s="369"/>
      <c r="D1399" s="369"/>
      <c r="E1399" s="337"/>
    </row>
    <row r="1400" spans="1:5">
      <c r="A1400" s="336" t="s">
        <v>184</v>
      </c>
      <c r="B1400" s="336" t="s">
        <v>185</v>
      </c>
      <c r="C1400" s="309" t="s">
        <v>186</v>
      </c>
      <c r="D1400" s="311" t="s">
        <v>4029</v>
      </c>
      <c r="E1400" s="337" t="s">
        <v>1132</v>
      </c>
    </row>
    <row r="1401" spans="1:5" ht="30">
      <c r="A1401" s="336">
        <v>8</v>
      </c>
      <c r="B1401" s="336" t="s">
        <v>1133</v>
      </c>
      <c r="C1401" s="309"/>
      <c r="D1401" s="311"/>
      <c r="E1401" s="337"/>
    </row>
    <row r="1402" spans="1:5">
      <c r="A1402" s="336">
        <v>801</v>
      </c>
      <c r="B1402" s="336" t="s">
        <v>1134</v>
      </c>
      <c r="C1402" s="309"/>
      <c r="D1402" s="311"/>
      <c r="E1402" s="337"/>
    </row>
    <row r="1403" spans="1:5" ht="30">
      <c r="A1403" s="336">
        <v>80124</v>
      </c>
      <c r="B1403" s="336" t="s">
        <v>1135</v>
      </c>
      <c r="C1403" s="309" t="s">
        <v>108</v>
      </c>
      <c r="D1403" s="311">
        <v>62.63</v>
      </c>
      <c r="E1403" s="337">
        <v>13.18</v>
      </c>
    </row>
    <row r="1404" spans="1:5">
      <c r="A1404" s="336">
        <v>80125</v>
      </c>
      <c r="B1404" s="336" t="s">
        <v>1136</v>
      </c>
      <c r="C1404" s="309" t="s">
        <v>108</v>
      </c>
      <c r="D1404" s="311">
        <v>28.76</v>
      </c>
      <c r="E1404" s="337">
        <v>13.18</v>
      </c>
    </row>
    <row r="1405" spans="1:5" ht="30">
      <c r="A1405" s="336">
        <v>80144</v>
      </c>
      <c r="B1405" s="336" t="s">
        <v>1137</v>
      </c>
      <c r="C1405" s="309" t="s">
        <v>108</v>
      </c>
      <c r="D1405" s="311">
        <v>19.010000000000002</v>
      </c>
      <c r="E1405" s="370">
        <v>13.18</v>
      </c>
    </row>
    <row r="1406" spans="1:5" ht="30">
      <c r="A1406" s="336">
        <v>80170</v>
      </c>
      <c r="B1406" s="336" t="s">
        <v>1138</v>
      </c>
      <c r="C1406" s="309" t="s">
        <v>108</v>
      </c>
      <c r="D1406" s="311">
        <v>133.66</v>
      </c>
      <c r="E1406" s="370">
        <v>10.86</v>
      </c>
    </row>
    <row r="1407" spans="1:5" ht="30">
      <c r="A1407" s="336">
        <v>80178</v>
      </c>
      <c r="B1407" s="336" t="s">
        <v>1139</v>
      </c>
      <c r="C1407" s="309" t="s">
        <v>108</v>
      </c>
      <c r="D1407" s="311">
        <v>131.54</v>
      </c>
      <c r="E1407" s="337">
        <v>10.86</v>
      </c>
    </row>
    <row r="1408" spans="1:5" ht="30">
      <c r="A1408" s="336">
        <v>802</v>
      </c>
      <c r="B1408" s="336" t="s">
        <v>1140</v>
      </c>
      <c r="C1408" s="309"/>
      <c r="D1408" s="311"/>
      <c r="E1408" s="370"/>
    </row>
    <row r="1409" spans="1:5" ht="30">
      <c r="A1409" s="336">
        <v>80201</v>
      </c>
      <c r="B1409" s="336" t="s">
        <v>1141</v>
      </c>
      <c r="C1409" s="309" t="s">
        <v>108</v>
      </c>
      <c r="D1409" s="311">
        <v>2.0299999999999998</v>
      </c>
      <c r="E1409" s="337">
        <v>0</v>
      </c>
    </row>
    <row r="1410" spans="1:5" ht="30">
      <c r="A1410" s="336">
        <v>80202</v>
      </c>
      <c r="B1410" s="336" t="s">
        <v>1142</v>
      </c>
      <c r="C1410" s="309" t="s">
        <v>108</v>
      </c>
      <c r="D1410" s="311">
        <v>2.0299999999999998</v>
      </c>
      <c r="E1410" s="337">
        <v>0</v>
      </c>
    </row>
    <row r="1411" spans="1:5" ht="30">
      <c r="A1411" s="336">
        <v>80276</v>
      </c>
      <c r="B1411" s="336" t="s">
        <v>1143</v>
      </c>
      <c r="C1411" s="309" t="s">
        <v>113</v>
      </c>
      <c r="D1411" s="311">
        <v>35389</v>
      </c>
      <c r="E1411" s="337">
        <v>0</v>
      </c>
    </row>
    <row r="1412" spans="1:5" ht="30">
      <c r="A1412" s="336">
        <v>807</v>
      </c>
      <c r="B1412" s="336" t="s">
        <v>1144</v>
      </c>
      <c r="C1412" s="309"/>
      <c r="D1412" s="311"/>
      <c r="E1412" s="337"/>
    </row>
    <row r="1413" spans="1:5" ht="30">
      <c r="A1413" s="336">
        <v>80716</v>
      </c>
      <c r="B1413" s="336" t="s">
        <v>1145</v>
      </c>
      <c r="C1413" s="309" t="s">
        <v>113</v>
      </c>
      <c r="D1413" s="311">
        <v>26717</v>
      </c>
      <c r="E1413" s="337">
        <v>0</v>
      </c>
    </row>
    <row r="1414" spans="1:5" ht="30">
      <c r="A1414" s="336">
        <v>860</v>
      </c>
      <c r="B1414" s="336" t="s">
        <v>1146</v>
      </c>
      <c r="C1414" s="309"/>
      <c r="D1414" s="311"/>
      <c r="E1414" s="337"/>
    </row>
    <row r="1415" spans="1:5" ht="30">
      <c r="A1415" s="336">
        <v>86030</v>
      </c>
      <c r="B1415" s="336" t="s">
        <v>1147</v>
      </c>
      <c r="C1415" s="309" t="s">
        <v>108</v>
      </c>
      <c r="D1415" s="311">
        <v>76.45</v>
      </c>
      <c r="E1415" s="337">
        <v>13.18</v>
      </c>
    </row>
    <row r="1416" spans="1:5" ht="30">
      <c r="A1416" s="335">
        <v>86049</v>
      </c>
      <c r="B1416" s="368" t="s">
        <v>1148</v>
      </c>
      <c r="C1416" s="369" t="s">
        <v>108</v>
      </c>
      <c r="D1416" s="369">
        <v>90.84</v>
      </c>
      <c r="E1416" s="337">
        <v>10.86</v>
      </c>
    </row>
    <row r="1417" spans="1:5" ht="30">
      <c r="A1417" s="336">
        <v>86096</v>
      </c>
      <c r="B1417" s="336" t="s">
        <v>1149</v>
      </c>
      <c r="C1417" s="309" t="s">
        <v>108</v>
      </c>
      <c r="D1417" s="311">
        <v>15.03</v>
      </c>
      <c r="E1417" s="337">
        <v>8.56</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dimension ref="A1:H5332"/>
  <sheetViews>
    <sheetView zoomScale="120" zoomScaleNormal="120" workbookViewId="0">
      <selection activeCell="B5" sqref="B5"/>
    </sheetView>
  </sheetViews>
  <sheetFormatPr defaultRowHeight="15" customHeight="1"/>
  <cols>
    <col min="1" max="1" width="9" style="376" bestFit="1" customWidth="1"/>
    <col min="2" max="2" width="42.7109375" style="331" customWidth="1"/>
    <col min="3" max="3" width="9.42578125" style="66" bestFit="1" customWidth="1"/>
    <col min="4" max="4" width="15.28515625" style="66" bestFit="1" customWidth="1"/>
    <col min="5" max="5" width="16.85546875" style="66" bestFit="1" customWidth="1"/>
    <col min="6" max="6" width="9.140625" style="43"/>
  </cols>
  <sheetData>
    <row r="1" spans="1:6" ht="15" customHeight="1">
      <c r="B1" s="331" t="s">
        <v>80</v>
      </c>
      <c r="C1" s="305">
        <v>43770</v>
      </c>
      <c r="D1" s="66" t="s">
        <v>2147</v>
      </c>
      <c r="E1" s="377">
        <v>0.85860000000000003</v>
      </c>
    </row>
    <row r="2" spans="1:6" ht="15.75" customHeight="1" thickBot="1"/>
    <row r="3" spans="1:6" ht="33" customHeight="1" thickBot="1">
      <c r="A3" s="1043" t="s">
        <v>2148</v>
      </c>
      <c r="B3" s="1044"/>
      <c r="C3" s="1044"/>
      <c r="D3" s="1044"/>
      <c r="E3" s="1044"/>
      <c r="F3" s="1045"/>
    </row>
    <row r="4" spans="1:6" ht="33" customHeight="1" thickBot="1">
      <c r="A4" s="301" t="s">
        <v>184</v>
      </c>
      <c r="B4" s="332" t="s">
        <v>185</v>
      </c>
      <c r="C4" s="302" t="s">
        <v>2149</v>
      </c>
      <c r="D4" s="304" t="s">
        <v>2150</v>
      </c>
      <c r="E4" s="304" t="s">
        <v>2151</v>
      </c>
      <c r="F4" s="85" t="s">
        <v>2152</v>
      </c>
    </row>
    <row r="5" spans="1:6" ht="45">
      <c r="A5" s="66">
        <v>7325</v>
      </c>
      <c r="B5" s="43" t="s">
        <v>29138</v>
      </c>
      <c r="C5" s="66" t="s">
        <v>4055</v>
      </c>
      <c r="D5" s="66" t="s">
        <v>2496</v>
      </c>
      <c r="E5" s="66" t="s">
        <v>9891</v>
      </c>
      <c r="F5" s="306"/>
    </row>
    <row r="6" spans="1:6" ht="45">
      <c r="A6" s="66">
        <v>39847</v>
      </c>
      <c r="B6" s="43" t="s">
        <v>24938</v>
      </c>
      <c r="C6" s="66" t="s">
        <v>4050</v>
      </c>
      <c r="D6" s="66" t="s">
        <v>2496</v>
      </c>
      <c r="E6" s="66" t="s">
        <v>29139</v>
      </c>
      <c r="F6" s="307"/>
    </row>
    <row r="7" spans="1:6" ht="45">
      <c r="A7" s="66">
        <v>39844</v>
      </c>
      <c r="B7" s="43" t="s">
        <v>24939</v>
      </c>
      <c r="C7" s="66" t="s">
        <v>4050</v>
      </c>
      <c r="D7" s="66" t="s">
        <v>2496</v>
      </c>
      <c r="E7" s="66" t="s">
        <v>29140</v>
      </c>
      <c r="F7" s="306"/>
    </row>
    <row r="8" spans="1:6" ht="45">
      <c r="A8" s="66">
        <v>39846</v>
      </c>
      <c r="B8" s="43" t="s">
        <v>24940</v>
      </c>
      <c r="C8" s="66" t="s">
        <v>4050</v>
      </c>
      <c r="D8" s="66" t="s">
        <v>2496</v>
      </c>
      <c r="E8" s="66" t="s">
        <v>29141</v>
      </c>
      <c r="F8" s="307"/>
    </row>
    <row r="9" spans="1:6" ht="45">
      <c r="A9" s="66">
        <v>39838</v>
      </c>
      <c r="B9" s="43" t="s">
        <v>24941</v>
      </c>
      <c r="C9" s="66" t="s">
        <v>4050</v>
      </c>
      <c r="D9" s="66" t="s">
        <v>2496</v>
      </c>
      <c r="E9" s="66" t="s">
        <v>29142</v>
      </c>
      <c r="F9" s="306"/>
    </row>
    <row r="10" spans="1:6" ht="45">
      <c r="A10" s="66">
        <v>39839</v>
      </c>
      <c r="B10" s="43" t="s">
        <v>24942</v>
      </c>
      <c r="C10" s="66" t="s">
        <v>4050</v>
      </c>
      <c r="D10" s="66" t="s">
        <v>2496</v>
      </c>
      <c r="E10" s="66" t="s">
        <v>29143</v>
      </c>
      <c r="F10" s="307"/>
    </row>
    <row r="11" spans="1:6" ht="45">
      <c r="A11" s="66">
        <v>39841</v>
      </c>
      <c r="B11" s="43" t="s">
        <v>24943</v>
      </c>
      <c r="C11" s="66" t="s">
        <v>4050</v>
      </c>
      <c r="D11" s="66" t="s">
        <v>2496</v>
      </c>
      <c r="E11" s="66" t="s">
        <v>29144</v>
      </c>
      <c r="F11" s="306"/>
    </row>
    <row r="12" spans="1:6" ht="45">
      <c r="A12" s="66">
        <v>39842</v>
      </c>
      <c r="B12" s="43" t="s">
        <v>24944</v>
      </c>
      <c r="C12" s="66" t="s">
        <v>4050</v>
      </c>
      <c r="D12" s="66" t="s">
        <v>2496</v>
      </c>
      <c r="E12" s="66" t="s">
        <v>29145</v>
      </c>
      <c r="F12" s="307"/>
    </row>
    <row r="13" spans="1:6" ht="45">
      <c r="A13" s="66">
        <v>39843</v>
      </c>
      <c r="B13" s="43" t="s">
        <v>24945</v>
      </c>
      <c r="C13" s="66" t="s">
        <v>4050</v>
      </c>
      <c r="D13" s="66" t="s">
        <v>2496</v>
      </c>
      <c r="E13" s="66" t="s">
        <v>29146</v>
      </c>
      <c r="F13" s="306"/>
    </row>
    <row r="14" spans="1:6" ht="60">
      <c r="A14" s="66">
        <v>2404</v>
      </c>
      <c r="B14" s="43" t="s">
        <v>16462</v>
      </c>
      <c r="C14" s="66" t="s">
        <v>4051</v>
      </c>
      <c r="D14" s="66" t="s">
        <v>4052</v>
      </c>
      <c r="E14" s="66" t="s">
        <v>25271</v>
      </c>
      <c r="F14" s="307"/>
    </row>
    <row r="15" spans="1:6" ht="45">
      <c r="A15" s="66">
        <v>2720</v>
      </c>
      <c r="B15" s="43" t="s">
        <v>16463</v>
      </c>
      <c r="C15" s="66" t="s">
        <v>4048</v>
      </c>
      <c r="D15" s="66" t="s">
        <v>4052</v>
      </c>
      <c r="E15" s="66" t="s">
        <v>29147</v>
      </c>
      <c r="F15" s="306"/>
    </row>
    <row r="16" spans="1:6" ht="90">
      <c r="A16" s="66">
        <v>2719</v>
      </c>
      <c r="B16" s="43" t="s">
        <v>16464</v>
      </c>
      <c r="C16" s="66" t="s">
        <v>4048</v>
      </c>
      <c r="D16" s="66" t="s">
        <v>4052</v>
      </c>
      <c r="E16" s="66" t="s">
        <v>29148</v>
      </c>
      <c r="F16" s="307"/>
    </row>
    <row r="17" spans="1:6" ht="60">
      <c r="A17" s="66">
        <v>3378</v>
      </c>
      <c r="B17" s="43" t="s">
        <v>16465</v>
      </c>
      <c r="C17" s="66" t="s">
        <v>4050</v>
      </c>
      <c r="D17" s="66" t="s">
        <v>2496</v>
      </c>
      <c r="E17" s="66" t="s">
        <v>28060</v>
      </c>
      <c r="F17" s="306"/>
    </row>
    <row r="18" spans="1:6" ht="75">
      <c r="A18" s="66">
        <v>3380</v>
      </c>
      <c r="B18" s="43" t="s">
        <v>16466</v>
      </c>
      <c r="C18" s="66" t="s">
        <v>4050</v>
      </c>
      <c r="D18" s="66" t="s">
        <v>4049</v>
      </c>
      <c r="E18" s="66" t="s">
        <v>26706</v>
      </c>
      <c r="F18" s="307"/>
    </row>
    <row r="19" spans="1:6" ht="60">
      <c r="A19" s="66">
        <v>3379</v>
      </c>
      <c r="B19" s="43" t="s">
        <v>16468</v>
      </c>
      <c r="C19" s="66" t="s">
        <v>4050</v>
      </c>
      <c r="D19" s="66" t="s">
        <v>2496</v>
      </c>
      <c r="E19" s="66" t="s">
        <v>29149</v>
      </c>
      <c r="F19" s="306"/>
    </row>
    <row r="20" spans="1:6" ht="45">
      <c r="A20" s="66">
        <v>3346</v>
      </c>
      <c r="B20" s="43" t="s">
        <v>29150</v>
      </c>
      <c r="C20" s="66" t="s">
        <v>4048</v>
      </c>
      <c r="D20" s="66" t="s">
        <v>4052</v>
      </c>
      <c r="E20" s="66" t="s">
        <v>22462</v>
      </c>
      <c r="F20" s="307"/>
    </row>
    <row r="21" spans="1:6" ht="60">
      <c r="A21" s="66">
        <v>3348</v>
      </c>
      <c r="B21" s="43" t="s">
        <v>29151</v>
      </c>
      <c r="C21" s="66" t="s">
        <v>4048</v>
      </c>
      <c r="D21" s="66" t="s">
        <v>4052</v>
      </c>
      <c r="E21" s="66" t="s">
        <v>24662</v>
      </c>
      <c r="F21" s="306"/>
    </row>
    <row r="22" spans="1:6" ht="60">
      <c r="A22" s="66">
        <v>3345</v>
      </c>
      <c r="B22" s="43" t="s">
        <v>29152</v>
      </c>
      <c r="C22" s="66" t="s">
        <v>4048</v>
      </c>
      <c r="D22" s="66" t="s">
        <v>4052</v>
      </c>
      <c r="E22" s="66" t="s">
        <v>25569</v>
      </c>
      <c r="F22" s="307"/>
    </row>
    <row r="23" spans="1:6" ht="45">
      <c r="A23" s="66">
        <v>39833</v>
      </c>
      <c r="B23" s="43" t="s">
        <v>29153</v>
      </c>
      <c r="C23" s="66" t="s">
        <v>4048</v>
      </c>
      <c r="D23" s="66" t="s">
        <v>4052</v>
      </c>
      <c r="E23" s="66" t="s">
        <v>22481</v>
      </c>
      <c r="F23" s="306"/>
    </row>
    <row r="24" spans="1:6" ht="45">
      <c r="A24" s="66">
        <v>39834</v>
      </c>
      <c r="B24" s="43" t="s">
        <v>29154</v>
      </c>
      <c r="C24" s="66" t="s">
        <v>4048</v>
      </c>
      <c r="D24" s="66" t="s">
        <v>4052</v>
      </c>
      <c r="E24" s="66" t="s">
        <v>23372</v>
      </c>
      <c r="F24" s="307"/>
    </row>
    <row r="25" spans="1:6" ht="45">
      <c r="A25" s="66">
        <v>39835</v>
      </c>
      <c r="B25" s="43" t="s">
        <v>29155</v>
      </c>
      <c r="C25" s="66" t="s">
        <v>4048</v>
      </c>
      <c r="D25" s="66" t="s">
        <v>4052</v>
      </c>
      <c r="E25" s="66" t="s">
        <v>27387</v>
      </c>
      <c r="F25" s="306"/>
    </row>
    <row r="26" spans="1:6" ht="60">
      <c r="A26" s="66">
        <v>13382</v>
      </c>
      <c r="B26" s="43" t="s">
        <v>16469</v>
      </c>
      <c r="C26" s="66" t="s">
        <v>4050</v>
      </c>
      <c r="D26" s="66" t="s">
        <v>4052</v>
      </c>
      <c r="E26" s="66" t="s">
        <v>29156</v>
      </c>
      <c r="F26" s="307"/>
    </row>
    <row r="27" spans="1:6" ht="60">
      <c r="A27" s="66">
        <v>4126</v>
      </c>
      <c r="B27" s="43" t="s">
        <v>16470</v>
      </c>
      <c r="C27" s="66" t="s">
        <v>4050</v>
      </c>
      <c r="D27" s="66" t="s">
        <v>4052</v>
      </c>
      <c r="E27" s="66" t="s">
        <v>29157</v>
      </c>
      <c r="F27" s="306"/>
    </row>
    <row r="28" spans="1:6" ht="45">
      <c r="A28" s="66">
        <v>10615</v>
      </c>
      <c r="B28" s="43" t="s">
        <v>16471</v>
      </c>
      <c r="C28" s="66" t="s">
        <v>4050</v>
      </c>
      <c r="D28" s="66" t="s">
        <v>4049</v>
      </c>
      <c r="E28" s="66" t="s">
        <v>29158</v>
      </c>
      <c r="F28" s="307"/>
    </row>
    <row r="29" spans="1:6" ht="45">
      <c r="A29" s="66">
        <v>21136</v>
      </c>
      <c r="B29" s="43" t="s">
        <v>16472</v>
      </c>
      <c r="C29" s="66" t="s">
        <v>4054</v>
      </c>
      <c r="D29" s="66" t="s">
        <v>4052</v>
      </c>
      <c r="E29" s="66" t="s">
        <v>20958</v>
      </c>
      <c r="F29" s="306"/>
    </row>
    <row r="30" spans="1:6" ht="45">
      <c r="A30" s="66">
        <v>21128</v>
      </c>
      <c r="B30" s="43" t="s">
        <v>16473</v>
      </c>
      <c r="C30" s="66" t="s">
        <v>4054</v>
      </c>
      <c r="D30" s="66" t="s">
        <v>4052</v>
      </c>
      <c r="E30" s="66" t="s">
        <v>9084</v>
      </c>
      <c r="F30" s="307"/>
    </row>
    <row r="31" spans="1:6" ht="60">
      <c r="A31" s="66">
        <v>21130</v>
      </c>
      <c r="B31" s="43" t="s">
        <v>16474</v>
      </c>
      <c r="C31" s="66" t="s">
        <v>4054</v>
      </c>
      <c r="D31" s="66" t="s">
        <v>4052</v>
      </c>
      <c r="E31" s="66" t="s">
        <v>14978</v>
      </c>
      <c r="F31" s="306"/>
    </row>
    <row r="32" spans="1:6" ht="60">
      <c r="A32" s="66">
        <v>21135</v>
      </c>
      <c r="B32" s="43" t="s">
        <v>16475</v>
      </c>
      <c r="C32" s="66" t="s">
        <v>4054</v>
      </c>
      <c r="D32" s="66" t="s">
        <v>4052</v>
      </c>
      <c r="E32" s="66" t="s">
        <v>22607</v>
      </c>
      <c r="F32" s="307"/>
    </row>
    <row r="33" spans="1:6" ht="45">
      <c r="A33" s="66">
        <v>38605</v>
      </c>
      <c r="B33" s="43" t="s">
        <v>16476</v>
      </c>
      <c r="C33" s="66" t="s">
        <v>4050</v>
      </c>
      <c r="D33" s="66" t="s">
        <v>2496</v>
      </c>
      <c r="E33" s="66" t="s">
        <v>29159</v>
      </c>
      <c r="F33" s="306"/>
    </row>
    <row r="34" spans="1:6" ht="45">
      <c r="A34" s="66">
        <v>11270</v>
      </c>
      <c r="B34" s="43" t="s">
        <v>16477</v>
      </c>
      <c r="C34" s="66" t="s">
        <v>4050</v>
      </c>
      <c r="D34" s="66" t="s">
        <v>2496</v>
      </c>
      <c r="E34" s="66" t="s">
        <v>10584</v>
      </c>
      <c r="F34" s="307"/>
    </row>
    <row r="35" spans="1:6" ht="45">
      <c r="A35" s="66">
        <v>412</v>
      </c>
      <c r="B35" s="43" t="s">
        <v>16478</v>
      </c>
      <c r="C35" s="66" t="s">
        <v>4050</v>
      </c>
      <c r="D35" s="66" t="s">
        <v>2496</v>
      </c>
      <c r="E35" s="66" t="s">
        <v>7731</v>
      </c>
      <c r="F35" s="306"/>
    </row>
    <row r="36" spans="1:6" ht="30">
      <c r="A36" s="66">
        <v>414</v>
      </c>
      <c r="B36" s="43" t="s">
        <v>16479</v>
      </c>
      <c r="C36" s="66" t="s">
        <v>4050</v>
      </c>
      <c r="D36" s="66" t="s">
        <v>2496</v>
      </c>
      <c r="E36" s="66" t="s">
        <v>8316</v>
      </c>
      <c r="F36" s="307"/>
    </row>
    <row r="37" spans="1:6" ht="30">
      <c r="A37" s="66">
        <v>410</v>
      </c>
      <c r="B37" s="43" t="s">
        <v>16480</v>
      </c>
      <c r="C37" s="66" t="s">
        <v>4050</v>
      </c>
      <c r="D37" s="66" t="s">
        <v>2496</v>
      </c>
      <c r="E37" s="66" t="s">
        <v>8245</v>
      </c>
      <c r="F37" s="306"/>
    </row>
    <row r="38" spans="1:6" ht="30">
      <c r="A38" s="66">
        <v>411</v>
      </c>
      <c r="B38" s="43" t="s">
        <v>16481</v>
      </c>
      <c r="C38" s="66" t="s">
        <v>4050</v>
      </c>
      <c r="D38" s="66" t="s">
        <v>4049</v>
      </c>
      <c r="E38" s="66" t="s">
        <v>8450</v>
      </c>
      <c r="F38" s="307"/>
    </row>
    <row r="39" spans="1:6" ht="30">
      <c r="A39" s="66">
        <v>408</v>
      </c>
      <c r="B39" s="43" t="s">
        <v>16482</v>
      </c>
      <c r="C39" s="66" t="s">
        <v>4050</v>
      </c>
      <c r="D39" s="66" t="s">
        <v>2496</v>
      </c>
      <c r="E39" s="66" t="s">
        <v>7856</v>
      </c>
      <c r="F39" s="306"/>
    </row>
    <row r="40" spans="1:6" ht="45">
      <c r="A40" s="66">
        <v>39131</v>
      </c>
      <c r="B40" s="43" t="s">
        <v>16483</v>
      </c>
      <c r="C40" s="66" t="s">
        <v>4050</v>
      </c>
      <c r="D40" s="66" t="s">
        <v>2496</v>
      </c>
      <c r="E40" s="66" t="s">
        <v>12298</v>
      </c>
      <c r="F40" s="307"/>
    </row>
    <row r="41" spans="1:6" ht="45">
      <c r="A41" s="66">
        <v>394</v>
      </c>
      <c r="B41" s="43" t="s">
        <v>16484</v>
      </c>
      <c r="C41" s="66" t="s">
        <v>4050</v>
      </c>
      <c r="D41" s="66" t="s">
        <v>2496</v>
      </c>
      <c r="E41" s="66" t="s">
        <v>8745</v>
      </c>
      <c r="F41" s="306"/>
    </row>
    <row r="42" spans="1:6" ht="45">
      <c r="A42" s="66">
        <v>39130</v>
      </c>
      <c r="B42" s="43" t="s">
        <v>16485</v>
      </c>
      <c r="C42" s="66" t="s">
        <v>4050</v>
      </c>
      <c r="D42" s="66" t="s">
        <v>2496</v>
      </c>
      <c r="E42" s="66" t="s">
        <v>12132</v>
      </c>
      <c r="F42" s="307"/>
    </row>
    <row r="43" spans="1:6" ht="45">
      <c r="A43" s="66">
        <v>395</v>
      </c>
      <c r="B43" s="43" t="s">
        <v>16486</v>
      </c>
      <c r="C43" s="66" t="s">
        <v>4050</v>
      </c>
      <c r="D43" s="66" t="s">
        <v>2496</v>
      </c>
      <c r="E43" s="66" t="s">
        <v>12313</v>
      </c>
      <c r="F43" s="306"/>
    </row>
    <row r="44" spans="1:6" ht="45">
      <c r="A44" s="66">
        <v>39127</v>
      </c>
      <c r="B44" s="43" t="s">
        <v>16487</v>
      </c>
      <c r="C44" s="66" t="s">
        <v>4050</v>
      </c>
      <c r="D44" s="66" t="s">
        <v>2496</v>
      </c>
      <c r="E44" s="66" t="s">
        <v>8485</v>
      </c>
      <c r="F44" s="307"/>
    </row>
    <row r="45" spans="1:6" ht="45">
      <c r="A45" s="66">
        <v>392</v>
      </c>
      <c r="B45" s="43" t="s">
        <v>16488</v>
      </c>
      <c r="C45" s="66" t="s">
        <v>4050</v>
      </c>
      <c r="D45" s="66" t="s">
        <v>2496</v>
      </c>
      <c r="E45" s="66" t="s">
        <v>13757</v>
      </c>
      <c r="F45" s="306"/>
    </row>
    <row r="46" spans="1:6" ht="45">
      <c r="A46" s="66">
        <v>39129</v>
      </c>
      <c r="B46" s="43" t="s">
        <v>16489</v>
      </c>
      <c r="C46" s="66" t="s">
        <v>4050</v>
      </c>
      <c r="D46" s="66" t="s">
        <v>2496</v>
      </c>
      <c r="E46" s="66" t="s">
        <v>13225</v>
      </c>
      <c r="F46" s="307"/>
    </row>
    <row r="47" spans="1:6" ht="45">
      <c r="A47" s="66">
        <v>393</v>
      </c>
      <c r="B47" s="43" t="s">
        <v>16490</v>
      </c>
      <c r="C47" s="66" t="s">
        <v>4050</v>
      </c>
      <c r="D47" s="66" t="s">
        <v>4049</v>
      </c>
      <c r="E47" s="66" t="s">
        <v>14130</v>
      </c>
      <c r="F47" s="306"/>
    </row>
    <row r="48" spans="1:6" ht="45">
      <c r="A48" s="66">
        <v>39133</v>
      </c>
      <c r="B48" s="43" t="s">
        <v>16491</v>
      </c>
      <c r="C48" s="66" t="s">
        <v>4050</v>
      </c>
      <c r="D48" s="66" t="s">
        <v>2496</v>
      </c>
      <c r="E48" s="66" t="s">
        <v>23835</v>
      </c>
      <c r="F48" s="307"/>
    </row>
    <row r="49" spans="1:6" ht="45">
      <c r="A49" s="66">
        <v>397</v>
      </c>
      <c r="B49" s="43" t="s">
        <v>16492</v>
      </c>
      <c r="C49" s="66" t="s">
        <v>4050</v>
      </c>
      <c r="D49" s="66" t="s">
        <v>2496</v>
      </c>
      <c r="E49" s="66" t="s">
        <v>7760</v>
      </c>
      <c r="F49" s="306"/>
    </row>
    <row r="50" spans="1:6" ht="45">
      <c r="A50" s="66">
        <v>39132</v>
      </c>
      <c r="B50" s="43" t="s">
        <v>16493</v>
      </c>
      <c r="C50" s="66" t="s">
        <v>4050</v>
      </c>
      <c r="D50" s="66" t="s">
        <v>2496</v>
      </c>
      <c r="E50" s="66" t="s">
        <v>22064</v>
      </c>
      <c r="F50" s="307"/>
    </row>
    <row r="51" spans="1:6" ht="45">
      <c r="A51" s="66">
        <v>396</v>
      </c>
      <c r="B51" s="43" t="s">
        <v>16494</v>
      </c>
      <c r="C51" s="66" t="s">
        <v>4050</v>
      </c>
      <c r="D51" s="66" t="s">
        <v>2496</v>
      </c>
      <c r="E51" s="66" t="s">
        <v>13236</v>
      </c>
      <c r="F51" s="306"/>
    </row>
    <row r="52" spans="1:6" ht="45">
      <c r="A52" s="66">
        <v>39135</v>
      </c>
      <c r="B52" s="43" t="s">
        <v>16495</v>
      </c>
      <c r="C52" s="66" t="s">
        <v>4050</v>
      </c>
      <c r="D52" s="66" t="s">
        <v>2496</v>
      </c>
      <c r="E52" s="66" t="s">
        <v>8696</v>
      </c>
      <c r="F52" s="307"/>
    </row>
    <row r="53" spans="1:6" ht="45">
      <c r="A53" s="66">
        <v>39128</v>
      </c>
      <c r="B53" s="43" t="s">
        <v>16496</v>
      </c>
      <c r="C53" s="66" t="s">
        <v>4050</v>
      </c>
      <c r="D53" s="66" t="s">
        <v>2496</v>
      </c>
      <c r="E53" s="66" t="s">
        <v>8360</v>
      </c>
      <c r="F53" s="306"/>
    </row>
    <row r="54" spans="1:6" ht="45">
      <c r="A54" s="66">
        <v>400</v>
      </c>
      <c r="B54" s="43" t="s">
        <v>16497</v>
      </c>
      <c r="C54" s="66" t="s">
        <v>4050</v>
      </c>
      <c r="D54" s="66" t="s">
        <v>2496</v>
      </c>
      <c r="E54" s="66" t="s">
        <v>8734</v>
      </c>
      <c r="F54" s="307"/>
    </row>
    <row r="55" spans="1:6" ht="45">
      <c r="A55" s="66">
        <v>39125</v>
      </c>
      <c r="B55" s="43" t="s">
        <v>16498</v>
      </c>
      <c r="C55" s="66" t="s">
        <v>4050</v>
      </c>
      <c r="D55" s="66" t="s">
        <v>2496</v>
      </c>
      <c r="E55" s="66" t="s">
        <v>8360</v>
      </c>
      <c r="F55" s="306"/>
    </row>
    <row r="56" spans="1:6" ht="45">
      <c r="A56" s="66">
        <v>39134</v>
      </c>
      <c r="B56" s="43" t="s">
        <v>16499</v>
      </c>
      <c r="C56" s="66" t="s">
        <v>4050</v>
      </c>
      <c r="D56" s="66" t="s">
        <v>2496</v>
      </c>
      <c r="E56" s="66" t="s">
        <v>7974</v>
      </c>
      <c r="F56" s="307"/>
    </row>
    <row r="57" spans="1:6" ht="45">
      <c r="A57" s="66">
        <v>398</v>
      </c>
      <c r="B57" s="43" t="s">
        <v>16501</v>
      </c>
      <c r="C57" s="66" t="s">
        <v>4050</v>
      </c>
      <c r="D57" s="66" t="s">
        <v>2496</v>
      </c>
      <c r="E57" s="66" t="s">
        <v>13790</v>
      </c>
      <c r="F57" s="306"/>
    </row>
    <row r="58" spans="1:6" ht="45">
      <c r="A58" s="66">
        <v>39126</v>
      </c>
      <c r="B58" s="43" t="s">
        <v>16502</v>
      </c>
      <c r="C58" s="66" t="s">
        <v>4050</v>
      </c>
      <c r="D58" s="66" t="s">
        <v>2496</v>
      </c>
      <c r="E58" s="66" t="s">
        <v>8597</v>
      </c>
      <c r="F58" s="307"/>
    </row>
    <row r="59" spans="1:6" ht="45">
      <c r="A59" s="66">
        <v>399</v>
      </c>
      <c r="B59" s="43" t="s">
        <v>16504</v>
      </c>
      <c r="C59" s="66" t="s">
        <v>4050</v>
      </c>
      <c r="D59" s="66" t="s">
        <v>2496</v>
      </c>
      <c r="E59" s="66" t="s">
        <v>8656</v>
      </c>
      <c r="F59" s="306"/>
    </row>
    <row r="60" spans="1:6" ht="45">
      <c r="A60" s="66">
        <v>39158</v>
      </c>
      <c r="B60" s="43" t="s">
        <v>16505</v>
      </c>
      <c r="C60" s="66" t="s">
        <v>4050</v>
      </c>
      <c r="D60" s="66" t="s">
        <v>2496</v>
      </c>
      <c r="E60" s="66" t="s">
        <v>22465</v>
      </c>
      <c r="F60" s="307"/>
    </row>
    <row r="61" spans="1:6" ht="30">
      <c r="A61" s="66">
        <v>39141</v>
      </c>
      <c r="B61" s="43" t="s">
        <v>16506</v>
      </c>
      <c r="C61" s="66" t="s">
        <v>4050</v>
      </c>
      <c r="D61" s="66" t="s">
        <v>2496</v>
      </c>
      <c r="E61" s="66" t="s">
        <v>8160</v>
      </c>
      <c r="F61" s="306"/>
    </row>
    <row r="62" spans="1:6" ht="30">
      <c r="A62" s="66">
        <v>39140</v>
      </c>
      <c r="B62" s="43" t="s">
        <v>16507</v>
      </c>
      <c r="C62" s="66" t="s">
        <v>4050</v>
      </c>
      <c r="D62" s="66" t="s">
        <v>2496</v>
      </c>
      <c r="E62" s="66" t="s">
        <v>8122</v>
      </c>
      <c r="F62" s="307"/>
    </row>
    <row r="63" spans="1:6" ht="30">
      <c r="A63" s="66">
        <v>39137</v>
      </c>
      <c r="B63" s="43" t="s">
        <v>16508</v>
      </c>
      <c r="C63" s="66" t="s">
        <v>4050</v>
      </c>
      <c r="D63" s="66" t="s">
        <v>2496</v>
      </c>
      <c r="E63" s="66" t="s">
        <v>8578</v>
      </c>
      <c r="F63" s="306"/>
    </row>
    <row r="64" spans="1:6" ht="30">
      <c r="A64" s="66">
        <v>39139</v>
      </c>
      <c r="B64" s="43" t="s">
        <v>16509</v>
      </c>
      <c r="C64" s="66" t="s">
        <v>4050</v>
      </c>
      <c r="D64" s="66" t="s">
        <v>2496</v>
      </c>
      <c r="E64" s="66" t="s">
        <v>8399</v>
      </c>
      <c r="F64" s="307"/>
    </row>
    <row r="65" spans="1:6" ht="30">
      <c r="A65" s="66">
        <v>39143</v>
      </c>
      <c r="B65" s="43" t="s">
        <v>16510</v>
      </c>
      <c r="C65" s="66" t="s">
        <v>4050</v>
      </c>
      <c r="D65" s="66" t="s">
        <v>2496</v>
      </c>
      <c r="E65" s="66" t="s">
        <v>7969</v>
      </c>
      <c r="F65" s="306"/>
    </row>
    <row r="66" spans="1:6" ht="30">
      <c r="A66" s="66">
        <v>39142</v>
      </c>
      <c r="B66" s="43" t="s">
        <v>16511</v>
      </c>
      <c r="C66" s="66" t="s">
        <v>4050</v>
      </c>
      <c r="D66" s="66" t="s">
        <v>2496</v>
      </c>
      <c r="E66" s="66" t="s">
        <v>13754</v>
      </c>
      <c r="F66" s="307"/>
    </row>
    <row r="67" spans="1:6" ht="30">
      <c r="A67" s="66">
        <v>39138</v>
      </c>
      <c r="B67" s="43" t="s">
        <v>16512</v>
      </c>
      <c r="C67" s="66" t="s">
        <v>4050</v>
      </c>
      <c r="D67" s="66" t="s">
        <v>2496</v>
      </c>
      <c r="E67" s="66" t="s">
        <v>8931</v>
      </c>
      <c r="F67" s="306"/>
    </row>
    <row r="68" spans="1:6" ht="30">
      <c r="A68" s="66">
        <v>39136</v>
      </c>
      <c r="B68" s="43" t="s">
        <v>16513</v>
      </c>
      <c r="C68" s="66" t="s">
        <v>4050</v>
      </c>
      <c r="D68" s="66" t="s">
        <v>2496</v>
      </c>
      <c r="E68" s="66" t="s">
        <v>8571</v>
      </c>
      <c r="F68" s="307"/>
    </row>
    <row r="69" spans="1:6" ht="30">
      <c r="A69" s="66">
        <v>39144</v>
      </c>
      <c r="B69" s="43" t="s">
        <v>16514</v>
      </c>
      <c r="C69" s="66" t="s">
        <v>4050</v>
      </c>
      <c r="D69" s="66" t="s">
        <v>2496</v>
      </c>
      <c r="E69" s="66" t="s">
        <v>12313</v>
      </c>
      <c r="F69" s="306"/>
    </row>
    <row r="70" spans="1:6" ht="30">
      <c r="A70" s="66">
        <v>39145</v>
      </c>
      <c r="B70" s="43" t="s">
        <v>16515</v>
      </c>
      <c r="C70" s="66" t="s">
        <v>4050</v>
      </c>
      <c r="D70" s="66" t="s">
        <v>2496</v>
      </c>
      <c r="E70" s="66" t="s">
        <v>29160</v>
      </c>
      <c r="F70" s="307"/>
    </row>
    <row r="71" spans="1:6" ht="45">
      <c r="A71" s="66">
        <v>12615</v>
      </c>
      <c r="B71" s="43" t="s">
        <v>16516</v>
      </c>
      <c r="C71" s="66" t="s">
        <v>4050</v>
      </c>
      <c r="D71" s="66" t="s">
        <v>4052</v>
      </c>
      <c r="E71" s="66" t="s">
        <v>29002</v>
      </c>
      <c r="F71" s="306"/>
    </row>
    <row r="72" spans="1:6" ht="45">
      <c r="A72" s="66">
        <v>11927</v>
      </c>
      <c r="B72" s="43" t="s">
        <v>16517</v>
      </c>
      <c r="C72" s="66" t="s">
        <v>4050</v>
      </c>
      <c r="D72" s="66" t="s">
        <v>2496</v>
      </c>
      <c r="E72" s="66" t="s">
        <v>10147</v>
      </c>
      <c r="F72" s="307"/>
    </row>
    <row r="73" spans="1:6" ht="45">
      <c r="A73" s="66">
        <v>11928</v>
      </c>
      <c r="B73" s="43" t="s">
        <v>16518</v>
      </c>
      <c r="C73" s="66" t="s">
        <v>4050</v>
      </c>
      <c r="D73" s="66" t="s">
        <v>2496</v>
      </c>
      <c r="E73" s="66" t="s">
        <v>13923</v>
      </c>
      <c r="F73" s="306"/>
    </row>
    <row r="74" spans="1:6" ht="45">
      <c r="A74" s="66">
        <v>11929</v>
      </c>
      <c r="B74" s="43" t="s">
        <v>16519</v>
      </c>
      <c r="C74" s="66" t="s">
        <v>4050</v>
      </c>
      <c r="D74" s="66" t="s">
        <v>2496</v>
      </c>
      <c r="E74" s="66" t="s">
        <v>13736</v>
      </c>
      <c r="F74" s="307"/>
    </row>
    <row r="75" spans="1:6" ht="30">
      <c r="A75" s="66">
        <v>36801</v>
      </c>
      <c r="B75" s="43" t="s">
        <v>16520</v>
      </c>
      <c r="C75" s="66" t="s">
        <v>4050</v>
      </c>
      <c r="D75" s="66" t="s">
        <v>2496</v>
      </c>
      <c r="E75" s="66" t="s">
        <v>20003</v>
      </c>
      <c r="F75" s="306"/>
    </row>
    <row r="76" spans="1:6" ht="45">
      <c r="A76" s="66">
        <v>36246</v>
      </c>
      <c r="B76" s="43" t="s">
        <v>16521</v>
      </c>
      <c r="C76" s="66" t="s">
        <v>4054</v>
      </c>
      <c r="D76" s="66" t="s">
        <v>2496</v>
      </c>
      <c r="E76" s="66" t="s">
        <v>13238</v>
      </c>
      <c r="F76" s="307"/>
    </row>
    <row r="77" spans="1:6" ht="30">
      <c r="A77" s="66">
        <v>37600</v>
      </c>
      <c r="B77" s="43" t="s">
        <v>16522</v>
      </c>
      <c r="C77" s="66" t="s">
        <v>4050</v>
      </c>
      <c r="D77" s="66" t="s">
        <v>4052</v>
      </c>
      <c r="E77" s="66" t="s">
        <v>24948</v>
      </c>
      <c r="F77" s="306"/>
    </row>
    <row r="78" spans="1:6" ht="30">
      <c r="A78" s="66">
        <v>37599</v>
      </c>
      <c r="B78" s="43" t="s">
        <v>16523</v>
      </c>
      <c r="C78" s="66" t="s">
        <v>4050</v>
      </c>
      <c r="D78" s="66" t="s">
        <v>4052</v>
      </c>
      <c r="E78" s="66" t="s">
        <v>24894</v>
      </c>
      <c r="F78" s="307"/>
    </row>
    <row r="79" spans="1:6" ht="30">
      <c r="A79" s="66">
        <v>1</v>
      </c>
      <c r="B79" s="43" t="s">
        <v>16524</v>
      </c>
      <c r="C79" s="66" t="s">
        <v>4055</v>
      </c>
      <c r="D79" s="66" t="s">
        <v>4049</v>
      </c>
      <c r="E79" s="66" t="s">
        <v>29161</v>
      </c>
      <c r="F79" s="306"/>
    </row>
    <row r="80" spans="1:6" ht="30">
      <c r="A80" s="66">
        <v>3</v>
      </c>
      <c r="B80" s="43" t="s">
        <v>16525</v>
      </c>
      <c r="C80" s="66" t="s">
        <v>4056</v>
      </c>
      <c r="D80" s="66" t="s">
        <v>2496</v>
      </c>
      <c r="E80" s="66" t="s">
        <v>11143</v>
      </c>
      <c r="F80" s="307"/>
    </row>
    <row r="81" spans="1:6">
      <c r="A81" s="66">
        <v>26</v>
      </c>
      <c r="B81" s="43" t="s">
        <v>16526</v>
      </c>
      <c r="C81" s="66" t="s">
        <v>4055</v>
      </c>
      <c r="D81" s="66" t="s">
        <v>2496</v>
      </c>
      <c r="E81" s="66" t="s">
        <v>21899</v>
      </c>
      <c r="F81" s="306"/>
    </row>
    <row r="82" spans="1:6">
      <c r="A82" s="66">
        <v>20</v>
      </c>
      <c r="B82" s="43" t="s">
        <v>16527</v>
      </c>
      <c r="C82" s="66" t="s">
        <v>4055</v>
      </c>
      <c r="D82" s="66" t="s">
        <v>4049</v>
      </c>
      <c r="E82" s="66" t="s">
        <v>8498</v>
      </c>
      <c r="F82" s="307"/>
    </row>
    <row r="83" spans="1:6">
      <c r="A83" s="66">
        <v>21</v>
      </c>
      <c r="B83" s="43" t="s">
        <v>16528</v>
      </c>
      <c r="C83" s="66" t="s">
        <v>4055</v>
      </c>
      <c r="D83" s="66" t="s">
        <v>2496</v>
      </c>
      <c r="E83" s="66" t="s">
        <v>8498</v>
      </c>
      <c r="F83" s="306"/>
    </row>
    <row r="84" spans="1:6">
      <c r="A84" s="66">
        <v>24</v>
      </c>
      <c r="B84" s="43" t="s">
        <v>16529</v>
      </c>
      <c r="C84" s="66" t="s">
        <v>4055</v>
      </c>
      <c r="D84" s="66" t="s">
        <v>2496</v>
      </c>
      <c r="E84" s="66" t="s">
        <v>8498</v>
      </c>
      <c r="F84" s="307"/>
    </row>
    <row r="85" spans="1:6">
      <c r="A85" s="66">
        <v>25</v>
      </c>
      <c r="B85" s="43" t="s">
        <v>16530</v>
      </c>
      <c r="C85" s="66" t="s">
        <v>4055</v>
      </c>
      <c r="D85" s="66" t="s">
        <v>2496</v>
      </c>
      <c r="E85" s="66" t="s">
        <v>8498</v>
      </c>
      <c r="F85" s="306"/>
    </row>
    <row r="86" spans="1:6" ht="30">
      <c r="A86" s="66">
        <v>43065</v>
      </c>
      <c r="B86" s="43" t="s">
        <v>22657</v>
      </c>
      <c r="C86" s="66" t="s">
        <v>4055</v>
      </c>
      <c r="D86" s="66" t="s">
        <v>2496</v>
      </c>
      <c r="E86" s="66" t="s">
        <v>9056</v>
      </c>
      <c r="F86" s="307"/>
    </row>
    <row r="87" spans="1:6">
      <c r="A87" s="66">
        <v>34341</v>
      </c>
      <c r="B87" s="43" t="s">
        <v>16531</v>
      </c>
      <c r="C87" s="66" t="s">
        <v>4055</v>
      </c>
      <c r="D87" s="66" t="s">
        <v>2496</v>
      </c>
      <c r="E87" s="66" t="s">
        <v>8758</v>
      </c>
      <c r="F87" s="306"/>
    </row>
    <row r="88" spans="1:6">
      <c r="A88" s="66">
        <v>22</v>
      </c>
      <c r="B88" s="43" t="s">
        <v>16532</v>
      </c>
      <c r="C88" s="66" t="s">
        <v>4055</v>
      </c>
      <c r="D88" s="66" t="s">
        <v>2496</v>
      </c>
      <c r="E88" s="66" t="s">
        <v>9912</v>
      </c>
      <c r="F88" s="307"/>
    </row>
    <row r="89" spans="1:6">
      <c r="A89" s="66">
        <v>23</v>
      </c>
      <c r="B89" s="43" t="s">
        <v>16533</v>
      </c>
      <c r="C89" s="66" t="s">
        <v>4055</v>
      </c>
      <c r="D89" s="66" t="s">
        <v>2496</v>
      </c>
      <c r="E89" s="66" t="s">
        <v>10232</v>
      </c>
      <c r="F89" s="306"/>
    </row>
    <row r="90" spans="1:6">
      <c r="A90" s="66">
        <v>34439</v>
      </c>
      <c r="B90" s="43" t="s">
        <v>16534</v>
      </c>
      <c r="C90" s="66" t="s">
        <v>4055</v>
      </c>
      <c r="D90" s="66" t="s">
        <v>2496</v>
      </c>
      <c r="E90" s="66" t="s">
        <v>23610</v>
      </c>
      <c r="F90" s="307"/>
    </row>
    <row r="91" spans="1:6">
      <c r="A91" s="66">
        <v>34</v>
      </c>
      <c r="B91" s="43" t="s">
        <v>16535</v>
      </c>
      <c r="C91" s="66" t="s">
        <v>4055</v>
      </c>
      <c r="D91" s="66" t="s">
        <v>2496</v>
      </c>
      <c r="E91" s="66" t="s">
        <v>12213</v>
      </c>
      <c r="F91" s="306"/>
    </row>
    <row r="92" spans="1:6">
      <c r="A92" s="66">
        <v>34441</v>
      </c>
      <c r="B92" s="43" t="s">
        <v>16536</v>
      </c>
      <c r="C92" s="66" t="s">
        <v>4055</v>
      </c>
      <c r="D92" s="66" t="s">
        <v>2496</v>
      </c>
      <c r="E92" s="66" t="s">
        <v>13926</v>
      </c>
      <c r="F92" s="307"/>
    </row>
    <row r="93" spans="1:6">
      <c r="A93" s="66">
        <v>31</v>
      </c>
      <c r="B93" s="43" t="s">
        <v>16537</v>
      </c>
      <c r="C93" s="66" t="s">
        <v>4055</v>
      </c>
      <c r="D93" s="66" t="s">
        <v>2496</v>
      </c>
      <c r="E93" s="66" t="s">
        <v>10976</v>
      </c>
      <c r="F93" s="306"/>
    </row>
    <row r="94" spans="1:6">
      <c r="A94" s="66">
        <v>34443</v>
      </c>
      <c r="B94" s="43" t="s">
        <v>16539</v>
      </c>
      <c r="C94" s="66" t="s">
        <v>4055</v>
      </c>
      <c r="D94" s="66" t="s">
        <v>2496</v>
      </c>
      <c r="E94" s="66" t="s">
        <v>13926</v>
      </c>
      <c r="F94" s="307"/>
    </row>
    <row r="95" spans="1:6">
      <c r="A95" s="66">
        <v>27</v>
      </c>
      <c r="B95" s="43" t="s">
        <v>16540</v>
      </c>
      <c r="C95" s="66" t="s">
        <v>4055</v>
      </c>
      <c r="D95" s="66" t="s">
        <v>4049</v>
      </c>
      <c r="E95" s="66" t="s">
        <v>10976</v>
      </c>
      <c r="F95" s="306"/>
    </row>
    <row r="96" spans="1:6">
      <c r="A96" s="66">
        <v>34446</v>
      </c>
      <c r="B96" s="43" t="s">
        <v>16541</v>
      </c>
      <c r="C96" s="66" t="s">
        <v>4055</v>
      </c>
      <c r="D96" s="66" t="s">
        <v>2496</v>
      </c>
      <c r="E96" s="66" t="s">
        <v>13926</v>
      </c>
      <c r="F96" s="307"/>
    </row>
    <row r="97" spans="1:6">
      <c r="A97" s="66">
        <v>29</v>
      </c>
      <c r="B97" s="43" t="s">
        <v>16542</v>
      </c>
      <c r="C97" s="66" t="s">
        <v>4055</v>
      </c>
      <c r="D97" s="66" t="s">
        <v>2496</v>
      </c>
      <c r="E97" s="66" t="s">
        <v>12305</v>
      </c>
      <c r="F97" s="306"/>
    </row>
    <row r="98" spans="1:6">
      <c r="A98" s="66">
        <v>28</v>
      </c>
      <c r="B98" s="43" t="s">
        <v>16543</v>
      </c>
      <c r="C98" s="66" t="s">
        <v>4055</v>
      </c>
      <c r="D98" s="66" t="s">
        <v>2496</v>
      </c>
      <c r="E98" s="66" t="s">
        <v>24334</v>
      </c>
      <c r="F98" s="307"/>
    </row>
    <row r="99" spans="1:6">
      <c r="A99" s="66">
        <v>34449</v>
      </c>
      <c r="B99" s="43" t="s">
        <v>16544</v>
      </c>
      <c r="C99" s="66" t="s">
        <v>4055</v>
      </c>
      <c r="D99" s="66" t="s">
        <v>2496</v>
      </c>
      <c r="E99" s="66" t="s">
        <v>8498</v>
      </c>
      <c r="F99" s="306"/>
    </row>
    <row r="100" spans="1:6">
      <c r="A100" s="66">
        <v>32</v>
      </c>
      <c r="B100" s="43" t="s">
        <v>16545</v>
      </c>
      <c r="C100" s="66" t="s">
        <v>4055</v>
      </c>
      <c r="D100" s="66" t="s">
        <v>2496</v>
      </c>
      <c r="E100" s="66" t="s">
        <v>13805</v>
      </c>
      <c r="F100" s="307"/>
    </row>
    <row r="101" spans="1:6">
      <c r="A101" s="66">
        <v>33</v>
      </c>
      <c r="B101" s="43" t="s">
        <v>16546</v>
      </c>
      <c r="C101" s="66" t="s">
        <v>4055</v>
      </c>
      <c r="D101" s="66" t="s">
        <v>2496</v>
      </c>
      <c r="E101" s="66" t="s">
        <v>8498</v>
      </c>
      <c r="F101" s="306"/>
    </row>
    <row r="102" spans="1:6">
      <c r="A102" s="66">
        <v>34343</v>
      </c>
      <c r="B102" s="43" t="s">
        <v>16547</v>
      </c>
      <c r="C102" s="66" t="s">
        <v>4055</v>
      </c>
      <c r="D102" s="66" t="s">
        <v>2496</v>
      </c>
      <c r="E102" s="66" t="s">
        <v>14497</v>
      </c>
      <c r="F102" s="307"/>
    </row>
    <row r="103" spans="1:6">
      <c r="A103" s="66">
        <v>34452</v>
      </c>
      <c r="B103" s="43" t="s">
        <v>16548</v>
      </c>
      <c r="C103" s="66" t="s">
        <v>4055</v>
      </c>
      <c r="D103" s="66" t="s">
        <v>2496</v>
      </c>
      <c r="E103" s="66" t="s">
        <v>23684</v>
      </c>
      <c r="F103" s="306"/>
    </row>
    <row r="104" spans="1:6">
      <c r="A104" s="66">
        <v>36</v>
      </c>
      <c r="B104" s="43" t="s">
        <v>16549</v>
      </c>
      <c r="C104" s="66" t="s">
        <v>4055</v>
      </c>
      <c r="D104" s="66" t="s">
        <v>2496</v>
      </c>
      <c r="E104" s="66" t="s">
        <v>13722</v>
      </c>
      <c r="F104" s="307"/>
    </row>
    <row r="105" spans="1:6">
      <c r="A105" s="66">
        <v>34456</v>
      </c>
      <c r="B105" s="43" t="s">
        <v>16550</v>
      </c>
      <c r="C105" s="66" t="s">
        <v>4055</v>
      </c>
      <c r="D105" s="66" t="s">
        <v>2496</v>
      </c>
      <c r="E105" s="66" t="s">
        <v>23684</v>
      </c>
      <c r="F105" s="306"/>
    </row>
    <row r="106" spans="1:6">
      <c r="A106" s="66">
        <v>39</v>
      </c>
      <c r="B106" s="43" t="s">
        <v>16551</v>
      </c>
      <c r="C106" s="66" t="s">
        <v>4055</v>
      </c>
      <c r="D106" s="66" t="s">
        <v>2496</v>
      </c>
      <c r="E106" s="66" t="s">
        <v>13722</v>
      </c>
      <c r="F106" s="307"/>
    </row>
    <row r="107" spans="1:6">
      <c r="A107" s="66">
        <v>34457</v>
      </c>
      <c r="B107" s="43" t="s">
        <v>16552</v>
      </c>
      <c r="C107" s="66" t="s">
        <v>4055</v>
      </c>
      <c r="D107" s="66" t="s">
        <v>2496</v>
      </c>
      <c r="E107" s="66" t="s">
        <v>12881</v>
      </c>
      <c r="F107" s="306"/>
    </row>
    <row r="108" spans="1:6">
      <c r="A108" s="66">
        <v>40</v>
      </c>
      <c r="B108" s="43" t="s">
        <v>16553</v>
      </c>
      <c r="C108" s="66" t="s">
        <v>4055</v>
      </c>
      <c r="D108" s="66" t="s">
        <v>2496</v>
      </c>
      <c r="E108" s="66" t="s">
        <v>22682</v>
      </c>
      <c r="F108" s="307"/>
    </row>
    <row r="109" spans="1:6">
      <c r="A109" s="66">
        <v>34460</v>
      </c>
      <c r="B109" s="43" t="s">
        <v>16554</v>
      </c>
      <c r="C109" s="66" t="s">
        <v>4055</v>
      </c>
      <c r="D109" s="66" t="s">
        <v>2496</v>
      </c>
      <c r="E109" s="66" t="s">
        <v>8823</v>
      </c>
      <c r="F109" s="306"/>
    </row>
    <row r="110" spans="1:6">
      <c r="A110" s="66">
        <v>42</v>
      </c>
      <c r="B110" s="43" t="s">
        <v>16555</v>
      </c>
      <c r="C110" s="66" t="s">
        <v>4055</v>
      </c>
      <c r="D110" s="66" t="s">
        <v>2496</v>
      </c>
      <c r="E110" s="66" t="s">
        <v>24334</v>
      </c>
      <c r="F110" s="307"/>
    </row>
    <row r="111" spans="1:6">
      <c r="A111" s="66">
        <v>38</v>
      </c>
      <c r="B111" s="43" t="s">
        <v>16557</v>
      </c>
      <c r="C111" s="66" t="s">
        <v>4055</v>
      </c>
      <c r="D111" s="66" t="s">
        <v>2496</v>
      </c>
      <c r="E111" s="66" t="s">
        <v>10200</v>
      </c>
      <c r="F111" s="306"/>
    </row>
    <row r="112" spans="1:6" ht="45">
      <c r="A112" s="66">
        <v>20063</v>
      </c>
      <c r="B112" s="43" t="s">
        <v>16558</v>
      </c>
      <c r="C112" s="66" t="s">
        <v>4050</v>
      </c>
      <c r="D112" s="66" t="s">
        <v>4052</v>
      </c>
      <c r="E112" s="66" t="s">
        <v>8127</v>
      </c>
      <c r="F112" s="307"/>
    </row>
    <row r="113" spans="1:6" ht="45">
      <c r="A113" s="66">
        <v>40410</v>
      </c>
      <c r="B113" s="43" t="s">
        <v>16559</v>
      </c>
      <c r="C113" s="66" t="s">
        <v>4050</v>
      </c>
      <c r="D113" s="66" t="s">
        <v>4052</v>
      </c>
      <c r="E113" s="66" t="s">
        <v>14895</v>
      </c>
      <c r="F113" s="306"/>
    </row>
    <row r="114" spans="1:6" ht="45">
      <c r="A114" s="66">
        <v>40411</v>
      </c>
      <c r="B114" s="43" t="s">
        <v>16560</v>
      </c>
      <c r="C114" s="66" t="s">
        <v>4050</v>
      </c>
      <c r="D114" s="66" t="s">
        <v>4052</v>
      </c>
      <c r="E114" s="66" t="s">
        <v>27317</v>
      </c>
      <c r="F114" s="307"/>
    </row>
    <row r="115" spans="1:6" ht="45">
      <c r="A115" s="66">
        <v>40412</v>
      </c>
      <c r="B115" s="43" t="s">
        <v>16561</v>
      </c>
      <c r="C115" s="66" t="s">
        <v>4050</v>
      </c>
      <c r="D115" s="66" t="s">
        <v>4052</v>
      </c>
      <c r="E115" s="66" t="s">
        <v>23364</v>
      </c>
      <c r="F115" s="306"/>
    </row>
    <row r="116" spans="1:6" ht="30">
      <c r="A116" s="66">
        <v>38838</v>
      </c>
      <c r="B116" s="43" t="s">
        <v>16562</v>
      </c>
      <c r="C116" s="66" t="s">
        <v>4050</v>
      </c>
      <c r="D116" s="66" t="s">
        <v>4052</v>
      </c>
      <c r="E116" s="66" t="s">
        <v>14138</v>
      </c>
      <c r="F116" s="307"/>
    </row>
    <row r="117" spans="1:6" ht="30">
      <c r="A117" s="66">
        <v>38839</v>
      </c>
      <c r="B117" s="43" t="s">
        <v>16563</v>
      </c>
      <c r="C117" s="66" t="s">
        <v>4050</v>
      </c>
      <c r="D117" s="66" t="s">
        <v>4052</v>
      </c>
      <c r="E117" s="66" t="s">
        <v>23469</v>
      </c>
      <c r="F117" s="306"/>
    </row>
    <row r="118" spans="1:6" ht="60">
      <c r="A118" s="66">
        <v>55</v>
      </c>
      <c r="B118" s="43" t="s">
        <v>16564</v>
      </c>
      <c r="C118" s="66" t="s">
        <v>4050</v>
      </c>
      <c r="D118" s="66" t="s">
        <v>4052</v>
      </c>
      <c r="E118" s="66" t="s">
        <v>8472</v>
      </c>
      <c r="F118" s="307"/>
    </row>
    <row r="119" spans="1:6" ht="60">
      <c r="A119" s="66">
        <v>61</v>
      </c>
      <c r="B119" s="43" t="s">
        <v>16565</v>
      </c>
      <c r="C119" s="66" t="s">
        <v>4050</v>
      </c>
      <c r="D119" s="66" t="s">
        <v>4052</v>
      </c>
      <c r="E119" s="66" t="s">
        <v>8671</v>
      </c>
      <c r="F119" s="306"/>
    </row>
    <row r="120" spans="1:6" ht="60">
      <c r="A120" s="66">
        <v>62</v>
      </c>
      <c r="B120" s="43" t="s">
        <v>16566</v>
      </c>
      <c r="C120" s="66" t="s">
        <v>4050</v>
      </c>
      <c r="D120" s="66" t="s">
        <v>4052</v>
      </c>
      <c r="E120" s="66" t="s">
        <v>10872</v>
      </c>
      <c r="F120" s="307"/>
    </row>
    <row r="121" spans="1:6" ht="45">
      <c r="A121" s="66">
        <v>77</v>
      </c>
      <c r="B121" s="43" t="s">
        <v>16567</v>
      </c>
      <c r="C121" s="66" t="s">
        <v>4050</v>
      </c>
      <c r="D121" s="66" t="s">
        <v>2496</v>
      </c>
      <c r="E121" s="66" t="s">
        <v>13755</v>
      </c>
      <c r="F121" s="306"/>
    </row>
    <row r="122" spans="1:6" ht="30">
      <c r="A122" s="66">
        <v>76</v>
      </c>
      <c r="B122" s="43" t="s">
        <v>16568</v>
      </c>
      <c r="C122" s="66" t="s">
        <v>4050</v>
      </c>
      <c r="D122" s="66" t="s">
        <v>2496</v>
      </c>
      <c r="E122" s="66" t="s">
        <v>13754</v>
      </c>
      <c r="F122" s="307"/>
    </row>
    <row r="123" spans="1:6" ht="30">
      <c r="A123" s="66">
        <v>67</v>
      </c>
      <c r="B123" s="43" t="s">
        <v>16569</v>
      </c>
      <c r="C123" s="66" t="s">
        <v>4050</v>
      </c>
      <c r="D123" s="66" t="s">
        <v>2496</v>
      </c>
      <c r="E123" s="66" t="s">
        <v>22426</v>
      </c>
      <c r="F123" s="306"/>
    </row>
    <row r="124" spans="1:6" ht="30">
      <c r="A124" s="66">
        <v>71</v>
      </c>
      <c r="B124" s="43" t="s">
        <v>16570</v>
      </c>
      <c r="C124" s="66" t="s">
        <v>4050</v>
      </c>
      <c r="D124" s="66" t="s">
        <v>2496</v>
      </c>
      <c r="E124" s="66" t="s">
        <v>21496</v>
      </c>
      <c r="F124" s="307"/>
    </row>
    <row r="125" spans="1:6" ht="30">
      <c r="A125" s="66">
        <v>73</v>
      </c>
      <c r="B125" s="43" t="s">
        <v>16571</v>
      </c>
      <c r="C125" s="66" t="s">
        <v>4050</v>
      </c>
      <c r="D125" s="66" t="s">
        <v>2496</v>
      </c>
      <c r="E125" s="66" t="s">
        <v>23727</v>
      </c>
      <c r="F125" s="306"/>
    </row>
    <row r="126" spans="1:6" ht="45">
      <c r="A126" s="66">
        <v>103</v>
      </c>
      <c r="B126" s="43" t="s">
        <v>16572</v>
      </c>
      <c r="C126" s="66" t="s">
        <v>4050</v>
      </c>
      <c r="D126" s="66" t="s">
        <v>2496</v>
      </c>
      <c r="E126" s="66" t="s">
        <v>20188</v>
      </c>
      <c r="F126" s="307"/>
    </row>
    <row r="127" spans="1:6" ht="45">
      <c r="A127" s="66">
        <v>107</v>
      </c>
      <c r="B127" s="43" t="s">
        <v>16573</v>
      </c>
      <c r="C127" s="66" t="s">
        <v>4050</v>
      </c>
      <c r="D127" s="66" t="s">
        <v>2496</v>
      </c>
      <c r="E127" s="66" t="s">
        <v>8407</v>
      </c>
      <c r="F127" s="306"/>
    </row>
    <row r="128" spans="1:6" ht="45">
      <c r="A128" s="66">
        <v>65</v>
      </c>
      <c r="B128" s="43" t="s">
        <v>16574</v>
      </c>
      <c r="C128" s="66" t="s">
        <v>4050</v>
      </c>
      <c r="D128" s="66" t="s">
        <v>2496</v>
      </c>
      <c r="E128" s="66" t="s">
        <v>7765</v>
      </c>
      <c r="F128" s="307"/>
    </row>
    <row r="129" spans="1:6" ht="30">
      <c r="A129" s="66">
        <v>108</v>
      </c>
      <c r="B129" s="43" t="s">
        <v>16575</v>
      </c>
      <c r="C129" s="66" t="s">
        <v>4050</v>
      </c>
      <c r="D129" s="66" t="s">
        <v>2496</v>
      </c>
      <c r="E129" s="66" t="s">
        <v>13398</v>
      </c>
      <c r="F129" s="306"/>
    </row>
    <row r="130" spans="1:6" ht="45">
      <c r="A130" s="66">
        <v>110</v>
      </c>
      <c r="B130" s="43" t="s">
        <v>16576</v>
      </c>
      <c r="C130" s="66" t="s">
        <v>4050</v>
      </c>
      <c r="D130" s="66" t="s">
        <v>2496</v>
      </c>
      <c r="E130" s="66" t="s">
        <v>7884</v>
      </c>
      <c r="F130" s="307"/>
    </row>
    <row r="131" spans="1:6" ht="45">
      <c r="A131" s="66">
        <v>109</v>
      </c>
      <c r="B131" s="43" t="s">
        <v>16577</v>
      </c>
      <c r="C131" s="66" t="s">
        <v>4050</v>
      </c>
      <c r="D131" s="66" t="s">
        <v>2496</v>
      </c>
      <c r="E131" s="66" t="s">
        <v>8782</v>
      </c>
      <c r="F131" s="306"/>
    </row>
    <row r="132" spans="1:6" ht="45">
      <c r="A132" s="66">
        <v>111</v>
      </c>
      <c r="B132" s="43" t="s">
        <v>16578</v>
      </c>
      <c r="C132" s="66" t="s">
        <v>4050</v>
      </c>
      <c r="D132" s="66" t="s">
        <v>2496</v>
      </c>
      <c r="E132" s="66" t="s">
        <v>13993</v>
      </c>
      <c r="F132" s="307"/>
    </row>
    <row r="133" spans="1:6" ht="45">
      <c r="A133" s="66">
        <v>112</v>
      </c>
      <c r="B133" s="43" t="s">
        <v>16579</v>
      </c>
      <c r="C133" s="66" t="s">
        <v>4050</v>
      </c>
      <c r="D133" s="66" t="s">
        <v>2496</v>
      </c>
      <c r="E133" s="66" t="s">
        <v>14962</v>
      </c>
      <c r="F133" s="306"/>
    </row>
    <row r="134" spans="1:6" ht="30">
      <c r="A134" s="66">
        <v>113</v>
      </c>
      <c r="B134" s="43" t="s">
        <v>16580</v>
      </c>
      <c r="C134" s="66" t="s">
        <v>4050</v>
      </c>
      <c r="D134" s="66" t="s">
        <v>2496</v>
      </c>
      <c r="E134" s="66" t="s">
        <v>14533</v>
      </c>
      <c r="F134" s="307"/>
    </row>
    <row r="135" spans="1:6" ht="45">
      <c r="A135" s="66">
        <v>104</v>
      </c>
      <c r="B135" s="43" t="s">
        <v>16581</v>
      </c>
      <c r="C135" s="66" t="s">
        <v>4050</v>
      </c>
      <c r="D135" s="66" t="s">
        <v>2496</v>
      </c>
      <c r="E135" s="66" t="s">
        <v>14496</v>
      </c>
      <c r="F135" s="306"/>
    </row>
    <row r="136" spans="1:6" ht="30">
      <c r="A136" s="66">
        <v>102</v>
      </c>
      <c r="B136" s="43" t="s">
        <v>16583</v>
      </c>
      <c r="C136" s="66" t="s">
        <v>4050</v>
      </c>
      <c r="D136" s="66" t="s">
        <v>2496</v>
      </c>
      <c r="E136" s="66" t="s">
        <v>14014</v>
      </c>
      <c r="F136" s="307"/>
    </row>
    <row r="137" spans="1:6" ht="45">
      <c r="A137" s="66">
        <v>95</v>
      </c>
      <c r="B137" s="43" t="s">
        <v>16585</v>
      </c>
      <c r="C137" s="66" t="s">
        <v>4050</v>
      </c>
      <c r="D137" s="66" t="s">
        <v>2496</v>
      </c>
      <c r="E137" s="66" t="s">
        <v>12642</v>
      </c>
      <c r="F137" s="306"/>
    </row>
    <row r="138" spans="1:6" ht="45">
      <c r="A138" s="66">
        <v>96</v>
      </c>
      <c r="B138" s="43" t="s">
        <v>16586</v>
      </c>
      <c r="C138" s="66" t="s">
        <v>4050</v>
      </c>
      <c r="D138" s="66" t="s">
        <v>2496</v>
      </c>
      <c r="E138" s="66" t="s">
        <v>13922</v>
      </c>
      <c r="F138" s="307"/>
    </row>
    <row r="139" spans="1:6" ht="45">
      <c r="A139" s="66">
        <v>97</v>
      </c>
      <c r="B139" s="43" t="s">
        <v>16587</v>
      </c>
      <c r="C139" s="66" t="s">
        <v>4050</v>
      </c>
      <c r="D139" s="66" t="s">
        <v>2496</v>
      </c>
      <c r="E139" s="66" t="s">
        <v>14859</v>
      </c>
      <c r="F139" s="306"/>
    </row>
    <row r="140" spans="1:6" ht="45">
      <c r="A140" s="66">
        <v>98</v>
      </c>
      <c r="B140" s="43" t="s">
        <v>16588</v>
      </c>
      <c r="C140" s="66" t="s">
        <v>4050</v>
      </c>
      <c r="D140" s="66" t="s">
        <v>2496</v>
      </c>
      <c r="E140" s="66" t="s">
        <v>22368</v>
      </c>
      <c r="F140" s="307"/>
    </row>
    <row r="141" spans="1:6" ht="45">
      <c r="A141" s="66">
        <v>99</v>
      </c>
      <c r="B141" s="43" t="s">
        <v>16589</v>
      </c>
      <c r="C141" s="66" t="s">
        <v>4050</v>
      </c>
      <c r="D141" s="66" t="s">
        <v>2496</v>
      </c>
      <c r="E141" s="66" t="s">
        <v>23706</v>
      </c>
      <c r="F141" s="306"/>
    </row>
    <row r="142" spans="1:6" ht="45">
      <c r="A142" s="66">
        <v>100</v>
      </c>
      <c r="B142" s="43" t="s">
        <v>16590</v>
      </c>
      <c r="C142" s="66" t="s">
        <v>4050</v>
      </c>
      <c r="D142" s="66" t="s">
        <v>2496</v>
      </c>
      <c r="E142" s="66" t="s">
        <v>20871</v>
      </c>
      <c r="F142" s="307"/>
    </row>
    <row r="143" spans="1:6" ht="30">
      <c r="A143" s="66">
        <v>75</v>
      </c>
      <c r="B143" s="43" t="s">
        <v>16591</v>
      </c>
      <c r="C143" s="66" t="s">
        <v>4050</v>
      </c>
      <c r="D143" s="66" t="s">
        <v>2496</v>
      </c>
      <c r="E143" s="66" t="s">
        <v>23769</v>
      </c>
      <c r="F143" s="306"/>
    </row>
    <row r="144" spans="1:6" ht="30">
      <c r="A144" s="66">
        <v>114</v>
      </c>
      <c r="B144" s="43" t="s">
        <v>16592</v>
      </c>
      <c r="C144" s="66" t="s">
        <v>4050</v>
      </c>
      <c r="D144" s="66" t="s">
        <v>2496</v>
      </c>
      <c r="E144" s="66" t="s">
        <v>9598</v>
      </c>
      <c r="F144" s="307"/>
    </row>
    <row r="145" spans="1:6" ht="30">
      <c r="A145" s="66">
        <v>68</v>
      </c>
      <c r="B145" s="43" t="s">
        <v>16593</v>
      </c>
      <c r="C145" s="66" t="s">
        <v>4050</v>
      </c>
      <c r="D145" s="66" t="s">
        <v>2496</v>
      </c>
      <c r="E145" s="66" t="s">
        <v>8220</v>
      </c>
      <c r="F145" s="306"/>
    </row>
    <row r="146" spans="1:6" ht="30">
      <c r="A146" s="66">
        <v>86</v>
      </c>
      <c r="B146" s="43" t="s">
        <v>16594</v>
      </c>
      <c r="C146" s="66" t="s">
        <v>4050</v>
      </c>
      <c r="D146" s="66" t="s">
        <v>2496</v>
      </c>
      <c r="E146" s="66" t="s">
        <v>23770</v>
      </c>
      <c r="F146" s="307"/>
    </row>
    <row r="147" spans="1:6" ht="30">
      <c r="A147" s="66">
        <v>66</v>
      </c>
      <c r="B147" s="43" t="s">
        <v>16595</v>
      </c>
      <c r="C147" s="66" t="s">
        <v>4050</v>
      </c>
      <c r="D147" s="66" t="s">
        <v>2496</v>
      </c>
      <c r="E147" s="66" t="s">
        <v>22364</v>
      </c>
      <c r="F147" s="306"/>
    </row>
    <row r="148" spans="1:6" ht="30">
      <c r="A148" s="66">
        <v>69</v>
      </c>
      <c r="B148" s="43" t="s">
        <v>16596</v>
      </c>
      <c r="C148" s="66" t="s">
        <v>4050</v>
      </c>
      <c r="D148" s="66" t="s">
        <v>2496</v>
      </c>
      <c r="E148" s="66" t="s">
        <v>20145</v>
      </c>
      <c r="F148" s="307"/>
    </row>
    <row r="149" spans="1:6" ht="30">
      <c r="A149" s="66">
        <v>83</v>
      </c>
      <c r="B149" s="43" t="s">
        <v>16597</v>
      </c>
      <c r="C149" s="66" t="s">
        <v>4050</v>
      </c>
      <c r="D149" s="66" t="s">
        <v>2496</v>
      </c>
      <c r="E149" s="66" t="s">
        <v>21751</v>
      </c>
      <c r="F149" s="306"/>
    </row>
    <row r="150" spans="1:6" ht="30">
      <c r="A150" s="66">
        <v>74</v>
      </c>
      <c r="B150" s="43" t="s">
        <v>16598</v>
      </c>
      <c r="C150" s="66" t="s">
        <v>4050</v>
      </c>
      <c r="D150" s="66" t="s">
        <v>2496</v>
      </c>
      <c r="E150" s="66" t="s">
        <v>23771</v>
      </c>
      <c r="F150" s="307"/>
    </row>
    <row r="151" spans="1:6" ht="45">
      <c r="A151" s="66">
        <v>106</v>
      </c>
      <c r="B151" s="43" t="s">
        <v>16599</v>
      </c>
      <c r="C151" s="66" t="s">
        <v>4050</v>
      </c>
      <c r="D151" s="66" t="s">
        <v>2496</v>
      </c>
      <c r="E151" s="66" t="s">
        <v>23772</v>
      </c>
      <c r="F151" s="306"/>
    </row>
    <row r="152" spans="1:6" ht="45">
      <c r="A152" s="66">
        <v>87</v>
      </c>
      <c r="B152" s="43" t="s">
        <v>16600</v>
      </c>
      <c r="C152" s="66" t="s">
        <v>4050</v>
      </c>
      <c r="D152" s="66" t="s">
        <v>2496</v>
      </c>
      <c r="E152" s="66" t="s">
        <v>11060</v>
      </c>
      <c r="F152" s="307"/>
    </row>
    <row r="153" spans="1:6" ht="45">
      <c r="A153" s="66">
        <v>88</v>
      </c>
      <c r="B153" s="43" t="s">
        <v>16601</v>
      </c>
      <c r="C153" s="66" t="s">
        <v>4050</v>
      </c>
      <c r="D153" s="66" t="s">
        <v>2496</v>
      </c>
      <c r="E153" s="66" t="s">
        <v>22771</v>
      </c>
      <c r="F153" s="306"/>
    </row>
    <row r="154" spans="1:6" ht="45">
      <c r="A154" s="66">
        <v>89</v>
      </c>
      <c r="B154" s="43" t="s">
        <v>16602</v>
      </c>
      <c r="C154" s="66" t="s">
        <v>4050</v>
      </c>
      <c r="D154" s="66" t="s">
        <v>2496</v>
      </c>
      <c r="E154" s="66" t="s">
        <v>10663</v>
      </c>
      <c r="F154" s="307"/>
    </row>
    <row r="155" spans="1:6" ht="45">
      <c r="A155" s="66">
        <v>90</v>
      </c>
      <c r="B155" s="43" t="s">
        <v>16603</v>
      </c>
      <c r="C155" s="66" t="s">
        <v>4050</v>
      </c>
      <c r="D155" s="66" t="s">
        <v>2496</v>
      </c>
      <c r="E155" s="66" t="s">
        <v>17144</v>
      </c>
      <c r="F155" s="306"/>
    </row>
    <row r="156" spans="1:6" ht="45">
      <c r="A156" s="66">
        <v>81</v>
      </c>
      <c r="B156" s="43" t="s">
        <v>16604</v>
      </c>
      <c r="C156" s="66" t="s">
        <v>4050</v>
      </c>
      <c r="D156" s="66" t="s">
        <v>2496</v>
      </c>
      <c r="E156" s="66" t="s">
        <v>23773</v>
      </c>
      <c r="F156" s="307"/>
    </row>
    <row r="157" spans="1:6" ht="45">
      <c r="A157" s="66">
        <v>82</v>
      </c>
      <c r="B157" s="43" t="s">
        <v>16605</v>
      </c>
      <c r="C157" s="66" t="s">
        <v>4050</v>
      </c>
      <c r="D157" s="66" t="s">
        <v>2496</v>
      </c>
      <c r="E157" s="66" t="s">
        <v>23774</v>
      </c>
      <c r="F157" s="306"/>
    </row>
    <row r="158" spans="1:6" ht="45">
      <c r="A158" s="66">
        <v>105</v>
      </c>
      <c r="B158" s="43" t="s">
        <v>16606</v>
      </c>
      <c r="C158" s="66" t="s">
        <v>4050</v>
      </c>
      <c r="D158" s="66" t="s">
        <v>2496</v>
      </c>
      <c r="E158" s="66" t="s">
        <v>23775</v>
      </c>
      <c r="F158" s="307"/>
    </row>
    <row r="159" spans="1:6" ht="45">
      <c r="A159" s="66">
        <v>60</v>
      </c>
      <c r="B159" s="43" t="s">
        <v>16607</v>
      </c>
      <c r="C159" s="66" t="s">
        <v>4050</v>
      </c>
      <c r="D159" s="66" t="s">
        <v>4052</v>
      </c>
      <c r="E159" s="66" t="s">
        <v>12877</v>
      </c>
      <c r="F159" s="306"/>
    </row>
    <row r="160" spans="1:6" ht="45">
      <c r="A160" s="66">
        <v>72</v>
      </c>
      <c r="B160" s="43" t="s">
        <v>16608</v>
      </c>
      <c r="C160" s="66" t="s">
        <v>4050</v>
      </c>
      <c r="D160" s="66" t="s">
        <v>2496</v>
      </c>
      <c r="E160" s="66" t="s">
        <v>17220</v>
      </c>
      <c r="F160" s="307"/>
    </row>
    <row r="161" spans="1:6" ht="45">
      <c r="A161" s="66">
        <v>70</v>
      </c>
      <c r="B161" s="43" t="s">
        <v>16609</v>
      </c>
      <c r="C161" s="66" t="s">
        <v>4050</v>
      </c>
      <c r="D161" s="66" t="s">
        <v>2496</v>
      </c>
      <c r="E161" s="66" t="s">
        <v>23383</v>
      </c>
      <c r="F161" s="306"/>
    </row>
    <row r="162" spans="1:6" ht="30">
      <c r="A162" s="66">
        <v>85</v>
      </c>
      <c r="B162" s="43" t="s">
        <v>16610</v>
      </c>
      <c r="C162" s="66" t="s">
        <v>4050</v>
      </c>
      <c r="D162" s="66" t="s">
        <v>2496</v>
      </c>
      <c r="E162" s="66" t="s">
        <v>23776</v>
      </c>
      <c r="F162" s="307"/>
    </row>
    <row r="163" spans="1:6" ht="30">
      <c r="A163" s="66">
        <v>84</v>
      </c>
      <c r="B163" s="43" t="s">
        <v>16611</v>
      </c>
      <c r="C163" s="66" t="s">
        <v>4050</v>
      </c>
      <c r="D163" s="66" t="s">
        <v>2496</v>
      </c>
      <c r="E163" s="66" t="s">
        <v>13724</v>
      </c>
      <c r="F163" s="306"/>
    </row>
    <row r="164" spans="1:6" ht="30">
      <c r="A164" s="66">
        <v>37997</v>
      </c>
      <c r="B164" s="43" t="s">
        <v>16612</v>
      </c>
      <c r="C164" s="66" t="s">
        <v>4050</v>
      </c>
      <c r="D164" s="66" t="s">
        <v>2496</v>
      </c>
      <c r="E164" s="66" t="s">
        <v>13442</v>
      </c>
      <c r="F164" s="307"/>
    </row>
    <row r="165" spans="1:6" ht="30">
      <c r="A165" s="66">
        <v>37998</v>
      </c>
      <c r="B165" s="43" t="s">
        <v>16613</v>
      </c>
      <c r="C165" s="66" t="s">
        <v>4050</v>
      </c>
      <c r="D165" s="66" t="s">
        <v>2496</v>
      </c>
      <c r="E165" s="66" t="s">
        <v>8264</v>
      </c>
      <c r="F165" s="306"/>
    </row>
    <row r="166" spans="1:6" ht="60">
      <c r="A166" s="66">
        <v>10899</v>
      </c>
      <c r="B166" s="43" t="s">
        <v>16614</v>
      </c>
      <c r="C166" s="66" t="s">
        <v>4050</v>
      </c>
      <c r="D166" s="66" t="s">
        <v>2496</v>
      </c>
      <c r="E166" s="66" t="s">
        <v>25323</v>
      </c>
      <c r="F166" s="307"/>
    </row>
    <row r="167" spans="1:6" ht="60">
      <c r="A167" s="66">
        <v>10900</v>
      </c>
      <c r="B167" s="43" t="s">
        <v>16615</v>
      </c>
      <c r="C167" s="66" t="s">
        <v>4050</v>
      </c>
      <c r="D167" s="66" t="s">
        <v>2496</v>
      </c>
      <c r="E167" s="66" t="s">
        <v>29162</v>
      </c>
      <c r="F167" s="306"/>
    </row>
    <row r="168" spans="1:6" ht="30">
      <c r="A168" s="66">
        <v>46</v>
      </c>
      <c r="B168" s="43" t="s">
        <v>16616</v>
      </c>
      <c r="C168" s="66" t="s">
        <v>4050</v>
      </c>
      <c r="D168" s="66" t="s">
        <v>4052</v>
      </c>
      <c r="E168" s="66" t="s">
        <v>29163</v>
      </c>
      <c r="F168" s="307"/>
    </row>
    <row r="169" spans="1:6" ht="30">
      <c r="A169" s="66">
        <v>51</v>
      </c>
      <c r="B169" s="43" t="s">
        <v>16617</v>
      </c>
      <c r="C169" s="66" t="s">
        <v>4050</v>
      </c>
      <c r="D169" s="66" t="s">
        <v>4052</v>
      </c>
      <c r="E169" s="66" t="s">
        <v>29164</v>
      </c>
      <c r="F169" s="306"/>
    </row>
    <row r="170" spans="1:6" ht="30">
      <c r="A170" s="66">
        <v>12863</v>
      </c>
      <c r="B170" s="43" t="s">
        <v>16618</v>
      </c>
      <c r="C170" s="66" t="s">
        <v>4050</v>
      </c>
      <c r="D170" s="66" t="s">
        <v>4052</v>
      </c>
      <c r="E170" s="66" t="s">
        <v>14134</v>
      </c>
      <c r="F170" s="307"/>
    </row>
    <row r="171" spans="1:6" ht="30">
      <c r="A171" s="66">
        <v>50</v>
      </c>
      <c r="B171" s="43" t="s">
        <v>16619</v>
      </c>
      <c r="C171" s="66" t="s">
        <v>4050</v>
      </c>
      <c r="D171" s="66" t="s">
        <v>4052</v>
      </c>
      <c r="E171" s="66" t="s">
        <v>24797</v>
      </c>
      <c r="F171" s="306"/>
    </row>
    <row r="172" spans="1:6" ht="30">
      <c r="A172" s="66">
        <v>47</v>
      </c>
      <c r="B172" s="43" t="s">
        <v>16620</v>
      </c>
      <c r="C172" s="66" t="s">
        <v>4050</v>
      </c>
      <c r="D172" s="66" t="s">
        <v>4052</v>
      </c>
      <c r="E172" s="66" t="s">
        <v>24824</v>
      </c>
      <c r="F172" s="307"/>
    </row>
    <row r="173" spans="1:6" ht="30">
      <c r="A173" s="66">
        <v>48</v>
      </c>
      <c r="B173" s="43" t="s">
        <v>16621</v>
      </c>
      <c r="C173" s="66" t="s">
        <v>4050</v>
      </c>
      <c r="D173" s="66" t="s">
        <v>4052</v>
      </c>
      <c r="E173" s="66" t="s">
        <v>17049</v>
      </c>
      <c r="F173" s="306"/>
    </row>
    <row r="174" spans="1:6" ht="30">
      <c r="A174" s="66">
        <v>52</v>
      </c>
      <c r="B174" s="43" t="s">
        <v>16622</v>
      </c>
      <c r="C174" s="66" t="s">
        <v>4050</v>
      </c>
      <c r="D174" s="66" t="s">
        <v>4052</v>
      </c>
      <c r="E174" s="66" t="s">
        <v>25536</v>
      </c>
      <c r="F174" s="307"/>
    </row>
    <row r="175" spans="1:6" ht="30">
      <c r="A175" s="66">
        <v>43</v>
      </c>
      <c r="B175" s="43" t="s">
        <v>16623</v>
      </c>
      <c r="C175" s="66" t="s">
        <v>4050</v>
      </c>
      <c r="D175" s="66" t="s">
        <v>4052</v>
      </c>
      <c r="E175" s="66" t="s">
        <v>29165</v>
      </c>
      <c r="F175" s="306"/>
    </row>
    <row r="176" spans="1:6">
      <c r="A176" s="66">
        <v>4791</v>
      </c>
      <c r="B176" s="43" t="s">
        <v>16624</v>
      </c>
      <c r="C176" s="66" t="s">
        <v>4055</v>
      </c>
      <c r="D176" s="66" t="s">
        <v>2496</v>
      </c>
      <c r="E176" s="66" t="s">
        <v>24949</v>
      </c>
      <c r="F176" s="307"/>
    </row>
    <row r="177" spans="1:6" ht="45">
      <c r="A177" s="66">
        <v>157</v>
      </c>
      <c r="B177" s="43" t="s">
        <v>16625</v>
      </c>
      <c r="C177" s="66" t="s">
        <v>4055</v>
      </c>
      <c r="D177" s="66" t="s">
        <v>2496</v>
      </c>
      <c r="E177" s="66" t="s">
        <v>23779</v>
      </c>
      <c r="F177" s="306"/>
    </row>
    <row r="178" spans="1:6" ht="30">
      <c r="A178" s="66">
        <v>156</v>
      </c>
      <c r="B178" s="43" t="s">
        <v>16626</v>
      </c>
      <c r="C178" s="66" t="s">
        <v>4055</v>
      </c>
      <c r="D178" s="66" t="s">
        <v>2496</v>
      </c>
      <c r="E178" s="66" t="s">
        <v>23486</v>
      </c>
      <c r="F178" s="307"/>
    </row>
    <row r="179" spans="1:6" ht="45">
      <c r="A179" s="66">
        <v>131</v>
      </c>
      <c r="B179" s="43" t="s">
        <v>16627</v>
      </c>
      <c r="C179" s="66" t="s">
        <v>4055</v>
      </c>
      <c r="D179" s="66" t="s">
        <v>2496</v>
      </c>
      <c r="E179" s="66" t="s">
        <v>23780</v>
      </c>
      <c r="F179" s="306"/>
    </row>
    <row r="180" spans="1:6" ht="45">
      <c r="A180" s="66">
        <v>39719</v>
      </c>
      <c r="B180" s="43" t="s">
        <v>16628</v>
      </c>
      <c r="C180" s="66" t="s">
        <v>4056</v>
      </c>
      <c r="D180" s="66" t="s">
        <v>2496</v>
      </c>
      <c r="E180" s="66" t="s">
        <v>29166</v>
      </c>
      <c r="F180" s="307"/>
    </row>
    <row r="181" spans="1:6">
      <c r="A181" s="66">
        <v>21114</v>
      </c>
      <c r="B181" s="43" t="s">
        <v>16629</v>
      </c>
      <c r="C181" s="66" t="s">
        <v>4050</v>
      </c>
      <c r="D181" s="66" t="s">
        <v>2496</v>
      </c>
      <c r="E181" s="66" t="s">
        <v>25442</v>
      </c>
      <c r="F181" s="306"/>
    </row>
    <row r="182" spans="1:6" ht="30">
      <c r="A182" s="66">
        <v>119</v>
      </c>
      <c r="B182" s="43" t="s">
        <v>16630</v>
      </c>
      <c r="C182" s="66" t="s">
        <v>4050</v>
      </c>
      <c r="D182" s="66" t="s">
        <v>4049</v>
      </c>
      <c r="E182" s="66" t="s">
        <v>10862</v>
      </c>
      <c r="F182" s="307"/>
    </row>
    <row r="183" spans="1:6" ht="30">
      <c r="A183" s="66">
        <v>20080</v>
      </c>
      <c r="B183" s="43" t="s">
        <v>16631</v>
      </c>
      <c r="C183" s="66" t="s">
        <v>4050</v>
      </c>
      <c r="D183" s="66" t="s">
        <v>2496</v>
      </c>
      <c r="E183" s="66" t="s">
        <v>13767</v>
      </c>
      <c r="F183" s="306"/>
    </row>
    <row r="184" spans="1:6" ht="30">
      <c r="A184" s="66">
        <v>122</v>
      </c>
      <c r="B184" s="43" t="s">
        <v>16632</v>
      </c>
      <c r="C184" s="66" t="s">
        <v>4050</v>
      </c>
      <c r="D184" s="66" t="s">
        <v>2496</v>
      </c>
      <c r="E184" s="66" t="s">
        <v>29167</v>
      </c>
      <c r="F184" s="307"/>
    </row>
    <row r="185" spans="1:6" ht="30">
      <c r="A185" s="66">
        <v>3410</v>
      </c>
      <c r="B185" s="43" t="s">
        <v>16633</v>
      </c>
      <c r="C185" s="66" t="s">
        <v>4055</v>
      </c>
      <c r="D185" s="66" t="s">
        <v>2496</v>
      </c>
      <c r="E185" s="66" t="s">
        <v>24720</v>
      </c>
      <c r="F185" s="306"/>
    </row>
    <row r="186" spans="1:6" ht="45">
      <c r="A186" s="66">
        <v>124</v>
      </c>
      <c r="B186" s="43" t="s">
        <v>16634</v>
      </c>
      <c r="C186" s="66" t="s">
        <v>4056</v>
      </c>
      <c r="D186" s="66" t="s">
        <v>2496</v>
      </c>
      <c r="E186" s="66" t="s">
        <v>11307</v>
      </c>
      <c r="F186" s="307"/>
    </row>
    <row r="187" spans="1:6" ht="45">
      <c r="A187" s="66">
        <v>7334</v>
      </c>
      <c r="B187" s="43" t="s">
        <v>16635</v>
      </c>
      <c r="C187" s="66" t="s">
        <v>4056</v>
      </c>
      <c r="D187" s="66" t="s">
        <v>2496</v>
      </c>
      <c r="E187" s="66" t="s">
        <v>14032</v>
      </c>
      <c r="F187" s="306"/>
    </row>
    <row r="188" spans="1:6" ht="45">
      <c r="A188" s="66">
        <v>123</v>
      </c>
      <c r="B188" s="43" t="s">
        <v>16636</v>
      </c>
      <c r="C188" s="66" t="s">
        <v>4056</v>
      </c>
      <c r="D188" s="66" t="s">
        <v>4049</v>
      </c>
      <c r="E188" s="66" t="s">
        <v>16538</v>
      </c>
      <c r="F188" s="307"/>
    </row>
    <row r="189" spans="1:6" ht="30">
      <c r="A189" s="66">
        <v>127</v>
      </c>
      <c r="B189" s="43" t="s">
        <v>16637</v>
      </c>
      <c r="C189" s="66" t="s">
        <v>4056</v>
      </c>
      <c r="D189" s="66" t="s">
        <v>2496</v>
      </c>
      <c r="E189" s="66" t="s">
        <v>10811</v>
      </c>
      <c r="F189" s="306"/>
    </row>
    <row r="190" spans="1:6" ht="30">
      <c r="A190" s="66">
        <v>133</v>
      </c>
      <c r="B190" s="43" t="s">
        <v>16638</v>
      </c>
      <c r="C190" s="66" t="s">
        <v>4056</v>
      </c>
      <c r="D190" s="66" t="s">
        <v>2496</v>
      </c>
      <c r="E190" s="66" t="s">
        <v>13809</v>
      </c>
      <c r="F190" s="307"/>
    </row>
    <row r="191" spans="1:6" ht="45">
      <c r="A191" s="66">
        <v>37538</v>
      </c>
      <c r="B191" s="43" t="s">
        <v>16639</v>
      </c>
      <c r="C191" s="66" t="s">
        <v>4057</v>
      </c>
      <c r="D191" s="66" t="s">
        <v>2496</v>
      </c>
      <c r="E191" s="66" t="s">
        <v>23781</v>
      </c>
      <c r="F191" s="306"/>
    </row>
    <row r="192" spans="1:6" ht="45">
      <c r="A192" s="66">
        <v>43617</v>
      </c>
      <c r="B192" s="43" t="s">
        <v>29168</v>
      </c>
      <c r="C192" s="66" t="s">
        <v>4056</v>
      </c>
      <c r="D192" s="66" t="s">
        <v>2496</v>
      </c>
      <c r="E192" s="66" t="s">
        <v>9810</v>
      </c>
      <c r="F192" s="307"/>
    </row>
    <row r="193" spans="1:6" ht="30">
      <c r="A193" s="66">
        <v>132</v>
      </c>
      <c r="B193" s="43" t="s">
        <v>16640</v>
      </c>
      <c r="C193" s="66" t="s">
        <v>4056</v>
      </c>
      <c r="D193" s="66" t="s">
        <v>2496</v>
      </c>
      <c r="E193" s="66" t="s">
        <v>22588</v>
      </c>
      <c r="F193" s="306"/>
    </row>
    <row r="194" spans="1:6" ht="30">
      <c r="A194" s="66">
        <v>13408</v>
      </c>
      <c r="B194" s="43" t="s">
        <v>16641</v>
      </c>
      <c r="C194" s="66" t="s">
        <v>4058</v>
      </c>
      <c r="D194" s="66" t="s">
        <v>2496</v>
      </c>
      <c r="E194" s="66" t="s">
        <v>23782</v>
      </c>
      <c r="F194" s="307"/>
    </row>
    <row r="195" spans="1:6" ht="45">
      <c r="A195" s="66">
        <v>43618</v>
      </c>
      <c r="B195" s="43" t="s">
        <v>29169</v>
      </c>
      <c r="C195" s="66" t="s">
        <v>4055</v>
      </c>
      <c r="D195" s="66" t="s">
        <v>2496</v>
      </c>
      <c r="E195" s="66" t="s">
        <v>22767</v>
      </c>
      <c r="F195" s="306"/>
    </row>
    <row r="196" spans="1:6" ht="45">
      <c r="A196" s="66">
        <v>37476</v>
      </c>
      <c r="B196" s="43" t="s">
        <v>16642</v>
      </c>
      <c r="C196" s="66" t="s">
        <v>4050</v>
      </c>
      <c r="D196" s="66" t="s">
        <v>2496</v>
      </c>
      <c r="E196" s="66" t="s">
        <v>23783</v>
      </c>
      <c r="F196" s="307"/>
    </row>
    <row r="197" spans="1:6" ht="45">
      <c r="A197" s="66">
        <v>37478</v>
      </c>
      <c r="B197" s="43" t="s">
        <v>16643</v>
      </c>
      <c r="C197" s="66" t="s">
        <v>4050</v>
      </c>
      <c r="D197" s="66" t="s">
        <v>2496</v>
      </c>
      <c r="E197" s="66" t="s">
        <v>23784</v>
      </c>
      <c r="F197" s="306"/>
    </row>
    <row r="198" spans="1:6" ht="45">
      <c r="A198" s="66">
        <v>37477</v>
      </c>
      <c r="B198" s="43" t="s">
        <v>16644</v>
      </c>
      <c r="C198" s="66" t="s">
        <v>4050</v>
      </c>
      <c r="D198" s="66" t="s">
        <v>2496</v>
      </c>
      <c r="E198" s="66" t="s">
        <v>23785</v>
      </c>
      <c r="F198" s="307"/>
    </row>
    <row r="199" spans="1:6" ht="45">
      <c r="A199" s="66">
        <v>37479</v>
      </c>
      <c r="B199" s="43" t="s">
        <v>16645</v>
      </c>
      <c r="C199" s="66" t="s">
        <v>4050</v>
      </c>
      <c r="D199" s="66" t="s">
        <v>2496</v>
      </c>
      <c r="E199" s="66" t="s">
        <v>23786</v>
      </c>
      <c r="F199" s="306"/>
    </row>
    <row r="200" spans="1:6" ht="30">
      <c r="A200" s="66">
        <v>4319</v>
      </c>
      <c r="B200" s="43" t="s">
        <v>16646</v>
      </c>
      <c r="C200" s="66" t="s">
        <v>4050</v>
      </c>
      <c r="D200" s="66" t="s">
        <v>2496</v>
      </c>
      <c r="E200" s="66" t="s">
        <v>8514</v>
      </c>
      <c r="F200" s="307"/>
    </row>
    <row r="201" spans="1:6" ht="45">
      <c r="A201" s="66">
        <v>43064</v>
      </c>
      <c r="B201" s="43" t="s">
        <v>22660</v>
      </c>
      <c r="C201" s="66" t="s">
        <v>4055</v>
      </c>
      <c r="D201" s="66" t="s">
        <v>2496</v>
      </c>
      <c r="E201" s="66" t="s">
        <v>13866</v>
      </c>
      <c r="F201" s="306"/>
    </row>
    <row r="202" spans="1:6" ht="30">
      <c r="A202" s="66">
        <v>40553</v>
      </c>
      <c r="B202" s="43" t="s">
        <v>22661</v>
      </c>
      <c r="C202" s="66" t="s">
        <v>4053</v>
      </c>
      <c r="D202" s="66" t="s">
        <v>4052</v>
      </c>
      <c r="E202" s="66" t="s">
        <v>24790</v>
      </c>
      <c r="F202" s="307"/>
    </row>
    <row r="203" spans="1:6">
      <c r="A203" s="66">
        <v>13003</v>
      </c>
      <c r="B203" s="43" t="s">
        <v>16647</v>
      </c>
      <c r="C203" s="66" t="s">
        <v>4056</v>
      </c>
      <c r="D203" s="66" t="s">
        <v>2496</v>
      </c>
      <c r="E203" s="66" t="s">
        <v>13692</v>
      </c>
      <c r="F203" s="306"/>
    </row>
    <row r="204" spans="1:6">
      <c r="A204" s="66">
        <v>6114</v>
      </c>
      <c r="B204" s="43" t="s">
        <v>16648</v>
      </c>
      <c r="C204" s="66" t="s">
        <v>4048</v>
      </c>
      <c r="D204" s="66" t="s">
        <v>2496</v>
      </c>
      <c r="E204" s="66" t="s">
        <v>23618</v>
      </c>
      <c r="F204" s="307"/>
    </row>
    <row r="205" spans="1:6">
      <c r="A205" s="66">
        <v>40912</v>
      </c>
      <c r="B205" s="43" t="s">
        <v>16649</v>
      </c>
      <c r="C205" s="66" t="s">
        <v>4059</v>
      </c>
      <c r="D205" s="66" t="s">
        <v>2496</v>
      </c>
      <c r="E205" s="66" t="s">
        <v>29170</v>
      </c>
      <c r="F205" s="306"/>
    </row>
    <row r="206" spans="1:6">
      <c r="A206" s="66">
        <v>247</v>
      </c>
      <c r="B206" s="43" t="s">
        <v>16650</v>
      </c>
      <c r="C206" s="66" t="s">
        <v>4048</v>
      </c>
      <c r="D206" s="66" t="s">
        <v>2496</v>
      </c>
      <c r="E206" s="66" t="s">
        <v>14859</v>
      </c>
      <c r="F206" s="307"/>
    </row>
    <row r="207" spans="1:6">
      <c r="A207" s="66">
        <v>40919</v>
      </c>
      <c r="B207" s="43" t="s">
        <v>16651</v>
      </c>
      <c r="C207" s="66" t="s">
        <v>4059</v>
      </c>
      <c r="D207" s="66" t="s">
        <v>2496</v>
      </c>
      <c r="E207" s="66" t="s">
        <v>29171</v>
      </c>
      <c r="F207" s="306"/>
    </row>
    <row r="208" spans="1:6">
      <c r="A208" s="66">
        <v>25958</v>
      </c>
      <c r="B208" s="43" t="s">
        <v>16652</v>
      </c>
      <c r="C208" s="66" t="s">
        <v>4048</v>
      </c>
      <c r="D208" s="66" t="s">
        <v>2496</v>
      </c>
      <c r="E208" s="66" t="s">
        <v>19318</v>
      </c>
      <c r="F208" s="307"/>
    </row>
    <row r="209" spans="1:6" ht="30">
      <c r="A209" s="66">
        <v>40984</v>
      </c>
      <c r="B209" s="43" t="s">
        <v>16653</v>
      </c>
      <c r="C209" s="66" t="s">
        <v>4059</v>
      </c>
      <c r="D209" s="66" t="s">
        <v>2496</v>
      </c>
      <c r="E209" s="66" t="s">
        <v>29172</v>
      </c>
      <c r="F209" s="306"/>
    </row>
    <row r="210" spans="1:6">
      <c r="A210" s="66">
        <v>248</v>
      </c>
      <c r="B210" s="43" t="s">
        <v>16654</v>
      </c>
      <c r="C210" s="66" t="s">
        <v>4048</v>
      </c>
      <c r="D210" s="66" t="s">
        <v>2496</v>
      </c>
      <c r="E210" s="66" t="s">
        <v>29173</v>
      </c>
      <c r="F210" s="307"/>
    </row>
    <row r="211" spans="1:6" ht="30">
      <c r="A211" s="66">
        <v>41086</v>
      </c>
      <c r="B211" s="43" t="s">
        <v>16655</v>
      </c>
      <c r="C211" s="66" t="s">
        <v>4059</v>
      </c>
      <c r="D211" s="66" t="s">
        <v>2496</v>
      </c>
      <c r="E211" s="66" t="s">
        <v>29174</v>
      </c>
      <c r="F211" s="306"/>
    </row>
    <row r="212" spans="1:6">
      <c r="A212" s="66">
        <v>34466</v>
      </c>
      <c r="B212" s="43" t="s">
        <v>16656</v>
      </c>
      <c r="C212" s="66" t="s">
        <v>4048</v>
      </c>
      <c r="D212" s="66" t="s">
        <v>2496</v>
      </c>
      <c r="E212" s="66" t="s">
        <v>29173</v>
      </c>
      <c r="F212" s="307"/>
    </row>
    <row r="213" spans="1:6">
      <c r="A213" s="66">
        <v>41083</v>
      </c>
      <c r="B213" s="43" t="s">
        <v>16657</v>
      </c>
      <c r="C213" s="66" t="s">
        <v>4059</v>
      </c>
      <c r="D213" s="66" t="s">
        <v>2496</v>
      </c>
      <c r="E213" s="66" t="s">
        <v>29174</v>
      </c>
      <c r="F213" s="306"/>
    </row>
    <row r="214" spans="1:6">
      <c r="A214" s="66">
        <v>252</v>
      </c>
      <c r="B214" s="43" t="s">
        <v>16658</v>
      </c>
      <c r="C214" s="66" t="s">
        <v>4048</v>
      </c>
      <c r="D214" s="66" t="s">
        <v>2496</v>
      </c>
      <c r="E214" s="66" t="s">
        <v>13756</v>
      </c>
      <c r="F214" s="307"/>
    </row>
    <row r="215" spans="1:6">
      <c r="A215" s="66">
        <v>40909</v>
      </c>
      <c r="B215" s="43" t="s">
        <v>16660</v>
      </c>
      <c r="C215" s="66" t="s">
        <v>4059</v>
      </c>
      <c r="D215" s="66" t="s">
        <v>2496</v>
      </c>
      <c r="E215" s="66" t="s">
        <v>29175</v>
      </c>
      <c r="F215" s="306"/>
    </row>
    <row r="216" spans="1:6">
      <c r="A216" s="66">
        <v>242</v>
      </c>
      <c r="B216" s="43" t="s">
        <v>16661</v>
      </c>
      <c r="C216" s="66" t="s">
        <v>4048</v>
      </c>
      <c r="D216" s="66" t="s">
        <v>2496</v>
      </c>
      <c r="E216" s="66" t="s">
        <v>24060</v>
      </c>
      <c r="F216" s="307"/>
    </row>
    <row r="217" spans="1:6">
      <c r="A217" s="66">
        <v>41085</v>
      </c>
      <c r="B217" s="43" t="s">
        <v>16662</v>
      </c>
      <c r="C217" s="66" t="s">
        <v>4059</v>
      </c>
      <c r="D217" s="66" t="s">
        <v>2496</v>
      </c>
      <c r="E217" s="66" t="s">
        <v>29176</v>
      </c>
      <c r="F217" s="306"/>
    </row>
    <row r="218" spans="1:6" ht="45">
      <c r="A218" s="66">
        <v>427</v>
      </c>
      <c r="B218" s="43" t="s">
        <v>16663</v>
      </c>
      <c r="C218" s="66" t="s">
        <v>4050</v>
      </c>
      <c r="D218" s="66" t="s">
        <v>2496</v>
      </c>
      <c r="E218" s="66" t="s">
        <v>9250</v>
      </c>
      <c r="F218" s="307"/>
    </row>
    <row r="219" spans="1:6" ht="45">
      <c r="A219" s="66">
        <v>417</v>
      </c>
      <c r="B219" s="43" t="s">
        <v>16664</v>
      </c>
      <c r="C219" s="66" t="s">
        <v>4050</v>
      </c>
      <c r="D219" s="66" t="s">
        <v>2496</v>
      </c>
      <c r="E219" s="66" t="s">
        <v>13698</v>
      </c>
      <c r="F219" s="306"/>
    </row>
    <row r="220" spans="1:6" ht="45">
      <c r="A220" s="66">
        <v>11273</v>
      </c>
      <c r="B220" s="43" t="s">
        <v>16665</v>
      </c>
      <c r="C220" s="66" t="s">
        <v>4050</v>
      </c>
      <c r="D220" s="66" t="s">
        <v>2496</v>
      </c>
      <c r="E220" s="66" t="s">
        <v>17241</v>
      </c>
      <c r="F220" s="307"/>
    </row>
    <row r="221" spans="1:6" ht="45">
      <c r="A221" s="66">
        <v>11272</v>
      </c>
      <c r="B221" s="43" t="s">
        <v>16666</v>
      </c>
      <c r="C221" s="66" t="s">
        <v>4050</v>
      </c>
      <c r="D221" s="66" t="s">
        <v>2496</v>
      </c>
      <c r="E221" s="66" t="s">
        <v>13921</v>
      </c>
      <c r="F221" s="306"/>
    </row>
    <row r="222" spans="1:6" ht="45">
      <c r="A222" s="66">
        <v>11275</v>
      </c>
      <c r="B222" s="43" t="s">
        <v>16667</v>
      </c>
      <c r="C222" s="66" t="s">
        <v>4050</v>
      </c>
      <c r="D222" s="66" t="s">
        <v>2496</v>
      </c>
      <c r="E222" s="66" t="s">
        <v>9013</v>
      </c>
      <c r="F222" s="307"/>
    </row>
    <row r="223" spans="1:6" ht="45">
      <c r="A223" s="66">
        <v>11274</v>
      </c>
      <c r="B223" s="43" t="s">
        <v>16668</v>
      </c>
      <c r="C223" s="66" t="s">
        <v>4050</v>
      </c>
      <c r="D223" s="66" t="s">
        <v>2496</v>
      </c>
      <c r="E223" s="66" t="s">
        <v>7969</v>
      </c>
      <c r="F223" s="306"/>
    </row>
    <row r="224" spans="1:6" ht="30">
      <c r="A224" s="66">
        <v>38470</v>
      </c>
      <c r="B224" s="43" t="s">
        <v>16669</v>
      </c>
      <c r="C224" s="66" t="s">
        <v>4050</v>
      </c>
      <c r="D224" s="66" t="s">
        <v>4049</v>
      </c>
      <c r="E224" s="66" t="s">
        <v>29177</v>
      </c>
      <c r="F224" s="307"/>
    </row>
    <row r="225" spans="1:6">
      <c r="A225" s="66">
        <v>38547</v>
      </c>
      <c r="B225" s="43" t="s">
        <v>16670</v>
      </c>
      <c r="C225" s="66" t="s">
        <v>4050</v>
      </c>
      <c r="D225" s="66" t="s">
        <v>2496</v>
      </c>
      <c r="E225" s="66" t="s">
        <v>24713</v>
      </c>
      <c r="F225" s="306"/>
    </row>
    <row r="226" spans="1:6" ht="30">
      <c r="A226" s="66">
        <v>38469</v>
      </c>
      <c r="B226" s="43" t="s">
        <v>16671</v>
      </c>
      <c r="C226" s="66" t="s">
        <v>4050</v>
      </c>
      <c r="D226" s="66" t="s">
        <v>2496</v>
      </c>
      <c r="E226" s="66" t="s">
        <v>24867</v>
      </c>
      <c r="F226" s="307"/>
    </row>
    <row r="227" spans="1:6">
      <c r="A227" s="66">
        <v>38467</v>
      </c>
      <c r="B227" s="43" t="s">
        <v>16672</v>
      </c>
      <c r="C227" s="66" t="s">
        <v>4050</v>
      </c>
      <c r="D227" s="66" t="s">
        <v>2496</v>
      </c>
      <c r="E227" s="66" t="s">
        <v>29178</v>
      </c>
      <c r="F227" s="306"/>
    </row>
    <row r="228" spans="1:6">
      <c r="A228" s="66">
        <v>38468</v>
      </c>
      <c r="B228" s="43" t="s">
        <v>16673</v>
      </c>
      <c r="C228" s="66" t="s">
        <v>4050</v>
      </c>
      <c r="D228" s="66" t="s">
        <v>2496</v>
      </c>
      <c r="E228" s="66" t="s">
        <v>26551</v>
      </c>
      <c r="F228" s="307"/>
    </row>
    <row r="229" spans="1:6" ht="30">
      <c r="A229" s="66">
        <v>38471</v>
      </c>
      <c r="B229" s="43" t="s">
        <v>16674</v>
      </c>
      <c r="C229" s="66" t="s">
        <v>4050</v>
      </c>
      <c r="D229" s="66" t="s">
        <v>2496</v>
      </c>
      <c r="E229" s="66" t="s">
        <v>28353</v>
      </c>
      <c r="F229" s="306"/>
    </row>
    <row r="230" spans="1:6">
      <c r="A230" s="66">
        <v>37370</v>
      </c>
      <c r="B230" s="43" t="s">
        <v>16675</v>
      </c>
      <c r="C230" s="66" t="s">
        <v>4048</v>
      </c>
      <c r="D230" s="66" t="s">
        <v>4049</v>
      </c>
      <c r="E230" s="66" t="s">
        <v>7957</v>
      </c>
      <c r="F230" s="307"/>
    </row>
    <row r="231" spans="1:6" ht="30">
      <c r="A231" s="66">
        <v>40862</v>
      </c>
      <c r="B231" s="43" t="s">
        <v>16676</v>
      </c>
      <c r="C231" s="66" t="s">
        <v>4059</v>
      </c>
      <c r="D231" s="66" t="s">
        <v>4049</v>
      </c>
      <c r="E231" s="66" t="s">
        <v>29179</v>
      </c>
      <c r="F231" s="306"/>
    </row>
    <row r="232" spans="1:6" ht="45">
      <c r="A232" s="66">
        <v>10658</v>
      </c>
      <c r="B232" s="43" t="s">
        <v>16677</v>
      </c>
      <c r="C232" s="66" t="s">
        <v>4050</v>
      </c>
      <c r="D232" s="66" t="s">
        <v>4052</v>
      </c>
      <c r="E232" s="66" t="s">
        <v>29180</v>
      </c>
      <c r="F232" s="307"/>
    </row>
    <row r="233" spans="1:6">
      <c r="A233" s="66">
        <v>253</v>
      </c>
      <c r="B233" s="43" t="s">
        <v>16678</v>
      </c>
      <c r="C233" s="66" t="s">
        <v>4048</v>
      </c>
      <c r="D233" s="66" t="s">
        <v>4049</v>
      </c>
      <c r="E233" s="66" t="s">
        <v>14955</v>
      </c>
      <c r="F233" s="306"/>
    </row>
    <row r="234" spans="1:6">
      <c r="A234" s="66">
        <v>40809</v>
      </c>
      <c r="B234" s="43" t="s">
        <v>16679</v>
      </c>
      <c r="C234" s="66" t="s">
        <v>4059</v>
      </c>
      <c r="D234" s="66" t="s">
        <v>2496</v>
      </c>
      <c r="E234" s="66" t="s">
        <v>29181</v>
      </c>
      <c r="F234" s="307"/>
    </row>
    <row r="235" spans="1:6" ht="75">
      <c r="A235" s="66">
        <v>42428</v>
      </c>
      <c r="B235" s="43" t="s">
        <v>22662</v>
      </c>
      <c r="C235" s="66" t="s">
        <v>4050</v>
      </c>
      <c r="D235" s="66" t="s">
        <v>4052</v>
      </c>
      <c r="E235" s="66" t="s">
        <v>23787</v>
      </c>
      <c r="F235" s="306"/>
    </row>
    <row r="236" spans="1:6">
      <c r="A236" s="66">
        <v>583</v>
      </c>
      <c r="B236" s="43" t="s">
        <v>16680</v>
      </c>
      <c r="C236" s="66" t="s">
        <v>4055</v>
      </c>
      <c r="D236" s="66" t="s">
        <v>2496</v>
      </c>
      <c r="E236" s="66" t="s">
        <v>23352</v>
      </c>
      <c r="F236" s="307"/>
    </row>
    <row r="237" spans="1:6" ht="30">
      <c r="A237" s="66">
        <v>299</v>
      </c>
      <c r="B237" s="43" t="s">
        <v>16681</v>
      </c>
      <c r="C237" s="66" t="s">
        <v>4050</v>
      </c>
      <c r="D237" s="66" t="s">
        <v>2496</v>
      </c>
      <c r="E237" s="66" t="s">
        <v>13238</v>
      </c>
      <c r="F237" s="306"/>
    </row>
    <row r="238" spans="1:6" ht="30">
      <c r="A238" s="66">
        <v>298</v>
      </c>
      <c r="B238" s="43" t="s">
        <v>16682</v>
      </c>
      <c r="C238" s="66" t="s">
        <v>4050</v>
      </c>
      <c r="D238" s="66" t="s">
        <v>2496</v>
      </c>
      <c r="E238" s="66" t="s">
        <v>29182</v>
      </c>
      <c r="F238" s="307"/>
    </row>
    <row r="239" spans="1:6" ht="30">
      <c r="A239" s="66">
        <v>295</v>
      </c>
      <c r="B239" s="43" t="s">
        <v>16683</v>
      </c>
      <c r="C239" s="66" t="s">
        <v>4050</v>
      </c>
      <c r="D239" s="66" t="s">
        <v>2496</v>
      </c>
      <c r="E239" s="66" t="s">
        <v>8562</v>
      </c>
      <c r="F239" s="306"/>
    </row>
    <row r="240" spans="1:6" ht="30">
      <c r="A240" s="66">
        <v>296</v>
      </c>
      <c r="B240" s="43" t="s">
        <v>16684</v>
      </c>
      <c r="C240" s="66" t="s">
        <v>4050</v>
      </c>
      <c r="D240" s="66" t="s">
        <v>2496</v>
      </c>
      <c r="E240" s="66" t="s">
        <v>7770</v>
      </c>
      <c r="F240" s="307"/>
    </row>
    <row r="241" spans="1:6" ht="30">
      <c r="A241" s="66">
        <v>297</v>
      </c>
      <c r="B241" s="43" t="s">
        <v>16685</v>
      </c>
      <c r="C241" s="66" t="s">
        <v>4050</v>
      </c>
      <c r="D241" s="66" t="s">
        <v>2496</v>
      </c>
      <c r="E241" s="66" t="s">
        <v>13708</v>
      </c>
      <c r="F241" s="306"/>
    </row>
    <row r="242" spans="1:6" ht="30">
      <c r="A242" s="66">
        <v>301</v>
      </c>
      <c r="B242" s="43" t="s">
        <v>16686</v>
      </c>
      <c r="C242" s="66" t="s">
        <v>4050</v>
      </c>
      <c r="D242" s="66" t="s">
        <v>4049</v>
      </c>
      <c r="E242" s="66" t="s">
        <v>13721</v>
      </c>
      <c r="F242" s="307"/>
    </row>
    <row r="243" spans="1:6" ht="30">
      <c r="A243" s="66">
        <v>300</v>
      </c>
      <c r="B243" s="43" t="s">
        <v>16687</v>
      </c>
      <c r="C243" s="66" t="s">
        <v>4050</v>
      </c>
      <c r="D243" s="66" t="s">
        <v>2496</v>
      </c>
      <c r="E243" s="66" t="s">
        <v>7863</v>
      </c>
      <c r="F243" s="306"/>
    </row>
    <row r="244" spans="1:6" ht="30">
      <c r="A244" s="66">
        <v>20084</v>
      </c>
      <c r="B244" s="43" t="s">
        <v>16688</v>
      </c>
      <c r="C244" s="66" t="s">
        <v>4050</v>
      </c>
      <c r="D244" s="66" t="s">
        <v>2496</v>
      </c>
      <c r="E244" s="66" t="s">
        <v>8562</v>
      </c>
      <c r="F244" s="307"/>
    </row>
    <row r="245" spans="1:6" ht="30">
      <c r="A245" s="66">
        <v>20085</v>
      </c>
      <c r="B245" s="43" t="s">
        <v>16689</v>
      </c>
      <c r="C245" s="66" t="s">
        <v>4050</v>
      </c>
      <c r="D245" s="66" t="s">
        <v>2496</v>
      </c>
      <c r="E245" s="66" t="s">
        <v>14013</v>
      </c>
      <c r="F245" s="306"/>
    </row>
    <row r="246" spans="1:6" ht="30">
      <c r="A246" s="66">
        <v>311</v>
      </c>
      <c r="B246" s="43" t="s">
        <v>16690</v>
      </c>
      <c r="C246" s="66" t="s">
        <v>4050</v>
      </c>
      <c r="D246" s="66" t="s">
        <v>2496</v>
      </c>
      <c r="E246" s="66" t="s">
        <v>12140</v>
      </c>
      <c r="F246" s="307"/>
    </row>
    <row r="247" spans="1:6" ht="30">
      <c r="A247" s="66">
        <v>318</v>
      </c>
      <c r="B247" s="43" t="s">
        <v>16691</v>
      </c>
      <c r="C247" s="66" t="s">
        <v>4050</v>
      </c>
      <c r="D247" s="66" t="s">
        <v>2496</v>
      </c>
      <c r="E247" s="66" t="s">
        <v>26874</v>
      </c>
      <c r="F247" s="306"/>
    </row>
    <row r="248" spans="1:6" ht="30">
      <c r="A248" s="66">
        <v>319</v>
      </c>
      <c r="B248" s="43" t="s">
        <v>16692</v>
      </c>
      <c r="C248" s="66" t="s">
        <v>4050</v>
      </c>
      <c r="D248" s="66" t="s">
        <v>2496</v>
      </c>
      <c r="E248" s="66" t="s">
        <v>23590</v>
      </c>
      <c r="F248" s="307"/>
    </row>
    <row r="249" spans="1:6" ht="30">
      <c r="A249" s="66">
        <v>320</v>
      </c>
      <c r="B249" s="43" t="s">
        <v>16693</v>
      </c>
      <c r="C249" s="66" t="s">
        <v>4050</v>
      </c>
      <c r="D249" s="66" t="s">
        <v>2496</v>
      </c>
      <c r="E249" s="66" t="s">
        <v>29183</v>
      </c>
      <c r="F249" s="306"/>
    </row>
    <row r="250" spans="1:6" ht="30">
      <c r="A250" s="66">
        <v>314</v>
      </c>
      <c r="B250" s="43" t="s">
        <v>16695</v>
      </c>
      <c r="C250" s="66" t="s">
        <v>4050</v>
      </c>
      <c r="D250" s="66" t="s">
        <v>2496</v>
      </c>
      <c r="E250" s="66" t="s">
        <v>29184</v>
      </c>
      <c r="F250" s="307"/>
    </row>
    <row r="251" spans="1:6" ht="30">
      <c r="A251" s="66">
        <v>303</v>
      </c>
      <c r="B251" s="43" t="s">
        <v>16696</v>
      </c>
      <c r="C251" s="66" t="s">
        <v>4050</v>
      </c>
      <c r="D251" s="66" t="s">
        <v>2496</v>
      </c>
      <c r="E251" s="66" t="s">
        <v>12062</v>
      </c>
      <c r="F251" s="306"/>
    </row>
    <row r="252" spans="1:6" ht="30">
      <c r="A252" s="66">
        <v>304</v>
      </c>
      <c r="B252" s="43" t="s">
        <v>16697</v>
      </c>
      <c r="C252" s="66" t="s">
        <v>4050</v>
      </c>
      <c r="D252" s="66" t="s">
        <v>2496</v>
      </c>
      <c r="E252" s="66" t="s">
        <v>23610</v>
      </c>
      <c r="F252" s="307"/>
    </row>
    <row r="253" spans="1:6" ht="30">
      <c r="A253" s="66">
        <v>305</v>
      </c>
      <c r="B253" s="43" t="s">
        <v>16698</v>
      </c>
      <c r="C253" s="66" t="s">
        <v>4050</v>
      </c>
      <c r="D253" s="66" t="s">
        <v>2496</v>
      </c>
      <c r="E253" s="66" t="s">
        <v>10215</v>
      </c>
      <c r="F253" s="306"/>
    </row>
    <row r="254" spans="1:6" ht="30">
      <c r="A254" s="66">
        <v>306</v>
      </c>
      <c r="B254" s="43" t="s">
        <v>16699</v>
      </c>
      <c r="C254" s="66" t="s">
        <v>4050</v>
      </c>
      <c r="D254" s="66" t="s">
        <v>2496</v>
      </c>
      <c r="E254" s="66" t="s">
        <v>27459</v>
      </c>
      <c r="F254" s="307"/>
    </row>
    <row r="255" spans="1:6" ht="30">
      <c r="A255" s="66">
        <v>307</v>
      </c>
      <c r="B255" s="43" t="s">
        <v>16700</v>
      </c>
      <c r="C255" s="66" t="s">
        <v>4050</v>
      </c>
      <c r="D255" s="66" t="s">
        <v>2496</v>
      </c>
      <c r="E255" s="66" t="s">
        <v>12116</v>
      </c>
      <c r="F255" s="306"/>
    </row>
    <row r="256" spans="1:6" ht="30">
      <c r="A256" s="66">
        <v>309</v>
      </c>
      <c r="B256" s="43" t="s">
        <v>16702</v>
      </c>
      <c r="C256" s="66" t="s">
        <v>4050</v>
      </c>
      <c r="D256" s="66" t="s">
        <v>2496</v>
      </c>
      <c r="E256" s="66" t="s">
        <v>21708</v>
      </c>
      <c r="F256" s="307"/>
    </row>
    <row r="257" spans="1:6" ht="30">
      <c r="A257" s="66">
        <v>310</v>
      </c>
      <c r="B257" s="43" t="s">
        <v>16703</v>
      </c>
      <c r="C257" s="66" t="s">
        <v>4050</v>
      </c>
      <c r="D257" s="66" t="s">
        <v>2496</v>
      </c>
      <c r="E257" s="66" t="s">
        <v>24455</v>
      </c>
      <c r="F257" s="306"/>
    </row>
    <row r="258" spans="1:6" ht="30">
      <c r="A258" s="66">
        <v>328</v>
      </c>
      <c r="B258" s="43" t="s">
        <v>16704</v>
      </c>
      <c r="C258" s="66" t="s">
        <v>4050</v>
      </c>
      <c r="D258" s="66" t="s">
        <v>2496</v>
      </c>
      <c r="E258" s="66" t="s">
        <v>10092</v>
      </c>
      <c r="F258" s="307"/>
    </row>
    <row r="259" spans="1:6" ht="30">
      <c r="A259" s="66">
        <v>325</v>
      </c>
      <c r="B259" s="43" t="s">
        <v>16705</v>
      </c>
      <c r="C259" s="66" t="s">
        <v>4050</v>
      </c>
      <c r="D259" s="66" t="s">
        <v>2496</v>
      </c>
      <c r="E259" s="66" t="s">
        <v>8304</v>
      </c>
      <c r="F259" s="306"/>
    </row>
    <row r="260" spans="1:6" ht="30">
      <c r="A260" s="66">
        <v>20326</v>
      </c>
      <c r="B260" s="43" t="s">
        <v>16706</v>
      </c>
      <c r="C260" s="66" t="s">
        <v>4050</v>
      </c>
      <c r="D260" s="66" t="s">
        <v>2496</v>
      </c>
      <c r="E260" s="66" t="s">
        <v>11073</v>
      </c>
      <c r="F260" s="307"/>
    </row>
    <row r="261" spans="1:6" ht="30">
      <c r="A261" s="66">
        <v>329</v>
      </c>
      <c r="B261" s="43" t="s">
        <v>16707</v>
      </c>
      <c r="C261" s="66" t="s">
        <v>4050</v>
      </c>
      <c r="D261" s="66" t="s">
        <v>2496</v>
      </c>
      <c r="E261" s="66" t="s">
        <v>10106</v>
      </c>
      <c r="F261" s="306"/>
    </row>
    <row r="262" spans="1:6" ht="30">
      <c r="A262" s="66">
        <v>308</v>
      </c>
      <c r="B262" s="43" t="s">
        <v>16708</v>
      </c>
      <c r="C262" s="66" t="s">
        <v>4050</v>
      </c>
      <c r="D262" s="66" t="s">
        <v>2496</v>
      </c>
      <c r="E262" s="66" t="s">
        <v>29185</v>
      </c>
      <c r="F262" s="307"/>
    </row>
    <row r="263" spans="1:6" ht="30">
      <c r="A263" s="66">
        <v>39642</v>
      </c>
      <c r="B263" s="43" t="s">
        <v>16709</v>
      </c>
      <c r="C263" s="66" t="s">
        <v>4050</v>
      </c>
      <c r="D263" s="66" t="s">
        <v>2496</v>
      </c>
      <c r="E263" s="66" t="s">
        <v>12298</v>
      </c>
      <c r="F263" s="306"/>
    </row>
    <row r="264" spans="1:6" ht="30">
      <c r="A264" s="66">
        <v>39641</v>
      </c>
      <c r="B264" s="43" t="s">
        <v>16710</v>
      </c>
      <c r="C264" s="66" t="s">
        <v>4050</v>
      </c>
      <c r="D264" s="66" t="s">
        <v>2496</v>
      </c>
      <c r="E264" s="66" t="s">
        <v>24427</v>
      </c>
      <c r="F264" s="307"/>
    </row>
    <row r="265" spans="1:6" ht="30">
      <c r="A265" s="66">
        <v>39643</v>
      </c>
      <c r="B265" s="43" t="s">
        <v>16711</v>
      </c>
      <c r="C265" s="66" t="s">
        <v>4050</v>
      </c>
      <c r="D265" s="66" t="s">
        <v>2496</v>
      </c>
      <c r="E265" s="66" t="s">
        <v>10857</v>
      </c>
      <c r="F265" s="306"/>
    </row>
    <row r="266" spans="1:6" ht="30">
      <c r="A266" s="66">
        <v>39644</v>
      </c>
      <c r="B266" s="43" t="s">
        <v>16712</v>
      </c>
      <c r="C266" s="66" t="s">
        <v>4050</v>
      </c>
      <c r="D266" s="66" t="s">
        <v>2496</v>
      </c>
      <c r="E266" s="66" t="s">
        <v>10198</v>
      </c>
      <c r="F266" s="307"/>
    </row>
    <row r="267" spans="1:6" ht="30">
      <c r="A267" s="66">
        <v>39645</v>
      </c>
      <c r="B267" s="43" t="s">
        <v>16713</v>
      </c>
      <c r="C267" s="66" t="s">
        <v>4050</v>
      </c>
      <c r="D267" s="66" t="s">
        <v>2496</v>
      </c>
      <c r="E267" s="66" t="s">
        <v>17824</v>
      </c>
      <c r="F267" s="306"/>
    </row>
    <row r="268" spans="1:6" ht="30">
      <c r="A268" s="66">
        <v>12548</v>
      </c>
      <c r="B268" s="43" t="s">
        <v>16714</v>
      </c>
      <c r="C268" s="66" t="s">
        <v>4050</v>
      </c>
      <c r="D268" s="66" t="s">
        <v>2496</v>
      </c>
      <c r="E268" s="66" t="s">
        <v>22159</v>
      </c>
      <c r="F268" s="307"/>
    </row>
    <row r="269" spans="1:6" ht="30">
      <c r="A269" s="66">
        <v>13113</v>
      </c>
      <c r="B269" s="43" t="s">
        <v>16715</v>
      </c>
      <c r="C269" s="66" t="s">
        <v>4050</v>
      </c>
      <c r="D269" s="66" t="s">
        <v>2496</v>
      </c>
      <c r="E269" s="66" t="s">
        <v>22792</v>
      </c>
      <c r="F269" s="306"/>
    </row>
    <row r="270" spans="1:6" ht="30">
      <c r="A270" s="66">
        <v>13114</v>
      </c>
      <c r="B270" s="43" t="s">
        <v>16716</v>
      </c>
      <c r="C270" s="66" t="s">
        <v>4050</v>
      </c>
      <c r="D270" s="66" t="s">
        <v>2496</v>
      </c>
      <c r="E270" s="66" t="s">
        <v>17013</v>
      </c>
      <c r="F270" s="307"/>
    </row>
    <row r="271" spans="1:6" ht="30">
      <c r="A271" s="66">
        <v>12530</v>
      </c>
      <c r="B271" s="43" t="s">
        <v>16717</v>
      </c>
      <c r="C271" s="66" t="s">
        <v>4050</v>
      </c>
      <c r="D271" s="66" t="s">
        <v>2496</v>
      </c>
      <c r="E271" s="66" t="s">
        <v>22480</v>
      </c>
      <c r="F271" s="306"/>
    </row>
    <row r="272" spans="1:6" ht="30">
      <c r="A272" s="66">
        <v>12531</v>
      </c>
      <c r="B272" s="43" t="s">
        <v>16718</v>
      </c>
      <c r="C272" s="66" t="s">
        <v>4050</v>
      </c>
      <c r="D272" s="66" t="s">
        <v>2496</v>
      </c>
      <c r="E272" s="66" t="s">
        <v>22693</v>
      </c>
      <c r="F272" s="307"/>
    </row>
    <row r="273" spans="1:6" ht="30">
      <c r="A273" s="66">
        <v>12532</v>
      </c>
      <c r="B273" s="43" t="s">
        <v>16719</v>
      </c>
      <c r="C273" s="66" t="s">
        <v>4050</v>
      </c>
      <c r="D273" s="66" t="s">
        <v>2496</v>
      </c>
      <c r="E273" s="66" t="s">
        <v>23672</v>
      </c>
      <c r="F273" s="306"/>
    </row>
    <row r="274" spans="1:6" ht="30">
      <c r="A274" s="66">
        <v>12533</v>
      </c>
      <c r="B274" s="43" t="s">
        <v>16720</v>
      </c>
      <c r="C274" s="66" t="s">
        <v>4050</v>
      </c>
      <c r="D274" s="66" t="s">
        <v>2496</v>
      </c>
      <c r="E274" s="66" t="s">
        <v>23788</v>
      </c>
      <c r="F274" s="307"/>
    </row>
    <row r="275" spans="1:6" ht="30">
      <c r="A275" s="66">
        <v>12544</v>
      </c>
      <c r="B275" s="43" t="s">
        <v>16721</v>
      </c>
      <c r="C275" s="66" t="s">
        <v>4050</v>
      </c>
      <c r="D275" s="66" t="s">
        <v>2496</v>
      </c>
      <c r="E275" s="66" t="s">
        <v>23789</v>
      </c>
      <c r="F275" s="306"/>
    </row>
    <row r="276" spans="1:6" ht="30">
      <c r="A276" s="66">
        <v>12546</v>
      </c>
      <c r="B276" s="43" t="s">
        <v>16722</v>
      </c>
      <c r="C276" s="66" t="s">
        <v>4050</v>
      </c>
      <c r="D276" s="66" t="s">
        <v>2496</v>
      </c>
      <c r="E276" s="66" t="s">
        <v>23790</v>
      </c>
      <c r="F276" s="307"/>
    </row>
    <row r="277" spans="1:6" ht="30">
      <c r="A277" s="66">
        <v>12547</v>
      </c>
      <c r="B277" s="43" t="s">
        <v>16723</v>
      </c>
      <c r="C277" s="66" t="s">
        <v>4050</v>
      </c>
      <c r="D277" s="66" t="s">
        <v>2496</v>
      </c>
      <c r="E277" s="66" t="s">
        <v>23791</v>
      </c>
      <c r="F277" s="306"/>
    </row>
    <row r="278" spans="1:6" ht="30">
      <c r="A278" s="66">
        <v>12551</v>
      </c>
      <c r="B278" s="43" t="s">
        <v>16724</v>
      </c>
      <c r="C278" s="66" t="s">
        <v>4050</v>
      </c>
      <c r="D278" s="66" t="s">
        <v>2496</v>
      </c>
      <c r="E278" s="66" t="s">
        <v>23792</v>
      </c>
      <c r="F278" s="307"/>
    </row>
    <row r="279" spans="1:6" ht="30">
      <c r="A279" s="66">
        <v>12563</v>
      </c>
      <c r="B279" s="43" t="s">
        <v>16725</v>
      </c>
      <c r="C279" s="66" t="s">
        <v>4050</v>
      </c>
      <c r="D279" s="66" t="s">
        <v>2496</v>
      </c>
      <c r="E279" s="66" t="s">
        <v>23793</v>
      </c>
      <c r="F279" s="306"/>
    </row>
    <row r="280" spans="1:6" ht="30">
      <c r="A280" s="66">
        <v>12565</v>
      </c>
      <c r="B280" s="43" t="s">
        <v>16726</v>
      </c>
      <c r="C280" s="66" t="s">
        <v>4050</v>
      </c>
      <c r="D280" s="66" t="s">
        <v>2496</v>
      </c>
      <c r="E280" s="66" t="s">
        <v>23794</v>
      </c>
      <c r="F280" s="307"/>
    </row>
    <row r="281" spans="1:6" ht="30">
      <c r="A281" s="66">
        <v>12567</v>
      </c>
      <c r="B281" s="43" t="s">
        <v>16727</v>
      </c>
      <c r="C281" s="66" t="s">
        <v>4050</v>
      </c>
      <c r="D281" s="66" t="s">
        <v>2496</v>
      </c>
      <c r="E281" s="66" t="s">
        <v>23795</v>
      </c>
      <c r="F281" s="306"/>
    </row>
    <row r="282" spans="1:6" ht="30">
      <c r="A282" s="66">
        <v>12568</v>
      </c>
      <c r="B282" s="43" t="s">
        <v>16728</v>
      </c>
      <c r="C282" s="66" t="s">
        <v>4050</v>
      </c>
      <c r="D282" s="66" t="s">
        <v>2496</v>
      </c>
      <c r="E282" s="66" t="s">
        <v>23796</v>
      </c>
      <c r="F282" s="307"/>
    </row>
    <row r="283" spans="1:6" ht="30">
      <c r="A283" s="66">
        <v>11789</v>
      </c>
      <c r="B283" s="43" t="s">
        <v>16729</v>
      </c>
      <c r="C283" s="66" t="s">
        <v>4050</v>
      </c>
      <c r="D283" s="66" t="s">
        <v>2496</v>
      </c>
      <c r="E283" s="66" t="s">
        <v>13233</v>
      </c>
      <c r="F283" s="306"/>
    </row>
    <row r="284" spans="1:6" ht="60">
      <c r="A284" s="66">
        <v>20975</v>
      </c>
      <c r="B284" s="43" t="s">
        <v>16730</v>
      </c>
      <c r="C284" s="66" t="s">
        <v>4050</v>
      </c>
      <c r="D284" s="66" t="s">
        <v>2496</v>
      </c>
      <c r="E284" s="66" t="s">
        <v>13855</v>
      </c>
      <c r="F284" s="307"/>
    </row>
    <row r="285" spans="1:6" ht="60">
      <c r="A285" s="66">
        <v>20976</v>
      </c>
      <c r="B285" s="43" t="s">
        <v>16731</v>
      </c>
      <c r="C285" s="66" t="s">
        <v>4050</v>
      </c>
      <c r="D285" s="66" t="s">
        <v>2496</v>
      </c>
      <c r="E285" s="66" t="s">
        <v>22604</v>
      </c>
      <c r="F285" s="306"/>
    </row>
    <row r="286" spans="1:6" ht="30">
      <c r="A286" s="66">
        <v>40340</v>
      </c>
      <c r="B286" s="43" t="s">
        <v>16732</v>
      </c>
      <c r="C286" s="66" t="s">
        <v>4050</v>
      </c>
      <c r="D286" s="66" t="s">
        <v>2496</v>
      </c>
      <c r="E286" s="66" t="s">
        <v>28994</v>
      </c>
      <c r="F286" s="307"/>
    </row>
    <row r="287" spans="1:6" ht="30">
      <c r="A287" s="66">
        <v>40341</v>
      </c>
      <c r="B287" s="43" t="s">
        <v>16734</v>
      </c>
      <c r="C287" s="66" t="s">
        <v>4050</v>
      </c>
      <c r="D287" s="66" t="s">
        <v>2496</v>
      </c>
      <c r="E287" s="66" t="s">
        <v>29186</v>
      </c>
      <c r="F287" s="306"/>
    </row>
    <row r="288" spans="1:6" ht="30">
      <c r="A288" s="66">
        <v>40342</v>
      </c>
      <c r="B288" s="43" t="s">
        <v>16735</v>
      </c>
      <c r="C288" s="66" t="s">
        <v>4050</v>
      </c>
      <c r="D288" s="66" t="s">
        <v>2496</v>
      </c>
      <c r="E288" s="66" t="s">
        <v>26624</v>
      </c>
      <c r="F288" s="307"/>
    </row>
    <row r="289" spans="1:6" ht="30">
      <c r="A289" s="66">
        <v>40343</v>
      </c>
      <c r="B289" s="43" t="s">
        <v>16736</v>
      </c>
      <c r="C289" s="66" t="s">
        <v>4050</v>
      </c>
      <c r="D289" s="66" t="s">
        <v>2496</v>
      </c>
      <c r="E289" s="66" t="s">
        <v>25210</v>
      </c>
      <c r="F289" s="306"/>
    </row>
    <row r="290" spans="1:6" ht="30">
      <c r="A290" s="66">
        <v>40344</v>
      </c>
      <c r="B290" s="43" t="s">
        <v>16737</v>
      </c>
      <c r="C290" s="66" t="s">
        <v>4050</v>
      </c>
      <c r="D290" s="66" t="s">
        <v>2496</v>
      </c>
      <c r="E290" s="66" t="s">
        <v>29187</v>
      </c>
      <c r="F290" s="307"/>
    </row>
    <row r="291" spans="1:6" ht="30">
      <c r="A291" s="66">
        <v>40345</v>
      </c>
      <c r="B291" s="43" t="s">
        <v>16738</v>
      </c>
      <c r="C291" s="66" t="s">
        <v>4050</v>
      </c>
      <c r="D291" s="66" t="s">
        <v>2496</v>
      </c>
      <c r="E291" s="66" t="s">
        <v>29188</v>
      </c>
      <c r="F291" s="306"/>
    </row>
    <row r="292" spans="1:6" ht="30">
      <c r="A292" s="66">
        <v>40346</v>
      </c>
      <c r="B292" s="43" t="s">
        <v>16739</v>
      </c>
      <c r="C292" s="66" t="s">
        <v>4050</v>
      </c>
      <c r="D292" s="66" t="s">
        <v>2496</v>
      </c>
      <c r="E292" s="66" t="s">
        <v>29189</v>
      </c>
      <c r="F292" s="307"/>
    </row>
    <row r="293" spans="1:6" ht="30">
      <c r="A293" s="66">
        <v>40347</v>
      </c>
      <c r="B293" s="43" t="s">
        <v>16740</v>
      </c>
      <c r="C293" s="66" t="s">
        <v>4050</v>
      </c>
      <c r="D293" s="66" t="s">
        <v>2496</v>
      </c>
      <c r="E293" s="66" t="s">
        <v>29190</v>
      </c>
      <c r="F293" s="306"/>
    </row>
    <row r="294" spans="1:6" ht="30">
      <c r="A294" s="66">
        <v>38840</v>
      </c>
      <c r="B294" s="43" t="s">
        <v>16741</v>
      </c>
      <c r="C294" s="66" t="s">
        <v>4050</v>
      </c>
      <c r="D294" s="66" t="s">
        <v>4052</v>
      </c>
      <c r="E294" s="66" t="s">
        <v>14017</v>
      </c>
      <c r="F294" s="307"/>
    </row>
    <row r="295" spans="1:6" ht="30">
      <c r="A295" s="66">
        <v>38841</v>
      </c>
      <c r="B295" s="43" t="s">
        <v>16742</v>
      </c>
      <c r="C295" s="66" t="s">
        <v>4050</v>
      </c>
      <c r="D295" s="66" t="s">
        <v>4052</v>
      </c>
      <c r="E295" s="66" t="s">
        <v>13733</v>
      </c>
      <c r="F295" s="306"/>
    </row>
    <row r="296" spans="1:6" ht="30">
      <c r="A296" s="66">
        <v>38842</v>
      </c>
      <c r="B296" s="43" t="s">
        <v>16743</v>
      </c>
      <c r="C296" s="66" t="s">
        <v>4050</v>
      </c>
      <c r="D296" s="66" t="s">
        <v>4052</v>
      </c>
      <c r="E296" s="66" t="s">
        <v>12213</v>
      </c>
      <c r="F296" s="307"/>
    </row>
    <row r="297" spans="1:6" ht="30">
      <c r="A297" s="66">
        <v>38843</v>
      </c>
      <c r="B297" s="43" t="s">
        <v>16744</v>
      </c>
      <c r="C297" s="66" t="s">
        <v>4050</v>
      </c>
      <c r="D297" s="66" t="s">
        <v>4052</v>
      </c>
      <c r="E297" s="66" t="s">
        <v>11605</v>
      </c>
      <c r="F297" s="306"/>
    </row>
    <row r="298" spans="1:6" ht="60">
      <c r="A298" s="66">
        <v>13761</v>
      </c>
      <c r="B298" s="43" t="s">
        <v>16745</v>
      </c>
      <c r="C298" s="66" t="s">
        <v>4050</v>
      </c>
      <c r="D298" s="66" t="s">
        <v>2496</v>
      </c>
      <c r="E298" s="66" t="s">
        <v>29191</v>
      </c>
      <c r="F298" s="307"/>
    </row>
    <row r="299" spans="1:6" ht="75">
      <c r="A299" s="66">
        <v>12888</v>
      </c>
      <c r="B299" s="43" t="s">
        <v>16746</v>
      </c>
      <c r="C299" s="66" t="s">
        <v>4060</v>
      </c>
      <c r="D299" s="66" t="s">
        <v>4052</v>
      </c>
      <c r="E299" s="66" t="s">
        <v>24450</v>
      </c>
      <c r="F299" s="306"/>
    </row>
    <row r="300" spans="1:6" ht="45">
      <c r="A300" s="66">
        <v>12889</v>
      </c>
      <c r="B300" s="43" t="s">
        <v>16747</v>
      </c>
      <c r="C300" s="66" t="s">
        <v>4060</v>
      </c>
      <c r="D300" s="66" t="s">
        <v>4052</v>
      </c>
      <c r="E300" s="66" t="s">
        <v>29192</v>
      </c>
      <c r="F300" s="307"/>
    </row>
    <row r="301" spans="1:6" ht="60">
      <c r="A301" s="66">
        <v>4814</v>
      </c>
      <c r="B301" s="43" t="s">
        <v>16748</v>
      </c>
      <c r="C301" s="66" t="s">
        <v>4050</v>
      </c>
      <c r="D301" s="66" t="s">
        <v>4052</v>
      </c>
      <c r="E301" s="66" t="s">
        <v>29193</v>
      </c>
      <c r="F301" s="306"/>
    </row>
    <row r="302" spans="1:6" ht="30">
      <c r="A302" s="66">
        <v>25967</v>
      </c>
      <c r="B302" s="43" t="s">
        <v>16749</v>
      </c>
      <c r="C302" s="66" t="s">
        <v>4050</v>
      </c>
      <c r="D302" s="66" t="s">
        <v>4052</v>
      </c>
      <c r="E302" s="66" t="s">
        <v>29194</v>
      </c>
      <c r="F302" s="307"/>
    </row>
    <row r="303" spans="1:6">
      <c r="A303" s="66">
        <v>6122</v>
      </c>
      <c r="B303" s="43" t="s">
        <v>16750</v>
      </c>
      <c r="C303" s="66" t="s">
        <v>4048</v>
      </c>
      <c r="D303" s="66" t="s">
        <v>2496</v>
      </c>
      <c r="E303" s="66" t="s">
        <v>29195</v>
      </c>
      <c r="F303" s="306"/>
    </row>
    <row r="304" spans="1:6" ht="30">
      <c r="A304" s="66">
        <v>40810</v>
      </c>
      <c r="B304" s="43" t="s">
        <v>16751</v>
      </c>
      <c r="C304" s="66" t="s">
        <v>4059</v>
      </c>
      <c r="D304" s="66" t="s">
        <v>2496</v>
      </c>
      <c r="E304" s="66" t="s">
        <v>29196</v>
      </c>
      <c r="F304" s="307"/>
    </row>
    <row r="305" spans="1:6" ht="45">
      <c r="A305" s="66">
        <v>21100</v>
      </c>
      <c r="B305" s="43" t="s">
        <v>16752</v>
      </c>
      <c r="C305" s="66" t="s">
        <v>4050</v>
      </c>
      <c r="D305" s="66" t="s">
        <v>2496</v>
      </c>
      <c r="E305" s="66" t="s">
        <v>29197</v>
      </c>
      <c r="F305" s="306"/>
    </row>
    <row r="306" spans="1:6" ht="60">
      <c r="A306" s="66">
        <v>11816</v>
      </c>
      <c r="B306" s="43" t="s">
        <v>16753</v>
      </c>
      <c r="C306" s="66" t="s">
        <v>4050</v>
      </c>
      <c r="D306" s="66" t="s">
        <v>4049</v>
      </c>
      <c r="E306" s="66" t="s">
        <v>29198</v>
      </c>
      <c r="F306" s="307"/>
    </row>
    <row r="307" spans="1:6" ht="60">
      <c r="A307" s="66">
        <v>11814</v>
      </c>
      <c r="B307" s="43" t="s">
        <v>16754</v>
      </c>
      <c r="C307" s="66" t="s">
        <v>4050</v>
      </c>
      <c r="D307" s="66" t="s">
        <v>2496</v>
      </c>
      <c r="E307" s="66" t="s">
        <v>29199</v>
      </c>
      <c r="F307" s="306"/>
    </row>
    <row r="308" spans="1:6" ht="75">
      <c r="A308" s="66">
        <v>14186</v>
      </c>
      <c r="B308" s="43" t="s">
        <v>16755</v>
      </c>
      <c r="C308" s="66" t="s">
        <v>4050</v>
      </c>
      <c r="D308" s="66" t="s">
        <v>2496</v>
      </c>
      <c r="E308" s="66" t="s">
        <v>29200</v>
      </c>
      <c r="F308" s="307"/>
    </row>
    <row r="309" spans="1:6" ht="60">
      <c r="A309" s="66">
        <v>14185</v>
      </c>
      <c r="B309" s="43" t="s">
        <v>16756</v>
      </c>
      <c r="C309" s="66" t="s">
        <v>4050</v>
      </c>
      <c r="D309" s="66" t="s">
        <v>2496</v>
      </c>
      <c r="E309" s="66" t="s">
        <v>29201</v>
      </c>
      <c r="F309" s="306"/>
    </row>
    <row r="310" spans="1:6" ht="60">
      <c r="A310" s="66">
        <v>11811</v>
      </c>
      <c r="B310" s="43" t="s">
        <v>16757</v>
      </c>
      <c r="C310" s="66" t="s">
        <v>4050</v>
      </c>
      <c r="D310" s="66" t="s">
        <v>2496</v>
      </c>
      <c r="E310" s="66" t="s">
        <v>29202</v>
      </c>
      <c r="F310" s="307"/>
    </row>
    <row r="311" spans="1:6" ht="30">
      <c r="A311" s="66">
        <v>26038</v>
      </c>
      <c r="B311" s="43" t="s">
        <v>16758</v>
      </c>
      <c r="C311" s="66" t="s">
        <v>4050</v>
      </c>
      <c r="D311" s="66" t="s">
        <v>4052</v>
      </c>
      <c r="E311" s="66" t="s">
        <v>22663</v>
      </c>
      <c r="F311" s="306"/>
    </row>
    <row r="312" spans="1:6" ht="45">
      <c r="A312" s="66">
        <v>34482</v>
      </c>
      <c r="B312" s="43" t="s">
        <v>16759</v>
      </c>
      <c r="C312" s="66" t="s">
        <v>4050</v>
      </c>
      <c r="D312" s="66" t="s">
        <v>2496</v>
      </c>
      <c r="E312" s="66" t="s">
        <v>29203</v>
      </c>
      <c r="F312" s="307"/>
    </row>
    <row r="313" spans="1:6" ht="45">
      <c r="A313" s="66">
        <v>34469</v>
      </c>
      <c r="B313" s="43" t="s">
        <v>16760</v>
      </c>
      <c r="C313" s="66" t="s">
        <v>4050</v>
      </c>
      <c r="D313" s="66" t="s">
        <v>2496</v>
      </c>
      <c r="E313" s="66" t="s">
        <v>29204</v>
      </c>
      <c r="F313" s="306"/>
    </row>
    <row r="314" spans="1:6" ht="45">
      <c r="A314" s="66">
        <v>34472</v>
      </c>
      <c r="B314" s="43" t="s">
        <v>16761</v>
      </c>
      <c r="C314" s="66" t="s">
        <v>4050</v>
      </c>
      <c r="D314" s="66" t="s">
        <v>4049</v>
      </c>
      <c r="E314" s="66" t="s">
        <v>29205</v>
      </c>
      <c r="F314" s="307"/>
    </row>
    <row r="315" spans="1:6" ht="45">
      <c r="A315" s="66">
        <v>34476</v>
      </c>
      <c r="B315" s="43" t="s">
        <v>16762</v>
      </c>
      <c r="C315" s="66" t="s">
        <v>4050</v>
      </c>
      <c r="D315" s="66" t="s">
        <v>2496</v>
      </c>
      <c r="E315" s="66" t="s">
        <v>29206</v>
      </c>
      <c r="F315" s="306"/>
    </row>
    <row r="316" spans="1:6" ht="45">
      <c r="A316" s="66">
        <v>34477</v>
      </c>
      <c r="B316" s="43" t="s">
        <v>16763</v>
      </c>
      <c r="C316" s="66" t="s">
        <v>4050</v>
      </c>
      <c r="D316" s="66" t="s">
        <v>2496</v>
      </c>
      <c r="E316" s="66" t="s">
        <v>29207</v>
      </c>
      <c r="F316" s="307"/>
    </row>
    <row r="317" spans="1:6" ht="60">
      <c r="A317" s="66">
        <v>42425</v>
      </c>
      <c r="B317" s="43" t="s">
        <v>24956</v>
      </c>
      <c r="C317" s="66" t="s">
        <v>4050</v>
      </c>
      <c r="D317" s="66" t="s">
        <v>2496</v>
      </c>
      <c r="E317" s="66" t="s">
        <v>29208</v>
      </c>
      <c r="F317" s="306"/>
    </row>
    <row r="318" spans="1:6" ht="60">
      <c r="A318" s="66">
        <v>42422</v>
      </c>
      <c r="B318" s="43" t="s">
        <v>24957</v>
      </c>
      <c r="C318" s="66" t="s">
        <v>4050</v>
      </c>
      <c r="D318" s="66" t="s">
        <v>4049</v>
      </c>
      <c r="E318" s="66" t="s">
        <v>29209</v>
      </c>
      <c r="F318" s="307"/>
    </row>
    <row r="319" spans="1:6" ht="60">
      <c r="A319" s="66">
        <v>42424</v>
      </c>
      <c r="B319" s="43" t="s">
        <v>24958</v>
      </c>
      <c r="C319" s="66" t="s">
        <v>4050</v>
      </c>
      <c r="D319" s="66" t="s">
        <v>2496</v>
      </c>
      <c r="E319" s="66" t="s">
        <v>29210</v>
      </c>
      <c r="F319" s="306"/>
    </row>
    <row r="320" spans="1:6" ht="60">
      <c r="A320" s="66">
        <v>42416</v>
      </c>
      <c r="B320" s="43" t="s">
        <v>24959</v>
      </c>
      <c r="C320" s="66" t="s">
        <v>4050</v>
      </c>
      <c r="D320" s="66" t="s">
        <v>2496</v>
      </c>
      <c r="E320" s="66" t="s">
        <v>29211</v>
      </c>
      <c r="F320" s="307"/>
    </row>
    <row r="321" spans="1:6" ht="60">
      <c r="A321" s="66">
        <v>42417</v>
      </c>
      <c r="B321" s="43" t="s">
        <v>24960</v>
      </c>
      <c r="C321" s="66" t="s">
        <v>4050</v>
      </c>
      <c r="D321" s="66" t="s">
        <v>2496</v>
      </c>
      <c r="E321" s="66" t="s">
        <v>29212</v>
      </c>
      <c r="F321" s="306"/>
    </row>
    <row r="322" spans="1:6" ht="60">
      <c r="A322" s="66">
        <v>42419</v>
      </c>
      <c r="B322" s="43" t="s">
        <v>24961</v>
      </c>
      <c r="C322" s="66" t="s">
        <v>4050</v>
      </c>
      <c r="D322" s="66" t="s">
        <v>2496</v>
      </c>
      <c r="E322" s="66" t="s">
        <v>29213</v>
      </c>
      <c r="F322" s="307"/>
    </row>
    <row r="323" spans="1:6" ht="60">
      <c r="A323" s="66">
        <v>42420</v>
      </c>
      <c r="B323" s="43" t="s">
        <v>24962</v>
      </c>
      <c r="C323" s="66" t="s">
        <v>4050</v>
      </c>
      <c r="D323" s="66" t="s">
        <v>2496</v>
      </c>
      <c r="E323" s="66" t="s">
        <v>29214</v>
      </c>
      <c r="F323" s="306"/>
    </row>
    <row r="324" spans="1:6" ht="60">
      <c r="A324" s="66">
        <v>42421</v>
      </c>
      <c r="B324" s="43" t="s">
        <v>24963</v>
      </c>
      <c r="C324" s="66" t="s">
        <v>4050</v>
      </c>
      <c r="D324" s="66" t="s">
        <v>2496</v>
      </c>
      <c r="E324" s="66" t="s">
        <v>29215</v>
      </c>
      <c r="F324" s="307"/>
    </row>
    <row r="325" spans="1:6" ht="60">
      <c r="A325" s="66">
        <v>39556</v>
      </c>
      <c r="B325" s="43" t="s">
        <v>24964</v>
      </c>
      <c r="C325" s="66" t="s">
        <v>4050</v>
      </c>
      <c r="D325" s="66" t="s">
        <v>2496</v>
      </c>
      <c r="E325" s="66" t="s">
        <v>29216</v>
      </c>
      <c r="F325" s="306"/>
    </row>
    <row r="326" spans="1:6" ht="60">
      <c r="A326" s="66">
        <v>39557</v>
      </c>
      <c r="B326" s="43" t="s">
        <v>24965</v>
      </c>
      <c r="C326" s="66" t="s">
        <v>4050</v>
      </c>
      <c r="D326" s="66" t="s">
        <v>2496</v>
      </c>
      <c r="E326" s="66" t="s">
        <v>29217</v>
      </c>
      <c r="F326" s="307"/>
    </row>
    <row r="327" spans="1:6" ht="60">
      <c r="A327" s="66">
        <v>39558</v>
      </c>
      <c r="B327" s="43" t="s">
        <v>24966</v>
      </c>
      <c r="C327" s="66" t="s">
        <v>4050</v>
      </c>
      <c r="D327" s="66" t="s">
        <v>2496</v>
      </c>
      <c r="E327" s="66" t="s">
        <v>29218</v>
      </c>
      <c r="F327" s="306"/>
    </row>
    <row r="328" spans="1:6" ht="60">
      <c r="A328" s="66">
        <v>39559</v>
      </c>
      <c r="B328" s="43" t="s">
        <v>24967</v>
      </c>
      <c r="C328" s="66" t="s">
        <v>4050</v>
      </c>
      <c r="D328" s="66" t="s">
        <v>2496</v>
      </c>
      <c r="E328" s="66" t="s">
        <v>29219</v>
      </c>
      <c r="F328" s="307"/>
    </row>
    <row r="329" spans="1:6" ht="60">
      <c r="A329" s="66">
        <v>39560</v>
      </c>
      <c r="B329" s="43" t="s">
        <v>24968</v>
      </c>
      <c r="C329" s="66" t="s">
        <v>4050</v>
      </c>
      <c r="D329" s="66" t="s">
        <v>2496</v>
      </c>
      <c r="E329" s="66" t="s">
        <v>29220</v>
      </c>
      <c r="F329" s="306"/>
    </row>
    <row r="330" spans="1:6" ht="60">
      <c r="A330" s="66">
        <v>39561</v>
      </c>
      <c r="B330" s="43" t="s">
        <v>24969</v>
      </c>
      <c r="C330" s="66" t="s">
        <v>4050</v>
      </c>
      <c r="D330" s="66" t="s">
        <v>2496</v>
      </c>
      <c r="E330" s="66" t="s">
        <v>29221</v>
      </c>
      <c r="F330" s="307"/>
    </row>
    <row r="331" spans="1:6" ht="60">
      <c r="A331" s="66">
        <v>39555</v>
      </c>
      <c r="B331" s="43" t="s">
        <v>24970</v>
      </c>
      <c r="C331" s="66" t="s">
        <v>4050</v>
      </c>
      <c r="D331" s="66" t="s">
        <v>2496</v>
      </c>
      <c r="E331" s="66" t="s">
        <v>29222</v>
      </c>
      <c r="F331" s="306"/>
    </row>
    <row r="332" spans="1:6" ht="60">
      <c r="A332" s="66">
        <v>39548</v>
      </c>
      <c r="B332" s="43" t="s">
        <v>24971</v>
      </c>
      <c r="C332" s="66" t="s">
        <v>4050</v>
      </c>
      <c r="D332" s="66" t="s">
        <v>2496</v>
      </c>
      <c r="E332" s="66" t="s">
        <v>29223</v>
      </c>
      <c r="F332" s="307"/>
    </row>
    <row r="333" spans="1:6" ht="60">
      <c r="A333" s="66">
        <v>39554</v>
      </c>
      <c r="B333" s="43" t="s">
        <v>24972</v>
      </c>
      <c r="C333" s="66" t="s">
        <v>4050</v>
      </c>
      <c r="D333" s="66" t="s">
        <v>2496</v>
      </c>
      <c r="E333" s="66" t="s">
        <v>29224</v>
      </c>
      <c r="F333" s="306"/>
    </row>
    <row r="334" spans="1:6" ht="60">
      <c r="A334" s="66">
        <v>39550</v>
      </c>
      <c r="B334" s="43" t="s">
        <v>24973</v>
      </c>
      <c r="C334" s="66" t="s">
        <v>4050</v>
      </c>
      <c r="D334" s="66" t="s">
        <v>2496</v>
      </c>
      <c r="E334" s="66" t="s">
        <v>29225</v>
      </c>
      <c r="F334" s="307"/>
    </row>
    <row r="335" spans="1:6" ht="60">
      <c r="A335" s="66">
        <v>39551</v>
      </c>
      <c r="B335" s="43" t="s">
        <v>24974</v>
      </c>
      <c r="C335" s="66" t="s">
        <v>4050</v>
      </c>
      <c r="D335" s="66" t="s">
        <v>2496</v>
      </c>
      <c r="E335" s="66" t="s">
        <v>29226</v>
      </c>
      <c r="F335" s="306"/>
    </row>
    <row r="336" spans="1:6" ht="30">
      <c r="A336" s="66">
        <v>39580</v>
      </c>
      <c r="B336" s="43" t="s">
        <v>16764</v>
      </c>
      <c r="C336" s="66" t="s">
        <v>4050</v>
      </c>
      <c r="D336" s="66" t="s">
        <v>2496</v>
      </c>
      <c r="E336" s="66" t="s">
        <v>29227</v>
      </c>
      <c r="F336" s="307"/>
    </row>
    <row r="337" spans="1:6" ht="30">
      <c r="A337" s="66">
        <v>39577</v>
      </c>
      <c r="B337" s="43" t="s">
        <v>16765</v>
      </c>
      <c r="C337" s="66" t="s">
        <v>4050</v>
      </c>
      <c r="D337" s="66" t="s">
        <v>2496</v>
      </c>
      <c r="E337" s="66" t="s">
        <v>29228</v>
      </c>
      <c r="F337" s="306"/>
    </row>
    <row r="338" spans="1:6" ht="30">
      <c r="A338" s="66">
        <v>39578</v>
      </c>
      <c r="B338" s="43" t="s">
        <v>16766</v>
      </c>
      <c r="C338" s="66" t="s">
        <v>4050</v>
      </c>
      <c r="D338" s="66" t="s">
        <v>2496</v>
      </c>
      <c r="E338" s="66" t="s">
        <v>29229</v>
      </c>
      <c r="F338" s="307"/>
    </row>
    <row r="339" spans="1:6" ht="30">
      <c r="A339" s="66">
        <v>39579</v>
      </c>
      <c r="B339" s="43" t="s">
        <v>16767</v>
      </c>
      <c r="C339" s="66" t="s">
        <v>4050</v>
      </c>
      <c r="D339" s="66" t="s">
        <v>2496</v>
      </c>
      <c r="E339" s="66" t="s">
        <v>29230</v>
      </c>
      <c r="F339" s="306"/>
    </row>
    <row r="340" spans="1:6" ht="60">
      <c r="A340" s="66">
        <v>39826</v>
      </c>
      <c r="B340" s="43" t="s">
        <v>24975</v>
      </c>
      <c r="C340" s="66" t="s">
        <v>4050</v>
      </c>
      <c r="D340" s="66" t="s">
        <v>2496</v>
      </c>
      <c r="E340" s="66" t="s">
        <v>29231</v>
      </c>
      <c r="F340" s="307"/>
    </row>
    <row r="341" spans="1:6" ht="30">
      <c r="A341" s="66">
        <v>10700</v>
      </c>
      <c r="B341" s="43" t="s">
        <v>16768</v>
      </c>
      <c r="C341" s="66" t="s">
        <v>4050</v>
      </c>
      <c r="D341" s="66" t="s">
        <v>4052</v>
      </c>
      <c r="E341" s="66" t="s">
        <v>29232</v>
      </c>
      <c r="F341" s="306"/>
    </row>
    <row r="342" spans="1:6" ht="30">
      <c r="A342" s="66">
        <v>346</v>
      </c>
      <c r="B342" s="43" t="s">
        <v>16769</v>
      </c>
      <c r="C342" s="66" t="s">
        <v>4055</v>
      </c>
      <c r="D342" s="66" t="s">
        <v>2496</v>
      </c>
      <c r="E342" s="66" t="s">
        <v>14532</v>
      </c>
      <c r="F342" s="307"/>
    </row>
    <row r="343" spans="1:6" ht="30">
      <c r="A343" s="66">
        <v>3312</v>
      </c>
      <c r="B343" s="43" t="s">
        <v>16770</v>
      </c>
      <c r="C343" s="66" t="s">
        <v>4055</v>
      </c>
      <c r="D343" s="66" t="s">
        <v>4052</v>
      </c>
      <c r="E343" s="66" t="s">
        <v>22487</v>
      </c>
      <c r="F343" s="306"/>
    </row>
    <row r="344" spans="1:6" ht="30">
      <c r="A344" s="66">
        <v>339</v>
      </c>
      <c r="B344" s="43" t="s">
        <v>16771</v>
      </c>
      <c r="C344" s="66" t="s">
        <v>4054</v>
      </c>
      <c r="D344" s="66" t="s">
        <v>2496</v>
      </c>
      <c r="E344" s="66" t="s">
        <v>8124</v>
      </c>
      <c r="F344" s="307"/>
    </row>
    <row r="345" spans="1:6" ht="30">
      <c r="A345" s="66">
        <v>340</v>
      </c>
      <c r="B345" s="43" t="s">
        <v>16772</v>
      </c>
      <c r="C345" s="66" t="s">
        <v>4054</v>
      </c>
      <c r="D345" s="66" t="s">
        <v>2496</v>
      </c>
      <c r="E345" s="66" t="s">
        <v>7965</v>
      </c>
      <c r="F345" s="306"/>
    </row>
    <row r="346" spans="1:6">
      <c r="A346" s="66">
        <v>338</v>
      </c>
      <c r="B346" s="43" t="s">
        <v>16773</v>
      </c>
      <c r="C346" s="66" t="s">
        <v>4055</v>
      </c>
      <c r="D346" s="66" t="s">
        <v>2496</v>
      </c>
      <c r="E346" s="66" t="s">
        <v>25325</v>
      </c>
      <c r="F346" s="307"/>
    </row>
    <row r="347" spans="1:6" ht="30">
      <c r="A347" s="66">
        <v>334</v>
      </c>
      <c r="B347" s="43" t="s">
        <v>16774</v>
      </c>
      <c r="C347" s="66" t="s">
        <v>4055</v>
      </c>
      <c r="D347" s="66" t="s">
        <v>2496</v>
      </c>
      <c r="E347" s="66" t="s">
        <v>22423</v>
      </c>
      <c r="F347" s="306"/>
    </row>
    <row r="348" spans="1:6" ht="30">
      <c r="A348" s="66">
        <v>335</v>
      </c>
      <c r="B348" s="43" t="s">
        <v>16775</v>
      </c>
      <c r="C348" s="66" t="s">
        <v>4055</v>
      </c>
      <c r="D348" s="66" t="s">
        <v>2496</v>
      </c>
      <c r="E348" s="66" t="s">
        <v>22425</v>
      </c>
      <c r="F348" s="307"/>
    </row>
    <row r="349" spans="1:6" ht="30">
      <c r="A349" s="66">
        <v>342</v>
      </c>
      <c r="B349" s="43" t="s">
        <v>16776</v>
      </c>
      <c r="C349" s="66" t="s">
        <v>4055</v>
      </c>
      <c r="D349" s="66" t="s">
        <v>2496</v>
      </c>
      <c r="E349" s="66" t="s">
        <v>23616</v>
      </c>
      <c r="F349" s="306"/>
    </row>
    <row r="350" spans="1:6" ht="30">
      <c r="A350" s="66">
        <v>333</v>
      </c>
      <c r="B350" s="43" t="s">
        <v>16777</v>
      </c>
      <c r="C350" s="66" t="s">
        <v>4055</v>
      </c>
      <c r="D350" s="66" t="s">
        <v>4049</v>
      </c>
      <c r="E350" s="66" t="s">
        <v>17386</v>
      </c>
      <c r="F350" s="307"/>
    </row>
    <row r="351" spans="1:6" ht="30">
      <c r="A351" s="66">
        <v>343</v>
      </c>
      <c r="B351" s="43" t="s">
        <v>16778</v>
      </c>
      <c r="C351" s="66" t="s">
        <v>4054</v>
      </c>
      <c r="D351" s="66" t="s">
        <v>2496</v>
      </c>
      <c r="E351" s="66" t="s">
        <v>13218</v>
      </c>
      <c r="F351" s="306"/>
    </row>
    <row r="352" spans="1:6" ht="30">
      <c r="A352" s="66">
        <v>344</v>
      </c>
      <c r="B352" s="43" t="s">
        <v>16779</v>
      </c>
      <c r="C352" s="66" t="s">
        <v>4055</v>
      </c>
      <c r="D352" s="66" t="s">
        <v>2496</v>
      </c>
      <c r="E352" s="66" t="s">
        <v>10340</v>
      </c>
      <c r="F352" s="307"/>
    </row>
    <row r="353" spans="1:6" ht="30">
      <c r="A353" s="66">
        <v>345</v>
      </c>
      <c r="B353" s="43" t="s">
        <v>16780</v>
      </c>
      <c r="C353" s="66" t="s">
        <v>4055</v>
      </c>
      <c r="D353" s="66" t="s">
        <v>2496</v>
      </c>
      <c r="E353" s="66" t="s">
        <v>28053</v>
      </c>
      <c r="F353" s="306"/>
    </row>
    <row r="354" spans="1:6" ht="30">
      <c r="A354" s="66">
        <v>341</v>
      </c>
      <c r="B354" s="43" t="s">
        <v>16780</v>
      </c>
      <c r="C354" s="66" t="s">
        <v>4054</v>
      </c>
      <c r="D354" s="66" t="s">
        <v>2496</v>
      </c>
      <c r="E354" s="66" t="s">
        <v>8078</v>
      </c>
      <c r="F354" s="307"/>
    </row>
    <row r="355" spans="1:6" ht="30">
      <c r="A355" s="66">
        <v>11107</v>
      </c>
      <c r="B355" s="43" t="s">
        <v>16781</v>
      </c>
      <c r="C355" s="66" t="s">
        <v>4055</v>
      </c>
      <c r="D355" s="66" t="s">
        <v>2496</v>
      </c>
      <c r="E355" s="66" t="s">
        <v>8292</v>
      </c>
      <c r="F355" s="306"/>
    </row>
    <row r="356" spans="1:6" ht="30">
      <c r="A356" s="66">
        <v>3313</v>
      </c>
      <c r="B356" s="43" t="s">
        <v>23798</v>
      </c>
      <c r="C356" s="66" t="s">
        <v>4055</v>
      </c>
      <c r="D356" s="66" t="s">
        <v>4052</v>
      </c>
      <c r="E356" s="66" t="s">
        <v>14979</v>
      </c>
      <c r="F356" s="307"/>
    </row>
    <row r="357" spans="1:6" ht="30">
      <c r="A357" s="66">
        <v>34562</v>
      </c>
      <c r="B357" s="43" t="s">
        <v>16782</v>
      </c>
      <c r="C357" s="66" t="s">
        <v>4055</v>
      </c>
      <c r="D357" s="66" t="s">
        <v>2496</v>
      </c>
      <c r="E357" s="66" t="s">
        <v>13939</v>
      </c>
      <c r="F357" s="306"/>
    </row>
    <row r="358" spans="1:6" ht="30">
      <c r="A358" s="66">
        <v>337</v>
      </c>
      <c r="B358" s="43" t="s">
        <v>16783</v>
      </c>
      <c r="C358" s="66" t="s">
        <v>4055</v>
      </c>
      <c r="D358" s="66" t="s">
        <v>4049</v>
      </c>
      <c r="E358" s="66" t="s">
        <v>14893</v>
      </c>
      <c r="F358" s="307"/>
    </row>
    <row r="359" spans="1:6" ht="45">
      <c r="A359" s="66">
        <v>369</v>
      </c>
      <c r="B359" s="43" t="s">
        <v>16784</v>
      </c>
      <c r="C359" s="66" t="s">
        <v>4053</v>
      </c>
      <c r="D359" s="66" t="s">
        <v>2496</v>
      </c>
      <c r="E359" s="66" t="s">
        <v>25206</v>
      </c>
      <c r="F359" s="306"/>
    </row>
    <row r="360" spans="1:6" ht="30">
      <c r="A360" s="66">
        <v>366</v>
      </c>
      <c r="B360" s="43" t="s">
        <v>16785</v>
      </c>
      <c r="C360" s="66" t="s">
        <v>4053</v>
      </c>
      <c r="D360" s="66" t="s">
        <v>4049</v>
      </c>
      <c r="E360" s="66" t="s">
        <v>29233</v>
      </c>
      <c r="F360" s="307"/>
    </row>
    <row r="361" spans="1:6" ht="30">
      <c r="A361" s="66">
        <v>367</v>
      </c>
      <c r="B361" s="43" t="s">
        <v>16786</v>
      </c>
      <c r="C361" s="66" t="s">
        <v>4053</v>
      </c>
      <c r="D361" s="66" t="s">
        <v>4049</v>
      </c>
      <c r="E361" s="66" t="s">
        <v>28185</v>
      </c>
      <c r="F361" s="306"/>
    </row>
    <row r="362" spans="1:6" ht="30">
      <c r="A362" s="66">
        <v>370</v>
      </c>
      <c r="B362" s="43" t="s">
        <v>16787</v>
      </c>
      <c r="C362" s="66" t="s">
        <v>4053</v>
      </c>
      <c r="D362" s="66" t="s">
        <v>4049</v>
      </c>
      <c r="E362" s="66" t="s">
        <v>22664</v>
      </c>
      <c r="F362" s="307"/>
    </row>
    <row r="363" spans="1:6" ht="45">
      <c r="A363" s="66">
        <v>368</v>
      </c>
      <c r="B363" s="43" t="s">
        <v>16788</v>
      </c>
      <c r="C363" s="66" t="s">
        <v>4053</v>
      </c>
      <c r="D363" s="66" t="s">
        <v>2496</v>
      </c>
      <c r="E363" s="66" t="s">
        <v>22664</v>
      </c>
      <c r="F363" s="306"/>
    </row>
    <row r="364" spans="1:6" ht="45">
      <c r="A364" s="66">
        <v>11075</v>
      </c>
      <c r="B364" s="43" t="s">
        <v>16789</v>
      </c>
      <c r="C364" s="66" t="s">
        <v>4053</v>
      </c>
      <c r="D364" s="66" t="s">
        <v>2496</v>
      </c>
      <c r="E364" s="66" t="s">
        <v>29234</v>
      </c>
      <c r="F364" s="307"/>
    </row>
    <row r="365" spans="1:6" ht="45">
      <c r="A365" s="66">
        <v>11076</v>
      </c>
      <c r="B365" s="43" t="s">
        <v>16790</v>
      </c>
      <c r="C365" s="66" t="s">
        <v>4053</v>
      </c>
      <c r="D365" s="66" t="s">
        <v>2496</v>
      </c>
      <c r="E365" s="66" t="s">
        <v>29235</v>
      </c>
      <c r="F365" s="306"/>
    </row>
    <row r="366" spans="1:6">
      <c r="A366" s="66">
        <v>1381</v>
      </c>
      <c r="B366" s="43" t="s">
        <v>16791</v>
      </c>
      <c r="C366" s="66" t="s">
        <v>4055</v>
      </c>
      <c r="D366" s="66" t="s">
        <v>4049</v>
      </c>
      <c r="E366" s="66" t="s">
        <v>8223</v>
      </c>
      <c r="F366" s="307"/>
    </row>
    <row r="367" spans="1:6">
      <c r="A367" s="66">
        <v>34353</v>
      </c>
      <c r="B367" s="43" t="s">
        <v>16792</v>
      </c>
      <c r="C367" s="66" t="s">
        <v>4055</v>
      </c>
      <c r="D367" s="66" t="s">
        <v>2496</v>
      </c>
      <c r="E367" s="66" t="s">
        <v>8982</v>
      </c>
      <c r="F367" s="306"/>
    </row>
    <row r="368" spans="1:6">
      <c r="A368" s="66">
        <v>37595</v>
      </c>
      <c r="B368" s="43" t="s">
        <v>16793</v>
      </c>
      <c r="C368" s="66" t="s">
        <v>4055</v>
      </c>
      <c r="D368" s="66" t="s">
        <v>2496</v>
      </c>
      <c r="E368" s="66" t="s">
        <v>22591</v>
      </c>
      <c r="F368" s="307"/>
    </row>
    <row r="369" spans="1:6">
      <c r="A369" s="66">
        <v>37596</v>
      </c>
      <c r="B369" s="43" t="s">
        <v>16794</v>
      </c>
      <c r="C369" s="66" t="s">
        <v>4055</v>
      </c>
      <c r="D369" s="66" t="s">
        <v>2496</v>
      </c>
      <c r="E369" s="66" t="s">
        <v>8335</v>
      </c>
      <c r="F369" s="306"/>
    </row>
    <row r="370" spans="1:6" ht="45">
      <c r="A370" s="66">
        <v>371</v>
      </c>
      <c r="B370" s="43" t="s">
        <v>16795</v>
      </c>
      <c r="C370" s="66" t="s">
        <v>4055</v>
      </c>
      <c r="D370" s="66" t="s">
        <v>2496</v>
      </c>
      <c r="E370" s="66" t="s">
        <v>8414</v>
      </c>
      <c r="F370" s="307"/>
    </row>
    <row r="371" spans="1:6" ht="30">
      <c r="A371" s="66">
        <v>37553</v>
      </c>
      <c r="B371" s="43" t="s">
        <v>16796</v>
      </c>
      <c r="C371" s="66" t="s">
        <v>4055</v>
      </c>
      <c r="D371" s="66" t="s">
        <v>2496</v>
      </c>
      <c r="E371" s="66" t="s">
        <v>13801</v>
      </c>
      <c r="F371" s="306"/>
    </row>
    <row r="372" spans="1:6" ht="30">
      <c r="A372" s="66">
        <v>37552</v>
      </c>
      <c r="B372" s="43" t="s">
        <v>16797</v>
      </c>
      <c r="C372" s="66" t="s">
        <v>4055</v>
      </c>
      <c r="D372" s="66" t="s">
        <v>2496</v>
      </c>
      <c r="E372" s="66" t="s">
        <v>12647</v>
      </c>
      <c r="F372" s="307"/>
    </row>
    <row r="373" spans="1:6" ht="30">
      <c r="A373" s="66">
        <v>36880</v>
      </c>
      <c r="B373" s="43" t="s">
        <v>16798</v>
      </c>
      <c r="C373" s="66" t="s">
        <v>4055</v>
      </c>
      <c r="D373" s="66" t="s">
        <v>2496</v>
      </c>
      <c r="E373" s="66" t="s">
        <v>13707</v>
      </c>
      <c r="F373" s="306"/>
    </row>
    <row r="374" spans="1:6">
      <c r="A374" s="66">
        <v>34355</v>
      </c>
      <c r="B374" s="43" t="s">
        <v>16799</v>
      </c>
      <c r="C374" s="66" t="s">
        <v>4055</v>
      </c>
      <c r="D374" s="66" t="s">
        <v>2496</v>
      </c>
      <c r="E374" s="66" t="s">
        <v>8366</v>
      </c>
      <c r="F374" s="307"/>
    </row>
    <row r="375" spans="1:6" ht="30">
      <c r="A375" s="66">
        <v>130</v>
      </c>
      <c r="B375" s="43" t="s">
        <v>16800</v>
      </c>
      <c r="C375" s="66" t="s">
        <v>4055</v>
      </c>
      <c r="D375" s="66" t="s">
        <v>2496</v>
      </c>
      <c r="E375" s="66" t="s">
        <v>11762</v>
      </c>
      <c r="F375" s="306"/>
    </row>
    <row r="376" spans="1:6" ht="60">
      <c r="A376" s="66">
        <v>135</v>
      </c>
      <c r="B376" s="43" t="s">
        <v>16801</v>
      </c>
      <c r="C376" s="66" t="s">
        <v>4055</v>
      </c>
      <c r="D376" s="66" t="s">
        <v>2496</v>
      </c>
      <c r="E376" s="66" t="s">
        <v>9891</v>
      </c>
      <c r="F376" s="307"/>
    </row>
    <row r="377" spans="1:6">
      <c r="A377" s="66">
        <v>36886</v>
      </c>
      <c r="B377" s="43" t="s">
        <v>16802</v>
      </c>
      <c r="C377" s="66" t="s">
        <v>4055</v>
      </c>
      <c r="D377" s="66" t="s">
        <v>2496</v>
      </c>
      <c r="E377" s="66" t="s">
        <v>8542</v>
      </c>
      <c r="F377" s="306"/>
    </row>
    <row r="378" spans="1:6" ht="30">
      <c r="A378" s="66">
        <v>374</v>
      </c>
      <c r="B378" s="43" t="s">
        <v>16803</v>
      </c>
      <c r="C378" s="66" t="s">
        <v>4055</v>
      </c>
      <c r="D378" s="66" t="s">
        <v>2496</v>
      </c>
      <c r="E378" s="66" t="s">
        <v>13724</v>
      </c>
      <c r="F378" s="307"/>
    </row>
    <row r="379" spans="1:6" ht="45">
      <c r="A379" s="66">
        <v>38546</v>
      </c>
      <c r="B379" s="43" t="s">
        <v>16804</v>
      </c>
      <c r="C379" s="66" t="s">
        <v>4053</v>
      </c>
      <c r="D379" s="66" t="s">
        <v>2496</v>
      </c>
      <c r="E379" s="66" t="s">
        <v>29236</v>
      </c>
      <c r="F379" s="306"/>
    </row>
    <row r="380" spans="1:6">
      <c r="A380" s="66">
        <v>34549</v>
      </c>
      <c r="B380" s="43" t="s">
        <v>16805</v>
      </c>
      <c r="C380" s="66" t="s">
        <v>4053</v>
      </c>
      <c r="D380" s="66" t="s">
        <v>2496</v>
      </c>
      <c r="E380" s="66" t="s">
        <v>29237</v>
      </c>
      <c r="F380" s="307"/>
    </row>
    <row r="381" spans="1:6" ht="30">
      <c r="A381" s="66">
        <v>6081</v>
      </c>
      <c r="B381" s="43" t="s">
        <v>16806</v>
      </c>
      <c r="C381" s="66" t="s">
        <v>4053</v>
      </c>
      <c r="D381" s="66" t="s">
        <v>2496</v>
      </c>
      <c r="E381" s="66" t="s">
        <v>24882</v>
      </c>
      <c r="F381" s="306"/>
    </row>
    <row r="382" spans="1:6" ht="30">
      <c r="A382" s="66">
        <v>6077</v>
      </c>
      <c r="B382" s="43" t="s">
        <v>16807</v>
      </c>
      <c r="C382" s="66" t="s">
        <v>4053</v>
      </c>
      <c r="D382" s="66" t="s">
        <v>2496</v>
      </c>
      <c r="E382" s="66" t="s">
        <v>23842</v>
      </c>
      <c r="F382" s="307"/>
    </row>
    <row r="383" spans="1:6" ht="45">
      <c r="A383" s="66">
        <v>6079</v>
      </c>
      <c r="B383" s="43" t="s">
        <v>16808</v>
      </c>
      <c r="C383" s="66" t="s">
        <v>4053</v>
      </c>
      <c r="D383" s="66" t="s">
        <v>2496</v>
      </c>
      <c r="E383" s="66" t="s">
        <v>13723</v>
      </c>
      <c r="F383" s="306"/>
    </row>
    <row r="384" spans="1:6" ht="45">
      <c r="A384" s="66">
        <v>1091</v>
      </c>
      <c r="B384" s="43" t="s">
        <v>16809</v>
      </c>
      <c r="C384" s="66" t="s">
        <v>4050</v>
      </c>
      <c r="D384" s="66" t="s">
        <v>2496</v>
      </c>
      <c r="E384" s="66" t="s">
        <v>24581</v>
      </c>
      <c r="F384" s="307"/>
    </row>
    <row r="385" spans="1:6" ht="45">
      <c r="A385" s="66">
        <v>1094</v>
      </c>
      <c r="B385" s="43" t="s">
        <v>16810</v>
      </c>
      <c r="C385" s="66" t="s">
        <v>4050</v>
      </c>
      <c r="D385" s="66" t="s">
        <v>2496</v>
      </c>
      <c r="E385" s="66" t="s">
        <v>24732</v>
      </c>
      <c r="F385" s="306"/>
    </row>
    <row r="386" spans="1:6" ht="45">
      <c r="A386" s="66">
        <v>1095</v>
      </c>
      <c r="B386" s="43" t="s">
        <v>16811</v>
      </c>
      <c r="C386" s="66" t="s">
        <v>4050</v>
      </c>
      <c r="D386" s="66" t="s">
        <v>2496</v>
      </c>
      <c r="E386" s="66" t="s">
        <v>13942</v>
      </c>
      <c r="F386" s="307"/>
    </row>
    <row r="387" spans="1:6" ht="45">
      <c r="A387" s="66">
        <v>1092</v>
      </c>
      <c r="B387" s="43" t="s">
        <v>16812</v>
      </c>
      <c r="C387" s="66" t="s">
        <v>4050</v>
      </c>
      <c r="D387" s="66" t="s">
        <v>4049</v>
      </c>
      <c r="E387" s="66" t="s">
        <v>11242</v>
      </c>
      <c r="F387" s="306"/>
    </row>
    <row r="388" spans="1:6" ht="45">
      <c r="A388" s="66">
        <v>1093</v>
      </c>
      <c r="B388" s="43" t="s">
        <v>16813</v>
      </c>
      <c r="C388" s="66" t="s">
        <v>4050</v>
      </c>
      <c r="D388" s="66" t="s">
        <v>2496</v>
      </c>
      <c r="E388" s="66" t="s">
        <v>24976</v>
      </c>
      <c r="F388" s="307"/>
    </row>
    <row r="389" spans="1:6" ht="45">
      <c r="A389" s="66">
        <v>1090</v>
      </c>
      <c r="B389" s="43" t="s">
        <v>16814</v>
      </c>
      <c r="C389" s="66" t="s">
        <v>4050</v>
      </c>
      <c r="D389" s="66" t="s">
        <v>2496</v>
      </c>
      <c r="E389" s="66" t="s">
        <v>22489</v>
      </c>
      <c r="F389" s="306"/>
    </row>
    <row r="390" spans="1:6" ht="45">
      <c r="A390" s="66">
        <v>1096</v>
      </c>
      <c r="B390" s="43" t="s">
        <v>16815</v>
      </c>
      <c r="C390" s="66" t="s">
        <v>4050</v>
      </c>
      <c r="D390" s="66" t="s">
        <v>2496</v>
      </c>
      <c r="E390" s="66" t="s">
        <v>24977</v>
      </c>
      <c r="F390" s="307"/>
    </row>
    <row r="391" spans="1:6" ht="45">
      <c r="A391" s="66">
        <v>1097</v>
      </c>
      <c r="B391" s="43" t="s">
        <v>16816</v>
      </c>
      <c r="C391" s="66" t="s">
        <v>4050</v>
      </c>
      <c r="D391" s="66" t="s">
        <v>2496</v>
      </c>
      <c r="E391" s="66" t="s">
        <v>23637</v>
      </c>
      <c r="F391" s="306"/>
    </row>
    <row r="392" spans="1:6">
      <c r="A392" s="66">
        <v>378</v>
      </c>
      <c r="B392" s="43" t="s">
        <v>197</v>
      </c>
      <c r="C392" s="66" t="s">
        <v>4048</v>
      </c>
      <c r="D392" s="66" t="s">
        <v>2496</v>
      </c>
      <c r="E392" s="66" t="s">
        <v>23982</v>
      </c>
      <c r="F392" s="307"/>
    </row>
    <row r="393" spans="1:6">
      <c r="A393" s="66">
        <v>40911</v>
      </c>
      <c r="B393" s="43" t="s">
        <v>16817</v>
      </c>
      <c r="C393" s="66" t="s">
        <v>4059</v>
      </c>
      <c r="D393" s="66" t="s">
        <v>2496</v>
      </c>
      <c r="E393" s="66" t="s">
        <v>29238</v>
      </c>
      <c r="F393" s="306"/>
    </row>
    <row r="394" spans="1:6">
      <c r="A394" s="66">
        <v>33939</v>
      </c>
      <c r="B394" s="43" t="s">
        <v>16818</v>
      </c>
      <c r="C394" s="66" t="s">
        <v>4048</v>
      </c>
      <c r="D394" s="66" t="s">
        <v>2496</v>
      </c>
      <c r="E394" s="66" t="s">
        <v>29239</v>
      </c>
      <c r="F394" s="307"/>
    </row>
    <row r="395" spans="1:6">
      <c r="A395" s="66">
        <v>40815</v>
      </c>
      <c r="B395" s="43" t="s">
        <v>16819</v>
      </c>
      <c r="C395" s="66" t="s">
        <v>4059</v>
      </c>
      <c r="D395" s="66" t="s">
        <v>2496</v>
      </c>
      <c r="E395" s="66" t="s">
        <v>29240</v>
      </c>
      <c r="F395" s="306"/>
    </row>
    <row r="396" spans="1:6">
      <c r="A396" s="66">
        <v>34760</v>
      </c>
      <c r="B396" s="43" t="s">
        <v>16820</v>
      </c>
      <c r="C396" s="66" t="s">
        <v>4048</v>
      </c>
      <c r="D396" s="66" t="s">
        <v>2496</v>
      </c>
      <c r="E396" s="66" t="s">
        <v>23805</v>
      </c>
      <c r="F396" s="307"/>
    </row>
    <row r="397" spans="1:6">
      <c r="A397" s="66">
        <v>40935</v>
      </c>
      <c r="B397" s="43" t="s">
        <v>16821</v>
      </c>
      <c r="C397" s="66" t="s">
        <v>4059</v>
      </c>
      <c r="D397" s="66" t="s">
        <v>2496</v>
      </c>
      <c r="E397" s="66" t="s">
        <v>29241</v>
      </c>
      <c r="F397" s="306"/>
    </row>
    <row r="398" spans="1:6">
      <c r="A398" s="66">
        <v>33952</v>
      </c>
      <c r="B398" s="43" t="s">
        <v>16822</v>
      </c>
      <c r="C398" s="66" t="s">
        <v>4048</v>
      </c>
      <c r="D398" s="66" t="s">
        <v>2496</v>
      </c>
      <c r="E398" s="66" t="s">
        <v>29242</v>
      </c>
      <c r="F398" s="307"/>
    </row>
    <row r="399" spans="1:6">
      <c r="A399" s="66">
        <v>40816</v>
      </c>
      <c r="B399" s="43" t="s">
        <v>16823</v>
      </c>
      <c r="C399" s="66" t="s">
        <v>4059</v>
      </c>
      <c r="D399" s="66" t="s">
        <v>2496</v>
      </c>
      <c r="E399" s="66" t="s">
        <v>29243</v>
      </c>
      <c r="F399" s="306"/>
    </row>
    <row r="400" spans="1:6">
      <c r="A400" s="66">
        <v>33953</v>
      </c>
      <c r="B400" s="43" t="s">
        <v>16824</v>
      </c>
      <c r="C400" s="66" t="s">
        <v>4048</v>
      </c>
      <c r="D400" s="66" t="s">
        <v>2496</v>
      </c>
      <c r="E400" s="66" t="s">
        <v>29244</v>
      </c>
      <c r="F400" s="307"/>
    </row>
    <row r="401" spans="1:6">
      <c r="A401" s="66">
        <v>40817</v>
      </c>
      <c r="B401" s="43" t="s">
        <v>16825</v>
      </c>
      <c r="C401" s="66" t="s">
        <v>4059</v>
      </c>
      <c r="D401" s="66" t="s">
        <v>2496</v>
      </c>
      <c r="E401" s="66" t="s">
        <v>29245</v>
      </c>
      <c r="F401" s="306"/>
    </row>
    <row r="402" spans="1:6" ht="45">
      <c r="A402" s="66">
        <v>13348</v>
      </c>
      <c r="B402" s="43" t="s">
        <v>16826</v>
      </c>
      <c r="C402" s="66" t="s">
        <v>4050</v>
      </c>
      <c r="D402" s="66" t="s">
        <v>2496</v>
      </c>
      <c r="E402" s="66" t="s">
        <v>13448</v>
      </c>
      <c r="F402" s="307"/>
    </row>
    <row r="403" spans="1:6" ht="30">
      <c r="A403" s="66">
        <v>39211</v>
      </c>
      <c r="B403" s="43" t="s">
        <v>16827</v>
      </c>
      <c r="C403" s="66" t="s">
        <v>4050</v>
      </c>
      <c r="D403" s="66" t="s">
        <v>2496</v>
      </c>
      <c r="E403" s="66" t="s">
        <v>13838</v>
      </c>
      <c r="F403" s="306"/>
    </row>
    <row r="404" spans="1:6" ht="30">
      <c r="A404" s="66">
        <v>39212</v>
      </c>
      <c r="B404" s="43" t="s">
        <v>16828</v>
      </c>
      <c r="C404" s="66" t="s">
        <v>4050</v>
      </c>
      <c r="D404" s="66" t="s">
        <v>2496</v>
      </c>
      <c r="E404" s="66" t="s">
        <v>13737</v>
      </c>
      <c r="F404" s="307"/>
    </row>
    <row r="405" spans="1:6" ht="30">
      <c r="A405" s="66">
        <v>39208</v>
      </c>
      <c r="B405" s="43" t="s">
        <v>16829</v>
      </c>
      <c r="C405" s="66" t="s">
        <v>4050</v>
      </c>
      <c r="D405" s="66" t="s">
        <v>2496</v>
      </c>
      <c r="E405" s="66" t="s">
        <v>13218</v>
      </c>
      <c r="F405" s="306"/>
    </row>
    <row r="406" spans="1:6" ht="30">
      <c r="A406" s="66">
        <v>39210</v>
      </c>
      <c r="B406" s="43" t="s">
        <v>16830</v>
      </c>
      <c r="C406" s="66" t="s">
        <v>4050</v>
      </c>
      <c r="D406" s="66" t="s">
        <v>2496</v>
      </c>
      <c r="E406" s="66" t="s">
        <v>8698</v>
      </c>
      <c r="F406" s="307"/>
    </row>
    <row r="407" spans="1:6" ht="30">
      <c r="A407" s="66">
        <v>39214</v>
      </c>
      <c r="B407" s="43" t="s">
        <v>16831</v>
      </c>
      <c r="C407" s="66" t="s">
        <v>4050</v>
      </c>
      <c r="D407" s="66" t="s">
        <v>2496</v>
      </c>
      <c r="E407" s="66" t="s">
        <v>13850</v>
      </c>
      <c r="F407" s="306"/>
    </row>
    <row r="408" spans="1:6" ht="30">
      <c r="A408" s="66">
        <v>39213</v>
      </c>
      <c r="B408" s="43" t="s">
        <v>16832</v>
      </c>
      <c r="C408" s="66" t="s">
        <v>4050</v>
      </c>
      <c r="D408" s="66" t="s">
        <v>2496</v>
      </c>
      <c r="E408" s="66" t="s">
        <v>14035</v>
      </c>
      <c r="F408" s="307"/>
    </row>
    <row r="409" spans="1:6" ht="30">
      <c r="A409" s="66">
        <v>39209</v>
      </c>
      <c r="B409" s="43" t="s">
        <v>16833</v>
      </c>
      <c r="C409" s="66" t="s">
        <v>4050</v>
      </c>
      <c r="D409" s="66" t="s">
        <v>2496</v>
      </c>
      <c r="E409" s="66" t="s">
        <v>13693</v>
      </c>
      <c r="F409" s="306"/>
    </row>
    <row r="410" spans="1:6" ht="30">
      <c r="A410" s="66">
        <v>39207</v>
      </c>
      <c r="B410" s="43" t="s">
        <v>16834</v>
      </c>
      <c r="C410" s="66" t="s">
        <v>4050</v>
      </c>
      <c r="D410" s="66" t="s">
        <v>2496</v>
      </c>
      <c r="E410" s="66" t="s">
        <v>8698</v>
      </c>
      <c r="F410" s="307"/>
    </row>
    <row r="411" spans="1:6" ht="30">
      <c r="A411" s="66">
        <v>39215</v>
      </c>
      <c r="B411" s="43" t="s">
        <v>16835</v>
      </c>
      <c r="C411" s="66" t="s">
        <v>4050</v>
      </c>
      <c r="D411" s="66" t="s">
        <v>2496</v>
      </c>
      <c r="E411" s="66" t="s">
        <v>11161</v>
      </c>
      <c r="F411" s="306"/>
    </row>
    <row r="412" spans="1:6" ht="30">
      <c r="A412" s="66">
        <v>39216</v>
      </c>
      <c r="B412" s="43" t="s">
        <v>16836</v>
      </c>
      <c r="C412" s="66" t="s">
        <v>4050</v>
      </c>
      <c r="D412" s="66" t="s">
        <v>2496</v>
      </c>
      <c r="E412" s="66" t="s">
        <v>23471</v>
      </c>
      <c r="F412" s="307"/>
    </row>
    <row r="413" spans="1:6" ht="45">
      <c r="A413" s="66">
        <v>379</v>
      </c>
      <c r="B413" s="43" t="s">
        <v>16837</v>
      </c>
      <c r="C413" s="66" t="s">
        <v>4050</v>
      </c>
      <c r="D413" s="66" t="s">
        <v>2496</v>
      </c>
      <c r="E413" s="66" t="s">
        <v>14019</v>
      </c>
      <c r="F413" s="306"/>
    </row>
    <row r="414" spans="1:6" ht="45">
      <c r="A414" s="66">
        <v>11267</v>
      </c>
      <c r="B414" s="43" t="s">
        <v>16838</v>
      </c>
      <c r="C414" s="66" t="s">
        <v>4050</v>
      </c>
      <c r="D414" s="66" t="s">
        <v>2496</v>
      </c>
      <c r="E414" s="66" t="s">
        <v>28959</v>
      </c>
      <c r="F414" s="307"/>
    </row>
    <row r="415" spans="1:6" ht="45">
      <c r="A415" s="66">
        <v>41901</v>
      </c>
      <c r="B415" s="43" t="s">
        <v>16839</v>
      </c>
      <c r="C415" s="66" t="s">
        <v>4055</v>
      </c>
      <c r="D415" s="66" t="s">
        <v>4052</v>
      </c>
      <c r="E415" s="66" t="s">
        <v>17107</v>
      </c>
      <c r="F415" s="306"/>
    </row>
    <row r="416" spans="1:6" ht="60">
      <c r="A416" s="66">
        <v>510</v>
      </c>
      <c r="B416" s="43" t="s">
        <v>16841</v>
      </c>
      <c r="C416" s="66" t="s">
        <v>4055</v>
      </c>
      <c r="D416" s="66" t="s">
        <v>4052</v>
      </c>
      <c r="E416" s="66" t="s">
        <v>26321</v>
      </c>
      <c r="F416" s="307"/>
    </row>
    <row r="417" spans="1:6" ht="60">
      <c r="A417" s="66">
        <v>516</v>
      </c>
      <c r="B417" s="43" t="s">
        <v>16842</v>
      </c>
      <c r="C417" s="66" t="s">
        <v>4055</v>
      </c>
      <c r="D417" s="66" t="s">
        <v>4052</v>
      </c>
      <c r="E417" s="66" t="s">
        <v>10161</v>
      </c>
      <c r="F417" s="306"/>
    </row>
    <row r="418" spans="1:6" ht="60">
      <c r="A418" s="66">
        <v>509</v>
      </c>
      <c r="B418" s="43" t="s">
        <v>16844</v>
      </c>
      <c r="C418" s="66" t="s">
        <v>4055</v>
      </c>
      <c r="D418" s="66" t="s">
        <v>4052</v>
      </c>
      <c r="E418" s="66" t="s">
        <v>10647</v>
      </c>
      <c r="F418" s="307"/>
    </row>
    <row r="419" spans="1:6">
      <c r="A419" s="66">
        <v>40331</v>
      </c>
      <c r="B419" s="43" t="s">
        <v>16845</v>
      </c>
      <c r="C419" s="66" t="s">
        <v>4048</v>
      </c>
      <c r="D419" s="66" t="s">
        <v>2496</v>
      </c>
      <c r="E419" s="66" t="s">
        <v>14042</v>
      </c>
      <c r="F419" s="306"/>
    </row>
    <row r="420" spans="1:6">
      <c r="A420" s="66">
        <v>40930</v>
      </c>
      <c r="B420" s="43" t="s">
        <v>16846</v>
      </c>
      <c r="C420" s="66" t="s">
        <v>4059</v>
      </c>
      <c r="D420" s="66" t="s">
        <v>2496</v>
      </c>
      <c r="E420" s="66" t="s">
        <v>29246</v>
      </c>
      <c r="F420" s="307"/>
    </row>
    <row r="421" spans="1:6" ht="30">
      <c r="A421" s="66">
        <v>11761</v>
      </c>
      <c r="B421" s="43" t="s">
        <v>16847</v>
      </c>
      <c r="C421" s="66" t="s">
        <v>4050</v>
      </c>
      <c r="D421" s="66" t="s">
        <v>2496</v>
      </c>
      <c r="E421" s="66" t="s">
        <v>29247</v>
      </c>
      <c r="F421" s="306"/>
    </row>
    <row r="422" spans="1:6" ht="30">
      <c r="A422" s="66">
        <v>377</v>
      </c>
      <c r="B422" s="43" t="s">
        <v>16848</v>
      </c>
      <c r="C422" s="66" t="s">
        <v>4050</v>
      </c>
      <c r="D422" s="66" t="s">
        <v>4049</v>
      </c>
      <c r="E422" s="66" t="s">
        <v>14148</v>
      </c>
      <c r="F422" s="307"/>
    </row>
    <row r="423" spans="1:6" ht="30">
      <c r="A423" s="66">
        <v>7588</v>
      </c>
      <c r="B423" s="43" t="s">
        <v>16849</v>
      </c>
      <c r="C423" s="66" t="s">
        <v>4050</v>
      </c>
      <c r="D423" s="66" t="s">
        <v>4049</v>
      </c>
      <c r="E423" s="66" t="s">
        <v>22671</v>
      </c>
      <c r="F423" s="306"/>
    </row>
    <row r="424" spans="1:6">
      <c r="A424" s="66">
        <v>34392</v>
      </c>
      <c r="B424" s="43" t="s">
        <v>16850</v>
      </c>
      <c r="C424" s="66" t="s">
        <v>4048</v>
      </c>
      <c r="D424" s="66" t="s">
        <v>2496</v>
      </c>
      <c r="E424" s="66" t="s">
        <v>11062</v>
      </c>
      <c r="F424" s="307"/>
    </row>
    <row r="425" spans="1:6">
      <c r="A425" s="66">
        <v>40908</v>
      </c>
      <c r="B425" s="43" t="s">
        <v>16851</v>
      </c>
      <c r="C425" s="66" t="s">
        <v>4059</v>
      </c>
      <c r="D425" s="66" t="s">
        <v>2496</v>
      </c>
      <c r="E425" s="66" t="s">
        <v>29248</v>
      </c>
      <c r="F425" s="306"/>
    </row>
    <row r="426" spans="1:6">
      <c r="A426" s="66">
        <v>34551</v>
      </c>
      <c r="B426" s="43" t="s">
        <v>16852</v>
      </c>
      <c r="C426" s="66" t="s">
        <v>4048</v>
      </c>
      <c r="D426" s="66" t="s">
        <v>2496</v>
      </c>
      <c r="E426" s="66" t="s">
        <v>16659</v>
      </c>
      <c r="F426" s="307"/>
    </row>
    <row r="427" spans="1:6">
      <c r="A427" s="66">
        <v>41078</v>
      </c>
      <c r="B427" s="43" t="s">
        <v>16853</v>
      </c>
      <c r="C427" s="66" t="s">
        <v>4059</v>
      </c>
      <c r="D427" s="66" t="s">
        <v>2496</v>
      </c>
      <c r="E427" s="66" t="s">
        <v>29249</v>
      </c>
      <c r="F427" s="306"/>
    </row>
    <row r="428" spans="1:6" ht="30">
      <c r="A428" s="66">
        <v>246</v>
      </c>
      <c r="B428" s="43" t="s">
        <v>16854</v>
      </c>
      <c r="C428" s="66" t="s">
        <v>4048</v>
      </c>
      <c r="D428" s="66" t="s">
        <v>2496</v>
      </c>
      <c r="E428" s="66" t="s">
        <v>22490</v>
      </c>
      <c r="F428" s="307"/>
    </row>
    <row r="429" spans="1:6" ht="30">
      <c r="A429" s="66">
        <v>40927</v>
      </c>
      <c r="B429" s="43" t="s">
        <v>16855</v>
      </c>
      <c r="C429" s="66" t="s">
        <v>4059</v>
      </c>
      <c r="D429" s="66" t="s">
        <v>2496</v>
      </c>
      <c r="E429" s="66" t="s">
        <v>29250</v>
      </c>
      <c r="F429" s="306"/>
    </row>
    <row r="430" spans="1:6">
      <c r="A430" s="66">
        <v>2350</v>
      </c>
      <c r="B430" s="43" t="s">
        <v>16856</v>
      </c>
      <c r="C430" s="66" t="s">
        <v>4048</v>
      </c>
      <c r="D430" s="66" t="s">
        <v>2496</v>
      </c>
      <c r="E430" s="66" t="s">
        <v>21338</v>
      </c>
      <c r="F430" s="307"/>
    </row>
    <row r="431" spans="1:6">
      <c r="A431" s="66">
        <v>40812</v>
      </c>
      <c r="B431" s="43" t="s">
        <v>16857</v>
      </c>
      <c r="C431" s="66" t="s">
        <v>4059</v>
      </c>
      <c r="D431" s="66" t="s">
        <v>2496</v>
      </c>
      <c r="E431" s="66" t="s">
        <v>29251</v>
      </c>
      <c r="F431" s="306"/>
    </row>
    <row r="432" spans="1:6" ht="30">
      <c r="A432" s="66">
        <v>245</v>
      </c>
      <c r="B432" s="43" t="s">
        <v>16858</v>
      </c>
      <c r="C432" s="66" t="s">
        <v>4048</v>
      </c>
      <c r="D432" s="66" t="s">
        <v>2496</v>
      </c>
      <c r="E432" s="66" t="s">
        <v>22606</v>
      </c>
      <c r="F432" s="307"/>
    </row>
    <row r="433" spans="1:6" ht="30">
      <c r="A433" s="66">
        <v>41090</v>
      </c>
      <c r="B433" s="43" t="s">
        <v>16859</v>
      </c>
      <c r="C433" s="66" t="s">
        <v>4059</v>
      </c>
      <c r="D433" s="66" t="s">
        <v>2496</v>
      </c>
      <c r="E433" s="66" t="s">
        <v>29252</v>
      </c>
      <c r="F433" s="306"/>
    </row>
    <row r="434" spans="1:6">
      <c r="A434" s="66">
        <v>251</v>
      </c>
      <c r="B434" s="43" t="s">
        <v>16860</v>
      </c>
      <c r="C434" s="66" t="s">
        <v>4048</v>
      </c>
      <c r="D434" s="66" t="s">
        <v>2496</v>
      </c>
      <c r="E434" s="66" t="s">
        <v>27527</v>
      </c>
      <c r="F434" s="307"/>
    </row>
    <row r="435" spans="1:6">
      <c r="A435" s="66">
        <v>40975</v>
      </c>
      <c r="B435" s="43" t="s">
        <v>16861</v>
      </c>
      <c r="C435" s="66" t="s">
        <v>4059</v>
      </c>
      <c r="D435" s="66" t="s">
        <v>2496</v>
      </c>
      <c r="E435" s="66" t="s">
        <v>29253</v>
      </c>
      <c r="F435" s="306"/>
    </row>
    <row r="436" spans="1:6">
      <c r="A436" s="66">
        <v>6127</v>
      </c>
      <c r="B436" s="43" t="s">
        <v>16862</v>
      </c>
      <c r="C436" s="66" t="s">
        <v>4048</v>
      </c>
      <c r="D436" s="66" t="s">
        <v>2496</v>
      </c>
      <c r="E436" s="66" t="s">
        <v>9084</v>
      </c>
      <c r="F436" s="307"/>
    </row>
    <row r="437" spans="1:6">
      <c r="A437" s="66">
        <v>41072</v>
      </c>
      <c r="B437" s="43" t="s">
        <v>16863</v>
      </c>
      <c r="C437" s="66" t="s">
        <v>4059</v>
      </c>
      <c r="D437" s="66" t="s">
        <v>2496</v>
      </c>
      <c r="E437" s="66" t="s">
        <v>29254</v>
      </c>
      <c r="F437" s="306"/>
    </row>
    <row r="438" spans="1:6">
      <c r="A438" s="66">
        <v>6121</v>
      </c>
      <c r="B438" s="43" t="s">
        <v>16864</v>
      </c>
      <c r="C438" s="66" t="s">
        <v>4048</v>
      </c>
      <c r="D438" s="66" t="s">
        <v>2496</v>
      </c>
      <c r="E438" s="66" t="s">
        <v>23678</v>
      </c>
      <c r="F438" s="307"/>
    </row>
    <row r="439" spans="1:6">
      <c r="A439" s="66">
        <v>41071</v>
      </c>
      <c r="B439" s="43" t="s">
        <v>16865</v>
      </c>
      <c r="C439" s="66" t="s">
        <v>4059</v>
      </c>
      <c r="D439" s="66" t="s">
        <v>2496</v>
      </c>
      <c r="E439" s="66" t="s">
        <v>29255</v>
      </c>
      <c r="F439" s="306"/>
    </row>
    <row r="440" spans="1:6">
      <c r="A440" s="66">
        <v>244</v>
      </c>
      <c r="B440" s="43" t="s">
        <v>16866</v>
      </c>
      <c r="C440" s="66" t="s">
        <v>4048</v>
      </c>
      <c r="D440" s="66" t="s">
        <v>2496</v>
      </c>
      <c r="E440" s="66" t="s">
        <v>25277</v>
      </c>
      <c r="F440" s="307"/>
    </row>
    <row r="441" spans="1:6">
      <c r="A441" s="66">
        <v>41093</v>
      </c>
      <c r="B441" s="43" t="s">
        <v>16867</v>
      </c>
      <c r="C441" s="66" t="s">
        <v>4059</v>
      </c>
      <c r="D441" s="66" t="s">
        <v>2496</v>
      </c>
      <c r="E441" s="66" t="s">
        <v>29256</v>
      </c>
      <c r="F441" s="306"/>
    </row>
    <row r="442" spans="1:6" ht="30">
      <c r="A442" s="66">
        <v>532</v>
      </c>
      <c r="B442" s="43" t="s">
        <v>16868</v>
      </c>
      <c r="C442" s="66" t="s">
        <v>4048</v>
      </c>
      <c r="D442" s="66" t="s">
        <v>2496</v>
      </c>
      <c r="E442" s="66" t="s">
        <v>22508</v>
      </c>
      <c r="F442" s="307"/>
    </row>
    <row r="443" spans="1:6" ht="30">
      <c r="A443" s="66">
        <v>40931</v>
      </c>
      <c r="B443" s="43" t="s">
        <v>16869</v>
      </c>
      <c r="C443" s="66" t="s">
        <v>4059</v>
      </c>
      <c r="D443" s="66" t="s">
        <v>2496</v>
      </c>
      <c r="E443" s="66" t="s">
        <v>29257</v>
      </c>
      <c r="F443" s="306"/>
    </row>
    <row r="444" spans="1:6" ht="30">
      <c r="A444" s="66">
        <v>36150</v>
      </c>
      <c r="B444" s="43" t="s">
        <v>16870</v>
      </c>
      <c r="C444" s="66" t="s">
        <v>4050</v>
      </c>
      <c r="D444" s="66" t="s">
        <v>2496</v>
      </c>
      <c r="E444" s="66" t="s">
        <v>21727</v>
      </c>
      <c r="F444" s="307"/>
    </row>
    <row r="445" spans="1:6">
      <c r="A445" s="66">
        <v>41069</v>
      </c>
      <c r="B445" s="43" t="s">
        <v>16871</v>
      </c>
      <c r="C445" s="66" t="s">
        <v>4059</v>
      </c>
      <c r="D445" s="66" t="s">
        <v>2496</v>
      </c>
      <c r="E445" s="66" t="s">
        <v>29258</v>
      </c>
      <c r="F445" s="306"/>
    </row>
    <row r="446" spans="1:6">
      <c r="A446" s="66">
        <v>4760</v>
      </c>
      <c r="B446" s="43" t="s">
        <v>16872</v>
      </c>
      <c r="C446" s="66" t="s">
        <v>4048</v>
      </c>
      <c r="D446" s="66" t="s">
        <v>2496</v>
      </c>
      <c r="E446" s="66" t="s">
        <v>11062</v>
      </c>
      <c r="F446" s="307"/>
    </row>
    <row r="447" spans="1:6" ht="30">
      <c r="A447" s="66">
        <v>10422</v>
      </c>
      <c r="B447" s="43" t="s">
        <v>16874</v>
      </c>
      <c r="C447" s="66" t="s">
        <v>4050</v>
      </c>
      <c r="D447" s="66" t="s">
        <v>2496</v>
      </c>
      <c r="E447" s="66" t="s">
        <v>29259</v>
      </c>
      <c r="F447" s="306"/>
    </row>
    <row r="448" spans="1:6" ht="30">
      <c r="A448" s="66">
        <v>10420</v>
      </c>
      <c r="B448" s="43" t="s">
        <v>16875</v>
      </c>
      <c r="C448" s="66" t="s">
        <v>4050</v>
      </c>
      <c r="D448" s="66" t="s">
        <v>4049</v>
      </c>
      <c r="E448" s="66" t="s">
        <v>24354</v>
      </c>
      <c r="F448" s="307"/>
    </row>
    <row r="449" spans="1:6" ht="30">
      <c r="A449" s="66">
        <v>10421</v>
      </c>
      <c r="B449" s="43" t="s">
        <v>16876</v>
      </c>
      <c r="C449" s="66" t="s">
        <v>4050</v>
      </c>
      <c r="D449" s="66" t="s">
        <v>2496</v>
      </c>
      <c r="E449" s="66" t="s">
        <v>29260</v>
      </c>
      <c r="F449" s="306"/>
    </row>
    <row r="450" spans="1:6" ht="45">
      <c r="A450" s="66">
        <v>36520</v>
      </c>
      <c r="B450" s="43" t="s">
        <v>16877</v>
      </c>
      <c r="C450" s="66" t="s">
        <v>4050</v>
      </c>
      <c r="D450" s="66" t="s">
        <v>2496</v>
      </c>
      <c r="E450" s="66" t="s">
        <v>29261</v>
      </c>
      <c r="F450" s="307"/>
    </row>
    <row r="451" spans="1:6">
      <c r="A451" s="66">
        <v>11784</v>
      </c>
      <c r="B451" s="43" t="s">
        <v>16878</v>
      </c>
      <c r="C451" s="66" t="s">
        <v>4050</v>
      </c>
      <c r="D451" s="66" t="s">
        <v>2496</v>
      </c>
      <c r="E451" s="66" t="s">
        <v>29262</v>
      </c>
      <c r="F451" s="306"/>
    </row>
    <row r="452" spans="1:6">
      <c r="A452" s="66">
        <v>10</v>
      </c>
      <c r="B452" s="43" t="s">
        <v>16879</v>
      </c>
      <c r="C452" s="66" t="s">
        <v>4050</v>
      </c>
      <c r="D452" s="66" t="s">
        <v>2496</v>
      </c>
      <c r="E452" s="66" t="s">
        <v>11506</v>
      </c>
      <c r="F452" s="307"/>
    </row>
    <row r="453" spans="1:6">
      <c r="A453" s="66">
        <v>4815</v>
      </c>
      <c r="B453" s="43" t="s">
        <v>16880</v>
      </c>
      <c r="C453" s="66" t="s">
        <v>4050</v>
      </c>
      <c r="D453" s="66" t="s">
        <v>2496</v>
      </c>
      <c r="E453" s="66" t="s">
        <v>8378</v>
      </c>
      <c r="F453" s="306"/>
    </row>
    <row r="454" spans="1:6" ht="30">
      <c r="A454" s="66">
        <v>541</v>
      </c>
      <c r="B454" s="43" t="s">
        <v>16881</v>
      </c>
      <c r="C454" s="66" t="s">
        <v>4050</v>
      </c>
      <c r="D454" s="66" t="s">
        <v>4049</v>
      </c>
      <c r="E454" s="66" t="s">
        <v>29263</v>
      </c>
      <c r="F454" s="307"/>
    </row>
    <row r="455" spans="1:6" ht="30">
      <c r="A455" s="66">
        <v>542</v>
      </c>
      <c r="B455" s="43" t="s">
        <v>16882</v>
      </c>
      <c r="C455" s="66" t="s">
        <v>4050</v>
      </c>
      <c r="D455" s="66" t="s">
        <v>2496</v>
      </c>
      <c r="E455" s="66" t="s">
        <v>24892</v>
      </c>
      <c r="F455" s="306"/>
    </row>
    <row r="456" spans="1:6" ht="30">
      <c r="A456" s="66">
        <v>540</v>
      </c>
      <c r="B456" s="43" t="s">
        <v>16883</v>
      </c>
      <c r="C456" s="66" t="s">
        <v>4050</v>
      </c>
      <c r="D456" s="66" t="s">
        <v>2496</v>
      </c>
      <c r="E456" s="66" t="s">
        <v>29264</v>
      </c>
      <c r="F456" s="307"/>
    </row>
    <row r="457" spans="1:6" ht="75">
      <c r="A457" s="66">
        <v>38364</v>
      </c>
      <c r="B457" s="43" t="s">
        <v>16884</v>
      </c>
      <c r="C457" s="66" t="s">
        <v>4050</v>
      </c>
      <c r="D457" s="66" t="s">
        <v>2496</v>
      </c>
      <c r="E457" s="66" t="s">
        <v>29265</v>
      </c>
      <c r="F457" s="306"/>
    </row>
    <row r="458" spans="1:6" ht="30">
      <c r="A458" s="66">
        <v>11692</v>
      </c>
      <c r="B458" s="43" t="s">
        <v>16885</v>
      </c>
      <c r="C458" s="66" t="s">
        <v>4051</v>
      </c>
      <c r="D458" s="66" t="s">
        <v>2496</v>
      </c>
      <c r="E458" s="66" t="s">
        <v>29266</v>
      </c>
      <c r="F458" s="307"/>
    </row>
    <row r="459" spans="1:6" ht="60">
      <c r="A459" s="66">
        <v>1746</v>
      </c>
      <c r="B459" s="43" t="s">
        <v>16886</v>
      </c>
      <c r="C459" s="66" t="s">
        <v>4050</v>
      </c>
      <c r="D459" s="66" t="s">
        <v>4049</v>
      </c>
      <c r="E459" s="66" t="s">
        <v>29267</v>
      </c>
      <c r="F459" s="306"/>
    </row>
    <row r="460" spans="1:6" ht="60">
      <c r="A460" s="66">
        <v>1748</v>
      </c>
      <c r="B460" s="43" t="s">
        <v>16887</v>
      </c>
      <c r="C460" s="66" t="s">
        <v>4050</v>
      </c>
      <c r="D460" s="66" t="s">
        <v>2496</v>
      </c>
      <c r="E460" s="66" t="s">
        <v>25178</v>
      </c>
      <c r="F460" s="307"/>
    </row>
    <row r="461" spans="1:6" ht="60">
      <c r="A461" s="66">
        <v>1749</v>
      </c>
      <c r="B461" s="43" t="s">
        <v>16888</v>
      </c>
      <c r="C461" s="66" t="s">
        <v>4050</v>
      </c>
      <c r="D461" s="66" t="s">
        <v>2496</v>
      </c>
      <c r="E461" s="66" t="s">
        <v>29268</v>
      </c>
      <c r="F461" s="306"/>
    </row>
    <row r="462" spans="1:6" ht="60">
      <c r="A462" s="66">
        <v>37412</v>
      </c>
      <c r="B462" s="43" t="s">
        <v>16889</v>
      </c>
      <c r="C462" s="66" t="s">
        <v>4050</v>
      </c>
      <c r="D462" s="66" t="s">
        <v>2496</v>
      </c>
      <c r="E462" s="66" t="s">
        <v>29269</v>
      </c>
      <c r="F462" s="307"/>
    </row>
    <row r="463" spans="1:6" ht="60">
      <c r="A463" s="66">
        <v>1745</v>
      </c>
      <c r="B463" s="43" t="s">
        <v>16890</v>
      </c>
      <c r="C463" s="66" t="s">
        <v>4050</v>
      </c>
      <c r="D463" s="66" t="s">
        <v>2496</v>
      </c>
      <c r="E463" s="66" t="s">
        <v>29270</v>
      </c>
      <c r="F463" s="306"/>
    </row>
    <row r="464" spans="1:6" ht="45">
      <c r="A464" s="66">
        <v>1750</v>
      </c>
      <c r="B464" s="43" t="s">
        <v>16891</v>
      </c>
      <c r="C464" s="66" t="s">
        <v>4050</v>
      </c>
      <c r="D464" s="66" t="s">
        <v>2496</v>
      </c>
      <c r="E464" s="66" t="s">
        <v>29271</v>
      </c>
      <c r="F464" s="307"/>
    </row>
    <row r="465" spans="1:8" ht="45">
      <c r="A465" s="66">
        <v>11687</v>
      </c>
      <c r="B465" s="43" t="s">
        <v>16892</v>
      </c>
      <c r="C465" s="66" t="s">
        <v>4054</v>
      </c>
      <c r="D465" s="66" t="s">
        <v>2496</v>
      </c>
      <c r="E465" s="66" t="s">
        <v>29272</v>
      </c>
      <c r="F465" s="306"/>
    </row>
    <row r="466" spans="1:8" ht="45">
      <c r="A466" s="66">
        <v>11689</v>
      </c>
      <c r="B466" s="43" t="s">
        <v>16893</v>
      </c>
      <c r="C466" s="66" t="s">
        <v>4054</v>
      </c>
      <c r="D466" s="66" t="s">
        <v>2496</v>
      </c>
      <c r="E466" s="66" t="s">
        <v>29273</v>
      </c>
      <c r="F466" s="307"/>
    </row>
    <row r="467" spans="1:8" ht="30">
      <c r="A467" s="66">
        <v>11693</v>
      </c>
      <c r="B467" s="43" t="s">
        <v>16894</v>
      </c>
      <c r="C467" s="66" t="s">
        <v>4051</v>
      </c>
      <c r="D467" s="66" t="s">
        <v>2496</v>
      </c>
      <c r="E467" s="66" t="s">
        <v>29274</v>
      </c>
      <c r="F467" s="306"/>
    </row>
    <row r="468" spans="1:8" ht="30">
      <c r="A468" s="66">
        <v>36215</v>
      </c>
      <c r="B468" s="43" t="s">
        <v>16895</v>
      </c>
      <c r="C468" s="66" t="s">
        <v>4050</v>
      </c>
      <c r="D468" s="66" t="s">
        <v>2496</v>
      </c>
      <c r="E468" s="66" t="s">
        <v>29275</v>
      </c>
      <c r="F468" s="307"/>
      <c r="H468">
        <f>E468*1.2764</f>
        <v>475.34412400000002</v>
      </c>
    </row>
    <row r="469" spans="1:8" ht="75">
      <c r="A469" s="66">
        <v>42439</v>
      </c>
      <c r="B469" s="43" t="s">
        <v>22666</v>
      </c>
      <c r="C469" s="66" t="s">
        <v>4050</v>
      </c>
      <c r="D469" s="66" t="s">
        <v>4052</v>
      </c>
      <c r="E469" s="66" t="s">
        <v>23802</v>
      </c>
      <c r="F469" s="306"/>
    </row>
    <row r="470" spans="1:8">
      <c r="A470" s="66">
        <v>38381</v>
      </c>
      <c r="B470" s="43" t="s">
        <v>16896</v>
      </c>
      <c r="C470" s="66" t="s">
        <v>4050</v>
      </c>
      <c r="D470" s="66" t="s">
        <v>2496</v>
      </c>
      <c r="E470" s="66" t="s">
        <v>27250</v>
      </c>
      <c r="F470" s="307"/>
    </row>
    <row r="471" spans="1:8" ht="30">
      <c r="A471" s="66">
        <v>39621</v>
      </c>
      <c r="B471" s="43" t="s">
        <v>16897</v>
      </c>
      <c r="C471" s="66" t="s">
        <v>4061</v>
      </c>
      <c r="D471" s="66" t="s">
        <v>2496</v>
      </c>
      <c r="E471" s="66" t="s">
        <v>29276</v>
      </c>
      <c r="F471" s="306"/>
    </row>
    <row r="472" spans="1:8" ht="30">
      <c r="A472" s="66">
        <v>39624</v>
      </c>
      <c r="B472" s="43" t="s">
        <v>16898</v>
      </c>
      <c r="C472" s="66" t="s">
        <v>4061</v>
      </c>
      <c r="D472" s="66" t="s">
        <v>2496</v>
      </c>
      <c r="E472" s="66" t="s">
        <v>29277</v>
      </c>
      <c r="F472" s="307"/>
    </row>
    <row r="473" spans="1:8" ht="30">
      <c r="A473" s="66">
        <v>39615</v>
      </c>
      <c r="B473" s="43" t="s">
        <v>16899</v>
      </c>
      <c r="C473" s="66" t="s">
        <v>4050</v>
      </c>
      <c r="D473" s="66" t="s">
        <v>2496</v>
      </c>
      <c r="E473" s="66" t="s">
        <v>29278</v>
      </c>
      <c r="F473" s="306"/>
    </row>
    <row r="474" spans="1:8" ht="30">
      <c r="A474" s="66">
        <v>39620</v>
      </c>
      <c r="B474" s="43" t="s">
        <v>16900</v>
      </c>
      <c r="C474" s="66" t="s">
        <v>4050</v>
      </c>
      <c r="D474" s="66" t="s">
        <v>2496</v>
      </c>
      <c r="E474" s="66" t="s">
        <v>29279</v>
      </c>
      <c r="F474" s="307"/>
    </row>
    <row r="475" spans="1:8" ht="30">
      <c r="A475" s="66">
        <v>39623</v>
      </c>
      <c r="B475" s="43" t="s">
        <v>16901</v>
      </c>
      <c r="C475" s="66" t="s">
        <v>4050</v>
      </c>
      <c r="D475" s="66" t="s">
        <v>2496</v>
      </c>
      <c r="E475" s="66" t="s">
        <v>29280</v>
      </c>
      <c r="F475" s="306"/>
    </row>
    <row r="476" spans="1:8" ht="30">
      <c r="A476" s="66">
        <v>36207</v>
      </c>
      <c r="B476" s="43" t="s">
        <v>16902</v>
      </c>
      <c r="C476" s="66" t="s">
        <v>4050</v>
      </c>
      <c r="D476" s="66" t="s">
        <v>2496</v>
      </c>
      <c r="E476" s="66" t="s">
        <v>29281</v>
      </c>
      <c r="F476" s="307"/>
    </row>
    <row r="477" spans="1:8" ht="30">
      <c r="A477" s="66">
        <v>36209</v>
      </c>
      <c r="B477" s="43" t="s">
        <v>16903</v>
      </c>
      <c r="C477" s="66" t="s">
        <v>4050</v>
      </c>
      <c r="D477" s="66" t="s">
        <v>2496</v>
      </c>
      <c r="E477" s="66" t="s">
        <v>29282</v>
      </c>
      <c r="F477" s="306"/>
    </row>
    <row r="478" spans="1:8" ht="45">
      <c r="A478" s="66">
        <v>36210</v>
      </c>
      <c r="B478" s="43" t="s">
        <v>16904</v>
      </c>
      <c r="C478" s="66" t="s">
        <v>4050</v>
      </c>
      <c r="D478" s="66" t="s">
        <v>2496</v>
      </c>
      <c r="E478" s="66" t="s">
        <v>24346</v>
      </c>
      <c r="F478" s="307"/>
    </row>
    <row r="479" spans="1:8" ht="45">
      <c r="A479" s="66">
        <v>36204</v>
      </c>
      <c r="B479" s="43" t="s">
        <v>16905</v>
      </c>
      <c r="C479" s="66" t="s">
        <v>4050</v>
      </c>
      <c r="D479" s="66" t="s">
        <v>2496</v>
      </c>
      <c r="E479" s="66" t="s">
        <v>29283</v>
      </c>
      <c r="F479" s="306"/>
    </row>
    <row r="480" spans="1:8" ht="45">
      <c r="A480" s="66">
        <v>36205</v>
      </c>
      <c r="B480" s="43" t="s">
        <v>16906</v>
      </c>
      <c r="C480" s="66" t="s">
        <v>4050</v>
      </c>
      <c r="D480" s="66" t="s">
        <v>2496</v>
      </c>
      <c r="E480" s="66" t="s">
        <v>29284</v>
      </c>
      <c r="F480" s="307"/>
    </row>
    <row r="481" spans="1:6" ht="45">
      <c r="A481" s="66">
        <v>36081</v>
      </c>
      <c r="B481" s="43" t="s">
        <v>16907</v>
      </c>
      <c r="C481" s="66" t="s">
        <v>4050</v>
      </c>
      <c r="D481" s="66" t="s">
        <v>4049</v>
      </c>
      <c r="E481" s="66" t="s">
        <v>22840</v>
      </c>
      <c r="F481" s="306"/>
    </row>
    <row r="482" spans="1:6" ht="45">
      <c r="A482" s="66">
        <v>36206</v>
      </c>
      <c r="B482" s="43" t="s">
        <v>16908</v>
      </c>
      <c r="C482" s="66" t="s">
        <v>4050</v>
      </c>
      <c r="D482" s="66" t="s">
        <v>2496</v>
      </c>
      <c r="E482" s="66" t="s">
        <v>29285</v>
      </c>
      <c r="F482" s="307"/>
    </row>
    <row r="483" spans="1:6" ht="45">
      <c r="A483" s="66">
        <v>36218</v>
      </c>
      <c r="B483" s="43" t="s">
        <v>16909</v>
      </c>
      <c r="C483" s="66" t="s">
        <v>4050</v>
      </c>
      <c r="D483" s="66" t="s">
        <v>2496</v>
      </c>
      <c r="E483" s="66" t="s">
        <v>29286</v>
      </c>
      <c r="F483" s="306"/>
    </row>
    <row r="484" spans="1:6" ht="45">
      <c r="A484" s="66">
        <v>36220</v>
      </c>
      <c r="B484" s="43" t="s">
        <v>16910</v>
      </c>
      <c r="C484" s="66" t="s">
        <v>4050</v>
      </c>
      <c r="D484" s="66" t="s">
        <v>2496</v>
      </c>
      <c r="E484" s="66" t="s">
        <v>29287</v>
      </c>
      <c r="F484" s="307"/>
    </row>
    <row r="485" spans="1:6" ht="45">
      <c r="A485" s="66">
        <v>36080</v>
      </c>
      <c r="B485" s="43" t="s">
        <v>16911</v>
      </c>
      <c r="C485" s="66" t="s">
        <v>4050</v>
      </c>
      <c r="D485" s="66" t="s">
        <v>4049</v>
      </c>
      <c r="E485" s="66" t="s">
        <v>24860</v>
      </c>
      <c r="F485" s="306"/>
    </row>
    <row r="486" spans="1:6" ht="45">
      <c r="A486" s="66">
        <v>36223</v>
      </c>
      <c r="B486" s="43" t="s">
        <v>16912</v>
      </c>
      <c r="C486" s="66" t="s">
        <v>4050</v>
      </c>
      <c r="D486" s="66" t="s">
        <v>2496</v>
      </c>
      <c r="E486" s="66" t="s">
        <v>29288</v>
      </c>
      <c r="F486" s="307"/>
    </row>
    <row r="487" spans="1:6" ht="30">
      <c r="A487" s="66">
        <v>546</v>
      </c>
      <c r="B487" s="43" t="s">
        <v>16913</v>
      </c>
      <c r="C487" s="66" t="s">
        <v>4055</v>
      </c>
      <c r="D487" s="66" t="s">
        <v>4049</v>
      </c>
      <c r="E487" s="66" t="s">
        <v>8823</v>
      </c>
      <c r="F487" s="306"/>
    </row>
    <row r="488" spans="1:6" ht="30">
      <c r="A488" s="66">
        <v>557</v>
      </c>
      <c r="B488" s="43" t="s">
        <v>16914</v>
      </c>
      <c r="C488" s="66" t="s">
        <v>4054</v>
      </c>
      <c r="D488" s="66" t="s">
        <v>2496</v>
      </c>
      <c r="E488" s="66" t="s">
        <v>22486</v>
      </c>
      <c r="F488" s="307"/>
    </row>
    <row r="489" spans="1:6" ht="30">
      <c r="A489" s="66">
        <v>552</v>
      </c>
      <c r="B489" s="43" t="s">
        <v>16915</v>
      </c>
      <c r="C489" s="66" t="s">
        <v>4054</v>
      </c>
      <c r="D489" s="66" t="s">
        <v>2496</v>
      </c>
      <c r="E489" s="66" t="s">
        <v>8480</v>
      </c>
      <c r="F489" s="306"/>
    </row>
    <row r="490" spans="1:6" ht="30">
      <c r="A490" s="66">
        <v>555</v>
      </c>
      <c r="B490" s="43" t="s">
        <v>16916</v>
      </c>
      <c r="C490" s="66" t="s">
        <v>4054</v>
      </c>
      <c r="D490" s="66" t="s">
        <v>2496</v>
      </c>
      <c r="E490" s="66" t="s">
        <v>12722</v>
      </c>
      <c r="F490" s="307"/>
    </row>
    <row r="491" spans="1:6" ht="30">
      <c r="A491" s="66">
        <v>565</v>
      </c>
      <c r="B491" s="43" t="s">
        <v>16917</v>
      </c>
      <c r="C491" s="66" t="s">
        <v>4054</v>
      </c>
      <c r="D491" s="66" t="s">
        <v>2496</v>
      </c>
      <c r="E491" s="66" t="s">
        <v>29289</v>
      </c>
      <c r="F491" s="306"/>
    </row>
    <row r="492" spans="1:6" ht="30">
      <c r="A492" s="66">
        <v>549</v>
      </c>
      <c r="B492" s="43" t="s">
        <v>16918</v>
      </c>
      <c r="C492" s="66" t="s">
        <v>4054</v>
      </c>
      <c r="D492" s="66" t="s">
        <v>2496</v>
      </c>
      <c r="E492" s="66" t="s">
        <v>14344</v>
      </c>
      <c r="F492" s="307"/>
    </row>
    <row r="493" spans="1:6" ht="30">
      <c r="A493" s="66">
        <v>559</v>
      </c>
      <c r="B493" s="43" t="s">
        <v>16919</v>
      </c>
      <c r="C493" s="66" t="s">
        <v>4054</v>
      </c>
      <c r="D493" s="66" t="s">
        <v>2496</v>
      </c>
      <c r="E493" s="66" t="s">
        <v>25536</v>
      </c>
      <c r="F493" s="306"/>
    </row>
    <row r="494" spans="1:6" ht="30">
      <c r="A494" s="66">
        <v>551</v>
      </c>
      <c r="B494" s="43" t="s">
        <v>16920</v>
      </c>
      <c r="C494" s="66" t="s">
        <v>4054</v>
      </c>
      <c r="D494" s="66" t="s">
        <v>2496</v>
      </c>
      <c r="E494" s="66" t="s">
        <v>29290</v>
      </c>
      <c r="F494" s="307"/>
    </row>
    <row r="495" spans="1:6" ht="30">
      <c r="A495" s="66">
        <v>547</v>
      </c>
      <c r="B495" s="43" t="s">
        <v>16921</v>
      </c>
      <c r="C495" s="66" t="s">
        <v>4054</v>
      </c>
      <c r="D495" s="66" t="s">
        <v>2496</v>
      </c>
      <c r="E495" s="66" t="s">
        <v>23425</v>
      </c>
      <c r="F495" s="306"/>
    </row>
    <row r="496" spans="1:6" ht="30">
      <c r="A496" s="66">
        <v>560</v>
      </c>
      <c r="B496" s="43" t="s">
        <v>16922</v>
      </c>
      <c r="C496" s="66" t="s">
        <v>4054</v>
      </c>
      <c r="D496" s="66" t="s">
        <v>2496</v>
      </c>
      <c r="E496" s="66" t="s">
        <v>24609</v>
      </c>
      <c r="F496" s="307"/>
    </row>
    <row r="497" spans="1:6" ht="30">
      <c r="A497" s="66">
        <v>566</v>
      </c>
      <c r="B497" s="43" t="s">
        <v>16923</v>
      </c>
      <c r="C497" s="66" t="s">
        <v>4054</v>
      </c>
      <c r="D497" s="66" t="s">
        <v>2496</v>
      </c>
      <c r="E497" s="66" t="s">
        <v>13850</v>
      </c>
      <c r="F497" s="306"/>
    </row>
    <row r="498" spans="1:6" ht="30">
      <c r="A498" s="66">
        <v>563</v>
      </c>
      <c r="B498" s="43" t="s">
        <v>16924</v>
      </c>
      <c r="C498" s="66" t="s">
        <v>4054</v>
      </c>
      <c r="D498" s="66" t="s">
        <v>2496</v>
      </c>
      <c r="E498" s="66" t="s">
        <v>27677</v>
      </c>
      <c r="F498" s="307"/>
    </row>
    <row r="499" spans="1:6" ht="30">
      <c r="A499" s="66">
        <v>38127</v>
      </c>
      <c r="B499" s="43" t="s">
        <v>16925</v>
      </c>
      <c r="C499" s="66" t="s">
        <v>4050</v>
      </c>
      <c r="D499" s="66" t="s">
        <v>2496</v>
      </c>
      <c r="E499" s="66" t="s">
        <v>29291</v>
      </c>
      <c r="F499" s="306"/>
    </row>
    <row r="500" spans="1:6" ht="30">
      <c r="A500" s="66">
        <v>38060</v>
      </c>
      <c r="B500" s="43" t="s">
        <v>16926</v>
      </c>
      <c r="C500" s="66" t="s">
        <v>4050</v>
      </c>
      <c r="D500" s="66" t="s">
        <v>2496</v>
      </c>
      <c r="E500" s="66" t="s">
        <v>22667</v>
      </c>
      <c r="F500" s="307"/>
    </row>
    <row r="501" spans="1:6" ht="30">
      <c r="A501" s="66">
        <v>10956</v>
      </c>
      <c r="B501" s="43" t="s">
        <v>16927</v>
      </c>
      <c r="C501" s="66" t="s">
        <v>4050</v>
      </c>
      <c r="D501" s="66" t="s">
        <v>2496</v>
      </c>
      <c r="E501" s="66" t="s">
        <v>22668</v>
      </c>
      <c r="F501" s="306"/>
    </row>
    <row r="502" spans="1:6">
      <c r="A502" s="66">
        <v>39380</v>
      </c>
      <c r="B502" s="43" t="s">
        <v>16928</v>
      </c>
      <c r="C502" s="66" t="s">
        <v>4050</v>
      </c>
      <c r="D502" s="66" t="s">
        <v>4052</v>
      </c>
      <c r="E502" s="66" t="s">
        <v>22380</v>
      </c>
      <c r="F502" s="307"/>
    </row>
    <row r="503" spans="1:6" ht="30">
      <c r="A503" s="66">
        <v>13374</v>
      </c>
      <c r="B503" s="43" t="s">
        <v>16929</v>
      </c>
      <c r="C503" s="66" t="s">
        <v>4050</v>
      </c>
      <c r="D503" s="66" t="s">
        <v>4052</v>
      </c>
      <c r="E503" s="66" t="s">
        <v>25281</v>
      </c>
      <c r="F503" s="306"/>
    </row>
    <row r="504" spans="1:6" ht="45">
      <c r="A504" s="66">
        <v>37597</v>
      </c>
      <c r="B504" s="43" t="s">
        <v>16930</v>
      </c>
      <c r="C504" s="66" t="s">
        <v>4050</v>
      </c>
      <c r="D504" s="66" t="s">
        <v>4052</v>
      </c>
      <c r="E504" s="66" t="s">
        <v>29292</v>
      </c>
      <c r="F504" s="307"/>
    </row>
    <row r="505" spans="1:6" ht="90">
      <c r="A505" s="66">
        <v>183</v>
      </c>
      <c r="B505" s="43" t="s">
        <v>16931</v>
      </c>
      <c r="C505" s="66" t="s">
        <v>4062</v>
      </c>
      <c r="D505" s="66" t="s">
        <v>4049</v>
      </c>
      <c r="E505" s="66" t="s">
        <v>24982</v>
      </c>
      <c r="F505" s="306"/>
    </row>
    <row r="506" spans="1:6" ht="75">
      <c r="A506" s="66">
        <v>184</v>
      </c>
      <c r="B506" s="43" t="s">
        <v>16932</v>
      </c>
      <c r="C506" s="66" t="s">
        <v>4062</v>
      </c>
      <c r="D506" s="66" t="s">
        <v>2496</v>
      </c>
      <c r="E506" s="66" t="s">
        <v>29293</v>
      </c>
      <c r="F506" s="307"/>
    </row>
    <row r="507" spans="1:6" ht="90">
      <c r="A507" s="66">
        <v>195</v>
      </c>
      <c r="B507" s="43" t="s">
        <v>16933</v>
      </c>
      <c r="C507" s="66" t="s">
        <v>4062</v>
      </c>
      <c r="D507" s="66" t="s">
        <v>2496</v>
      </c>
      <c r="E507" s="66" t="s">
        <v>29294</v>
      </c>
      <c r="F507" s="306"/>
    </row>
    <row r="508" spans="1:6" ht="75">
      <c r="A508" s="66">
        <v>194</v>
      </c>
      <c r="B508" s="43" t="s">
        <v>16934</v>
      </c>
      <c r="C508" s="66" t="s">
        <v>4062</v>
      </c>
      <c r="D508" s="66" t="s">
        <v>2496</v>
      </c>
      <c r="E508" s="66" t="s">
        <v>29295</v>
      </c>
      <c r="F508" s="307"/>
    </row>
    <row r="509" spans="1:6" ht="60">
      <c r="A509" s="66">
        <v>20001</v>
      </c>
      <c r="B509" s="43" t="s">
        <v>16935</v>
      </c>
      <c r="C509" s="66" t="s">
        <v>4062</v>
      </c>
      <c r="D509" s="66" t="s">
        <v>2496</v>
      </c>
      <c r="E509" s="66" t="s">
        <v>29296</v>
      </c>
      <c r="F509" s="306"/>
    </row>
    <row r="510" spans="1:6" ht="90">
      <c r="A510" s="66">
        <v>181</v>
      </c>
      <c r="B510" s="43" t="s">
        <v>16936</v>
      </c>
      <c r="C510" s="66" t="s">
        <v>4062</v>
      </c>
      <c r="D510" s="66" t="s">
        <v>2496</v>
      </c>
      <c r="E510" s="66" t="s">
        <v>24062</v>
      </c>
      <c r="F510" s="307"/>
    </row>
    <row r="511" spans="1:6" ht="60">
      <c r="A511" s="66">
        <v>39837</v>
      </c>
      <c r="B511" s="43" t="s">
        <v>16937</v>
      </c>
      <c r="C511" s="66" t="s">
        <v>4062</v>
      </c>
      <c r="D511" s="66" t="s">
        <v>2496</v>
      </c>
      <c r="E511" s="66" t="s">
        <v>29297</v>
      </c>
      <c r="F511" s="306"/>
    </row>
    <row r="512" spans="1:6" ht="60">
      <c r="A512" s="66">
        <v>10535</v>
      </c>
      <c r="B512" s="43" t="s">
        <v>16938</v>
      </c>
      <c r="C512" s="66" t="s">
        <v>4050</v>
      </c>
      <c r="D512" s="66" t="s">
        <v>4049</v>
      </c>
      <c r="E512" s="66" t="s">
        <v>29298</v>
      </c>
      <c r="F512" s="307"/>
    </row>
    <row r="513" spans="1:6" ht="45">
      <c r="A513" s="66">
        <v>10537</v>
      </c>
      <c r="B513" s="43" t="s">
        <v>16939</v>
      </c>
      <c r="C513" s="66" t="s">
        <v>4050</v>
      </c>
      <c r="D513" s="66" t="s">
        <v>2496</v>
      </c>
      <c r="E513" s="66" t="s">
        <v>29299</v>
      </c>
      <c r="F513" s="306"/>
    </row>
    <row r="514" spans="1:6" ht="60">
      <c r="A514" s="66">
        <v>13891</v>
      </c>
      <c r="B514" s="43" t="s">
        <v>16940</v>
      </c>
      <c r="C514" s="66" t="s">
        <v>4050</v>
      </c>
      <c r="D514" s="66" t="s">
        <v>2496</v>
      </c>
      <c r="E514" s="66" t="s">
        <v>29300</v>
      </c>
      <c r="F514" s="307"/>
    </row>
    <row r="515" spans="1:6" ht="60">
      <c r="A515" s="66">
        <v>25975</v>
      </c>
      <c r="B515" s="43" t="s">
        <v>16941</v>
      </c>
      <c r="C515" s="66" t="s">
        <v>4050</v>
      </c>
      <c r="D515" s="66" t="s">
        <v>2496</v>
      </c>
      <c r="E515" s="66" t="s">
        <v>29301</v>
      </c>
      <c r="F515" s="306"/>
    </row>
    <row r="516" spans="1:6" ht="60">
      <c r="A516" s="66">
        <v>36396</v>
      </c>
      <c r="B516" s="43" t="s">
        <v>16942</v>
      </c>
      <c r="C516" s="66" t="s">
        <v>4050</v>
      </c>
      <c r="D516" s="66" t="s">
        <v>2496</v>
      </c>
      <c r="E516" s="66" t="s">
        <v>29302</v>
      </c>
      <c r="F516" s="307"/>
    </row>
    <row r="517" spans="1:6" ht="60">
      <c r="A517" s="66">
        <v>36397</v>
      </c>
      <c r="B517" s="43" t="s">
        <v>16943</v>
      </c>
      <c r="C517" s="66" t="s">
        <v>4050</v>
      </c>
      <c r="D517" s="66" t="s">
        <v>2496</v>
      </c>
      <c r="E517" s="66" t="s">
        <v>29303</v>
      </c>
      <c r="F517" s="306"/>
    </row>
    <row r="518" spans="1:6" ht="45">
      <c r="A518" s="66">
        <v>36398</v>
      </c>
      <c r="B518" s="43" t="s">
        <v>16944</v>
      </c>
      <c r="C518" s="66" t="s">
        <v>4050</v>
      </c>
      <c r="D518" s="66" t="s">
        <v>2496</v>
      </c>
      <c r="E518" s="66" t="s">
        <v>29304</v>
      </c>
      <c r="F518" s="307"/>
    </row>
    <row r="519" spans="1:6">
      <c r="A519" s="66">
        <v>647</v>
      </c>
      <c r="B519" s="43" t="s">
        <v>16945</v>
      </c>
      <c r="C519" s="66" t="s">
        <v>4048</v>
      </c>
      <c r="D519" s="66" t="s">
        <v>2496</v>
      </c>
      <c r="E519" s="66" t="s">
        <v>24424</v>
      </c>
      <c r="F519" s="306"/>
    </row>
    <row r="520" spans="1:6" ht="30">
      <c r="A520" s="66">
        <v>40920</v>
      </c>
      <c r="B520" s="43" t="s">
        <v>16946</v>
      </c>
      <c r="C520" s="66" t="s">
        <v>4059</v>
      </c>
      <c r="D520" s="66" t="s">
        <v>2496</v>
      </c>
      <c r="E520" s="66" t="s">
        <v>29305</v>
      </c>
      <c r="F520" s="307"/>
    </row>
    <row r="521" spans="1:6" ht="30">
      <c r="A521" s="66">
        <v>7266</v>
      </c>
      <c r="B521" s="43" t="s">
        <v>16947</v>
      </c>
      <c r="C521" s="66" t="s">
        <v>4063</v>
      </c>
      <c r="D521" s="66" t="s">
        <v>4049</v>
      </c>
      <c r="E521" s="66" t="s">
        <v>22669</v>
      </c>
      <c r="F521" s="306"/>
    </row>
    <row r="522" spans="1:6" ht="30">
      <c r="A522" s="66">
        <v>7270</v>
      </c>
      <c r="B522" s="43" t="s">
        <v>16948</v>
      </c>
      <c r="C522" s="66" t="s">
        <v>4050</v>
      </c>
      <c r="D522" s="66" t="s">
        <v>2496</v>
      </c>
      <c r="E522" s="66" t="s">
        <v>13234</v>
      </c>
      <c r="F522" s="307"/>
    </row>
    <row r="523" spans="1:6" ht="30">
      <c r="A523" s="66">
        <v>7269</v>
      </c>
      <c r="B523" s="43" t="s">
        <v>16949</v>
      </c>
      <c r="C523" s="66" t="s">
        <v>4050</v>
      </c>
      <c r="D523" s="66" t="s">
        <v>2496</v>
      </c>
      <c r="E523" s="66" t="s">
        <v>13231</v>
      </c>
      <c r="F523" s="306"/>
    </row>
    <row r="524" spans="1:6" ht="30">
      <c r="A524" s="66">
        <v>7271</v>
      </c>
      <c r="B524" s="43" t="s">
        <v>16950</v>
      </c>
      <c r="C524" s="66" t="s">
        <v>4050</v>
      </c>
      <c r="D524" s="66" t="s">
        <v>2496</v>
      </c>
      <c r="E524" s="66" t="s">
        <v>8223</v>
      </c>
      <c r="F524" s="307"/>
    </row>
    <row r="525" spans="1:6" ht="30">
      <c r="A525" s="66">
        <v>7268</v>
      </c>
      <c r="B525" s="43" t="s">
        <v>16951</v>
      </c>
      <c r="C525" s="66" t="s">
        <v>4050</v>
      </c>
      <c r="D525" s="66" t="s">
        <v>2496</v>
      </c>
      <c r="E525" s="66" t="s">
        <v>7856</v>
      </c>
      <c r="F525" s="306"/>
    </row>
    <row r="526" spans="1:6" ht="30">
      <c r="A526" s="66">
        <v>7267</v>
      </c>
      <c r="B526" s="43" t="s">
        <v>16952</v>
      </c>
      <c r="C526" s="66" t="s">
        <v>4050</v>
      </c>
      <c r="D526" s="66" t="s">
        <v>2496</v>
      </c>
      <c r="E526" s="66" t="s">
        <v>8931</v>
      </c>
      <c r="F526" s="307"/>
    </row>
    <row r="527" spans="1:6" ht="45">
      <c r="A527" s="66">
        <v>38783</v>
      </c>
      <c r="B527" s="43" t="s">
        <v>16953</v>
      </c>
      <c r="C527" s="66" t="s">
        <v>4050</v>
      </c>
      <c r="D527" s="66" t="s">
        <v>2496</v>
      </c>
      <c r="E527" s="66" t="s">
        <v>13230</v>
      </c>
      <c r="F527" s="306"/>
    </row>
    <row r="528" spans="1:6" ht="45">
      <c r="A528" s="66">
        <v>37593</v>
      </c>
      <c r="B528" s="43" t="s">
        <v>16954</v>
      </c>
      <c r="C528" s="66" t="s">
        <v>4050</v>
      </c>
      <c r="D528" s="66" t="s">
        <v>2496</v>
      </c>
      <c r="E528" s="66" t="s">
        <v>7747</v>
      </c>
      <c r="F528" s="307"/>
    </row>
    <row r="529" spans="1:6" ht="45">
      <c r="A529" s="66">
        <v>37594</v>
      </c>
      <c r="B529" s="43" t="s">
        <v>16955</v>
      </c>
      <c r="C529" s="66" t="s">
        <v>4050</v>
      </c>
      <c r="D529" s="66" t="s">
        <v>2496</v>
      </c>
      <c r="E529" s="66" t="s">
        <v>8051</v>
      </c>
      <c r="F529" s="306"/>
    </row>
    <row r="530" spans="1:6" ht="45">
      <c r="A530" s="66">
        <v>37592</v>
      </c>
      <c r="B530" s="43" t="s">
        <v>16956</v>
      </c>
      <c r="C530" s="66" t="s">
        <v>4050</v>
      </c>
      <c r="D530" s="66" t="s">
        <v>2496</v>
      </c>
      <c r="E530" s="66" t="s">
        <v>12560</v>
      </c>
      <c r="F530" s="307"/>
    </row>
    <row r="531" spans="1:6" ht="30">
      <c r="A531" s="66">
        <v>34556</v>
      </c>
      <c r="B531" s="43" t="s">
        <v>16957</v>
      </c>
      <c r="C531" s="66" t="s">
        <v>4050</v>
      </c>
      <c r="D531" s="66" t="s">
        <v>2496</v>
      </c>
      <c r="E531" s="66" t="s">
        <v>7936</v>
      </c>
      <c r="F531" s="306"/>
    </row>
    <row r="532" spans="1:6" ht="30">
      <c r="A532" s="66">
        <v>37873</v>
      </c>
      <c r="B532" s="43" t="s">
        <v>16958</v>
      </c>
      <c r="C532" s="66" t="s">
        <v>4050</v>
      </c>
      <c r="D532" s="66" t="s">
        <v>2496</v>
      </c>
      <c r="E532" s="66" t="s">
        <v>13790</v>
      </c>
      <c r="F532" s="307"/>
    </row>
    <row r="533" spans="1:6" ht="30">
      <c r="A533" s="66">
        <v>34564</v>
      </c>
      <c r="B533" s="43" t="s">
        <v>16959</v>
      </c>
      <c r="C533" s="66" t="s">
        <v>4050</v>
      </c>
      <c r="D533" s="66" t="s">
        <v>2496</v>
      </c>
      <c r="E533" s="66" t="s">
        <v>23581</v>
      </c>
      <c r="F533" s="306"/>
    </row>
    <row r="534" spans="1:6" ht="30">
      <c r="A534" s="66">
        <v>34565</v>
      </c>
      <c r="B534" s="43" t="s">
        <v>16960</v>
      </c>
      <c r="C534" s="66" t="s">
        <v>4050</v>
      </c>
      <c r="D534" s="66" t="s">
        <v>2496</v>
      </c>
      <c r="E534" s="66" t="s">
        <v>23777</v>
      </c>
      <c r="F534" s="307"/>
    </row>
    <row r="535" spans="1:6" ht="30">
      <c r="A535" s="66">
        <v>38590</v>
      </c>
      <c r="B535" s="43" t="s">
        <v>16961</v>
      </c>
      <c r="C535" s="66" t="s">
        <v>4050</v>
      </c>
      <c r="D535" s="66" t="s">
        <v>2496</v>
      </c>
      <c r="E535" s="66" t="s">
        <v>13342</v>
      </c>
      <c r="F535" s="306"/>
    </row>
    <row r="536" spans="1:6" ht="30">
      <c r="A536" s="66">
        <v>34566</v>
      </c>
      <c r="B536" s="43" t="s">
        <v>16962</v>
      </c>
      <c r="C536" s="66" t="s">
        <v>4050</v>
      </c>
      <c r="D536" s="66" t="s">
        <v>2496</v>
      </c>
      <c r="E536" s="66" t="s">
        <v>13708</v>
      </c>
      <c r="F536" s="307"/>
    </row>
    <row r="537" spans="1:6" ht="30">
      <c r="A537" s="66">
        <v>34567</v>
      </c>
      <c r="B537" s="43" t="s">
        <v>16963</v>
      </c>
      <c r="C537" s="66" t="s">
        <v>4050</v>
      </c>
      <c r="D537" s="66" t="s">
        <v>2496</v>
      </c>
      <c r="E537" s="66" t="s">
        <v>14028</v>
      </c>
      <c r="F537" s="306"/>
    </row>
    <row r="538" spans="1:6" ht="30">
      <c r="A538" s="66">
        <v>38591</v>
      </c>
      <c r="B538" s="43" t="s">
        <v>16964</v>
      </c>
      <c r="C538" s="66" t="s">
        <v>4050</v>
      </c>
      <c r="D538" s="66" t="s">
        <v>2496</v>
      </c>
      <c r="E538" s="66" t="s">
        <v>8083</v>
      </c>
      <c r="F538" s="307"/>
    </row>
    <row r="539" spans="1:6" ht="30">
      <c r="A539" s="66">
        <v>34568</v>
      </c>
      <c r="B539" s="43" t="s">
        <v>16965</v>
      </c>
      <c r="C539" s="66" t="s">
        <v>4050</v>
      </c>
      <c r="D539" s="66" t="s">
        <v>2496</v>
      </c>
      <c r="E539" s="66" t="s">
        <v>8971</v>
      </c>
      <c r="F539" s="306"/>
    </row>
    <row r="540" spans="1:6" ht="30">
      <c r="A540" s="66">
        <v>34569</v>
      </c>
      <c r="B540" s="43" t="s">
        <v>16966</v>
      </c>
      <c r="C540" s="66" t="s">
        <v>4050</v>
      </c>
      <c r="D540" s="66" t="s">
        <v>2496</v>
      </c>
      <c r="E540" s="66" t="s">
        <v>13787</v>
      </c>
      <c r="F540" s="307"/>
    </row>
    <row r="541" spans="1:6" ht="30">
      <c r="A541" s="66">
        <v>34570</v>
      </c>
      <c r="B541" s="43" t="s">
        <v>16967</v>
      </c>
      <c r="C541" s="66" t="s">
        <v>4050</v>
      </c>
      <c r="D541" s="66" t="s">
        <v>2496</v>
      </c>
      <c r="E541" s="66" t="s">
        <v>8592</v>
      </c>
      <c r="F541" s="306"/>
    </row>
    <row r="542" spans="1:6" ht="30">
      <c r="A542" s="66">
        <v>25070</v>
      </c>
      <c r="B542" s="43" t="s">
        <v>16968</v>
      </c>
      <c r="C542" s="66" t="s">
        <v>4050</v>
      </c>
      <c r="D542" s="66" t="s">
        <v>2496</v>
      </c>
      <c r="E542" s="66" t="s">
        <v>23348</v>
      </c>
      <c r="F542" s="307"/>
    </row>
    <row r="543" spans="1:6" ht="30">
      <c r="A543" s="66">
        <v>34571</v>
      </c>
      <c r="B543" s="43" t="s">
        <v>16969</v>
      </c>
      <c r="C543" s="66" t="s">
        <v>4050</v>
      </c>
      <c r="D543" s="66" t="s">
        <v>2496</v>
      </c>
      <c r="E543" s="66" t="s">
        <v>8397</v>
      </c>
      <c r="F543" s="306"/>
    </row>
    <row r="544" spans="1:6" ht="30">
      <c r="A544" s="66">
        <v>34573</v>
      </c>
      <c r="B544" s="43" t="s">
        <v>16970</v>
      </c>
      <c r="C544" s="66" t="s">
        <v>4050</v>
      </c>
      <c r="D544" s="66" t="s">
        <v>2496</v>
      </c>
      <c r="E544" s="66" t="s">
        <v>13720</v>
      </c>
      <c r="F544" s="307"/>
    </row>
    <row r="545" spans="1:6" ht="30">
      <c r="A545" s="66">
        <v>37107</v>
      </c>
      <c r="B545" s="43" t="s">
        <v>16971</v>
      </c>
      <c r="C545" s="66" t="s">
        <v>4050</v>
      </c>
      <c r="D545" s="66" t="s">
        <v>2496</v>
      </c>
      <c r="E545" s="66" t="s">
        <v>8487</v>
      </c>
      <c r="F545" s="306"/>
    </row>
    <row r="546" spans="1:6" ht="30">
      <c r="A546" s="66">
        <v>34576</v>
      </c>
      <c r="B546" s="43" t="s">
        <v>16972</v>
      </c>
      <c r="C546" s="66" t="s">
        <v>4050</v>
      </c>
      <c r="D546" s="66" t="s">
        <v>2496</v>
      </c>
      <c r="E546" s="66" t="s">
        <v>25692</v>
      </c>
      <c r="F546" s="307"/>
    </row>
    <row r="547" spans="1:6" ht="30">
      <c r="A547" s="66">
        <v>34577</v>
      </c>
      <c r="B547" s="43" t="s">
        <v>16973</v>
      </c>
      <c r="C547" s="66" t="s">
        <v>4050</v>
      </c>
      <c r="D547" s="66" t="s">
        <v>2496</v>
      </c>
      <c r="E547" s="66" t="s">
        <v>8487</v>
      </c>
      <c r="F547" s="306"/>
    </row>
    <row r="548" spans="1:6" ht="30">
      <c r="A548" s="66">
        <v>34578</v>
      </c>
      <c r="B548" s="43" t="s">
        <v>16974</v>
      </c>
      <c r="C548" s="66" t="s">
        <v>4050</v>
      </c>
      <c r="D548" s="66" t="s">
        <v>2496</v>
      </c>
      <c r="E548" s="66" t="s">
        <v>13753</v>
      </c>
      <c r="F548" s="307"/>
    </row>
    <row r="549" spans="1:6" ht="30">
      <c r="A549" s="66">
        <v>34579</v>
      </c>
      <c r="B549" s="43" t="s">
        <v>16975</v>
      </c>
      <c r="C549" s="66" t="s">
        <v>4050</v>
      </c>
      <c r="D549" s="66" t="s">
        <v>2496</v>
      </c>
      <c r="E549" s="66" t="s">
        <v>9127</v>
      </c>
      <c r="F549" s="306"/>
    </row>
    <row r="550" spans="1:6" ht="30">
      <c r="A550" s="66">
        <v>25067</v>
      </c>
      <c r="B550" s="43" t="s">
        <v>16976</v>
      </c>
      <c r="C550" s="66" t="s">
        <v>4050</v>
      </c>
      <c r="D550" s="66" t="s">
        <v>2496</v>
      </c>
      <c r="E550" s="66" t="s">
        <v>23581</v>
      </c>
      <c r="F550" s="307"/>
    </row>
    <row r="551" spans="1:6" ht="30">
      <c r="A551" s="66">
        <v>34580</v>
      </c>
      <c r="B551" s="43" t="s">
        <v>16977</v>
      </c>
      <c r="C551" s="66" t="s">
        <v>4050</v>
      </c>
      <c r="D551" s="66" t="s">
        <v>2496</v>
      </c>
      <c r="E551" s="66" t="s">
        <v>8717</v>
      </c>
      <c r="F551" s="306"/>
    </row>
    <row r="552" spans="1:6" ht="30">
      <c r="A552" s="66">
        <v>25071</v>
      </c>
      <c r="B552" s="43" t="s">
        <v>16978</v>
      </c>
      <c r="C552" s="66" t="s">
        <v>4050</v>
      </c>
      <c r="D552" s="66" t="s">
        <v>2496</v>
      </c>
      <c r="E552" s="66" t="s">
        <v>8388</v>
      </c>
      <c r="F552" s="307"/>
    </row>
    <row r="553" spans="1:6" ht="30">
      <c r="A553" s="66">
        <v>38395</v>
      </c>
      <c r="B553" s="43" t="s">
        <v>16979</v>
      </c>
      <c r="C553" s="66" t="s">
        <v>4050</v>
      </c>
      <c r="D553" s="66" t="s">
        <v>2496</v>
      </c>
      <c r="E553" s="66" t="s">
        <v>9889</v>
      </c>
      <c r="F553" s="306"/>
    </row>
    <row r="554" spans="1:6" ht="30">
      <c r="A554" s="66">
        <v>34583</v>
      </c>
      <c r="B554" s="43" t="s">
        <v>16980</v>
      </c>
      <c r="C554" s="66" t="s">
        <v>4051</v>
      </c>
      <c r="D554" s="66" t="s">
        <v>2496</v>
      </c>
      <c r="E554" s="66" t="s">
        <v>22511</v>
      </c>
      <c r="F554" s="307"/>
    </row>
    <row r="555" spans="1:6" ht="30">
      <c r="A555" s="66">
        <v>34584</v>
      </c>
      <c r="B555" s="43" t="s">
        <v>16981</v>
      </c>
      <c r="C555" s="66" t="s">
        <v>4051</v>
      </c>
      <c r="D555" s="66" t="s">
        <v>2496</v>
      </c>
      <c r="E555" s="66" t="s">
        <v>22358</v>
      </c>
      <c r="F555" s="306"/>
    </row>
    <row r="556" spans="1:6" ht="60">
      <c r="A556" s="66">
        <v>709</v>
      </c>
      <c r="B556" s="43" t="s">
        <v>16982</v>
      </c>
      <c r="C556" s="66" t="s">
        <v>4051</v>
      </c>
      <c r="D556" s="66" t="s">
        <v>4052</v>
      </c>
      <c r="E556" s="66" t="s">
        <v>29306</v>
      </c>
      <c r="F556" s="307"/>
    </row>
    <row r="557" spans="1:6" ht="30">
      <c r="A557" s="66">
        <v>716</v>
      </c>
      <c r="B557" s="43" t="s">
        <v>16983</v>
      </c>
      <c r="C557" s="66" t="s">
        <v>4050</v>
      </c>
      <c r="D557" s="66" t="s">
        <v>2496</v>
      </c>
      <c r="E557" s="66" t="s">
        <v>29307</v>
      </c>
      <c r="F557" s="306"/>
    </row>
    <row r="558" spans="1:6" ht="30">
      <c r="A558" s="66">
        <v>715</v>
      </c>
      <c r="B558" s="43" t="s">
        <v>16984</v>
      </c>
      <c r="C558" s="66" t="s">
        <v>4050</v>
      </c>
      <c r="D558" s="66" t="s">
        <v>4049</v>
      </c>
      <c r="E558" s="66" t="s">
        <v>13837</v>
      </c>
      <c r="F558" s="307"/>
    </row>
    <row r="559" spans="1:6" ht="30">
      <c r="A559" s="66">
        <v>718</v>
      </c>
      <c r="B559" s="43" t="s">
        <v>16985</v>
      </c>
      <c r="C559" s="66" t="s">
        <v>4050</v>
      </c>
      <c r="D559" s="66" t="s">
        <v>2496</v>
      </c>
      <c r="E559" s="66" t="s">
        <v>25488</v>
      </c>
      <c r="F559" s="306"/>
    </row>
    <row r="560" spans="1:6" ht="30">
      <c r="A560" s="66">
        <v>11981</v>
      </c>
      <c r="B560" s="43" t="s">
        <v>16986</v>
      </c>
      <c r="C560" s="66" t="s">
        <v>4050</v>
      </c>
      <c r="D560" s="66" t="s">
        <v>2496</v>
      </c>
      <c r="E560" s="66" t="s">
        <v>11086</v>
      </c>
      <c r="F560" s="307"/>
    </row>
    <row r="561" spans="1:6" ht="30">
      <c r="A561" s="66">
        <v>10610</v>
      </c>
      <c r="B561" s="43" t="s">
        <v>16987</v>
      </c>
      <c r="C561" s="66" t="s">
        <v>4050</v>
      </c>
      <c r="D561" s="66" t="s">
        <v>2496</v>
      </c>
      <c r="E561" s="66" t="s">
        <v>13833</v>
      </c>
      <c r="F561" s="306"/>
    </row>
    <row r="562" spans="1:6" ht="30">
      <c r="A562" s="66">
        <v>34585</v>
      </c>
      <c r="B562" s="43" t="s">
        <v>16988</v>
      </c>
      <c r="C562" s="66" t="s">
        <v>4050</v>
      </c>
      <c r="D562" s="66" t="s">
        <v>2496</v>
      </c>
      <c r="E562" s="66" t="s">
        <v>13235</v>
      </c>
      <c r="F562" s="307"/>
    </row>
    <row r="563" spans="1:6" ht="30">
      <c r="A563" s="66">
        <v>34586</v>
      </c>
      <c r="B563" s="43" t="s">
        <v>16989</v>
      </c>
      <c r="C563" s="66" t="s">
        <v>4050</v>
      </c>
      <c r="D563" s="66" t="s">
        <v>2496</v>
      </c>
      <c r="E563" s="66" t="s">
        <v>8366</v>
      </c>
      <c r="F563" s="306"/>
    </row>
    <row r="564" spans="1:6" ht="30">
      <c r="A564" s="66">
        <v>38603</v>
      </c>
      <c r="B564" s="43" t="s">
        <v>16990</v>
      </c>
      <c r="C564" s="66" t="s">
        <v>4050</v>
      </c>
      <c r="D564" s="66" t="s">
        <v>2496</v>
      </c>
      <c r="E564" s="66" t="s">
        <v>13802</v>
      </c>
      <c r="F564" s="307"/>
    </row>
    <row r="565" spans="1:6" ht="30">
      <c r="A565" s="66">
        <v>34588</v>
      </c>
      <c r="B565" s="43" t="s">
        <v>16991</v>
      </c>
      <c r="C565" s="66" t="s">
        <v>4050</v>
      </c>
      <c r="D565" s="66" t="s">
        <v>2496</v>
      </c>
      <c r="E565" s="66" t="s">
        <v>8855</v>
      </c>
      <c r="F565" s="306"/>
    </row>
    <row r="566" spans="1:6" ht="30">
      <c r="A566" s="66">
        <v>34590</v>
      </c>
      <c r="B566" s="43" t="s">
        <v>16992</v>
      </c>
      <c r="C566" s="66" t="s">
        <v>4050</v>
      </c>
      <c r="D566" s="66" t="s">
        <v>2496</v>
      </c>
      <c r="E566" s="66" t="s">
        <v>8076</v>
      </c>
      <c r="F566" s="307"/>
    </row>
    <row r="567" spans="1:6" ht="30">
      <c r="A567" s="66">
        <v>34591</v>
      </c>
      <c r="B567" s="43" t="s">
        <v>16994</v>
      </c>
      <c r="C567" s="66" t="s">
        <v>4050</v>
      </c>
      <c r="D567" s="66" t="s">
        <v>2496</v>
      </c>
      <c r="E567" s="66" t="s">
        <v>13720</v>
      </c>
      <c r="F567" s="306"/>
    </row>
    <row r="568" spans="1:6" ht="30">
      <c r="A568" s="66">
        <v>37103</v>
      </c>
      <c r="B568" s="43" t="s">
        <v>16995</v>
      </c>
      <c r="C568" s="66" t="s">
        <v>4050</v>
      </c>
      <c r="D568" s="66" t="s">
        <v>2496</v>
      </c>
      <c r="E568" s="66" t="s">
        <v>24837</v>
      </c>
      <c r="F568" s="307"/>
    </row>
    <row r="569" spans="1:6" ht="30">
      <c r="A569" s="66">
        <v>34555</v>
      </c>
      <c r="B569" s="43" t="s">
        <v>16996</v>
      </c>
      <c r="C569" s="66" t="s">
        <v>4050</v>
      </c>
      <c r="D569" s="66" t="s">
        <v>2496</v>
      </c>
      <c r="E569" s="66" t="s">
        <v>24909</v>
      </c>
      <c r="F569" s="306"/>
    </row>
    <row r="570" spans="1:6" ht="30">
      <c r="A570" s="66">
        <v>34599</v>
      </c>
      <c r="B570" s="43" t="s">
        <v>16997</v>
      </c>
      <c r="C570" s="66" t="s">
        <v>4050</v>
      </c>
      <c r="D570" s="66" t="s">
        <v>2496</v>
      </c>
      <c r="E570" s="66" t="s">
        <v>13751</v>
      </c>
      <c r="F570" s="307"/>
    </row>
    <row r="571" spans="1:6" ht="30">
      <c r="A571" s="66">
        <v>674</v>
      </c>
      <c r="B571" s="43" t="s">
        <v>16998</v>
      </c>
      <c r="C571" s="66" t="s">
        <v>4051</v>
      </c>
      <c r="D571" s="66" t="s">
        <v>4052</v>
      </c>
      <c r="E571" s="66" t="s">
        <v>23803</v>
      </c>
      <c r="F571" s="306"/>
    </row>
    <row r="572" spans="1:6" ht="30">
      <c r="A572" s="66">
        <v>34600</v>
      </c>
      <c r="B572" s="43" t="s">
        <v>16999</v>
      </c>
      <c r="C572" s="66" t="s">
        <v>4051</v>
      </c>
      <c r="D572" s="66" t="s">
        <v>4052</v>
      </c>
      <c r="E572" s="66" t="s">
        <v>29308</v>
      </c>
      <c r="F572" s="307"/>
    </row>
    <row r="573" spans="1:6" ht="30">
      <c r="A573" s="66">
        <v>652</v>
      </c>
      <c r="B573" s="43" t="s">
        <v>17000</v>
      </c>
      <c r="C573" s="66" t="s">
        <v>4051</v>
      </c>
      <c r="D573" s="66" t="s">
        <v>4052</v>
      </c>
      <c r="E573" s="66" t="s">
        <v>24759</v>
      </c>
      <c r="F573" s="306"/>
    </row>
    <row r="574" spans="1:6" ht="30">
      <c r="A574" s="66">
        <v>34592</v>
      </c>
      <c r="B574" s="43" t="s">
        <v>17001</v>
      </c>
      <c r="C574" s="66" t="s">
        <v>4050</v>
      </c>
      <c r="D574" s="66" t="s">
        <v>2496</v>
      </c>
      <c r="E574" s="66" t="s">
        <v>13804</v>
      </c>
      <c r="F574" s="307"/>
    </row>
    <row r="575" spans="1:6" ht="30">
      <c r="A575" s="66">
        <v>651</v>
      </c>
      <c r="B575" s="43" t="s">
        <v>17002</v>
      </c>
      <c r="C575" s="66" t="s">
        <v>4050</v>
      </c>
      <c r="D575" s="66" t="s">
        <v>2496</v>
      </c>
      <c r="E575" s="66" t="s">
        <v>12079</v>
      </c>
      <c r="F575" s="306"/>
    </row>
    <row r="576" spans="1:6" ht="30">
      <c r="A576" s="66">
        <v>654</v>
      </c>
      <c r="B576" s="43" t="s">
        <v>17003</v>
      </c>
      <c r="C576" s="66" t="s">
        <v>4050</v>
      </c>
      <c r="D576" s="66" t="s">
        <v>2496</v>
      </c>
      <c r="E576" s="66" t="s">
        <v>13752</v>
      </c>
      <c r="F576" s="307"/>
    </row>
    <row r="577" spans="1:6" ht="30">
      <c r="A577" s="66">
        <v>650</v>
      </c>
      <c r="B577" s="43" t="s">
        <v>17004</v>
      </c>
      <c r="C577" s="66" t="s">
        <v>4050</v>
      </c>
      <c r="D577" s="66" t="s">
        <v>4049</v>
      </c>
      <c r="E577" s="66" t="s">
        <v>13691</v>
      </c>
      <c r="F577" s="306"/>
    </row>
    <row r="578" spans="1:6" ht="45">
      <c r="A578" s="66">
        <v>40517</v>
      </c>
      <c r="B578" s="43" t="s">
        <v>17005</v>
      </c>
      <c r="C578" s="66" t="s">
        <v>4051</v>
      </c>
      <c r="D578" s="66" t="s">
        <v>2496</v>
      </c>
      <c r="E578" s="66" t="s">
        <v>25383</v>
      </c>
      <c r="F578" s="307"/>
    </row>
    <row r="579" spans="1:6" ht="45">
      <c r="A579" s="66">
        <v>40520</v>
      </c>
      <c r="B579" s="43" t="s">
        <v>17006</v>
      </c>
      <c r="C579" s="66" t="s">
        <v>4051</v>
      </c>
      <c r="D579" s="66" t="s">
        <v>2496</v>
      </c>
      <c r="E579" s="66" t="s">
        <v>29309</v>
      </c>
      <c r="F579" s="306"/>
    </row>
    <row r="580" spans="1:6" ht="60">
      <c r="A580" s="66">
        <v>40515</v>
      </c>
      <c r="B580" s="43" t="s">
        <v>17007</v>
      </c>
      <c r="C580" s="66" t="s">
        <v>4051</v>
      </c>
      <c r="D580" s="66" t="s">
        <v>2496</v>
      </c>
      <c r="E580" s="66" t="s">
        <v>29310</v>
      </c>
      <c r="F580" s="307"/>
    </row>
    <row r="581" spans="1:6" ht="60">
      <c r="A581" s="66">
        <v>40516</v>
      </c>
      <c r="B581" s="43" t="s">
        <v>17008</v>
      </c>
      <c r="C581" s="66" t="s">
        <v>4051</v>
      </c>
      <c r="D581" s="66" t="s">
        <v>2496</v>
      </c>
      <c r="E581" s="66" t="s">
        <v>27986</v>
      </c>
      <c r="F581" s="306"/>
    </row>
    <row r="582" spans="1:6" ht="90">
      <c r="A582" s="66">
        <v>40529</v>
      </c>
      <c r="B582" s="43" t="s">
        <v>23806</v>
      </c>
      <c r="C582" s="66" t="s">
        <v>4051</v>
      </c>
      <c r="D582" s="66" t="s">
        <v>2496</v>
      </c>
      <c r="E582" s="66" t="s">
        <v>29311</v>
      </c>
      <c r="F582" s="307"/>
    </row>
    <row r="583" spans="1:6" ht="90">
      <c r="A583" s="66">
        <v>36170</v>
      </c>
      <c r="B583" s="43" t="s">
        <v>23807</v>
      </c>
      <c r="C583" s="66" t="s">
        <v>4051</v>
      </c>
      <c r="D583" s="66" t="s">
        <v>4049</v>
      </c>
      <c r="E583" s="66" t="s">
        <v>13744</v>
      </c>
      <c r="F583" s="306"/>
    </row>
    <row r="584" spans="1:6" ht="90">
      <c r="A584" s="66">
        <v>40524</v>
      </c>
      <c r="B584" s="43" t="s">
        <v>23808</v>
      </c>
      <c r="C584" s="66" t="s">
        <v>4051</v>
      </c>
      <c r="D584" s="66" t="s">
        <v>2496</v>
      </c>
      <c r="E584" s="66" t="s">
        <v>29312</v>
      </c>
      <c r="F584" s="307"/>
    </row>
    <row r="585" spans="1:6" ht="90">
      <c r="A585" s="66">
        <v>36156</v>
      </c>
      <c r="B585" s="43" t="s">
        <v>23809</v>
      </c>
      <c r="C585" s="66" t="s">
        <v>4051</v>
      </c>
      <c r="D585" s="66" t="s">
        <v>2496</v>
      </c>
      <c r="E585" s="66" t="s">
        <v>23486</v>
      </c>
      <c r="F585" s="306"/>
    </row>
    <row r="586" spans="1:6" ht="90">
      <c r="A586" s="66">
        <v>36155</v>
      </c>
      <c r="B586" s="43" t="s">
        <v>23810</v>
      </c>
      <c r="C586" s="66" t="s">
        <v>4051</v>
      </c>
      <c r="D586" s="66" t="s">
        <v>2496</v>
      </c>
      <c r="E586" s="66" t="s">
        <v>29313</v>
      </c>
      <c r="F586" s="307"/>
    </row>
    <row r="587" spans="1:6" ht="90">
      <c r="A587" s="66">
        <v>36154</v>
      </c>
      <c r="B587" s="43" t="s">
        <v>23811</v>
      </c>
      <c r="C587" s="66" t="s">
        <v>4051</v>
      </c>
      <c r="D587" s="66" t="s">
        <v>2496</v>
      </c>
      <c r="E587" s="66" t="s">
        <v>29314</v>
      </c>
      <c r="F587" s="306"/>
    </row>
    <row r="588" spans="1:6" ht="60">
      <c r="A588" s="66">
        <v>695</v>
      </c>
      <c r="B588" s="43" t="s">
        <v>17009</v>
      </c>
      <c r="C588" s="66" t="s">
        <v>4051</v>
      </c>
      <c r="D588" s="66" t="s">
        <v>2496</v>
      </c>
      <c r="E588" s="66" t="s">
        <v>24387</v>
      </c>
      <c r="F588" s="307"/>
    </row>
    <row r="589" spans="1:6" ht="60">
      <c r="A589" s="66">
        <v>679</v>
      </c>
      <c r="B589" s="43" t="s">
        <v>17010</v>
      </c>
      <c r="C589" s="66" t="s">
        <v>4051</v>
      </c>
      <c r="D589" s="66" t="s">
        <v>2496</v>
      </c>
      <c r="E589" s="66" t="s">
        <v>29315</v>
      </c>
      <c r="F589" s="306"/>
    </row>
    <row r="590" spans="1:6" ht="60">
      <c r="A590" s="66">
        <v>711</v>
      </c>
      <c r="B590" s="43" t="s">
        <v>17011</v>
      </c>
      <c r="C590" s="66" t="s">
        <v>4051</v>
      </c>
      <c r="D590" s="66" t="s">
        <v>2496</v>
      </c>
      <c r="E590" s="66" t="s">
        <v>28396</v>
      </c>
      <c r="F590" s="307"/>
    </row>
    <row r="591" spans="1:6" ht="60">
      <c r="A591" s="66">
        <v>712</v>
      </c>
      <c r="B591" s="43" t="s">
        <v>17012</v>
      </c>
      <c r="C591" s="66" t="s">
        <v>4051</v>
      </c>
      <c r="D591" s="66" t="s">
        <v>2496</v>
      </c>
      <c r="E591" s="66" t="s">
        <v>13744</v>
      </c>
      <c r="F591" s="306"/>
    </row>
    <row r="592" spans="1:6" ht="45">
      <c r="A592" s="66">
        <v>12614</v>
      </c>
      <c r="B592" s="43" t="s">
        <v>17014</v>
      </c>
      <c r="C592" s="66" t="s">
        <v>4050</v>
      </c>
      <c r="D592" s="66" t="s">
        <v>4052</v>
      </c>
      <c r="E592" s="66" t="s">
        <v>23584</v>
      </c>
      <c r="F592" s="307"/>
    </row>
    <row r="593" spans="1:6" ht="30">
      <c r="A593" s="66">
        <v>6140</v>
      </c>
      <c r="B593" s="43" t="s">
        <v>17015</v>
      </c>
      <c r="C593" s="66" t="s">
        <v>4050</v>
      </c>
      <c r="D593" s="66" t="s">
        <v>2496</v>
      </c>
      <c r="E593" s="66" t="s">
        <v>8646</v>
      </c>
      <c r="F593" s="306"/>
    </row>
    <row r="594" spans="1:6" ht="30">
      <c r="A594" s="66">
        <v>38399</v>
      </c>
      <c r="B594" s="43" t="s">
        <v>17016</v>
      </c>
      <c r="C594" s="66" t="s">
        <v>4050</v>
      </c>
      <c r="D594" s="66" t="s">
        <v>2496</v>
      </c>
      <c r="E594" s="66" t="s">
        <v>29316</v>
      </c>
      <c r="F594" s="307"/>
    </row>
    <row r="595" spans="1:6" ht="75">
      <c r="A595" s="66">
        <v>735</v>
      </c>
      <c r="B595" s="43" t="s">
        <v>17017</v>
      </c>
      <c r="C595" s="66" t="s">
        <v>4050</v>
      </c>
      <c r="D595" s="66" t="s">
        <v>2496</v>
      </c>
      <c r="E595" s="66" t="s">
        <v>29317</v>
      </c>
      <c r="F595" s="306"/>
    </row>
    <row r="596" spans="1:6" ht="75">
      <c r="A596" s="66">
        <v>736</v>
      </c>
      <c r="B596" s="43" t="s">
        <v>17018</v>
      </c>
      <c r="C596" s="66" t="s">
        <v>4050</v>
      </c>
      <c r="D596" s="66" t="s">
        <v>2496</v>
      </c>
      <c r="E596" s="66" t="s">
        <v>29318</v>
      </c>
      <c r="F596" s="307"/>
    </row>
    <row r="597" spans="1:6" ht="60">
      <c r="A597" s="66">
        <v>729</v>
      </c>
      <c r="B597" s="43" t="s">
        <v>17019</v>
      </c>
      <c r="C597" s="66" t="s">
        <v>4050</v>
      </c>
      <c r="D597" s="66" t="s">
        <v>4049</v>
      </c>
      <c r="E597" s="66" t="s">
        <v>29319</v>
      </c>
      <c r="F597" s="306"/>
    </row>
    <row r="598" spans="1:6" ht="75">
      <c r="A598" s="66">
        <v>39925</v>
      </c>
      <c r="B598" s="43" t="s">
        <v>17020</v>
      </c>
      <c r="C598" s="66" t="s">
        <v>4050</v>
      </c>
      <c r="D598" s="66" t="s">
        <v>2496</v>
      </c>
      <c r="E598" s="66" t="s">
        <v>29320</v>
      </c>
      <c r="F598" s="307"/>
    </row>
    <row r="599" spans="1:6" ht="60">
      <c r="A599" s="66">
        <v>731</v>
      </c>
      <c r="B599" s="43" t="s">
        <v>17021</v>
      </c>
      <c r="C599" s="66" t="s">
        <v>4050</v>
      </c>
      <c r="D599" s="66" t="s">
        <v>2496</v>
      </c>
      <c r="E599" s="66" t="s">
        <v>29321</v>
      </c>
      <c r="F599" s="306"/>
    </row>
    <row r="600" spans="1:6" ht="75">
      <c r="A600" s="66">
        <v>10575</v>
      </c>
      <c r="B600" s="43" t="s">
        <v>17022</v>
      </c>
      <c r="C600" s="66" t="s">
        <v>4050</v>
      </c>
      <c r="D600" s="66" t="s">
        <v>2496</v>
      </c>
      <c r="E600" s="66" t="s">
        <v>29322</v>
      </c>
      <c r="F600" s="307"/>
    </row>
    <row r="601" spans="1:6" ht="75">
      <c r="A601" s="66">
        <v>733</v>
      </c>
      <c r="B601" s="43" t="s">
        <v>17023</v>
      </c>
      <c r="C601" s="66" t="s">
        <v>4050</v>
      </c>
      <c r="D601" s="66" t="s">
        <v>2496</v>
      </c>
      <c r="E601" s="66" t="s">
        <v>29323</v>
      </c>
      <c r="F601" s="306"/>
    </row>
    <row r="602" spans="1:6" ht="75">
      <c r="A602" s="66">
        <v>732</v>
      </c>
      <c r="B602" s="43" t="s">
        <v>17024</v>
      </c>
      <c r="C602" s="66" t="s">
        <v>4050</v>
      </c>
      <c r="D602" s="66" t="s">
        <v>2496</v>
      </c>
      <c r="E602" s="66" t="s">
        <v>29324</v>
      </c>
      <c r="F602" s="307"/>
    </row>
    <row r="603" spans="1:6" ht="75">
      <c r="A603" s="66">
        <v>737</v>
      </c>
      <c r="B603" s="43" t="s">
        <v>17025</v>
      </c>
      <c r="C603" s="66" t="s">
        <v>4050</v>
      </c>
      <c r="D603" s="66" t="s">
        <v>2496</v>
      </c>
      <c r="E603" s="66" t="s">
        <v>29325</v>
      </c>
      <c r="F603" s="306"/>
    </row>
    <row r="604" spans="1:6" ht="75">
      <c r="A604" s="66">
        <v>738</v>
      </c>
      <c r="B604" s="43" t="s">
        <v>17026</v>
      </c>
      <c r="C604" s="66" t="s">
        <v>4050</v>
      </c>
      <c r="D604" s="66" t="s">
        <v>2496</v>
      </c>
      <c r="E604" s="66" t="s">
        <v>29326</v>
      </c>
      <c r="F604" s="307"/>
    </row>
    <row r="605" spans="1:6" ht="75">
      <c r="A605" s="66">
        <v>740</v>
      </c>
      <c r="B605" s="43" t="s">
        <v>17027</v>
      </c>
      <c r="C605" s="66" t="s">
        <v>4050</v>
      </c>
      <c r="D605" s="66" t="s">
        <v>2496</v>
      </c>
      <c r="E605" s="66" t="s">
        <v>29327</v>
      </c>
      <c r="F605" s="306"/>
    </row>
    <row r="606" spans="1:6" ht="75">
      <c r="A606" s="66">
        <v>734</v>
      </c>
      <c r="B606" s="43" t="s">
        <v>17028</v>
      </c>
      <c r="C606" s="66" t="s">
        <v>4050</v>
      </c>
      <c r="D606" s="66" t="s">
        <v>2496</v>
      </c>
      <c r="E606" s="66" t="s">
        <v>29328</v>
      </c>
      <c r="F606" s="307"/>
    </row>
    <row r="607" spans="1:6" ht="30">
      <c r="A607" s="66">
        <v>39008</v>
      </c>
      <c r="B607" s="43" t="s">
        <v>17029</v>
      </c>
      <c r="C607" s="66" t="s">
        <v>4050</v>
      </c>
      <c r="D607" s="66" t="s">
        <v>2496</v>
      </c>
      <c r="E607" s="66" t="s">
        <v>29329</v>
      </c>
      <c r="F607" s="306"/>
    </row>
    <row r="608" spans="1:6" ht="30">
      <c r="A608" s="66">
        <v>39009</v>
      </c>
      <c r="B608" s="43" t="s">
        <v>17030</v>
      </c>
      <c r="C608" s="66" t="s">
        <v>4050</v>
      </c>
      <c r="D608" s="66" t="s">
        <v>2496</v>
      </c>
      <c r="E608" s="66" t="s">
        <v>29330</v>
      </c>
      <c r="F608" s="307"/>
    </row>
    <row r="609" spans="1:6" ht="90">
      <c r="A609" s="66">
        <v>10587</v>
      </c>
      <c r="B609" s="43" t="s">
        <v>17031</v>
      </c>
      <c r="C609" s="66" t="s">
        <v>4050</v>
      </c>
      <c r="D609" s="66" t="s">
        <v>2496</v>
      </c>
      <c r="E609" s="66" t="s">
        <v>23813</v>
      </c>
      <c r="F609" s="306"/>
    </row>
    <row r="610" spans="1:6" ht="90">
      <c r="A610" s="66">
        <v>759</v>
      </c>
      <c r="B610" s="43" t="s">
        <v>17032</v>
      </c>
      <c r="C610" s="66" t="s">
        <v>4050</v>
      </c>
      <c r="D610" s="66" t="s">
        <v>2496</v>
      </c>
      <c r="E610" s="66" t="s">
        <v>23814</v>
      </c>
      <c r="F610" s="307"/>
    </row>
    <row r="611" spans="1:6" ht="90">
      <c r="A611" s="66">
        <v>761</v>
      </c>
      <c r="B611" s="43" t="s">
        <v>17033</v>
      </c>
      <c r="C611" s="66" t="s">
        <v>4050</v>
      </c>
      <c r="D611" s="66" t="s">
        <v>2496</v>
      </c>
      <c r="E611" s="66" t="s">
        <v>23815</v>
      </c>
      <c r="F611" s="306"/>
    </row>
    <row r="612" spans="1:6" ht="90">
      <c r="A612" s="66">
        <v>750</v>
      </c>
      <c r="B612" s="43" t="s">
        <v>17034</v>
      </c>
      <c r="C612" s="66" t="s">
        <v>4050</v>
      </c>
      <c r="D612" s="66" t="s">
        <v>2496</v>
      </c>
      <c r="E612" s="66" t="s">
        <v>23816</v>
      </c>
      <c r="F612" s="307"/>
    </row>
    <row r="613" spans="1:6" ht="90">
      <c r="A613" s="66">
        <v>755</v>
      </c>
      <c r="B613" s="43" t="s">
        <v>17035</v>
      </c>
      <c r="C613" s="66" t="s">
        <v>4050</v>
      </c>
      <c r="D613" s="66" t="s">
        <v>2496</v>
      </c>
      <c r="E613" s="66" t="s">
        <v>23817</v>
      </c>
      <c r="F613" s="306"/>
    </row>
    <row r="614" spans="1:6" ht="90">
      <c r="A614" s="66">
        <v>749</v>
      </c>
      <c r="B614" s="43" t="s">
        <v>17036</v>
      </c>
      <c r="C614" s="66" t="s">
        <v>4050</v>
      </c>
      <c r="D614" s="66" t="s">
        <v>2496</v>
      </c>
      <c r="E614" s="66" t="s">
        <v>23818</v>
      </c>
      <c r="F614" s="307"/>
    </row>
    <row r="615" spans="1:6" ht="90">
      <c r="A615" s="66">
        <v>756</v>
      </c>
      <c r="B615" s="43" t="s">
        <v>17037</v>
      </c>
      <c r="C615" s="66" t="s">
        <v>4050</v>
      </c>
      <c r="D615" s="66" t="s">
        <v>2496</v>
      </c>
      <c r="E615" s="66" t="s">
        <v>23819</v>
      </c>
      <c r="F615" s="306"/>
    </row>
    <row r="616" spans="1:6" ht="75">
      <c r="A616" s="66">
        <v>757</v>
      </c>
      <c r="B616" s="43" t="s">
        <v>17038</v>
      </c>
      <c r="C616" s="66" t="s">
        <v>4050</v>
      </c>
      <c r="D616" s="66" t="s">
        <v>2496</v>
      </c>
      <c r="E616" s="66" t="s">
        <v>23820</v>
      </c>
      <c r="F616" s="307"/>
    </row>
    <row r="617" spans="1:6" ht="75">
      <c r="A617" s="66">
        <v>10588</v>
      </c>
      <c r="B617" s="43" t="s">
        <v>17039</v>
      </c>
      <c r="C617" s="66" t="s">
        <v>4050</v>
      </c>
      <c r="D617" s="66" t="s">
        <v>2496</v>
      </c>
      <c r="E617" s="66" t="s">
        <v>23821</v>
      </c>
      <c r="F617" s="306"/>
    </row>
    <row r="618" spans="1:6" ht="75">
      <c r="A618" s="66">
        <v>10592</v>
      </c>
      <c r="B618" s="43" t="s">
        <v>17040</v>
      </c>
      <c r="C618" s="66" t="s">
        <v>4050</v>
      </c>
      <c r="D618" s="66" t="s">
        <v>4049</v>
      </c>
      <c r="E618" s="66" t="s">
        <v>23822</v>
      </c>
      <c r="F618" s="307"/>
    </row>
    <row r="619" spans="1:6" ht="75">
      <c r="A619" s="66">
        <v>10589</v>
      </c>
      <c r="B619" s="43" t="s">
        <v>17041</v>
      </c>
      <c r="C619" s="66" t="s">
        <v>4050</v>
      </c>
      <c r="D619" s="66" t="s">
        <v>2496</v>
      </c>
      <c r="E619" s="66" t="s">
        <v>23823</v>
      </c>
      <c r="F619" s="306"/>
    </row>
    <row r="620" spans="1:6" ht="75">
      <c r="A620" s="66">
        <v>760</v>
      </c>
      <c r="B620" s="43" t="s">
        <v>17042</v>
      </c>
      <c r="C620" s="66" t="s">
        <v>4050</v>
      </c>
      <c r="D620" s="66" t="s">
        <v>2496</v>
      </c>
      <c r="E620" s="66" t="s">
        <v>23824</v>
      </c>
      <c r="F620" s="307"/>
    </row>
    <row r="621" spans="1:6" ht="75">
      <c r="A621" s="66">
        <v>751</v>
      </c>
      <c r="B621" s="43" t="s">
        <v>17043</v>
      </c>
      <c r="C621" s="66" t="s">
        <v>4050</v>
      </c>
      <c r="D621" s="66" t="s">
        <v>2496</v>
      </c>
      <c r="E621" s="66" t="s">
        <v>23825</v>
      </c>
      <c r="F621" s="306"/>
    </row>
    <row r="622" spans="1:6" ht="75">
      <c r="A622" s="66">
        <v>754</v>
      </c>
      <c r="B622" s="43" t="s">
        <v>17044</v>
      </c>
      <c r="C622" s="66" t="s">
        <v>4050</v>
      </c>
      <c r="D622" s="66" t="s">
        <v>2496</v>
      </c>
      <c r="E622" s="66" t="s">
        <v>23826</v>
      </c>
      <c r="F622" s="307"/>
    </row>
    <row r="623" spans="1:6" ht="30">
      <c r="A623" s="66">
        <v>14013</v>
      </c>
      <c r="B623" s="43" t="s">
        <v>17045</v>
      </c>
      <c r="C623" s="66" t="s">
        <v>4050</v>
      </c>
      <c r="D623" s="66" t="s">
        <v>2496</v>
      </c>
      <c r="E623" s="66" t="s">
        <v>29331</v>
      </c>
      <c r="F623" s="306"/>
    </row>
    <row r="624" spans="1:6" ht="60">
      <c r="A624" s="66">
        <v>39917</v>
      </c>
      <c r="B624" s="43" t="s">
        <v>17046</v>
      </c>
      <c r="C624" s="66" t="s">
        <v>4050</v>
      </c>
      <c r="D624" s="66" t="s">
        <v>2496</v>
      </c>
      <c r="E624" s="66" t="s">
        <v>29332</v>
      </c>
      <c r="F624" s="307"/>
    </row>
    <row r="625" spans="1:6" ht="30">
      <c r="A625" s="66">
        <v>5081</v>
      </c>
      <c r="B625" s="43" t="s">
        <v>17047</v>
      </c>
      <c r="C625" s="66" t="s">
        <v>4061</v>
      </c>
      <c r="D625" s="66" t="s">
        <v>2496</v>
      </c>
      <c r="E625" s="66" t="s">
        <v>29333</v>
      </c>
      <c r="F625" s="306"/>
    </row>
    <row r="626" spans="1:6" ht="30">
      <c r="A626" s="66">
        <v>38167</v>
      </c>
      <c r="B626" s="43" t="s">
        <v>17048</v>
      </c>
      <c r="C626" s="66" t="s">
        <v>4061</v>
      </c>
      <c r="D626" s="66" t="s">
        <v>2496</v>
      </c>
      <c r="E626" s="66" t="s">
        <v>13791</v>
      </c>
      <c r="F626" s="307"/>
    </row>
    <row r="627" spans="1:6" ht="30">
      <c r="A627" s="66">
        <v>36145</v>
      </c>
      <c r="B627" s="43" t="s">
        <v>17050</v>
      </c>
      <c r="C627" s="66" t="s">
        <v>4061</v>
      </c>
      <c r="D627" s="66" t="s">
        <v>2496</v>
      </c>
      <c r="E627" s="66" t="s">
        <v>23721</v>
      </c>
      <c r="F627" s="306"/>
    </row>
    <row r="628" spans="1:6" ht="30">
      <c r="A628" s="66">
        <v>12893</v>
      </c>
      <c r="B628" s="43" t="s">
        <v>17051</v>
      </c>
      <c r="C628" s="66" t="s">
        <v>4061</v>
      </c>
      <c r="D628" s="66" t="s">
        <v>2496</v>
      </c>
      <c r="E628" s="66" t="s">
        <v>24595</v>
      </c>
      <c r="F628" s="307"/>
    </row>
    <row r="629" spans="1:6" ht="30">
      <c r="A629" s="66">
        <v>11685</v>
      </c>
      <c r="B629" s="43" t="s">
        <v>17052</v>
      </c>
      <c r="C629" s="66" t="s">
        <v>4050</v>
      </c>
      <c r="D629" s="66" t="s">
        <v>2496</v>
      </c>
      <c r="E629" s="66" t="s">
        <v>21745</v>
      </c>
      <c r="F629" s="306"/>
    </row>
    <row r="630" spans="1:6" ht="30">
      <c r="A630" s="66">
        <v>11679</v>
      </c>
      <c r="B630" s="43" t="s">
        <v>17053</v>
      </c>
      <c r="C630" s="66" t="s">
        <v>4050</v>
      </c>
      <c r="D630" s="66" t="s">
        <v>2496</v>
      </c>
      <c r="E630" s="66" t="s">
        <v>23349</v>
      </c>
      <c r="F630" s="307"/>
    </row>
    <row r="631" spans="1:6" ht="30">
      <c r="A631" s="66">
        <v>11680</v>
      </c>
      <c r="B631" s="43" t="s">
        <v>17054</v>
      </c>
      <c r="C631" s="66" t="s">
        <v>4050</v>
      </c>
      <c r="D631" s="66" t="s">
        <v>2496</v>
      </c>
      <c r="E631" s="66" t="s">
        <v>9912</v>
      </c>
      <c r="F631" s="306"/>
    </row>
    <row r="632" spans="1:6" ht="30">
      <c r="A632" s="66">
        <v>2512</v>
      </c>
      <c r="B632" s="43" t="s">
        <v>17055</v>
      </c>
      <c r="C632" s="66" t="s">
        <v>4050</v>
      </c>
      <c r="D632" s="66" t="s">
        <v>4052</v>
      </c>
      <c r="E632" s="66" t="s">
        <v>12116</v>
      </c>
      <c r="F632" s="307"/>
    </row>
    <row r="633" spans="1:6">
      <c r="A633" s="66">
        <v>4374</v>
      </c>
      <c r="B633" s="43" t="s">
        <v>17056</v>
      </c>
      <c r="C633" s="66" t="s">
        <v>4050</v>
      </c>
      <c r="D633" s="66" t="s">
        <v>2496</v>
      </c>
      <c r="E633" s="66" t="s">
        <v>8120</v>
      </c>
      <c r="F633" s="306"/>
    </row>
    <row r="634" spans="1:6" ht="60">
      <c r="A634" s="66">
        <v>7568</v>
      </c>
      <c r="B634" s="43" t="s">
        <v>17057</v>
      </c>
      <c r="C634" s="66" t="s">
        <v>4050</v>
      </c>
      <c r="D634" s="66" t="s">
        <v>2496</v>
      </c>
      <c r="E634" s="66" t="s">
        <v>8223</v>
      </c>
      <c r="F634" s="307"/>
    </row>
    <row r="635" spans="1:6" ht="60">
      <c r="A635" s="66">
        <v>7584</v>
      </c>
      <c r="B635" s="43" t="s">
        <v>17058</v>
      </c>
      <c r="C635" s="66" t="s">
        <v>4050</v>
      </c>
      <c r="D635" s="66" t="s">
        <v>2496</v>
      </c>
      <c r="E635" s="66" t="s">
        <v>8485</v>
      </c>
      <c r="F635" s="306"/>
    </row>
    <row r="636" spans="1:6">
      <c r="A636" s="66">
        <v>11945</v>
      </c>
      <c r="B636" s="43" t="s">
        <v>17059</v>
      </c>
      <c r="C636" s="66" t="s">
        <v>4050</v>
      </c>
      <c r="D636" s="66" t="s">
        <v>2496</v>
      </c>
      <c r="E636" s="66" t="s">
        <v>8316</v>
      </c>
      <c r="F636" s="307"/>
    </row>
    <row r="637" spans="1:6">
      <c r="A637" s="66">
        <v>11946</v>
      </c>
      <c r="B637" s="43" t="s">
        <v>17060</v>
      </c>
      <c r="C637" s="66" t="s">
        <v>4050</v>
      </c>
      <c r="D637" s="66" t="s">
        <v>2496</v>
      </c>
      <c r="E637" s="66" t="s">
        <v>8394</v>
      </c>
      <c r="F637" s="306"/>
    </row>
    <row r="638" spans="1:6">
      <c r="A638" s="66">
        <v>4375</v>
      </c>
      <c r="B638" s="43" t="s">
        <v>17061</v>
      </c>
      <c r="C638" s="66" t="s">
        <v>4050</v>
      </c>
      <c r="D638" s="66" t="s">
        <v>4049</v>
      </c>
      <c r="E638" s="66" t="s">
        <v>8920</v>
      </c>
      <c r="F638" s="307"/>
    </row>
    <row r="639" spans="1:6" ht="60">
      <c r="A639" s="66">
        <v>11950</v>
      </c>
      <c r="B639" s="43" t="s">
        <v>17062</v>
      </c>
      <c r="C639" s="66" t="s">
        <v>4050</v>
      </c>
      <c r="D639" s="66" t="s">
        <v>2496</v>
      </c>
      <c r="E639" s="66" t="s">
        <v>8262</v>
      </c>
      <c r="F639" s="306"/>
    </row>
    <row r="640" spans="1:6">
      <c r="A640" s="66">
        <v>4376</v>
      </c>
      <c r="B640" s="43" t="s">
        <v>17063</v>
      </c>
      <c r="C640" s="66" t="s">
        <v>4050</v>
      </c>
      <c r="D640" s="66" t="s">
        <v>2496</v>
      </c>
      <c r="E640" s="66" t="s">
        <v>8847</v>
      </c>
      <c r="F640" s="307"/>
    </row>
    <row r="641" spans="1:6" ht="60">
      <c r="A641" s="66">
        <v>7583</v>
      </c>
      <c r="B641" s="43" t="s">
        <v>17064</v>
      </c>
      <c r="C641" s="66" t="s">
        <v>4050</v>
      </c>
      <c r="D641" s="66" t="s">
        <v>2496</v>
      </c>
      <c r="E641" s="66" t="s">
        <v>13231</v>
      </c>
      <c r="F641" s="306"/>
    </row>
    <row r="642" spans="1:6" ht="60">
      <c r="A642" s="66">
        <v>4350</v>
      </c>
      <c r="B642" s="43" t="s">
        <v>17065</v>
      </c>
      <c r="C642" s="66" t="s">
        <v>4050</v>
      </c>
      <c r="D642" s="66" t="s">
        <v>2496</v>
      </c>
      <c r="E642" s="66" t="s">
        <v>13224</v>
      </c>
      <c r="F642" s="307"/>
    </row>
    <row r="643" spans="1:6" ht="45">
      <c r="A643" s="66">
        <v>39886</v>
      </c>
      <c r="B643" s="43" t="s">
        <v>17066</v>
      </c>
      <c r="C643" s="66" t="s">
        <v>4050</v>
      </c>
      <c r="D643" s="66" t="s">
        <v>4052</v>
      </c>
      <c r="E643" s="66" t="s">
        <v>13239</v>
      </c>
      <c r="F643" s="306"/>
    </row>
    <row r="644" spans="1:6" ht="45">
      <c r="A644" s="66">
        <v>39887</v>
      </c>
      <c r="B644" s="43" t="s">
        <v>17067</v>
      </c>
      <c r="C644" s="66" t="s">
        <v>4050</v>
      </c>
      <c r="D644" s="66" t="s">
        <v>4052</v>
      </c>
      <c r="E644" s="66" t="s">
        <v>8322</v>
      </c>
      <c r="F644" s="307"/>
    </row>
    <row r="645" spans="1:6" ht="45">
      <c r="A645" s="66">
        <v>39888</v>
      </c>
      <c r="B645" s="43" t="s">
        <v>17068</v>
      </c>
      <c r="C645" s="66" t="s">
        <v>4050</v>
      </c>
      <c r="D645" s="66" t="s">
        <v>4052</v>
      </c>
      <c r="E645" s="66" t="s">
        <v>7705</v>
      </c>
      <c r="F645" s="306"/>
    </row>
    <row r="646" spans="1:6" ht="45">
      <c r="A646" s="66">
        <v>39890</v>
      </c>
      <c r="B646" s="43" t="s">
        <v>17069</v>
      </c>
      <c r="C646" s="66" t="s">
        <v>4050</v>
      </c>
      <c r="D646" s="66" t="s">
        <v>4052</v>
      </c>
      <c r="E646" s="66" t="s">
        <v>17908</v>
      </c>
      <c r="F646" s="307"/>
    </row>
    <row r="647" spans="1:6" ht="45">
      <c r="A647" s="66">
        <v>39891</v>
      </c>
      <c r="B647" s="43" t="s">
        <v>17070</v>
      </c>
      <c r="C647" s="66" t="s">
        <v>4050</v>
      </c>
      <c r="D647" s="66" t="s">
        <v>4052</v>
      </c>
      <c r="E647" s="66" t="s">
        <v>25743</v>
      </c>
      <c r="F647" s="306"/>
    </row>
    <row r="648" spans="1:6" ht="45">
      <c r="A648" s="66">
        <v>39892</v>
      </c>
      <c r="B648" s="43" t="s">
        <v>17071</v>
      </c>
      <c r="C648" s="66" t="s">
        <v>4050</v>
      </c>
      <c r="D648" s="66" t="s">
        <v>4052</v>
      </c>
      <c r="E648" s="66" t="s">
        <v>29334</v>
      </c>
      <c r="F648" s="307"/>
    </row>
    <row r="649" spans="1:6" ht="45">
      <c r="A649" s="66">
        <v>790</v>
      </c>
      <c r="B649" s="43" t="s">
        <v>17072</v>
      </c>
      <c r="C649" s="66" t="s">
        <v>4050</v>
      </c>
      <c r="D649" s="66" t="s">
        <v>2496</v>
      </c>
      <c r="E649" s="66" t="s">
        <v>25810</v>
      </c>
      <c r="F649" s="306"/>
    </row>
    <row r="650" spans="1:6" ht="45">
      <c r="A650" s="66">
        <v>766</v>
      </c>
      <c r="B650" s="43" t="s">
        <v>17073</v>
      </c>
      <c r="C650" s="66" t="s">
        <v>4050</v>
      </c>
      <c r="D650" s="66" t="s">
        <v>2496</v>
      </c>
      <c r="E650" s="66" t="s">
        <v>25810</v>
      </c>
      <c r="F650" s="307"/>
    </row>
    <row r="651" spans="1:6" ht="45">
      <c r="A651" s="66">
        <v>791</v>
      </c>
      <c r="B651" s="43" t="s">
        <v>17074</v>
      </c>
      <c r="C651" s="66" t="s">
        <v>4050</v>
      </c>
      <c r="D651" s="66" t="s">
        <v>2496</v>
      </c>
      <c r="E651" s="66" t="s">
        <v>25810</v>
      </c>
      <c r="F651" s="306"/>
    </row>
    <row r="652" spans="1:6" ht="45">
      <c r="A652" s="66">
        <v>767</v>
      </c>
      <c r="B652" s="43" t="s">
        <v>17075</v>
      </c>
      <c r="C652" s="66" t="s">
        <v>4050</v>
      </c>
      <c r="D652" s="66" t="s">
        <v>2496</v>
      </c>
      <c r="E652" s="66" t="s">
        <v>25810</v>
      </c>
      <c r="F652" s="307"/>
    </row>
    <row r="653" spans="1:6" ht="45">
      <c r="A653" s="66">
        <v>768</v>
      </c>
      <c r="B653" s="43" t="s">
        <v>17076</v>
      </c>
      <c r="C653" s="66" t="s">
        <v>4050</v>
      </c>
      <c r="D653" s="66" t="s">
        <v>2496</v>
      </c>
      <c r="E653" s="66" t="s">
        <v>23727</v>
      </c>
      <c r="F653" s="306"/>
    </row>
    <row r="654" spans="1:6" ht="45">
      <c r="A654" s="66">
        <v>789</v>
      </c>
      <c r="B654" s="43" t="s">
        <v>17077</v>
      </c>
      <c r="C654" s="66" t="s">
        <v>4050</v>
      </c>
      <c r="D654" s="66" t="s">
        <v>2496</v>
      </c>
      <c r="E654" s="66" t="s">
        <v>22434</v>
      </c>
      <c r="F654" s="307"/>
    </row>
    <row r="655" spans="1:6" ht="45">
      <c r="A655" s="66">
        <v>769</v>
      </c>
      <c r="B655" s="43" t="s">
        <v>17078</v>
      </c>
      <c r="C655" s="66" t="s">
        <v>4050</v>
      </c>
      <c r="D655" s="66" t="s">
        <v>2496</v>
      </c>
      <c r="E655" s="66" t="s">
        <v>23727</v>
      </c>
      <c r="F655" s="306"/>
    </row>
    <row r="656" spans="1:6" ht="45">
      <c r="A656" s="66">
        <v>770</v>
      </c>
      <c r="B656" s="43" t="s">
        <v>17079</v>
      </c>
      <c r="C656" s="66" t="s">
        <v>4050</v>
      </c>
      <c r="D656" s="66" t="s">
        <v>2496</v>
      </c>
      <c r="E656" s="66" t="s">
        <v>8826</v>
      </c>
      <c r="F656" s="307"/>
    </row>
    <row r="657" spans="1:6" ht="45">
      <c r="A657" s="66">
        <v>12394</v>
      </c>
      <c r="B657" s="43" t="s">
        <v>17080</v>
      </c>
      <c r="C657" s="66" t="s">
        <v>4050</v>
      </c>
      <c r="D657" s="66" t="s">
        <v>2496</v>
      </c>
      <c r="E657" s="66" t="s">
        <v>8826</v>
      </c>
      <c r="F657" s="306"/>
    </row>
    <row r="658" spans="1:6" ht="30">
      <c r="A658" s="66">
        <v>764</v>
      </c>
      <c r="B658" s="43" t="s">
        <v>17081</v>
      </c>
      <c r="C658" s="66" t="s">
        <v>4050</v>
      </c>
      <c r="D658" s="66" t="s">
        <v>4049</v>
      </c>
      <c r="E658" s="66" t="s">
        <v>7582</v>
      </c>
      <c r="F658" s="307"/>
    </row>
    <row r="659" spans="1:6" ht="30">
      <c r="A659" s="66">
        <v>765</v>
      </c>
      <c r="B659" s="43" t="s">
        <v>17082</v>
      </c>
      <c r="C659" s="66" t="s">
        <v>4050</v>
      </c>
      <c r="D659" s="66" t="s">
        <v>2496</v>
      </c>
      <c r="E659" s="66" t="s">
        <v>7582</v>
      </c>
      <c r="F659" s="306"/>
    </row>
    <row r="660" spans="1:6" ht="45">
      <c r="A660" s="66">
        <v>787</v>
      </c>
      <c r="B660" s="43" t="s">
        <v>17083</v>
      </c>
      <c r="C660" s="66" t="s">
        <v>4050</v>
      </c>
      <c r="D660" s="66" t="s">
        <v>2496</v>
      </c>
      <c r="E660" s="66" t="s">
        <v>24490</v>
      </c>
      <c r="F660" s="307"/>
    </row>
    <row r="661" spans="1:6" ht="45">
      <c r="A661" s="66">
        <v>774</v>
      </c>
      <c r="B661" s="43" t="s">
        <v>17084</v>
      </c>
      <c r="C661" s="66" t="s">
        <v>4050</v>
      </c>
      <c r="D661" s="66" t="s">
        <v>2496</v>
      </c>
      <c r="E661" s="66" t="s">
        <v>24490</v>
      </c>
      <c r="F661" s="306"/>
    </row>
    <row r="662" spans="1:6" ht="45">
      <c r="A662" s="66">
        <v>773</v>
      </c>
      <c r="B662" s="43" t="s">
        <v>17085</v>
      </c>
      <c r="C662" s="66" t="s">
        <v>4050</v>
      </c>
      <c r="D662" s="66" t="s">
        <v>2496</v>
      </c>
      <c r="E662" s="66" t="s">
        <v>24490</v>
      </c>
      <c r="F662" s="307"/>
    </row>
    <row r="663" spans="1:6" ht="45">
      <c r="A663" s="66">
        <v>775</v>
      </c>
      <c r="B663" s="43" t="s">
        <v>17086</v>
      </c>
      <c r="C663" s="66" t="s">
        <v>4050</v>
      </c>
      <c r="D663" s="66" t="s">
        <v>2496</v>
      </c>
      <c r="E663" s="66" t="s">
        <v>24490</v>
      </c>
      <c r="F663" s="306"/>
    </row>
    <row r="664" spans="1:6" ht="45">
      <c r="A664" s="66">
        <v>788</v>
      </c>
      <c r="B664" s="43" t="s">
        <v>17087</v>
      </c>
      <c r="C664" s="66" t="s">
        <v>4050</v>
      </c>
      <c r="D664" s="66" t="s">
        <v>2496</v>
      </c>
      <c r="E664" s="66" t="s">
        <v>23588</v>
      </c>
      <c r="F664" s="307"/>
    </row>
    <row r="665" spans="1:6" ht="45">
      <c r="A665" s="66">
        <v>772</v>
      </c>
      <c r="B665" s="43" t="s">
        <v>17088</v>
      </c>
      <c r="C665" s="66" t="s">
        <v>4050</v>
      </c>
      <c r="D665" s="66" t="s">
        <v>2496</v>
      </c>
      <c r="E665" s="66" t="s">
        <v>23588</v>
      </c>
      <c r="F665" s="306"/>
    </row>
    <row r="666" spans="1:6" ht="30">
      <c r="A666" s="66">
        <v>771</v>
      </c>
      <c r="B666" s="43" t="s">
        <v>17089</v>
      </c>
      <c r="C666" s="66" t="s">
        <v>4050</v>
      </c>
      <c r="D666" s="66" t="s">
        <v>2496</v>
      </c>
      <c r="E666" s="66" t="s">
        <v>23588</v>
      </c>
      <c r="F666" s="307"/>
    </row>
    <row r="667" spans="1:6" ht="45">
      <c r="A667" s="66">
        <v>779</v>
      </c>
      <c r="B667" s="43" t="s">
        <v>17090</v>
      </c>
      <c r="C667" s="66" t="s">
        <v>4050</v>
      </c>
      <c r="D667" s="66" t="s">
        <v>2496</v>
      </c>
      <c r="E667" s="66" t="s">
        <v>9898</v>
      </c>
      <c r="F667" s="306"/>
    </row>
    <row r="668" spans="1:6" ht="45">
      <c r="A668" s="66">
        <v>776</v>
      </c>
      <c r="B668" s="43" t="s">
        <v>17091</v>
      </c>
      <c r="C668" s="66" t="s">
        <v>4050</v>
      </c>
      <c r="D668" s="66" t="s">
        <v>2496</v>
      </c>
      <c r="E668" s="66" t="s">
        <v>28265</v>
      </c>
      <c r="F668" s="307"/>
    </row>
    <row r="669" spans="1:6" ht="45">
      <c r="A669" s="66">
        <v>777</v>
      </c>
      <c r="B669" s="43" t="s">
        <v>17092</v>
      </c>
      <c r="C669" s="66" t="s">
        <v>4050</v>
      </c>
      <c r="D669" s="66" t="s">
        <v>2496</v>
      </c>
      <c r="E669" s="66" t="s">
        <v>29335</v>
      </c>
      <c r="F669" s="306"/>
    </row>
    <row r="670" spans="1:6" ht="45">
      <c r="A670" s="66">
        <v>780</v>
      </c>
      <c r="B670" s="43" t="s">
        <v>17093</v>
      </c>
      <c r="C670" s="66" t="s">
        <v>4050</v>
      </c>
      <c r="D670" s="66" t="s">
        <v>2496</v>
      </c>
      <c r="E670" s="66" t="s">
        <v>22865</v>
      </c>
      <c r="F670" s="307"/>
    </row>
    <row r="671" spans="1:6" ht="30">
      <c r="A671" s="66">
        <v>778</v>
      </c>
      <c r="B671" s="43" t="s">
        <v>17094</v>
      </c>
      <c r="C671" s="66" t="s">
        <v>4050</v>
      </c>
      <c r="D671" s="66" t="s">
        <v>2496</v>
      </c>
      <c r="E671" s="66" t="s">
        <v>28265</v>
      </c>
      <c r="F671" s="306"/>
    </row>
    <row r="672" spans="1:6" ht="45">
      <c r="A672" s="66">
        <v>781</v>
      </c>
      <c r="B672" s="43" t="s">
        <v>17095</v>
      </c>
      <c r="C672" s="66" t="s">
        <v>4050</v>
      </c>
      <c r="D672" s="66" t="s">
        <v>2496</v>
      </c>
      <c r="E672" s="66" t="s">
        <v>29336</v>
      </c>
      <c r="F672" s="307"/>
    </row>
    <row r="673" spans="1:6" ht="30">
      <c r="A673" s="66">
        <v>786</v>
      </c>
      <c r="B673" s="43" t="s">
        <v>17096</v>
      </c>
      <c r="C673" s="66" t="s">
        <v>4050</v>
      </c>
      <c r="D673" s="66" t="s">
        <v>2496</v>
      </c>
      <c r="E673" s="66" t="s">
        <v>29336</v>
      </c>
      <c r="F673" s="306"/>
    </row>
    <row r="674" spans="1:6" ht="30">
      <c r="A674" s="66">
        <v>782</v>
      </c>
      <c r="B674" s="43" t="s">
        <v>17097</v>
      </c>
      <c r="C674" s="66" t="s">
        <v>4050</v>
      </c>
      <c r="D674" s="66" t="s">
        <v>2496</v>
      </c>
      <c r="E674" s="66" t="s">
        <v>29336</v>
      </c>
      <c r="F674" s="307"/>
    </row>
    <row r="675" spans="1:6" ht="30">
      <c r="A675" s="66">
        <v>783</v>
      </c>
      <c r="B675" s="43" t="s">
        <v>17098</v>
      </c>
      <c r="C675" s="66" t="s">
        <v>4050</v>
      </c>
      <c r="D675" s="66" t="s">
        <v>2496</v>
      </c>
      <c r="E675" s="66" t="s">
        <v>29337</v>
      </c>
      <c r="F675" s="306"/>
    </row>
    <row r="676" spans="1:6" ht="30">
      <c r="A676" s="66">
        <v>785</v>
      </c>
      <c r="B676" s="43" t="s">
        <v>17099</v>
      </c>
      <c r="C676" s="66" t="s">
        <v>4050</v>
      </c>
      <c r="D676" s="66" t="s">
        <v>2496</v>
      </c>
      <c r="E676" s="66" t="s">
        <v>29338</v>
      </c>
      <c r="F676" s="307"/>
    </row>
    <row r="677" spans="1:6" ht="30">
      <c r="A677" s="66">
        <v>784</v>
      </c>
      <c r="B677" s="43" t="s">
        <v>17100</v>
      </c>
      <c r="C677" s="66" t="s">
        <v>4050</v>
      </c>
      <c r="D677" s="66" t="s">
        <v>2496</v>
      </c>
      <c r="E677" s="66" t="s">
        <v>29339</v>
      </c>
      <c r="F677" s="306"/>
    </row>
    <row r="678" spans="1:6" ht="45">
      <c r="A678" s="66">
        <v>831</v>
      </c>
      <c r="B678" s="43" t="s">
        <v>17101</v>
      </c>
      <c r="C678" s="66" t="s">
        <v>4050</v>
      </c>
      <c r="D678" s="66" t="s">
        <v>2496</v>
      </c>
      <c r="E678" s="66" t="s">
        <v>23829</v>
      </c>
      <c r="F678" s="307"/>
    </row>
    <row r="679" spans="1:6" ht="45">
      <c r="A679" s="66">
        <v>828</v>
      </c>
      <c r="B679" s="43" t="s">
        <v>17102</v>
      </c>
      <c r="C679" s="66" t="s">
        <v>4050</v>
      </c>
      <c r="D679" s="66" t="s">
        <v>2496</v>
      </c>
      <c r="E679" s="66" t="s">
        <v>8931</v>
      </c>
      <c r="F679" s="306"/>
    </row>
    <row r="680" spans="1:6" ht="45">
      <c r="A680" s="66">
        <v>829</v>
      </c>
      <c r="B680" s="43" t="s">
        <v>17103</v>
      </c>
      <c r="C680" s="66" t="s">
        <v>4050</v>
      </c>
      <c r="D680" s="66" t="s">
        <v>2496</v>
      </c>
      <c r="E680" s="66" t="s">
        <v>8723</v>
      </c>
      <c r="F680" s="307"/>
    </row>
    <row r="681" spans="1:6" ht="45">
      <c r="A681" s="66">
        <v>812</v>
      </c>
      <c r="B681" s="43" t="s">
        <v>17104</v>
      </c>
      <c r="C681" s="66" t="s">
        <v>4050</v>
      </c>
      <c r="D681" s="66" t="s">
        <v>2496</v>
      </c>
      <c r="E681" s="66" t="s">
        <v>13691</v>
      </c>
      <c r="F681" s="306"/>
    </row>
    <row r="682" spans="1:6" ht="45">
      <c r="A682" s="66">
        <v>819</v>
      </c>
      <c r="B682" s="43" t="s">
        <v>17105</v>
      </c>
      <c r="C682" s="66" t="s">
        <v>4050</v>
      </c>
      <c r="D682" s="66" t="s">
        <v>2496</v>
      </c>
      <c r="E682" s="66" t="s">
        <v>8646</v>
      </c>
      <c r="F682" s="307"/>
    </row>
    <row r="683" spans="1:6" ht="45">
      <c r="A683" s="66">
        <v>818</v>
      </c>
      <c r="B683" s="43" t="s">
        <v>17106</v>
      </c>
      <c r="C683" s="66" t="s">
        <v>4050</v>
      </c>
      <c r="D683" s="66" t="s">
        <v>2496</v>
      </c>
      <c r="E683" s="66" t="s">
        <v>8826</v>
      </c>
      <c r="F683" s="306"/>
    </row>
    <row r="684" spans="1:6" ht="45">
      <c r="A684" s="66">
        <v>823</v>
      </c>
      <c r="B684" s="43" t="s">
        <v>17108</v>
      </c>
      <c r="C684" s="66" t="s">
        <v>4050</v>
      </c>
      <c r="D684" s="66" t="s">
        <v>2496</v>
      </c>
      <c r="E684" s="66" t="s">
        <v>11086</v>
      </c>
      <c r="F684" s="307"/>
    </row>
    <row r="685" spans="1:6" ht="45">
      <c r="A685" s="66">
        <v>830</v>
      </c>
      <c r="B685" s="43" t="s">
        <v>17109</v>
      </c>
      <c r="C685" s="66" t="s">
        <v>4050</v>
      </c>
      <c r="D685" s="66" t="s">
        <v>2496</v>
      </c>
      <c r="E685" s="66" t="s">
        <v>10606</v>
      </c>
      <c r="F685" s="306"/>
    </row>
    <row r="686" spans="1:6" ht="45">
      <c r="A686" s="66">
        <v>826</v>
      </c>
      <c r="B686" s="43" t="s">
        <v>17110</v>
      </c>
      <c r="C686" s="66" t="s">
        <v>4050</v>
      </c>
      <c r="D686" s="66" t="s">
        <v>2496</v>
      </c>
      <c r="E686" s="66" t="s">
        <v>22069</v>
      </c>
      <c r="F686" s="307"/>
    </row>
    <row r="687" spans="1:6" ht="45">
      <c r="A687" s="66">
        <v>827</v>
      </c>
      <c r="B687" s="43" t="s">
        <v>17111</v>
      </c>
      <c r="C687" s="66" t="s">
        <v>4050</v>
      </c>
      <c r="D687" s="66" t="s">
        <v>2496</v>
      </c>
      <c r="E687" s="66" t="s">
        <v>23830</v>
      </c>
      <c r="F687" s="306"/>
    </row>
    <row r="688" spans="1:6" ht="45">
      <c r="A688" s="66">
        <v>832</v>
      </c>
      <c r="B688" s="43" t="s">
        <v>17112</v>
      </c>
      <c r="C688" s="66" t="s">
        <v>4050</v>
      </c>
      <c r="D688" s="66" t="s">
        <v>2496</v>
      </c>
      <c r="E688" s="66" t="s">
        <v>13740</v>
      </c>
      <c r="F688" s="307"/>
    </row>
    <row r="689" spans="1:6" ht="45">
      <c r="A689" s="66">
        <v>833</v>
      </c>
      <c r="B689" s="43" t="s">
        <v>17113</v>
      </c>
      <c r="C689" s="66" t="s">
        <v>4050</v>
      </c>
      <c r="D689" s="66" t="s">
        <v>2496</v>
      </c>
      <c r="E689" s="66" t="s">
        <v>8782</v>
      </c>
      <c r="F689" s="306"/>
    </row>
    <row r="690" spans="1:6" ht="45">
      <c r="A690" s="66">
        <v>834</v>
      </c>
      <c r="B690" s="43" t="s">
        <v>17114</v>
      </c>
      <c r="C690" s="66" t="s">
        <v>4050</v>
      </c>
      <c r="D690" s="66" t="s">
        <v>2496</v>
      </c>
      <c r="E690" s="66" t="s">
        <v>8671</v>
      </c>
      <c r="F690" s="307"/>
    </row>
    <row r="691" spans="1:6" ht="45">
      <c r="A691" s="66">
        <v>825</v>
      </c>
      <c r="B691" s="43" t="s">
        <v>17115</v>
      </c>
      <c r="C691" s="66" t="s">
        <v>4050</v>
      </c>
      <c r="D691" s="66" t="s">
        <v>2496</v>
      </c>
      <c r="E691" s="66" t="s">
        <v>22658</v>
      </c>
      <c r="F691" s="306"/>
    </row>
    <row r="692" spans="1:6" ht="45">
      <c r="A692" s="66">
        <v>813</v>
      </c>
      <c r="B692" s="43" t="s">
        <v>17116</v>
      </c>
      <c r="C692" s="66" t="s">
        <v>4050</v>
      </c>
      <c r="D692" s="66" t="s">
        <v>2496</v>
      </c>
      <c r="E692" s="66" t="s">
        <v>8814</v>
      </c>
      <c r="F692" s="307"/>
    </row>
    <row r="693" spans="1:6" ht="45">
      <c r="A693" s="66">
        <v>820</v>
      </c>
      <c r="B693" s="43" t="s">
        <v>17117</v>
      </c>
      <c r="C693" s="66" t="s">
        <v>4050</v>
      </c>
      <c r="D693" s="66" t="s">
        <v>2496</v>
      </c>
      <c r="E693" s="66" t="s">
        <v>8049</v>
      </c>
      <c r="F693" s="306"/>
    </row>
    <row r="694" spans="1:6" ht="45">
      <c r="A694" s="66">
        <v>816</v>
      </c>
      <c r="B694" s="43" t="s">
        <v>17118</v>
      </c>
      <c r="C694" s="66" t="s">
        <v>4050</v>
      </c>
      <c r="D694" s="66" t="s">
        <v>2496</v>
      </c>
      <c r="E694" s="66" t="s">
        <v>11506</v>
      </c>
      <c r="F694" s="307"/>
    </row>
    <row r="695" spans="1:6" ht="45">
      <c r="A695" s="66">
        <v>814</v>
      </c>
      <c r="B695" s="43" t="s">
        <v>17120</v>
      </c>
      <c r="C695" s="66" t="s">
        <v>4050</v>
      </c>
      <c r="D695" s="66" t="s">
        <v>2496</v>
      </c>
      <c r="E695" s="66" t="s">
        <v>22802</v>
      </c>
      <c r="F695" s="306"/>
    </row>
    <row r="696" spans="1:6" ht="45">
      <c r="A696" s="66">
        <v>815</v>
      </c>
      <c r="B696" s="43" t="s">
        <v>17122</v>
      </c>
      <c r="C696" s="66" t="s">
        <v>4050</v>
      </c>
      <c r="D696" s="66" t="s">
        <v>2496</v>
      </c>
      <c r="E696" s="66" t="s">
        <v>11786</v>
      </c>
      <c r="F696" s="307"/>
    </row>
    <row r="697" spans="1:6" ht="45">
      <c r="A697" s="66">
        <v>822</v>
      </c>
      <c r="B697" s="43" t="s">
        <v>17123</v>
      </c>
      <c r="C697" s="66" t="s">
        <v>4050</v>
      </c>
      <c r="D697" s="66" t="s">
        <v>2496</v>
      </c>
      <c r="E697" s="66" t="s">
        <v>13924</v>
      </c>
      <c r="F697" s="306"/>
    </row>
    <row r="698" spans="1:6" ht="45">
      <c r="A698" s="66">
        <v>821</v>
      </c>
      <c r="B698" s="43" t="s">
        <v>17124</v>
      </c>
      <c r="C698" s="66" t="s">
        <v>4050</v>
      </c>
      <c r="D698" s="66" t="s">
        <v>2496</v>
      </c>
      <c r="E698" s="66" t="s">
        <v>10618</v>
      </c>
      <c r="F698" s="307"/>
    </row>
    <row r="699" spans="1:6" ht="45">
      <c r="A699" s="66">
        <v>817</v>
      </c>
      <c r="B699" s="43" t="s">
        <v>17125</v>
      </c>
      <c r="C699" s="66" t="s">
        <v>4050</v>
      </c>
      <c r="D699" s="66" t="s">
        <v>2496</v>
      </c>
      <c r="E699" s="66" t="s">
        <v>23831</v>
      </c>
      <c r="F699" s="306"/>
    </row>
    <row r="700" spans="1:6" ht="30">
      <c r="A700" s="66">
        <v>20086</v>
      </c>
      <c r="B700" s="43" t="s">
        <v>17126</v>
      </c>
      <c r="C700" s="66" t="s">
        <v>4050</v>
      </c>
      <c r="D700" s="66" t="s">
        <v>2496</v>
      </c>
      <c r="E700" s="66" t="s">
        <v>8638</v>
      </c>
      <c r="F700" s="307"/>
    </row>
    <row r="701" spans="1:6" ht="30">
      <c r="A701" s="66">
        <v>39191</v>
      </c>
      <c r="B701" s="43" t="s">
        <v>17127</v>
      </c>
      <c r="C701" s="66" t="s">
        <v>4050</v>
      </c>
      <c r="D701" s="66" t="s">
        <v>2496</v>
      </c>
      <c r="E701" s="66" t="s">
        <v>22427</v>
      </c>
      <c r="F701" s="306"/>
    </row>
    <row r="702" spans="1:6" ht="30">
      <c r="A702" s="66">
        <v>39190</v>
      </c>
      <c r="B702" s="43" t="s">
        <v>17128</v>
      </c>
      <c r="C702" s="66" t="s">
        <v>4050</v>
      </c>
      <c r="D702" s="66" t="s">
        <v>2496</v>
      </c>
      <c r="E702" s="66" t="s">
        <v>24986</v>
      </c>
      <c r="F702" s="307"/>
    </row>
    <row r="703" spans="1:6" ht="30">
      <c r="A703" s="66">
        <v>39189</v>
      </c>
      <c r="B703" s="43" t="s">
        <v>17130</v>
      </c>
      <c r="C703" s="66" t="s">
        <v>4050</v>
      </c>
      <c r="D703" s="66" t="s">
        <v>2496</v>
      </c>
      <c r="E703" s="66" t="s">
        <v>10398</v>
      </c>
      <c r="F703" s="306"/>
    </row>
    <row r="704" spans="1:6" ht="30">
      <c r="A704" s="66">
        <v>39186</v>
      </c>
      <c r="B704" s="43" t="s">
        <v>17132</v>
      </c>
      <c r="C704" s="66" t="s">
        <v>4050</v>
      </c>
      <c r="D704" s="66" t="s">
        <v>2496</v>
      </c>
      <c r="E704" s="66" t="s">
        <v>17131</v>
      </c>
      <c r="F704" s="307"/>
    </row>
    <row r="705" spans="1:6" ht="30">
      <c r="A705" s="66">
        <v>39188</v>
      </c>
      <c r="B705" s="43" t="s">
        <v>17133</v>
      </c>
      <c r="C705" s="66" t="s">
        <v>4050</v>
      </c>
      <c r="D705" s="66" t="s">
        <v>2496</v>
      </c>
      <c r="E705" s="66" t="s">
        <v>23620</v>
      </c>
      <c r="F705" s="306"/>
    </row>
    <row r="706" spans="1:6" ht="30">
      <c r="A706" s="66">
        <v>39187</v>
      </c>
      <c r="B706" s="43" t="s">
        <v>17134</v>
      </c>
      <c r="C706" s="66" t="s">
        <v>4050</v>
      </c>
      <c r="D706" s="66" t="s">
        <v>2496</v>
      </c>
      <c r="E706" s="66" t="s">
        <v>19372</v>
      </c>
      <c r="F706" s="307"/>
    </row>
    <row r="707" spans="1:6" ht="30">
      <c r="A707" s="66">
        <v>39184</v>
      </c>
      <c r="B707" s="43" t="s">
        <v>17135</v>
      </c>
      <c r="C707" s="66" t="s">
        <v>4050</v>
      </c>
      <c r="D707" s="66" t="s">
        <v>2496</v>
      </c>
      <c r="E707" s="66" t="s">
        <v>11161</v>
      </c>
      <c r="F707" s="306"/>
    </row>
    <row r="708" spans="1:6" ht="30">
      <c r="A708" s="66">
        <v>39185</v>
      </c>
      <c r="B708" s="43" t="s">
        <v>17136</v>
      </c>
      <c r="C708" s="66" t="s">
        <v>4050</v>
      </c>
      <c r="D708" s="66" t="s">
        <v>2496</v>
      </c>
      <c r="E708" s="66" t="s">
        <v>24410</v>
      </c>
      <c r="F708" s="307"/>
    </row>
    <row r="709" spans="1:6" ht="30">
      <c r="A709" s="66">
        <v>39198</v>
      </c>
      <c r="B709" s="43" t="s">
        <v>17137</v>
      </c>
      <c r="C709" s="66" t="s">
        <v>4050</v>
      </c>
      <c r="D709" s="66" t="s">
        <v>2496</v>
      </c>
      <c r="E709" s="66" t="s">
        <v>24987</v>
      </c>
      <c r="F709" s="306"/>
    </row>
    <row r="710" spans="1:6" ht="30">
      <c r="A710" s="66">
        <v>39197</v>
      </c>
      <c r="B710" s="43" t="s">
        <v>17138</v>
      </c>
      <c r="C710" s="66" t="s">
        <v>4050</v>
      </c>
      <c r="D710" s="66" t="s">
        <v>2496</v>
      </c>
      <c r="E710" s="66" t="s">
        <v>24988</v>
      </c>
      <c r="F710" s="307"/>
    </row>
    <row r="711" spans="1:6" ht="30">
      <c r="A711" s="66">
        <v>39196</v>
      </c>
      <c r="B711" s="43" t="s">
        <v>17139</v>
      </c>
      <c r="C711" s="66" t="s">
        <v>4050</v>
      </c>
      <c r="D711" s="66" t="s">
        <v>2496</v>
      </c>
      <c r="E711" s="66" t="s">
        <v>24989</v>
      </c>
      <c r="F711" s="306"/>
    </row>
    <row r="712" spans="1:6" ht="30">
      <c r="A712" s="66">
        <v>39199</v>
      </c>
      <c r="B712" s="43" t="s">
        <v>17140</v>
      </c>
      <c r="C712" s="66" t="s">
        <v>4050</v>
      </c>
      <c r="D712" s="66" t="s">
        <v>2496</v>
      </c>
      <c r="E712" s="66" t="s">
        <v>24384</v>
      </c>
      <c r="F712" s="307"/>
    </row>
    <row r="713" spans="1:6" ht="30">
      <c r="A713" s="66">
        <v>39195</v>
      </c>
      <c r="B713" s="43" t="s">
        <v>17141</v>
      </c>
      <c r="C713" s="66" t="s">
        <v>4050</v>
      </c>
      <c r="D713" s="66" t="s">
        <v>2496</v>
      </c>
      <c r="E713" s="66" t="s">
        <v>13762</v>
      </c>
      <c r="F713" s="306"/>
    </row>
    <row r="714" spans="1:6" ht="30">
      <c r="A714" s="66">
        <v>39194</v>
      </c>
      <c r="B714" s="43" t="s">
        <v>17142</v>
      </c>
      <c r="C714" s="66" t="s">
        <v>4050</v>
      </c>
      <c r="D714" s="66" t="s">
        <v>2496</v>
      </c>
      <c r="E714" s="66" t="s">
        <v>22158</v>
      </c>
      <c r="F714" s="307"/>
    </row>
    <row r="715" spans="1:6" ht="30">
      <c r="A715" s="66">
        <v>39193</v>
      </c>
      <c r="B715" s="43" t="s">
        <v>17143</v>
      </c>
      <c r="C715" s="66" t="s">
        <v>4050</v>
      </c>
      <c r="D715" s="66" t="s">
        <v>2496</v>
      </c>
      <c r="E715" s="66" t="s">
        <v>24990</v>
      </c>
      <c r="F715" s="306"/>
    </row>
    <row r="716" spans="1:6" ht="30">
      <c r="A716" s="66">
        <v>39192</v>
      </c>
      <c r="B716" s="43" t="s">
        <v>17145</v>
      </c>
      <c r="C716" s="66" t="s">
        <v>4050</v>
      </c>
      <c r="D716" s="66" t="s">
        <v>2496</v>
      </c>
      <c r="E716" s="66" t="s">
        <v>24991</v>
      </c>
      <c r="F716" s="307"/>
    </row>
    <row r="717" spans="1:6" ht="30">
      <c r="A717" s="66">
        <v>39920</v>
      </c>
      <c r="B717" s="43" t="s">
        <v>17146</v>
      </c>
      <c r="C717" s="66" t="s">
        <v>4050</v>
      </c>
      <c r="D717" s="66" t="s">
        <v>2496</v>
      </c>
      <c r="E717" s="66" t="s">
        <v>12769</v>
      </c>
      <c r="F717" s="306"/>
    </row>
    <row r="718" spans="1:6" ht="30">
      <c r="A718" s="66">
        <v>39201</v>
      </c>
      <c r="B718" s="43" t="s">
        <v>17147</v>
      </c>
      <c r="C718" s="66" t="s">
        <v>4050</v>
      </c>
      <c r="D718" s="66" t="s">
        <v>2496</v>
      </c>
      <c r="E718" s="66" t="s">
        <v>22601</v>
      </c>
      <c r="F718" s="307"/>
    </row>
    <row r="719" spans="1:6" ht="30">
      <c r="A719" s="66">
        <v>39200</v>
      </c>
      <c r="B719" s="43" t="s">
        <v>17148</v>
      </c>
      <c r="C719" s="66" t="s">
        <v>4050</v>
      </c>
      <c r="D719" s="66" t="s">
        <v>2496</v>
      </c>
      <c r="E719" s="66" t="s">
        <v>22790</v>
      </c>
      <c r="F719" s="306"/>
    </row>
    <row r="720" spans="1:6" ht="30">
      <c r="A720" s="66">
        <v>39203</v>
      </c>
      <c r="B720" s="43" t="s">
        <v>17149</v>
      </c>
      <c r="C720" s="66" t="s">
        <v>4050</v>
      </c>
      <c r="D720" s="66" t="s">
        <v>2496</v>
      </c>
      <c r="E720" s="66" t="s">
        <v>23418</v>
      </c>
      <c r="F720" s="307"/>
    </row>
    <row r="721" spans="1:6" ht="30">
      <c r="A721" s="66">
        <v>39202</v>
      </c>
      <c r="B721" s="43" t="s">
        <v>17150</v>
      </c>
      <c r="C721" s="66" t="s">
        <v>4050</v>
      </c>
      <c r="D721" s="66" t="s">
        <v>2496</v>
      </c>
      <c r="E721" s="66" t="s">
        <v>24992</v>
      </c>
      <c r="F721" s="306"/>
    </row>
    <row r="722" spans="1:6" ht="30">
      <c r="A722" s="66">
        <v>39205</v>
      </c>
      <c r="B722" s="43" t="s">
        <v>17151</v>
      </c>
      <c r="C722" s="66" t="s">
        <v>4050</v>
      </c>
      <c r="D722" s="66" t="s">
        <v>2496</v>
      </c>
      <c r="E722" s="66" t="s">
        <v>23804</v>
      </c>
      <c r="F722" s="307"/>
    </row>
    <row r="723" spans="1:6" ht="30">
      <c r="A723" s="66">
        <v>39204</v>
      </c>
      <c r="B723" s="43" t="s">
        <v>17152</v>
      </c>
      <c r="C723" s="66" t="s">
        <v>4050</v>
      </c>
      <c r="D723" s="66" t="s">
        <v>2496</v>
      </c>
      <c r="E723" s="66" t="s">
        <v>24993</v>
      </c>
      <c r="F723" s="306"/>
    </row>
    <row r="724" spans="1:6" ht="30">
      <c r="A724" s="66">
        <v>39206</v>
      </c>
      <c r="B724" s="43" t="s">
        <v>17153</v>
      </c>
      <c r="C724" s="66" t="s">
        <v>4050</v>
      </c>
      <c r="D724" s="66" t="s">
        <v>2496</v>
      </c>
      <c r="E724" s="66" t="s">
        <v>24994</v>
      </c>
      <c r="F724" s="307"/>
    </row>
    <row r="725" spans="1:6" ht="30">
      <c r="A725" s="66">
        <v>797</v>
      </c>
      <c r="B725" s="43" t="s">
        <v>17154</v>
      </c>
      <c r="C725" s="66" t="s">
        <v>4050</v>
      </c>
      <c r="D725" s="66" t="s">
        <v>2496</v>
      </c>
      <c r="E725" s="66" t="s">
        <v>23471</v>
      </c>
      <c r="F725" s="306"/>
    </row>
    <row r="726" spans="1:6" ht="30">
      <c r="A726" s="66">
        <v>798</v>
      </c>
      <c r="B726" s="43" t="s">
        <v>17155</v>
      </c>
      <c r="C726" s="66" t="s">
        <v>4050</v>
      </c>
      <c r="D726" s="66" t="s">
        <v>2496</v>
      </c>
      <c r="E726" s="66" t="s">
        <v>13232</v>
      </c>
      <c r="F726" s="307"/>
    </row>
    <row r="727" spans="1:6" ht="30">
      <c r="A727" s="66">
        <v>796</v>
      </c>
      <c r="B727" s="43" t="s">
        <v>17156</v>
      </c>
      <c r="C727" s="66" t="s">
        <v>4050</v>
      </c>
      <c r="D727" s="66" t="s">
        <v>2496</v>
      </c>
      <c r="E727" s="66" t="s">
        <v>13932</v>
      </c>
      <c r="F727" s="306"/>
    </row>
    <row r="728" spans="1:6">
      <c r="A728" s="66">
        <v>799</v>
      </c>
      <c r="B728" s="43" t="s">
        <v>17157</v>
      </c>
      <c r="C728" s="66" t="s">
        <v>4050</v>
      </c>
      <c r="D728" s="66" t="s">
        <v>2496</v>
      </c>
      <c r="E728" s="66" t="s">
        <v>8374</v>
      </c>
      <c r="F728" s="307"/>
    </row>
    <row r="729" spans="1:6">
      <c r="A729" s="66">
        <v>792</v>
      </c>
      <c r="B729" s="43" t="s">
        <v>17158</v>
      </c>
      <c r="C729" s="66" t="s">
        <v>4050</v>
      </c>
      <c r="D729" s="66" t="s">
        <v>2496</v>
      </c>
      <c r="E729" s="66" t="s">
        <v>13818</v>
      </c>
      <c r="F729" s="306"/>
    </row>
    <row r="730" spans="1:6" ht="30">
      <c r="A730" s="66">
        <v>804</v>
      </c>
      <c r="B730" s="43" t="s">
        <v>17159</v>
      </c>
      <c r="C730" s="66" t="s">
        <v>4050</v>
      </c>
      <c r="D730" s="66" t="s">
        <v>2496</v>
      </c>
      <c r="E730" s="66" t="s">
        <v>23832</v>
      </c>
      <c r="F730" s="307"/>
    </row>
    <row r="731" spans="1:6" ht="30">
      <c r="A731" s="66">
        <v>793</v>
      </c>
      <c r="B731" s="43" t="s">
        <v>17160</v>
      </c>
      <c r="C731" s="66" t="s">
        <v>4050</v>
      </c>
      <c r="D731" s="66" t="s">
        <v>2496</v>
      </c>
      <c r="E731" s="66" t="s">
        <v>10775</v>
      </c>
      <c r="F731" s="306"/>
    </row>
    <row r="732" spans="1:6" ht="30">
      <c r="A732" s="66">
        <v>801</v>
      </c>
      <c r="B732" s="43" t="s">
        <v>17161</v>
      </c>
      <c r="C732" s="66" t="s">
        <v>4050</v>
      </c>
      <c r="D732" s="66" t="s">
        <v>2496</v>
      </c>
      <c r="E732" s="66" t="s">
        <v>8826</v>
      </c>
      <c r="F732" s="307"/>
    </row>
    <row r="733" spans="1:6" ht="30">
      <c r="A733" s="66">
        <v>794</v>
      </c>
      <c r="B733" s="43" t="s">
        <v>17162</v>
      </c>
      <c r="C733" s="66" t="s">
        <v>4050</v>
      </c>
      <c r="D733" s="66" t="s">
        <v>2496</v>
      </c>
      <c r="E733" s="66" t="s">
        <v>13926</v>
      </c>
      <c r="F733" s="306"/>
    </row>
    <row r="734" spans="1:6">
      <c r="A734" s="66">
        <v>802</v>
      </c>
      <c r="B734" s="43" t="s">
        <v>17163</v>
      </c>
      <c r="C734" s="66" t="s">
        <v>4050</v>
      </c>
      <c r="D734" s="66" t="s">
        <v>2496</v>
      </c>
      <c r="E734" s="66" t="s">
        <v>13726</v>
      </c>
      <c r="F734" s="307"/>
    </row>
    <row r="735" spans="1:6" ht="30">
      <c r="A735" s="66">
        <v>803</v>
      </c>
      <c r="B735" s="43" t="s">
        <v>17164</v>
      </c>
      <c r="C735" s="66" t="s">
        <v>4050</v>
      </c>
      <c r="D735" s="66" t="s">
        <v>2496</v>
      </c>
      <c r="E735" s="66" t="s">
        <v>10261</v>
      </c>
      <c r="F735" s="306"/>
    </row>
    <row r="736" spans="1:6" ht="30">
      <c r="A736" s="66">
        <v>38001</v>
      </c>
      <c r="B736" s="43" t="s">
        <v>17165</v>
      </c>
      <c r="C736" s="66" t="s">
        <v>4050</v>
      </c>
      <c r="D736" s="66" t="s">
        <v>2496</v>
      </c>
      <c r="E736" s="66" t="s">
        <v>8542</v>
      </c>
      <c r="F736" s="307"/>
    </row>
    <row r="737" spans="1:6" ht="30">
      <c r="A737" s="66">
        <v>38002</v>
      </c>
      <c r="B737" s="43" t="s">
        <v>17166</v>
      </c>
      <c r="C737" s="66" t="s">
        <v>4050</v>
      </c>
      <c r="D737" s="66" t="s">
        <v>2496</v>
      </c>
      <c r="E737" s="66" t="s">
        <v>13407</v>
      </c>
      <c r="F737" s="306"/>
    </row>
    <row r="738" spans="1:6" ht="30">
      <c r="A738" s="66">
        <v>38003</v>
      </c>
      <c r="B738" s="43" t="s">
        <v>17167</v>
      </c>
      <c r="C738" s="66" t="s">
        <v>4050</v>
      </c>
      <c r="D738" s="66" t="s">
        <v>2496</v>
      </c>
      <c r="E738" s="66" t="s">
        <v>24705</v>
      </c>
      <c r="F738" s="307"/>
    </row>
    <row r="739" spans="1:6" ht="30">
      <c r="A739" s="66">
        <v>38004</v>
      </c>
      <c r="B739" s="43" t="s">
        <v>17168</v>
      </c>
      <c r="C739" s="66" t="s">
        <v>4050</v>
      </c>
      <c r="D739" s="66" t="s">
        <v>2496</v>
      </c>
      <c r="E739" s="66" t="s">
        <v>13791</v>
      </c>
      <c r="F739" s="306"/>
    </row>
    <row r="740" spans="1:6" ht="30">
      <c r="A740" s="66">
        <v>36327</v>
      </c>
      <c r="B740" s="43" t="s">
        <v>17169</v>
      </c>
      <c r="C740" s="66" t="s">
        <v>4050</v>
      </c>
      <c r="D740" s="66" t="s">
        <v>4052</v>
      </c>
      <c r="E740" s="66" t="s">
        <v>13235</v>
      </c>
      <c r="F740" s="307"/>
    </row>
    <row r="741" spans="1:6" ht="30">
      <c r="A741" s="66">
        <v>38992</v>
      </c>
      <c r="B741" s="43" t="s">
        <v>17170</v>
      </c>
      <c r="C741" s="66" t="s">
        <v>4050</v>
      </c>
      <c r="D741" s="66" t="s">
        <v>4052</v>
      </c>
      <c r="E741" s="66" t="s">
        <v>13351</v>
      </c>
      <c r="F741" s="306"/>
    </row>
    <row r="742" spans="1:6" ht="30">
      <c r="A742" s="66">
        <v>38993</v>
      </c>
      <c r="B742" s="43" t="s">
        <v>17171</v>
      </c>
      <c r="C742" s="66" t="s">
        <v>4050</v>
      </c>
      <c r="D742" s="66" t="s">
        <v>4052</v>
      </c>
      <c r="E742" s="66" t="s">
        <v>11073</v>
      </c>
      <c r="F742" s="307"/>
    </row>
    <row r="743" spans="1:6" ht="30">
      <c r="A743" s="66">
        <v>38418</v>
      </c>
      <c r="B743" s="43" t="s">
        <v>17172</v>
      </c>
      <c r="C743" s="66" t="s">
        <v>4050</v>
      </c>
      <c r="D743" s="66" t="s">
        <v>2496</v>
      </c>
      <c r="E743" s="66" t="s">
        <v>10083</v>
      </c>
      <c r="F743" s="306"/>
    </row>
    <row r="744" spans="1:6" ht="30">
      <c r="A744" s="66">
        <v>39178</v>
      </c>
      <c r="B744" s="43" t="s">
        <v>17173</v>
      </c>
      <c r="C744" s="66" t="s">
        <v>4050</v>
      </c>
      <c r="D744" s="66" t="s">
        <v>2496</v>
      </c>
      <c r="E744" s="66" t="s">
        <v>22591</v>
      </c>
      <c r="F744" s="307"/>
    </row>
    <row r="745" spans="1:6" ht="30">
      <c r="A745" s="66">
        <v>39177</v>
      </c>
      <c r="B745" s="43" t="s">
        <v>17174</v>
      </c>
      <c r="C745" s="66" t="s">
        <v>4050</v>
      </c>
      <c r="D745" s="66" t="s">
        <v>2496</v>
      </c>
      <c r="E745" s="66" t="s">
        <v>12327</v>
      </c>
      <c r="F745" s="306"/>
    </row>
    <row r="746" spans="1:6" ht="30">
      <c r="A746" s="66">
        <v>39174</v>
      </c>
      <c r="B746" s="43" t="s">
        <v>17175</v>
      </c>
      <c r="C746" s="66" t="s">
        <v>4050</v>
      </c>
      <c r="D746" s="66" t="s">
        <v>2496</v>
      </c>
      <c r="E746" s="66" t="s">
        <v>8648</v>
      </c>
      <c r="F746" s="307"/>
    </row>
    <row r="747" spans="1:6" ht="30">
      <c r="A747" s="66">
        <v>39176</v>
      </c>
      <c r="B747" s="43" t="s">
        <v>17176</v>
      </c>
      <c r="C747" s="66" t="s">
        <v>4050</v>
      </c>
      <c r="D747" s="66" t="s">
        <v>2496</v>
      </c>
      <c r="E747" s="66" t="s">
        <v>8141</v>
      </c>
      <c r="F747" s="306"/>
    </row>
    <row r="748" spans="1:6" ht="30">
      <c r="A748" s="66">
        <v>39180</v>
      </c>
      <c r="B748" s="43" t="s">
        <v>17177</v>
      </c>
      <c r="C748" s="66" t="s">
        <v>4050</v>
      </c>
      <c r="D748" s="66" t="s">
        <v>2496</v>
      </c>
      <c r="E748" s="66" t="s">
        <v>16840</v>
      </c>
      <c r="F748" s="307"/>
    </row>
    <row r="749" spans="1:6" ht="30">
      <c r="A749" s="66">
        <v>39179</v>
      </c>
      <c r="B749" s="43" t="s">
        <v>17178</v>
      </c>
      <c r="C749" s="66" t="s">
        <v>4050</v>
      </c>
      <c r="D749" s="66" t="s">
        <v>2496</v>
      </c>
      <c r="E749" s="66" t="s">
        <v>23768</v>
      </c>
      <c r="F749" s="306"/>
    </row>
    <row r="750" spans="1:6" ht="30">
      <c r="A750" s="66">
        <v>39175</v>
      </c>
      <c r="B750" s="43" t="s">
        <v>17179</v>
      </c>
      <c r="C750" s="66" t="s">
        <v>4050</v>
      </c>
      <c r="D750" s="66" t="s">
        <v>2496</v>
      </c>
      <c r="E750" s="66" t="s">
        <v>8552</v>
      </c>
      <c r="F750" s="307"/>
    </row>
    <row r="751" spans="1:6" ht="30">
      <c r="A751" s="66">
        <v>39217</v>
      </c>
      <c r="B751" s="43" t="s">
        <v>17180</v>
      </c>
      <c r="C751" s="66" t="s">
        <v>4050</v>
      </c>
      <c r="D751" s="66" t="s">
        <v>2496</v>
      </c>
      <c r="E751" s="66" t="s">
        <v>8188</v>
      </c>
      <c r="F751" s="306"/>
    </row>
    <row r="752" spans="1:6" ht="30">
      <c r="A752" s="66">
        <v>39181</v>
      </c>
      <c r="B752" s="43" t="s">
        <v>17181</v>
      </c>
      <c r="C752" s="66" t="s">
        <v>4050</v>
      </c>
      <c r="D752" s="66" t="s">
        <v>2496</v>
      </c>
      <c r="E752" s="66" t="s">
        <v>11766</v>
      </c>
      <c r="F752" s="307"/>
    </row>
    <row r="753" spans="1:6" ht="30">
      <c r="A753" s="66">
        <v>39182</v>
      </c>
      <c r="B753" s="43" t="s">
        <v>17182</v>
      </c>
      <c r="C753" s="66" t="s">
        <v>4050</v>
      </c>
      <c r="D753" s="66" t="s">
        <v>2496</v>
      </c>
      <c r="E753" s="66" t="s">
        <v>24674</v>
      </c>
      <c r="F753" s="306"/>
    </row>
    <row r="754" spans="1:6" ht="45">
      <c r="A754" s="66">
        <v>12616</v>
      </c>
      <c r="B754" s="43" t="s">
        <v>17183</v>
      </c>
      <c r="C754" s="66" t="s">
        <v>4050</v>
      </c>
      <c r="D754" s="66" t="s">
        <v>4052</v>
      </c>
      <c r="E754" s="66" t="s">
        <v>13873</v>
      </c>
      <c r="F754" s="307"/>
    </row>
    <row r="755" spans="1:6" ht="75">
      <c r="A755" s="66">
        <v>1049</v>
      </c>
      <c r="B755" s="43" t="s">
        <v>17184</v>
      </c>
      <c r="C755" s="66" t="s">
        <v>4050</v>
      </c>
      <c r="D755" s="66" t="s">
        <v>2496</v>
      </c>
      <c r="E755" s="66" t="s">
        <v>21705</v>
      </c>
      <c r="F755" s="306"/>
    </row>
    <row r="756" spans="1:6" ht="75">
      <c r="A756" s="66">
        <v>1099</v>
      </c>
      <c r="B756" s="43" t="s">
        <v>17185</v>
      </c>
      <c r="C756" s="66" t="s">
        <v>4050</v>
      </c>
      <c r="D756" s="66" t="s">
        <v>2496</v>
      </c>
      <c r="E756" s="66" t="s">
        <v>9957</v>
      </c>
      <c r="F756" s="307"/>
    </row>
    <row r="757" spans="1:6" ht="75">
      <c r="A757" s="66">
        <v>39678</v>
      </c>
      <c r="B757" s="43" t="s">
        <v>17187</v>
      </c>
      <c r="C757" s="66" t="s">
        <v>4050</v>
      </c>
      <c r="D757" s="66" t="s">
        <v>2496</v>
      </c>
      <c r="E757" s="66" t="s">
        <v>24426</v>
      </c>
      <c r="F757" s="306"/>
    </row>
    <row r="758" spans="1:6" ht="75">
      <c r="A758" s="66">
        <v>1050</v>
      </c>
      <c r="B758" s="43" t="s">
        <v>17188</v>
      </c>
      <c r="C758" s="66" t="s">
        <v>4050</v>
      </c>
      <c r="D758" s="66" t="s">
        <v>2496</v>
      </c>
      <c r="E758" s="66" t="s">
        <v>24412</v>
      </c>
      <c r="F758" s="307"/>
    </row>
    <row r="759" spans="1:6" ht="75">
      <c r="A759" s="66">
        <v>1101</v>
      </c>
      <c r="B759" s="43" t="s">
        <v>17189</v>
      </c>
      <c r="C759" s="66" t="s">
        <v>4050</v>
      </c>
      <c r="D759" s="66" t="s">
        <v>2496</v>
      </c>
      <c r="E759" s="66" t="s">
        <v>24996</v>
      </c>
      <c r="F759" s="306"/>
    </row>
    <row r="760" spans="1:6" ht="75">
      <c r="A760" s="66">
        <v>1100</v>
      </c>
      <c r="B760" s="43" t="s">
        <v>17190</v>
      </c>
      <c r="C760" s="66" t="s">
        <v>4050</v>
      </c>
      <c r="D760" s="66" t="s">
        <v>2496</v>
      </c>
      <c r="E760" s="66" t="s">
        <v>13825</v>
      </c>
      <c r="F760" s="307"/>
    </row>
    <row r="761" spans="1:6" ht="75">
      <c r="A761" s="66">
        <v>39679</v>
      </c>
      <c r="B761" s="43" t="s">
        <v>17191</v>
      </c>
      <c r="C761" s="66" t="s">
        <v>4050</v>
      </c>
      <c r="D761" s="66" t="s">
        <v>2496</v>
      </c>
      <c r="E761" s="66" t="s">
        <v>24934</v>
      </c>
      <c r="F761" s="306"/>
    </row>
    <row r="762" spans="1:6" ht="75">
      <c r="A762" s="66">
        <v>1098</v>
      </c>
      <c r="B762" s="43" t="s">
        <v>17192</v>
      </c>
      <c r="C762" s="66" t="s">
        <v>4050</v>
      </c>
      <c r="D762" s="66" t="s">
        <v>2496</v>
      </c>
      <c r="E762" s="66" t="s">
        <v>10944</v>
      </c>
      <c r="F762" s="307"/>
    </row>
    <row r="763" spans="1:6" ht="75">
      <c r="A763" s="66">
        <v>1102</v>
      </c>
      <c r="B763" s="43" t="s">
        <v>17193</v>
      </c>
      <c r="C763" s="66" t="s">
        <v>4050</v>
      </c>
      <c r="D763" s="66" t="s">
        <v>2496</v>
      </c>
      <c r="E763" s="66" t="s">
        <v>22509</v>
      </c>
      <c r="F763" s="306"/>
    </row>
    <row r="764" spans="1:6" ht="75">
      <c r="A764" s="66">
        <v>1051</v>
      </c>
      <c r="B764" s="43" t="s">
        <v>17194</v>
      </c>
      <c r="C764" s="66" t="s">
        <v>4050</v>
      </c>
      <c r="D764" s="66" t="s">
        <v>2496</v>
      </c>
      <c r="E764" s="66" t="s">
        <v>24997</v>
      </c>
      <c r="F764" s="307"/>
    </row>
    <row r="765" spans="1:6" ht="30">
      <c r="A765" s="66">
        <v>37399</v>
      </c>
      <c r="B765" s="43" t="s">
        <v>17195</v>
      </c>
      <c r="C765" s="66" t="s">
        <v>4050</v>
      </c>
      <c r="D765" s="66" t="s">
        <v>2496</v>
      </c>
      <c r="E765" s="66" t="s">
        <v>26864</v>
      </c>
      <c r="F765" s="306"/>
    </row>
    <row r="766" spans="1:6" ht="45">
      <c r="A766" s="66">
        <v>42655</v>
      </c>
      <c r="B766" s="43" t="s">
        <v>17196</v>
      </c>
      <c r="C766" s="66" t="s">
        <v>4055</v>
      </c>
      <c r="D766" s="66" t="s">
        <v>2496</v>
      </c>
      <c r="E766" s="66" t="s">
        <v>29340</v>
      </c>
      <c r="F766" s="307"/>
    </row>
    <row r="767" spans="1:6" ht="30">
      <c r="A767" s="66">
        <v>25004</v>
      </c>
      <c r="B767" s="43" t="s">
        <v>17197</v>
      </c>
      <c r="C767" s="66" t="s">
        <v>4055</v>
      </c>
      <c r="D767" s="66" t="s">
        <v>2496</v>
      </c>
      <c r="E767" s="66" t="s">
        <v>24613</v>
      </c>
      <c r="F767" s="306"/>
    </row>
    <row r="768" spans="1:6" ht="30">
      <c r="A768" s="66">
        <v>25002</v>
      </c>
      <c r="B768" s="43" t="s">
        <v>17198</v>
      </c>
      <c r="C768" s="66" t="s">
        <v>4055</v>
      </c>
      <c r="D768" s="66" t="s">
        <v>2496</v>
      </c>
      <c r="E768" s="66" t="s">
        <v>24657</v>
      </c>
      <c r="F768" s="307"/>
    </row>
    <row r="769" spans="1:6" ht="30">
      <c r="A769" s="66">
        <v>37409</v>
      </c>
      <c r="B769" s="43" t="s">
        <v>17199</v>
      </c>
      <c r="C769" s="66" t="s">
        <v>4055</v>
      </c>
      <c r="D769" s="66" t="s">
        <v>2496</v>
      </c>
      <c r="E769" s="66" t="s">
        <v>24637</v>
      </c>
      <c r="F769" s="306"/>
    </row>
    <row r="770" spans="1:6" ht="30">
      <c r="A770" s="66">
        <v>841</v>
      </c>
      <c r="B770" s="43" t="s">
        <v>17200</v>
      </c>
      <c r="C770" s="66" t="s">
        <v>4055</v>
      </c>
      <c r="D770" s="66" t="s">
        <v>4049</v>
      </c>
      <c r="E770" s="66" t="s">
        <v>23609</v>
      </c>
      <c r="F770" s="307"/>
    </row>
    <row r="771" spans="1:6" ht="30">
      <c r="A771" s="66">
        <v>25005</v>
      </c>
      <c r="B771" s="43" t="s">
        <v>17201</v>
      </c>
      <c r="C771" s="66" t="s">
        <v>4055</v>
      </c>
      <c r="D771" s="66" t="s">
        <v>2496</v>
      </c>
      <c r="E771" s="66" t="s">
        <v>29341</v>
      </c>
      <c r="F771" s="306"/>
    </row>
    <row r="772" spans="1:6" ht="30">
      <c r="A772" s="66">
        <v>25003</v>
      </c>
      <c r="B772" s="43" t="s">
        <v>17202</v>
      </c>
      <c r="C772" s="66" t="s">
        <v>4055</v>
      </c>
      <c r="D772" s="66" t="s">
        <v>2496</v>
      </c>
      <c r="E772" s="66" t="s">
        <v>29342</v>
      </c>
      <c r="F772" s="307"/>
    </row>
    <row r="773" spans="1:6" ht="30">
      <c r="A773" s="66">
        <v>37410</v>
      </c>
      <c r="B773" s="43" t="s">
        <v>17203</v>
      </c>
      <c r="C773" s="66" t="s">
        <v>4055</v>
      </c>
      <c r="D773" s="66" t="s">
        <v>2496</v>
      </c>
      <c r="E773" s="66" t="s">
        <v>29341</v>
      </c>
      <c r="F773" s="306"/>
    </row>
    <row r="774" spans="1:6" ht="30">
      <c r="A774" s="66">
        <v>842</v>
      </c>
      <c r="B774" s="43" t="s">
        <v>17204</v>
      </c>
      <c r="C774" s="66" t="s">
        <v>4055</v>
      </c>
      <c r="D774" s="66" t="s">
        <v>2496</v>
      </c>
      <c r="E774" s="66" t="s">
        <v>23632</v>
      </c>
      <c r="F774" s="307"/>
    </row>
    <row r="775" spans="1:6">
      <c r="A775" s="66">
        <v>862</v>
      </c>
      <c r="B775" s="43" t="s">
        <v>17205</v>
      </c>
      <c r="C775" s="66" t="s">
        <v>4054</v>
      </c>
      <c r="D775" s="66" t="s">
        <v>2496</v>
      </c>
      <c r="E775" s="66" t="s">
        <v>8980</v>
      </c>
      <c r="F775" s="306"/>
    </row>
    <row r="776" spans="1:6">
      <c r="A776" s="66">
        <v>866</v>
      </c>
      <c r="B776" s="43" t="s">
        <v>17206</v>
      </c>
      <c r="C776" s="66" t="s">
        <v>4054</v>
      </c>
      <c r="D776" s="66" t="s">
        <v>2496</v>
      </c>
      <c r="E776" s="66" t="s">
        <v>24474</v>
      </c>
      <c r="F776" s="307"/>
    </row>
    <row r="777" spans="1:6">
      <c r="A777" s="66">
        <v>892</v>
      </c>
      <c r="B777" s="43" t="s">
        <v>17207</v>
      </c>
      <c r="C777" s="66" t="s">
        <v>4054</v>
      </c>
      <c r="D777" s="66" t="s">
        <v>2496</v>
      </c>
      <c r="E777" s="66" t="s">
        <v>25128</v>
      </c>
      <c r="F777" s="306"/>
    </row>
    <row r="778" spans="1:6">
      <c r="A778" s="66">
        <v>857</v>
      </c>
      <c r="B778" s="43" t="s">
        <v>17208</v>
      </c>
      <c r="C778" s="66" t="s">
        <v>4054</v>
      </c>
      <c r="D778" s="66" t="s">
        <v>4049</v>
      </c>
      <c r="E778" s="66" t="s">
        <v>10079</v>
      </c>
      <c r="F778" s="307"/>
    </row>
    <row r="779" spans="1:6">
      <c r="A779" s="66">
        <v>37404</v>
      </c>
      <c r="B779" s="43" t="s">
        <v>17209</v>
      </c>
      <c r="C779" s="66" t="s">
        <v>4054</v>
      </c>
      <c r="D779" s="66" t="s">
        <v>2496</v>
      </c>
      <c r="E779" s="66" t="s">
        <v>29343</v>
      </c>
      <c r="F779" s="306"/>
    </row>
    <row r="780" spans="1:6">
      <c r="A780" s="66">
        <v>868</v>
      </c>
      <c r="B780" s="43" t="s">
        <v>17210</v>
      </c>
      <c r="C780" s="66" t="s">
        <v>4054</v>
      </c>
      <c r="D780" s="66" t="s">
        <v>2496</v>
      </c>
      <c r="E780" s="66" t="s">
        <v>11202</v>
      </c>
      <c r="F780" s="307"/>
    </row>
    <row r="781" spans="1:6">
      <c r="A781" s="66">
        <v>870</v>
      </c>
      <c r="B781" s="43" t="s">
        <v>17211</v>
      </c>
      <c r="C781" s="66" t="s">
        <v>4054</v>
      </c>
      <c r="D781" s="66" t="s">
        <v>2496</v>
      </c>
      <c r="E781" s="66" t="s">
        <v>29344</v>
      </c>
      <c r="F781" s="306"/>
    </row>
    <row r="782" spans="1:6">
      <c r="A782" s="66">
        <v>863</v>
      </c>
      <c r="B782" s="43" t="s">
        <v>17212</v>
      </c>
      <c r="C782" s="66" t="s">
        <v>4054</v>
      </c>
      <c r="D782" s="66" t="s">
        <v>2496</v>
      </c>
      <c r="E782" s="66" t="s">
        <v>27481</v>
      </c>
      <c r="F782" s="307"/>
    </row>
    <row r="783" spans="1:6">
      <c r="A783" s="66">
        <v>867</v>
      </c>
      <c r="B783" s="43" t="s">
        <v>17213</v>
      </c>
      <c r="C783" s="66" t="s">
        <v>4054</v>
      </c>
      <c r="D783" s="66" t="s">
        <v>2496</v>
      </c>
      <c r="E783" s="66" t="s">
        <v>29345</v>
      </c>
      <c r="F783" s="306"/>
    </row>
    <row r="784" spans="1:6">
      <c r="A784" s="66">
        <v>891</v>
      </c>
      <c r="B784" s="43" t="s">
        <v>17214</v>
      </c>
      <c r="C784" s="66" t="s">
        <v>4054</v>
      </c>
      <c r="D784" s="66" t="s">
        <v>2496</v>
      </c>
      <c r="E784" s="66" t="s">
        <v>29346</v>
      </c>
      <c r="F784" s="307"/>
    </row>
    <row r="785" spans="1:6">
      <c r="A785" s="66">
        <v>864</v>
      </c>
      <c r="B785" s="43" t="s">
        <v>17215</v>
      </c>
      <c r="C785" s="66" t="s">
        <v>4054</v>
      </c>
      <c r="D785" s="66" t="s">
        <v>2496</v>
      </c>
      <c r="E785" s="66" t="s">
        <v>24601</v>
      </c>
      <c r="F785" s="306"/>
    </row>
    <row r="786" spans="1:6">
      <c r="A786" s="66">
        <v>865</v>
      </c>
      <c r="B786" s="43" t="s">
        <v>17216</v>
      </c>
      <c r="C786" s="66" t="s">
        <v>4054</v>
      </c>
      <c r="D786" s="66" t="s">
        <v>2496</v>
      </c>
      <c r="E786" s="66" t="s">
        <v>29347</v>
      </c>
      <c r="F786" s="307"/>
    </row>
    <row r="787" spans="1:6" ht="45">
      <c r="A787" s="66">
        <v>1006</v>
      </c>
      <c r="B787" s="43" t="s">
        <v>17217</v>
      </c>
      <c r="C787" s="66" t="s">
        <v>4054</v>
      </c>
      <c r="D787" s="66" t="s">
        <v>2496</v>
      </c>
      <c r="E787" s="66" t="s">
        <v>29348</v>
      </c>
      <c r="F787" s="306"/>
    </row>
    <row r="788" spans="1:6" ht="45">
      <c r="A788" s="66">
        <v>948</v>
      </c>
      <c r="B788" s="43" t="s">
        <v>17218</v>
      </c>
      <c r="C788" s="66" t="s">
        <v>4054</v>
      </c>
      <c r="D788" s="66" t="s">
        <v>2496</v>
      </c>
      <c r="E788" s="66" t="s">
        <v>22184</v>
      </c>
      <c r="F788" s="307"/>
    </row>
    <row r="789" spans="1:6" ht="45">
      <c r="A789" s="66">
        <v>947</v>
      </c>
      <c r="B789" s="43" t="s">
        <v>17219</v>
      </c>
      <c r="C789" s="66" t="s">
        <v>4054</v>
      </c>
      <c r="D789" s="66" t="s">
        <v>2496</v>
      </c>
      <c r="E789" s="66" t="s">
        <v>23659</v>
      </c>
      <c r="F789" s="306"/>
    </row>
    <row r="790" spans="1:6" ht="45">
      <c r="A790" s="66">
        <v>911</v>
      </c>
      <c r="B790" s="43" t="s">
        <v>17221</v>
      </c>
      <c r="C790" s="66" t="s">
        <v>4054</v>
      </c>
      <c r="D790" s="66" t="s">
        <v>2496</v>
      </c>
      <c r="E790" s="66" t="s">
        <v>24400</v>
      </c>
      <c r="F790" s="307"/>
    </row>
    <row r="791" spans="1:6" ht="45">
      <c r="A791" s="66">
        <v>925</v>
      </c>
      <c r="B791" s="43" t="s">
        <v>17222</v>
      </c>
      <c r="C791" s="66" t="s">
        <v>4054</v>
      </c>
      <c r="D791" s="66" t="s">
        <v>2496</v>
      </c>
      <c r="E791" s="66" t="s">
        <v>29349</v>
      </c>
      <c r="F791" s="306"/>
    </row>
    <row r="792" spans="1:6" ht="45">
      <c r="A792" s="66">
        <v>954</v>
      </c>
      <c r="B792" s="43" t="s">
        <v>17223</v>
      </c>
      <c r="C792" s="66" t="s">
        <v>4054</v>
      </c>
      <c r="D792" s="66" t="s">
        <v>2496</v>
      </c>
      <c r="E792" s="66" t="s">
        <v>14506</v>
      </c>
      <c r="F792" s="307"/>
    </row>
    <row r="793" spans="1:6" ht="45">
      <c r="A793" s="66">
        <v>901</v>
      </c>
      <c r="B793" s="43" t="s">
        <v>17224</v>
      </c>
      <c r="C793" s="66" t="s">
        <v>4054</v>
      </c>
      <c r="D793" s="66" t="s">
        <v>4049</v>
      </c>
      <c r="E793" s="66" t="s">
        <v>29350</v>
      </c>
      <c r="F793" s="306"/>
    </row>
    <row r="794" spans="1:6" ht="45">
      <c r="A794" s="66">
        <v>926</v>
      </c>
      <c r="B794" s="43" t="s">
        <v>17225</v>
      </c>
      <c r="C794" s="66" t="s">
        <v>4054</v>
      </c>
      <c r="D794" s="66" t="s">
        <v>2496</v>
      </c>
      <c r="E794" s="66" t="s">
        <v>29049</v>
      </c>
      <c r="F794" s="307"/>
    </row>
    <row r="795" spans="1:6" ht="45">
      <c r="A795" s="66">
        <v>912</v>
      </c>
      <c r="B795" s="43" t="s">
        <v>17226</v>
      </c>
      <c r="C795" s="66" t="s">
        <v>4054</v>
      </c>
      <c r="D795" s="66" t="s">
        <v>2496</v>
      </c>
      <c r="E795" s="66" t="s">
        <v>24620</v>
      </c>
      <c r="F795" s="306"/>
    </row>
    <row r="796" spans="1:6" ht="45">
      <c r="A796" s="66">
        <v>955</v>
      </c>
      <c r="B796" s="43" t="s">
        <v>17227</v>
      </c>
      <c r="C796" s="66" t="s">
        <v>4054</v>
      </c>
      <c r="D796" s="66" t="s">
        <v>2496</v>
      </c>
      <c r="E796" s="66" t="s">
        <v>29351</v>
      </c>
      <c r="F796" s="307"/>
    </row>
    <row r="797" spans="1:6" ht="45">
      <c r="A797" s="66">
        <v>946</v>
      </c>
      <c r="B797" s="43" t="s">
        <v>17228</v>
      </c>
      <c r="C797" s="66" t="s">
        <v>4054</v>
      </c>
      <c r="D797" s="66" t="s">
        <v>2496</v>
      </c>
      <c r="E797" s="66" t="s">
        <v>28126</v>
      </c>
      <c r="F797" s="306"/>
    </row>
    <row r="798" spans="1:6" ht="45">
      <c r="A798" s="66">
        <v>953</v>
      </c>
      <c r="B798" s="43" t="s">
        <v>17229</v>
      </c>
      <c r="C798" s="66" t="s">
        <v>4054</v>
      </c>
      <c r="D798" s="66" t="s">
        <v>2496</v>
      </c>
      <c r="E798" s="66" t="s">
        <v>24827</v>
      </c>
      <c r="F798" s="307"/>
    </row>
    <row r="799" spans="1:6" ht="45">
      <c r="A799" s="66">
        <v>902</v>
      </c>
      <c r="B799" s="43" t="s">
        <v>17230</v>
      </c>
      <c r="C799" s="66" t="s">
        <v>4054</v>
      </c>
      <c r="D799" s="66" t="s">
        <v>2496</v>
      </c>
      <c r="E799" s="66" t="s">
        <v>29352</v>
      </c>
      <c r="F799" s="306"/>
    </row>
    <row r="800" spans="1:6" ht="45">
      <c r="A800" s="66">
        <v>927</v>
      </c>
      <c r="B800" s="43" t="s">
        <v>17231</v>
      </c>
      <c r="C800" s="66" t="s">
        <v>4054</v>
      </c>
      <c r="D800" s="66" t="s">
        <v>2496</v>
      </c>
      <c r="E800" s="66" t="s">
        <v>28163</v>
      </c>
      <c r="F800" s="307"/>
    </row>
    <row r="801" spans="1:6" ht="45">
      <c r="A801" s="66">
        <v>913</v>
      </c>
      <c r="B801" s="43" t="s">
        <v>17232</v>
      </c>
      <c r="C801" s="66" t="s">
        <v>4054</v>
      </c>
      <c r="D801" s="66" t="s">
        <v>2496</v>
      </c>
      <c r="E801" s="66" t="s">
        <v>29353</v>
      </c>
      <c r="F801" s="306"/>
    </row>
    <row r="802" spans="1:6" ht="45">
      <c r="A802" s="66">
        <v>903</v>
      </c>
      <c r="B802" s="43" t="s">
        <v>17233</v>
      </c>
      <c r="C802" s="66" t="s">
        <v>4054</v>
      </c>
      <c r="D802" s="66" t="s">
        <v>2496</v>
      </c>
      <c r="E802" s="66" t="s">
        <v>29354</v>
      </c>
      <c r="F802" s="307"/>
    </row>
    <row r="803" spans="1:6" ht="45">
      <c r="A803" s="66">
        <v>945</v>
      </c>
      <c r="B803" s="43" t="s">
        <v>17234</v>
      </c>
      <c r="C803" s="66" t="s">
        <v>4054</v>
      </c>
      <c r="D803" s="66" t="s">
        <v>2496</v>
      </c>
      <c r="E803" s="66" t="s">
        <v>29355</v>
      </c>
      <c r="F803" s="306"/>
    </row>
    <row r="804" spans="1:6" ht="45">
      <c r="A804" s="66">
        <v>914</v>
      </c>
      <c r="B804" s="43" t="s">
        <v>17235</v>
      </c>
      <c r="C804" s="66" t="s">
        <v>4054</v>
      </c>
      <c r="D804" s="66" t="s">
        <v>2496</v>
      </c>
      <c r="E804" s="66" t="s">
        <v>29356</v>
      </c>
      <c r="F804" s="307"/>
    </row>
    <row r="805" spans="1:6" ht="75">
      <c r="A805" s="66">
        <v>993</v>
      </c>
      <c r="B805" s="43" t="s">
        <v>17236</v>
      </c>
      <c r="C805" s="66" t="s">
        <v>4054</v>
      </c>
      <c r="D805" s="66" t="s">
        <v>2496</v>
      </c>
      <c r="E805" s="66" t="s">
        <v>14013</v>
      </c>
      <c r="F805" s="306"/>
    </row>
    <row r="806" spans="1:6" ht="75">
      <c r="A806" s="66">
        <v>1020</v>
      </c>
      <c r="B806" s="43" t="s">
        <v>17237</v>
      </c>
      <c r="C806" s="66" t="s">
        <v>4054</v>
      </c>
      <c r="D806" s="66" t="s">
        <v>2496</v>
      </c>
      <c r="E806" s="66" t="s">
        <v>9127</v>
      </c>
      <c r="F806" s="307"/>
    </row>
    <row r="807" spans="1:6" ht="75">
      <c r="A807" s="66">
        <v>1017</v>
      </c>
      <c r="B807" s="43" t="s">
        <v>17238</v>
      </c>
      <c r="C807" s="66" t="s">
        <v>4054</v>
      </c>
      <c r="D807" s="66" t="s">
        <v>2496</v>
      </c>
      <c r="E807" s="66" t="s">
        <v>29357</v>
      </c>
      <c r="F807" s="306"/>
    </row>
    <row r="808" spans="1:6" ht="75">
      <c r="A808" s="66">
        <v>999</v>
      </c>
      <c r="B808" s="43" t="s">
        <v>17239</v>
      </c>
      <c r="C808" s="66" t="s">
        <v>4054</v>
      </c>
      <c r="D808" s="66" t="s">
        <v>2496</v>
      </c>
      <c r="E808" s="66" t="s">
        <v>25520</v>
      </c>
      <c r="F808" s="307"/>
    </row>
    <row r="809" spans="1:6" ht="75">
      <c r="A809" s="66">
        <v>995</v>
      </c>
      <c r="B809" s="43" t="s">
        <v>17240</v>
      </c>
      <c r="C809" s="66" t="s">
        <v>4054</v>
      </c>
      <c r="D809" s="66" t="s">
        <v>2496</v>
      </c>
      <c r="E809" s="66" t="s">
        <v>12143</v>
      </c>
      <c r="F809" s="306"/>
    </row>
    <row r="810" spans="1:6" ht="75">
      <c r="A810" s="66">
        <v>1000</v>
      </c>
      <c r="B810" s="43" t="s">
        <v>17242</v>
      </c>
      <c r="C810" s="66" t="s">
        <v>4054</v>
      </c>
      <c r="D810" s="66" t="s">
        <v>2496</v>
      </c>
      <c r="E810" s="66" t="s">
        <v>29358</v>
      </c>
      <c r="F810" s="307"/>
    </row>
    <row r="811" spans="1:6" ht="75">
      <c r="A811" s="66">
        <v>1022</v>
      </c>
      <c r="B811" s="43" t="s">
        <v>17243</v>
      </c>
      <c r="C811" s="66" t="s">
        <v>4054</v>
      </c>
      <c r="D811" s="66" t="s">
        <v>2496</v>
      </c>
      <c r="E811" s="66" t="s">
        <v>13719</v>
      </c>
      <c r="F811" s="306"/>
    </row>
    <row r="812" spans="1:6" ht="75">
      <c r="A812" s="66">
        <v>1015</v>
      </c>
      <c r="B812" s="43" t="s">
        <v>17244</v>
      </c>
      <c r="C812" s="66" t="s">
        <v>4054</v>
      </c>
      <c r="D812" s="66" t="s">
        <v>2496</v>
      </c>
      <c r="E812" s="66" t="s">
        <v>29359</v>
      </c>
      <c r="F812" s="307"/>
    </row>
    <row r="813" spans="1:6" ht="75">
      <c r="A813" s="66">
        <v>996</v>
      </c>
      <c r="B813" s="43" t="s">
        <v>17245</v>
      </c>
      <c r="C813" s="66" t="s">
        <v>4054</v>
      </c>
      <c r="D813" s="66" t="s">
        <v>2496</v>
      </c>
      <c r="E813" s="66" t="s">
        <v>22177</v>
      </c>
      <c r="F813" s="306"/>
    </row>
    <row r="814" spans="1:6" ht="75">
      <c r="A814" s="66">
        <v>1001</v>
      </c>
      <c r="B814" s="43" t="s">
        <v>17246</v>
      </c>
      <c r="C814" s="66" t="s">
        <v>4054</v>
      </c>
      <c r="D814" s="66" t="s">
        <v>2496</v>
      </c>
      <c r="E814" s="66" t="s">
        <v>24630</v>
      </c>
      <c r="F814" s="307"/>
    </row>
    <row r="815" spans="1:6" ht="75">
      <c r="A815" s="66">
        <v>1019</v>
      </c>
      <c r="B815" s="43" t="s">
        <v>17247</v>
      </c>
      <c r="C815" s="66" t="s">
        <v>4054</v>
      </c>
      <c r="D815" s="66" t="s">
        <v>2496</v>
      </c>
      <c r="E815" s="66" t="s">
        <v>14505</v>
      </c>
      <c r="F815" s="306"/>
    </row>
    <row r="816" spans="1:6" ht="75">
      <c r="A816" s="66">
        <v>1021</v>
      </c>
      <c r="B816" s="43" t="s">
        <v>17248</v>
      </c>
      <c r="C816" s="66" t="s">
        <v>4054</v>
      </c>
      <c r="D816" s="66" t="s">
        <v>2496</v>
      </c>
      <c r="E816" s="66" t="s">
        <v>13698</v>
      </c>
      <c r="F816" s="307"/>
    </row>
    <row r="817" spans="1:6" ht="75">
      <c r="A817" s="66">
        <v>39249</v>
      </c>
      <c r="B817" s="43" t="s">
        <v>17249</v>
      </c>
      <c r="C817" s="66" t="s">
        <v>4054</v>
      </c>
      <c r="D817" s="66" t="s">
        <v>2496</v>
      </c>
      <c r="E817" s="66" t="s">
        <v>29360</v>
      </c>
      <c r="F817" s="306"/>
    </row>
    <row r="818" spans="1:6" ht="75">
      <c r="A818" s="66">
        <v>1018</v>
      </c>
      <c r="B818" s="43" t="s">
        <v>17250</v>
      </c>
      <c r="C818" s="66" t="s">
        <v>4054</v>
      </c>
      <c r="D818" s="66" t="s">
        <v>2496</v>
      </c>
      <c r="E818" s="66" t="s">
        <v>17466</v>
      </c>
      <c r="F818" s="307"/>
    </row>
    <row r="819" spans="1:6" ht="75">
      <c r="A819" s="66">
        <v>39250</v>
      </c>
      <c r="B819" s="43" t="s">
        <v>17251</v>
      </c>
      <c r="C819" s="66" t="s">
        <v>4054</v>
      </c>
      <c r="D819" s="66" t="s">
        <v>2496</v>
      </c>
      <c r="E819" s="66" t="s">
        <v>29361</v>
      </c>
      <c r="F819" s="306"/>
    </row>
    <row r="820" spans="1:6" ht="75">
      <c r="A820" s="66">
        <v>994</v>
      </c>
      <c r="B820" s="43" t="s">
        <v>17252</v>
      </c>
      <c r="C820" s="66" t="s">
        <v>4054</v>
      </c>
      <c r="D820" s="66" t="s">
        <v>2496</v>
      </c>
      <c r="E820" s="66" t="s">
        <v>8738</v>
      </c>
      <c r="F820" s="307"/>
    </row>
    <row r="821" spans="1:6" ht="75">
      <c r="A821" s="66">
        <v>977</v>
      </c>
      <c r="B821" s="43" t="s">
        <v>17253</v>
      </c>
      <c r="C821" s="66" t="s">
        <v>4054</v>
      </c>
      <c r="D821" s="66" t="s">
        <v>2496</v>
      </c>
      <c r="E821" s="66" t="s">
        <v>24763</v>
      </c>
      <c r="F821" s="306"/>
    </row>
    <row r="822" spans="1:6" ht="75">
      <c r="A822" s="66">
        <v>998</v>
      </c>
      <c r="B822" s="43" t="s">
        <v>17254</v>
      </c>
      <c r="C822" s="66" t="s">
        <v>4054</v>
      </c>
      <c r="D822" s="66" t="s">
        <v>2496</v>
      </c>
      <c r="E822" s="66" t="s">
        <v>29362</v>
      </c>
      <c r="F822" s="307"/>
    </row>
    <row r="823" spans="1:6" ht="60">
      <c r="A823" s="66">
        <v>39251</v>
      </c>
      <c r="B823" s="43" t="s">
        <v>17255</v>
      </c>
      <c r="C823" s="66" t="s">
        <v>4054</v>
      </c>
      <c r="D823" s="66" t="s">
        <v>2496</v>
      </c>
      <c r="E823" s="66" t="s">
        <v>13219</v>
      </c>
      <c r="F823" s="306"/>
    </row>
    <row r="824" spans="1:6" ht="60">
      <c r="A824" s="66">
        <v>1011</v>
      </c>
      <c r="B824" s="43" t="s">
        <v>17256</v>
      </c>
      <c r="C824" s="66" t="s">
        <v>4054</v>
      </c>
      <c r="D824" s="66" t="s">
        <v>2496</v>
      </c>
      <c r="E824" s="66" t="s">
        <v>13693</v>
      </c>
      <c r="F824" s="307"/>
    </row>
    <row r="825" spans="1:6" ht="60">
      <c r="A825" s="66">
        <v>39252</v>
      </c>
      <c r="B825" s="43" t="s">
        <v>17257</v>
      </c>
      <c r="C825" s="66" t="s">
        <v>4054</v>
      </c>
      <c r="D825" s="66" t="s">
        <v>2496</v>
      </c>
      <c r="E825" s="66" t="s">
        <v>8589</v>
      </c>
      <c r="F825" s="306"/>
    </row>
    <row r="826" spans="1:6" ht="60">
      <c r="A826" s="66">
        <v>1013</v>
      </c>
      <c r="B826" s="43" t="s">
        <v>17258</v>
      </c>
      <c r="C826" s="66" t="s">
        <v>4054</v>
      </c>
      <c r="D826" s="66" t="s">
        <v>2496</v>
      </c>
      <c r="E826" s="66" t="s">
        <v>8698</v>
      </c>
      <c r="F826" s="307"/>
    </row>
    <row r="827" spans="1:6" ht="60">
      <c r="A827" s="66">
        <v>980</v>
      </c>
      <c r="B827" s="43" t="s">
        <v>17259</v>
      </c>
      <c r="C827" s="66" t="s">
        <v>4054</v>
      </c>
      <c r="D827" s="66" t="s">
        <v>2496</v>
      </c>
      <c r="E827" s="66" t="s">
        <v>13789</v>
      </c>
      <c r="F827" s="306"/>
    </row>
    <row r="828" spans="1:6" ht="60">
      <c r="A828" s="66">
        <v>39237</v>
      </c>
      <c r="B828" s="43" t="s">
        <v>17260</v>
      </c>
      <c r="C828" s="66" t="s">
        <v>4054</v>
      </c>
      <c r="D828" s="66" t="s">
        <v>2496</v>
      </c>
      <c r="E828" s="66" t="s">
        <v>24572</v>
      </c>
      <c r="F828" s="307"/>
    </row>
    <row r="829" spans="1:6" ht="60">
      <c r="A829" s="66">
        <v>39238</v>
      </c>
      <c r="B829" s="43" t="s">
        <v>17261</v>
      </c>
      <c r="C829" s="66" t="s">
        <v>4054</v>
      </c>
      <c r="D829" s="66" t="s">
        <v>2496</v>
      </c>
      <c r="E829" s="66" t="s">
        <v>24809</v>
      </c>
      <c r="F829" s="306"/>
    </row>
    <row r="830" spans="1:6" ht="60">
      <c r="A830" s="66">
        <v>979</v>
      </c>
      <c r="B830" s="43" t="s">
        <v>17262</v>
      </c>
      <c r="C830" s="66" t="s">
        <v>4054</v>
      </c>
      <c r="D830" s="66" t="s">
        <v>4049</v>
      </c>
      <c r="E830" s="66" t="s">
        <v>13771</v>
      </c>
      <c r="F830" s="307"/>
    </row>
    <row r="831" spans="1:6" ht="60">
      <c r="A831" s="66">
        <v>39239</v>
      </c>
      <c r="B831" s="43" t="s">
        <v>17263</v>
      </c>
      <c r="C831" s="66" t="s">
        <v>4054</v>
      </c>
      <c r="D831" s="66" t="s">
        <v>2496</v>
      </c>
      <c r="E831" s="66" t="s">
        <v>29363</v>
      </c>
      <c r="F831" s="306"/>
    </row>
    <row r="832" spans="1:6" ht="60">
      <c r="A832" s="66">
        <v>1014</v>
      </c>
      <c r="B832" s="43" t="s">
        <v>17264</v>
      </c>
      <c r="C832" s="66" t="s">
        <v>4054</v>
      </c>
      <c r="D832" s="66" t="s">
        <v>2496</v>
      </c>
      <c r="E832" s="66" t="s">
        <v>13337</v>
      </c>
      <c r="F832" s="307"/>
    </row>
    <row r="833" spans="1:6" ht="60">
      <c r="A833" s="66">
        <v>39240</v>
      </c>
      <c r="B833" s="43" t="s">
        <v>17265</v>
      </c>
      <c r="C833" s="66" t="s">
        <v>4054</v>
      </c>
      <c r="D833" s="66" t="s">
        <v>2496</v>
      </c>
      <c r="E833" s="66" t="s">
        <v>29364</v>
      </c>
      <c r="F833" s="306"/>
    </row>
    <row r="834" spans="1:6" ht="60">
      <c r="A834" s="66">
        <v>39232</v>
      </c>
      <c r="B834" s="43" t="s">
        <v>17266</v>
      </c>
      <c r="C834" s="66" t="s">
        <v>4054</v>
      </c>
      <c r="D834" s="66" t="s">
        <v>2496</v>
      </c>
      <c r="E834" s="66" t="s">
        <v>18776</v>
      </c>
      <c r="F834" s="307"/>
    </row>
    <row r="835" spans="1:6" ht="60">
      <c r="A835" s="66">
        <v>39233</v>
      </c>
      <c r="B835" s="43" t="s">
        <v>17267</v>
      </c>
      <c r="C835" s="66" t="s">
        <v>4054</v>
      </c>
      <c r="D835" s="66" t="s">
        <v>2496</v>
      </c>
      <c r="E835" s="66" t="s">
        <v>22501</v>
      </c>
      <c r="F835" s="306"/>
    </row>
    <row r="836" spans="1:6" ht="60">
      <c r="A836" s="66">
        <v>981</v>
      </c>
      <c r="B836" s="43" t="s">
        <v>17268</v>
      </c>
      <c r="C836" s="66" t="s">
        <v>4054</v>
      </c>
      <c r="D836" s="66" t="s">
        <v>2496</v>
      </c>
      <c r="E836" s="66" t="s">
        <v>8076</v>
      </c>
      <c r="F836" s="307"/>
    </row>
    <row r="837" spans="1:6" ht="60">
      <c r="A837" s="66">
        <v>39234</v>
      </c>
      <c r="B837" s="43" t="s">
        <v>17269</v>
      </c>
      <c r="C837" s="66" t="s">
        <v>4054</v>
      </c>
      <c r="D837" s="66" t="s">
        <v>2496</v>
      </c>
      <c r="E837" s="66" t="s">
        <v>10353</v>
      </c>
      <c r="F837" s="306"/>
    </row>
    <row r="838" spans="1:6" ht="60">
      <c r="A838" s="66">
        <v>982</v>
      </c>
      <c r="B838" s="43" t="s">
        <v>17270</v>
      </c>
      <c r="C838" s="66" t="s">
        <v>4054</v>
      </c>
      <c r="D838" s="66" t="s">
        <v>2496</v>
      </c>
      <c r="E838" s="66" t="s">
        <v>7687</v>
      </c>
      <c r="F838" s="307"/>
    </row>
    <row r="839" spans="1:6" ht="60">
      <c r="A839" s="66">
        <v>39235</v>
      </c>
      <c r="B839" s="43" t="s">
        <v>17271</v>
      </c>
      <c r="C839" s="66" t="s">
        <v>4054</v>
      </c>
      <c r="D839" s="66" t="s">
        <v>2496</v>
      </c>
      <c r="E839" s="66" t="s">
        <v>26940</v>
      </c>
      <c r="F839" s="306"/>
    </row>
    <row r="840" spans="1:6" ht="60">
      <c r="A840" s="66">
        <v>39236</v>
      </c>
      <c r="B840" s="43" t="s">
        <v>17272</v>
      </c>
      <c r="C840" s="66" t="s">
        <v>4054</v>
      </c>
      <c r="D840" s="66" t="s">
        <v>2496</v>
      </c>
      <c r="E840" s="66" t="s">
        <v>29365</v>
      </c>
      <c r="F840" s="307"/>
    </row>
    <row r="841" spans="1:6" ht="75">
      <c r="A841" s="66">
        <v>876</v>
      </c>
      <c r="B841" s="43" t="s">
        <v>17273</v>
      </c>
      <c r="C841" s="66" t="s">
        <v>4054</v>
      </c>
      <c r="D841" s="66" t="s">
        <v>2496</v>
      </c>
      <c r="E841" s="66" t="s">
        <v>29366</v>
      </c>
      <c r="F841" s="306"/>
    </row>
    <row r="842" spans="1:6" ht="75">
      <c r="A842" s="66">
        <v>877</v>
      </c>
      <c r="B842" s="43" t="s">
        <v>17274</v>
      </c>
      <c r="C842" s="66" t="s">
        <v>4054</v>
      </c>
      <c r="D842" s="66" t="s">
        <v>2496</v>
      </c>
      <c r="E842" s="66" t="s">
        <v>29367</v>
      </c>
      <c r="F842" s="307"/>
    </row>
    <row r="843" spans="1:6" ht="75">
      <c r="A843" s="66">
        <v>882</v>
      </c>
      <c r="B843" s="43" t="s">
        <v>17275</v>
      </c>
      <c r="C843" s="66" t="s">
        <v>4054</v>
      </c>
      <c r="D843" s="66" t="s">
        <v>2496</v>
      </c>
      <c r="E843" s="66" t="s">
        <v>29368</v>
      </c>
      <c r="F843" s="306"/>
    </row>
    <row r="844" spans="1:6" ht="75">
      <c r="A844" s="66">
        <v>878</v>
      </c>
      <c r="B844" s="43" t="s">
        <v>17276</v>
      </c>
      <c r="C844" s="66" t="s">
        <v>4054</v>
      </c>
      <c r="D844" s="66" t="s">
        <v>2496</v>
      </c>
      <c r="E844" s="66" t="s">
        <v>29369</v>
      </c>
      <c r="F844" s="307"/>
    </row>
    <row r="845" spans="1:6" ht="75">
      <c r="A845" s="66">
        <v>879</v>
      </c>
      <c r="B845" s="43" t="s">
        <v>17277</v>
      </c>
      <c r="C845" s="66" t="s">
        <v>4054</v>
      </c>
      <c r="D845" s="66" t="s">
        <v>2496</v>
      </c>
      <c r="E845" s="66" t="s">
        <v>29370</v>
      </c>
      <c r="F845" s="306"/>
    </row>
    <row r="846" spans="1:6" ht="75">
      <c r="A846" s="66">
        <v>880</v>
      </c>
      <c r="B846" s="43" t="s">
        <v>17278</v>
      </c>
      <c r="C846" s="66" t="s">
        <v>4054</v>
      </c>
      <c r="D846" s="66" t="s">
        <v>2496</v>
      </c>
      <c r="E846" s="66" t="s">
        <v>29371</v>
      </c>
      <c r="F846" s="307"/>
    </row>
    <row r="847" spans="1:6" ht="75">
      <c r="A847" s="66">
        <v>873</v>
      </c>
      <c r="B847" s="43" t="s">
        <v>17279</v>
      </c>
      <c r="C847" s="66" t="s">
        <v>4054</v>
      </c>
      <c r="D847" s="66" t="s">
        <v>2496</v>
      </c>
      <c r="E847" s="66" t="s">
        <v>29372</v>
      </c>
      <c r="F847" s="306"/>
    </row>
    <row r="848" spans="1:6" ht="75">
      <c r="A848" s="66">
        <v>881</v>
      </c>
      <c r="B848" s="43" t="s">
        <v>17280</v>
      </c>
      <c r="C848" s="66" t="s">
        <v>4054</v>
      </c>
      <c r="D848" s="66" t="s">
        <v>2496</v>
      </c>
      <c r="E848" s="66" t="s">
        <v>29373</v>
      </c>
      <c r="F848" s="307"/>
    </row>
    <row r="849" spans="1:6" ht="75">
      <c r="A849" s="66">
        <v>874</v>
      </c>
      <c r="B849" s="43" t="s">
        <v>17281</v>
      </c>
      <c r="C849" s="66" t="s">
        <v>4054</v>
      </c>
      <c r="D849" s="66" t="s">
        <v>2496</v>
      </c>
      <c r="E849" s="66" t="s">
        <v>29374</v>
      </c>
      <c r="F849" s="306"/>
    </row>
    <row r="850" spans="1:6" ht="75">
      <c r="A850" s="66">
        <v>875</v>
      </c>
      <c r="B850" s="43" t="s">
        <v>17282</v>
      </c>
      <c r="C850" s="66" t="s">
        <v>4054</v>
      </c>
      <c r="D850" s="66" t="s">
        <v>2496</v>
      </c>
      <c r="E850" s="66" t="s">
        <v>29375</v>
      </c>
      <c r="F850" s="307"/>
    </row>
    <row r="851" spans="1:6" ht="45">
      <c r="A851" s="66">
        <v>983</v>
      </c>
      <c r="B851" s="43" t="s">
        <v>17283</v>
      </c>
      <c r="C851" s="66" t="s">
        <v>4054</v>
      </c>
      <c r="D851" s="66" t="s">
        <v>2496</v>
      </c>
      <c r="E851" s="66" t="s">
        <v>13233</v>
      </c>
      <c r="F851" s="306"/>
    </row>
    <row r="852" spans="1:6" ht="45">
      <c r="A852" s="66">
        <v>985</v>
      </c>
      <c r="B852" s="43" t="s">
        <v>17284</v>
      </c>
      <c r="C852" s="66" t="s">
        <v>4054</v>
      </c>
      <c r="D852" s="66" t="s">
        <v>2496</v>
      </c>
      <c r="E852" s="66" t="s">
        <v>23767</v>
      </c>
      <c r="F852" s="307"/>
    </row>
    <row r="853" spans="1:6" ht="45">
      <c r="A853" s="66">
        <v>990</v>
      </c>
      <c r="B853" s="43" t="s">
        <v>17285</v>
      </c>
      <c r="C853" s="66" t="s">
        <v>4054</v>
      </c>
      <c r="D853" s="66" t="s">
        <v>2496</v>
      </c>
      <c r="E853" s="66" t="s">
        <v>28089</v>
      </c>
      <c r="F853" s="306"/>
    </row>
    <row r="854" spans="1:6" ht="45">
      <c r="A854" s="66">
        <v>39241</v>
      </c>
      <c r="B854" s="43" t="s">
        <v>17286</v>
      </c>
      <c r="C854" s="66" t="s">
        <v>4054</v>
      </c>
      <c r="D854" s="66" t="s">
        <v>2496</v>
      </c>
      <c r="E854" s="66" t="s">
        <v>24415</v>
      </c>
      <c r="F854" s="307"/>
    </row>
    <row r="855" spans="1:6" ht="45">
      <c r="A855" s="66">
        <v>1005</v>
      </c>
      <c r="B855" s="43" t="s">
        <v>17287</v>
      </c>
      <c r="C855" s="66" t="s">
        <v>4054</v>
      </c>
      <c r="D855" s="66" t="s">
        <v>2496</v>
      </c>
      <c r="E855" s="66" t="s">
        <v>25322</v>
      </c>
      <c r="F855" s="306"/>
    </row>
    <row r="856" spans="1:6" ht="45">
      <c r="A856" s="66">
        <v>984</v>
      </c>
      <c r="B856" s="43" t="s">
        <v>17288</v>
      </c>
      <c r="C856" s="66" t="s">
        <v>4054</v>
      </c>
      <c r="D856" s="66" t="s">
        <v>2496</v>
      </c>
      <c r="E856" s="66" t="s">
        <v>13801</v>
      </c>
      <c r="F856" s="307"/>
    </row>
    <row r="857" spans="1:6" ht="45">
      <c r="A857" s="66">
        <v>991</v>
      </c>
      <c r="B857" s="43" t="s">
        <v>17289</v>
      </c>
      <c r="C857" s="66" t="s">
        <v>4054</v>
      </c>
      <c r="D857" s="66" t="s">
        <v>2496</v>
      </c>
      <c r="E857" s="66" t="s">
        <v>29376</v>
      </c>
      <c r="F857" s="306"/>
    </row>
    <row r="858" spans="1:6" ht="45">
      <c r="A858" s="66">
        <v>986</v>
      </c>
      <c r="B858" s="43" t="s">
        <v>17290</v>
      </c>
      <c r="C858" s="66" t="s">
        <v>4054</v>
      </c>
      <c r="D858" s="66" t="s">
        <v>2496</v>
      </c>
      <c r="E858" s="66" t="s">
        <v>10078</v>
      </c>
      <c r="F858" s="307"/>
    </row>
    <row r="859" spans="1:6" ht="45">
      <c r="A859" s="66">
        <v>1024</v>
      </c>
      <c r="B859" s="43" t="s">
        <v>17291</v>
      </c>
      <c r="C859" s="66" t="s">
        <v>4054</v>
      </c>
      <c r="D859" s="66" t="s">
        <v>2496</v>
      </c>
      <c r="E859" s="66" t="s">
        <v>27457</v>
      </c>
      <c r="F859" s="306"/>
    </row>
    <row r="860" spans="1:6" ht="45">
      <c r="A860" s="66">
        <v>987</v>
      </c>
      <c r="B860" s="43" t="s">
        <v>17292</v>
      </c>
      <c r="C860" s="66" t="s">
        <v>4054</v>
      </c>
      <c r="D860" s="66" t="s">
        <v>2496</v>
      </c>
      <c r="E860" s="66" t="s">
        <v>24760</v>
      </c>
      <c r="F860" s="307"/>
    </row>
    <row r="861" spans="1:6" ht="45">
      <c r="A861" s="66">
        <v>1003</v>
      </c>
      <c r="B861" s="43" t="s">
        <v>17293</v>
      </c>
      <c r="C861" s="66" t="s">
        <v>4054</v>
      </c>
      <c r="D861" s="66" t="s">
        <v>2496</v>
      </c>
      <c r="E861" s="66" t="s">
        <v>13850</v>
      </c>
      <c r="F861" s="306"/>
    </row>
    <row r="862" spans="1:6" ht="45">
      <c r="A862" s="66">
        <v>992</v>
      </c>
      <c r="B862" s="43" t="s">
        <v>17294</v>
      </c>
      <c r="C862" s="66" t="s">
        <v>4054</v>
      </c>
      <c r="D862" s="66" t="s">
        <v>2496</v>
      </c>
      <c r="E862" s="66" t="s">
        <v>29377</v>
      </c>
      <c r="F862" s="307"/>
    </row>
    <row r="863" spans="1:6" ht="45">
      <c r="A863" s="66">
        <v>1007</v>
      </c>
      <c r="B863" s="43" t="s">
        <v>17295</v>
      </c>
      <c r="C863" s="66" t="s">
        <v>4054</v>
      </c>
      <c r="D863" s="66" t="s">
        <v>2496</v>
      </c>
      <c r="E863" s="66" t="s">
        <v>29378</v>
      </c>
      <c r="F863" s="306"/>
    </row>
    <row r="864" spans="1:6" ht="45">
      <c r="A864" s="66">
        <v>39242</v>
      </c>
      <c r="B864" s="43" t="s">
        <v>17296</v>
      </c>
      <c r="C864" s="66" t="s">
        <v>4054</v>
      </c>
      <c r="D864" s="66" t="s">
        <v>2496</v>
      </c>
      <c r="E864" s="66" t="s">
        <v>29379</v>
      </c>
      <c r="F864" s="307"/>
    </row>
    <row r="865" spans="1:6" ht="45">
      <c r="A865" s="66">
        <v>1008</v>
      </c>
      <c r="B865" s="43" t="s">
        <v>17297</v>
      </c>
      <c r="C865" s="66" t="s">
        <v>4054</v>
      </c>
      <c r="D865" s="66" t="s">
        <v>2496</v>
      </c>
      <c r="E865" s="66" t="s">
        <v>13746</v>
      </c>
      <c r="F865" s="306"/>
    </row>
    <row r="866" spans="1:6" ht="45">
      <c r="A866" s="66">
        <v>988</v>
      </c>
      <c r="B866" s="43" t="s">
        <v>17298</v>
      </c>
      <c r="C866" s="66" t="s">
        <v>4054</v>
      </c>
      <c r="D866" s="66" t="s">
        <v>2496</v>
      </c>
      <c r="E866" s="66" t="s">
        <v>23660</v>
      </c>
      <c r="F866" s="307"/>
    </row>
    <row r="867" spans="1:6" ht="45">
      <c r="A867" s="66">
        <v>989</v>
      </c>
      <c r="B867" s="43" t="s">
        <v>17299</v>
      </c>
      <c r="C867" s="66" t="s">
        <v>4054</v>
      </c>
      <c r="D867" s="66" t="s">
        <v>2496</v>
      </c>
      <c r="E867" s="66" t="s">
        <v>25611</v>
      </c>
      <c r="F867" s="306"/>
    </row>
    <row r="868" spans="1:6" ht="30">
      <c r="A868" s="66">
        <v>39598</v>
      </c>
      <c r="B868" s="43" t="s">
        <v>17300</v>
      </c>
      <c r="C868" s="66" t="s">
        <v>4054</v>
      </c>
      <c r="D868" s="66" t="s">
        <v>2496</v>
      </c>
      <c r="E868" s="66" t="s">
        <v>23766</v>
      </c>
      <c r="F868" s="307"/>
    </row>
    <row r="869" spans="1:6" ht="30">
      <c r="A869" s="66">
        <v>39599</v>
      </c>
      <c r="B869" s="43" t="s">
        <v>17301</v>
      </c>
      <c r="C869" s="66" t="s">
        <v>4054</v>
      </c>
      <c r="D869" s="66" t="s">
        <v>2496</v>
      </c>
      <c r="E869" s="66" t="s">
        <v>8855</v>
      </c>
      <c r="F869" s="306"/>
    </row>
    <row r="870" spans="1:6" ht="30">
      <c r="A870" s="66">
        <v>34602</v>
      </c>
      <c r="B870" s="43" t="s">
        <v>17302</v>
      </c>
      <c r="C870" s="66" t="s">
        <v>4054</v>
      </c>
      <c r="D870" s="66" t="s">
        <v>2496</v>
      </c>
      <c r="E870" s="66" t="s">
        <v>13721</v>
      </c>
      <c r="F870" s="307"/>
    </row>
    <row r="871" spans="1:6" ht="30">
      <c r="A871" s="66">
        <v>34603</v>
      </c>
      <c r="B871" s="43" t="s">
        <v>17303</v>
      </c>
      <c r="C871" s="66" t="s">
        <v>4054</v>
      </c>
      <c r="D871" s="66" t="s">
        <v>2496</v>
      </c>
      <c r="E871" s="66" t="s">
        <v>7590</v>
      </c>
      <c r="F871" s="306"/>
    </row>
    <row r="872" spans="1:6" ht="30">
      <c r="A872" s="66">
        <v>34607</v>
      </c>
      <c r="B872" s="43" t="s">
        <v>17304</v>
      </c>
      <c r="C872" s="66" t="s">
        <v>4054</v>
      </c>
      <c r="D872" s="66" t="s">
        <v>2496</v>
      </c>
      <c r="E872" s="66" t="s">
        <v>13697</v>
      </c>
      <c r="F872" s="307"/>
    </row>
    <row r="873" spans="1:6" ht="30">
      <c r="A873" s="66">
        <v>34609</v>
      </c>
      <c r="B873" s="43" t="s">
        <v>17305</v>
      </c>
      <c r="C873" s="66" t="s">
        <v>4054</v>
      </c>
      <c r="D873" s="66" t="s">
        <v>2496</v>
      </c>
      <c r="E873" s="66" t="s">
        <v>10206</v>
      </c>
      <c r="F873" s="306"/>
    </row>
    <row r="874" spans="1:6" ht="30">
      <c r="A874" s="66">
        <v>34618</v>
      </c>
      <c r="B874" s="43" t="s">
        <v>17306</v>
      </c>
      <c r="C874" s="66" t="s">
        <v>4054</v>
      </c>
      <c r="D874" s="66" t="s">
        <v>2496</v>
      </c>
      <c r="E874" s="66" t="s">
        <v>14137</v>
      </c>
      <c r="F874" s="307"/>
    </row>
    <row r="875" spans="1:6" ht="30">
      <c r="A875" s="66">
        <v>34620</v>
      </c>
      <c r="B875" s="43" t="s">
        <v>17307</v>
      </c>
      <c r="C875" s="66" t="s">
        <v>4054</v>
      </c>
      <c r="D875" s="66" t="s">
        <v>2496</v>
      </c>
      <c r="E875" s="66" t="s">
        <v>14970</v>
      </c>
      <c r="F875" s="306"/>
    </row>
    <row r="876" spans="1:6" ht="30">
      <c r="A876" s="66">
        <v>34621</v>
      </c>
      <c r="B876" s="43" t="s">
        <v>17308</v>
      </c>
      <c r="C876" s="66" t="s">
        <v>4054</v>
      </c>
      <c r="D876" s="66" t="s">
        <v>2496</v>
      </c>
      <c r="E876" s="66" t="s">
        <v>13750</v>
      </c>
      <c r="F876" s="307"/>
    </row>
    <row r="877" spans="1:6" ht="30">
      <c r="A877" s="66">
        <v>34622</v>
      </c>
      <c r="B877" s="43" t="s">
        <v>17309</v>
      </c>
      <c r="C877" s="66" t="s">
        <v>4054</v>
      </c>
      <c r="D877" s="66" t="s">
        <v>2496</v>
      </c>
      <c r="E877" s="66" t="s">
        <v>26872</v>
      </c>
      <c r="F877" s="306"/>
    </row>
    <row r="878" spans="1:6" ht="30">
      <c r="A878" s="66">
        <v>34624</v>
      </c>
      <c r="B878" s="43" t="s">
        <v>17310</v>
      </c>
      <c r="C878" s="66" t="s">
        <v>4054</v>
      </c>
      <c r="D878" s="66" t="s">
        <v>2496</v>
      </c>
      <c r="E878" s="66" t="s">
        <v>8668</v>
      </c>
      <c r="F878" s="307"/>
    </row>
    <row r="879" spans="1:6" ht="30">
      <c r="A879" s="66">
        <v>34626</v>
      </c>
      <c r="B879" s="43" t="s">
        <v>17311</v>
      </c>
      <c r="C879" s="66" t="s">
        <v>4054</v>
      </c>
      <c r="D879" s="66" t="s">
        <v>2496</v>
      </c>
      <c r="E879" s="66" t="s">
        <v>18225</v>
      </c>
      <c r="F879" s="306"/>
    </row>
    <row r="880" spans="1:6" ht="30">
      <c r="A880" s="66">
        <v>34627</v>
      </c>
      <c r="B880" s="43" t="s">
        <v>17312</v>
      </c>
      <c r="C880" s="66" t="s">
        <v>4054</v>
      </c>
      <c r="D880" s="66" t="s">
        <v>2496</v>
      </c>
      <c r="E880" s="66" t="s">
        <v>13811</v>
      </c>
      <c r="F880" s="307"/>
    </row>
    <row r="881" spans="1:6" ht="30">
      <c r="A881" s="66">
        <v>34629</v>
      </c>
      <c r="B881" s="43" t="s">
        <v>17313</v>
      </c>
      <c r="C881" s="66" t="s">
        <v>4054</v>
      </c>
      <c r="D881" s="66" t="s">
        <v>2496</v>
      </c>
      <c r="E881" s="66" t="s">
        <v>25438</v>
      </c>
      <c r="F881" s="306"/>
    </row>
    <row r="882" spans="1:6" ht="60">
      <c r="A882" s="66">
        <v>39257</v>
      </c>
      <c r="B882" s="43" t="s">
        <v>17314</v>
      </c>
      <c r="C882" s="66" t="s">
        <v>4054</v>
      </c>
      <c r="D882" s="66" t="s">
        <v>2496</v>
      </c>
      <c r="E882" s="66" t="s">
        <v>12666</v>
      </c>
      <c r="F882" s="307"/>
    </row>
    <row r="883" spans="1:6" ht="60">
      <c r="A883" s="66">
        <v>39261</v>
      </c>
      <c r="B883" s="43" t="s">
        <v>17315</v>
      </c>
      <c r="C883" s="66" t="s">
        <v>4054</v>
      </c>
      <c r="D883" s="66" t="s">
        <v>2496</v>
      </c>
      <c r="E883" s="66" t="s">
        <v>9259</v>
      </c>
      <c r="F883" s="306"/>
    </row>
    <row r="884" spans="1:6" ht="60">
      <c r="A884" s="66">
        <v>39268</v>
      </c>
      <c r="B884" s="43" t="s">
        <v>17316</v>
      </c>
      <c r="C884" s="66" t="s">
        <v>4054</v>
      </c>
      <c r="D884" s="66" t="s">
        <v>2496</v>
      </c>
      <c r="E884" s="66" t="s">
        <v>29380</v>
      </c>
      <c r="F884" s="307"/>
    </row>
    <row r="885" spans="1:6" ht="60">
      <c r="A885" s="66">
        <v>39262</v>
      </c>
      <c r="B885" s="43" t="s">
        <v>17317</v>
      </c>
      <c r="C885" s="66" t="s">
        <v>4054</v>
      </c>
      <c r="D885" s="66" t="s">
        <v>2496</v>
      </c>
      <c r="E885" s="66" t="s">
        <v>25726</v>
      </c>
      <c r="F885" s="306"/>
    </row>
    <row r="886" spans="1:6" ht="60">
      <c r="A886" s="66">
        <v>39258</v>
      </c>
      <c r="B886" s="43" t="s">
        <v>17318</v>
      </c>
      <c r="C886" s="66" t="s">
        <v>4054</v>
      </c>
      <c r="D886" s="66" t="s">
        <v>2496</v>
      </c>
      <c r="E886" s="66" t="s">
        <v>8826</v>
      </c>
      <c r="F886" s="307"/>
    </row>
    <row r="887" spans="1:6" ht="60">
      <c r="A887" s="66">
        <v>39263</v>
      </c>
      <c r="B887" s="43" t="s">
        <v>17319</v>
      </c>
      <c r="C887" s="66" t="s">
        <v>4054</v>
      </c>
      <c r="D887" s="66" t="s">
        <v>2496</v>
      </c>
      <c r="E887" s="66" t="s">
        <v>14969</v>
      </c>
      <c r="F887" s="306"/>
    </row>
    <row r="888" spans="1:6" ht="60">
      <c r="A888" s="66">
        <v>39264</v>
      </c>
      <c r="B888" s="43" t="s">
        <v>17320</v>
      </c>
      <c r="C888" s="66" t="s">
        <v>4054</v>
      </c>
      <c r="D888" s="66" t="s">
        <v>2496</v>
      </c>
      <c r="E888" s="66" t="s">
        <v>29381</v>
      </c>
      <c r="F888" s="307"/>
    </row>
    <row r="889" spans="1:6" ht="60">
      <c r="A889" s="66">
        <v>39259</v>
      </c>
      <c r="B889" s="43" t="s">
        <v>17321</v>
      </c>
      <c r="C889" s="66" t="s">
        <v>4054</v>
      </c>
      <c r="D889" s="66" t="s">
        <v>2496</v>
      </c>
      <c r="E889" s="66" t="s">
        <v>9930</v>
      </c>
      <c r="F889" s="306"/>
    </row>
    <row r="890" spans="1:6" ht="60">
      <c r="A890" s="66">
        <v>39265</v>
      </c>
      <c r="B890" s="43" t="s">
        <v>17322</v>
      </c>
      <c r="C890" s="66" t="s">
        <v>4054</v>
      </c>
      <c r="D890" s="66" t="s">
        <v>2496</v>
      </c>
      <c r="E890" s="66" t="s">
        <v>29382</v>
      </c>
      <c r="F890" s="307"/>
    </row>
    <row r="891" spans="1:6" ht="60">
      <c r="A891" s="66">
        <v>39260</v>
      </c>
      <c r="B891" s="43" t="s">
        <v>17323</v>
      </c>
      <c r="C891" s="66" t="s">
        <v>4054</v>
      </c>
      <c r="D891" s="66" t="s">
        <v>2496</v>
      </c>
      <c r="E891" s="66" t="s">
        <v>13941</v>
      </c>
      <c r="F891" s="306"/>
    </row>
    <row r="892" spans="1:6" ht="60">
      <c r="A892" s="66">
        <v>39266</v>
      </c>
      <c r="B892" s="43" t="s">
        <v>17324</v>
      </c>
      <c r="C892" s="66" t="s">
        <v>4054</v>
      </c>
      <c r="D892" s="66" t="s">
        <v>2496</v>
      </c>
      <c r="E892" s="66" t="s">
        <v>29383</v>
      </c>
      <c r="F892" s="307"/>
    </row>
    <row r="893" spans="1:6" ht="60">
      <c r="A893" s="66">
        <v>39267</v>
      </c>
      <c r="B893" s="43" t="s">
        <v>17325</v>
      </c>
      <c r="C893" s="66" t="s">
        <v>4054</v>
      </c>
      <c r="D893" s="66" t="s">
        <v>2496</v>
      </c>
      <c r="E893" s="66" t="s">
        <v>27552</v>
      </c>
      <c r="F893" s="306"/>
    </row>
    <row r="894" spans="1:6" ht="30">
      <c r="A894" s="66">
        <v>11901</v>
      </c>
      <c r="B894" s="43" t="s">
        <v>17326</v>
      </c>
      <c r="C894" s="66" t="s">
        <v>4054</v>
      </c>
      <c r="D894" s="66" t="s">
        <v>4049</v>
      </c>
      <c r="E894" s="66" t="s">
        <v>13224</v>
      </c>
      <c r="F894" s="307"/>
    </row>
    <row r="895" spans="1:6" ht="30">
      <c r="A895" s="66">
        <v>11902</v>
      </c>
      <c r="B895" s="43" t="s">
        <v>17327</v>
      </c>
      <c r="C895" s="66" t="s">
        <v>4054</v>
      </c>
      <c r="D895" s="66" t="s">
        <v>2496</v>
      </c>
      <c r="E895" s="66" t="s">
        <v>13233</v>
      </c>
      <c r="F895" s="306"/>
    </row>
    <row r="896" spans="1:6" ht="30">
      <c r="A896" s="66">
        <v>11903</v>
      </c>
      <c r="B896" s="43" t="s">
        <v>17328</v>
      </c>
      <c r="C896" s="66" t="s">
        <v>4054</v>
      </c>
      <c r="D896" s="66" t="s">
        <v>2496</v>
      </c>
      <c r="E896" s="66" t="s">
        <v>24608</v>
      </c>
      <c r="F896" s="307"/>
    </row>
    <row r="897" spans="1:6" ht="30">
      <c r="A897" s="66">
        <v>11904</v>
      </c>
      <c r="B897" s="43" t="s">
        <v>17329</v>
      </c>
      <c r="C897" s="66" t="s">
        <v>4054</v>
      </c>
      <c r="D897" s="66" t="s">
        <v>2496</v>
      </c>
      <c r="E897" s="66" t="s">
        <v>7734</v>
      </c>
      <c r="F897" s="306"/>
    </row>
    <row r="898" spans="1:6" ht="30">
      <c r="A898" s="66">
        <v>11905</v>
      </c>
      <c r="B898" s="43" t="s">
        <v>17330</v>
      </c>
      <c r="C898" s="66" t="s">
        <v>4054</v>
      </c>
      <c r="D898" s="66" t="s">
        <v>2496</v>
      </c>
      <c r="E898" s="66" t="s">
        <v>9013</v>
      </c>
      <c r="F898" s="307"/>
    </row>
    <row r="899" spans="1:6" ht="30">
      <c r="A899" s="66">
        <v>11906</v>
      </c>
      <c r="B899" s="43" t="s">
        <v>17331</v>
      </c>
      <c r="C899" s="66" t="s">
        <v>4054</v>
      </c>
      <c r="D899" s="66" t="s">
        <v>2496</v>
      </c>
      <c r="E899" s="66" t="s">
        <v>8051</v>
      </c>
      <c r="F899" s="306"/>
    </row>
    <row r="900" spans="1:6" ht="30">
      <c r="A900" s="66">
        <v>11919</v>
      </c>
      <c r="B900" s="43" t="s">
        <v>17332</v>
      </c>
      <c r="C900" s="66" t="s">
        <v>4054</v>
      </c>
      <c r="D900" s="66" t="s">
        <v>2496</v>
      </c>
      <c r="E900" s="66" t="s">
        <v>28039</v>
      </c>
      <c r="F900" s="307"/>
    </row>
    <row r="901" spans="1:6" ht="30">
      <c r="A901" s="66">
        <v>11920</v>
      </c>
      <c r="B901" s="43" t="s">
        <v>17333</v>
      </c>
      <c r="C901" s="66" t="s">
        <v>4054</v>
      </c>
      <c r="D901" s="66" t="s">
        <v>2496</v>
      </c>
      <c r="E901" s="66" t="s">
        <v>9136</v>
      </c>
      <c r="F901" s="306"/>
    </row>
    <row r="902" spans="1:6" ht="30">
      <c r="A902" s="66">
        <v>11924</v>
      </c>
      <c r="B902" s="43" t="s">
        <v>17334</v>
      </c>
      <c r="C902" s="66" t="s">
        <v>4054</v>
      </c>
      <c r="D902" s="66" t="s">
        <v>2496</v>
      </c>
      <c r="E902" s="66" t="s">
        <v>29384</v>
      </c>
      <c r="F902" s="307"/>
    </row>
    <row r="903" spans="1:6" ht="30">
      <c r="A903" s="66">
        <v>11921</v>
      </c>
      <c r="B903" s="43" t="s">
        <v>17335</v>
      </c>
      <c r="C903" s="66" t="s">
        <v>4054</v>
      </c>
      <c r="D903" s="66" t="s">
        <v>2496</v>
      </c>
      <c r="E903" s="66" t="s">
        <v>17873</v>
      </c>
      <c r="F903" s="306"/>
    </row>
    <row r="904" spans="1:6" ht="30">
      <c r="A904" s="66">
        <v>11922</v>
      </c>
      <c r="B904" s="43" t="s">
        <v>17336</v>
      </c>
      <c r="C904" s="66" t="s">
        <v>4054</v>
      </c>
      <c r="D904" s="66" t="s">
        <v>2496</v>
      </c>
      <c r="E904" s="66" t="s">
        <v>24703</v>
      </c>
      <c r="F904" s="307"/>
    </row>
    <row r="905" spans="1:6" ht="30">
      <c r="A905" s="66">
        <v>11923</v>
      </c>
      <c r="B905" s="43" t="s">
        <v>17337</v>
      </c>
      <c r="C905" s="66" t="s">
        <v>4054</v>
      </c>
      <c r="D905" s="66" t="s">
        <v>2496</v>
      </c>
      <c r="E905" s="66" t="s">
        <v>22717</v>
      </c>
      <c r="F905" s="306"/>
    </row>
    <row r="906" spans="1:6" ht="30">
      <c r="A906" s="66">
        <v>11916</v>
      </c>
      <c r="B906" s="43" t="s">
        <v>17338</v>
      </c>
      <c r="C906" s="66" t="s">
        <v>4054</v>
      </c>
      <c r="D906" s="66" t="s">
        <v>2496</v>
      </c>
      <c r="E906" s="66" t="s">
        <v>8819</v>
      </c>
      <c r="F906" s="307"/>
    </row>
    <row r="907" spans="1:6" ht="30">
      <c r="A907" s="66">
        <v>11914</v>
      </c>
      <c r="B907" s="43" t="s">
        <v>17339</v>
      </c>
      <c r="C907" s="66" t="s">
        <v>4054</v>
      </c>
      <c r="D907" s="66" t="s">
        <v>2496</v>
      </c>
      <c r="E907" s="66" t="s">
        <v>27236</v>
      </c>
      <c r="F907" s="306"/>
    </row>
    <row r="908" spans="1:6" ht="30">
      <c r="A908" s="66">
        <v>11917</v>
      </c>
      <c r="B908" s="43" t="s">
        <v>17340</v>
      </c>
      <c r="C908" s="66" t="s">
        <v>4054</v>
      </c>
      <c r="D908" s="66" t="s">
        <v>2496</v>
      </c>
      <c r="E908" s="66" t="s">
        <v>24937</v>
      </c>
      <c r="F908" s="307"/>
    </row>
    <row r="909" spans="1:6" ht="30">
      <c r="A909" s="66">
        <v>11918</v>
      </c>
      <c r="B909" s="43" t="s">
        <v>17341</v>
      </c>
      <c r="C909" s="66" t="s">
        <v>4054</v>
      </c>
      <c r="D909" s="66" t="s">
        <v>2496</v>
      </c>
      <c r="E909" s="66" t="s">
        <v>14501</v>
      </c>
      <c r="F909" s="306"/>
    </row>
    <row r="910" spans="1:6" ht="45">
      <c r="A910" s="66">
        <v>37734</v>
      </c>
      <c r="B910" s="43" t="s">
        <v>17342</v>
      </c>
      <c r="C910" s="66" t="s">
        <v>4050</v>
      </c>
      <c r="D910" s="66" t="s">
        <v>2496</v>
      </c>
      <c r="E910" s="66" t="s">
        <v>17343</v>
      </c>
      <c r="F910" s="307"/>
    </row>
    <row r="911" spans="1:6" ht="45">
      <c r="A911" s="66">
        <v>42251</v>
      </c>
      <c r="B911" s="43" t="s">
        <v>17344</v>
      </c>
      <c r="C911" s="66" t="s">
        <v>4050</v>
      </c>
      <c r="D911" s="66" t="s">
        <v>2496</v>
      </c>
      <c r="E911" s="66" t="s">
        <v>17345</v>
      </c>
      <c r="F911" s="306"/>
    </row>
    <row r="912" spans="1:6" ht="45">
      <c r="A912" s="66">
        <v>37733</v>
      </c>
      <c r="B912" s="43" t="s">
        <v>17346</v>
      </c>
      <c r="C912" s="66" t="s">
        <v>4050</v>
      </c>
      <c r="D912" s="66" t="s">
        <v>2496</v>
      </c>
      <c r="E912" s="66" t="s">
        <v>17347</v>
      </c>
      <c r="F912" s="307"/>
    </row>
    <row r="913" spans="1:6" ht="45">
      <c r="A913" s="66">
        <v>37735</v>
      </c>
      <c r="B913" s="43" t="s">
        <v>17348</v>
      </c>
      <c r="C913" s="66" t="s">
        <v>4050</v>
      </c>
      <c r="D913" s="66" t="s">
        <v>2496</v>
      </c>
      <c r="E913" s="66" t="s">
        <v>17349</v>
      </c>
      <c r="F913" s="306"/>
    </row>
    <row r="914" spans="1:6" ht="45">
      <c r="A914" s="66">
        <v>41758</v>
      </c>
      <c r="B914" s="43" t="s">
        <v>17350</v>
      </c>
      <c r="C914" s="66" t="s">
        <v>4050</v>
      </c>
      <c r="D914" s="66" t="s">
        <v>2496</v>
      </c>
      <c r="E914" s="66" t="s">
        <v>29385</v>
      </c>
      <c r="F914" s="307"/>
    </row>
    <row r="915" spans="1:6" ht="60">
      <c r="A915" s="66">
        <v>5090</v>
      </c>
      <c r="B915" s="43" t="s">
        <v>17351</v>
      </c>
      <c r="C915" s="66" t="s">
        <v>4050</v>
      </c>
      <c r="D915" s="66" t="s">
        <v>4049</v>
      </c>
      <c r="E915" s="66" t="s">
        <v>10165</v>
      </c>
      <c r="F915" s="306"/>
    </row>
    <row r="916" spans="1:6" ht="60">
      <c r="A916" s="66">
        <v>5085</v>
      </c>
      <c r="B916" s="43" t="s">
        <v>17352</v>
      </c>
      <c r="C916" s="66" t="s">
        <v>4050</v>
      </c>
      <c r="D916" s="66" t="s">
        <v>2496</v>
      </c>
      <c r="E916" s="66" t="s">
        <v>29386</v>
      </c>
      <c r="F916" s="307"/>
    </row>
    <row r="917" spans="1:6" ht="30">
      <c r="A917" s="66">
        <v>38374</v>
      </c>
      <c r="B917" s="43" t="s">
        <v>17353</v>
      </c>
      <c r="C917" s="66" t="s">
        <v>4050</v>
      </c>
      <c r="D917" s="66" t="s">
        <v>2496</v>
      </c>
      <c r="E917" s="66" t="s">
        <v>29387</v>
      </c>
      <c r="F917" s="306"/>
    </row>
    <row r="918" spans="1:6" ht="45">
      <c r="A918" s="66">
        <v>20212</v>
      </c>
      <c r="B918" s="43" t="s">
        <v>17354</v>
      </c>
      <c r="C918" s="66" t="s">
        <v>4054</v>
      </c>
      <c r="D918" s="66" t="s">
        <v>2496</v>
      </c>
      <c r="E918" s="66" t="s">
        <v>22431</v>
      </c>
      <c r="F918" s="307"/>
    </row>
    <row r="919" spans="1:6" ht="45">
      <c r="A919" s="66">
        <v>4430</v>
      </c>
      <c r="B919" s="43" t="s">
        <v>17355</v>
      </c>
      <c r="C919" s="66" t="s">
        <v>4054</v>
      </c>
      <c r="D919" s="66" t="s">
        <v>4049</v>
      </c>
      <c r="E919" s="66" t="s">
        <v>13796</v>
      </c>
      <c r="F919" s="306"/>
    </row>
    <row r="920" spans="1:6" ht="45">
      <c r="A920" s="66">
        <v>4400</v>
      </c>
      <c r="B920" s="43" t="s">
        <v>17356</v>
      </c>
      <c r="C920" s="66" t="s">
        <v>4054</v>
      </c>
      <c r="D920" s="66" t="s">
        <v>2496</v>
      </c>
      <c r="E920" s="66" t="s">
        <v>25078</v>
      </c>
      <c r="F920" s="307"/>
    </row>
    <row r="921" spans="1:6" ht="45">
      <c r="A921" s="66">
        <v>4500</v>
      </c>
      <c r="B921" s="43" t="s">
        <v>17357</v>
      </c>
      <c r="C921" s="66" t="s">
        <v>4054</v>
      </c>
      <c r="D921" s="66" t="s">
        <v>2496</v>
      </c>
      <c r="E921" s="66" t="s">
        <v>16659</v>
      </c>
      <c r="F921" s="306"/>
    </row>
    <row r="922" spans="1:6" ht="45">
      <c r="A922" s="66">
        <v>4513</v>
      </c>
      <c r="B922" s="43" t="s">
        <v>17358</v>
      </c>
      <c r="C922" s="66" t="s">
        <v>4054</v>
      </c>
      <c r="D922" s="66" t="s">
        <v>2496</v>
      </c>
      <c r="E922" s="66" t="s">
        <v>8592</v>
      </c>
      <c r="F922" s="307"/>
    </row>
    <row r="923" spans="1:6" ht="30">
      <c r="A923" s="66">
        <v>4496</v>
      </c>
      <c r="B923" s="43" t="s">
        <v>17359</v>
      </c>
      <c r="C923" s="66" t="s">
        <v>4054</v>
      </c>
      <c r="D923" s="66" t="s">
        <v>2496</v>
      </c>
      <c r="E923" s="66" t="s">
        <v>9830</v>
      </c>
      <c r="F923" s="306"/>
    </row>
    <row r="924" spans="1:6" ht="30">
      <c r="A924" s="66">
        <v>11871</v>
      </c>
      <c r="B924" s="43" t="s">
        <v>17360</v>
      </c>
      <c r="C924" s="66" t="s">
        <v>4050</v>
      </c>
      <c r="D924" s="66" t="s">
        <v>4052</v>
      </c>
      <c r="E924" s="66" t="s">
        <v>29388</v>
      </c>
      <c r="F924" s="307"/>
    </row>
    <row r="925" spans="1:6" ht="30">
      <c r="A925" s="66">
        <v>34636</v>
      </c>
      <c r="B925" s="43" t="s">
        <v>17361</v>
      </c>
      <c r="C925" s="66" t="s">
        <v>4050</v>
      </c>
      <c r="D925" s="66" t="s">
        <v>4049</v>
      </c>
      <c r="E925" s="66" t="s">
        <v>29389</v>
      </c>
      <c r="F925" s="306"/>
    </row>
    <row r="926" spans="1:6" ht="30">
      <c r="A926" s="66">
        <v>34639</v>
      </c>
      <c r="B926" s="43" t="s">
        <v>17362</v>
      </c>
      <c r="C926" s="66" t="s">
        <v>4050</v>
      </c>
      <c r="D926" s="66" t="s">
        <v>2496</v>
      </c>
      <c r="E926" s="66" t="s">
        <v>29390</v>
      </c>
      <c r="F926" s="307"/>
    </row>
    <row r="927" spans="1:6" ht="30">
      <c r="A927" s="66">
        <v>34640</v>
      </c>
      <c r="B927" s="43" t="s">
        <v>17363</v>
      </c>
      <c r="C927" s="66" t="s">
        <v>4050</v>
      </c>
      <c r="D927" s="66" t="s">
        <v>2496</v>
      </c>
      <c r="E927" s="66" t="s">
        <v>29391</v>
      </c>
      <c r="F927" s="306"/>
    </row>
    <row r="928" spans="1:6" ht="30">
      <c r="A928" s="66">
        <v>34637</v>
      </c>
      <c r="B928" s="43" t="s">
        <v>17364</v>
      </c>
      <c r="C928" s="66" t="s">
        <v>4050</v>
      </c>
      <c r="D928" s="66" t="s">
        <v>2496</v>
      </c>
      <c r="E928" s="66" t="s">
        <v>29392</v>
      </c>
      <c r="F928" s="307"/>
    </row>
    <row r="929" spans="1:6" ht="30">
      <c r="A929" s="66">
        <v>34638</v>
      </c>
      <c r="B929" s="43" t="s">
        <v>17365</v>
      </c>
      <c r="C929" s="66" t="s">
        <v>4050</v>
      </c>
      <c r="D929" s="66" t="s">
        <v>2496</v>
      </c>
      <c r="E929" s="66" t="s">
        <v>29393</v>
      </c>
      <c r="F929" s="306"/>
    </row>
    <row r="930" spans="1:6" ht="30">
      <c r="A930" s="66">
        <v>11868</v>
      </c>
      <c r="B930" s="43" t="s">
        <v>17366</v>
      </c>
      <c r="C930" s="66" t="s">
        <v>4050</v>
      </c>
      <c r="D930" s="66" t="s">
        <v>4052</v>
      </c>
      <c r="E930" s="66" t="s">
        <v>29394</v>
      </c>
      <c r="F930" s="307"/>
    </row>
    <row r="931" spans="1:6" ht="30">
      <c r="A931" s="66">
        <v>37106</v>
      </c>
      <c r="B931" s="43" t="s">
        <v>17367</v>
      </c>
      <c r="C931" s="66" t="s">
        <v>4050</v>
      </c>
      <c r="D931" s="66" t="s">
        <v>4052</v>
      </c>
      <c r="E931" s="66" t="s">
        <v>29395</v>
      </c>
      <c r="F931" s="306"/>
    </row>
    <row r="932" spans="1:6" ht="30">
      <c r="A932" s="66">
        <v>11869</v>
      </c>
      <c r="B932" s="43" t="s">
        <v>17368</v>
      </c>
      <c r="C932" s="66" t="s">
        <v>4050</v>
      </c>
      <c r="D932" s="66" t="s">
        <v>4052</v>
      </c>
      <c r="E932" s="66" t="s">
        <v>29396</v>
      </c>
      <c r="F932" s="307"/>
    </row>
    <row r="933" spans="1:6" ht="30">
      <c r="A933" s="66">
        <v>37104</v>
      </c>
      <c r="B933" s="43" t="s">
        <v>17369</v>
      </c>
      <c r="C933" s="66" t="s">
        <v>4050</v>
      </c>
      <c r="D933" s="66" t="s">
        <v>4052</v>
      </c>
      <c r="E933" s="66" t="s">
        <v>29397</v>
      </c>
      <c r="F933" s="306"/>
    </row>
    <row r="934" spans="1:6" ht="30">
      <c r="A934" s="66">
        <v>37105</v>
      </c>
      <c r="B934" s="43" t="s">
        <v>17370</v>
      </c>
      <c r="C934" s="66" t="s">
        <v>4050</v>
      </c>
      <c r="D934" s="66" t="s">
        <v>4052</v>
      </c>
      <c r="E934" s="66" t="s">
        <v>29398</v>
      </c>
      <c r="F934" s="307"/>
    </row>
    <row r="935" spans="1:6" ht="45">
      <c r="A935" s="66">
        <v>1030</v>
      </c>
      <c r="B935" s="43" t="s">
        <v>17371</v>
      </c>
      <c r="C935" s="66" t="s">
        <v>4050</v>
      </c>
      <c r="D935" s="66" t="s">
        <v>4049</v>
      </c>
      <c r="E935" s="66" t="s">
        <v>29399</v>
      </c>
      <c r="F935" s="306"/>
    </row>
    <row r="936" spans="1:6" ht="45">
      <c r="A936" s="66">
        <v>11694</v>
      </c>
      <c r="B936" s="43" t="s">
        <v>17372</v>
      </c>
      <c r="C936" s="66" t="s">
        <v>4050</v>
      </c>
      <c r="D936" s="66" t="s">
        <v>2496</v>
      </c>
      <c r="E936" s="66" t="s">
        <v>29400</v>
      </c>
      <c r="F936" s="307"/>
    </row>
    <row r="937" spans="1:6" ht="60">
      <c r="A937" s="66">
        <v>35277</v>
      </c>
      <c r="B937" s="43" t="s">
        <v>17373</v>
      </c>
      <c r="C937" s="66" t="s">
        <v>4050</v>
      </c>
      <c r="D937" s="66" t="s">
        <v>2496</v>
      </c>
      <c r="E937" s="66" t="s">
        <v>29401</v>
      </c>
      <c r="F937" s="306"/>
    </row>
    <row r="938" spans="1:6" ht="105">
      <c r="A938" s="66">
        <v>10521</v>
      </c>
      <c r="B938" s="43" t="s">
        <v>17374</v>
      </c>
      <c r="C938" s="66" t="s">
        <v>4050</v>
      </c>
      <c r="D938" s="66" t="s">
        <v>2496</v>
      </c>
      <c r="E938" s="66" t="s">
        <v>29402</v>
      </c>
      <c r="F938" s="307"/>
    </row>
    <row r="939" spans="1:6" ht="105">
      <c r="A939" s="66">
        <v>10885</v>
      </c>
      <c r="B939" s="43" t="s">
        <v>17375</v>
      </c>
      <c r="C939" s="66" t="s">
        <v>4050</v>
      </c>
      <c r="D939" s="66" t="s">
        <v>2496</v>
      </c>
      <c r="E939" s="66" t="s">
        <v>29403</v>
      </c>
      <c r="F939" s="306"/>
    </row>
    <row r="940" spans="1:6" ht="105">
      <c r="A940" s="66">
        <v>20962</v>
      </c>
      <c r="B940" s="43" t="s">
        <v>17376</v>
      </c>
      <c r="C940" s="66" t="s">
        <v>4050</v>
      </c>
      <c r="D940" s="66" t="s">
        <v>4049</v>
      </c>
      <c r="E940" s="66" t="s">
        <v>29404</v>
      </c>
      <c r="F940" s="307"/>
    </row>
    <row r="941" spans="1:6" ht="105">
      <c r="A941" s="66">
        <v>20963</v>
      </c>
      <c r="B941" s="43" t="s">
        <v>17377</v>
      </c>
      <c r="C941" s="66" t="s">
        <v>4050</v>
      </c>
      <c r="D941" s="66" t="s">
        <v>2496</v>
      </c>
      <c r="E941" s="66" t="s">
        <v>29405</v>
      </c>
      <c r="F941" s="306"/>
    </row>
    <row r="942" spans="1:6">
      <c r="A942" s="66">
        <v>2555</v>
      </c>
      <c r="B942" s="43" t="s">
        <v>17378</v>
      </c>
      <c r="C942" s="66" t="s">
        <v>4050</v>
      </c>
      <c r="D942" s="66" t="s">
        <v>2496</v>
      </c>
      <c r="E942" s="66" t="s">
        <v>13407</v>
      </c>
      <c r="F942" s="307"/>
    </row>
    <row r="943" spans="1:6">
      <c r="A943" s="66">
        <v>2556</v>
      </c>
      <c r="B943" s="43" t="s">
        <v>17379</v>
      </c>
      <c r="C943" s="66" t="s">
        <v>4050</v>
      </c>
      <c r="D943" s="66" t="s">
        <v>2496</v>
      </c>
      <c r="E943" s="66" t="s">
        <v>13448</v>
      </c>
      <c r="F943" s="306"/>
    </row>
    <row r="944" spans="1:6">
      <c r="A944" s="66">
        <v>2557</v>
      </c>
      <c r="B944" s="43" t="s">
        <v>17380</v>
      </c>
      <c r="C944" s="66" t="s">
        <v>4050</v>
      </c>
      <c r="D944" s="66" t="s">
        <v>2496</v>
      </c>
      <c r="E944" s="66" t="s">
        <v>13734</v>
      </c>
      <c r="F944" s="307"/>
    </row>
    <row r="945" spans="1:6" ht="30">
      <c r="A945" s="66">
        <v>39810</v>
      </c>
      <c r="B945" s="43" t="s">
        <v>17381</v>
      </c>
      <c r="C945" s="66" t="s">
        <v>4050</v>
      </c>
      <c r="D945" s="66" t="s">
        <v>2496</v>
      </c>
      <c r="E945" s="66" t="s">
        <v>23470</v>
      </c>
      <c r="F945" s="306"/>
    </row>
    <row r="946" spans="1:6" ht="30">
      <c r="A946" s="66">
        <v>39811</v>
      </c>
      <c r="B946" s="43" t="s">
        <v>17382</v>
      </c>
      <c r="C946" s="66" t="s">
        <v>4050</v>
      </c>
      <c r="D946" s="66" t="s">
        <v>2496</v>
      </c>
      <c r="E946" s="66" t="s">
        <v>22605</v>
      </c>
      <c r="F946" s="307"/>
    </row>
    <row r="947" spans="1:6" ht="30">
      <c r="A947" s="66">
        <v>39812</v>
      </c>
      <c r="B947" s="43" t="s">
        <v>17383</v>
      </c>
      <c r="C947" s="66" t="s">
        <v>4050</v>
      </c>
      <c r="D947" s="66" t="s">
        <v>2496</v>
      </c>
      <c r="E947" s="66" t="s">
        <v>26808</v>
      </c>
      <c r="F947" s="306"/>
    </row>
    <row r="948" spans="1:6" ht="45">
      <c r="A948" s="66">
        <v>20254</v>
      </c>
      <c r="B948" s="43" t="s">
        <v>17384</v>
      </c>
      <c r="C948" s="66" t="s">
        <v>4050</v>
      </c>
      <c r="D948" s="66" t="s">
        <v>2496</v>
      </c>
      <c r="E948" s="66" t="s">
        <v>25223</v>
      </c>
      <c r="F948" s="307"/>
    </row>
    <row r="949" spans="1:6" ht="45">
      <c r="A949" s="66">
        <v>39771</v>
      </c>
      <c r="B949" s="43" t="s">
        <v>17385</v>
      </c>
      <c r="C949" s="66" t="s">
        <v>4050</v>
      </c>
      <c r="D949" s="66" t="s">
        <v>2496</v>
      </c>
      <c r="E949" s="66" t="s">
        <v>23459</v>
      </c>
      <c r="F949" s="306"/>
    </row>
    <row r="950" spans="1:6" ht="45">
      <c r="A950" s="66">
        <v>20255</v>
      </c>
      <c r="B950" s="43" t="s">
        <v>17387</v>
      </c>
      <c r="C950" s="66" t="s">
        <v>4050</v>
      </c>
      <c r="D950" s="66" t="s">
        <v>2496</v>
      </c>
      <c r="E950" s="66" t="s">
        <v>29406</v>
      </c>
      <c r="F950" s="307"/>
    </row>
    <row r="951" spans="1:6" ht="45">
      <c r="A951" s="66">
        <v>39772</v>
      </c>
      <c r="B951" s="43" t="s">
        <v>17389</v>
      </c>
      <c r="C951" s="66" t="s">
        <v>4050</v>
      </c>
      <c r="D951" s="66" t="s">
        <v>2496</v>
      </c>
      <c r="E951" s="66" t="s">
        <v>29407</v>
      </c>
      <c r="F951" s="306"/>
    </row>
    <row r="952" spans="1:6" ht="45">
      <c r="A952" s="66">
        <v>20253</v>
      </c>
      <c r="B952" s="43" t="s">
        <v>17390</v>
      </c>
      <c r="C952" s="66" t="s">
        <v>4050</v>
      </c>
      <c r="D952" s="66" t="s">
        <v>2496</v>
      </c>
      <c r="E952" s="66" t="s">
        <v>24597</v>
      </c>
      <c r="F952" s="307"/>
    </row>
    <row r="953" spans="1:6" ht="45">
      <c r="A953" s="66">
        <v>39773</v>
      </c>
      <c r="B953" s="43" t="s">
        <v>17391</v>
      </c>
      <c r="C953" s="66" t="s">
        <v>4050</v>
      </c>
      <c r="D953" s="66" t="s">
        <v>2496</v>
      </c>
      <c r="E953" s="66" t="s">
        <v>22741</v>
      </c>
      <c r="F953" s="306"/>
    </row>
    <row r="954" spans="1:6" ht="45">
      <c r="A954" s="66">
        <v>39774</v>
      </c>
      <c r="B954" s="43" t="s">
        <v>17392</v>
      </c>
      <c r="C954" s="66" t="s">
        <v>4050</v>
      </c>
      <c r="D954" s="66" t="s">
        <v>2496</v>
      </c>
      <c r="E954" s="66" t="s">
        <v>29408</v>
      </c>
      <c r="F954" s="307"/>
    </row>
    <row r="955" spans="1:6" ht="45">
      <c r="A955" s="66">
        <v>39775</v>
      </c>
      <c r="B955" s="43" t="s">
        <v>17393</v>
      </c>
      <c r="C955" s="66" t="s">
        <v>4050</v>
      </c>
      <c r="D955" s="66" t="s">
        <v>2496</v>
      </c>
      <c r="E955" s="66" t="s">
        <v>29409</v>
      </c>
      <c r="F955" s="306"/>
    </row>
    <row r="956" spans="1:6" ht="45">
      <c r="A956" s="66">
        <v>39776</v>
      </c>
      <c r="B956" s="43" t="s">
        <v>17394</v>
      </c>
      <c r="C956" s="66" t="s">
        <v>4050</v>
      </c>
      <c r="D956" s="66" t="s">
        <v>2496</v>
      </c>
      <c r="E956" s="66" t="s">
        <v>24981</v>
      </c>
      <c r="F956" s="307"/>
    </row>
    <row r="957" spans="1:6" ht="45">
      <c r="A957" s="66">
        <v>39777</v>
      </c>
      <c r="B957" s="43" t="s">
        <v>17395</v>
      </c>
      <c r="C957" s="66" t="s">
        <v>4050</v>
      </c>
      <c r="D957" s="66" t="s">
        <v>2496</v>
      </c>
      <c r="E957" s="66" t="s">
        <v>29410</v>
      </c>
      <c r="F957" s="306"/>
    </row>
    <row r="958" spans="1:6" ht="45">
      <c r="A958" s="66">
        <v>11250</v>
      </c>
      <c r="B958" s="43" t="s">
        <v>17396</v>
      </c>
      <c r="C958" s="66" t="s">
        <v>4050</v>
      </c>
      <c r="D958" s="66" t="s">
        <v>2496</v>
      </c>
      <c r="E958" s="66" t="s">
        <v>24914</v>
      </c>
      <c r="F958" s="307"/>
    </row>
    <row r="959" spans="1:6" ht="45">
      <c r="A959" s="66">
        <v>39766</v>
      </c>
      <c r="B959" s="43" t="s">
        <v>17397</v>
      </c>
      <c r="C959" s="66" t="s">
        <v>4050</v>
      </c>
      <c r="D959" s="66" t="s">
        <v>2496</v>
      </c>
      <c r="E959" s="66" t="s">
        <v>24045</v>
      </c>
      <c r="F959" s="306"/>
    </row>
    <row r="960" spans="1:6" ht="45">
      <c r="A960" s="66">
        <v>11251</v>
      </c>
      <c r="B960" s="43" t="s">
        <v>17398</v>
      </c>
      <c r="C960" s="66" t="s">
        <v>4050</v>
      </c>
      <c r="D960" s="66" t="s">
        <v>2496</v>
      </c>
      <c r="E960" s="66" t="s">
        <v>29411</v>
      </c>
      <c r="F960" s="307"/>
    </row>
    <row r="961" spans="1:6" ht="45">
      <c r="A961" s="66">
        <v>39767</v>
      </c>
      <c r="B961" s="43" t="s">
        <v>17399</v>
      </c>
      <c r="C961" s="66" t="s">
        <v>4050</v>
      </c>
      <c r="D961" s="66" t="s">
        <v>2496</v>
      </c>
      <c r="E961" s="66" t="s">
        <v>29412</v>
      </c>
      <c r="F961" s="306"/>
    </row>
    <row r="962" spans="1:6" ht="45">
      <c r="A962" s="66">
        <v>11253</v>
      </c>
      <c r="B962" s="43" t="s">
        <v>17400</v>
      </c>
      <c r="C962" s="66" t="s">
        <v>4050</v>
      </c>
      <c r="D962" s="66" t="s">
        <v>2496</v>
      </c>
      <c r="E962" s="66" t="s">
        <v>27756</v>
      </c>
      <c r="F962" s="307"/>
    </row>
    <row r="963" spans="1:6" ht="45">
      <c r="A963" s="66">
        <v>11254</v>
      </c>
      <c r="B963" s="43" t="s">
        <v>17401</v>
      </c>
      <c r="C963" s="66" t="s">
        <v>4050</v>
      </c>
      <c r="D963" s="66" t="s">
        <v>2496</v>
      </c>
      <c r="E963" s="66" t="s">
        <v>29413</v>
      </c>
      <c r="F963" s="306"/>
    </row>
    <row r="964" spans="1:6" ht="45">
      <c r="A964" s="66">
        <v>11255</v>
      </c>
      <c r="B964" s="43" t="s">
        <v>17402</v>
      </c>
      <c r="C964" s="66" t="s">
        <v>4050</v>
      </c>
      <c r="D964" s="66" t="s">
        <v>2496</v>
      </c>
      <c r="E964" s="66" t="s">
        <v>29410</v>
      </c>
      <c r="F964" s="307"/>
    </row>
    <row r="965" spans="1:6" ht="45">
      <c r="A965" s="66">
        <v>11256</v>
      </c>
      <c r="B965" s="43" t="s">
        <v>17403</v>
      </c>
      <c r="C965" s="66" t="s">
        <v>4050</v>
      </c>
      <c r="D965" s="66" t="s">
        <v>2496</v>
      </c>
      <c r="E965" s="66" t="s">
        <v>29414</v>
      </c>
      <c r="F965" s="306"/>
    </row>
    <row r="966" spans="1:6" ht="45">
      <c r="A966" s="66">
        <v>14055</v>
      </c>
      <c r="B966" s="43" t="s">
        <v>17404</v>
      </c>
      <c r="C966" s="66" t="s">
        <v>4050</v>
      </c>
      <c r="D966" s="66" t="s">
        <v>2496</v>
      </c>
      <c r="E966" s="66" t="s">
        <v>29415</v>
      </c>
      <c r="F966" s="307"/>
    </row>
    <row r="967" spans="1:6" ht="45">
      <c r="A967" s="66">
        <v>39768</v>
      </c>
      <c r="B967" s="43" t="s">
        <v>17405</v>
      </c>
      <c r="C967" s="66" t="s">
        <v>4050</v>
      </c>
      <c r="D967" s="66" t="s">
        <v>2496</v>
      </c>
      <c r="E967" s="66" t="s">
        <v>29416</v>
      </c>
      <c r="F967" s="306"/>
    </row>
    <row r="968" spans="1:6" ht="45">
      <c r="A968" s="66">
        <v>11247</v>
      </c>
      <c r="B968" s="43" t="s">
        <v>17406</v>
      </c>
      <c r="C968" s="66" t="s">
        <v>4050</v>
      </c>
      <c r="D968" s="66" t="s">
        <v>2496</v>
      </c>
      <c r="E968" s="66" t="s">
        <v>29417</v>
      </c>
      <c r="F968" s="307"/>
    </row>
    <row r="969" spans="1:6" ht="45">
      <c r="A969" s="66">
        <v>39769</v>
      </c>
      <c r="B969" s="43" t="s">
        <v>17407</v>
      </c>
      <c r="C969" s="66" t="s">
        <v>4050</v>
      </c>
      <c r="D969" s="66" t="s">
        <v>2496</v>
      </c>
      <c r="E969" s="66" t="s">
        <v>29418</v>
      </c>
      <c r="F969" s="306"/>
    </row>
    <row r="970" spans="1:6" ht="45">
      <c r="A970" s="66">
        <v>11249</v>
      </c>
      <c r="B970" s="43" t="s">
        <v>17408</v>
      </c>
      <c r="C970" s="66" t="s">
        <v>4050</v>
      </c>
      <c r="D970" s="66" t="s">
        <v>2496</v>
      </c>
      <c r="E970" s="66" t="s">
        <v>29419</v>
      </c>
      <c r="F970" s="307"/>
    </row>
    <row r="971" spans="1:6" ht="45">
      <c r="A971" s="66">
        <v>39770</v>
      </c>
      <c r="B971" s="43" t="s">
        <v>17409</v>
      </c>
      <c r="C971" s="66" t="s">
        <v>4050</v>
      </c>
      <c r="D971" s="66" t="s">
        <v>2496</v>
      </c>
      <c r="E971" s="66" t="s">
        <v>29420</v>
      </c>
      <c r="F971" s="306"/>
    </row>
    <row r="972" spans="1:6" ht="45">
      <c r="A972" s="66">
        <v>10569</v>
      </c>
      <c r="B972" s="43" t="s">
        <v>17410</v>
      </c>
      <c r="C972" s="66" t="s">
        <v>4050</v>
      </c>
      <c r="D972" s="66" t="s">
        <v>2496</v>
      </c>
      <c r="E972" s="66" t="s">
        <v>24837</v>
      </c>
      <c r="F972" s="307"/>
    </row>
    <row r="973" spans="1:6" ht="30">
      <c r="A973" s="66">
        <v>1872</v>
      </c>
      <c r="B973" s="43" t="s">
        <v>17411</v>
      </c>
      <c r="C973" s="66" t="s">
        <v>4050</v>
      </c>
      <c r="D973" s="66" t="s">
        <v>2496</v>
      </c>
      <c r="E973" s="66" t="s">
        <v>13802</v>
      </c>
      <c r="F973" s="306"/>
    </row>
    <row r="974" spans="1:6" ht="30">
      <c r="A974" s="66">
        <v>1873</v>
      </c>
      <c r="B974" s="43" t="s">
        <v>17412</v>
      </c>
      <c r="C974" s="66" t="s">
        <v>4050</v>
      </c>
      <c r="D974" s="66" t="s">
        <v>2496</v>
      </c>
      <c r="E974" s="66" t="s">
        <v>18099</v>
      </c>
      <c r="F974" s="307"/>
    </row>
    <row r="975" spans="1:6" ht="60">
      <c r="A975" s="66">
        <v>39693</v>
      </c>
      <c r="B975" s="43" t="s">
        <v>17413</v>
      </c>
      <c r="C975" s="66" t="s">
        <v>4050</v>
      </c>
      <c r="D975" s="66" t="s">
        <v>2496</v>
      </c>
      <c r="E975" s="66" t="s">
        <v>29421</v>
      </c>
      <c r="F975" s="306"/>
    </row>
    <row r="976" spans="1:6" ht="45">
      <c r="A976" s="66">
        <v>39692</v>
      </c>
      <c r="B976" s="43" t="s">
        <v>17414</v>
      </c>
      <c r="C976" s="66" t="s">
        <v>4050</v>
      </c>
      <c r="D976" s="66" t="s">
        <v>2496</v>
      </c>
      <c r="E976" s="66" t="s">
        <v>29422</v>
      </c>
      <c r="F976" s="307"/>
    </row>
    <row r="977" spans="1:6" ht="45">
      <c r="A977" s="66">
        <v>39681</v>
      </c>
      <c r="B977" s="43" t="s">
        <v>17415</v>
      </c>
      <c r="C977" s="66" t="s">
        <v>4050</v>
      </c>
      <c r="D977" s="66" t="s">
        <v>2496</v>
      </c>
      <c r="E977" s="66" t="s">
        <v>29423</v>
      </c>
      <c r="F977" s="306"/>
    </row>
    <row r="978" spans="1:6" ht="45">
      <c r="A978" s="66">
        <v>39680</v>
      </c>
      <c r="B978" s="43" t="s">
        <v>17416</v>
      </c>
      <c r="C978" s="66" t="s">
        <v>4050</v>
      </c>
      <c r="D978" s="66" t="s">
        <v>2496</v>
      </c>
      <c r="E978" s="66" t="s">
        <v>27731</v>
      </c>
      <c r="F978" s="307"/>
    </row>
    <row r="979" spans="1:6" ht="45">
      <c r="A979" s="66">
        <v>39682</v>
      </c>
      <c r="B979" s="43" t="s">
        <v>17417</v>
      </c>
      <c r="C979" s="66" t="s">
        <v>4050</v>
      </c>
      <c r="D979" s="66" t="s">
        <v>2496</v>
      </c>
      <c r="E979" s="66" t="s">
        <v>29424</v>
      </c>
      <c r="F979" s="306"/>
    </row>
    <row r="980" spans="1:6" ht="60">
      <c r="A980" s="66">
        <v>39685</v>
      </c>
      <c r="B980" s="43" t="s">
        <v>17418</v>
      </c>
      <c r="C980" s="66" t="s">
        <v>4050</v>
      </c>
      <c r="D980" s="66" t="s">
        <v>2496</v>
      </c>
      <c r="E980" s="66" t="s">
        <v>29425</v>
      </c>
      <c r="F980" s="307"/>
    </row>
    <row r="981" spans="1:6" ht="60">
      <c r="A981" s="66">
        <v>39687</v>
      </c>
      <c r="B981" s="43" t="s">
        <v>17419</v>
      </c>
      <c r="C981" s="66" t="s">
        <v>4050</v>
      </c>
      <c r="D981" s="66" t="s">
        <v>2496</v>
      </c>
      <c r="E981" s="66" t="s">
        <v>29426</v>
      </c>
      <c r="F981" s="306"/>
    </row>
    <row r="982" spans="1:6" ht="45">
      <c r="A982" s="66">
        <v>3280</v>
      </c>
      <c r="B982" s="43" t="s">
        <v>17420</v>
      </c>
      <c r="C982" s="66" t="s">
        <v>4050</v>
      </c>
      <c r="D982" s="66" t="s">
        <v>2496</v>
      </c>
      <c r="E982" s="66" t="s">
        <v>23839</v>
      </c>
      <c r="F982" s="307"/>
    </row>
    <row r="983" spans="1:6" ht="30">
      <c r="A983" s="66">
        <v>11881</v>
      </c>
      <c r="B983" s="43" t="s">
        <v>17421</v>
      </c>
      <c r="C983" s="66" t="s">
        <v>4050</v>
      </c>
      <c r="D983" s="66" t="s">
        <v>2496</v>
      </c>
      <c r="E983" s="66" t="s">
        <v>23840</v>
      </c>
      <c r="F983" s="306"/>
    </row>
    <row r="984" spans="1:6" ht="45">
      <c r="A984" s="66">
        <v>34641</v>
      </c>
      <c r="B984" s="43" t="s">
        <v>17422</v>
      </c>
      <c r="C984" s="66" t="s">
        <v>4050</v>
      </c>
      <c r="D984" s="66" t="s">
        <v>2496</v>
      </c>
      <c r="E984" s="66" t="s">
        <v>22583</v>
      </c>
      <c r="F984" s="307"/>
    </row>
    <row r="985" spans="1:6" ht="45">
      <c r="A985" s="66">
        <v>34643</v>
      </c>
      <c r="B985" s="43" t="s">
        <v>17423</v>
      </c>
      <c r="C985" s="66" t="s">
        <v>4050</v>
      </c>
      <c r="D985" s="66" t="s">
        <v>2496</v>
      </c>
      <c r="E985" s="66" t="s">
        <v>13928</v>
      </c>
      <c r="F985" s="306"/>
    </row>
    <row r="986" spans="1:6" ht="30">
      <c r="A986" s="66">
        <v>3278</v>
      </c>
      <c r="B986" s="43" t="s">
        <v>17424</v>
      </c>
      <c r="C986" s="66" t="s">
        <v>4050</v>
      </c>
      <c r="D986" s="66" t="s">
        <v>2496</v>
      </c>
      <c r="E986" s="66" t="s">
        <v>23672</v>
      </c>
      <c r="F986" s="307"/>
    </row>
    <row r="987" spans="1:6" ht="45">
      <c r="A987" s="66">
        <v>3279</v>
      </c>
      <c r="B987" s="43" t="s">
        <v>17425</v>
      </c>
      <c r="C987" s="66" t="s">
        <v>4050</v>
      </c>
      <c r="D987" s="66" t="s">
        <v>2496</v>
      </c>
      <c r="E987" s="66" t="s">
        <v>23841</v>
      </c>
      <c r="F987" s="306"/>
    </row>
    <row r="988" spans="1:6" ht="60">
      <c r="A988" s="66">
        <v>1062</v>
      </c>
      <c r="B988" s="43" t="s">
        <v>17426</v>
      </c>
      <c r="C988" s="66" t="s">
        <v>4050</v>
      </c>
      <c r="D988" s="66" t="s">
        <v>4049</v>
      </c>
      <c r="E988" s="66" t="s">
        <v>29427</v>
      </c>
      <c r="F988" s="307"/>
    </row>
    <row r="989" spans="1:6" ht="60">
      <c r="A989" s="66">
        <v>39686</v>
      </c>
      <c r="B989" s="43" t="s">
        <v>17428</v>
      </c>
      <c r="C989" s="66" t="s">
        <v>4050</v>
      </c>
      <c r="D989" s="66" t="s">
        <v>2496</v>
      </c>
      <c r="E989" s="66" t="s">
        <v>29428</v>
      </c>
      <c r="F989" s="306"/>
    </row>
    <row r="990" spans="1:6" ht="60">
      <c r="A990" s="66">
        <v>39683</v>
      </c>
      <c r="B990" s="43" t="s">
        <v>17429</v>
      </c>
      <c r="C990" s="66" t="s">
        <v>4050</v>
      </c>
      <c r="D990" s="66" t="s">
        <v>2496</v>
      </c>
      <c r="E990" s="66" t="s">
        <v>23640</v>
      </c>
      <c r="F990" s="307"/>
    </row>
    <row r="991" spans="1:6" ht="45">
      <c r="A991" s="66">
        <v>1871</v>
      </c>
      <c r="B991" s="43" t="s">
        <v>17430</v>
      </c>
      <c r="C991" s="66" t="s">
        <v>4050</v>
      </c>
      <c r="D991" s="66" t="s">
        <v>2496</v>
      </c>
      <c r="E991" s="66" t="s">
        <v>12598</v>
      </c>
      <c r="F991" s="306"/>
    </row>
    <row r="992" spans="1:6" ht="45">
      <c r="A992" s="66">
        <v>12001</v>
      </c>
      <c r="B992" s="43" t="s">
        <v>17431</v>
      </c>
      <c r="C992" s="66" t="s">
        <v>4050</v>
      </c>
      <c r="D992" s="66" t="s">
        <v>2496</v>
      </c>
      <c r="E992" s="66" t="s">
        <v>16840</v>
      </c>
      <c r="F992" s="307"/>
    </row>
    <row r="993" spans="1:6" ht="30">
      <c r="A993" s="66">
        <v>11882</v>
      </c>
      <c r="B993" s="43" t="s">
        <v>17432</v>
      </c>
      <c r="C993" s="66" t="s">
        <v>4050</v>
      </c>
      <c r="D993" s="66" t="s">
        <v>2496</v>
      </c>
      <c r="E993" s="66" t="s">
        <v>23672</v>
      </c>
      <c r="F993" s="306"/>
    </row>
    <row r="994" spans="1:6" ht="60">
      <c r="A994" s="66">
        <v>39689</v>
      </c>
      <c r="B994" s="43" t="s">
        <v>17433</v>
      </c>
      <c r="C994" s="66" t="s">
        <v>4050</v>
      </c>
      <c r="D994" s="66" t="s">
        <v>2496</v>
      </c>
      <c r="E994" s="66" t="s">
        <v>29429</v>
      </c>
      <c r="F994" s="307"/>
    </row>
    <row r="995" spans="1:6" ht="60">
      <c r="A995" s="66">
        <v>39688</v>
      </c>
      <c r="B995" s="43" t="s">
        <v>17434</v>
      </c>
      <c r="C995" s="66" t="s">
        <v>4050</v>
      </c>
      <c r="D995" s="66" t="s">
        <v>2496</v>
      </c>
      <c r="E995" s="66" t="s">
        <v>29430</v>
      </c>
      <c r="F995" s="306"/>
    </row>
    <row r="996" spans="1:6" ht="60">
      <c r="A996" s="66">
        <v>1068</v>
      </c>
      <c r="B996" s="43" t="s">
        <v>17435</v>
      </c>
      <c r="C996" s="66" t="s">
        <v>4050</v>
      </c>
      <c r="D996" s="66" t="s">
        <v>2496</v>
      </c>
      <c r="E996" s="66" t="s">
        <v>29431</v>
      </c>
      <c r="F996" s="307"/>
    </row>
    <row r="997" spans="1:6" ht="60">
      <c r="A997" s="66">
        <v>39690</v>
      </c>
      <c r="B997" s="43" t="s">
        <v>17436</v>
      </c>
      <c r="C997" s="66" t="s">
        <v>4050</v>
      </c>
      <c r="D997" s="66" t="s">
        <v>2496</v>
      </c>
      <c r="E997" s="66" t="s">
        <v>29432</v>
      </c>
      <c r="F997" s="306"/>
    </row>
    <row r="998" spans="1:6" ht="60">
      <c r="A998" s="66">
        <v>39691</v>
      </c>
      <c r="B998" s="43" t="s">
        <v>17437</v>
      </c>
      <c r="C998" s="66" t="s">
        <v>4050</v>
      </c>
      <c r="D998" s="66" t="s">
        <v>2496</v>
      </c>
      <c r="E998" s="66" t="s">
        <v>29433</v>
      </c>
      <c r="F998" s="307"/>
    </row>
    <row r="999" spans="1:6" ht="45">
      <c r="A999" s="66">
        <v>39808</v>
      </c>
      <c r="B999" s="43" t="s">
        <v>17438</v>
      </c>
      <c r="C999" s="66" t="s">
        <v>4050</v>
      </c>
      <c r="D999" s="66" t="s">
        <v>2496</v>
      </c>
      <c r="E999" s="66" t="s">
        <v>25019</v>
      </c>
      <c r="F999" s="306"/>
    </row>
    <row r="1000" spans="1:6" ht="45">
      <c r="A1000" s="66">
        <v>39809</v>
      </c>
      <c r="B1000" s="43" t="s">
        <v>17439</v>
      </c>
      <c r="C1000" s="66" t="s">
        <v>4050</v>
      </c>
      <c r="D1000" s="66" t="s">
        <v>2496</v>
      </c>
      <c r="E1000" s="66" t="s">
        <v>26698</v>
      </c>
      <c r="F1000" s="307"/>
    </row>
    <row r="1001" spans="1:6" ht="30">
      <c r="A1001" s="66">
        <v>11713</v>
      </c>
      <c r="B1001" s="43" t="s">
        <v>17440</v>
      </c>
      <c r="C1001" s="66" t="s">
        <v>4050</v>
      </c>
      <c r="D1001" s="66" t="s">
        <v>2496</v>
      </c>
      <c r="E1001" s="66" t="s">
        <v>29434</v>
      </c>
      <c r="F1001" s="306"/>
    </row>
    <row r="1002" spans="1:6" ht="30">
      <c r="A1002" s="66">
        <v>11716</v>
      </c>
      <c r="B1002" s="43" t="s">
        <v>17441</v>
      </c>
      <c r="C1002" s="66" t="s">
        <v>4050</v>
      </c>
      <c r="D1002" s="66" t="s">
        <v>2496</v>
      </c>
      <c r="E1002" s="66" t="s">
        <v>14495</v>
      </c>
      <c r="F1002" s="307"/>
    </row>
    <row r="1003" spans="1:6" ht="30">
      <c r="A1003" s="66">
        <v>5103</v>
      </c>
      <c r="B1003" s="43" t="s">
        <v>17442</v>
      </c>
      <c r="C1003" s="66" t="s">
        <v>4050</v>
      </c>
      <c r="D1003" s="66" t="s">
        <v>2496</v>
      </c>
      <c r="E1003" s="66" t="s">
        <v>23620</v>
      </c>
      <c r="F1003" s="306"/>
    </row>
    <row r="1004" spans="1:6" ht="30">
      <c r="A1004" s="66">
        <v>11712</v>
      </c>
      <c r="B1004" s="43" t="s">
        <v>17443</v>
      </c>
      <c r="C1004" s="66" t="s">
        <v>4050</v>
      </c>
      <c r="D1004" s="66" t="s">
        <v>4049</v>
      </c>
      <c r="E1004" s="66" t="s">
        <v>29435</v>
      </c>
      <c r="F1004" s="307"/>
    </row>
    <row r="1005" spans="1:6" ht="30">
      <c r="A1005" s="66">
        <v>11717</v>
      </c>
      <c r="B1005" s="43" t="s">
        <v>17444</v>
      </c>
      <c r="C1005" s="66" t="s">
        <v>4050</v>
      </c>
      <c r="D1005" s="66" t="s">
        <v>2496</v>
      </c>
      <c r="E1005" s="66" t="s">
        <v>13942</v>
      </c>
      <c r="F1005" s="306"/>
    </row>
    <row r="1006" spans="1:6" ht="30">
      <c r="A1006" s="66">
        <v>11714</v>
      </c>
      <c r="B1006" s="43" t="s">
        <v>17446</v>
      </c>
      <c r="C1006" s="66" t="s">
        <v>4050</v>
      </c>
      <c r="D1006" s="66" t="s">
        <v>2496</v>
      </c>
      <c r="E1006" s="66" t="s">
        <v>29163</v>
      </c>
      <c r="F1006" s="307"/>
    </row>
    <row r="1007" spans="1:6" ht="30">
      <c r="A1007" s="66">
        <v>11715</v>
      </c>
      <c r="B1007" s="43" t="s">
        <v>17447</v>
      </c>
      <c r="C1007" s="66" t="s">
        <v>4050</v>
      </c>
      <c r="D1007" s="66" t="s">
        <v>2496</v>
      </c>
      <c r="E1007" s="66" t="s">
        <v>25643</v>
      </c>
      <c r="F1007" s="306"/>
    </row>
    <row r="1008" spans="1:6" ht="45">
      <c r="A1008" s="66">
        <v>11880</v>
      </c>
      <c r="B1008" s="43" t="s">
        <v>17448</v>
      </c>
      <c r="C1008" s="66" t="s">
        <v>4050</v>
      </c>
      <c r="D1008" s="66" t="s">
        <v>2496</v>
      </c>
      <c r="E1008" s="66" t="s">
        <v>29436</v>
      </c>
      <c r="F1008" s="307"/>
    </row>
    <row r="1009" spans="1:6">
      <c r="A1009" s="66">
        <v>1106</v>
      </c>
      <c r="B1009" s="43" t="s">
        <v>17449</v>
      </c>
      <c r="C1009" s="66" t="s">
        <v>4055</v>
      </c>
      <c r="D1009" s="66" t="s">
        <v>4049</v>
      </c>
      <c r="E1009" s="66" t="s">
        <v>8069</v>
      </c>
      <c r="F1009" s="306"/>
    </row>
    <row r="1010" spans="1:6">
      <c r="A1010" s="66">
        <v>11161</v>
      </c>
      <c r="B1010" s="43" t="s">
        <v>17450</v>
      </c>
      <c r="C1010" s="66" t="s">
        <v>4055</v>
      </c>
      <c r="D1010" s="66" t="s">
        <v>2496</v>
      </c>
      <c r="E1010" s="66" t="s">
        <v>13729</v>
      </c>
      <c r="F1010" s="307"/>
    </row>
    <row r="1011" spans="1:6" ht="30">
      <c r="A1011" s="66">
        <v>1107</v>
      </c>
      <c r="B1011" s="43" t="s">
        <v>17451</v>
      </c>
      <c r="C1011" s="66" t="s">
        <v>4055</v>
      </c>
      <c r="D1011" s="66" t="s">
        <v>2496</v>
      </c>
      <c r="E1011" s="66" t="s">
        <v>13754</v>
      </c>
      <c r="F1011" s="306"/>
    </row>
    <row r="1012" spans="1:6">
      <c r="A1012" s="66">
        <v>4758</v>
      </c>
      <c r="B1012" s="43" t="s">
        <v>17452</v>
      </c>
      <c r="C1012" s="66" t="s">
        <v>4048</v>
      </c>
      <c r="D1012" s="66" t="s">
        <v>2496</v>
      </c>
      <c r="E1012" s="66" t="s">
        <v>23647</v>
      </c>
      <c r="F1012" s="307"/>
    </row>
    <row r="1013" spans="1:6">
      <c r="A1013" s="66">
        <v>41080</v>
      </c>
      <c r="B1013" s="43" t="s">
        <v>17453</v>
      </c>
      <c r="C1013" s="66" t="s">
        <v>4059</v>
      </c>
      <c r="D1013" s="66" t="s">
        <v>2496</v>
      </c>
      <c r="E1013" s="66" t="s">
        <v>29437</v>
      </c>
      <c r="F1013" s="306"/>
    </row>
    <row r="1014" spans="1:6" ht="30">
      <c r="A1014" s="66">
        <v>25963</v>
      </c>
      <c r="B1014" s="43" t="s">
        <v>17454</v>
      </c>
      <c r="C1014" s="66" t="s">
        <v>4055</v>
      </c>
      <c r="D1014" s="66" t="s">
        <v>2496</v>
      </c>
      <c r="E1014" s="66" t="s">
        <v>8925</v>
      </c>
      <c r="F1014" s="307"/>
    </row>
    <row r="1015" spans="1:6">
      <c r="A1015" s="66">
        <v>4759</v>
      </c>
      <c r="B1015" s="43" t="s">
        <v>17455</v>
      </c>
      <c r="C1015" s="66" t="s">
        <v>4048</v>
      </c>
      <c r="D1015" s="66" t="s">
        <v>2496</v>
      </c>
      <c r="E1015" s="66" t="s">
        <v>27527</v>
      </c>
      <c r="F1015" s="306"/>
    </row>
    <row r="1016" spans="1:6">
      <c r="A1016" s="66">
        <v>41068</v>
      </c>
      <c r="B1016" s="43" t="s">
        <v>17456</v>
      </c>
      <c r="C1016" s="66" t="s">
        <v>4059</v>
      </c>
      <c r="D1016" s="66" t="s">
        <v>2496</v>
      </c>
      <c r="E1016" s="66" t="s">
        <v>29438</v>
      </c>
      <c r="F1016" s="307"/>
    </row>
    <row r="1017" spans="1:6" ht="30">
      <c r="A1017" s="66">
        <v>1108</v>
      </c>
      <c r="B1017" s="43" t="s">
        <v>17457</v>
      </c>
      <c r="C1017" s="66" t="s">
        <v>4054</v>
      </c>
      <c r="D1017" s="66" t="s">
        <v>2496</v>
      </c>
      <c r="E1017" s="66" t="s">
        <v>29439</v>
      </c>
      <c r="F1017" s="306"/>
    </row>
    <row r="1018" spans="1:6" ht="30">
      <c r="A1018" s="66">
        <v>1117</v>
      </c>
      <c r="B1018" s="43" t="s">
        <v>17458</v>
      </c>
      <c r="C1018" s="66" t="s">
        <v>4054</v>
      </c>
      <c r="D1018" s="66" t="s">
        <v>2496</v>
      </c>
      <c r="E1018" s="66" t="s">
        <v>24040</v>
      </c>
      <c r="F1018" s="307"/>
    </row>
    <row r="1019" spans="1:6" ht="30">
      <c r="A1019" s="66">
        <v>1118</v>
      </c>
      <c r="B1019" s="43" t="s">
        <v>17459</v>
      </c>
      <c r="C1019" s="66" t="s">
        <v>4054</v>
      </c>
      <c r="D1019" s="66" t="s">
        <v>2496</v>
      </c>
      <c r="E1019" s="66" t="s">
        <v>24875</v>
      </c>
      <c r="F1019" s="306"/>
    </row>
    <row r="1020" spans="1:6" ht="30">
      <c r="A1020" s="66">
        <v>1110</v>
      </c>
      <c r="B1020" s="43" t="s">
        <v>17460</v>
      </c>
      <c r="C1020" s="66" t="s">
        <v>4054</v>
      </c>
      <c r="D1020" s="66" t="s">
        <v>2496</v>
      </c>
      <c r="E1020" s="66" t="s">
        <v>24875</v>
      </c>
      <c r="F1020" s="307"/>
    </row>
    <row r="1021" spans="1:6" ht="45">
      <c r="A1021" s="66">
        <v>12618</v>
      </c>
      <c r="B1021" s="43" t="s">
        <v>17461</v>
      </c>
      <c r="C1021" s="66" t="s">
        <v>4050</v>
      </c>
      <c r="D1021" s="66" t="s">
        <v>4052</v>
      </c>
      <c r="E1021" s="66" t="s">
        <v>24403</v>
      </c>
      <c r="F1021" s="306"/>
    </row>
    <row r="1022" spans="1:6" ht="45">
      <c r="A1022" s="66">
        <v>40871</v>
      </c>
      <c r="B1022" s="43" t="s">
        <v>17462</v>
      </c>
      <c r="C1022" s="66" t="s">
        <v>4054</v>
      </c>
      <c r="D1022" s="66" t="s">
        <v>2496</v>
      </c>
      <c r="E1022" s="66" t="s">
        <v>29440</v>
      </c>
      <c r="F1022" s="307"/>
    </row>
    <row r="1023" spans="1:6" ht="45">
      <c r="A1023" s="66">
        <v>40869</v>
      </c>
      <c r="B1023" s="43" t="s">
        <v>17463</v>
      </c>
      <c r="C1023" s="66" t="s">
        <v>4054</v>
      </c>
      <c r="D1023" s="66" t="s">
        <v>2496</v>
      </c>
      <c r="E1023" s="66" t="s">
        <v>25188</v>
      </c>
      <c r="F1023" s="306"/>
    </row>
    <row r="1024" spans="1:6" ht="45">
      <c r="A1024" s="66">
        <v>40870</v>
      </c>
      <c r="B1024" s="43" t="s">
        <v>17464</v>
      </c>
      <c r="C1024" s="66" t="s">
        <v>4054</v>
      </c>
      <c r="D1024" s="66" t="s">
        <v>2496</v>
      </c>
      <c r="E1024" s="66" t="s">
        <v>29441</v>
      </c>
      <c r="F1024" s="307"/>
    </row>
    <row r="1025" spans="1:6" ht="30">
      <c r="A1025" s="66">
        <v>1109</v>
      </c>
      <c r="B1025" s="43" t="s">
        <v>17465</v>
      </c>
      <c r="C1025" s="66" t="s">
        <v>4054</v>
      </c>
      <c r="D1025" s="66" t="s">
        <v>2496</v>
      </c>
      <c r="E1025" s="66" t="s">
        <v>13741</v>
      </c>
      <c r="F1025" s="306"/>
    </row>
    <row r="1026" spans="1:6" ht="30">
      <c r="A1026" s="66">
        <v>1119</v>
      </c>
      <c r="B1026" s="43" t="s">
        <v>17467</v>
      </c>
      <c r="C1026" s="66" t="s">
        <v>4054</v>
      </c>
      <c r="D1026" s="66" t="s">
        <v>2496</v>
      </c>
      <c r="E1026" s="66" t="s">
        <v>23461</v>
      </c>
      <c r="F1026" s="307"/>
    </row>
    <row r="1027" spans="1:6" ht="45">
      <c r="A1027" s="66">
        <v>13115</v>
      </c>
      <c r="B1027" s="43" t="s">
        <v>17469</v>
      </c>
      <c r="C1027" s="66" t="s">
        <v>4054</v>
      </c>
      <c r="D1027" s="66" t="s">
        <v>2496</v>
      </c>
      <c r="E1027" s="66" t="s">
        <v>23621</v>
      </c>
      <c r="F1027" s="306"/>
    </row>
    <row r="1028" spans="1:6" ht="45">
      <c r="A1028" s="66">
        <v>10541</v>
      </c>
      <c r="B1028" s="43" t="s">
        <v>17470</v>
      </c>
      <c r="C1028" s="66" t="s">
        <v>4054</v>
      </c>
      <c r="D1028" s="66" t="s">
        <v>2496</v>
      </c>
      <c r="E1028" s="66" t="s">
        <v>25874</v>
      </c>
      <c r="F1028" s="307"/>
    </row>
    <row r="1029" spans="1:6" ht="45">
      <c r="A1029" s="66">
        <v>10543</v>
      </c>
      <c r="B1029" s="43" t="s">
        <v>17471</v>
      </c>
      <c r="C1029" s="66" t="s">
        <v>4054</v>
      </c>
      <c r="D1029" s="66" t="s">
        <v>2496</v>
      </c>
      <c r="E1029" s="66" t="s">
        <v>29442</v>
      </c>
      <c r="F1029" s="306"/>
    </row>
    <row r="1030" spans="1:6" ht="45">
      <c r="A1030" s="66">
        <v>10544</v>
      </c>
      <c r="B1030" s="43" t="s">
        <v>17472</v>
      </c>
      <c r="C1030" s="66" t="s">
        <v>4054</v>
      </c>
      <c r="D1030" s="66" t="s">
        <v>2496</v>
      </c>
      <c r="E1030" s="66" t="s">
        <v>29443</v>
      </c>
      <c r="F1030" s="307"/>
    </row>
    <row r="1031" spans="1:6" ht="45">
      <c r="A1031" s="66">
        <v>10545</v>
      </c>
      <c r="B1031" s="43" t="s">
        <v>17473</v>
      </c>
      <c r="C1031" s="66" t="s">
        <v>4054</v>
      </c>
      <c r="D1031" s="66" t="s">
        <v>2496</v>
      </c>
      <c r="E1031" s="66" t="s">
        <v>23865</v>
      </c>
      <c r="F1031" s="306"/>
    </row>
    <row r="1032" spans="1:6" ht="45">
      <c r="A1032" s="66">
        <v>10542</v>
      </c>
      <c r="B1032" s="43" t="s">
        <v>17474</v>
      </c>
      <c r="C1032" s="66" t="s">
        <v>4054</v>
      </c>
      <c r="D1032" s="66" t="s">
        <v>2496</v>
      </c>
      <c r="E1032" s="66" t="s">
        <v>24644</v>
      </c>
      <c r="F1032" s="307"/>
    </row>
    <row r="1033" spans="1:6" ht="30">
      <c r="A1033" s="66">
        <v>38365</v>
      </c>
      <c r="B1033" s="43" t="s">
        <v>17475</v>
      </c>
      <c r="C1033" s="66" t="s">
        <v>4051</v>
      </c>
      <c r="D1033" s="66" t="s">
        <v>2496</v>
      </c>
      <c r="E1033" s="66" t="s">
        <v>13804</v>
      </c>
      <c r="F1033" s="306"/>
    </row>
    <row r="1034" spans="1:6" ht="60">
      <c r="A1034" s="66">
        <v>37745</v>
      </c>
      <c r="B1034" s="43" t="s">
        <v>17476</v>
      </c>
      <c r="C1034" s="66" t="s">
        <v>4050</v>
      </c>
      <c r="D1034" s="66" t="s">
        <v>4049</v>
      </c>
      <c r="E1034" s="66" t="s">
        <v>29444</v>
      </c>
      <c r="F1034" s="307"/>
    </row>
    <row r="1035" spans="1:6" ht="60">
      <c r="A1035" s="66">
        <v>37754</v>
      </c>
      <c r="B1035" s="43" t="s">
        <v>17477</v>
      </c>
      <c r="C1035" s="66" t="s">
        <v>4050</v>
      </c>
      <c r="D1035" s="66" t="s">
        <v>2496</v>
      </c>
      <c r="E1035" s="66" t="s">
        <v>29445</v>
      </c>
      <c r="F1035" s="306"/>
    </row>
    <row r="1036" spans="1:6" ht="60">
      <c r="A1036" s="66">
        <v>37748</v>
      </c>
      <c r="B1036" s="43" t="s">
        <v>17478</v>
      </c>
      <c r="C1036" s="66" t="s">
        <v>4050</v>
      </c>
      <c r="D1036" s="66" t="s">
        <v>2496</v>
      </c>
      <c r="E1036" s="66" t="s">
        <v>29446</v>
      </c>
      <c r="F1036" s="307"/>
    </row>
    <row r="1037" spans="1:6" ht="75">
      <c r="A1037" s="66">
        <v>37761</v>
      </c>
      <c r="B1037" s="43" t="s">
        <v>17479</v>
      </c>
      <c r="C1037" s="66" t="s">
        <v>4050</v>
      </c>
      <c r="D1037" s="66" t="s">
        <v>2496</v>
      </c>
      <c r="E1037" s="66" t="s">
        <v>29447</v>
      </c>
      <c r="F1037" s="306"/>
    </row>
    <row r="1038" spans="1:6" ht="75">
      <c r="A1038" s="66">
        <v>37757</v>
      </c>
      <c r="B1038" s="43" t="s">
        <v>17480</v>
      </c>
      <c r="C1038" s="66" t="s">
        <v>4050</v>
      </c>
      <c r="D1038" s="66" t="s">
        <v>2496</v>
      </c>
      <c r="E1038" s="66" t="s">
        <v>29448</v>
      </c>
      <c r="F1038" s="307"/>
    </row>
    <row r="1039" spans="1:6" ht="75">
      <c r="A1039" s="66">
        <v>37759</v>
      </c>
      <c r="B1039" s="43" t="s">
        <v>17481</v>
      </c>
      <c r="C1039" s="66" t="s">
        <v>4050</v>
      </c>
      <c r="D1039" s="66" t="s">
        <v>2496</v>
      </c>
      <c r="E1039" s="66" t="s">
        <v>29449</v>
      </c>
      <c r="F1039" s="306"/>
    </row>
    <row r="1040" spans="1:6" ht="75">
      <c r="A1040" s="66">
        <v>37766</v>
      </c>
      <c r="B1040" s="43" t="s">
        <v>17482</v>
      </c>
      <c r="C1040" s="66" t="s">
        <v>4050</v>
      </c>
      <c r="D1040" s="66" t="s">
        <v>2496</v>
      </c>
      <c r="E1040" s="66" t="s">
        <v>29450</v>
      </c>
      <c r="F1040" s="307"/>
    </row>
    <row r="1041" spans="1:6" ht="75">
      <c r="A1041" s="66">
        <v>37752</v>
      </c>
      <c r="B1041" s="43" t="s">
        <v>17483</v>
      </c>
      <c r="C1041" s="66" t="s">
        <v>4050</v>
      </c>
      <c r="D1041" s="66" t="s">
        <v>2496</v>
      </c>
      <c r="E1041" s="66" t="s">
        <v>29451</v>
      </c>
      <c r="F1041" s="306"/>
    </row>
    <row r="1042" spans="1:6" ht="75">
      <c r="A1042" s="66">
        <v>37760</v>
      </c>
      <c r="B1042" s="43" t="s">
        <v>17484</v>
      </c>
      <c r="C1042" s="66" t="s">
        <v>4050</v>
      </c>
      <c r="D1042" s="66" t="s">
        <v>2496</v>
      </c>
      <c r="E1042" s="66" t="s">
        <v>29452</v>
      </c>
      <c r="F1042" s="307"/>
    </row>
    <row r="1043" spans="1:6" ht="60">
      <c r="A1043" s="66">
        <v>37765</v>
      </c>
      <c r="B1043" s="43" t="s">
        <v>17485</v>
      </c>
      <c r="C1043" s="66" t="s">
        <v>4050</v>
      </c>
      <c r="D1043" s="66" t="s">
        <v>2496</v>
      </c>
      <c r="E1043" s="66" t="s">
        <v>29453</v>
      </c>
      <c r="F1043" s="306"/>
    </row>
    <row r="1044" spans="1:6" ht="60">
      <c r="A1044" s="66">
        <v>37746</v>
      </c>
      <c r="B1044" s="43" t="s">
        <v>17486</v>
      </c>
      <c r="C1044" s="66" t="s">
        <v>4050</v>
      </c>
      <c r="D1044" s="66" t="s">
        <v>2496</v>
      </c>
      <c r="E1044" s="66" t="s">
        <v>29454</v>
      </c>
      <c r="F1044" s="307"/>
    </row>
    <row r="1045" spans="1:6" ht="60">
      <c r="A1045" s="66">
        <v>37750</v>
      </c>
      <c r="B1045" s="43" t="s">
        <v>17487</v>
      </c>
      <c r="C1045" s="66" t="s">
        <v>4050</v>
      </c>
      <c r="D1045" s="66" t="s">
        <v>2496</v>
      </c>
      <c r="E1045" s="66" t="s">
        <v>29455</v>
      </c>
      <c r="F1045" s="306"/>
    </row>
    <row r="1046" spans="1:6" ht="60">
      <c r="A1046" s="66">
        <v>37753</v>
      </c>
      <c r="B1046" s="43" t="s">
        <v>17488</v>
      </c>
      <c r="C1046" s="66" t="s">
        <v>4050</v>
      </c>
      <c r="D1046" s="66" t="s">
        <v>2496</v>
      </c>
      <c r="E1046" s="66" t="s">
        <v>29456</v>
      </c>
      <c r="F1046" s="307"/>
    </row>
    <row r="1047" spans="1:6" ht="60">
      <c r="A1047" s="66">
        <v>37756</v>
      </c>
      <c r="B1047" s="43" t="s">
        <v>17489</v>
      </c>
      <c r="C1047" s="66" t="s">
        <v>4050</v>
      </c>
      <c r="D1047" s="66" t="s">
        <v>2496</v>
      </c>
      <c r="E1047" s="66" t="s">
        <v>29447</v>
      </c>
      <c r="F1047" s="306"/>
    </row>
    <row r="1048" spans="1:6" ht="75">
      <c r="A1048" s="66">
        <v>37755</v>
      </c>
      <c r="B1048" s="43" t="s">
        <v>17490</v>
      </c>
      <c r="C1048" s="66" t="s">
        <v>4050</v>
      </c>
      <c r="D1048" s="66" t="s">
        <v>2496</v>
      </c>
      <c r="E1048" s="66" t="s">
        <v>29457</v>
      </c>
      <c r="F1048" s="307"/>
    </row>
    <row r="1049" spans="1:6" ht="75">
      <c r="A1049" s="66">
        <v>37758</v>
      </c>
      <c r="B1049" s="43" t="s">
        <v>17491</v>
      </c>
      <c r="C1049" s="66" t="s">
        <v>4050</v>
      </c>
      <c r="D1049" s="66" t="s">
        <v>2496</v>
      </c>
      <c r="E1049" s="66" t="s">
        <v>29458</v>
      </c>
      <c r="F1049" s="306"/>
    </row>
    <row r="1050" spans="1:6" ht="75">
      <c r="A1050" s="66">
        <v>37747</v>
      </c>
      <c r="B1050" s="43" t="s">
        <v>17492</v>
      </c>
      <c r="C1050" s="66" t="s">
        <v>4050</v>
      </c>
      <c r="D1050" s="66" t="s">
        <v>2496</v>
      </c>
      <c r="E1050" s="66" t="s">
        <v>29459</v>
      </c>
      <c r="F1050" s="307"/>
    </row>
    <row r="1051" spans="1:6" ht="75">
      <c r="A1051" s="66">
        <v>37767</v>
      </c>
      <c r="B1051" s="43" t="s">
        <v>17493</v>
      </c>
      <c r="C1051" s="66" t="s">
        <v>4050</v>
      </c>
      <c r="D1051" s="66" t="s">
        <v>2496</v>
      </c>
      <c r="E1051" s="66" t="s">
        <v>29460</v>
      </c>
      <c r="F1051" s="306"/>
    </row>
    <row r="1052" spans="1:6" ht="75">
      <c r="A1052" s="66">
        <v>37751</v>
      </c>
      <c r="B1052" s="43" t="s">
        <v>17494</v>
      </c>
      <c r="C1052" s="66" t="s">
        <v>4050</v>
      </c>
      <c r="D1052" s="66" t="s">
        <v>2496</v>
      </c>
      <c r="E1052" s="66" t="s">
        <v>29460</v>
      </c>
      <c r="F1052" s="307"/>
    </row>
    <row r="1053" spans="1:6" ht="75">
      <c r="A1053" s="66">
        <v>37749</v>
      </c>
      <c r="B1053" s="43" t="s">
        <v>17495</v>
      </c>
      <c r="C1053" s="66" t="s">
        <v>4050</v>
      </c>
      <c r="D1053" s="66" t="s">
        <v>2496</v>
      </c>
      <c r="E1053" s="66" t="s">
        <v>29461</v>
      </c>
      <c r="F1053" s="306"/>
    </row>
    <row r="1054" spans="1:6" ht="30">
      <c r="A1054" s="66">
        <v>1159</v>
      </c>
      <c r="B1054" s="43" t="s">
        <v>25015</v>
      </c>
      <c r="C1054" s="66" t="s">
        <v>4050</v>
      </c>
      <c r="D1054" s="66" t="s">
        <v>2496</v>
      </c>
      <c r="E1054" s="66" t="s">
        <v>29462</v>
      </c>
      <c r="F1054" s="307"/>
    </row>
    <row r="1055" spans="1:6" ht="30">
      <c r="A1055" s="66">
        <v>12114</v>
      </c>
      <c r="B1055" s="43" t="s">
        <v>17496</v>
      </c>
      <c r="C1055" s="66" t="s">
        <v>4050</v>
      </c>
      <c r="D1055" s="66" t="s">
        <v>2496</v>
      </c>
      <c r="E1055" s="66" t="s">
        <v>29463</v>
      </c>
      <c r="F1055" s="306"/>
    </row>
    <row r="1056" spans="1:6" ht="30">
      <c r="A1056" s="66">
        <v>38106</v>
      </c>
      <c r="B1056" s="43" t="s">
        <v>17497</v>
      </c>
      <c r="C1056" s="66" t="s">
        <v>4050</v>
      </c>
      <c r="D1056" s="66" t="s">
        <v>2496</v>
      </c>
      <c r="E1056" s="66" t="s">
        <v>29464</v>
      </c>
      <c r="F1056" s="307"/>
    </row>
    <row r="1057" spans="1:6" ht="45">
      <c r="A1057" s="66">
        <v>38085</v>
      </c>
      <c r="B1057" s="43" t="s">
        <v>17498</v>
      </c>
      <c r="C1057" s="66" t="s">
        <v>4050</v>
      </c>
      <c r="D1057" s="66" t="s">
        <v>2496</v>
      </c>
      <c r="E1057" s="66" t="s">
        <v>19855</v>
      </c>
      <c r="F1057" s="306"/>
    </row>
    <row r="1058" spans="1:6" ht="30">
      <c r="A1058" s="66">
        <v>38599</v>
      </c>
      <c r="B1058" s="43" t="s">
        <v>17500</v>
      </c>
      <c r="C1058" s="66" t="s">
        <v>4050</v>
      </c>
      <c r="D1058" s="66" t="s">
        <v>2496</v>
      </c>
      <c r="E1058" s="66" t="s">
        <v>8610</v>
      </c>
      <c r="F1058" s="307"/>
    </row>
    <row r="1059" spans="1:6" ht="30">
      <c r="A1059" s="66">
        <v>38596</v>
      </c>
      <c r="B1059" s="43" t="s">
        <v>17501</v>
      </c>
      <c r="C1059" s="66" t="s">
        <v>4050</v>
      </c>
      <c r="D1059" s="66" t="s">
        <v>2496</v>
      </c>
      <c r="E1059" s="66" t="s">
        <v>14028</v>
      </c>
      <c r="F1059" s="306"/>
    </row>
    <row r="1060" spans="1:6" ht="30">
      <c r="A1060" s="66">
        <v>38600</v>
      </c>
      <c r="B1060" s="43" t="s">
        <v>17502</v>
      </c>
      <c r="C1060" s="66" t="s">
        <v>4050</v>
      </c>
      <c r="D1060" s="66" t="s">
        <v>2496</v>
      </c>
      <c r="E1060" s="66" t="s">
        <v>8328</v>
      </c>
      <c r="F1060" s="307"/>
    </row>
    <row r="1061" spans="1:6" ht="30">
      <c r="A1061" s="66">
        <v>38597</v>
      </c>
      <c r="B1061" s="43" t="s">
        <v>17503</v>
      </c>
      <c r="C1061" s="66" t="s">
        <v>4050</v>
      </c>
      <c r="D1061" s="66" t="s">
        <v>2496</v>
      </c>
      <c r="E1061" s="66" t="s">
        <v>13694</v>
      </c>
      <c r="F1061" s="306"/>
    </row>
    <row r="1062" spans="1:6" ht="30">
      <c r="A1062" s="66">
        <v>659</v>
      </c>
      <c r="B1062" s="43" t="s">
        <v>17504</v>
      </c>
      <c r="C1062" s="66" t="s">
        <v>4050</v>
      </c>
      <c r="D1062" s="66" t="s">
        <v>2496</v>
      </c>
      <c r="E1062" s="66" t="s">
        <v>12560</v>
      </c>
      <c r="F1062" s="307"/>
    </row>
    <row r="1063" spans="1:6" ht="30">
      <c r="A1063" s="66">
        <v>660</v>
      </c>
      <c r="B1063" s="43" t="s">
        <v>17505</v>
      </c>
      <c r="C1063" s="66" t="s">
        <v>4050</v>
      </c>
      <c r="D1063" s="66" t="s">
        <v>2496</v>
      </c>
      <c r="E1063" s="66" t="s">
        <v>8855</v>
      </c>
      <c r="F1063" s="306"/>
    </row>
    <row r="1064" spans="1:6" ht="30">
      <c r="A1064" s="66">
        <v>658</v>
      </c>
      <c r="B1064" s="43" t="s">
        <v>17506</v>
      </c>
      <c r="C1064" s="66" t="s">
        <v>4050</v>
      </c>
      <c r="D1064" s="66" t="s">
        <v>2496</v>
      </c>
      <c r="E1064" s="66" t="s">
        <v>13407</v>
      </c>
      <c r="F1064" s="307"/>
    </row>
    <row r="1065" spans="1:6" ht="30">
      <c r="A1065" s="66">
        <v>38548</v>
      </c>
      <c r="B1065" s="43" t="s">
        <v>17507</v>
      </c>
      <c r="C1065" s="66" t="s">
        <v>4050</v>
      </c>
      <c r="D1065" s="66" t="s">
        <v>2496</v>
      </c>
      <c r="E1065" s="66" t="s">
        <v>7985</v>
      </c>
      <c r="F1065" s="306"/>
    </row>
    <row r="1066" spans="1:6" ht="30">
      <c r="A1066" s="66">
        <v>34647</v>
      </c>
      <c r="B1066" s="43" t="s">
        <v>17508</v>
      </c>
      <c r="C1066" s="66" t="s">
        <v>4050</v>
      </c>
      <c r="D1066" s="66" t="s">
        <v>2496</v>
      </c>
      <c r="E1066" s="66" t="s">
        <v>9058</v>
      </c>
      <c r="F1066" s="307"/>
    </row>
    <row r="1067" spans="1:6" ht="30">
      <c r="A1067" s="66">
        <v>34649</v>
      </c>
      <c r="B1067" s="43" t="s">
        <v>17509</v>
      </c>
      <c r="C1067" s="66" t="s">
        <v>4050</v>
      </c>
      <c r="D1067" s="66" t="s">
        <v>2496</v>
      </c>
      <c r="E1067" s="66" t="s">
        <v>7876</v>
      </c>
      <c r="F1067" s="306"/>
    </row>
    <row r="1068" spans="1:6" ht="30">
      <c r="A1068" s="66">
        <v>34652</v>
      </c>
      <c r="B1068" s="43" t="s">
        <v>17510</v>
      </c>
      <c r="C1068" s="66" t="s">
        <v>4050</v>
      </c>
      <c r="D1068" s="66" t="s">
        <v>2496</v>
      </c>
      <c r="E1068" s="66" t="s">
        <v>12557</v>
      </c>
      <c r="F1068" s="307"/>
    </row>
    <row r="1069" spans="1:6" ht="30">
      <c r="A1069" s="66">
        <v>34655</v>
      </c>
      <c r="B1069" s="43" t="s">
        <v>17511</v>
      </c>
      <c r="C1069" s="66" t="s">
        <v>4050</v>
      </c>
      <c r="D1069" s="66" t="s">
        <v>2496</v>
      </c>
      <c r="E1069" s="66" t="s">
        <v>8105</v>
      </c>
      <c r="F1069" s="306"/>
    </row>
    <row r="1070" spans="1:6" ht="45">
      <c r="A1070" s="66">
        <v>40607</v>
      </c>
      <c r="B1070" s="43" t="s">
        <v>17512</v>
      </c>
      <c r="C1070" s="66" t="s">
        <v>4050</v>
      </c>
      <c r="D1070" s="66" t="s">
        <v>2496</v>
      </c>
      <c r="E1070" s="66" t="s">
        <v>13777</v>
      </c>
      <c r="F1070" s="307"/>
    </row>
    <row r="1071" spans="1:6" ht="30">
      <c r="A1071" s="66">
        <v>585</v>
      </c>
      <c r="B1071" s="43" t="s">
        <v>17513</v>
      </c>
      <c r="C1071" s="66" t="s">
        <v>4055</v>
      </c>
      <c r="D1071" s="66" t="s">
        <v>2496</v>
      </c>
      <c r="E1071" s="66" t="s">
        <v>25016</v>
      </c>
      <c r="F1071" s="306"/>
    </row>
    <row r="1072" spans="1:6" ht="30">
      <c r="A1072" s="66">
        <v>4777</v>
      </c>
      <c r="B1072" s="43" t="s">
        <v>17514</v>
      </c>
      <c r="C1072" s="66" t="s">
        <v>4055</v>
      </c>
      <c r="D1072" s="66" t="s">
        <v>2496</v>
      </c>
      <c r="E1072" s="66" t="s">
        <v>12213</v>
      </c>
      <c r="F1072" s="307"/>
    </row>
    <row r="1073" spans="1:6" ht="30">
      <c r="A1073" s="66">
        <v>587</v>
      </c>
      <c r="B1073" s="43" t="s">
        <v>17515</v>
      </c>
      <c r="C1073" s="66" t="s">
        <v>4055</v>
      </c>
      <c r="D1073" s="66" t="s">
        <v>2496</v>
      </c>
      <c r="E1073" s="66" t="s">
        <v>23765</v>
      </c>
      <c r="F1073" s="306"/>
    </row>
    <row r="1074" spans="1:6" ht="30">
      <c r="A1074" s="66">
        <v>590</v>
      </c>
      <c r="B1074" s="43" t="s">
        <v>17516</v>
      </c>
      <c r="C1074" s="66" t="s">
        <v>4055</v>
      </c>
      <c r="D1074" s="66" t="s">
        <v>2496</v>
      </c>
      <c r="E1074" s="66" t="s">
        <v>22864</v>
      </c>
      <c r="F1074" s="307"/>
    </row>
    <row r="1075" spans="1:6" ht="30">
      <c r="A1075" s="66">
        <v>592</v>
      </c>
      <c r="B1075" s="43" t="s">
        <v>17517</v>
      </c>
      <c r="C1075" s="66" t="s">
        <v>4055</v>
      </c>
      <c r="D1075" s="66" t="s">
        <v>4049</v>
      </c>
      <c r="E1075" s="66" t="s">
        <v>23765</v>
      </c>
      <c r="F1075" s="306"/>
    </row>
    <row r="1076" spans="1:6" ht="30">
      <c r="A1076" s="66">
        <v>586</v>
      </c>
      <c r="B1076" s="43" t="s">
        <v>17518</v>
      </c>
      <c r="C1076" s="66" t="s">
        <v>4054</v>
      </c>
      <c r="D1076" s="66" t="s">
        <v>2496</v>
      </c>
      <c r="E1076" s="66" t="s">
        <v>14893</v>
      </c>
      <c r="F1076" s="307"/>
    </row>
    <row r="1077" spans="1:6" ht="30">
      <c r="A1077" s="66">
        <v>591</v>
      </c>
      <c r="B1077" s="43" t="s">
        <v>17519</v>
      </c>
      <c r="C1077" s="66" t="s">
        <v>4055</v>
      </c>
      <c r="D1077" s="66" t="s">
        <v>2496</v>
      </c>
      <c r="E1077" s="66" t="s">
        <v>25016</v>
      </c>
      <c r="F1077" s="306"/>
    </row>
    <row r="1078" spans="1:6" ht="30">
      <c r="A1078" s="66">
        <v>588</v>
      </c>
      <c r="B1078" s="43" t="s">
        <v>17520</v>
      </c>
      <c r="C1078" s="66" t="s">
        <v>4054</v>
      </c>
      <c r="D1078" s="66" t="s">
        <v>2496</v>
      </c>
      <c r="E1078" s="66" t="s">
        <v>10652</v>
      </c>
      <c r="F1078" s="307"/>
    </row>
    <row r="1079" spans="1:6" ht="30">
      <c r="A1079" s="66">
        <v>589</v>
      </c>
      <c r="B1079" s="43" t="s">
        <v>17521</v>
      </c>
      <c r="C1079" s="66" t="s">
        <v>4054</v>
      </c>
      <c r="D1079" s="66" t="s">
        <v>2496</v>
      </c>
      <c r="E1079" s="66" t="s">
        <v>23665</v>
      </c>
      <c r="F1079" s="306"/>
    </row>
    <row r="1080" spans="1:6" ht="30">
      <c r="A1080" s="66">
        <v>584</v>
      </c>
      <c r="B1080" s="43" t="s">
        <v>17522</v>
      </c>
      <c r="C1080" s="66" t="s">
        <v>4054</v>
      </c>
      <c r="D1080" s="66" t="s">
        <v>2496</v>
      </c>
      <c r="E1080" s="66" t="s">
        <v>25017</v>
      </c>
      <c r="F1080" s="307"/>
    </row>
    <row r="1081" spans="1:6">
      <c r="A1081" s="66">
        <v>4912</v>
      </c>
      <c r="B1081" s="43" t="s">
        <v>17523</v>
      </c>
      <c r="C1081" s="66" t="s">
        <v>4055</v>
      </c>
      <c r="D1081" s="66" t="s">
        <v>2496</v>
      </c>
      <c r="E1081" s="66" t="s">
        <v>13697</v>
      </c>
      <c r="F1081" s="306"/>
    </row>
    <row r="1082" spans="1:6" ht="30">
      <c r="A1082" s="66">
        <v>574</v>
      </c>
      <c r="B1082" s="43" t="s">
        <v>17524</v>
      </c>
      <c r="C1082" s="66" t="s">
        <v>4054</v>
      </c>
      <c r="D1082" s="66" t="s">
        <v>2496</v>
      </c>
      <c r="E1082" s="66" t="s">
        <v>14860</v>
      </c>
      <c r="F1082" s="307"/>
    </row>
    <row r="1083" spans="1:6" ht="30">
      <c r="A1083" s="66">
        <v>567</v>
      </c>
      <c r="B1083" s="43" t="s">
        <v>17525</v>
      </c>
      <c r="C1083" s="66" t="s">
        <v>4054</v>
      </c>
      <c r="D1083" s="66" t="s">
        <v>2496</v>
      </c>
      <c r="E1083" s="66" t="s">
        <v>10805</v>
      </c>
      <c r="F1083" s="306"/>
    </row>
    <row r="1084" spans="1:6" ht="30">
      <c r="A1084" s="66">
        <v>568</v>
      </c>
      <c r="B1084" s="43" t="s">
        <v>17526</v>
      </c>
      <c r="C1084" s="66" t="s">
        <v>4054</v>
      </c>
      <c r="D1084" s="66" t="s">
        <v>2496</v>
      </c>
      <c r="E1084" s="66" t="s">
        <v>24855</v>
      </c>
      <c r="F1084" s="307"/>
    </row>
    <row r="1085" spans="1:6" ht="30">
      <c r="A1085" s="66">
        <v>569</v>
      </c>
      <c r="B1085" s="43" t="s">
        <v>17527</v>
      </c>
      <c r="C1085" s="66" t="s">
        <v>4055</v>
      </c>
      <c r="D1085" s="66" t="s">
        <v>2496</v>
      </c>
      <c r="E1085" s="66" t="s">
        <v>8280</v>
      </c>
      <c r="F1085" s="306"/>
    </row>
    <row r="1086" spans="1:6" ht="30">
      <c r="A1086" s="66">
        <v>1165</v>
      </c>
      <c r="B1086" s="43" t="s">
        <v>17528</v>
      </c>
      <c r="C1086" s="66" t="s">
        <v>4050</v>
      </c>
      <c r="D1086" s="66" t="s">
        <v>2496</v>
      </c>
      <c r="E1086" s="66" t="s">
        <v>8023</v>
      </c>
      <c r="F1086" s="307"/>
    </row>
    <row r="1087" spans="1:6" ht="30">
      <c r="A1087" s="66">
        <v>1164</v>
      </c>
      <c r="B1087" s="43" t="s">
        <v>17529</v>
      </c>
      <c r="C1087" s="66" t="s">
        <v>4050</v>
      </c>
      <c r="D1087" s="66" t="s">
        <v>2496</v>
      </c>
      <c r="E1087" s="66" t="s">
        <v>29465</v>
      </c>
      <c r="F1087" s="306"/>
    </row>
    <row r="1088" spans="1:6" ht="30">
      <c r="A1088" s="66">
        <v>1162</v>
      </c>
      <c r="B1088" s="43" t="s">
        <v>17530</v>
      </c>
      <c r="C1088" s="66" t="s">
        <v>4050</v>
      </c>
      <c r="D1088" s="66" t="s">
        <v>2496</v>
      </c>
      <c r="E1088" s="66" t="s">
        <v>24642</v>
      </c>
      <c r="F1088" s="307"/>
    </row>
    <row r="1089" spans="1:6" ht="30">
      <c r="A1089" s="66">
        <v>12395</v>
      </c>
      <c r="B1089" s="43" t="s">
        <v>17531</v>
      </c>
      <c r="C1089" s="66" t="s">
        <v>4050</v>
      </c>
      <c r="D1089" s="66" t="s">
        <v>2496</v>
      </c>
      <c r="E1089" s="66" t="s">
        <v>8799</v>
      </c>
      <c r="F1089" s="306"/>
    </row>
    <row r="1090" spans="1:6" ht="30">
      <c r="A1090" s="66">
        <v>1170</v>
      </c>
      <c r="B1090" s="43" t="s">
        <v>17532</v>
      </c>
      <c r="C1090" s="66" t="s">
        <v>4050</v>
      </c>
      <c r="D1090" s="66" t="s">
        <v>2496</v>
      </c>
      <c r="E1090" s="66" t="s">
        <v>12720</v>
      </c>
      <c r="F1090" s="307"/>
    </row>
    <row r="1091" spans="1:6" ht="30">
      <c r="A1091" s="66">
        <v>1169</v>
      </c>
      <c r="B1091" s="43" t="s">
        <v>17533</v>
      </c>
      <c r="C1091" s="66" t="s">
        <v>4050</v>
      </c>
      <c r="D1091" s="66" t="s">
        <v>2496</v>
      </c>
      <c r="E1091" s="66" t="s">
        <v>29466</v>
      </c>
      <c r="F1091" s="306"/>
    </row>
    <row r="1092" spans="1:6" ht="30">
      <c r="A1092" s="66">
        <v>1166</v>
      </c>
      <c r="B1092" s="43" t="s">
        <v>17534</v>
      </c>
      <c r="C1092" s="66" t="s">
        <v>4050</v>
      </c>
      <c r="D1092" s="66" t="s">
        <v>2496</v>
      </c>
      <c r="E1092" s="66" t="s">
        <v>24904</v>
      </c>
      <c r="F1092" s="307"/>
    </row>
    <row r="1093" spans="1:6" ht="30">
      <c r="A1093" s="66">
        <v>1163</v>
      </c>
      <c r="B1093" s="43" t="s">
        <v>17535</v>
      </c>
      <c r="C1093" s="66" t="s">
        <v>4050</v>
      </c>
      <c r="D1093" s="66" t="s">
        <v>2496</v>
      </c>
      <c r="E1093" s="66" t="s">
        <v>9912</v>
      </c>
      <c r="F1093" s="306"/>
    </row>
    <row r="1094" spans="1:6" ht="30">
      <c r="A1094" s="66">
        <v>12396</v>
      </c>
      <c r="B1094" s="43" t="s">
        <v>17536</v>
      </c>
      <c r="C1094" s="66" t="s">
        <v>4050</v>
      </c>
      <c r="D1094" s="66" t="s">
        <v>2496</v>
      </c>
      <c r="E1094" s="66" t="s">
        <v>8799</v>
      </c>
      <c r="F1094" s="307"/>
    </row>
    <row r="1095" spans="1:6" ht="30">
      <c r="A1095" s="66">
        <v>1168</v>
      </c>
      <c r="B1095" s="43" t="s">
        <v>17537</v>
      </c>
      <c r="C1095" s="66" t="s">
        <v>4050</v>
      </c>
      <c r="D1095" s="66" t="s">
        <v>2496</v>
      </c>
      <c r="E1095" s="66" t="s">
        <v>29467</v>
      </c>
      <c r="F1095" s="306"/>
    </row>
    <row r="1096" spans="1:6" ht="30">
      <c r="A1096" s="66">
        <v>1167</v>
      </c>
      <c r="B1096" s="43" t="s">
        <v>17538</v>
      </c>
      <c r="C1096" s="66" t="s">
        <v>4050</v>
      </c>
      <c r="D1096" s="66" t="s">
        <v>2496</v>
      </c>
      <c r="E1096" s="66" t="s">
        <v>29468</v>
      </c>
      <c r="F1096" s="307"/>
    </row>
    <row r="1097" spans="1:6" ht="30">
      <c r="A1097" s="66">
        <v>36331</v>
      </c>
      <c r="B1097" s="43" t="s">
        <v>17539</v>
      </c>
      <c r="C1097" s="66" t="s">
        <v>4050</v>
      </c>
      <c r="D1097" s="66" t="s">
        <v>4052</v>
      </c>
      <c r="E1097" s="66" t="s">
        <v>7985</v>
      </c>
      <c r="F1097" s="306"/>
    </row>
    <row r="1098" spans="1:6" ht="30">
      <c r="A1098" s="66">
        <v>36346</v>
      </c>
      <c r="B1098" s="43" t="s">
        <v>17540</v>
      </c>
      <c r="C1098" s="66" t="s">
        <v>4050</v>
      </c>
      <c r="D1098" s="66" t="s">
        <v>4052</v>
      </c>
      <c r="E1098" s="66" t="s">
        <v>8153</v>
      </c>
      <c r="F1098" s="307"/>
    </row>
    <row r="1099" spans="1:6" ht="30">
      <c r="A1099" s="66">
        <v>1210</v>
      </c>
      <c r="B1099" s="43" t="s">
        <v>17541</v>
      </c>
      <c r="C1099" s="66" t="s">
        <v>4050</v>
      </c>
      <c r="D1099" s="66" t="s">
        <v>2496</v>
      </c>
      <c r="E1099" s="66" t="s">
        <v>22482</v>
      </c>
      <c r="F1099" s="306"/>
    </row>
    <row r="1100" spans="1:6" ht="30">
      <c r="A1100" s="66">
        <v>1203</v>
      </c>
      <c r="B1100" s="43" t="s">
        <v>17542</v>
      </c>
      <c r="C1100" s="66" t="s">
        <v>4050</v>
      </c>
      <c r="D1100" s="66" t="s">
        <v>2496</v>
      </c>
      <c r="E1100" s="66" t="s">
        <v>13715</v>
      </c>
      <c r="F1100" s="307"/>
    </row>
    <row r="1101" spans="1:6" ht="30">
      <c r="A1101" s="66">
        <v>1197</v>
      </c>
      <c r="B1101" s="43" t="s">
        <v>17543</v>
      </c>
      <c r="C1101" s="66" t="s">
        <v>4050</v>
      </c>
      <c r="D1101" s="66" t="s">
        <v>2496</v>
      </c>
      <c r="E1101" s="66" t="s">
        <v>13838</v>
      </c>
      <c r="F1101" s="306"/>
    </row>
    <row r="1102" spans="1:6" ht="30">
      <c r="A1102" s="66">
        <v>1202</v>
      </c>
      <c r="B1102" s="43" t="s">
        <v>17544</v>
      </c>
      <c r="C1102" s="66" t="s">
        <v>4050</v>
      </c>
      <c r="D1102" s="66" t="s">
        <v>2496</v>
      </c>
      <c r="E1102" s="66" t="s">
        <v>8110</v>
      </c>
      <c r="F1102" s="307"/>
    </row>
    <row r="1103" spans="1:6" ht="30">
      <c r="A1103" s="66">
        <v>1188</v>
      </c>
      <c r="B1103" s="43" t="s">
        <v>17545</v>
      </c>
      <c r="C1103" s="66" t="s">
        <v>4050</v>
      </c>
      <c r="D1103" s="66" t="s">
        <v>2496</v>
      </c>
      <c r="E1103" s="66" t="s">
        <v>23844</v>
      </c>
      <c r="F1103" s="306"/>
    </row>
    <row r="1104" spans="1:6">
      <c r="A1104" s="66">
        <v>1211</v>
      </c>
      <c r="B1104" s="43" t="s">
        <v>17546</v>
      </c>
      <c r="C1104" s="66" t="s">
        <v>4050</v>
      </c>
      <c r="D1104" s="66" t="s">
        <v>2496</v>
      </c>
      <c r="E1104" s="66" t="s">
        <v>22080</v>
      </c>
      <c r="F1104" s="307"/>
    </row>
    <row r="1105" spans="1:6" ht="30">
      <c r="A1105" s="66">
        <v>1198</v>
      </c>
      <c r="B1105" s="43" t="s">
        <v>17547</v>
      </c>
      <c r="C1105" s="66" t="s">
        <v>4050</v>
      </c>
      <c r="D1105" s="66" t="s">
        <v>2496</v>
      </c>
      <c r="E1105" s="66" t="s">
        <v>8855</v>
      </c>
      <c r="F1105" s="306"/>
    </row>
    <row r="1106" spans="1:6">
      <c r="A1106" s="66">
        <v>1199</v>
      </c>
      <c r="B1106" s="43" t="s">
        <v>17548</v>
      </c>
      <c r="C1106" s="66" t="s">
        <v>4050</v>
      </c>
      <c r="D1106" s="66" t="s">
        <v>2496</v>
      </c>
      <c r="E1106" s="66" t="s">
        <v>23529</v>
      </c>
      <c r="F1106" s="307"/>
    </row>
    <row r="1107" spans="1:6" ht="30">
      <c r="A1107" s="66">
        <v>20088</v>
      </c>
      <c r="B1107" s="43" t="s">
        <v>17549</v>
      </c>
      <c r="C1107" s="66" t="s">
        <v>4050</v>
      </c>
      <c r="D1107" s="66" t="s">
        <v>2496</v>
      </c>
      <c r="E1107" s="66" t="s">
        <v>24732</v>
      </c>
      <c r="F1107" s="306"/>
    </row>
    <row r="1108" spans="1:6" ht="30">
      <c r="A1108" s="66">
        <v>20089</v>
      </c>
      <c r="B1108" s="43" t="s">
        <v>17550</v>
      </c>
      <c r="C1108" s="66" t="s">
        <v>4050</v>
      </c>
      <c r="D1108" s="66" t="s">
        <v>2496</v>
      </c>
      <c r="E1108" s="66" t="s">
        <v>29469</v>
      </c>
      <c r="F1108" s="307"/>
    </row>
    <row r="1109" spans="1:6" ht="30">
      <c r="A1109" s="66">
        <v>20087</v>
      </c>
      <c r="B1109" s="43" t="s">
        <v>17551</v>
      </c>
      <c r="C1109" s="66" t="s">
        <v>4050</v>
      </c>
      <c r="D1109" s="66" t="s">
        <v>2496</v>
      </c>
      <c r="E1109" s="66" t="s">
        <v>10266</v>
      </c>
      <c r="F1109" s="306"/>
    </row>
    <row r="1110" spans="1:6" ht="30">
      <c r="A1110" s="66">
        <v>1200</v>
      </c>
      <c r="B1110" s="43" t="s">
        <v>17552</v>
      </c>
      <c r="C1110" s="66" t="s">
        <v>4050</v>
      </c>
      <c r="D1110" s="66" t="s">
        <v>2496</v>
      </c>
      <c r="E1110" s="66" t="s">
        <v>26860</v>
      </c>
      <c r="F1110" s="307"/>
    </row>
    <row r="1111" spans="1:6" ht="30">
      <c r="A1111" s="66">
        <v>12909</v>
      </c>
      <c r="B1111" s="43" t="s">
        <v>17553</v>
      </c>
      <c r="C1111" s="66" t="s">
        <v>4050</v>
      </c>
      <c r="D1111" s="66" t="s">
        <v>2496</v>
      </c>
      <c r="E1111" s="66" t="s">
        <v>13735</v>
      </c>
      <c r="F1111" s="306"/>
    </row>
    <row r="1112" spans="1:6" ht="30">
      <c r="A1112" s="66">
        <v>12910</v>
      </c>
      <c r="B1112" s="43" t="s">
        <v>17554</v>
      </c>
      <c r="C1112" s="66" t="s">
        <v>4050</v>
      </c>
      <c r="D1112" s="66" t="s">
        <v>2496</v>
      </c>
      <c r="E1112" s="66" t="s">
        <v>13932</v>
      </c>
      <c r="F1112" s="307"/>
    </row>
    <row r="1113" spans="1:6" ht="30">
      <c r="A1113" s="66">
        <v>1184</v>
      </c>
      <c r="B1113" s="43" t="s">
        <v>17555</v>
      </c>
      <c r="C1113" s="66" t="s">
        <v>4050</v>
      </c>
      <c r="D1113" s="66" t="s">
        <v>2496</v>
      </c>
      <c r="E1113" s="66" t="s">
        <v>22459</v>
      </c>
      <c r="F1113" s="306"/>
    </row>
    <row r="1114" spans="1:6" ht="30">
      <c r="A1114" s="66">
        <v>1191</v>
      </c>
      <c r="B1114" s="43" t="s">
        <v>17556</v>
      </c>
      <c r="C1114" s="66" t="s">
        <v>4050</v>
      </c>
      <c r="D1114" s="66" t="s">
        <v>2496</v>
      </c>
      <c r="E1114" s="66" t="s">
        <v>8419</v>
      </c>
      <c r="F1114" s="307"/>
    </row>
    <row r="1115" spans="1:6" ht="30">
      <c r="A1115" s="66">
        <v>1185</v>
      </c>
      <c r="B1115" s="43" t="s">
        <v>17557</v>
      </c>
      <c r="C1115" s="66" t="s">
        <v>4050</v>
      </c>
      <c r="D1115" s="66" t="s">
        <v>2496</v>
      </c>
      <c r="E1115" s="66" t="s">
        <v>8982</v>
      </c>
      <c r="F1115" s="306"/>
    </row>
    <row r="1116" spans="1:6" ht="30">
      <c r="A1116" s="66">
        <v>1189</v>
      </c>
      <c r="B1116" s="43" t="s">
        <v>17558</v>
      </c>
      <c r="C1116" s="66" t="s">
        <v>4050</v>
      </c>
      <c r="D1116" s="66" t="s">
        <v>2496</v>
      </c>
      <c r="E1116" s="66" t="s">
        <v>9013</v>
      </c>
      <c r="F1116" s="307"/>
    </row>
    <row r="1117" spans="1:6" ht="30">
      <c r="A1117" s="66">
        <v>1193</v>
      </c>
      <c r="B1117" s="43" t="s">
        <v>17559</v>
      </c>
      <c r="C1117" s="66" t="s">
        <v>4050</v>
      </c>
      <c r="D1117" s="66" t="s">
        <v>2496</v>
      </c>
      <c r="E1117" s="66" t="s">
        <v>20692</v>
      </c>
      <c r="F1117" s="306"/>
    </row>
    <row r="1118" spans="1:6" ht="30">
      <c r="A1118" s="66">
        <v>1194</v>
      </c>
      <c r="B1118" s="43" t="s">
        <v>17560</v>
      </c>
      <c r="C1118" s="66" t="s">
        <v>4050</v>
      </c>
      <c r="D1118" s="66" t="s">
        <v>2496</v>
      </c>
      <c r="E1118" s="66" t="s">
        <v>12603</v>
      </c>
      <c r="F1118" s="307"/>
    </row>
    <row r="1119" spans="1:6" ht="30">
      <c r="A1119" s="66">
        <v>1195</v>
      </c>
      <c r="B1119" s="43" t="s">
        <v>17561</v>
      </c>
      <c r="C1119" s="66" t="s">
        <v>4050</v>
      </c>
      <c r="D1119" s="66" t="s">
        <v>2496</v>
      </c>
      <c r="E1119" s="66" t="s">
        <v>11786</v>
      </c>
      <c r="F1119" s="306"/>
    </row>
    <row r="1120" spans="1:6" ht="30">
      <c r="A1120" s="66">
        <v>1204</v>
      </c>
      <c r="B1120" s="43" t="s">
        <v>17562</v>
      </c>
      <c r="C1120" s="66" t="s">
        <v>4050</v>
      </c>
      <c r="D1120" s="66" t="s">
        <v>2496</v>
      </c>
      <c r="E1120" s="66" t="s">
        <v>23595</v>
      </c>
      <c r="F1120" s="307"/>
    </row>
    <row r="1121" spans="1:6" ht="30">
      <c r="A1121" s="66">
        <v>1205</v>
      </c>
      <c r="B1121" s="43" t="s">
        <v>17563</v>
      </c>
      <c r="C1121" s="66" t="s">
        <v>4050</v>
      </c>
      <c r="D1121" s="66" t="s">
        <v>2496</v>
      </c>
      <c r="E1121" s="66" t="s">
        <v>23845</v>
      </c>
      <c r="F1121" s="306"/>
    </row>
    <row r="1122" spans="1:6" ht="30">
      <c r="A1122" s="66">
        <v>1207</v>
      </c>
      <c r="B1122" s="43" t="s">
        <v>17564</v>
      </c>
      <c r="C1122" s="66" t="s">
        <v>4050</v>
      </c>
      <c r="D1122" s="66" t="s">
        <v>4052</v>
      </c>
      <c r="E1122" s="66" t="s">
        <v>29470</v>
      </c>
      <c r="F1122" s="307"/>
    </row>
    <row r="1123" spans="1:6" ht="30">
      <c r="A1123" s="66">
        <v>1206</v>
      </c>
      <c r="B1123" s="43" t="s">
        <v>17565</v>
      </c>
      <c r="C1123" s="66" t="s">
        <v>4050</v>
      </c>
      <c r="D1123" s="66" t="s">
        <v>4052</v>
      </c>
      <c r="E1123" s="66" t="s">
        <v>12603</v>
      </c>
      <c r="F1123" s="306"/>
    </row>
    <row r="1124" spans="1:6" ht="30">
      <c r="A1124" s="66">
        <v>1183</v>
      </c>
      <c r="B1124" s="43" t="s">
        <v>17566</v>
      </c>
      <c r="C1124" s="66" t="s">
        <v>4050</v>
      </c>
      <c r="D1124" s="66" t="s">
        <v>4052</v>
      </c>
      <c r="E1124" s="66" t="s">
        <v>29471</v>
      </c>
      <c r="F1124" s="307"/>
    </row>
    <row r="1125" spans="1:6" ht="30">
      <c r="A1125" s="66">
        <v>42685</v>
      </c>
      <c r="B1125" s="43" t="s">
        <v>22674</v>
      </c>
      <c r="C1125" s="66" t="s">
        <v>4050</v>
      </c>
      <c r="D1125" s="66" t="s">
        <v>4052</v>
      </c>
      <c r="E1125" s="66" t="s">
        <v>23627</v>
      </c>
      <c r="F1125" s="306"/>
    </row>
    <row r="1126" spans="1:6" ht="30">
      <c r="A1126" s="66">
        <v>42686</v>
      </c>
      <c r="B1126" s="43" t="s">
        <v>22675</v>
      </c>
      <c r="C1126" s="66" t="s">
        <v>4050</v>
      </c>
      <c r="D1126" s="66" t="s">
        <v>4052</v>
      </c>
      <c r="E1126" s="66" t="s">
        <v>29472</v>
      </c>
      <c r="F1126" s="307"/>
    </row>
    <row r="1127" spans="1:6" ht="30">
      <c r="A1127" s="66">
        <v>12894</v>
      </c>
      <c r="B1127" s="43" t="s">
        <v>17567</v>
      </c>
      <c r="C1127" s="66" t="s">
        <v>4050</v>
      </c>
      <c r="D1127" s="66" t="s">
        <v>2496</v>
      </c>
      <c r="E1127" s="66" t="s">
        <v>23470</v>
      </c>
      <c r="F1127" s="306"/>
    </row>
    <row r="1128" spans="1:6" ht="45">
      <c r="A1128" s="66">
        <v>12895</v>
      </c>
      <c r="B1128" s="43" t="s">
        <v>17568</v>
      </c>
      <c r="C1128" s="66" t="s">
        <v>4050</v>
      </c>
      <c r="D1128" s="66" t="s">
        <v>4049</v>
      </c>
      <c r="E1128" s="66" t="s">
        <v>13725</v>
      </c>
      <c r="F1128" s="307"/>
    </row>
    <row r="1129" spans="1:6" ht="60">
      <c r="A1129" s="66">
        <v>1631</v>
      </c>
      <c r="B1129" s="43" t="s">
        <v>17569</v>
      </c>
      <c r="C1129" s="66" t="s">
        <v>4050</v>
      </c>
      <c r="D1129" s="66" t="s">
        <v>2496</v>
      </c>
      <c r="E1129" s="66" t="s">
        <v>29473</v>
      </c>
      <c r="F1129" s="306"/>
    </row>
    <row r="1130" spans="1:6" ht="60">
      <c r="A1130" s="66">
        <v>1633</v>
      </c>
      <c r="B1130" s="43" t="s">
        <v>17570</v>
      </c>
      <c r="C1130" s="66" t="s">
        <v>4050</v>
      </c>
      <c r="D1130" s="66" t="s">
        <v>2496</v>
      </c>
      <c r="E1130" s="66" t="s">
        <v>29474</v>
      </c>
      <c r="F1130" s="307"/>
    </row>
    <row r="1131" spans="1:6" ht="30">
      <c r="A1131" s="66">
        <v>10818</v>
      </c>
      <c r="B1131" s="43" t="s">
        <v>17571</v>
      </c>
      <c r="C1131" s="66" t="s">
        <v>4055</v>
      </c>
      <c r="D1131" s="66" t="s">
        <v>2496</v>
      </c>
      <c r="E1131" s="66" t="s">
        <v>13222</v>
      </c>
      <c r="F1131" s="306"/>
    </row>
    <row r="1132" spans="1:6" ht="90">
      <c r="A1132" s="66">
        <v>39359</v>
      </c>
      <c r="B1132" s="43" t="s">
        <v>17572</v>
      </c>
      <c r="C1132" s="66" t="s">
        <v>4050</v>
      </c>
      <c r="D1132" s="66" t="s">
        <v>4052</v>
      </c>
      <c r="E1132" s="66" t="s">
        <v>25188</v>
      </c>
      <c r="F1132" s="307"/>
    </row>
    <row r="1133" spans="1:6" ht="90">
      <c r="A1133" s="66">
        <v>39360</v>
      </c>
      <c r="B1133" s="43" t="s">
        <v>17573</v>
      </c>
      <c r="C1133" s="66" t="s">
        <v>4050</v>
      </c>
      <c r="D1133" s="66" t="s">
        <v>4052</v>
      </c>
      <c r="E1133" s="66" t="s">
        <v>26870</v>
      </c>
      <c r="F1133" s="306"/>
    </row>
    <row r="1134" spans="1:6" ht="45">
      <c r="A1134" s="66">
        <v>10710</v>
      </c>
      <c r="B1134" s="43" t="s">
        <v>17574</v>
      </c>
      <c r="C1134" s="66" t="s">
        <v>4051</v>
      </c>
      <c r="D1134" s="66" t="s">
        <v>4052</v>
      </c>
      <c r="E1134" s="66" t="s">
        <v>24946</v>
      </c>
      <c r="F1134" s="307"/>
    </row>
    <row r="1135" spans="1:6" ht="45">
      <c r="A1135" s="66">
        <v>10709</v>
      </c>
      <c r="B1135" s="43" t="s">
        <v>17575</v>
      </c>
      <c r="C1135" s="66" t="s">
        <v>4051</v>
      </c>
      <c r="D1135" s="66" t="s">
        <v>4052</v>
      </c>
      <c r="E1135" s="66" t="s">
        <v>29475</v>
      </c>
      <c r="F1135" s="306"/>
    </row>
    <row r="1136" spans="1:6" ht="45">
      <c r="A1136" s="66">
        <v>39636</v>
      </c>
      <c r="B1136" s="43" t="s">
        <v>17576</v>
      </c>
      <c r="C1136" s="66" t="s">
        <v>4051</v>
      </c>
      <c r="D1136" s="66" t="s">
        <v>4052</v>
      </c>
      <c r="E1136" s="66" t="s">
        <v>29476</v>
      </c>
      <c r="F1136" s="307"/>
    </row>
    <row r="1137" spans="1:6" ht="45">
      <c r="A1137" s="66">
        <v>10708</v>
      </c>
      <c r="B1137" s="43" t="s">
        <v>17577</v>
      </c>
      <c r="C1137" s="66" t="s">
        <v>4051</v>
      </c>
      <c r="D1137" s="66" t="s">
        <v>4052</v>
      </c>
      <c r="E1137" s="66" t="s">
        <v>23417</v>
      </c>
      <c r="F1137" s="306"/>
    </row>
    <row r="1138" spans="1:6" ht="45">
      <c r="A1138" s="66">
        <v>39635</v>
      </c>
      <c r="B1138" s="43" t="s">
        <v>17578</v>
      </c>
      <c r="C1138" s="66" t="s">
        <v>4051</v>
      </c>
      <c r="D1138" s="66" t="s">
        <v>4052</v>
      </c>
      <c r="E1138" s="66" t="s">
        <v>29477</v>
      </c>
      <c r="F1138" s="307"/>
    </row>
    <row r="1139" spans="1:6">
      <c r="A1139" s="66">
        <v>6117</v>
      </c>
      <c r="B1139" s="43" t="s">
        <v>17579</v>
      </c>
      <c r="C1139" s="66" t="s">
        <v>4048</v>
      </c>
      <c r="D1139" s="66" t="s">
        <v>2496</v>
      </c>
      <c r="E1139" s="66" t="s">
        <v>24705</v>
      </c>
      <c r="F1139" s="306"/>
    </row>
    <row r="1140" spans="1:6">
      <c r="A1140" s="66">
        <v>40913</v>
      </c>
      <c r="B1140" s="43" t="s">
        <v>17580</v>
      </c>
      <c r="C1140" s="66" t="s">
        <v>4059</v>
      </c>
      <c r="D1140" s="66" t="s">
        <v>2496</v>
      </c>
      <c r="E1140" s="66" t="s">
        <v>29478</v>
      </c>
      <c r="F1140" s="307"/>
    </row>
    <row r="1141" spans="1:6">
      <c r="A1141" s="66">
        <v>1214</v>
      </c>
      <c r="B1141" s="43" t="s">
        <v>17581</v>
      </c>
      <c r="C1141" s="66" t="s">
        <v>4048</v>
      </c>
      <c r="D1141" s="66" t="s">
        <v>2496</v>
      </c>
      <c r="E1141" s="66" t="s">
        <v>25006</v>
      </c>
      <c r="F1141" s="306"/>
    </row>
    <row r="1142" spans="1:6">
      <c r="A1142" s="66">
        <v>40915</v>
      </c>
      <c r="B1142" s="43" t="s">
        <v>17582</v>
      </c>
      <c r="C1142" s="66" t="s">
        <v>4059</v>
      </c>
      <c r="D1142" s="66" t="s">
        <v>2496</v>
      </c>
      <c r="E1142" s="66" t="s">
        <v>29479</v>
      </c>
      <c r="F1142" s="307"/>
    </row>
    <row r="1143" spans="1:6">
      <c r="A1143" s="66">
        <v>1213</v>
      </c>
      <c r="B1143" s="43" t="s">
        <v>17583</v>
      </c>
      <c r="C1143" s="66" t="s">
        <v>4048</v>
      </c>
      <c r="D1143" s="66" t="s">
        <v>4049</v>
      </c>
      <c r="E1143" s="66" t="s">
        <v>23982</v>
      </c>
      <c r="F1143" s="306"/>
    </row>
    <row r="1144" spans="1:6">
      <c r="A1144" s="66">
        <v>40914</v>
      </c>
      <c r="B1144" s="43" t="s">
        <v>17584</v>
      </c>
      <c r="C1144" s="66" t="s">
        <v>4059</v>
      </c>
      <c r="D1144" s="66" t="s">
        <v>2496</v>
      </c>
      <c r="E1144" s="66" t="s">
        <v>29238</v>
      </c>
      <c r="F1144" s="307"/>
    </row>
    <row r="1145" spans="1:6" ht="45">
      <c r="A1145" s="66">
        <v>5091</v>
      </c>
      <c r="B1145" s="43" t="s">
        <v>17585</v>
      </c>
      <c r="C1145" s="66" t="s">
        <v>4050</v>
      </c>
      <c r="D1145" s="66" t="s">
        <v>2496</v>
      </c>
      <c r="E1145" s="66" t="s">
        <v>8502</v>
      </c>
      <c r="F1145" s="306"/>
    </row>
    <row r="1146" spans="1:6" ht="60">
      <c r="A1146" s="66">
        <v>14615</v>
      </c>
      <c r="B1146" s="43" t="s">
        <v>17586</v>
      </c>
      <c r="C1146" s="66" t="s">
        <v>4050</v>
      </c>
      <c r="D1146" s="66" t="s">
        <v>4052</v>
      </c>
      <c r="E1146" s="66" t="s">
        <v>29480</v>
      </c>
      <c r="F1146" s="307"/>
    </row>
    <row r="1147" spans="1:6" ht="30">
      <c r="A1147" s="66">
        <v>2711</v>
      </c>
      <c r="B1147" s="43" t="s">
        <v>17587</v>
      </c>
      <c r="C1147" s="66" t="s">
        <v>4050</v>
      </c>
      <c r="D1147" s="66" t="s">
        <v>4049</v>
      </c>
      <c r="E1147" s="66" t="s">
        <v>24821</v>
      </c>
      <c r="F1147" s="306"/>
    </row>
    <row r="1148" spans="1:6" ht="75">
      <c r="A1148" s="66">
        <v>37727</v>
      </c>
      <c r="B1148" s="43" t="s">
        <v>17588</v>
      </c>
      <c r="C1148" s="66" t="s">
        <v>4050</v>
      </c>
      <c r="D1148" s="66" t="s">
        <v>4049</v>
      </c>
      <c r="E1148" s="66" t="s">
        <v>17589</v>
      </c>
      <c r="F1148" s="307"/>
    </row>
    <row r="1149" spans="1:6" ht="60">
      <c r="A1149" s="66">
        <v>37728</v>
      </c>
      <c r="B1149" s="43" t="s">
        <v>17590</v>
      </c>
      <c r="C1149" s="66" t="s">
        <v>4050</v>
      </c>
      <c r="D1149" s="66" t="s">
        <v>2496</v>
      </c>
      <c r="E1149" s="66" t="s">
        <v>17591</v>
      </c>
      <c r="F1149" s="306"/>
    </row>
    <row r="1150" spans="1:6" ht="60">
      <c r="A1150" s="66">
        <v>37729</v>
      </c>
      <c r="B1150" s="43" t="s">
        <v>17592</v>
      </c>
      <c r="C1150" s="66" t="s">
        <v>4050</v>
      </c>
      <c r="D1150" s="66" t="s">
        <v>2496</v>
      </c>
      <c r="E1150" s="66" t="s">
        <v>17593</v>
      </c>
      <c r="F1150" s="307"/>
    </row>
    <row r="1151" spans="1:6" ht="60">
      <c r="A1151" s="66">
        <v>37730</v>
      </c>
      <c r="B1151" s="43" t="s">
        <v>17594</v>
      </c>
      <c r="C1151" s="66" t="s">
        <v>4050</v>
      </c>
      <c r="D1151" s="66" t="s">
        <v>2496</v>
      </c>
      <c r="E1151" s="66" t="s">
        <v>17595</v>
      </c>
      <c r="F1151" s="306"/>
    </row>
    <row r="1152" spans="1:6" ht="60">
      <c r="A1152" s="66">
        <v>37731</v>
      </c>
      <c r="B1152" s="43" t="s">
        <v>17596</v>
      </c>
      <c r="C1152" s="66" t="s">
        <v>4050</v>
      </c>
      <c r="D1152" s="66" t="s">
        <v>2496</v>
      </c>
      <c r="E1152" s="66" t="s">
        <v>17597</v>
      </c>
      <c r="F1152" s="307"/>
    </row>
    <row r="1153" spans="1:6" ht="60">
      <c r="A1153" s="66">
        <v>37732</v>
      </c>
      <c r="B1153" s="43" t="s">
        <v>17598</v>
      </c>
      <c r="C1153" s="66" t="s">
        <v>4050</v>
      </c>
      <c r="D1153" s="66" t="s">
        <v>2496</v>
      </c>
      <c r="E1153" s="66" t="s">
        <v>17599</v>
      </c>
      <c r="F1153" s="306"/>
    </row>
    <row r="1154" spans="1:6" ht="45">
      <c r="A1154" s="66">
        <v>42250</v>
      </c>
      <c r="B1154" s="43" t="s">
        <v>17600</v>
      </c>
      <c r="C1154" s="66" t="s">
        <v>4064</v>
      </c>
      <c r="D1154" s="66" t="s">
        <v>2496</v>
      </c>
      <c r="E1154" s="66" t="s">
        <v>29481</v>
      </c>
      <c r="F1154" s="307"/>
    </row>
    <row r="1155" spans="1:6" ht="60">
      <c r="A1155" s="66">
        <v>42256</v>
      </c>
      <c r="B1155" s="43" t="s">
        <v>17601</v>
      </c>
      <c r="C1155" s="66" t="s">
        <v>4055</v>
      </c>
      <c r="D1155" s="66" t="s">
        <v>2496</v>
      </c>
      <c r="E1155" s="66" t="s">
        <v>14976</v>
      </c>
      <c r="F1155" s="306"/>
    </row>
    <row r="1156" spans="1:6">
      <c r="A1156" s="66">
        <v>4743</v>
      </c>
      <c r="B1156" s="43" t="s">
        <v>17602</v>
      </c>
      <c r="C1156" s="66" t="s">
        <v>4053</v>
      </c>
      <c r="D1156" s="66" t="s">
        <v>2496</v>
      </c>
      <c r="E1156" s="66" t="s">
        <v>25335</v>
      </c>
      <c r="F1156" s="307"/>
    </row>
    <row r="1157" spans="1:6">
      <c r="A1157" s="66">
        <v>4744</v>
      </c>
      <c r="B1157" s="43" t="s">
        <v>17603</v>
      </c>
      <c r="C1157" s="66" t="s">
        <v>4053</v>
      </c>
      <c r="D1157" s="66" t="s">
        <v>2496</v>
      </c>
      <c r="E1157" s="66" t="s">
        <v>29482</v>
      </c>
      <c r="F1157" s="306"/>
    </row>
    <row r="1158" spans="1:6">
      <c r="A1158" s="66">
        <v>4745</v>
      </c>
      <c r="B1158" s="43" t="s">
        <v>17604</v>
      </c>
      <c r="C1158" s="66" t="s">
        <v>4053</v>
      </c>
      <c r="D1158" s="66" t="s">
        <v>2496</v>
      </c>
      <c r="E1158" s="66" t="s">
        <v>29483</v>
      </c>
      <c r="F1158" s="307"/>
    </row>
    <row r="1159" spans="1:6" ht="90">
      <c r="A1159" s="66">
        <v>36496</v>
      </c>
      <c r="B1159" s="43" t="s">
        <v>17605</v>
      </c>
      <c r="C1159" s="66" t="s">
        <v>4050</v>
      </c>
      <c r="D1159" s="66" t="s">
        <v>4052</v>
      </c>
      <c r="E1159" s="66" t="s">
        <v>29484</v>
      </c>
      <c r="F1159" s="306"/>
    </row>
    <row r="1160" spans="1:6" ht="75">
      <c r="A1160" s="66">
        <v>10630</v>
      </c>
      <c r="B1160" s="43" t="s">
        <v>17606</v>
      </c>
      <c r="C1160" s="66" t="s">
        <v>4050</v>
      </c>
      <c r="D1160" s="66" t="s">
        <v>2496</v>
      </c>
      <c r="E1160" s="66" t="s">
        <v>29485</v>
      </c>
      <c r="F1160" s="307"/>
    </row>
    <row r="1161" spans="1:6" ht="90">
      <c r="A1161" s="66">
        <v>37762</v>
      </c>
      <c r="B1161" s="43" t="s">
        <v>17607</v>
      </c>
      <c r="C1161" s="66" t="s">
        <v>4050</v>
      </c>
      <c r="D1161" s="66" t="s">
        <v>2496</v>
      </c>
      <c r="E1161" s="66" t="s">
        <v>29486</v>
      </c>
      <c r="F1161" s="306"/>
    </row>
    <row r="1162" spans="1:6" ht="90">
      <c r="A1162" s="66">
        <v>37763</v>
      </c>
      <c r="B1162" s="43" t="s">
        <v>17608</v>
      </c>
      <c r="C1162" s="66" t="s">
        <v>4050</v>
      </c>
      <c r="D1162" s="66" t="s">
        <v>2496</v>
      </c>
      <c r="E1162" s="66" t="s">
        <v>29487</v>
      </c>
      <c r="F1162" s="307"/>
    </row>
    <row r="1163" spans="1:6" ht="75">
      <c r="A1163" s="66">
        <v>41992</v>
      </c>
      <c r="B1163" s="43" t="s">
        <v>17609</v>
      </c>
      <c r="C1163" s="66" t="s">
        <v>4050</v>
      </c>
      <c r="D1163" s="66" t="s">
        <v>4049</v>
      </c>
      <c r="E1163" s="66" t="s">
        <v>29488</v>
      </c>
      <c r="F1163" s="306"/>
    </row>
    <row r="1164" spans="1:6" ht="75">
      <c r="A1164" s="66">
        <v>13215</v>
      </c>
      <c r="B1164" s="43" t="s">
        <v>17610</v>
      </c>
      <c r="C1164" s="66" t="s">
        <v>4050</v>
      </c>
      <c r="D1164" s="66" t="s">
        <v>2496</v>
      </c>
      <c r="E1164" s="66" t="s">
        <v>29489</v>
      </c>
      <c r="F1164" s="307"/>
    </row>
    <row r="1165" spans="1:6" ht="30">
      <c r="A1165" s="66">
        <v>4235</v>
      </c>
      <c r="B1165" s="43" t="s">
        <v>17611</v>
      </c>
      <c r="C1165" s="66" t="s">
        <v>4048</v>
      </c>
      <c r="D1165" s="66" t="s">
        <v>2496</v>
      </c>
      <c r="E1165" s="66" t="s">
        <v>29490</v>
      </c>
      <c r="F1165" s="306"/>
    </row>
    <row r="1166" spans="1:6" ht="30">
      <c r="A1166" s="66">
        <v>40976</v>
      </c>
      <c r="B1166" s="43" t="s">
        <v>17612</v>
      </c>
      <c r="C1166" s="66" t="s">
        <v>4059</v>
      </c>
      <c r="D1166" s="66" t="s">
        <v>2496</v>
      </c>
      <c r="E1166" s="66" t="s">
        <v>29491</v>
      </c>
      <c r="F1166" s="307"/>
    </row>
    <row r="1167" spans="1:6" ht="45">
      <c r="A1167" s="66">
        <v>39013</v>
      </c>
      <c r="B1167" s="43" t="s">
        <v>17613</v>
      </c>
      <c r="C1167" s="66" t="s">
        <v>4050</v>
      </c>
      <c r="D1167" s="66" t="s">
        <v>2496</v>
      </c>
      <c r="E1167" s="66" t="s">
        <v>14130</v>
      </c>
      <c r="F1167" s="306"/>
    </row>
    <row r="1168" spans="1:6">
      <c r="A1168" s="66">
        <v>41967</v>
      </c>
      <c r="B1168" s="43" t="s">
        <v>17614</v>
      </c>
      <c r="C1168" s="66" t="s">
        <v>4056</v>
      </c>
      <c r="D1168" s="66" t="s">
        <v>2496</v>
      </c>
      <c r="E1168" s="66" t="s">
        <v>13793</v>
      </c>
      <c r="F1168" s="307"/>
    </row>
    <row r="1169" spans="1:6" ht="45">
      <c r="A1169" s="66">
        <v>12760</v>
      </c>
      <c r="B1169" s="43" t="s">
        <v>17615</v>
      </c>
      <c r="C1169" s="66" t="s">
        <v>4051</v>
      </c>
      <c r="D1169" s="66" t="s">
        <v>2496</v>
      </c>
      <c r="E1169" s="66" t="s">
        <v>29492</v>
      </c>
      <c r="F1169" s="306"/>
    </row>
    <row r="1170" spans="1:6" ht="45">
      <c r="A1170" s="66">
        <v>12759</v>
      </c>
      <c r="B1170" s="43" t="s">
        <v>17616</v>
      </c>
      <c r="C1170" s="66" t="s">
        <v>4051</v>
      </c>
      <c r="D1170" s="66" t="s">
        <v>2496</v>
      </c>
      <c r="E1170" s="66" t="s">
        <v>29493</v>
      </c>
      <c r="F1170" s="307"/>
    </row>
    <row r="1171" spans="1:6" ht="45">
      <c r="A1171" s="66">
        <v>40424</v>
      </c>
      <c r="B1171" s="43" t="s">
        <v>17617</v>
      </c>
      <c r="C1171" s="66" t="s">
        <v>4055</v>
      </c>
      <c r="D1171" s="66" t="s">
        <v>2496</v>
      </c>
      <c r="E1171" s="66" t="s">
        <v>22166</v>
      </c>
      <c r="F1171" s="306"/>
    </row>
    <row r="1172" spans="1:6" ht="30">
      <c r="A1172" s="66">
        <v>1325</v>
      </c>
      <c r="B1172" s="43" t="s">
        <v>17618</v>
      </c>
      <c r="C1172" s="66" t="s">
        <v>4055</v>
      </c>
      <c r="D1172" s="66" t="s">
        <v>2496</v>
      </c>
      <c r="E1172" s="66" t="s">
        <v>23799</v>
      </c>
      <c r="F1172" s="307"/>
    </row>
    <row r="1173" spans="1:6" ht="30">
      <c r="A1173" s="66">
        <v>1327</v>
      </c>
      <c r="B1173" s="43" t="s">
        <v>17619</v>
      </c>
      <c r="C1173" s="66" t="s">
        <v>4055</v>
      </c>
      <c r="D1173" s="66" t="s">
        <v>2496</v>
      </c>
      <c r="E1173" s="66" t="s">
        <v>22384</v>
      </c>
      <c r="F1173" s="306"/>
    </row>
    <row r="1174" spans="1:6" ht="30">
      <c r="A1174" s="66">
        <v>1328</v>
      </c>
      <c r="B1174" s="43" t="s">
        <v>17620</v>
      </c>
      <c r="C1174" s="66" t="s">
        <v>4055</v>
      </c>
      <c r="D1174" s="66" t="s">
        <v>2496</v>
      </c>
      <c r="E1174" s="66" t="s">
        <v>22587</v>
      </c>
      <c r="F1174" s="307"/>
    </row>
    <row r="1175" spans="1:6" ht="30">
      <c r="A1175" s="66">
        <v>1321</v>
      </c>
      <c r="B1175" s="43" t="s">
        <v>17621</v>
      </c>
      <c r="C1175" s="66" t="s">
        <v>4055</v>
      </c>
      <c r="D1175" s="66" t="s">
        <v>2496</v>
      </c>
      <c r="E1175" s="66" t="s">
        <v>25730</v>
      </c>
      <c r="F1175" s="306"/>
    </row>
    <row r="1176" spans="1:6" ht="30">
      <c r="A1176" s="66">
        <v>1318</v>
      </c>
      <c r="B1176" s="43" t="s">
        <v>17622</v>
      </c>
      <c r="C1176" s="66" t="s">
        <v>4055</v>
      </c>
      <c r="D1176" s="66" t="s">
        <v>2496</v>
      </c>
      <c r="E1176" s="66" t="s">
        <v>13392</v>
      </c>
      <c r="F1176" s="307"/>
    </row>
    <row r="1177" spans="1:6" ht="30">
      <c r="A1177" s="66">
        <v>1322</v>
      </c>
      <c r="B1177" s="43" t="s">
        <v>17623</v>
      </c>
      <c r="C1177" s="66" t="s">
        <v>4055</v>
      </c>
      <c r="D1177" s="66" t="s">
        <v>2496</v>
      </c>
      <c r="E1177" s="66" t="s">
        <v>8251</v>
      </c>
      <c r="F1177" s="306"/>
    </row>
    <row r="1178" spans="1:6" ht="30">
      <c r="A1178" s="66">
        <v>1323</v>
      </c>
      <c r="B1178" s="43" t="s">
        <v>17624</v>
      </c>
      <c r="C1178" s="66" t="s">
        <v>4055</v>
      </c>
      <c r="D1178" s="66" t="s">
        <v>2496</v>
      </c>
      <c r="E1178" s="66" t="s">
        <v>10092</v>
      </c>
      <c r="F1178" s="307"/>
    </row>
    <row r="1179" spans="1:6" ht="30">
      <c r="A1179" s="66">
        <v>1319</v>
      </c>
      <c r="B1179" s="43" t="s">
        <v>17625</v>
      </c>
      <c r="C1179" s="66" t="s">
        <v>4055</v>
      </c>
      <c r="D1179" s="66" t="s">
        <v>2496</v>
      </c>
      <c r="E1179" s="66" t="s">
        <v>11315</v>
      </c>
      <c r="F1179" s="306"/>
    </row>
    <row r="1180" spans="1:6" ht="30">
      <c r="A1180" s="66">
        <v>11026</v>
      </c>
      <c r="B1180" s="43" t="s">
        <v>17626</v>
      </c>
      <c r="C1180" s="66" t="s">
        <v>4055</v>
      </c>
      <c r="D1180" s="66" t="s">
        <v>2496</v>
      </c>
      <c r="E1180" s="66" t="s">
        <v>14129</v>
      </c>
      <c r="F1180" s="307"/>
    </row>
    <row r="1181" spans="1:6" ht="30">
      <c r="A1181" s="66">
        <v>11027</v>
      </c>
      <c r="B1181" s="43" t="s">
        <v>17627</v>
      </c>
      <c r="C1181" s="66" t="s">
        <v>4055</v>
      </c>
      <c r="D1181" s="66" t="s">
        <v>2496</v>
      </c>
      <c r="E1181" s="66" t="s">
        <v>23800</v>
      </c>
      <c r="F1181" s="306"/>
    </row>
    <row r="1182" spans="1:6" ht="30">
      <c r="A1182" s="66">
        <v>11046</v>
      </c>
      <c r="B1182" s="43" t="s">
        <v>17628</v>
      </c>
      <c r="C1182" s="66" t="s">
        <v>4055</v>
      </c>
      <c r="D1182" s="66" t="s">
        <v>2496</v>
      </c>
      <c r="E1182" s="66" t="s">
        <v>14455</v>
      </c>
      <c r="F1182" s="307"/>
    </row>
    <row r="1183" spans="1:6" ht="30">
      <c r="A1183" s="66">
        <v>11047</v>
      </c>
      <c r="B1183" s="43" t="s">
        <v>17629</v>
      </c>
      <c r="C1183" s="66" t="s">
        <v>4055</v>
      </c>
      <c r="D1183" s="66" t="s">
        <v>2496</v>
      </c>
      <c r="E1183" s="66" t="s">
        <v>9842</v>
      </c>
      <c r="F1183" s="306"/>
    </row>
    <row r="1184" spans="1:6" ht="30">
      <c r="A1184" s="66">
        <v>39630</v>
      </c>
      <c r="B1184" s="43" t="s">
        <v>17630</v>
      </c>
      <c r="C1184" s="66" t="s">
        <v>4051</v>
      </c>
      <c r="D1184" s="66" t="s">
        <v>2496</v>
      </c>
      <c r="E1184" s="66" t="s">
        <v>29494</v>
      </c>
      <c r="F1184" s="307"/>
    </row>
    <row r="1185" spans="1:6" ht="30">
      <c r="A1185" s="66">
        <v>11049</v>
      </c>
      <c r="B1185" s="43" t="s">
        <v>17631</v>
      </c>
      <c r="C1185" s="66" t="s">
        <v>4055</v>
      </c>
      <c r="D1185" s="66" t="s">
        <v>4049</v>
      </c>
      <c r="E1185" s="66" t="s">
        <v>17876</v>
      </c>
      <c r="F1185" s="306"/>
    </row>
    <row r="1186" spans="1:6" ht="30">
      <c r="A1186" s="66">
        <v>39632</v>
      </c>
      <c r="B1186" s="43" t="s">
        <v>17632</v>
      </c>
      <c r="C1186" s="66" t="s">
        <v>4051</v>
      </c>
      <c r="D1186" s="66" t="s">
        <v>2496</v>
      </c>
      <c r="E1186" s="66" t="s">
        <v>25327</v>
      </c>
      <c r="F1186" s="307"/>
    </row>
    <row r="1187" spans="1:6" ht="30">
      <c r="A1187" s="66">
        <v>11051</v>
      </c>
      <c r="B1187" s="43" t="s">
        <v>17633</v>
      </c>
      <c r="C1187" s="66" t="s">
        <v>4055</v>
      </c>
      <c r="D1187" s="66" t="s">
        <v>2496</v>
      </c>
      <c r="E1187" s="66" t="s">
        <v>25696</v>
      </c>
      <c r="F1187" s="306"/>
    </row>
    <row r="1188" spans="1:6" ht="30">
      <c r="A1188" s="66">
        <v>11061</v>
      </c>
      <c r="B1188" s="43" t="s">
        <v>17634</v>
      </c>
      <c r="C1188" s="66" t="s">
        <v>4055</v>
      </c>
      <c r="D1188" s="66" t="s">
        <v>2496</v>
      </c>
      <c r="E1188" s="66" t="s">
        <v>13882</v>
      </c>
      <c r="F1188" s="307"/>
    </row>
    <row r="1189" spans="1:6" ht="30">
      <c r="A1189" s="66">
        <v>1336</v>
      </c>
      <c r="B1189" s="43" t="s">
        <v>17635</v>
      </c>
      <c r="C1189" s="66" t="s">
        <v>4051</v>
      </c>
      <c r="D1189" s="66" t="s">
        <v>2496</v>
      </c>
      <c r="E1189" s="66" t="s">
        <v>29495</v>
      </c>
      <c r="F1189" s="306"/>
    </row>
    <row r="1190" spans="1:6" ht="30">
      <c r="A1190" s="66">
        <v>1333</v>
      </c>
      <c r="B1190" s="43" t="s">
        <v>17636</v>
      </c>
      <c r="C1190" s="66" t="s">
        <v>4055</v>
      </c>
      <c r="D1190" s="66" t="s">
        <v>2496</v>
      </c>
      <c r="E1190" s="66" t="s">
        <v>9912</v>
      </c>
      <c r="F1190" s="307"/>
    </row>
    <row r="1191" spans="1:6" ht="30">
      <c r="A1191" s="66">
        <v>1330</v>
      </c>
      <c r="B1191" s="43" t="s">
        <v>17637</v>
      </c>
      <c r="C1191" s="66" t="s">
        <v>4055</v>
      </c>
      <c r="D1191" s="66" t="s">
        <v>2496</v>
      </c>
      <c r="E1191" s="66" t="s">
        <v>7712</v>
      </c>
      <c r="F1191" s="306"/>
    </row>
    <row r="1192" spans="1:6" ht="30">
      <c r="A1192" s="66">
        <v>10957</v>
      </c>
      <c r="B1192" s="43" t="s">
        <v>17638</v>
      </c>
      <c r="C1192" s="66" t="s">
        <v>4055</v>
      </c>
      <c r="D1192" s="66" t="s">
        <v>2496</v>
      </c>
      <c r="E1192" s="66" t="s">
        <v>17876</v>
      </c>
      <c r="F1192" s="307"/>
    </row>
    <row r="1193" spans="1:6" ht="30">
      <c r="A1193" s="66">
        <v>1332</v>
      </c>
      <c r="B1193" s="43" t="s">
        <v>17639</v>
      </c>
      <c r="C1193" s="66" t="s">
        <v>4055</v>
      </c>
      <c r="D1193" s="66" t="s">
        <v>2496</v>
      </c>
      <c r="E1193" s="66" t="s">
        <v>9921</v>
      </c>
      <c r="F1193" s="306"/>
    </row>
    <row r="1194" spans="1:6" ht="30">
      <c r="A1194" s="66">
        <v>1334</v>
      </c>
      <c r="B1194" s="43" t="s">
        <v>17640</v>
      </c>
      <c r="C1194" s="66" t="s">
        <v>4055</v>
      </c>
      <c r="D1194" s="66" t="s">
        <v>2496</v>
      </c>
      <c r="E1194" s="66" t="s">
        <v>23474</v>
      </c>
      <c r="F1194" s="307"/>
    </row>
    <row r="1195" spans="1:6" ht="30">
      <c r="A1195" s="66">
        <v>1335</v>
      </c>
      <c r="B1195" s="43" t="s">
        <v>17641</v>
      </c>
      <c r="C1195" s="66" t="s">
        <v>4055</v>
      </c>
      <c r="D1195" s="66" t="s">
        <v>2496</v>
      </c>
      <c r="E1195" s="66" t="s">
        <v>24645</v>
      </c>
      <c r="F1195" s="306"/>
    </row>
    <row r="1196" spans="1:6" ht="30">
      <c r="A1196" s="66">
        <v>40425</v>
      </c>
      <c r="B1196" s="43" t="s">
        <v>17642</v>
      </c>
      <c r="C1196" s="66" t="s">
        <v>4055</v>
      </c>
      <c r="D1196" s="66" t="s">
        <v>2496</v>
      </c>
      <c r="E1196" s="66" t="s">
        <v>9900</v>
      </c>
      <c r="F1196" s="307"/>
    </row>
    <row r="1197" spans="1:6" ht="30">
      <c r="A1197" s="66">
        <v>1337</v>
      </c>
      <c r="B1197" s="43" t="s">
        <v>17644</v>
      </c>
      <c r="C1197" s="66" t="s">
        <v>4055</v>
      </c>
      <c r="D1197" s="66" t="s">
        <v>2496</v>
      </c>
      <c r="E1197" s="66" t="s">
        <v>14977</v>
      </c>
      <c r="F1197" s="306"/>
    </row>
    <row r="1198" spans="1:6" ht="30">
      <c r="A1198" s="66">
        <v>11122</v>
      </c>
      <c r="B1198" s="43" t="s">
        <v>17645</v>
      </c>
      <c r="C1198" s="66" t="s">
        <v>4055</v>
      </c>
      <c r="D1198" s="66" t="s">
        <v>2496</v>
      </c>
      <c r="E1198" s="66" t="s">
        <v>25324</v>
      </c>
      <c r="F1198" s="307"/>
    </row>
    <row r="1199" spans="1:6" ht="30">
      <c r="A1199" s="66">
        <v>11123</v>
      </c>
      <c r="B1199" s="43" t="s">
        <v>17646</v>
      </c>
      <c r="C1199" s="66" t="s">
        <v>4055</v>
      </c>
      <c r="D1199" s="66" t="s">
        <v>2496</v>
      </c>
      <c r="E1199" s="66" t="s">
        <v>25324</v>
      </c>
      <c r="F1199" s="306"/>
    </row>
    <row r="1200" spans="1:6" ht="30">
      <c r="A1200" s="66">
        <v>11125</v>
      </c>
      <c r="B1200" s="43" t="s">
        <v>17647</v>
      </c>
      <c r="C1200" s="66" t="s">
        <v>4055</v>
      </c>
      <c r="D1200" s="66" t="s">
        <v>2496</v>
      </c>
      <c r="E1200" s="66" t="s">
        <v>25324</v>
      </c>
      <c r="F1200" s="307"/>
    </row>
    <row r="1201" spans="1:6" ht="45">
      <c r="A1201" s="66">
        <v>39416</v>
      </c>
      <c r="B1201" s="43" t="s">
        <v>17648</v>
      </c>
      <c r="C1201" s="66" t="s">
        <v>4051</v>
      </c>
      <c r="D1201" s="66" t="s">
        <v>2496</v>
      </c>
      <c r="E1201" s="66" t="s">
        <v>11845</v>
      </c>
      <c r="F1201" s="306"/>
    </row>
    <row r="1202" spans="1:6" ht="45">
      <c r="A1202" s="66">
        <v>39417</v>
      </c>
      <c r="B1202" s="43" t="s">
        <v>17649</v>
      </c>
      <c r="C1202" s="66" t="s">
        <v>4051</v>
      </c>
      <c r="D1202" s="66" t="s">
        <v>2496</v>
      </c>
      <c r="E1202" s="66" t="s">
        <v>13762</v>
      </c>
      <c r="F1202" s="307"/>
    </row>
    <row r="1203" spans="1:6" ht="45">
      <c r="A1203" s="66">
        <v>39414</v>
      </c>
      <c r="B1203" s="43" t="s">
        <v>17650</v>
      </c>
      <c r="C1203" s="66" t="s">
        <v>4051</v>
      </c>
      <c r="D1203" s="66" t="s">
        <v>2496</v>
      </c>
      <c r="E1203" s="66" t="s">
        <v>9301</v>
      </c>
      <c r="F1203" s="306"/>
    </row>
    <row r="1204" spans="1:6" ht="45">
      <c r="A1204" s="66">
        <v>39415</v>
      </c>
      <c r="B1204" s="43" t="s">
        <v>17651</v>
      </c>
      <c r="C1204" s="66" t="s">
        <v>4051</v>
      </c>
      <c r="D1204" s="66" t="s">
        <v>2496</v>
      </c>
      <c r="E1204" s="66" t="s">
        <v>13763</v>
      </c>
      <c r="F1204" s="307"/>
    </row>
    <row r="1205" spans="1:6" ht="45">
      <c r="A1205" s="66">
        <v>39412</v>
      </c>
      <c r="B1205" s="43" t="s">
        <v>17652</v>
      </c>
      <c r="C1205" s="66" t="s">
        <v>4051</v>
      </c>
      <c r="D1205" s="66" t="s">
        <v>2496</v>
      </c>
      <c r="E1205" s="66" t="s">
        <v>8894</v>
      </c>
      <c r="F1205" s="306"/>
    </row>
    <row r="1206" spans="1:6" ht="45">
      <c r="A1206" s="66">
        <v>39413</v>
      </c>
      <c r="B1206" s="43" t="s">
        <v>17653</v>
      </c>
      <c r="C1206" s="66" t="s">
        <v>4051</v>
      </c>
      <c r="D1206" s="66" t="s">
        <v>2496</v>
      </c>
      <c r="E1206" s="66" t="s">
        <v>8026</v>
      </c>
      <c r="F1206" s="307"/>
    </row>
    <row r="1207" spans="1:6" ht="30">
      <c r="A1207" s="66">
        <v>1338</v>
      </c>
      <c r="B1207" s="43" t="s">
        <v>17654</v>
      </c>
      <c r="C1207" s="66" t="s">
        <v>4051</v>
      </c>
      <c r="D1207" s="66" t="s">
        <v>4049</v>
      </c>
      <c r="E1207" s="66" t="s">
        <v>29496</v>
      </c>
      <c r="F1207" s="306"/>
    </row>
    <row r="1208" spans="1:6" ht="30">
      <c r="A1208" s="66">
        <v>1340</v>
      </c>
      <c r="B1208" s="43" t="s">
        <v>17655</v>
      </c>
      <c r="C1208" s="66" t="s">
        <v>4051</v>
      </c>
      <c r="D1208" s="66" t="s">
        <v>2496</v>
      </c>
      <c r="E1208" s="66" t="s">
        <v>29497</v>
      </c>
      <c r="F1208" s="307"/>
    </row>
    <row r="1209" spans="1:6" ht="30">
      <c r="A1209" s="66">
        <v>1341</v>
      </c>
      <c r="B1209" s="43" t="s">
        <v>17656</v>
      </c>
      <c r="C1209" s="66" t="s">
        <v>4051</v>
      </c>
      <c r="D1209" s="66" t="s">
        <v>2496</v>
      </c>
      <c r="E1209" s="66" t="s">
        <v>22743</v>
      </c>
      <c r="F1209" s="306"/>
    </row>
    <row r="1210" spans="1:6" ht="45">
      <c r="A1210" s="66">
        <v>1364</v>
      </c>
      <c r="B1210" s="43" t="s">
        <v>17657</v>
      </c>
      <c r="C1210" s="66" t="s">
        <v>4051</v>
      </c>
      <c r="D1210" s="66" t="s">
        <v>2496</v>
      </c>
      <c r="E1210" s="66" t="s">
        <v>14500</v>
      </c>
      <c r="F1210" s="307"/>
    </row>
    <row r="1211" spans="1:6" ht="45">
      <c r="A1211" s="66">
        <v>1361</v>
      </c>
      <c r="B1211" s="43" t="s">
        <v>17658</v>
      </c>
      <c r="C1211" s="66" t="s">
        <v>4050</v>
      </c>
      <c r="D1211" s="66" t="s">
        <v>2496</v>
      </c>
      <c r="E1211" s="66" t="s">
        <v>25024</v>
      </c>
      <c r="F1211" s="306"/>
    </row>
    <row r="1212" spans="1:6" ht="45">
      <c r="A1212" s="66">
        <v>1362</v>
      </c>
      <c r="B1212" s="43" t="s">
        <v>17659</v>
      </c>
      <c r="C1212" s="66" t="s">
        <v>4051</v>
      </c>
      <c r="D1212" s="66" t="s">
        <v>2496</v>
      </c>
      <c r="E1212" s="66" t="s">
        <v>24117</v>
      </c>
      <c r="F1212" s="307"/>
    </row>
    <row r="1213" spans="1:6" ht="45">
      <c r="A1213" s="66">
        <v>11131</v>
      </c>
      <c r="B1213" s="43" t="s">
        <v>17660</v>
      </c>
      <c r="C1213" s="66" t="s">
        <v>4051</v>
      </c>
      <c r="D1213" s="66" t="s">
        <v>2496</v>
      </c>
      <c r="E1213" s="66" t="s">
        <v>24812</v>
      </c>
      <c r="F1213" s="306"/>
    </row>
    <row r="1214" spans="1:6" ht="45">
      <c r="A1214" s="66">
        <v>11132</v>
      </c>
      <c r="B1214" s="43" t="s">
        <v>17661</v>
      </c>
      <c r="C1214" s="66" t="s">
        <v>4051</v>
      </c>
      <c r="D1214" s="66" t="s">
        <v>2496</v>
      </c>
      <c r="E1214" s="66" t="s">
        <v>25025</v>
      </c>
      <c r="F1214" s="307"/>
    </row>
    <row r="1215" spans="1:6" ht="45">
      <c r="A1215" s="66">
        <v>1363</v>
      </c>
      <c r="B1215" s="43" t="s">
        <v>17662</v>
      </c>
      <c r="C1215" s="66" t="s">
        <v>4051</v>
      </c>
      <c r="D1215" s="66" t="s">
        <v>4049</v>
      </c>
      <c r="E1215" s="66" t="s">
        <v>23650</v>
      </c>
      <c r="F1215" s="306"/>
    </row>
    <row r="1216" spans="1:6" ht="45">
      <c r="A1216" s="66">
        <v>11130</v>
      </c>
      <c r="B1216" s="43" t="s">
        <v>17663</v>
      </c>
      <c r="C1216" s="66" t="s">
        <v>4051</v>
      </c>
      <c r="D1216" s="66" t="s">
        <v>2496</v>
      </c>
      <c r="E1216" s="66" t="s">
        <v>24676</v>
      </c>
      <c r="F1216" s="307"/>
    </row>
    <row r="1217" spans="1:6" ht="45">
      <c r="A1217" s="66">
        <v>11134</v>
      </c>
      <c r="B1217" s="43" t="s">
        <v>17664</v>
      </c>
      <c r="C1217" s="66" t="s">
        <v>4051</v>
      </c>
      <c r="D1217" s="66" t="s">
        <v>4049</v>
      </c>
      <c r="E1217" s="66" t="s">
        <v>29498</v>
      </c>
      <c r="F1217" s="306"/>
    </row>
    <row r="1218" spans="1:6" ht="45">
      <c r="A1218" s="66">
        <v>11135</v>
      </c>
      <c r="B1218" s="43" t="s">
        <v>17665</v>
      </c>
      <c r="C1218" s="66" t="s">
        <v>4051</v>
      </c>
      <c r="D1218" s="66" t="s">
        <v>2496</v>
      </c>
      <c r="E1218" s="66" t="s">
        <v>28349</v>
      </c>
      <c r="F1218" s="307"/>
    </row>
    <row r="1219" spans="1:6" ht="45">
      <c r="A1219" s="66">
        <v>11136</v>
      </c>
      <c r="B1219" s="43" t="s">
        <v>17666</v>
      </c>
      <c r="C1219" s="66" t="s">
        <v>4051</v>
      </c>
      <c r="D1219" s="66" t="s">
        <v>2496</v>
      </c>
      <c r="E1219" s="66" t="s">
        <v>29499</v>
      </c>
      <c r="F1219" s="306"/>
    </row>
    <row r="1220" spans="1:6" ht="45">
      <c r="A1220" s="66">
        <v>34743</v>
      </c>
      <c r="B1220" s="43" t="s">
        <v>17667</v>
      </c>
      <c r="C1220" s="66" t="s">
        <v>4051</v>
      </c>
      <c r="D1220" s="66" t="s">
        <v>2496</v>
      </c>
      <c r="E1220" s="66" t="s">
        <v>29500</v>
      </c>
      <c r="F1220" s="307"/>
    </row>
    <row r="1221" spans="1:6" ht="45">
      <c r="A1221" s="66">
        <v>11137</v>
      </c>
      <c r="B1221" s="43" t="s">
        <v>17668</v>
      </c>
      <c r="C1221" s="66" t="s">
        <v>4051</v>
      </c>
      <c r="D1221" s="66" t="s">
        <v>2496</v>
      </c>
      <c r="E1221" s="66" t="s">
        <v>29501</v>
      </c>
      <c r="F1221" s="306"/>
    </row>
    <row r="1222" spans="1:6" ht="45">
      <c r="A1222" s="66">
        <v>34745</v>
      </c>
      <c r="B1222" s="43" t="s">
        <v>17670</v>
      </c>
      <c r="C1222" s="66" t="s">
        <v>4051</v>
      </c>
      <c r="D1222" s="66" t="s">
        <v>2496</v>
      </c>
      <c r="E1222" s="66" t="s">
        <v>25130</v>
      </c>
      <c r="F1222" s="307"/>
    </row>
    <row r="1223" spans="1:6" ht="45">
      <c r="A1223" s="66">
        <v>34746</v>
      </c>
      <c r="B1223" s="43" t="s">
        <v>17671</v>
      </c>
      <c r="C1223" s="66" t="s">
        <v>4051</v>
      </c>
      <c r="D1223" s="66" t="s">
        <v>2496</v>
      </c>
      <c r="E1223" s="66" t="s">
        <v>21338</v>
      </c>
      <c r="F1223" s="306"/>
    </row>
    <row r="1224" spans="1:6" ht="45">
      <c r="A1224" s="66">
        <v>1360</v>
      </c>
      <c r="B1224" s="43" t="s">
        <v>17672</v>
      </c>
      <c r="C1224" s="66" t="s">
        <v>4051</v>
      </c>
      <c r="D1224" s="66" t="s">
        <v>2496</v>
      </c>
      <c r="E1224" s="66" t="s">
        <v>23354</v>
      </c>
      <c r="F1224" s="307"/>
    </row>
    <row r="1225" spans="1:6" ht="45">
      <c r="A1225" s="66">
        <v>1346</v>
      </c>
      <c r="B1225" s="43" t="s">
        <v>17673</v>
      </c>
      <c r="C1225" s="66" t="s">
        <v>4051</v>
      </c>
      <c r="D1225" s="66" t="s">
        <v>2496</v>
      </c>
      <c r="E1225" s="66" t="s">
        <v>29502</v>
      </c>
      <c r="F1225" s="306"/>
    </row>
    <row r="1226" spans="1:6" ht="45">
      <c r="A1226" s="66">
        <v>1345</v>
      </c>
      <c r="B1226" s="43" t="s">
        <v>17674</v>
      </c>
      <c r="C1226" s="66" t="s">
        <v>4051</v>
      </c>
      <c r="D1226" s="66" t="s">
        <v>2496</v>
      </c>
      <c r="E1226" s="66" t="s">
        <v>29503</v>
      </c>
      <c r="F1226" s="307"/>
    </row>
    <row r="1227" spans="1:6" ht="45">
      <c r="A1227" s="66">
        <v>1344</v>
      </c>
      <c r="B1227" s="43" t="s">
        <v>17675</v>
      </c>
      <c r="C1227" s="66" t="s">
        <v>4050</v>
      </c>
      <c r="D1227" s="66" t="s">
        <v>2496</v>
      </c>
      <c r="E1227" s="66" t="s">
        <v>29504</v>
      </c>
      <c r="F1227" s="306"/>
    </row>
    <row r="1228" spans="1:6" ht="45">
      <c r="A1228" s="66">
        <v>1342</v>
      </c>
      <c r="B1228" s="43" t="s">
        <v>17676</v>
      </c>
      <c r="C1228" s="66" t="s">
        <v>4050</v>
      </c>
      <c r="D1228" s="66" t="s">
        <v>2496</v>
      </c>
      <c r="E1228" s="66" t="s">
        <v>29505</v>
      </c>
      <c r="F1228" s="307"/>
    </row>
    <row r="1229" spans="1:6" ht="45">
      <c r="A1229" s="66">
        <v>1347</v>
      </c>
      <c r="B1229" s="43" t="s">
        <v>17677</v>
      </c>
      <c r="C1229" s="66" t="s">
        <v>4051</v>
      </c>
      <c r="D1229" s="66" t="s">
        <v>4049</v>
      </c>
      <c r="E1229" s="66" t="s">
        <v>29506</v>
      </c>
      <c r="F1229" s="306"/>
    </row>
    <row r="1230" spans="1:6" ht="45">
      <c r="A1230" s="66">
        <v>1349</v>
      </c>
      <c r="B1230" s="43" t="s">
        <v>17678</v>
      </c>
      <c r="C1230" s="66" t="s">
        <v>4050</v>
      </c>
      <c r="D1230" s="66" t="s">
        <v>2496</v>
      </c>
      <c r="E1230" s="66" t="s">
        <v>28197</v>
      </c>
      <c r="F1230" s="307"/>
    </row>
    <row r="1231" spans="1:6" ht="45">
      <c r="A1231" s="66">
        <v>1350</v>
      </c>
      <c r="B1231" s="43" t="s">
        <v>17679</v>
      </c>
      <c r="C1231" s="66" t="s">
        <v>4050</v>
      </c>
      <c r="D1231" s="66" t="s">
        <v>4049</v>
      </c>
      <c r="E1231" s="66" t="s">
        <v>24387</v>
      </c>
      <c r="F1231" s="306"/>
    </row>
    <row r="1232" spans="1:6" ht="45">
      <c r="A1232" s="66">
        <v>1357</v>
      </c>
      <c r="B1232" s="43" t="s">
        <v>17680</v>
      </c>
      <c r="C1232" s="66" t="s">
        <v>4050</v>
      </c>
      <c r="D1232" s="66" t="s">
        <v>2496</v>
      </c>
      <c r="E1232" s="66" t="s">
        <v>29507</v>
      </c>
      <c r="F1232" s="307"/>
    </row>
    <row r="1233" spans="1:6" ht="45">
      <c r="A1233" s="66">
        <v>1355</v>
      </c>
      <c r="B1233" s="43" t="s">
        <v>17681</v>
      </c>
      <c r="C1233" s="66" t="s">
        <v>4051</v>
      </c>
      <c r="D1233" s="66" t="s">
        <v>2496</v>
      </c>
      <c r="E1233" s="66" t="s">
        <v>29508</v>
      </c>
      <c r="F1233" s="306"/>
    </row>
    <row r="1234" spans="1:6" ht="45">
      <c r="A1234" s="66">
        <v>1358</v>
      </c>
      <c r="B1234" s="43" t="s">
        <v>17682</v>
      </c>
      <c r="C1234" s="66" t="s">
        <v>4051</v>
      </c>
      <c r="D1234" s="66" t="s">
        <v>2496</v>
      </c>
      <c r="E1234" s="66" t="s">
        <v>22469</v>
      </c>
      <c r="F1234" s="307"/>
    </row>
    <row r="1235" spans="1:6" ht="45">
      <c r="A1235" s="66">
        <v>1359</v>
      </c>
      <c r="B1235" s="43" t="s">
        <v>17683</v>
      </c>
      <c r="C1235" s="66" t="s">
        <v>4050</v>
      </c>
      <c r="D1235" s="66" t="s">
        <v>2496</v>
      </c>
      <c r="E1235" s="66" t="s">
        <v>29509</v>
      </c>
      <c r="F1235" s="306"/>
    </row>
    <row r="1236" spans="1:6" ht="45">
      <c r="A1236" s="66">
        <v>1351</v>
      </c>
      <c r="B1236" s="43" t="s">
        <v>17684</v>
      </c>
      <c r="C1236" s="66" t="s">
        <v>4050</v>
      </c>
      <c r="D1236" s="66" t="s">
        <v>2496</v>
      </c>
      <c r="E1236" s="66" t="s">
        <v>22174</v>
      </c>
      <c r="F1236" s="307"/>
    </row>
    <row r="1237" spans="1:6" ht="30">
      <c r="A1237" s="66">
        <v>34659</v>
      </c>
      <c r="B1237" s="43" t="s">
        <v>17685</v>
      </c>
      <c r="C1237" s="66" t="s">
        <v>4051</v>
      </c>
      <c r="D1237" s="66" t="s">
        <v>2496</v>
      </c>
      <c r="E1237" s="66" t="s">
        <v>24906</v>
      </c>
      <c r="F1237" s="306"/>
    </row>
    <row r="1238" spans="1:6" ht="30">
      <c r="A1238" s="66">
        <v>34514</v>
      </c>
      <c r="B1238" s="43" t="s">
        <v>17686</v>
      </c>
      <c r="C1238" s="66" t="s">
        <v>4051</v>
      </c>
      <c r="D1238" s="66" t="s">
        <v>4049</v>
      </c>
      <c r="E1238" s="66" t="s">
        <v>29510</v>
      </c>
      <c r="F1238" s="307"/>
    </row>
    <row r="1239" spans="1:6" ht="30">
      <c r="A1239" s="66">
        <v>34660</v>
      </c>
      <c r="B1239" s="43" t="s">
        <v>17687</v>
      </c>
      <c r="C1239" s="66" t="s">
        <v>4051</v>
      </c>
      <c r="D1239" s="66" t="s">
        <v>2496</v>
      </c>
      <c r="E1239" s="66" t="s">
        <v>24486</v>
      </c>
      <c r="F1239" s="306"/>
    </row>
    <row r="1240" spans="1:6" ht="30">
      <c r="A1240" s="66">
        <v>34661</v>
      </c>
      <c r="B1240" s="43" t="s">
        <v>17688</v>
      </c>
      <c r="C1240" s="66" t="s">
        <v>4051</v>
      </c>
      <c r="D1240" s="66" t="s">
        <v>2496</v>
      </c>
      <c r="E1240" s="66" t="s">
        <v>23361</v>
      </c>
      <c r="F1240" s="307"/>
    </row>
    <row r="1241" spans="1:6" ht="30">
      <c r="A1241" s="66">
        <v>34667</v>
      </c>
      <c r="B1241" s="43" t="s">
        <v>17689</v>
      </c>
      <c r="C1241" s="66" t="s">
        <v>4051</v>
      </c>
      <c r="D1241" s="66" t="s">
        <v>2496</v>
      </c>
      <c r="E1241" s="66" t="s">
        <v>14958</v>
      </c>
      <c r="F1241" s="306"/>
    </row>
    <row r="1242" spans="1:6" ht="30">
      <c r="A1242" s="66">
        <v>34668</v>
      </c>
      <c r="B1242" s="43" t="s">
        <v>17690</v>
      </c>
      <c r="C1242" s="66" t="s">
        <v>4051</v>
      </c>
      <c r="D1242" s="66" t="s">
        <v>2496</v>
      </c>
      <c r="E1242" s="66" t="s">
        <v>13763</v>
      </c>
      <c r="F1242" s="307"/>
    </row>
    <row r="1243" spans="1:6" ht="30">
      <c r="A1243" s="66">
        <v>34741</v>
      </c>
      <c r="B1243" s="43" t="s">
        <v>17691</v>
      </c>
      <c r="C1243" s="66" t="s">
        <v>4051</v>
      </c>
      <c r="D1243" s="66" t="s">
        <v>2496</v>
      </c>
      <c r="E1243" s="66" t="s">
        <v>26899</v>
      </c>
      <c r="F1243" s="306"/>
    </row>
    <row r="1244" spans="1:6" ht="30">
      <c r="A1244" s="66">
        <v>34664</v>
      </c>
      <c r="B1244" s="43" t="s">
        <v>17692</v>
      </c>
      <c r="C1244" s="66" t="s">
        <v>4051</v>
      </c>
      <c r="D1244" s="66" t="s">
        <v>2496</v>
      </c>
      <c r="E1244" s="66" t="s">
        <v>11240</v>
      </c>
      <c r="F1244" s="307"/>
    </row>
    <row r="1245" spans="1:6" ht="30">
      <c r="A1245" s="66">
        <v>34665</v>
      </c>
      <c r="B1245" s="43" t="s">
        <v>17694</v>
      </c>
      <c r="C1245" s="66" t="s">
        <v>4051</v>
      </c>
      <c r="D1245" s="66" t="s">
        <v>2496</v>
      </c>
      <c r="E1245" s="66" t="s">
        <v>24913</v>
      </c>
      <c r="F1245" s="306"/>
    </row>
    <row r="1246" spans="1:6" ht="30">
      <c r="A1246" s="66">
        <v>34666</v>
      </c>
      <c r="B1246" s="43" t="s">
        <v>17695</v>
      </c>
      <c r="C1246" s="66" t="s">
        <v>4051</v>
      </c>
      <c r="D1246" s="66" t="s">
        <v>2496</v>
      </c>
      <c r="E1246" s="66" t="s">
        <v>8339</v>
      </c>
      <c r="F1246" s="307"/>
    </row>
    <row r="1247" spans="1:6" ht="30">
      <c r="A1247" s="66">
        <v>34669</v>
      </c>
      <c r="B1247" s="43" t="s">
        <v>17696</v>
      </c>
      <c r="C1247" s="66" t="s">
        <v>4051</v>
      </c>
      <c r="D1247" s="66" t="s">
        <v>2496</v>
      </c>
      <c r="E1247" s="66" t="s">
        <v>29511</v>
      </c>
      <c r="F1247" s="306"/>
    </row>
    <row r="1248" spans="1:6" ht="30">
      <c r="A1248" s="66">
        <v>34670</v>
      </c>
      <c r="B1248" s="43" t="s">
        <v>17697</v>
      </c>
      <c r="C1248" s="66" t="s">
        <v>4051</v>
      </c>
      <c r="D1248" s="66" t="s">
        <v>2496</v>
      </c>
      <c r="E1248" s="66" t="s">
        <v>29512</v>
      </c>
      <c r="F1248" s="307"/>
    </row>
    <row r="1249" spans="1:6" ht="30">
      <c r="A1249" s="66">
        <v>34671</v>
      </c>
      <c r="B1249" s="43" t="s">
        <v>17698</v>
      </c>
      <c r="C1249" s="66" t="s">
        <v>4051</v>
      </c>
      <c r="D1249" s="66" t="s">
        <v>2496</v>
      </c>
      <c r="E1249" s="66" t="s">
        <v>14848</v>
      </c>
      <c r="F1249" s="306"/>
    </row>
    <row r="1250" spans="1:6" ht="30">
      <c r="A1250" s="66">
        <v>34672</v>
      </c>
      <c r="B1250" s="43" t="s">
        <v>17699</v>
      </c>
      <c r="C1250" s="66" t="s">
        <v>4051</v>
      </c>
      <c r="D1250" s="66" t="s">
        <v>2496</v>
      </c>
      <c r="E1250" s="66" t="s">
        <v>24551</v>
      </c>
      <c r="F1250" s="307"/>
    </row>
    <row r="1251" spans="1:6" ht="30">
      <c r="A1251" s="66">
        <v>34673</v>
      </c>
      <c r="B1251" s="43" t="s">
        <v>17700</v>
      </c>
      <c r="C1251" s="66" t="s">
        <v>4051</v>
      </c>
      <c r="D1251" s="66" t="s">
        <v>2496</v>
      </c>
      <c r="E1251" s="66" t="s">
        <v>23827</v>
      </c>
      <c r="F1251" s="306"/>
    </row>
    <row r="1252" spans="1:6" ht="30">
      <c r="A1252" s="66">
        <v>34674</v>
      </c>
      <c r="B1252" s="43" t="s">
        <v>17701</v>
      </c>
      <c r="C1252" s="66" t="s">
        <v>4051</v>
      </c>
      <c r="D1252" s="66" t="s">
        <v>2496</v>
      </c>
      <c r="E1252" s="66" t="s">
        <v>23975</v>
      </c>
      <c r="F1252" s="307"/>
    </row>
    <row r="1253" spans="1:6" ht="30">
      <c r="A1253" s="66">
        <v>34675</v>
      </c>
      <c r="B1253" s="43" t="s">
        <v>17702</v>
      </c>
      <c r="C1253" s="66" t="s">
        <v>4051</v>
      </c>
      <c r="D1253" s="66" t="s">
        <v>2496</v>
      </c>
      <c r="E1253" s="66" t="s">
        <v>29513</v>
      </c>
      <c r="F1253" s="306"/>
    </row>
    <row r="1254" spans="1:6" ht="30">
      <c r="A1254" s="66">
        <v>34676</v>
      </c>
      <c r="B1254" s="43" t="s">
        <v>17703</v>
      </c>
      <c r="C1254" s="66" t="s">
        <v>4051</v>
      </c>
      <c r="D1254" s="66" t="s">
        <v>2496</v>
      </c>
      <c r="E1254" s="66" t="s">
        <v>11755</v>
      </c>
      <c r="F1254" s="307"/>
    </row>
    <row r="1255" spans="1:6" ht="30">
      <c r="A1255" s="66">
        <v>34677</v>
      </c>
      <c r="B1255" s="43" t="s">
        <v>17704</v>
      </c>
      <c r="C1255" s="66" t="s">
        <v>4051</v>
      </c>
      <c r="D1255" s="66" t="s">
        <v>2496</v>
      </c>
      <c r="E1255" s="66" t="s">
        <v>27481</v>
      </c>
      <c r="F1255" s="306"/>
    </row>
    <row r="1256" spans="1:6" ht="60">
      <c r="A1256" s="66">
        <v>40623</v>
      </c>
      <c r="B1256" s="43" t="s">
        <v>17705</v>
      </c>
      <c r="C1256" s="66" t="s">
        <v>4061</v>
      </c>
      <c r="D1256" s="66" t="s">
        <v>2496</v>
      </c>
      <c r="E1256" s="66" t="s">
        <v>14132</v>
      </c>
      <c r="F1256" s="307"/>
    </row>
    <row r="1257" spans="1:6" ht="30">
      <c r="A1257" s="66">
        <v>11112</v>
      </c>
      <c r="B1257" s="43" t="s">
        <v>17706</v>
      </c>
      <c r="C1257" s="66" t="s">
        <v>4055</v>
      </c>
      <c r="D1257" s="66" t="s">
        <v>4049</v>
      </c>
      <c r="E1257" s="66" t="s">
        <v>25324</v>
      </c>
      <c r="F1257" s="306"/>
    </row>
    <row r="1258" spans="1:6" ht="30">
      <c r="A1258" s="66">
        <v>11115</v>
      </c>
      <c r="B1258" s="43" t="s">
        <v>17707</v>
      </c>
      <c r="C1258" s="66" t="s">
        <v>4054</v>
      </c>
      <c r="D1258" s="66" t="s">
        <v>2496</v>
      </c>
      <c r="E1258" s="66" t="s">
        <v>27370</v>
      </c>
      <c r="F1258" s="307"/>
    </row>
    <row r="1259" spans="1:6" ht="30">
      <c r="A1259" s="66">
        <v>11113</v>
      </c>
      <c r="B1259" s="43" t="s">
        <v>17708</v>
      </c>
      <c r="C1259" s="66" t="s">
        <v>4055</v>
      </c>
      <c r="D1259" s="66" t="s">
        <v>2496</v>
      </c>
      <c r="E1259" s="66" t="s">
        <v>25324</v>
      </c>
      <c r="F1259" s="306"/>
    </row>
    <row r="1260" spans="1:6" ht="30">
      <c r="A1260" s="66">
        <v>11114</v>
      </c>
      <c r="B1260" s="43" t="s">
        <v>17709</v>
      </c>
      <c r="C1260" s="66" t="s">
        <v>4054</v>
      </c>
      <c r="D1260" s="66" t="s">
        <v>2496</v>
      </c>
      <c r="E1260" s="66" t="s">
        <v>25000</v>
      </c>
      <c r="F1260" s="307"/>
    </row>
    <row r="1261" spans="1:6" ht="60">
      <c r="A1261" s="66">
        <v>12083</v>
      </c>
      <c r="B1261" s="43" t="s">
        <v>17710</v>
      </c>
      <c r="C1261" s="66" t="s">
        <v>4050</v>
      </c>
      <c r="D1261" s="66" t="s">
        <v>4052</v>
      </c>
      <c r="E1261" s="66" t="s">
        <v>29514</v>
      </c>
      <c r="F1261" s="306"/>
    </row>
    <row r="1262" spans="1:6" ht="60">
      <c r="A1262" s="66">
        <v>12081</v>
      </c>
      <c r="B1262" s="43" t="s">
        <v>17711</v>
      </c>
      <c r="C1262" s="66" t="s">
        <v>4050</v>
      </c>
      <c r="D1262" s="66" t="s">
        <v>4052</v>
      </c>
      <c r="E1262" s="66" t="s">
        <v>29515</v>
      </c>
      <c r="F1262" s="307"/>
    </row>
    <row r="1263" spans="1:6" ht="60">
      <c r="A1263" s="66">
        <v>12082</v>
      </c>
      <c r="B1263" s="43" t="s">
        <v>17712</v>
      </c>
      <c r="C1263" s="66" t="s">
        <v>4050</v>
      </c>
      <c r="D1263" s="66" t="s">
        <v>4052</v>
      </c>
      <c r="E1263" s="66" t="s">
        <v>29516</v>
      </c>
      <c r="F1263" s="306"/>
    </row>
    <row r="1264" spans="1:6" ht="60">
      <c r="A1264" s="66">
        <v>13354</v>
      </c>
      <c r="B1264" s="43" t="s">
        <v>17713</v>
      </c>
      <c r="C1264" s="66" t="s">
        <v>4050</v>
      </c>
      <c r="D1264" s="66" t="s">
        <v>4052</v>
      </c>
      <c r="E1264" s="66" t="s">
        <v>29517</v>
      </c>
      <c r="F1264" s="307"/>
    </row>
    <row r="1265" spans="1:6" ht="60">
      <c r="A1265" s="66">
        <v>14057</v>
      </c>
      <c r="B1265" s="43" t="s">
        <v>17714</v>
      </c>
      <c r="C1265" s="66" t="s">
        <v>4050</v>
      </c>
      <c r="D1265" s="66" t="s">
        <v>4052</v>
      </c>
      <c r="E1265" s="66" t="s">
        <v>29518</v>
      </c>
      <c r="F1265" s="306"/>
    </row>
    <row r="1266" spans="1:6" ht="60">
      <c r="A1266" s="66">
        <v>14058</v>
      </c>
      <c r="B1266" s="43" t="s">
        <v>17715</v>
      </c>
      <c r="C1266" s="66" t="s">
        <v>4050</v>
      </c>
      <c r="D1266" s="66" t="s">
        <v>4052</v>
      </c>
      <c r="E1266" s="66" t="s">
        <v>29519</v>
      </c>
      <c r="F1266" s="307"/>
    </row>
    <row r="1267" spans="1:6" ht="60">
      <c r="A1267" s="66">
        <v>20971</v>
      </c>
      <c r="B1267" s="43" t="s">
        <v>17716</v>
      </c>
      <c r="C1267" s="66" t="s">
        <v>4050</v>
      </c>
      <c r="D1267" s="66" t="s">
        <v>2496</v>
      </c>
      <c r="E1267" s="66" t="s">
        <v>10165</v>
      </c>
      <c r="F1267" s="306"/>
    </row>
    <row r="1268" spans="1:6" ht="90">
      <c r="A1268" s="66">
        <v>5047</v>
      </c>
      <c r="B1268" s="43" t="s">
        <v>17717</v>
      </c>
      <c r="C1268" s="66" t="s">
        <v>4050</v>
      </c>
      <c r="D1268" s="66" t="s">
        <v>4052</v>
      </c>
      <c r="E1268" s="66" t="s">
        <v>29520</v>
      </c>
      <c r="F1268" s="307"/>
    </row>
    <row r="1269" spans="1:6" ht="60">
      <c r="A1269" s="66">
        <v>13369</v>
      </c>
      <c r="B1269" s="43" t="s">
        <v>17718</v>
      </c>
      <c r="C1269" s="66" t="s">
        <v>4050</v>
      </c>
      <c r="D1269" s="66" t="s">
        <v>4052</v>
      </c>
      <c r="E1269" s="66" t="s">
        <v>29521</v>
      </c>
      <c r="F1269" s="306"/>
    </row>
    <row r="1270" spans="1:6" ht="60">
      <c r="A1270" s="66">
        <v>13370</v>
      </c>
      <c r="B1270" s="43" t="s">
        <v>17719</v>
      </c>
      <c r="C1270" s="66" t="s">
        <v>4050</v>
      </c>
      <c r="D1270" s="66" t="s">
        <v>4052</v>
      </c>
      <c r="E1270" s="66" t="s">
        <v>29522</v>
      </c>
      <c r="F1270" s="307"/>
    </row>
    <row r="1271" spans="1:6" ht="30">
      <c r="A1271" s="66">
        <v>13279</v>
      </c>
      <c r="B1271" s="43" t="s">
        <v>17720</v>
      </c>
      <c r="C1271" s="66" t="s">
        <v>4055</v>
      </c>
      <c r="D1271" s="66" t="s">
        <v>2496</v>
      </c>
      <c r="E1271" s="66" t="s">
        <v>21097</v>
      </c>
      <c r="F1271" s="306"/>
    </row>
    <row r="1272" spans="1:6" ht="30">
      <c r="A1272" s="66">
        <v>11977</v>
      </c>
      <c r="B1272" s="43" t="s">
        <v>17721</v>
      </c>
      <c r="C1272" s="66" t="s">
        <v>4050</v>
      </c>
      <c r="D1272" s="66" t="s">
        <v>2496</v>
      </c>
      <c r="E1272" s="66" t="s">
        <v>17119</v>
      </c>
      <c r="F1272" s="307"/>
    </row>
    <row r="1273" spans="1:6" ht="30">
      <c r="A1273" s="66">
        <v>11975</v>
      </c>
      <c r="B1273" s="43" t="s">
        <v>17722</v>
      </c>
      <c r="C1273" s="66" t="s">
        <v>4050</v>
      </c>
      <c r="D1273" s="66" t="s">
        <v>2496</v>
      </c>
      <c r="E1273" s="66" t="s">
        <v>29523</v>
      </c>
      <c r="F1273" s="306"/>
    </row>
    <row r="1274" spans="1:6" ht="45">
      <c r="A1274" s="66">
        <v>39746</v>
      </c>
      <c r="B1274" s="43" t="s">
        <v>17723</v>
      </c>
      <c r="C1274" s="66" t="s">
        <v>4050</v>
      </c>
      <c r="D1274" s="66" t="s">
        <v>2496</v>
      </c>
      <c r="E1274" s="66" t="s">
        <v>29524</v>
      </c>
      <c r="F1274" s="307"/>
    </row>
    <row r="1275" spans="1:6" ht="30">
      <c r="A1275" s="66">
        <v>11976</v>
      </c>
      <c r="B1275" s="43" t="s">
        <v>17724</v>
      </c>
      <c r="C1275" s="66" t="s">
        <v>4050</v>
      </c>
      <c r="D1275" s="66" t="s">
        <v>2496</v>
      </c>
      <c r="E1275" s="66" t="s">
        <v>8723</v>
      </c>
      <c r="F1275" s="306"/>
    </row>
    <row r="1276" spans="1:6" ht="45">
      <c r="A1276" s="66">
        <v>1368</v>
      </c>
      <c r="B1276" s="43" t="s">
        <v>17725</v>
      </c>
      <c r="C1276" s="66" t="s">
        <v>4050</v>
      </c>
      <c r="D1276" s="66" t="s">
        <v>4049</v>
      </c>
      <c r="E1276" s="66" t="s">
        <v>29525</v>
      </c>
      <c r="F1276" s="307"/>
    </row>
    <row r="1277" spans="1:6" ht="30">
      <c r="A1277" s="66">
        <v>1367</v>
      </c>
      <c r="B1277" s="43" t="s">
        <v>17726</v>
      </c>
      <c r="C1277" s="66" t="s">
        <v>4050</v>
      </c>
      <c r="D1277" s="66" t="s">
        <v>2496</v>
      </c>
      <c r="E1277" s="66" t="s">
        <v>29526</v>
      </c>
      <c r="F1277" s="306"/>
    </row>
    <row r="1278" spans="1:6" ht="30">
      <c r="A1278" s="66">
        <v>7608</v>
      </c>
      <c r="B1278" s="43" t="s">
        <v>17727</v>
      </c>
      <c r="C1278" s="66" t="s">
        <v>4050</v>
      </c>
      <c r="D1278" s="66" t="s">
        <v>2496</v>
      </c>
      <c r="E1278" s="66" t="s">
        <v>12565</v>
      </c>
      <c r="F1278" s="307"/>
    </row>
    <row r="1279" spans="1:6" ht="45">
      <c r="A1279" s="66">
        <v>41900</v>
      </c>
      <c r="B1279" s="43" t="s">
        <v>17728</v>
      </c>
      <c r="C1279" s="66" t="s">
        <v>4055</v>
      </c>
      <c r="D1279" s="66" t="s">
        <v>4052</v>
      </c>
      <c r="E1279" s="66" t="s">
        <v>13877</v>
      </c>
      <c r="F1279" s="306"/>
    </row>
    <row r="1280" spans="1:6" ht="45">
      <c r="A1280" s="66">
        <v>41899</v>
      </c>
      <c r="B1280" s="43" t="s">
        <v>17729</v>
      </c>
      <c r="C1280" s="66" t="s">
        <v>4064</v>
      </c>
      <c r="D1280" s="66" t="s">
        <v>4052</v>
      </c>
      <c r="E1280" s="66" t="s">
        <v>29527</v>
      </c>
      <c r="F1280" s="307"/>
    </row>
    <row r="1281" spans="1:6">
      <c r="A1281" s="66">
        <v>1380</v>
      </c>
      <c r="B1281" s="43" t="s">
        <v>17730</v>
      </c>
      <c r="C1281" s="66" t="s">
        <v>4055</v>
      </c>
      <c r="D1281" s="66" t="s">
        <v>2496</v>
      </c>
      <c r="E1281" s="66" t="s">
        <v>8304</v>
      </c>
      <c r="F1281" s="306"/>
    </row>
    <row r="1282" spans="1:6" ht="30">
      <c r="A1282" s="66">
        <v>1375</v>
      </c>
      <c r="B1282" s="43" t="s">
        <v>17731</v>
      </c>
      <c r="C1282" s="66" t="s">
        <v>4055</v>
      </c>
      <c r="D1282" s="66" t="s">
        <v>2496</v>
      </c>
      <c r="E1282" s="66" t="s">
        <v>22383</v>
      </c>
      <c r="F1282" s="307"/>
    </row>
    <row r="1283" spans="1:6">
      <c r="A1283" s="66">
        <v>1379</v>
      </c>
      <c r="B1283" s="43" t="s">
        <v>17732</v>
      </c>
      <c r="C1283" s="66" t="s">
        <v>4055</v>
      </c>
      <c r="D1283" s="66" t="s">
        <v>2496</v>
      </c>
      <c r="E1283" s="66" t="s">
        <v>8454</v>
      </c>
      <c r="F1283" s="306"/>
    </row>
    <row r="1284" spans="1:6" ht="30">
      <c r="A1284" s="66">
        <v>10511</v>
      </c>
      <c r="B1284" s="43" t="s">
        <v>17733</v>
      </c>
      <c r="C1284" s="66" t="s">
        <v>4065</v>
      </c>
      <c r="D1284" s="66" t="s">
        <v>4049</v>
      </c>
      <c r="E1284" s="66" t="s">
        <v>26870</v>
      </c>
      <c r="F1284" s="307"/>
    </row>
    <row r="1285" spans="1:6" ht="30">
      <c r="A1285" s="66">
        <v>13284</v>
      </c>
      <c r="B1285" s="43" t="s">
        <v>17734</v>
      </c>
      <c r="C1285" s="66" t="s">
        <v>4055</v>
      </c>
      <c r="D1285" s="66" t="s">
        <v>2496</v>
      </c>
      <c r="E1285" s="66" t="s">
        <v>13231</v>
      </c>
      <c r="F1285" s="306"/>
    </row>
    <row r="1286" spans="1:6" ht="30">
      <c r="A1286" s="66">
        <v>25974</v>
      </c>
      <c r="B1286" s="43" t="s">
        <v>17735</v>
      </c>
      <c r="C1286" s="66" t="s">
        <v>4055</v>
      </c>
      <c r="D1286" s="66" t="s">
        <v>2496</v>
      </c>
      <c r="E1286" s="66" t="s">
        <v>13402</v>
      </c>
      <c r="F1286" s="307"/>
    </row>
    <row r="1287" spans="1:6">
      <c r="A1287" s="66">
        <v>1382</v>
      </c>
      <c r="B1287" s="43" t="s">
        <v>17736</v>
      </c>
      <c r="C1287" s="66" t="s">
        <v>4065</v>
      </c>
      <c r="D1287" s="66" t="s">
        <v>2496</v>
      </c>
      <c r="E1287" s="66" t="s">
        <v>13765</v>
      </c>
      <c r="F1287" s="306"/>
    </row>
    <row r="1288" spans="1:6">
      <c r="A1288" s="66">
        <v>34753</v>
      </c>
      <c r="B1288" s="43" t="s">
        <v>17737</v>
      </c>
      <c r="C1288" s="66" t="s">
        <v>4055</v>
      </c>
      <c r="D1288" s="66" t="s">
        <v>2496</v>
      </c>
      <c r="E1288" s="66" t="s">
        <v>13224</v>
      </c>
      <c r="F1288" s="307"/>
    </row>
    <row r="1289" spans="1:6" ht="60">
      <c r="A1289" s="66">
        <v>420</v>
      </c>
      <c r="B1289" s="43" t="s">
        <v>17738</v>
      </c>
      <c r="C1289" s="66" t="s">
        <v>4050</v>
      </c>
      <c r="D1289" s="66" t="s">
        <v>2496</v>
      </c>
      <c r="E1289" s="66" t="s">
        <v>22590</v>
      </c>
      <c r="F1289" s="306"/>
    </row>
    <row r="1290" spans="1:6" ht="45">
      <c r="A1290" s="66">
        <v>12327</v>
      </c>
      <c r="B1290" s="43" t="s">
        <v>17739</v>
      </c>
      <c r="C1290" s="66" t="s">
        <v>4050</v>
      </c>
      <c r="D1290" s="66" t="s">
        <v>2496</v>
      </c>
      <c r="E1290" s="66" t="s">
        <v>24613</v>
      </c>
      <c r="F1290" s="307"/>
    </row>
    <row r="1291" spans="1:6" ht="45">
      <c r="A1291" s="66">
        <v>36148</v>
      </c>
      <c r="B1291" s="43" t="s">
        <v>17740</v>
      </c>
      <c r="C1291" s="66" t="s">
        <v>4050</v>
      </c>
      <c r="D1291" s="66" t="s">
        <v>2496</v>
      </c>
      <c r="E1291" s="66" t="s">
        <v>24595</v>
      </c>
      <c r="F1291" s="306"/>
    </row>
    <row r="1292" spans="1:6">
      <c r="A1292" s="66">
        <v>12329</v>
      </c>
      <c r="B1292" s="43" t="s">
        <v>17741</v>
      </c>
      <c r="C1292" s="66" t="s">
        <v>4055</v>
      </c>
      <c r="D1292" s="66" t="s">
        <v>2496</v>
      </c>
      <c r="E1292" s="66" t="s">
        <v>29528</v>
      </c>
      <c r="F1292" s="307"/>
    </row>
    <row r="1293" spans="1:6" ht="30">
      <c r="A1293" s="66">
        <v>1339</v>
      </c>
      <c r="B1293" s="43" t="s">
        <v>17742</v>
      </c>
      <c r="C1293" s="66" t="s">
        <v>4055</v>
      </c>
      <c r="D1293" s="66" t="s">
        <v>2496</v>
      </c>
      <c r="E1293" s="66" t="s">
        <v>14148</v>
      </c>
      <c r="F1293" s="306"/>
    </row>
    <row r="1294" spans="1:6">
      <c r="A1294" s="66">
        <v>11849</v>
      </c>
      <c r="B1294" s="43" t="s">
        <v>17743</v>
      </c>
      <c r="C1294" s="66" t="s">
        <v>4056</v>
      </c>
      <c r="D1294" s="66" t="s">
        <v>2496</v>
      </c>
      <c r="E1294" s="66" t="s">
        <v>14966</v>
      </c>
      <c r="F1294" s="307"/>
    </row>
    <row r="1295" spans="1:6" ht="45">
      <c r="A1295" s="66">
        <v>37418</v>
      </c>
      <c r="B1295" s="43" t="s">
        <v>17744</v>
      </c>
      <c r="C1295" s="66" t="s">
        <v>4050</v>
      </c>
      <c r="D1295" s="66" t="s">
        <v>4052</v>
      </c>
      <c r="E1295" s="66" t="s">
        <v>10756</v>
      </c>
      <c r="F1295" s="306"/>
    </row>
    <row r="1296" spans="1:6" ht="45">
      <c r="A1296" s="66">
        <v>37419</v>
      </c>
      <c r="B1296" s="43" t="s">
        <v>17745</v>
      </c>
      <c r="C1296" s="66" t="s">
        <v>4050</v>
      </c>
      <c r="D1296" s="66" t="s">
        <v>4052</v>
      </c>
      <c r="E1296" s="66" t="s">
        <v>24565</v>
      </c>
      <c r="F1296" s="307"/>
    </row>
    <row r="1297" spans="1:6" ht="45">
      <c r="A1297" s="66">
        <v>1427</v>
      </c>
      <c r="B1297" s="43" t="s">
        <v>17746</v>
      </c>
      <c r="C1297" s="66" t="s">
        <v>4050</v>
      </c>
      <c r="D1297" s="66" t="s">
        <v>4052</v>
      </c>
      <c r="E1297" s="66" t="s">
        <v>29529</v>
      </c>
      <c r="F1297" s="306"/>
    </row>
    <row r="1298" spans="1:6" ht="45">
      <c r="A1298" s="66">
        <v>1402</v>
      </c>
      <c r="B1298" s="43" t="s">
        <v>17747</v>
      </c>
      <c r="C1298" s="66" t="s">
        <v>4050</v>
      </c>
      <c r="D1298" s="66" t="s">
        <v>4052</v>
      </c>
      <c r="E1298" s="66" t="s">
        <v>10880</v>
      </c>
      <c r="F1298" s="307"/>
    </row>
    <row r="1299" spans="1:6" ht="45">
      <c r="A1299" s="66">
        <v>1420</v>
      </c>
      <c r="B1299" s="43" t="s">
        <v>17748</v>
      </c>
      <c r="C1299" s="66" t="s">
        <v>4050</v>
      </c>
      <c r="D1299" s="66" t="s">
        <v>4052</v>
      </c>
      <c r="E1299" s="66" t="s">
        <v>7887</v>
      </c>
      <c r="F1299" s="306"/>
    </row>
    <row r="1300" spans="1:6" ht="45">
      <c r="A1300" s="66">
        <v>1419</v>
      </c>
      <c r="B1300" s="43" t="s">
        <v>17749</v>
      </c>
      <c r="C1300" s="66" t="s">
        <v>4050</v>
      </c>
      <c r="D1300" s="66" t="s">
        <v>4052</v>
      </c>
      <c r="E1300" s="66" t="s">
        <v>8689</v>
      </c>
      <c r="F1300" s="307"/>
    </row>
    <row r="1301" spans="1:6" ht="45">
      <c r="A1301" s="66">
        <v>1414</v>
      </c>
      <c r="B1301" s="43" t="s">
        <v>17750</v>
      </c>
      <c r="C1301" s="66" t="s">
        <v>4050</v>
      </c>
      <c r="D1301" s="66" t="s">
        <v>4052</v>
      </c>
      <c r="E1301" s="66" t="s">
        <v>10159</v>
      </c>
      <c r="F1301" s="306"/>
    </row>
    <row r="1302" spans="1:6" ht="45">
      <c r="A1302" s="66">
        <v>1413</v>
      </c>
      <c r="B1302" s="43" t="s">
        <v>17751</v>
      </c>
      <c r="C1302" s="66" t="s">
        <v>4050</v>
      </c>
      <c r="D1302" s="66" t="s">
        <v>4052</v>
      </c>
      <c r="E1302" s="66" t="s">
        <v>27480</v>
      </c>
      <c r="F1302" s="307"/>
    </row>
    <row r="1303" spans="1:6" ht="45">
      <c r="A1303" s="66">
        <v>1412</v>
      </c>
      <c r="B1303" s="43" t="s">
        <v>17752</v>
      </c>
      <c r="C1303" s="66" t="s">
        <v>4050</v>
      </c>
      <c r="D1303" s="66" t="s">
        <v>4052</v>
      </c>
      <c r="E1303" s="66" t="s">
        <v>8879</v>
      </c>
      <c r="F1303" s="306"/>
    </row>
    <row r="1304" spans="1:6" ht="60">
      <c r="A1304" s="66">
        <v>1411</v>
      </c>
      <c r="B1304" s="43" t="s">
        <v>17753</v>
      </c>
      <c r="C1304" s="66" t="s">
        <v>4050</v>
      </c>
      <c r="D1304" s="66" t="s">
        <v>4052</v>
      </c>
      <c r="E1304" s="66" t="s">
        <v>8260</v>
      </c>
      <c r="F1304" s="307"/>
    </row>
    <row r="1305" spans="1:6" ht="60">
      <c r="A1305" s="66">
        <v>1406</v>
      </c>
      <c r="B1305" s="43" t="s">
        <v>17754</v>
      </c>
      <c r="C1305" s="66" t="s">
        <v>4050</v>
      </c>
      <c r="D1305" s="66" t="s">
        <v>4052</v>
      </c>
      <c r="E1305" s="66" t="s">
        <v>24705</v>
      </c>
      <c r="F1305" s="306"/>
    </row>
    <row r="1306" spans="1:6" ht="60">
      <c r="A1306" s="66">
        <v>1407</v>
      </c>
      <c r="B1306" s="43" t="s">
        <v>17755</v>
      </c>
      <c r="C1306" s="66" t="s">
        <v>4050</v>
      </c>
      <c r="D1306" s="66" t="s">
        <v>4052</v>
      </c>
      <c r="E1306" s="66" t="s">
        <v>24986</v>
      </c>
      <c r="F1306" s="307"/>
    </row>
    <row r="1307" spans="1:6" ht="60">
      <c r="A1307" s="66">
        <v>1404</v>
      </c>
      <c r="B1307" s="43" t="s">
        <v>17756</v>
      </c>
      <c r="C1307" s="66" t="s">
        <v>4050</v>
      </c>
      <c r="D1307" s="66" t="s">
        <v>4052</v>
      </c>
      <c r="E1307" s="66" t="s">
        <v>29530</v>
      </c>
      <c r="F1307" s="306"/>
    </row>
    <row r="1308" spans="1:6" ht="105">
      <c r="A1308" s="66">
        <v>11281</v>
      </c>
      <c r="B1308" s="43" t="s">
        <v>17757</v>
      </c>
      <c r="C1308" s="66" t="s">
        <v>4050</v>
      </c>
      <c r="D1308" s="66" t="s">
        <v>4052</v>
      </c>
      <c r="E1308" s="66" t="s">
        <v>29531</v>
      </c>
      <c r="F1308" s="307"/>
    </row>
    <row r="1309" spans="1:6" ht="105">
      <c r="A1309" s="66">
        <v>1442</v>
      </c>
      <c r="B1309" s="43" t="s">
        <v>25030</v>
      </c>
      <c r="C1309" s="66" t="s">
        <v>4050</v>
      </c>
      <c r="D1309" s="66" t="s">
        <v>4052</v>
      </c>
      <c r="E1309" s="66" t="s">
        <v>29532</v>
      </c>
      <c r="F1309" s="306"/>
    </row>
    <row r="1310" spans="1:6" ht="105">
      <c r="A1310" s="66">
        <v>13457</v>
      </c>
      <c r="B1310" s="43" t="s">
        <v>25031</v>
      </c>
      <c r="C1310" s="66" t="s">
        <v>4050</v>
      </c>
      <c r="D1310" s="66" t="s">
        <v>4052</v>
      </c>
      <c r="E1310" s="66" t="s">
        <v>29533</v>
      </c>
      <c r="F1310" s="307"/>
    </row>
    <row r="1311" spans="1:6" ht="120">
      <c r="A1311" s="66">
        <v>40699</v>
      </c>
      <c r="B1311" s="43" t="s">
        <v>17758</v>
      </c>
      <c r="C1311" s="66" t="s">
        <v>4050</v>
      </c>
      <c r="D1311" s="66" t="s">
        <v>4052</v>
      </c>
      <c r="E1311" s="66" t="s">
        <v>29534</v>
      </c>
      <c r="F1311" s="306"/>
    </row>
    <row r="1312" spans="1:6" ht="135">
      <c r="A1312" s="66">
        <v>40701</v>
      </c>
      <c r="B1312" s="43" t="s">
        <v>17759</v>
      </c>
      <c r="C1312" s="66" t="s">
        <v>4050</v>
      </c>
      <c r="D1312" s="66" t="s">
        <v>4052</v>
      </c>
      <c r="E1312" s="66" t="s">
        <v>29535</v>
      </c>
      <c r="F1312" s="307"/>
    </row>
    <row r="1313" spans="1:6" ht="135">
      <c r="A1313" s="66">
        <v>40700</v>
      </c>
      <c r="B1313" s="43" t="s">
        <v>17760</v>
      </c>
      <c r="C1313" s="66" t="s">
        <v>4050</v>
      </c>
      <c r="D1313" s="66" t="s">
        <v>4052</v>
      </c>
      <c r="E1313" s="66" t="s">
        <v>29536</v>
      </c>
      <c r="F1313" s="306"/>
    </row>
    <row r="1314" spans="1:6" ht="45">
      <c r="A1314" s="66">
        <v>13458</v>
      </c>
      <c r="B1314" s="43" t="s">
        <v>17761</v>
      </c>
      <c r="C1314" s="66" t="s">
        <v>4050</v>
      </c>
      <c r="D1314" s="66" t="s">
        <v>4052</v>
      </c>
      <c r="E1314" s="66" t="s">
        <v>29537</v>
      </c>
      <c r="F1314" s="307"/>
    </row>
    <row r="1315" spans="1:6" ht="45">
      <c r="A1315" s="66">
        <v>36524</v>
      </c>
      <c r="B1315" s="43" t="s">
        <v>17762</v>
      </c>
      <c r="C1315" s="66" t="s">
        <v>4050</v>
      </c>
      <c r="D1315" s="66" t="s">
        <v>4052</v>
      </c>
      <c r="E1315" s="66" t="s">
        <v>25032</v>
      </c>
      <c r="F1315" s="306"/>
    </row>
    <row r="1316" spans="1:6" ht="45">
      <c r="A1316" s="66">
        <v>36526</v>
      </c>
      <c r="B1316" s="43" t="s">
        <v>17763</v>
      </c>
      <c r="C1316" s="66" t="s">
        <v>4050</v>
      </c>
      <c r="D1316" s="66" t="s">
        <v>4052</v>
      </c>
      <c r="E1316" s="66" t="s">
        <v>25033</v>
      </c>
      <c r="F1316" s="307"/>
    </row>
    <row r="1317" spans="1:6" ht="45">
      <c r="A1317" s="66">
        <v>36523</v>
      </c>
      <c r="B1317" s="43" t="s">
        <v>17764</v>
      </c>
      <c r="C1317" s="66" t="s">
        <v>4050</v>
      </c>
      <c r="D1317" s="66" t="s">
        <v>4052</v>
      </c>
      <c r="E1317" s="66" t="s">
        <v>25034</v>
      </c>
      <c r="F1317" s="306"/>
    </row>
    <row r="1318" spans="1:6" ht="45">
      <c r="A1318" s="66">
        <v>36527</v>
      </c>
      <c r="B1318" s="43" t="s">
        <v>17765</v>
      </c>
      <c r="C1318" s="66" t="s">
        <v>4050</v>
      </c>
      <c r="D1318" s="66" t="s">
        <v>4052</v>
      </c>
      <c r="E1318" s="66" t="s">
        <v>25035</v>
      </c>
      <c r="F1318" s="307"/>
    </row>
    <row r="1319" spans="1:6" ht="45">
      <c r="A1319" s="66">
        <v>13803</v>
      </c>
      <c r="B1319" s="43" t="s">
        <v>17766</v>
      </c>
      <c r="C1319" s="66" t="s">
        <v>4050</v>
      </c>
      <c r="D1319" s="66" t="s">
        <v>4052</v>
      </c>
      <c r="E1319" s="66" t="s">
        <v>25036</v>
      </c>
      <c r="F1319" s="306"/>
    </row>
    <row r="1320" spans="1:6" ht="45">
      <c r="A1320" s="66">
        <v>38642</v>
      </c>
      <c r="B1320" s="43" t="s">
        <v>17767</v>
      </c>
      <c r="C1320" s="66" t="s">
        <v>4050</v>
      </c>
      <c r="D1320" s="66" t="s">
        <v>4052</v>
      </c>
      <c r="E1320" s="66" t="s">
        <v>25037</v>
      </c>
      <c r="F1320" s="307"/>
    </row>
    <row r="1321" spans="1:6" ht="45">
      <c r="A1321" s="66">
        <v>36522</v>
      </c>
      <c r="B1321" s="43" t="s">
        <v>17768</v>
      </c>
      <c r="C1321" s="66" t="s">
        <v>4050</v>
      </c>
      <c r="D1321" s="66" t="s">
        <v>4052</v>
      </c>
      <c r="E1321" s="66" t="s">
        <v>25038</v>
      </c>
      <c r="F1321" s="306"/>
    </row>
    <row r="1322" spans="1:6" ht="45">
      <c r="A1322" s="66">
        <v>36525</v>
      </c>
      <c r="B1322" s="43" t="s">
        <v>17769</v>
      </c>
      <c r="C1322" s="66" t="s">
        <v>4050</v>
      </c>
      <c r="D1322" s="66" t="s">
        <v>4052</v>
      </c>
      <c r="E1322" s="66" t="s">
        <v>25039</v>
      </c>
      <c r="F1322" s="307"/>
    </row>
    <row r="1323" spans="1:6" ht="60">
      <c r="A1323" s="66">
        <v>41991</v>
      </c>
      <c r="B1323" s="43" t="s">
        <v>17770</v>
      </c>
      <c r="C1323" s="66" t="s">
        <v>4050</v>
      </c>
      <c r="D1323" s="66" t="s">
        <v>4052</v>
      </c>
      <c r="E1323" s="66" t="s">
        <v>25040</v>
      </c>
      <c r="F1323" s="306"/>
    </row>
    <row r="1324" spans="1:6" ht="45">
      <c r="A1324" s="66">
        <v>34348</v>
      </c>
      <c r="B1324" s="43" t="s">
        <v>17771</v>
      </c>
      <c r="C1324" s="66" t="s">
        <v>4054</v>
      </c>
      <c r="D1324" s="66" t="s">
        <v>2496</v>
      </c>
      <c r="E1324" s="66" t="s">
        <v>29538</v>
      </c>
      <c r="F1324" s="307"/>
    </row>
    <row r="1325" spans="1:6" ht="45">
      <c r="A1325" s="66">
        <v>34347</v>
      </c>
      <c r="B1325" s="43" t="s">
        <v>17772</v>
      </c>
      <c r="C1325" s="66" t="s">
        <v>4054</v>
      </c>
      <c r="D1325" s="66" t="s">
        <v>2496</v>
      </c>
      <c r="E1325" s="66" t="s">
        <v>24571</v>
      </c>
      <c r="F1325" s="306"/>
    </row>
    <row r="1326" spans="1:6" ht="45">
      <c r="A1326" s="66">
        <v>11146</v>
      </c>
      <c r="B1326" s="43" t="s">
        <v>17773</v>
      </c>
      <c r="C1326" s="66" t="s">
        <v>4053</v>
      </c>
      <c r="D1326" s="66" t="s">
        <v>2496</v>
      </c>
      <c r="E1326" s="66" t="s">
        <v>29539</v>
      </c>
      <c r="F1326" s="307"/>
    </row>
    <row r="1327" spans="1:6" ht="45">
      <c r="A1327" s="66">
        <v>11147</v>
      </c>
      <c r="B1327" s="43" t="s">
        <v>17774</v>
      </c>
      <c r="C1327" s="66" t="s">
        <v>4053</v>
      </c>
      <c r="D1327" s="66" t="s">
        <v>2496</v>
      </c>
      <c r="E1327" s="66" t="s">
        <v>29540</v>
      </c>
      <c r="F1327" s="306"/>
    </row>
    <row r="1328" spans="1:6" ht="45">
      <c r="A1328" s="66">
        <v>34872</v>
      </c>
      <c r="B1328" s="43" t="s">
        <v>17775</v>
      </c>
      <c r="C1328" s="66" t="s">
        <v>4053</v>
      </c>
      <c r="D1328" s="66" t="s">
        <v>2496</v>
      </c>
      <c r="E1328" s="66" t="s">
        <v>29541</v>
      </c>
      <c r="F1328" s="307"/>
    </row>
    <row r="1329" spans="1:6" ht="45">
      <c r="A1329" s="66">
        <v>34491</v>
      </c>
      <c r="B1329" s="43" t="s">
        <v>17776</v>
      </c>
      <c r="C1329" s="66" t="s">
        <v>4053</v>
      </c>
      <c r="D1329" s="66" t="s">
        <v>2496</v>
      </c>
      <c r="E1329" s="66" t="s">
        <v>29542</v>
      </c>
      <c r="F1329" s="306"/>
    </row>
    <row r="1330" spans="1:6" ht="60">
      <c r="A1330" s="66">
        <v>34770</v>
      </c>
      <c r="B1330" s="43" t="s">
        <v>17777</v>
      </c>
      <c r="C1330" s="66" t="s">
        <v>4064</v>
      </c>
      <c r="D1330" s="66" t="s">
        <v>4052</v>
      </c>
      <c r="E1330" s="66" t="s">
        <v>29543</v>
      </c>
      <c r="F1330" s="307"/>
    </row>
    <row r="1331" spans="1:6" ht="60">
      <c r="A1331" s="66">
        <v>1518</v>
      </c>
      <c r="B1331" s="43" t="s">
        <v>17778</v>
      </c>
      <c r="C1331" s="66" t="s">
        <v>4064</v>
      </c>
      <c r="D1331" s="66" t="s">
        <v>4052</v>
      </c>
      <c r="E1331" s="66" t="s">
        <v>29544</v>
      </c>
      <c r="F1331" s="306"/>
    </row>
    <row r="1332" spans="1:6" ht="60">
      <c r="A1332" s="66">
        <v>41965</v>
      </c>
      <c r="B1332" s="43" t="s">
        <v>17779</v>
      </c>
      <c r="C1332" s="66" t="s">
        <v>4064</v>
      </c>
      <c r="D1332" s="66" t="s">
        <v>4052</v>
      </c>
      <c r="E1332" s="66" t="s">
        <v>29545</v>
      </c>
      <c r="F1332" s="307"/>
    </row>
    <row r="1333" spans="1:6" ht="60">
      <c r="A1333" s="66">
        <v>34492</v>
      </c>
      <c r="B1333" s="43" t="s">
        <v>17780</v>
      </c>
      <c r="C1333" s="66" t="s">
        <v>4053</v>
      </c>
      <c r="D1333" s="66" t="s">
        <v>2496</v>
      </c>
      <c r="E1333" s="66" t="s">
        <v>29546</v>
      </c>
      <c r="F1333" s="306"/>
    </row>
    <row r="1334" spans="1:6" ht="60">
      <c r="A1334" s="66">
        <v>1524</v>
      </c>
      <c r="B1334" s="43" t="s">
        <v>17781</v>
      </c>
      <c r="C1334" s="66" t="s">
        <v>4053</v>
      </c>
      <c r="D1334" s="66" t="s">
        <v>4049</v>
      </c>
      <c r="E1334" s="66" t="s">
        <v>29547</v>
      </c>
      <c r="F1334" s="307"/>
    </row>
    <row r="1335" spans="1:6" ht="60">
      <c r="A1335" s="66">
        <v>38404</v>
      </c>
      <c r="B1335" s="43" t="s">
        <v>17782</v>
      </c>
      <c r="C1335" s="66" t="s">
        <v>4053</v>
      </c>
      <c r="D1335" s="66" t="s">
        <v>2496</v>
      </c>
      <c r="E1335" s="66" t="s">
        <v>29548</v>
      </c>
      <c r="F1335" s="306"/>
    </row>
    <row r="1336" spans="1:6" ht="60">
      <c r="A1336" s="66">
        <v>39849</v>
      </c>
      <c r="B1336" s="43" t="s">
        <v>17783</v>
      </c>
      <c r="C1336" s="66" t="s">
        <v>4053</v>
      </c>
      <c r="D1336" s="66" t="s">
        <v>2496</v>
      </c>
      <c r="E1336" s="66" t="s">
        <v>29549</v>
      </c>
      <c r="F1336" s="307"/>
    </row>
    <row r="1337" spans="1:6" ht="60">
      <c r="A1337" s="66">
        <v>38464</v>
      </c>
      <c r="B1337" s="43" t="s">
        <v>17784</v>
      </c>
      <c r="C1337" s="66" t="s">
        <v>4053</v>
      </c>
      <c r="D1337" s="66" t="s">
        <v>2496</v>
      </c>
      <c r="E1337" s="66" t="s">
        <v>29550</v>
      </c>
      <c r="F1337" s="306"/>
    </row>
    <row r="1338" spans="1:6" ht="60">
      <c r="A1338" s="66">
        <v>34493</v>
      </c>
      <c r="B1338" s="43" t="s">
        <v>17785</v>
      </c>
      <c r="C1338" s="66" t="s">
        <v>4053</v>
      </c>
      <c r="D1338" s="66" t="s">
        <v>2496</v>
      </c>
      <c r="E1338" s="66" t="s">
        <v>29551</v>
      </c>
      <c r="F1338" s="307"/>
    </row>
    <row r="1339" spans="1:6" ht="60">
      <c r="A1339" s="66">
        <v>1527</v>
      </c>
      <c r="B1339" s="43" t="s">
        <v>17786</v>
      </c>
      <c r="C1339" s="66" t="s">
        <v>4053</v>
      </c>
      <c r="D1339" s="66" t="s">
        <v>2496</v>
      </c>
      <c r="E1339" s="66" t="s">
        <v>29552</v>
      </c>
      <c r="F1339" s="306"/>
    </row>
    <row r="1340" spans="1:6" ht="60">
      <c r="A1340" s="66">
        <v>38405</v>
      </c>
      <c r="B1340" s="43" t="s">
        <v>17787</v>
      </c>
      <c r="C1340" s="66" t="s">
        <v>4053</v>
      </c>
      <c r="D1340" s="66" t="s">
        <v>2496</v>
      </c>
      <c r="E1340" s="66" t="s">
        <v>29553</v>
      </c>
      <c r="F1340" s="307"/>
    </row>
    <row r="1341" spans="1:6" ht="60">
      <c r="A1341" s="66">
        <v>38408</v>
      </c>
      <c r="B1341" s="43" t="s">
        <v>17788</v>
      </c>
      <c r="C1341" s="66" t="s">
        <v>4053</v>
      </c>
      <c r="D1341" s="66" t="s">
        <v>2496</v>
      </c>
      <c r="E1341" s="66" t="s">
        <v>29554</v>
      </c>
      <c r="F1341" s="306"/>
    </row>
    <row r="1342" spans="1:6" ht="60">
      <c r="A1342" s="66">
        <v>34494</v>
      </c>
      <c r="B1342" s="43" t="s">
        <v>17789</v>
      </c>
      <c r="C1342" s="66" t="s">
        <v>4053</v>
      </c>
      <c r="D1342" s="66" t="s">
        <v>2496</v>
      </c>
      <c r="E1342" s="66" t="s">
        <v>29555</v>
      </c>
      <c r="F1342" s="307"/>
    </row>
    <row r="1343" spans="1:6" ht="60">
      <c r="A1343" s="66">
        <v>1525</v>
      </c>
      <c r="B1343" s="43" t="s">
        <v>17790</v>
      </c>
      <c r="C1343" s="66" t="s">
        <v>4053</v>
      </c>
      <c r="D1343" s="66" t="s">
        <v>2496</v>
      </c>
      <c r="E1343" s="66" t="s">
        <v>28476</v>
      </c>
      <c r="F1343" s="306"/>
    </row>
    <row r="1344" spans="1:6" ht="60">
      <c r="A1344" s="66">
        <v>38406</v>
      </c>
      <c r="B1344" s="43" t="s">
        <v>17791</v>
      </c>
      <c r="C1344" s="66" t="s">
        <v>4053</v>
      </c>
      <c r="D1344" s="66" t="s">
        <v>2496</v>
      </c>
      <c r="E1344" s="66" t="s">
        <v>29556</v>
      </c>
      <c r="F1344" s="307"/>
    </row>
    <row r="1345" spans="1:6" ht="60">
      <c r="A1345" s="66">
        <v>38409</v>
      </c>
      <c r="B1345" s="43" t="s">
        <v>17792</v>
      </c>
      <c r="C1345" s="66" t="s">
        <v>4053</v>
      </c>
      <c r="D1345" s="66" t="s">
        <v>2496</v>
      </c>
      <c r="E1345" s="66" t="s">
        <v>24531</v>
      </c>
      <c r="F1345" s="306"/>
    </row>
    <row r="1346" spans="1:6" ht="60">
      <c r="A1346" s="66">
        <v>34495</v>
      </c>
      <c r="B1346" s="43" t="s">
        <v>17793</v>
      </c>
      <c r="C1346" s="66" t="s">
        <v>4053</v>
      </c>
      <c r="D1346" s="66" t="s">
        <v>2496</v>
      </c>
      <c r="E1346" s="66" t="s">
        <v>29557</v>
      </c>
      <c r="F1346" s="307"/>
    </row>
    <row r="1347" spans="1:6" ht="60">
      <c r="A1347" s="66">
        <v>11145</v>
      </c>
      <c r="B1347" s="43" t="s">
        <v>17794</v>
      </c>
      <c r="C1347" s="66" t="s">
        <v>4053</v>
      </c>
      <c r="D1347" s="66" t="s">
        <v>2496</v>
      </c>
      <c r="E1347" s="66" t="s">
        <v>29558</v>
      </c>
      <c r="F1347" s="306"/>
    </row>
    <row r="1348" spans="1:6" ht="60">
      <c r="A1348" s="66">
        <v>34496</v>
      </c>
      <c r="B1348" s="43" t="s">
        <v>17795</v>
      </c>
      <c r="C1348" s="66" t="s">
        <v>4053</v>
      </c>
      <c r="D1348" s="66" t="s">
        <v>2496</v>
      </c>
      <c r="E1348" s="66" t="s">
        <v>29559</v>
      </c>
      <c r="F1348" s="307"/>
    </row>
    <row r="1349" spans="1:6" ht="60">
      <c r="A1349" s="66">
        <v>34479</v>
      </c>
      <c r="B1349" s="43" t="s">
        <v>17796</v>
      </c>
      <c r="C1349" s="66" t="s">
        <v>4053</v>
      </c>
      <c r="D1349" s="66" t="s">
        <v>2496</v>
      </c>
      <c r="E1349" s="66" t="s">
        <v>29560</v>
      </c>
      <c r="F1349" s="306"/>
    </row>
    <row r="1350" spans="1:6" ht="60">
      <c r="A1350" s="66">
        <v>34481</v>
      </c>
      <c r="B1350" s="43" t="s">
        <v>17797</v>
      </c>
      <c r="C1350" s="66" t="s">
        <v>4053</v>
      </c>
      <c r="D1350" s="66" t="s">
        <v>2496</v>
      </c>
      <c r="E1350" s="66" t="s">
        <v>29561</v>
      </c>
      <c r="F1350" s="307"/>
    </row>
    <row r="1351" spans="1:6" ht="60">
      <c r="A1351" s="66">
        <v>34483</v>
      </c>
      <c r="B1351" s="43" t="s">
        <v>17798</v>
      </c>
      <c r="C1351" s="66" t="s">
        <v>4053</v>
      </c>
      <c r="D1351" s="66" t="s">
        <v>2496</v>
      </c>
      <c r="E1351" s="66" t="s">
        <v>29562</v>
      </c>
      <c r="F1351" s="306"/>
    </row>
    <row r="1352" spans="1:6" ht="60">
      <c r="A1352" s="66">
        <v>34485</v>
      </c>
      <c r="B1352" s="43" t="s">
        <v>17799</v>
      </c>
      <c r="C1352" s="66" t="s">
        <v>4053</v>
      </c>
      <c r="D1352" s="66" t="s">
        <v>2496</v>
      </c>
      <c r="E1352" s="66" t="s">
        <v>29563</v>
      </c>
      <c r="F1352" s="307"/>
    </row>
    <row r="1353" spans="1:6" ht="60">
      <c r="A1353" s="66">
        <v>34497</v>
      </c>
      <c r="B1353" s="43" t="s">
        <v>17800</v>
      </c>
      <c r="C1353" s="66" t="s">
        <v>4053</v>
      </c>
      <c r="D1353" s="66" t="s">
        <v>2496</v>
      </c>
      <c r="E1353" s="66" t="s">
        <v>29564</v>
      </c>
      <c r="F1353" s="306"/>
    </row>
    <row r="1354" spans="1:6" ht="60">
      <c r="A1354" s="66">
        <v>14041</v>
      </c>
      <c r="B1354" s="43" t="s">
        <v>17801</v>
      </c>
      <c r="C1354" s="66" t="s">
        <v>4053</v>
      </c>
      <c r="D1354" s="66" t="s">
        <v>2496</v>
      </c>
      <c r="E1354" s="66" t="s">
        <v>29565</v>
      </c>
      <c r="F1354" s="307"/>
    </row>
    <row r="1355" spans="1:6" ht="60">
      <c r="A1355" s="66">
        <v>1523</v>
      </c>
      <c r="B1355" s="43" t="s">
        <v>17802</v>
      </c>
      <c r="C1355" s="66" t="s">
        <v>4053</v>
      </c>
      <c r="D1355" s="66" t="s">
        <v>2496</v>
      </c>
      <c r="E1355" s="66" t="s">
        <v>29566</v>
      </c>
      <c r="F1355" s="306"/>
    </row>
    <row r="1356" spans="1:6" ht="45">
      <c r="A1356" s="66">
        <v>14052</v>
      </c>
      <c r="B1356" s="43" t="s">
        <v>17803</v>
      </c>
      <c r="C1356" s="66" t="s">
        <v>4050</v>
      </c>
      <c r="D1356" s="66" t="s">
        <v>2496</v>
      </c>
      <c r="E1356" s="66" t="s">
        <v>13922</v>
      </c>
      <c r="F1356" s="307"/>
    </row>
    <row r="1357" spans="1:6" ht="45">
      <c r="A1357" s="66">
        <v>14054</v>
      </c>
      <c r="B1357" s="43" t="s">
        <v>17804</v>
      </c>
      <c r="C1357" s="66" t="s">
        <v>4050</v>
      </c>
      <c r="D1357" s="66" t="s">
        <v>2496</v>
      </c>
      <c r="E1357" s="66" t="s">
        <v>14859</v>
      </c>
      <c r="F1357" s="306"/>
    </row>
    <row r="1358" spans="1:6" ht="45">
      <c r="A1358" s="66">
        <v>14053</v>
      </c>
      <c r="B1358" s="43" t="s">
        <v>17805</v>
      </c>
      <c r="C1358" s="66" t="s">
        <v>4050</v>
      </c>
      <c r="D1358" s="66" t="s">
        <v>2496</v>
      </c>
      <c r="E1358" s="66" t="s">
        <v>8007</v>
      </c>
      <c r="F1358" s="307"/>
    </row>
    <row r="1359" spans="1:6" ht="45">
      <c r="A1359" s="66">
        <v>2558</v>
      </c>
      <c r="B1359" s="43" t="s">
        <v>17806</v>
      </c>
      <c r="C1359" s="66" t="s">
        <v>4050</v>
      </c>
      <c r="D1359" s="66" t="s">
        <v>2496</v>
      </c>
      <c r="E1359" s="66" t="s">
        <v>13220</v>
      </c>
      <c r="F1359" s="306"/>
    </row>
    <row r="1360" spans="1:6" ht="45">
      <c r="A1360" s="66">
        <v>2560</v>
      </c>
      <c r="B1360" s="43" t="s">
        <v>17807</v>
      </c>
      <c r="C1360" s="66" t="s">
        <v>4050</v>
      </c>
      <c r="D1360" s="66" t="s">
        <v>2496</v>
      </c>
      <c r="E1360" s="66" t="s">
        <v>22079</v>
      </c>
      <c r="F1360" s="307"/>
    </row>
    <row r="1361" spans="1:6" ht="45">
      <c r="A1361" s="66">
        <v>2559</v>
      </c>
      <c r="B1361" s="43" t="s">
        <v>17808</v>
      </c>
      <c r="C1361" s="66" t="s">
        <v>4050</v>
      </c>
      <c r="D1361" s="66" t="s">
        <v>4049</v>
      </c>
      <c r="E1361" s="66" t="s">
        <v>14533</v>
      </c>
      <c r="F1361" s="306"/>
    </row>
    <row r="1362" spans="1:6" ht="45">
      <c r="A1362" s="66">
        <v>2592</v>
      </c>
      <c r="B1362" s="43" t="s">
        <v>17809</v>
      </c>
      <c r="C1362" s="66" t="s">
        <v>4050</v>
      </c>
      <c r="D1362" s="66" t="s">
        <v>2496</v>
      </c>
      <c r="E1362" s="66" t="s">
        <v>24419</v>
      </c>
      <c r="F1362" s="307"/>
    </row>
    <row r="1363" spans="1:6" ht="45">
      <c r="A1363" s="66">
        <v>2566</v>
      </c>
      <c r="B1363" s="43" t="s">
        <v>17810</v>
      </c>
      <c r="C1363" s="66" t="s">
        <v>4050</v>
      </c>
      <c r="D1363" s="66" t="s">
        <v>2496</v>
      </c>
      <c r="E1363" s="66" t="s">
        <v>14954</v>
      </c>
      <c r="F1363" s="306"/>
    </row>
    <row r="1364" spans="1:6" ht="45">
      <c r="A1364" s="66">
        <v>2589</v>
      </c>
      <c r="B1364" s="43" t="s">
        <v>17811</v>
      </c>
      <c r="C1364" s="66" t="s">
        <v>4050</v>
      </c>
      <c r="D1364" s="66" t="s">
        <v>2496</v>
      </c>
      <c r="E1364" s="66" t="s">
        <v>25042</v>
      </c>
      <c r="F1364" s="307"/>
    </row>
    <row r="1365" spans="1:6" ht="45">
      <c r="A1365" s="66">
        <v>2591</v>
      </c>
      <c r="B1365" s="43" t="s">
        <v>17812</v>
      </c>
      <c r="C1365" s="66" t="s">
        <v>4050</v>
      </c>
      <c r="D1365" s="66" t="s">
        <v>2496</v>
      </c>
      <c r="E1365" s="66" t="s">
        <v>12642</v>
      </c>
      <c r="F1365" s="306"/>
    </row>
    <row r="1366" spans="1:6" ht="45">
      <c r="A1366" s="66">
        <v>2590</v>
      </c>
      <c r="B1366" s="43" t="s">
        <v>17813</v>
      </c>
      <c r="C1366" s="66" t="s">
        <v>4050</v>
      </c>
      <c r="D1366" s="66" t="s">
        <v>2496</v>
      </c>
      <c r="E1366" s="66" t="s">
        <v>14018</v>
      </c>
      <c r="F1366" s="307"/>
    </row>
    <row r="1367" spans="1:6" ht="45">
      <c r="A1367" s="66">
        <v>2567</v>
      </c>
      <c r="B1367" s="43" t="s">
        <v>17814</v>
      </c>
      <c r="C1367" s="66" t="s">
        <v>4050</v>
      </c>
      <c r="D1367" s="66" t="s">
        <v>2496</v>
      </c>
      <c r="E1367" s="66" t="s">
        <v>25043</v>
      </c>
      <c r="F1367" s="306"/>
    </row>
    <row r="1368" spans="1:6" ht="45">
      <c r="A1368" s="66">
        <v>2565</v>
      </c>
      <c r="B1368" s="43" t="s">
        <v>17815</v>
      </c>
      <c r="C1368" s="66" t="s">
        <v>4050</v>
      </c>
      <c r="D1368" s="66" t="s">
        <v>2496</v>
      </c>
      <c r="E1368" s="66" t="s">
        <v>8851</v>
      </c>
      <c r="F1368" s="307"/>
    </row>
    <row r="1369" spans="1:6" ht="45">
      <c r="A1369" s="66">
        <v>2568</v>
      </c>
      <c r="B1369" s="43" t="s">
        <v>17816</v>
      </c>
      <c r="C1369" s="66" t="s">
        <v>4050</v>
      </c>
      <c r="D1369" s="66" t="s">
        <v>2496</v>
      </c>
      <c r="E1369" s="66" t="s">
        <v>23969</v>
      </c>
      <c r="F1369" s="306"/>
    </row>
    <row r="1370" spans="1:6" ht="45">
      <c r="A1370" s="66">
        <v>2594</v>
      </c>
      <c r="B1370" s="43" t="s">
        <v>17817</v>
      </c>
      <c r="C1370" s="66" t="s">
        <v>4050</v>
      </c>
      <c r="D1370" s="66" t="s">
        <v>2496</v>
      </c>
      <c r="E1370" s="66" t="s">
        <v>23863</v>
      </c>
      <c r="F1370" s="307"/>
    </row>
    <row r="1371" spans="1:6" ht="45">
      <c r="A1371" s="66">
        <v>2587</v>
      </c>
      <c r="B1371" s="43" t="s">
        <v>17818</v>
      </c>
      <c r="C1371" s="66" t="s">
        <v>4050</v>
      </c>
      <c r="D1371" s="66" t="s">
        <v>2496</v>
      </c>
      <c r="E1371" s="66" t="s">
        <v>22182</v>
      </c>
      <c r="F1371" s="306"/>
    </row>
    <row r="1372" spans="1:6" ht="45">
      <c r="A1372" s="66">
        <v>2588</v>
      </c>
      <c r="B1372" s="43" t="s">
        <v>17819</v>
      </c>
      <c r="C1372" s="66" t="s">
        <v>4050</v>
      </c>
      <c r="D1372" s="66" t="s">
        <v>2496</v>
      </c>
      <c r="E1372" s="66" t="s">
        <v>19241</v>
      </c>
      <c r="F1372" s="307"/>
    </row>
    <row r="1373" spans="1:6" ht="45">
      <c r="A1373" s="66">
        <v>2569</v>
      </c>
      <c r="B1373" s="43" t="s">
        <v>17820</v>
      </c>
      <c r="C1373" s="66" t="s">
        <v>4050</v>
      </c>
      <c r="D1373" s="66" t="s">
        <v>2496</v>
      </c>
      <c r="E1373" s="66" t="s">
        <v>24714</v>
      </c>
      <c r="F1373" s="306"/>
    </row>
    <row r="1374" spans="1:6" ht="45">
      <c r="A1374" s="66">
        <v>2570</v>
      </c>
      <c r="B1374" s="43" t="s">
        <v>17821</v>
      </c>
      <c r="C1374" s="66" t="s">
        <v>4050</v>
      </c>
      <c r="D1374" s="66" t="s">
        <v>2496</v>
      </c>
      <c r="E1374" s="66" t="s">
        <v>22012</v>
      </c>
      <c r="F1374" s="307"/>
    </row>
    <row r="1375" spans="1:6" ht="45">
      <c r="A1375" s="66">
        <v>2571</v>
      </c>
      <c r="B1375" s="43" t="s">
        <v>17822</v>
      </c>
      <c r="C1375" s="66" t="s">
        <v>4050</v>
      </c>
      <c r="D1375" s="66" t="s">
        <v>2496</v>
      </c>
      <c r="E1375" s="66" t="s">
        <v>13927</v>
      </c>
      <c r="F1375" s="306"/>
    </row>
    <row r="1376" spans="1:6" ht="45">
      <c r="A1376" s="66">
        <v>2593</v>
      </c>
      <c r="B1376" s="43" t="s">
        <v>17823</v>
      </c>
      <c r="C1376" s="66" t="s">
        <v>4050</v>
      </c>
      <c r="D1376" s="66" t="s">
        <v>2496</v>
      </c>
      <c r="E1376" s="66" t="s">
        <v>9833</v>
      </c>
      <c r="F1376" s="307"/>
    </row>
    <row r="1377" spans="1:6" ht="45">
      <c r="A1377" s="66">
        <v>2572</v>
      </c>
      <c r="B1377" s="43" t="s">
        <v>17825</v>
      </c>
      <c r="C1377" s="66" t="s">
        <v>4050</v>
      </c>
      <c r="D1377" s="66" t="s">
        <v>2496</v>
      </c>
      <c r="E1377" s="66" t="s">
        <v>25044</v>
      </c>
      <c r="F1377" s="306"/>
    </row>
    <row r="1378" spans="1:6" ht="45">
      <c r="A1378" s="66">
        <v>2595</v>
      </c>
      <c r="B1378" s="43" t="s">
        <v>17826</v>
      </c>
      <c r="C1378" s="66" t="s">
        <v>4050</v>
      </c>
      <c r="D1378" s="66" t="s">
        <v>2496</v>
      </c>
      <c r="E1378" s="66" t="s">
        <v>25045</v>
      </c>
      <c r="F1378" s="307"/>
    </row>
    <row r="1379" spans="1:6" ht="45">
      <c r="A1379" s="66">
        <v>2576</v>
      </c>
      <c r="B1379" s="43" t="s">
        <v>17827</v>
      </c>
      <c r="C1379" s="66" t="s">
        <v>4050</v>
      </c>
      <c r="D1379" s="66" t="s">
        <v>2496</v>
      </c>
      <c r="E1379" s="66" t="s">
        <v>25046</v>
      </c>
      <c r="F1379" s="306"/>
    </row>
    <row r="1380" spans="1:6" ht="45">
      <c r="A1380" s="66">
        <v>2575</v>
      </c>
      <c r="B1380" s="43" t="s">
        <v>17828</v>
      </c>
      <c r="C1380" s="66" t="s">
        <v>4050</v>
      </c>
      <c r="D1380" s="66" t="s">
        <v>2496</v>
      </c>
      <c r="E1380" s="66" t="s">
        <v>25047</v>
      </c>
      <c r="F1380" s="307"/>
    </row>
    <row r="1381" spans="1:6" ht="45">
      <c r="A1381" s="66">
        <v>2573</v>
      </c>
      <c r="B1381" s="43" t="s">
        <v>17829</v>
      </c>
      <c r="C1381" s="66" t="s">
        <v>4050</v>
      </c>
      <c r="D1381" s="66" t="s">
        <v>2496</v>
      </c>
      <c r="E1381" s="66" t="s">
        <v>23599</v>
      </c>
      <c r="F1381" s="306"/>
    </row>
    <row r="1382" spans="1:6" ht="45">
      <c r="A1382" s="66">
        <v>2586</v>
      </c>
      <c r="B1382" s="43" t="s">
        <v>17830</v>
      </c>
      <c r="C1382" s="66" t="s">
        <v>4050</v>
      </c>
      <c r="D1382" s="66" t="s">
        <v>2496</v>
      </c>
      <c r="E1382" s="66" t="s">
        <v>24661</v>
      </c>
      <c r="F1382" s="307"/>
    </row>
    <row r="1383" spans="1:6" ht="45">
      <c r="A1383" s="66">
        <v>2577</v>
      </c>
      <c r="B1383" s="43" t="s">
        <v>17831</v>
      </c>
      <c r="C1383" s="66" t="s">
        <v>4050</v>
      </c>
      <c r="D1383" s="66" t="s">
        <v>2496</v>
      </c>
      <c r="E1383" s="66" t="s">
        <v>25048</v>
      </c>
      <c r="F1383" s="306"/>
    </row>
    <row r="1384" spans="1:6" ht="45">
      <c r="A1384" s="66">
        <v>2574</v>
      </c>
      <c r="B1384" s="43" t="s">
        <v>17832</v>
      </c>
      <c r="C1384" s="66" t="s">
        <v>4050</v>
      </c>
      <c r="D1384" s="66" t="s">
        <v>2496</v>
      </c>
      <c r="E1384" s="66" t="s">
        <v>14534</v>
      </c>
      <c r="F1384" s="307"/>
    </row>
    <row r="1385" spans="1:6" ht="45">
      <c r="A1385" s="66">
        <v>2578</v>
      </c>
      <c r="B1385" s="43" t="s">
        <v>17833</v>
      </c>
      <c r="C1385" s="66" t="s">
        <v>4050</v>
      </c>
      <c r="D1385" s="66" t="s">
        <v>2496</v>
      </c>
      <c r="E1385" s="66" t="s">
        <v>25049</v>
      </c>
      <c r="F1385" s="306"/>
    </row>
    <row r="1386" spans="1:6" ht="45">
      <c r="A1386" s="66">
        <v>2585</v>
      </c>
      <c r="B1386" s="43" t="s">
        <v>17834</v>
      </c>
      <c r="C1386" s="66" t="s">
        <v>4050</v>
      </c>
      <c r="D1386" s="66" t="s">
        <v>2496</v>
      </c>
      <c r="E1386" s="66" t="s">
        <v>25050</v>
      </c>
      <c r="F1386" s="307"/>
    </row>
    <row r="1387" spans="1:6" ht="45">
      <c r="A1387" s="66">
        <v>12008</v>
      </c>
      <c r="B1387" s="43" t="s">
        <v>17835</v>
      </c>
      <c r="C1387" s="66" t="s">
        <v>4050</v>
      </c>
      <c r="D1387" s="66" t="s">
        <v>2496</v>
      </c>
      <c r="E1387" s="66" t="s">
        <v>25051</v>
      </c>
      <c r="F1387" s="306"/>
    </row>
    <row r="1388" spans="1:6" ht="45">
      <c r="A1388" s="66">
        <v>2582</v>
      </c>
      <c r="B1388" s="43" t="s">
        <v>17836</v>
      </c>
      <c r="C1388" s="66" t="s">
        <v>4050</v>
      </c>
      <c r="D1388" s="66" t="s">
        <v>2496</v>
      </c>
      <c r="E1388" s="66" t="s">
        <v>22743</v>
      </c>
      <c r="F1388" s="307"/>
    </row>
    <row r="1389" spans="1:6" ht="45">
      <c r="A1389" s="66">
        <v>2597</v>
      </c>
      <c r="B1389" s="43" t="s">
        <v>17837</v>
      </c>
      <c r="C1389" s="66" t="s">
        <v>4050</v>
      </c>
      <c r="D1389" s="66" t="s">
        <v>2496</v>
      </c>
      <c r="E1389" s="66" t="s">
        <v>22812</v>
      </c>
      <c r="F1389" s="306"/>
    </row>
    <row r="1390" spans="1:6" ht="45">
      <c r="A1390" s="66">
        <v>2579</v>
      </c>
      <c r="B1390" s="43" t="s">
        <v>17838</v>
      </c>
      <c r="C1390" s="66" t="s">
        <v>4050</v>
      </c>
      <c r="D1390" s="66" t="s">
        <v>2496</v>
      </c>
      <c r="E1390" s="66" t="s">
        <v>24335</v>
      </c>
      <c r="F1390" s="307"/>
    </row>
    <row r="1391" spans="1:6" ht="45">
      <c r="A1391" s="66">
        <v>2581</v>
      </c>
      <c r="B1391" s="43" t="s">
        <v>17839</v>
      </c>
      <c r="C1391" s="66" t="s">
        <v>4050</v>
      </c>
      <c r="D1391" s="66" t="s">
        <v>2496</v>
      </c>
      <c r="E1391" s="66" t="s">
        <v>11044</v>
      </c>
      <c r="F1391" s="306"/>
    </row>
    <row r="1392" spans="1:6" ht="45">
      <c r="A1392" s="66">
        <v>2596</v>
      </c>
      <c r="B1392" s="43" t="s">
        <v>17840</v>
      </c>
      <c r="C1392" s="66" t="s">
        <v>4050</v>
      </c>
      <c r="D1392" s="66" t="s">
        <v>2496</v>
      </c>
      <c r="E1392" s="66" t="s">
        <v>25052</v>
      </c>
      <c r="F1392" s="307"/>
    </row>
    <row r="1393" spans="1:6" ht="45">
      <c r="A1393" s="66">
        <v>2580</v>
      </c>
      <c r="B1393" s="43" t="s">
        <v>17841</v>
      </c>
      <c r="C1393" s="66" t="s">
        <v>4050</v>
      </c>
      <c r="D1393" s="66" t="s">
        <v>2496</v>
      </c>
      <c r="E1393" s="66" t="s">
        <v>23965</v>
      </c>
      <c r="F1393" s="306"/>
    </row>
    <row r="1394" spans="1:6" ht="45">
      <c r="A1394" s="66">
        <v>2583</v>
      </c>
      <c r="B1394" s="43" t="s">
        <v>17842</v>
      </c>
      <c r="C1394" s="66" t="s">
        <v>4050</v>
      </c>
      <c r="D1394" s="66" t="s">
        <v>2496</v>
      </c>
      <c r="E1394" s="66" t="s">
        <v>25053</v>
      </c>
      <c r="F1394" s="307"/>
    </row>
    <row r="1395" spans="1:6" ht="45">
      <c r="A1395" s="66">
        <v>2584</v>
      </c>
      <c r="B1395" s="43" t="s">
        <v>17843</v>
      </c>
      <c r="C1395" s="66" t="s">
        <v>4050</v>
      </c>
      <c r="D1395" s="66" t="s">
        <v>2496</v>
      </c>
      <c r="E1395" s="66" t="s">
        <v>25054</v>
      </c>
      <c r="F1395" s="306"/>
    </row>
    <row r="1396" spans="1:6" ht="30">
      <c r="A1396" s="66">
        <v>12010</v>
      </c>
      <c r="B1396" s="43" t="s">
        <v>17844</v>
      </c>
      <c r="C1396" s="66" t="s">
        <v>4050</v>
      </c>
      <c r="D1396" s="66" t="s">
        <v>2496</v>
      </c>
      <c r="E1396" s="66" t="s">
        <v>13881</v>
      </c>
      <c r="F1396" s="307"/>
    </row>
    <row r="1397" spans="1:6" ht="30">
      <c r="A1397" s="66">
        <v>39329</v>
      </c>
      <c r="B1397" s="43" t="s">
        <v>17845</v>
      </c>
      <c r="C1397" s="66" t="s">
        <v>4050</v>
      </c>
      <c r="D1397" s="66" t="s">
        <v>2496</v>
      </c>
      <c r="E1397" s="66" t="s">
        <v>11887</v>
      </c>
      <c r="F1397" s="306"/>
    </row>
    <row r="1398" spans="1:6" ht="30">
      <c r="A1398" s="66">
        <v>39330</v>
      </c>
      <c r="B1398" s="43" t="s">
        <v>17846</v>
      </c>
      <c r="C1398" s="66" t="s">
        <v>4050</v>
      </c>
      <c r="D1398" s="66" t="s">
        <v>2496</v>
      </c>
      <c r="E1398" s="66" t="s">
        <v>8443</v>
      </c>
      <c r="F1398" s="307"/>
    </row>
    <row r="1399" spans="1:6" ht="30">
      <c r="A1399" s="66">
        <v>39332</v>
      </c>
      <c r="B1399" s="43" t="s">
        <v>17847</v>
      </c>
      <c r="C1399" s="66" t="s">
        <v>4050</v>
      </c>
      <c r="D1399" s="66" t="s">
        <v>2496</v>
      </c>
      <c r="E1399" s="66" t="s">
        <v>22584</v>
      </c>
      <c r="F1399" s="306"/>
    </row>
    <row r="1400" spans="1:6" ht="30">
      <c r="A1400" s="66">
        <v>39331</v>
      </c>
      <c r="B1400" s="43" t="s">
        <v>17849</v>
      </c>
      <c r="C1400" s="66" t="s">
        <v>4050</v>
      </c>
      <c r="D1400" s="66" t="s">
        <v>2496</v>
      </c>
      <c r="E1400" s="66" t="s">
        <v>13091</v>
      </c>
      <c r="F1400" s="307"/>
    </row>
    <row r="1401" spans="1:6" ht="30">
      <c r="A1401" s="66">
        <v>39333</v>
      </c>
      <c r="B1401" s="43" t="s">
        <v>17850</v>
      </c>
      <c r="C1401" s="66" t="s">
        <v>4050</v>
      </c>
      <c r="D1401" s="66" t="s">
        <v>2496</v>
      </c>
      <c r="E1401" s="66" t="s">
        <v>29567</v>
      </c>
      <c r="F1401" s="306"/>
    </row>
    <row r="1402" spans="1:6" ht="30">
      <c r="A1402" s="66">
        <v>39335</v>
      </c>
      <c r="B1402" s="43" t="s">
        <v>17851</v>
      </c>
      <c r="C1402" s="66" t="s">
        <v>4050</v>
      </c>
      <c r="D1402" s="66" t="s">
        <v>2496</v>
      </c>
      <c r="E1402" s="66" t="s">
        <v>13934</v>
      </c>
      <c r="F1402" s="307"/>
    </row>
    <row r="1403" spans="1:6" ht="30">
      <c r="A1403" s="66">
        <v>39334</v>
      </c>
      <c r="B1403" s="43" t="s">
        <v>17852</v>
      </c>
      <c r="C1403" s="66" t="s">
        <v>4050</v>
      </c>
      <c r="D1403" s="66" t="s">
        <v>2496</v>
      </c>
      <c r="E1403" s="66" t="s">
        <v>24440</v>
      </c>
      <c r="F1403" s="306"/>
    </row>
    <row r="1404" spans="1:6" ht="30">
      <c r="A1404" s="66">
        <v>12016</v>
      </c>
      <c r="B1404" s="43" t="s">
        <v>17853</v>
      </c>
      <c r="C1404" s="66" t="s">
        <v>4050</v>
      </c>
      <c r="D1404" s="66" t="s">
        <v>2496</v>
      </c>
      <c r="E1404" s="66" t="s">
        <v>9825</v>
      </c>
      <c r="F1404" s="307"/>
    </row>
    <row r="1405" spans="1:6" ht="30">
      <c r="A1405" s="66">
        <v>12015</v>
      </c>
      <c r="B1405" s="43" t="s">
        <v>17854</v>
      </c>
      <c r="C1405" s="66" t="s">
        <v>4050</v>
      </c>
      <c r="D1405" s="66" t="s">
        <v>2496</v>
      </c>
      <c r="E1405" s="66" t="s">
        <v>27425</v>
      </c>
      <c r="F1405" s="306"/>
    </row>
    <row r="1406" spans="1:6" ht="30">
      <c r="A1406" s="66">
        <v>12020</v>
      </c>
      <c r="B1406" s="43" t="s">
        <v>17855</v>
      </c>
      <c r="C1406" s="66" t="s">
        <v>4050</v>
      </c>
      <c r="D1406" s="66" t="s">
        <v>2496</v>
      </c>
      <c r="E1406" s="66" t="s">
        <v>9825</v>
      </c>
      <c r="F1406" s="307"/>
    </row>
    <row r="1407" spans="1:6" ht="30">
      <c r="A1407" s="66">
        <v>12019</v>
      </c>
      <c r="B1407" s="43" t="s">
        <v>17856</v>
      </c>
      <c r="C1407" s="66" t="s">
        <v>4050</v>
      </c>
      <c r="D1407" s="66" t="s">
        <v>2496</v>
      </c>
      <c r="E1407" s="66" t="s">
        <v>27425</v>
      </c>
      <c r="F1407" s="306"/>
    </row>
    <row r="1408" spans="1:6" ht="30">
      <c r="A1408" s="66">
        <v>39336</v>
      </c>
      <c r="B1408" s="43" t="s">
        <v>17857</v>
      </c>
      <c r="C1408" s="66" t="s">
        <v>4050</v>
      </c>
      <c r="D1408" s="66" t="s">
        <v>2496</v>
      </c>
      <c r="E1408" s="66" t="s">
        <v>8443</v>
      </c>
      <c r="F1408" s="307"/>
    </row>
    <row r="1409" spans="1:6" ht="30">
      <c r="A1409" s="66">
        <v>39338</v>
      </c>
      <c r="B1409" s="43" t="s">
        <v>17858</v>
      </c>
      <c r="C1409" s="66" t="s">
        <v>4050</v>
      </c>
      <c r="D1409" s="66" t="s">
        <v>2496</v>
      </c>
      <c r="E1409" s="66" t="s">
        <v>22584</v>
      </c>
      <c r="F1409" s="306"/>
    </row>
    <row r="1410" spans="1:6" ht="30">
      <c r="A1410" s="66">
        <v>39337</v>
      </c>
      <c r="B1410" s="43" t="s">
        <v>17859</v>
      </c>
      <c r="C1410" s="66" t="s">
        <v>4050</v>
      </c>
      <c r="D1410" s="66" t="s">
        <v>2496</v>
      </c>
      <c r="E1410" s="66" t="s">
        <v>13091</v>
      </c>
      <c r="F1410" s="307"/>
    </row>
    <row r="1411" spans="1:6" ht="30">
      <c r="A1411" s="66">
        <v>39341</v>
      </c>
      <c r="B1411" s="43" t="s">
        <v>17860</v>
      </c>
      <c r="C1411" s="66" t="s">
        <v>4050</v>
      </c>
      <c r="D1411" s="66" t="s">
        <v>2496</v>
      </c>
      <c r="E1411" s="66" t="s">
        <v>29568</v>
      </c>
      <c r="F1411" s="306"/>
    </row>
    <row r="1412" spans="1:6" ht="30">
      <c r="A1412" s="66">
        <v>39340</v>
      </c>
      <c r="B1412" s="43" t="s">
        <v>17861</v>
      </c>
      <c r="C1412" s="66" t="s">
        <v>4050</v>
      </c>
      <c r="D1412" s="66" t="s">
        <v>2496</v>
      </c>
      <c r="E1412" s="66" t="s">
        <v>29569</v>
      </c>
      <c r="F1412" s="307"/>
    </row>
    <row r="1413" spans="1:6" ht="30">
      <c r="A1413" s="66">
        <v>12025</v>
      </c>
      <c r="B1413" s="43" t="s">
        <v>17862</v>
      </c>
      <c r="C1413" s="66" t="s">
        <v>4050</v>
      </c>
      <c r="D1413" s="66" t="s">
        <v>2496</v>
      </c>
      <c r="E1413" s="66" t="s">
        <v>7722</v>
      </c>
      <c r="F1413" s="306"/>
    </row>
    <row r="1414" spans="1:6" ht="30">
      <c r="A1414" s="66">
        <v>39342</v>
      </c>
      <c r="B1414" s="43" t="s">
        <v>17863</v>
      </c>
      <c r="C1414" s="66" t="s">
        <v>4050</v>
      </c>
      <c r="D1414" s="66" t="s">
        <v>2496</v>
      </c>
      <c r="E1414" s="66" t="s">
        <v>29568</v>
      </c>
      <c r="F1414" s="307"/>
    </row>
    <row r="1415" spans="1:6" ht="30">
      <c r="A1415" s="66">
        <v>39343</v>
      </c>
      <c r="B1415" s="43" t="s">
        <v>17864</v>
      </c>
      <c r="C1415" s="66" t="s">
        <v>4050</v>
      </c>
      <c r="D1415" s="66" t="s">
        <v>2496</v>
      </c>
      <c r="E1415" s="66" t="s">
        <v>8480</v>
      </c>
      <c r="F1415" s="306"/>
    </row>
    <row r="1416" spans="1:6" ht="30">
      <c r="A1416" s="66">
        <v>39345</v>
      </c>
      <c r="B1416" s="43" t="s">
        <v>17865</v>
      </c>
      <c r="C1416" s="66" t="s">
        <v>4050</v>
      </c>
      <c r="D1416" s="66" t="s">
        <v>2496</v>
      </c>
      <c r="E1416" s="66" t="s">
        <v>21744</v>
      </c>
      <c r="F1416" s="307"/>
    </row>
    <row r="1417" spans="1:6" ht="30">
      <c r="A1417" s="66">
        <v>39344</v>
      </c>
      <c r="B1417" s="43" t="s">
        <v>17866</v>
      </c>
      <c r="C1417" s="66" t="s">
        <v>4050</v>
      </c>
      <c r="D1417" s="66" t="s">
        <v>2496</v>
      </c>
      <c r="E1417" s="66" t="s">
        <v>22465</v>
      </c>
      <c r="F1417" s="306"/>
    </row>
    <row r="1418" spans="1:6" ht="45">
      <c r="A1418" s="66">
        <v>12623</v>
      </c>
      <c r="B1418" s="43" t="s">
        <v>17867</v>
      </c>
      <c r="C1418" s="66" t="s">
        <v>4054</v>
      </c>
      <c r="D1418" s="66" t="s">
        <v>4052</v>
      </c>
      <c r="E1418" s="66" t="s">
        <v>24109</v>
      </c>
      <c r="F1418" s="307"/>
    </row>
    <row r="1419" spans="1:6" ht="30">
      <c r="A1419" s="66">
        <v>34498</v>
      </c>
      <c r="B1419" s="43" t="s">
        <v>17868</v>
      </c>
      <c r="C1419" s="66" t="s">
        <v>4050</v>
      </c>
      <c r="D1419" s="66" t="s">
        <v>2496</v>
      </c>
      <c r="E1419" s="66" t="s">
        <v>29570</v>
      </c>
      <c r="F1419" s="306"/>
    </row>
    <row r="1420" spans="1:6" ht="30">
      <c r="A1420" s="66">
        <v>13244</v>
      </c>
      <c r="B1420" s="43" t="s">
        <v>17869</v>
      </c>
      <c r="C1420" s="66" t="s">
        <v>4050</v>
      </c>
      <c r="D1420" s="66" t="s">
        <v>4049</v>
      </c>
      <c r="E1420" s="66" t="s">
        <v>29571</v>
      </c>
      <c r="F1420" s="307"/>
    </row>
    <row r="1421" spans="1:6" ht="45">
      <c r="A1421" s="66">
        <v>38998</v>
      </c>
      <c r="B1421" s="43" t="s">
        <v>17870</v>
      </c>
      <c r="C1421" s="66" t="s">
        <v>4050</v>
      </c>
      <c r="D1421" s="66" t="s">
        <v>4052</v>
      </c>
      <c r="E1421" s="66" t="s">
        <v>10912</v>
      </c>
      <c r="F1421" s="306"/>
    </row>
    <row r="1422" spans="1:6" ht="45">
      <c r="A1422" s="66">
        <v>38999</v>
      </c>
      <c r="B1422" s="43" t="s">
        <v>17871</v>
      </c>
      <c r="C1422" s="66" t="s">
        <v>4050</v>
      </c>
      <c r="D1422" s="66" t="s">
        <v>4052</v>
      </c>
      <c r="E1422" s="66" t="s">
        <v>22496</v>
      </c>
      <c r="F1422" s="307"/>
    </row>
    <row r="1423" spans="1:6" ht="45">
      <c r="A1423" s="66">
        <v>38996</v>
      </c>
      <c r="B1423" s="43" t="s">
        <v>17872</v>
      </c>
      <c r="C1423" s="66" t="s">
        <v>4050</v>
      </c>
      <c r="D1423" s="66" t="s">
        <v>4052</v>
      </c>
      <c r="E1423" s="66" t="s">
        <v>29572</v>
      </c>
      <c r="F1423" s="306"/>
    </row>
    <row r="1424" spans="1:6" ht="45">
      <c r="A1424" s="66">
        <v>38997</v>
      </c>
      <c r="B1424" s="43" t="s">
        <v>17874</v>
      </c>
      <c r="C1424" s="66" t="s">
        <v>4050</v>
      </c>
      <c r="D1424" s="66" t="s">
        <v>4052</v>
      </c>
      <c r="E1424" s="66" t="s">
        <v>22457</v>
      </c>
      <c r="F1424" s="307"/>
    </row>
    <row r="1425" spans="1:6" ht="45">
      <c r="A1425" s="66">
        <v>39862</v>
      </c>
      <c r="B1425" s="43" t="s">
        <v>17875</v>
      </c>
      <c r="C1425" s="66" t="s">
        <v>4050</v>
      </c>
      <c r="D1425" s="66" t="s">
        <v>4052</v>
      </c>
      <c r="E1425" s="66" t="s">
        <v>8545</v>
      </c>
      <c r="F1425" s="306"/>
    </row>
    <row r="1426" spans="1:6" ht="45">
      <c r="A1426" s="66">
        <v>39863</v>
      </c>
      <c r="B1426" s="43" t="s">
        <v>17877</v>
      </c>
      <c r="C1426" s="66" t="s">
        <v>4050</v>
      </c>
      <c r="D1426" s="66" t="s">
        <v>4052</v>
      </c>
      <c r="E1426" s="66" t="s">
        <v>11778</v>
      </c>
      <c r="F1426" s="307"/>
    </row>
    <row r="1427" spans="1:6" ht="45">
      <c r="A1427" s="66">
        <v>39864</v>
      </c>
      <c r="B1427" s="43" t="s">
        <v>17878</v>
      </c>
      <c r="C1427" s="66" t="s">
        <v>4050</v>
      </c>
      <c r="D1427" s="66" t="s">
        <v>4052</v>
      </c>
      <c r="E1427" s="66" t="s">
        <v>13858</v>
      </c>
      <c r="F1427" s="306"/>
    </row>
    <row r="1428" spans="1:6" ht="45">
      <c r="A1428" s="66">
        <v>39865</v>
      </c>
      <c r="B1428" s="43" t="s">
        <v>17879</v>
      </c>
      <c r="C1428" s="66" t="s">
        <v>4050</v>
      </c>
      <c r="D1428" s="66" t="s">
        <v>4052</v>
      </c>
      <c r="E1428" s="66" t="s">
        <v>13846</v>
      </c>
      <c r="F1428" s="307"/>
    </row>
    <row r="1429" spans="1:6" ht="60">
      <c r="A1429" s="66">
        <v>2517</v>
      </c>
      <c r="B1429" s="43" t="s">
        <v>17880</v>
      </c>
      <c r="C1429" s="66" t="s">
        <v>4050</v>
      </c>
      <c r="D1429" s="66" t="s">
        <v>2496</v>
      </c>
      <c r="E1429" s="66" t="s">
        <v>25055</v>
      </c>
      <c r="F1429" s="306"/>
    </row>
    <row r="1430" spans="1:6" ht="60">
      <c r="A1430" s="66">
        <v>2522</v>
      </c>
      <c r="B1430" s="43" t="s">
        <v>17881</v>
      </c>
      <c r="C1430" s="66" t="s">
        <v>4050</v>
      </c>
      <c r="D1430" s="66" t="s">
        <v>2496</v>
      </c>
      <c r="E1430" s="66" t="s">
        <v>10811</v>
      </c>
      <c r="F1430" s="307"/>
    </row>
    <row r="1431" spans="1:6" ht="60">
      <c r="A1431" s="66">
        <v>2548</v>
      </c>
      <c r="B1431" s="43" t="s">
        <v>17882</v>
      </c>
      <c r="C1431" s="66" t="s">
        <v>4050</v>
      </c>
      <c r="D1431" s="66" t="s">
        <v>2496</v>
      </c>
      <c r="E1431" s="66" t="s">
        <v>13856</v>
      </c>
      <c r="F1431" s="306"/>
    </row>
    <row r="1432" spans="1:6" ht="60">
      <c r="A1432" s="66">
        <v>2516</v>
      </c>
      <c r="B1432" s="43" t="s">
        <v>17883</v>
      </c>
      <c r="C1432" s="66" t="s">
        <v>4050</v>
      </c>
      <c r="D1432" s="66" t="s">
        <v>2496</v>
      </c>
      <c r="E1432" s="66" t="s">
        <v>13781</v>
      </c>
      <c r="F1432" s="307"/>
    </row>
    <row r="1433" spans="1:6" ht="60">
      <c r="A1433" s="66">
        <v>2518</v>
      </c>
      <c r="B1433" s="43" t="s">
        <v>17884</v>
      </c>
      <c r="C1433" s="66" t="s">
        <v>4050</v>
      </c>
      <c r="D1433" s="66" t="s">
        <v>2496</v>
      </c>
      <c r="E1433" s="66" t="s">
        <v>23421</v>
      </c>
      <c r="F1433" s="306"/>
    </row>
    <row r="1434" spans="1:6" ht="60">
      <c r="A1434" s="66">
        <v>2521</v>
      </c>
      <c r="B1434" s="43" t="s">
        <v>17885</v>
      </c>
      <c r="C1434" s="66" t="s">
        <v>4050</v>
      </c>
      <c r="D1434" s="66" t="s">
        <v>2496</v>
      </c>
      <c r="E1434" s="66" t="s">
        <v>22472</v>
      </c>
      <c r="F1434" s="307"/>
    </row>
    <row r="1435" spans="1:6" ht="60">
      <c r="A1435" s="66">
        <v>2515</v>
      </c>
      <c r="B1435" s="43" t="s">
        <v>17886</v>
      </c>
      <c r="C1435" s="66" t="s">
        <v>4050</v>
      </c>
      <c r="D1435" s="66" t="s">
        <v>2496</v>
      </c>
      <c r="E1435" s="66" t="s">
        <v>13934</v>
      </c>
      <c r="F1435" s="306"/>
    </row>
    <row r="1436" spans="1:6" ht="60">
      <c r="A1436" s="66">
        <v>2519</v>
      </c>
      <c r="B1436" s="43" t="s">
        <v>17887</v>
      </c>
      <c r="C1436" s="66" t="s">
        <v>4050</v>
      </c>
      <c r="D1436" s="66" t="s">
        <v>2496</v>
      </c>
      <c r="E1436" s="66" t="s">
        <v>25056</v>
      </c>
      <c r="F1436" s="307"/>
    </row>
    <row r="1437" spans="1:6" ht="60">
      <c r="A1437" s="66">
        <v>2520</v>
      </c>
      <c r="B1437" s="43" t="s">
        <v>17888</v>
      </c>
      <c r="C1437" s="66" t="s">
        <v>4050</v>
      </c>
      <c r="D1437" s="66" t="s">
        <v>2496</v>
      </c>
      <c r="E1437" s="66" t="s">
        <v>25057</v>
      </c>
      <c r="F1437" s="306"/>
    </row>
    <row r="1438" spans="1:6" ht="45">
      <c r="A1438" s="66">
        <v>1602</v>
      </c>
      <c r="B1438" s="43" t="s">
        <v>17889</v>
      </c>
      <c r="C1438" s="66" t="s">
        <v>4050</v>
      </c>
      <c r="D1438" s="66" t="s">
        <v>2496</v>
      </c>
      <c r="E1438" s="66" t="s">
        <v>22440</v>
      </c>
      <c r="F1438" s="307"/>
    </row>
    <row r="1439" spans="1:6" ht="45">
      <c r="A1439" s="66">
        <v>1601</v>
      </c>
      <c r="B1439" s="43" t="s">
        <v>17890</v>
      </c>
      <c r="C1439" s="66" t="s">
        <v>4050</v>
      </c>
      <c r="D1439" s="66" t="s">
        <v>2496</v>
      </c>
      <c r="E1439" s="66" t="s">
        <v>20593</v>
      </c>
      <c r="F1439" s="306"/>
    </row>
    <row r="1440" spans="1:6" ht="45">
      <c r="A1440" s="66">
        <v>1598</v>
      </c>
      <c r="B1440" s="43" t="s">
        <v>17891</v>
      </c>
      <c r="C1440" s="66" t="s">
        <v>4050</v>
      </c>
      <c r="D1440" s="66" t="s">
        <v>2496</v>
      </c>
      <c r="E1440" s="66" t="s">
        <v>10805</v>
      </c>
      <c r="F1440" s="307"/>
    </row>
    <row r="1441" spans="1:6" ht="45">
      <c r="A1441" s="66">
        <v>1600</v>
      </c>
      <c r="B1441" s="43" t="s">
        <v>17892</v>
      </c>
      <c r="C1441" s="66" t="s">
        <v>4050</v>
      </c>
      <c r="D1441" s="66" t="s">
        <v>2496</v>
      </c>
      <c r="E1441" s="66" t="s">
        <v>29573</v>
      </c>
      <c r="F1441" s="306"/>
    </row>
    <row r="1442" spans="1:6" ht="45">
      <c r="A1442" s="66">
        <v>1603</v>
      </c>
      <c r="B1442" s="43" t="s">
        <v>17893</v>
      </c>
      <c r="C1442" s="66" t="s">
        <v>4050</v>
      </c>
      <c r="D1442" s="66" t="s">
        <v>2496</v>
      </c>
      <c r="E1442" s="66" t="s">
        <v>28981</v>
      </c>
      <c r="F1442" s="307"/>
    </row>
    <row r="1443" spans="1:6" ht="45">
      <c r="A1443" s="66">
        <v>1599</v>
      </c>
      <c r="B1443" s="43" t="s">
        <v>17894</v>
      </c>
      <c r="C1443" s="66" t="s">
        <v>4050</v>
      </c>
      <c r="D1443" s="66" t="s">
        <v>2496</v>
      </c>
      <c r="E1443" s="66" t="s">
        <v>24658</v>
      </c>
      <c r="F1443" s="306"/>
    </row>
    <row r="1444" spans="1:6" ht="45">
      <c r="A1444" s="66">
        <v>1597</v>
      </c>
      <c r="B1444" s="43" t="s">
        <v>17895</v>
      </c>
      <c r="C1444" s="66" t="s">
        <v>4050</v>
      </c>
      <c r="D1444" s="66" t="s">
        <v>2496</v>
      </c>
      <c r="E1444" s="66" t="s">
        <v>22782</v>
      </c>
      <c r="F1444" s="307"/>
    </row>
    <row r="1445" spans="1:6">
      <c r="A1445" s="66">
        <v>39600</v>
      </c>
      <c r="B1445" s="43" t="s">
        <v>17896</v>
      </c>
      <c r="C1445" s="66" t="s">
        <v>4050</v>
      </c>
      <c r="D1445" s="66" t="s">
        <v>2496</v>
      </c>
      <c r="E1445" s="66" t="s">
        <v>25748</v>
      </c>
      <c r="F1445" s="306"/>
    </row>
    <row r="1446" spans="1:6">
      <c r="A1446" s="66">
        <v>39601</v>
      </c>
      <c r="B1446" s="43" t="s">
        <v>17897</v>
      </c>
      <c r="C1446" s="66" t="s">
        <v>4050</v>
      </c>
      <c r="D1446" s="66" t="s">
        <v>2496</v>
      </c>
      <c r="E1446" s="66" t="s">
        <v>29574</v>
      </c>
      <c r="F1446" s="307"/>
    </row>
    <row r="1447" spans="1:6">
      <c r="A1447" s="66">
        <v>39602</v>
      </c>
      <c r="B1447" s="43" t="s">
        <v>17899</v>
      </c>
      <c r="C1447" s="66" t="s">
        <v>4050</v>
      </c>
      <c r="D1447" s="66" t="s">
        <v>2496</v>
      </c>
      <c r="E1447" s="66" t="s">
        <v>14013</v>
      </c>
      <c r="F1447" s="306"/>
    </row>
    <row r="1448" spans="1:6">
      <c r="A1448" s="66">
        <v>39603</v>
      </c>
      <c r="B1448" s="43" t="s">
        <v>17900</v>
      </c>
      <c r="C1448" s="66" t="s">
        <v>4050</v>
      </c>
      <c r="D1448" s="66" t="s">
        <v>2496</v>
      </c>
      <c r="E1448" s="66" t="s">
        <v>13740</v>
      </c>
      <c r="F1448" s="307"/>
    </row>
    <row r="1449" spans="1:6" ht="60">
      <c r="A1449" s="66">
        <v>11821</v>
      </c>
      <c r="B1449" s="43" t="s">
        <v>17902</v>
      </c>
      <c r="C1449" s="66" t="s">
        <v>4050</v>
      </c>
      <c r="D1449" s="66" t="s">
        <v>2496</v>
      </c>
      <c r="E1449" s="66" t="s">
        <v>12048</v>
      </c>
      <c r="F1449" s="306"/>
    </row>
    <row r="1450" spans="1:6" ht="60">
      <c r="A1450" s="66">
        <v>1562</v>
      </c>
      <c r="B1450" s="43" t="s">
        <v>17903</v>
      </c>
      <c r="C1450" s="66" t="s">
        <v>4050</v>
      </c>
      <c r="D1450" s="66" t="s">
        <v>2496</v>
      </c>
      <c r="E1450" s="66" t="s">
        <v>8545</v>
      </c>
      <c r="F1450" s="307"/>
    </row>
    <row r="1451" spans="1:6" ht="60">
      <c r="A1451" s="66">
        <v>1563</v>
      </c>
      <c r="B1451" s="43" t="s">
        <v>17904</v>
      </c>
      <c r="C1451" s="66" t="s">
        <v>4050</v>
      </c>
      <c r="D1451" s="66" t="s">
        <v>2496</v>
      </c>
      <c r="E1451" s="66" t="s">
        <v>29568</v>
      </c>
      <c r="F1451" s="306"/>
    </row>
    <row r="1452" spans="1:6" ht="45">
      <c r="A1452" s="66">
        <v>11856</v>
      </c>
      <c r="B1452" s="43" t="s">
        <v>17905</v>
      </c>
      <c r="C1452" s="66" t="s">
        <v>4050</v>
      </c>
      <c r="D1452" s="66" t="s">
        <v>4049</v>
      </c>
      <c r="E1452" s="66" t="s">
        <v>13442</v>
      </c>
      <c r="F1452" s="307"/>
    </row>
    <row r="1453" spans="1:6" ht="45">
      <c r="A1453" s="66">
        <v>11857</v>
      </c>
      <c r="B1453" s="43" t="s">
        <v>17906</v>
      </c>
      <c r="C1453" s="66" t="s">
        <v>4050</v>
      </c>
      <c r="D1453" s="66" t="s">
        <v>2496</v>
      </c>
      <c r="E1453" s="66" t="s">
        <v>24912</v>
      </c>
      <c r="F1453" s="306"/>
    </row>
    <row r="1454" spans="1:6" ht="45">
      <c r="A1454" s="66">
        <v>11858</v>
      </c>
      <c r="B1454" s="43" t="s">
        <v>17907</v>
      </c>
      <c r="C1454" s="66" t="s">
        <v>4050</v>
      </c>
      <c r="D1454" s="66" t="s">
        <v>2496</v>
      </c>
      <c r="E1454" s="66" t="s">
        <v>24561</v>
      </c>
      <c r="F1454" s="307"/>
    </row>
    <row r="1455" spans="1:6" ht="45">
      <c r="A1455" s="66">
        <v>1539</v>
      </c>
      <c r="B1455" s="43" t="s">
        <v>17909</v>
      </c>
      <c r="C1455" s="66" t="s">
        <v>4050</v>
      </c>
      <c r="D1455" s="66" t="s">
        <v>2496</v>
      </c>
      <c r="E1455" s="66" t="s">
        <v>8675</v>
      </c>
      <c r="F1455" s="306"/>
    </row>
    <row r="1456" spans="1:6" ht="45">
      <c r="A1456" s="66">
        <v>11859</v>
      </c>
      <c r="B1456" s="43" t="s">
        <v>17910</v>
      </c>
      <c r="C1456" s="66" t="s">
        <v>4050</v>
      </c>
      <c r="D1456" s="66" t="s">
        <v>2496</v>
      </c>
      <c r="E1456" s="66" t="s">
        <v>23633</v>
      </c>
      <c r="F1456" s="307"/>
    </row>
    <row r="1457" spans="1:6" ht="45">
      <c r="A1457" s="66">
        <v>1550</v>
      </c>
      <c r="B1457" s="43" t="s">
        <v>17912</v>
      </c>
      <c r="C1457" s="66" t="s">
        <v>4050</v>
      </c>
      <c r="D1457" s="66" t="s">
        <v>2496</v>
      </c>
      <c r="E1457" s="66" t="s">
        <v>21749</v>
      </c>
      <c r="F1457" s="306"/>
    </row>
    <row r="1458" spans="1:6" ht="45">
      <c r="A1458" s="66">
        <v>11854</v>
      </c>
      <c r="B1458" s="43" t="s">
        <v>17913</v>
      </c>
      <c r="C1458" s="66" t="s">
        <v>4050</v>
      </c>
      <c r="D1458" s="66" t="s">
        <v>2496</v>
      </c>
      <c r="E1458" s="66" t="s">
        <v>8498</v>
      </c>
      <c r="F1458" s="307"/>
    </row>
    <row r="1459" spans="1:6" ht="45">
      <c r="A1459" s="66">
        <v>11862</v>
      </c>
      <c r="B1459" s="43" t="s">
        <v>17914</v>
      </c>
      <c r="C1459" s="66" t="s">
        <v>4050</v>
      </c>
      <c r="D1459" s="66" t="s">
        <v>2496</v>
      </c>
      <c r="E1459" s="66" t="s">
        <v>29575</v>
      </c>
      <c r="F1459" s="306"/>
    </row>
    <row r="1460" spans="1:6" ht="45">
      <c r="A1460" s="66">
        <v>11863</v>
      </c>
      <c r="B1460" s="43" t="s">
        <v>17916</v>
      </c>
      <c r="C1460" s="66" t="s">
        <v>4050</v>
      </c>
      <c r="D1460" s="66" t="s">
        <v>2496</v>
      </c>
      <c r="E1460" s="66" t="s">
        <v>25226</v>
      </c>
      <c r="F1460" s="307"/>
    </row>
    <row r="1461" spans="1:6" ht="45">
      <c r="A1461" s="66">
        <v>11855</v>
      </c>
      <c r="B1461" s="43" t="s">
        <v>17917</v>
      </c>
      <c r="C1461" s="66" t="s">
        <v>4050</v>
      </c>
      <c r="D1461" s="66" t="s">
        <v>2496</v>
      </c>
      <c r="E1461" s="66" t="s">
        <v>23618</v>
      </c>
      <c r="F1461" s="306"/>
    </row>
    <row r="1462" spans="1:6" ht="45">
      <c r="A1462" s="66">
        <v>11864</v>
      </c>
      <c r="B1462" s="43" t="s">
        <v>17918</v>
      </c>
      <c r="C1462" s="66" t="s">
        <v>4050</v>
      </c>
      <c r="D1462" s="66" t="s">
        <v>2496</v>
      </c>
      <c r="E1462" s="66" t="s">
        <v>22430</v>
      </c>
      <c r="F1462" s="307"/>
    </row>
    <row r="1463" spans="1:6" ht="60">
      <c r="A1463" s="66">
        <v>2527</v>
      </c>
      <c r="B1463" s="43" t="s">
        <v>17919</v>
      </c>
      <c r="C1463" s="66" t="s">
        <v>4050</v>
      </c>
      <c r="D1463" s="66" t="s">
        <v>2496</v>
      </c>
      <c r="E1463" s="66" t="s">
        <v>9146</v>
      </c>
      <c r="F1463" s="306"/>
    </row>
    <row r="1464" spans="1:6" ht="60">
      <c r="A1464" s="66">
        <v>2526</v>
      </c>
      <c r="B1464" s="43" t="s">
        <v>17920</v>
      </c>
      <c r="C1464" s="66" t="s">
        <v>4050</v>
      </c>
      <c r="D1464" s="66" t="s">
        <v>2496</v>
      </c>
      <c r="E1464" s="66" t="s">
        <v>8319</v>
      </c>
      <c r="F1464" s="307"/>
    </row>
    <row r="1465" spans="1:6" ht="60">
      <c r="A1465" s="66">
        <v>2487</v>
      </c>
      <c r="B1465" s="43" t="s">
        <v>17921</v>
      </c>
      <c r="C1465" s="66" t="s">
        <v>4050</v>
      </c>
      <c r="D1465" s="66" t="s">
        <v>2496</v>
      </c>
      <c r="E1465" s="66" t="s">
        <v>13833</v>
      </c>
      <c r="F1465" s="306"/>
    </row>
    <row r="1466" spans="1:6" ht="60">
      <c r="A1466" s="66">
        <v>2483</v>
      </c>
      <c r="B1466" s="43" t="s">
        <v>17922</v>
      </c>
      <c r="C1466" s="66" t="s">
        <v>4050</v>
      </c>
      <c r="D1466" s="66" t="s">
        <v>2496</v>
      </c>
      <c r="E1466" s="66" t="s">
        <v>13746</v>
      </c>
      <c r="F1466" s="307"/>
    </row>
    <row r="1467" spans="1:6" ht="60">
      <c r="A1467" s="66">
        <v>2528</v>
      </c>
      <c r="B1467" s="43" t="s">
        <v>17923</v>
      </c>
      <c r="C1467" s="66" t="s">
        <v>4050</v>
      </c>
      <c r="D1467" s="66" t="s">
        <v>2496</v>
      </c>
      <c r="E1467" s="66" t="s">
        <v>22428</v>
      </c>
      <c r="F1467" s="306"/>
    </row>
    <row r="1468" spans="1:6" ht="60">
      <c r="A1468" s="66">
        <v>2489</v>
      </c>
      <c r="B1468" s="43" t="s">
        <v>17925</v>
      </c>
      <c r="C1468" s="66" t="s">
        <v>4050</v>
      </c>
      <c r="D1468" s="66" t="s">
        <v>2496</v>
      </c>
      <c r="E1468" s="66" t="s">
        <v>16843</v>
      </c>
      <c r="F1468" s="307"/>
    </row>
    <row r="1469" spans="1:6" ht="60">
      <c r="A1469" s="66">
        <v>2488</v>
      </c>
      <c r="B1469" s="43" t="s">
        <v>17926</v>
      </c>
      <c r="C1469" s="66" t="s">
        <v>4050</v>
      </c>
      <c r="D1469" s="66" t="s">
        <v>2496</v>
      </c>
      <c r="E1469" s="66" t="s">
        <v>13691</v>
      </c>
      <c r="F1469" s="306"/>
    </row>
    <row r="1470" spans="1:6" ht="60">
      <c r="A1470" s="66">
        <v>2484</v>
      </c>
      <c r="B1470" s="43" t="s">
        <v>17927</v>
      </c>
      <c r="C1470" s="66" t="s">
        <v>4050</v>
      </c>
      <c r="D1470" s="66" t="s">
        <v>2496</v>
      </c>
      <c r="E1470" s="66" t="s">
        <v>23758</v>
      </c>
      <c r="F1470" s="307"/>
    </row>
    <row r="1471" spans="1:6" ht="60">
      <c r="A1471" s="66">
        <v>2485</v>
      </c>
      <c r="B1471" s="43" t="s">
        <v>17928</v>
      </c>
      <c r="C1471" s="66" t="s">
        <v>4050</v>
      </c>
      <c r="D1471" s="66" t="s">
        <v>2496</v>
      </c>
      <c r="E1471" s="66" t="s">
        <v>25059</v>
      </c>
      <c r="F1471" s="306"/>
    </row>
    <row r="1472" spans="1:6" ht="30">
      <c r="A1472" s="66">
        <v>38005</v>
      </c>
      <c r="B1472" s="43" t="s">
        <v>17929</v>
      </c>
      <c r="C1472" s="66" t="s">
        <v>4050</v>
      </c>
      <c r="D1472" s="66" t="s">
        <v>2496</v>
      </c>
      <c r="E1472" s="66" t="s">
        <v>7777</v>
      </c>
      <c r="F1472" s="307"/>
    </row>
    <row r="1473" spans="1:6" ht="30">
      <c r="A1473" s="66">
        <v>38006</v>
      </c>
      <c r="B1473" s="43" t="s">
        <v>17930</v>
      </c>
      <c r="C1473" s="66" t="s">
        <v>4050</v>
      </c>
      <c r="D1473" s="66" t="s">
        <v>2496</v>
      </c>
      <c r="E1473" s="66" t="s">
        <v>14499</v>
      </c>
      <c r="F1473" s="306"/>
    </row>
    <row r="1474" spans="1:6" ht="30">
      <c r="A1474" s="66">
        <v>38428</v>
      </c>
      <c r="B1474" s="43" t="s">
        <v>17931</v>
      </c>
      <c r="C1474" s="66" t="s">
        <v>4050</v>
      </c>
      <c r="D1474" s="66" t="s">
        <v>2496</v>
      </c>
      <c r="E1474" s="66" t="s">
        <v>10811</v>
      </c>
      <c r="F1474" s="307"/>
    </row>
    <row r="1475" spans="1:6" ht="30">
      <c r="A1475" s="66">
        <v>38007</v>
      </c>
      <c r="B1475" s="43" t="s">
        <v>17932</v>
      </c>
      <c r="C1475" s="66" t="s">
        <v>4050</v>
      </c>
      <c r="D1475" s="66" t="s">
        <v>2496</v>
      </c>
      <c r="E1475" s="66" t="s">
        <v>14539</v>
      </c>
      <c r="F1475" s="306"/>
    </row>
    <row r="1476" spans="1:6" ht="30">
      <c r="A1476" s="66">
        <v>38008</v>
      </c>
      <c r="B1476" s="43" t="s">
        <v>17934</v>
      </c>
      <c r="C1476" s="66" t="s">
        <v>4050</v>
      </c>
      <c r="D1476" s="66" t="s">
        <v>2496</v>
      </c>
      <c r="E1476" s="66" t="s">
        <v>29576</v>
      </c>
      <c r="F1476" s="307"/>
    </row>
    <row r="1477" spans="1:6" ht="30">
      <c r="A1477" s="66">
        <v>38009</v>
      </c>
      <c r="B1477" s="43" t="s">
        <v>17935</v>
      </c>
      <c r="C1477" s="66" t="s">
        <v>4050</v>
      </c>
      <c r="D1477" s="66" t="s">
        <v>2496</v>
      </c>
      <c r="E1477" s="66" t="s">
        <v>29577</v>
      </c>
      <c r="F1477" s="306"/>
    </row>
    <row r="1478" spans="1:6" ht="45">
      <c r="A1478" s="66">
        <v>39279</v>
      </c>
      <c r="B1478" s="43" t="s">
        <v>17936</v>
      </c>
      <c r="C1478" s="66" t="s">
        <v>4050</v>
      </c>
      <c r="D1478" s="66" t="s">
        <v>4052</v>
      </c>
      <c r="E1478" s="66" t="s">
        <v>11621</v>
      </c>
      <c r="F1478" s="307"/>
    </row>
    <row r="1479" spans="1:6" ht="45">
      <c r="A1479" s="66">
        <v>38845</v>
      </c>
      <c r="B1479" s="43" t="s">
        <v>17937</v>
      </c>
      <c r="C1479" s="66" t="s">
        <v>4050</v>
      </c>
      <c r="D1479" s="66" t="s">
        <v>4052</v>
      </c>
      <c r="E1479" s="66" t="s">
        <v>24372</v>
      </c>
      <c r="F1479" s="306"/>
    </row>
    <row r="1480" spans="1:6" ht="45">
      <c r="A1480" s="66">
        <v>39280</v>
      </c>
      <c r="B1480" s="43" t="s">
        <v>17938</v>
      </c>
      <c r="C1480" s="66" t="s">
        <v>4050</v>
      </c>
      <c r="D1480" s="66" t="s">
        <v>4052</v>
      </c>
      <c r="E1480" s="66" t="s">
        <v>29578</v>
      </c>
      <c r="F1480" s="307"/>
    </row>
    <row r="1481" spans="1:6" ht="45">
      <c r="A1481" s="66">
        <v>39281</v>
      </c>
      <c r="B1481" s="43" t="s">
        <v>17939</v>
      </c>
      <c r="C1481" s="66" t="s">
        <v>4050</v>
      </c>
      <c r="D1481" s="66" t="s">
        <v>4052</v>
      </c>
      <c r="E1481" s="66" t="s">
        <v>9075</v>
      </c>
      <c r="F1481" s="306"/>
    </row>
    <row r="1482" spans="1:6" ht="45">
      <c r="A1482" s="66">
        <v>38849</v>
      </c>
      <c r="B1482" s="43" t="s">
        <v>17940</v>
      </c>
      <c r="C1482" s="66" t="s">
        <v>4050</v>
      </c>
      <c r="D1482" s="66" t="s">
        <v>4052</v>
      </c>
      <c r="E1482" s="66" t="s">
        <v>10987</v>
      </c>
      <c r="F1482" s="307"/>
    </row>
    <row r="1483" spans="1:6" ht="45">
      <c r="A1483" s="66">
        <v>39282</v>
      </c>
      <c r="B1483" s="43" t="s">
        <v>17941</v>
      </c>
      <c r="C1483" s="66" t="s">
        <v>4050</v>
      </c>
      <c r="D1483" s="66" t="s">
        <v>4052</v>
      </c>
      <c r="E1483" s="66" t="s">
        <v>22765</v>
      </c>
      <c r="F1483" s="306"/>
    </row>
    <row r="1484" spans="1:6" ht="45">
      <c r="A1484" s="66">
        <v>38852</v>
      </c>
      <c r="B1484" s="43" t="s">
        <v>17942</v>
      </c>
      <c r="C1484" s="66" t="s">
        <v>4050</v>
      </c>
      <c r="D1484" s="66" t="s">
        <v>4052</v>
      </c>
      <c r="E1484" s="66" t="s">
        <v>22648</v>
      </c>
      <c r="F1484" s="307"/>
    </row>
    <row r="1485" spans="1:6" ht="45">
      <c r="A1485" s="66">
        <v>38844</v>
      </c>
      <c r="B1485" s="43" t="s">
        <v>17943</v>
      </c>
      <c r="C1485" s="66" t="s">
        <v>4050</v>
      </c>
      <c r="D1485" s="66" t="s">
        <v>4052</v>
      </c>
      <c r="E1485" s="66" t="s">
        <v>27250</v>
      </c>
      <c r="F1485" s="306"/>
    </row>
    <row r="1486" spans="1:6" ht="45">
      <c r="A1486" s="66">
        <v>38846</v>
      </c>
      <c r="B1486" s="43" t="s">
        <v>17944</v>
      </c>
      <c r="C1486" s="66" t="s">
        <v>4050</v>
      </c>
      <c r="D1486" s="66" t="s">
        <v>4052</v>
      </c>
      <c r="E1486" s="66" t="s">
        <v>10079</v>
      </c>
      <c r="F1486" s="307"/>
    </row>
    <row r="1487" spans="1:6" ht="45">
      <c r="A1487" s="66">
        <v>38847</v>
      </c>
      <c r="B1487" s="43" t="s">
        <v>17945</v>
      </c>
      <c r="C1487" s="66" t="s">
        <v>4050</v>
      </c>
      <c r="D1487" s="66" t="s">
        <v>4052</v>
      </c>
      <c r="E1487" s="66" t="s">
        <v>10830</v>
      </c>
      <c r="F1487" s="306"/>
    </row>
    <row r="1488" spans="1:6" ht="45">
      <c r="A1488" s="66">
        <v>38850</v>
      </c>
      <c r="B1488" s="43" t="s">
        <v>17946</v>
      </c>
      <c r="C1488" s="66" t="s">
        <v>4050</v>
      </c>
      <c r="D1488" s="66" t="s">
        <v>4052</v>
      </c>
      <c r="E1488" s="66" t="s">
        <v>24984</v>
      </c>
      <c r="F1488" s="307"/>
    </row>
    <row r="1489" spans="1:6" ht="45">
      <c r="A1489" s="66">
        <v>38848</v>
      </c>
      <c r="B1489" s="43" t="s">
        <v>17947</v>
      </c>
      <c r="C1489" s="66" t="s">
        <v>4050</v>
      </c>
      <c r="D1489" s="66" t="s">
        <v>4052</v>
      </c>
      <c r="E1489" s="66" t="s">
        <v>13825</v>
      </c>
      <c r="F1489" s="306"/>
    </row>
    <row r="1490" spans="1:6" ht="45">
      <c r="A1490" s="66">
        <v>38851</v>
      </c>
      <c r="B1490" s="43" t="s">
        <v>17948</v>
      </c>
      <c r="C1490" s="66" t="s">
        <v>4050</v>
      </c>
      <c r="D1490" s="66" t="s">
        <v>4052</v>
      </c>
      <c r="E1490" s="66" t="s">
        <v>13875</v>
      </c>
      <c r="F1490" s="307"/>
    </row>
    <row r="1491" spans="1:6" ht="30">
      <c r="A1491" s="66">
        <v>38860</v>
      </c>
      <c r="B1491" s="43" t="s">
        <v>17949</v>
      </c>
      <c r="C1491" s="66" t="s">
        <v>4050</v>
      </c>
      <c r="D1491" s="66" t="s">
        <v>4052</v>
      </c>
      <c r="E1491" s="66" t="s">
        <v>8787</v>
      </c>
      <c r="F1491" s="306"/>
    </row>
    <row r="1492" spans="1:6" ht="30">
      <c r="A1492" s="66">
        <v>38861</v>
      </c>
      <c r="B1492" s="43" t="s">
        <v>17950</v>
      </c>
      <c r="C1492" s="66" t="s">
        <v>4050</v>
      </c>
      <c r="D1492" s="66" t="s">
        <v>4052</v>
      </c>
      <c r="E1492" s="66" t="s">
        <v>13749</v>
      </c>
      <c r="F1492" s="307"/>
    </row>
    <row r="1493" spans="1:6" ht="30">
      <c r="A1493" s="66">
        <v>38862</v>
      </c>
      <c r="B1493" s="43" t="s">
        <v>17951</v>
      </c>
      <c r="C1493" s="66" t="s">
        <v>4050</v>
      </c>
      <c r="D1493" s="66" t="s">
        <v>4052</v>
      </c>
      <c r="E1493" s="66" t="s">
        <v>23349</v>
      </c>
      <c r="F1493" s="306"/>
    </row>
    <row r="1494" spans="1:6" ht="30">
      <c r="A1494" s="66">
        <v>38863</v>
      </c>
      <c r="B1494" s="43" t="s">
        <v>17952</v>
      </c>
      <c r="C1494" s="66" t="s">
        <v>4050</v>
      </c>
      <c r="D1494" s="66" t="s">
        <v>4052</v>
      </c>
      <c r="E1494" s="66" t="s">
        <v>13934</v>
      </c>
      <c r="F1494" s="307"/>
    </row>
    <row r="1495" spans="1:6" ht="30">
      <c r="A1495" s="66">
        <v>38865</v>
      </c>
      <c r="B1495" s="43" t="s">
        <v>17953</v>
      </c>
      <c r="C1495" s="66" t="s">
        <v>4050</v>
      </c>
      <c r="D1495" s="66" t="s">
        <v>4052</v>
      </c>
      <c r="E1495" s="66" t="s">
        <v>8326</v>
      </c>
      <c r="F1495" s="306"/>
    </row>
    <row r="1496" spans="1:6" ht="30">
      <c r="A1496" s="66">
        <v>38864</v>
      </c>
      <c r="B1496" s="43" t="s">
        <v>17954</v>
      </c>
      <c r="C1496" s="66" t="s">
        <v>4050</v>
      </c>
      <c r="D1496" s="66" t="s">
        <v>4052</v>
      </c>
      <c r="E1496" s="66" t="s">
        <v>22742</v>
      </c>
      <c r="F1496" s="307"/>
    </row>
    <row r="1497" spans="1:6" ht="30">
      <c r="A1497" s="66">
        <v>38866</v>
      </c>
      <c r="B1497" s="43" t="s">
        <v>17955</v>
      </c>
      <c r="C1497" s="66" t="s">
        <v>4050</v>
      </c>
      <c r="D1497" s="66" t="s">
        <v>4052</v>
      </c>
      <c r="E1497" s="66" t="s">
        <v>23525</v>
      </c>
      <c r="F1497" s="306"/>
    </row>
    <row r="1498" spans="1:6" ht="30">
      <c r="A1498" s="66">
        <v>38868</v>
      </c>
      <c r="B1498" s="43" t="s">
        <v>17956</v>
      </c>
      <c r="C1498" s="66" t="s">
        <v>4050</v>
      </c>
      <c r="D1498" s="66" t="s">
        <v>4052</v>
      </c>
      <c r="E1498" s="66" t="s">
        <v>25100</v>
      </c>
      <c r="F1498" s="307"/>
    </row>
    <row r="1499" spans="1:6" ht="45">
      <c r="A1499" s="66">
        <v>38853</v>
      </c>
      <c r="B1499" s="43" t="s">
        <v>17957</v>
      </c>
      <c r="C1499" s="66" t="s">
        <v>4050</v>
      </c>
      <c r="D1499" s="66" t="s">
        <v>4052</v>
      </c>
      <c r="E1499" s="66" t="s">
        <v>8438</v>
      </c>
      <c r="F1499" s="306"/>
    </row>
    <row r="1500" spans="1:6" ht="45">
      <c r="A1500" s="66">
        <v>38854</v>
      </c>
      <c r="B1500" s="43" t="s">
        <v>17958</v>
      </c>
      <c r="C1500" s="66" t="s">
        <v>4050</v>
      </c>
      <c r="D1500" s="66" t="s">
        <v>4052</v>
      </c>
      <c r="E1500" s="66" t="s">
        <v>22382</v>
      </c>
      <c r="F1500" s="307"/>
    </row>
    <row r="1501" spans="1:6" ht="45">
      <c r="A1501" s="66">
        <v>38855</v>
      </c>
      <c r="B1501" s="43" t="s">
        <v>17959</v>
      </c>
      <c r="C1501" s="66" t="s">
        <v>4050</v>
      </c>
      <c r="D1501" s="66" t="s">
        <v>4052</v>
      </c>
      <c r="E1501" s="66" t="s">
        <v>9889</v>
      </c>
      <c r="F1501" s="306"/>
    </row>
    <row r="1502" spans="1:6" ht="45">
      <c r="A1502" s="66">
        <v>38856</v>
      </c>
      <c r="B1502" s="43" t="s">
        <v>17960</v>
      </c>
      <c r="C1502" s="66" t="s">
        <v>4050</v>
      </c>
      <c r="D1502" s="66" t="s">
        <v>4052</v>
      </c>
      <c r="E1502" s="66" t="s">
        <v>23524</v>
      </c>
      <c r="F1502" s="307"/>
    </row>
    <row r="1503" spans="1:6" ht="45">
      <c r="A1503" s="66">
        <v>38857</v>
      </c>
      <c r="B1503" s="43" t="s">
        <v>17961</v>
      </c>
      <c r="C1503" s="66" t="s">
        <v>4050</v>
      </c>
      <c r="D1503" s="66" t="s">
        <v>4052</v>
      </c>
      <c r="E1503" s="66" t="s">
        <v>29578</v>
      </c>
      <c r="F1503" s="306"/>
    </row>
    <row r="1504" spans="1:6" ht="45">
      <c r="A1504" s="66">
        <v>38858</v>
      </c>
      <c r="B1504" s="43" t="s">
        <v>17962</v>
      </c>
      <c r="C1504" s="66" t="s">
        <v>4050</v>
      </c>
      <c r="D1504" s="66" t="s">
        <v>4052</v>
      </c>
      <c r="E1504" s="66" t="s">
        <v>23543</v>
      </c>
      <c r="F1504" s="307"/>
    </row>
    <row r="1505" spans="1:6" ht="45">
      <c r="A1505" s="66">
        <v>38859</v>
      </c>
      <c r="B1505" s="43" t="s">
        <v>17963</v>
      </c>
      <c r="C1505" s="66" t="s">
        <v>4050</v>
      </c>
      <c r="D1505" s="66" t="s">
        <v>4052</v>
      </c>
      <c r="E1505" s="66" t="s">
        <v>17499</v>
      </c>
      <c r="F1505" s="306"/>
    </row>
    <row r="1506" spans="1:6" ht="45">
      <c r="A1506" s="66">
        <v>1607</v>
      </c>
      <c r="B1506" s="43" t="s">
        <v>17964</v>
      </c>
      <c r="C1506" s="66" t="s">
        <v>4066</v>
      </c>
      <c r="D1506" s="66" t="s">
        <v>2496</v>
      </c>
      <c r="E1506" s="66" t="s">
        <v>8078</v>
      </c>
      <c r="F1506" s="307"/>
    </row>
    <row r="1507" spans="1:6" ht="60">
      <c r="A1507" s="66">
        <v>11467</v>
      </c>
      <c r="B1507" s="43" t="s">
        <v>17965</v>
      </c>
      <c r="C1507" s="66" t="s">
        <v>4050</v>
      </c>
      <c r="D1507" s="66" t="s">
        <v>2496</v>
      </c>
      <c r="E1507" s="66" t="s">
        <v>17924</v>
      </c>
      <c r="F1507" s="306"/>
    </row>
    <row r="1508" spans="1:6" ht="60">
      <c r="A1508" s="66">
        <v>38169</v>
      </c>
      <c r="B1508" s="43" t="s">
        <v>17966</v>
      </c>
      <c r="C1508" s="66" t="s">
        <v>4066</v>
      </c>
      <c r="D1508" s="66" t="s">
        <v>2496</v>
      </c>
      <c r="E1508" s="66" t="s">
        <v>25132</v>
      </c>
      <c r="F1508" s="307"/>
    </row>
    <row r="1509" spans="1:6" ht="45">
      <c r="A1509" s="66">
        <v>6142</v>
      </c>
      <c r="B1509" s="43" t="s">
        <v>17967</v>
      </c>
      <c r="C1509" s="66" t="s">
        <v>4050</v>
      </c>
      <c r="D1509" s="66" t="s">
        <v>2496</v>
      </c>
      <c r="E1509" s="66" t="s">
        <v>9921</v>
      </c>
      <c r="F1509" s="306"/>
    </row>
    <row r="1510" spans="1:6" ht="60">
      <c r="A1510" s="66">
        <v>11686</v>
      </c>
      <c r="B1510" s="43" t="s">
        <v>17968</v>
      </c>
      <c r="C1510" s="66" t="s">
        <v>4050</v>
      </c>
      <c r="D1510" s="66" t="s">
        <v>2496</v>
      </c>
      <c r="E1510" s="66" t="s">
        <v>23994</v>
      </c>
      <c r="F1510" s="307"/>
    </row>
    <row r="1511" spans="1:6" ht="45">
      <c r="A1511" s="66">
        <v>37598</v>
      </c>
      <c r="B1511" s="43" t="s">
        <v>17969</v>
      </c>
      <c r="C1511" s="66" t="s">
        <v>4050</v>
      </c>
      <c r="D1511" s="66" t="s">
        <v>4052</v>
      </c>
      <c r="E1511" s="66" t="s">
        <v>22630</v>
      </c>
      <c r="F1511" s="306"/>
    </row>
    <row r="1512" spans="1:6" ht="90">
      <c r="A1512" s="66">
        <v>25398</v>
      </c>
      <c r="B1512" s="43" t="s">
        <v>17970</v>
      </c>
      <c r="C1512" s="66" t="s">
        <v>4050</v>
      </c>
      <c r="D1512" s="66" t="s">
        <v>4052</v>
      </c>
      <c r="E1512" s="66" t="s">
        <v>29579</v>
      </c>
      <c r="F1512" s="307"/>
    </row>
    <row r="1513" spans="1:6" ht="90">
      <c r="A1513" s="66">
        <v>25399</v>
      </c>
      <c r="B1513" s="43" t="s">
        <v>17971</v>
      </c>
      <c r="C1513" s="66" t="s">
        <v>4050</v>
      </c>
      <c r="D1513" s="66" t="s">
        <v>4052</v>
      </c>
      <c r="E1513" s="66" t="s">
        <v>29580</v>
      </c>
      <c r="F1513" s="306"/>
    </row>
    <row r="1514" spans="1:6" ht="75">
      <c r="A1514" s="66">
        <v>10667</v>
      </c>
      <c r="B1514" s="43" t="s">
        <v>17972</v>
      </c>
      <c r="C1514" s="66" t="s">
        <v>4050</v>
      </c>
      <c r="D1514" s="66" t="s">
        <v>4052</v>
      </c>
      <c r="E1514" s="66" t="s">
        <v>29581</v>
      </c>
      <c r="F1514" s="307"/>
    </row>
    <row r="1515" spans="1:6" ht="45">
      <c r="A1515" s="66">
        <v>1613</v>
      </c>
      <c r="B1515" s="43" t="s">
        <v>17973</v>
      </c>
      <c r="C1515" s="66" t="s">
        <v>4050</v>
      </c>
      <c r="D1515" s="66" t="s">
        <v>2496</v>
      </c>
      <c r="E1515" s="66" t="s">
        <v>29582</v>
      </c>
      <c r="F1515" s="306"/>
    </row>
    <row r="1516" spans="1:6" ht="45">
      <c r="A1516" s="66">
        <v>1626</v>
      </c>
      <c r="B1516" s="43" t="s">
        <v>17974</v>
      </c>
      <c r="C1516" s="66" t="s">
        <v>4050</v>
      </c>
      <c r="D1516" s="66" t="s">
        <v>2496</v>
      </c>
      <c r="E1516" s="66" t="s">
        <v>29583</v>
      </c>
      <c r="F1516" s="307"/>
    </row>
    <row r="1517" spans="1:6" ht="45">
      <c r="A1517" s="66">
        <v>1625</v>
      </c>
      <c r="B1517" s="43" t="s">
        <v>17975</v>
      </c>
      <c r="C1517" s="66" t="s">
        <v>4050</v>
      </c>
      <c r="D1517" s="66" t="s">
        <v>2496</v>
      </c>
      <c r="E1517" s="66" t="s">
        <v>29584</v>
      </c>
      <c r="F1517" s="306"/>
    </row>
    <row r="1518" spans="1:6" ht="45">
      <c r="A1518" s="66">
        <v>1622</v>
      </c>
      <c r="B1518" s="43" t="s">
        <v>17976</v>
      </c>
      <c r="C1518" s="66" t="s">
        <v>4050</v>
      </c>
      <c r="D1518" s="66" t="s">
        <v>2496</v>
      </c>
      <c r="E1518" s="66" t="s">
        <v>29585</v>
      </c>
      <c r="F1518" s="307"/>
    </row>
    <row r="1519" spans="1:6" ht="45">
      <c r="A1519" s="66">
        <v>1620</v>
      </c>
      <c r="B1519" s="43" t="s">
        <v>17977</v>
      </c>
      <c r="C1519" s="66" t="s">
        <v>4050</v>
      </c>
      <c r="D1519" s="66" t="s">
        <v>2496</v>
      </c>
      <c r="E1519" s="66" t="s">
        <v>29586</v>
      </c>
      <c r="F1519" s="306"/>
    </row>
    <row r="1520" spans="1:6" ht="45">
      <c r="A1520" s="66">
        <v>1629</v>
      </c>
      <c r="B1520" s="43" t="s">
        <v>17978</v>
      </c>
      <c r="C1520" s="66" t="s">
        <v>4050</v>
      </c>
      <c r="D1520" s="66" t="s">
        <v>2496</v>
      </c>
      <c r="E1520" s="66" t="s">
        <v>29587</v>
      </c>
      <c r="F1520" s="307"/>
    </row>
    <row r="1521" spans="1:6" ht="45">
      <c r="A1521" s="66">
        <v>1627</v>
      </c>
      <c r="B1521" s="43" t="s">
        <v>17979</v>
      </c>
      <c r="C1521" s="66" t="s">
        <v>4050</v>
      </c>
      <c r="D1521" s="66" t="s">
        <v>2496</v>
      </c>
      <c r="E1521" s="66" t="s">
        <v>29588</v>
      </c>
      <c r="F1521" s="306"/>
    </row>
    <row r="1522" spans="1:6" ht="45">
      <c r="A1522" s="66">
        <v>1623</v>
      </c>
      <c r="B1522" s="43" t="s">
        <v>17980</v>
      </c>
      <c r="C1522" s="66" t="s">
        <v>4050</v>
      </c>
      <c r="D1522" s="66" t="s">
        <v>2496</v>
      </c>
      <c r="E1522" s="66" t="s">
        <v>29589</v>
      </c>
      <c r="F1522" s="307"/>
    </row>
    <row r="1523" spans="1:6" ht="45">
      <c r="A1523" s="66">
        <v>1619</v>
      </c>
      <c r="B1523" s="43" t="s">
        <v>17981</v>
      </c>
      <c r="C1523" s="66" t="s">
        <v>4050</v>
      </c>
      <c r="D1523" s="66" t="s">
        <v>2496</v>
      </c>
      <c r="E1523" s="66" t="s">
        <v>29590</v>
      </c>
      <c r="F1523" s="306"/>
    </row>
    <row r="1524" spans="1:6" ht="45">
      <c r="A1524" s="66">
        <v>1630</v>
      </c>
      <c r="B1524" s="43" t="s">
        <v>17982</v>
      </c>
      <c r="C1524" s="66" t="s">
        <v>4050</v>
      </c>
      <c r="D1524" s="66" t="s">
        <v>2496</v>
      </c>
      <c r="E1524" s="66" t="s">
        <v>29591</v>
      </c>
      <c r="F1524" s="307"/>
    </row>
    <row r="1525" spans="1:6" ht="45">
      <c r="A1525" s="66">
        <v>1616</v>
      </c>
      <c r="B1525" s="43" t="s">
        <v>17983</v>
      </c>
      <c r="C1525" s="66" t="s">
        <v>4050</v>
      </c>
      <c r="D1525" s="66" t="s">
        <v>2496</v>
      </c>
      <c r="E1525" s="66" t="s">
        <v>29592</v>
      </c>
      <c r="F1525" s="306"/>
    </row>
    <row r="1526" spans="1:6" ht="45">
      <c r="A1526" s="66">
        <v>1614</v>
      </c>
      <c r="B1526" s="43" t="s">
        <v>17984</v>
      </c>
      <c r="C1526" s="66" t="s">
        <v>4050</v>
      </c>
      <c r="D1526" s="66" t="s">
        <v>2496</v>
      </c>
      <c r="E1526" s="66" t="s">
        <v>29593</v>
      </c>
      <c r="F1526" s="307"/>
    </row>
    <row r="1527" spans="1:6" ht="45">
      <c r="A1527" s="66">
        <v>1617</v>
      </c>
      <c r="B1527" s="43" t="s">
        <v>17985</v>
      </c>
      <c r="C1527" s="66" t="s">
        <v>4050</v>
      </c>
      <c r="D1527" s="66" t="s">
        <v>2496</v>
      </c>
      <c r="E1527" s="66" t="s">
        <v>29594</v>
      </c>
      <c r="F1527" s="306"/>
    </row>
    <row r="1528" spans="1:6" ht="45">
      <c r="A1528" s="66">
        <v>1621</v>
      </c>
      <c r="B1528" s="43" t="s">
        <v>17986</v>
      </c>
      <c r="C1528" s="66" t="s">
        <v>4050</v>
      </c>
      <c r="D1528" s="66" t="s">
        <v>2496</v>
      </c>
      <c r="E1528" s="66" t="s">
        <v>29595</v>
      </c>
      <c r="F1528" s="307"/>
    </row>
    <row r="1529" spans="1:6" ht="45">
      <c r="A1529" s="66">
        <v>1624</v>
      </c>
      <c r="B1529" s="43" t="s">
        <v>17987</v>
      </c>
      <c r="C1529" s="66" t="s">
        <v>4050</v>
      </c>
      <c r="D1529" s="66" t="s">
        <v>2496</v>
      </c>
      <c r="E1529" s="66" t="s">
        <v>29596</v>
      </c>
      <c r="F1529" s="306"/>
    </row>
    <row r="1530" spans="1:6" ht="45">
      <c r="A1530" s="66">
        <v>1615</v>
      </c>
      <c r="B1530" s="43" t="s">
        <v>17988</v>
      </c>
      <c r="C1530" s="66" t="s">
        <v>4050</v>
      </c>
      <c r="D1530" s="66" t="s">
        <v>2496</v>
      </c>
      <c r="E1530" s="66" t="s">
        <v>29597</v>
      </c>
      <c r="F1530" s="307"/>
    </row>
    <row r="1531" spans="1:6" ht="45">
      <c r="A1531" s="66">
        <v>1612</v>
      </c>
      <c r="B1531" s="43" t="s">
        <v>17989</v>
      </c>
      <c r="C1531" s="66" t="s">
        <v>4050</v>
      </c>
      <c r="D1531" s="66" t="s">
        <v>4049</v>
      </c>
      <c r="E1531" s="66" t="s">
        <v>29598</v>
      </c>
      <c r="F1531" s="306"/>
    </row>
    <row r="1532" spans="1:6" ht="45">
      <c r="A1532" s="66">
        <v>1618</v>
      </c>
      <c r="B1532" s="43" t="s">
        <v>17990</v>
      </c>
      <c r="C1532" s="66" t="s">
        <v>4050</v>
      </c>
      <c r="D1532" s="66" t="s">
        <v>2496</v>
      </c>
      <c r="E1532" s="66" t="s">
        <v>29599</v>
      </c>
      <c r="F1532" s="307"/>
    </row>
    <row r="1533" spans="1:6" ht="30">
      <c r="A1533" s="66">
        <v>14211</v>
      </c>
      <c r="B1533" s="43" t="s">
        <v>17991</v>
      </c>
      <c r="C1533" s="66" t="s">
        <v>4050</v>
      </c>
      <c r="D1533" s="66" t="s">
        <v>2496</v>
      </c>
      <c r="E1533" s="66" t="s">
        <v>22825</v>
      </c>
      <c r="F1533" s="306"/>
    </row>
    <row r="1534" spans="1:6">
      <c r="A1534" s="66">
        <v>34500</v>
      </c>
      <c r="B1534" s="43" t="s">
        <v>17992</v>
      </c>
      <c r="C1534" s="66" t="s">
        <v>4048</v>
      </c>
      <c r="D1534" s="66" t="s">
        <v>2496</v>
      </c>
      <c r="E1534" s="66" t="s">
        <v>29600</v>
      </c>
      <c r="F1534" s="307"/>
    </row>
    <row r="1535" spans="1:6" ht="30">
      <c r="A1535" s="66">
        <v>40934</v>
      </c>
      <c r="B1535" s="43" t="s">
        <v>17993</v>
      </c>
      <c r="C1535" s="66" t="s">
        <v>4059</v>
      </c>
      <c r="D1535" s="66" t="s">
        <v>2496</v>
      </c>
      <c r="E1535" s="66" t="s">
        <v>29601</v>
      </c>
      <c r="F1535" s="306"/>
    </row>
    <row r="1536" spans="1:6" ht="30">
      <c r="A1536" s="66">
        <v>5328</v>
      </c>
      <c r="B1536" s="43" t="s">
        <v>17994</v>
      </c>
      <c r="C1536" s="66" t="s">
        <v>4050</v>
      </c>
      <c r="D1536" s="66" t="s">
        <v>2496</v>
      </c>
      <c r="E1536" s="66" t="s">
        <v>13921</v>
      </c>
      <c r="F1536" s="307"/>
    </row>
    <row r="1537" spans="1:6" ht="30">
      <c r="A1537" s="66">
        <v>38200</v>
      </c>
      <c r="B1537" s="43" t="s">
        <v>17995</v>
      </c>
      <c r="C1537" s="66" t="s">
        <v>4067</v>
      </c>
      <c r="D1537" s="66" t="s">
        <v>2496</v>
      </c>
      <c r="E1537" s="66" t="s">
        <v>29602</v>
      </c>
      <c r="F1537" s="306"/>
    </row>
    <row r="1538" spans="1:6" ht="45">
      <c r="A1538" s="66">
        <v>39269</v>
      </c>
      <c r="B1538" s="43" t="s">
        <v>17996</v>
      </c>
      <c r="C1538" s="66" t="s">
        <v>4054</v>
      </c>
      <c r="D1538" s="66" t="s">
        <v>2496</v>
      </c>
      <c r="E1538" s="66" t="s">
        <v>13233</v>
      </c>
      <c r="F1538" s="307"/>
    </row>
    <row r="1539" spans="1:6" ht="45">
      <c r="A1539" s="66">
        <v>11889</v>
      </c>
      <c r="B1539" s="43" t="s">
        <v>17997</v>
      </c>
      <c r="C1539" s="66" t="s">
        <v>4054</v>
      </c>
      <c r="D1539" s="66" t="s">
        <v>2496</v>
      </c>
      <c r="E1539" s="66" t="s">
        <v>13448</v>
      </c>
      <c r="F1539" s="306"/>
    </row>
    <row r="1540" spans="1:6" ht="45">
      <c r="A1540" s="66">
        <v>39270</v>
      </c>
      <c r="B1540" s="43" t="s">
        <v>17998</v>
      </c>
      <c r="C1540" s="66" t="s">
        <v>4054</v>
      </c>
      <c r="D1540" s="66" t="s">
        <v>2496</v>
      </c>
      <c r="E1540" s="66" t="s">
        <v>13337</v>
      </c>
      <c r="F1540" s="307"/>
    </row>
    <row r="1541" spans="1:6" ht="45">
      <c r="A1541" s="66">
        <v>11890</v>
      </c>
      <c r="B1541" s="43" t="s">
        <v>17999</v>
      </c>
      <c r="C1541" s="66" t="s">
        <v>4054</v>
      </c>
      <c r="D1541" s="66" t="s">
        <v>2496</v>
      </c>
      <c r="E1541" s="66" t="s">
        <v>8870</v>
      </c>
      <c r="F1541" s="306"/>
    </row>
    <row r="1542" spans="1:6" ht="45">
      <c r="A1542" s="66">
        <v>11891</v>
      </c>
      <c r="B1542" s="43" t="s">
        <v>18000</v>
      </c>
      <c r="C1542" s="66" t="s">
        <v>4054</v>
      </c>
      <c r="D1542" s="66" t="s">
        <v>2496</v>
      </c>
      <c r="E1542" s="66" t="s">
        <v>12652</v>
      </c>
      <c r="F1542" s="307"/>
    </row>
    <row r="1543" spans="1:6" ht="45">
      <c r="A1543" s="66">
        <v>11892</v>
      </c>
      <c r="B1543" s="43" t="s">
        <v>18001</v>
      </c>
      <c r="C1543" s="66" t="s">
        <v>4054</v>
      </c>
      <c r="D1543" s="66" t="s">
        <v>2496</v>
      </c>
      <c r="E1543" s="66" t="s">
        <v>14962</v>
      </c>
      <c r="F1543" s="306"/>
    </row>
    <row r="1544" spans="1:6">
      <c r="A1544" s="66">
        <v>37601</v>
      </c>
      <c r="B1544" s="43" t="s">
        <v>18002</v>
      </c>
      <c r="C1544" s="66" t="s">
        <v>4054</v>
      </c>
      <c r="D1544" s="66" t="s">
        <v>4052</v>
      </c>
      <c r="E1544" s="66" t="s">
        <v>8049</v>
      </c>
      <c r="F1544" s="307"/>
    </row>
    <row r="1545" spans="1:6">
      <c r="A1545" s="66">
        <v>1634</v>
      </c>
      <c r="B1545" s="43" t="s">
        <v>18003</v>
      </c>
      <c r="C1545" s="66" t="s">
        <v>4054</v>
      </c>
      <c r="D1545" s="66" t="s">
        <v>4052</v>
      </c>
      <c r="E1545" s="66" t="s">
        <v>23684</v>
      </c>
      <c r="F1545" s="306"/>
    </row>
    <row r="1546" spans="1:6" ht="45">
      <c r="A1546" s="66">
        <v>5086</v>
      </c>
      <c r="B1546" s="43" t="s">
        <v>18004</v>
      </c>
      <c r="C1546" s="66" t="s">
        <v>4055</v>
      </c>
      <c r="D1546" s="66" t="s">
        <v>2496</v>
      </c>
      <c r="E1546" s="66" t="s">
        <v>29603</v>
      </c>
      <c r="F1546" s="307"/>
    </row>
    <row r="1547" spans="1:6" ht="60">
      <c r="A1547" s="66">
        <v>11280</v>
      </c>
      <c r="B1547" s="43" t="s">
        <v>18005</v>
      </c>
      <c r="C1547" s="66" t="s">
        <v>4050</v>
      </c>
      <c r="D1547" s="66" t="s">
        <v>2496</v>
      </c>
      <c r="E1547" s="66" t="s">
        <v>29604</v>
      </c>
      <c r="F1547" s="306"/>
    </row>
    <row r="1548" spans="1:6" ht="60">
      <c r="A1548" s="66">
        <v>40519</v>
      </c>
      <c r="B1548" s="43" t="s">
        <v>18006</v>
      </c>
      <c r="C1548" s="66" t="s">
        <v>4050</v>
      </c>
      <c r="D1548" s="66" t="s">
        <v>2496</v>
      </c>
      <c r="E1548" s="66" t="s">
        <v>29605</v>
      </c>
      <c r="F1548" s="307"/>
    </row>
    <row r="1549" spans="1:6" ht="45">
      <c r="A1549" s="66">
        <v>39869</v>
      </c>
      <c r="B1549" s="43" t="s">
        <v>18007</v>
      </c>
      <c r="C1549" s="66" t="s">
        <v>4050</v>
      </c>
      <c r="D1549" s="66" t="s">
        <v>4052</v>
      </c>
      <c r="E1549" s="66" t="s">
        <v>22382</v>
      </c>
      <c r="F1549" s="306"/>
    </row>
    <row r="1550" spans="1:6" ht="45">
      <c r="A1550" s="66">
        <v>39870</v>
      </c>
      <c r="B1550" s="43" t="s">
        <v>18008</v>
      </c>
      <c r="C1550" s="66" t="s">
        <v>4050</v>
      </c>
      <c r="D1550" s="66" t="s">
        <v>4052</v>
      </c>
      <c r="E1550" s="66" t="s">
        <v>23924</v>
      </c>
      <c r="F1550" s="307"/>
    </row>
    <row r="1551" spans="1:6" ht="45">
      <c r="A1551" s="66">
        <v>39871</v>
      </c>
      <c r="B1551" s="43" t="s">
        <v>18009</v>
      </c>
      <c r="C1551" s="66" t="s">
        <v>4050</v>
      </c>
      <c r="D1551" s="66" t="s">
        <v>4052</v>
      </c>
      <c r="E1551" s="66" t="s">
        <v>11702</v>
      </c>
      <c r="F1551" s="306"/>
    </row>
    <row r="1552" spans="1:6" ht="30">
      <c r="A1552" s="66">
        <v>12722</v>
      </c>
      <c r="B1552" s="43" t="s">
        <v>18010</v>
      </c>
      <c r="C1552" s="66" t="s">
        <v>4050</v>
      </c>
      <c r="D1552" s="66" t="s">
        <v>4052</v>
      </c>
      <c r="E1552" s="66" t="s">
        <v>29606</v>
      </c>
      <c r="F1552" s="307"/>
    </row>
    <row r="1553" spans="1:6" ht="30">
      <c r="A1553" s="66">
        <v>12714</v>
      </c>
      <c r="B1553" s="43" t="s">
        <v>18011</v>
      </c>
      <c r="C1553" s="66" t="s">
        <v>4050</v>
      </c>
      <c r="D1553" s="66" t="s">
        <v>4052</v>
      </c>
      <c r="E1553" s="66" t="s">
        <v>8610</v>
      </c>
      <c r="F1553" s="306"/>
    </row>
    <row r="1554" spans="1:6" ht="30">
      <c r="A1554" s="66">
        <v>12715</v>
      </c>
      <c r="B1554" s="43" t="s">
        <v>18012</v>
      </c>
      <c r="C1554" s="66" t="s">
        <v>4050</v>
      </c>
      <c r="D1554" s="66" t="s">
        <v>4052</v>
      </c>
      <c r="E1554" s="66" t="s">
        <v>23696</v>
      </c>
      <c r="F1554" s="307"/>
    </row>
    <row r="1555" spans="1:6" ht="30">
      <c r="A1555" s="66">
        <v>12716</v>
      </c>
      <c r="B1555" s="43" t="s">
        <v>18013</v>
      </c>
      <c r="C1555" s="66" t="s">
        <v>4050</v>
      </c>
      <c r="D1555" s="66" t="s">
        <v>4052</v>
      </c>
      <c r="E1555" s="66" t="s">
        <v>14352</v>
      </c>
      <c r="F1555" s="306"/>
    </row>
    <row r="1556" spans="1:6" ht="30">
      <c r="A1556" s="66">
        <v>12717</v>
      </c>
      <c r="B1556" s="43" t="s">
        <v>18014</v>
      </c>
      <c r="C1556" s="66" t="s">
        <v>4050</v>
      </c>
      <c r="D1556" s="66" t="s">
        <v>4052</v>
      </c>
      <c r="E1556" s="66" t="s">
        <v>9253</v>
      </c>
      <c r="F1556" s="307"/>
    </row>
    <row r="1557" spans="1:6" ht="30">
      <c r="A1557" s="66">
        <v>12718</v>
      </c>
      <c r="B1557" s="43" t="s">
        <v>18015</v>
      </c>
      <c r="C1557" s="66" t="s">
        <v>4050</v>
      </c>
      <c r="D1557" s="66" t="s">
        <v>4052</v>
      </c>
      <c r="E1557" s="66" t="s">
        <v>14351</v>
      </c>
      <c r="F1557" s="306"/>
    </row>
    <row r="1558" spans="1:6" ht="30">
      <c r="A1558" s="66">
        <v>12719</v>
      </c>
      <c r="B1558" s="43" t="s">
        <v>18016</v>
      </c>
      <c r="C1558" s="66" t="s">
        <v>4050</v>
      </c>
      <c r="D1558" s="66" t="s">
        <v>4052</v>
      </c>
      <c r="E1558" s="66" t="s">
        <v>29607</v>
      </c>
      <c r="F1558" s="307"/>
    </row>
    <row r="1559" spans="1:6" ht="30">
      <c r="A1559" s="66">
        <v>12720</v>
      </c>
      <c r="B1559" s="43" t="s">
        <v>18017</v>
      </c>
      <c r="C1559" s="66" t="s">
        <v>4050</v>
      </c>
      <c r="D1559" s="66" t="s">
        <v>4052</v>
      </c>
      <c r="E1559" s="66" t="s">
        <v>29608</v>
      </c>
      <c r="F1559" s="306"/>
    </row>
    <row r="1560" spans="1:6" ht="30">
      <c r="A1560" s="66">
        <v>12721</v>
      </c>
      <c r="B1560" s="43" t="s">
        <v>18018</v>
      </c>
      <c r="C1560" s="66" t="s">
        <v>4050</v>
      </c>
      <c r="D1560" s="66" t="s">
        <v>4052</v>
      </c>
      <c r="E1560" s="66" t="s">
        <v>29609</v>
      </c>
      <c r="F1560" s="307"/>
    </row>
    <row r="1561" spans="1:6" ht="45">
      <c r="A1561" s="66">
        <v>3468</v>
      </c>
      <c r="B1561" s="43" t="s">
        <v>18019</v>
      </c>
      <c r="C1561" s="66" t="s">
        <v>4050</v>
      </c>
      <c r="D1561" s="66" t="s">
        <v>2496</v>
      </c>
      <c r="E1561" s="66" t="s">
        <v>24545</v>
      </c>
      <c r="F1561" s="306"/>
    </row>
    <row r="1562" spans="1:6" ht="45">
      <c r="A1562" s="66">
        <v>3465</v>
      </c>
      <c r="B1562" s="43" t="s">
        <v>18020</v>
      </c>
      <c r="C1562" s="66" t="s">
        <v>4050</v>
      </c>
      <c r="D1562" s="66" t="s">
        <v>2496</v>
      </c>
      <c r="E1562" s="66" t="s">
        <v>24545</v>
      </c>
      <c r="F1562" s="307"/>
    </row>
    <row r="1563" spans="1:6" ht="45">
      <c r="A1563" s="66">
        <v>12403</v>
      </c>
      <c r="B1563" s="43" t="s">
        <v>18021</v>
      </c>
      <c r="C1563" s="66" t="s">
        <v>4050</v>
      </c>
      <c r="D1563" s="66" t="s">
        <v>2496</v>
      </c>
      <c r="E1563" s="66" t="s">
        <v>27498</v>
      </c>
      <c r="F1563" s="306"/>
    </row>
    <row r="1564" spans="1:6" ht="30">
      <c r="A1564" s="66">
        <v>3463</v>
      </c>
      <c r="B1564" s="43" t="s">
        <v>18022</v>
      </c>
      <c r="C1564" s="66" t="s">
        <v>4050</v>
      </c>
      <c r="D1564" s="66" t="s">
        <v>2496</v>
      </c>
      <c r="E1564" s="66" t="s">
        <v>29610</v>
      </c>
      <c r="F1564" s="307"/>
    </row>
    <row r="1565" spans="1:6" ht="30">
      <c r="A1565" s="66">
        <v>3464</v>
      </c>
      <c r="B1565" s="43" t="s">
        <v>18023</v>
      </c>
      <c r="C1565" s="66" t="s">
        <v>4050</v>
      </c>
      <c r="D1565" s="66" t="s">
        <v>2496</v>
      </c>
      <c r="E1565" s="66" t="s">
        <v>29610</v>
      </c>
      <c r="F1565" s="306"/>
    </row>
    <row r="1566" spans="1:6" ht="45">
      <c r="A1566" s="66">
        <v>3466</v>
      </c>
      <c r="B1566" s="43" t="s">
        <v>18024</v>
      </c>
      <c r="C1566" s="66" t="s">
        <v>4050</v>
      </c>
      <c r="D1566" s="66" t="s">
        <v>2496</v>
      </c>
      <c r="E1566" s="66" t="s">
        <v>29611</v>
      </c>
      <c r="F1566" s="307"/>
    </row>
    <row r="1567" spans="1:6" ht="45">
      <c r="A1567" s="66">
        <v>3467</v>
      </c>
      <c r="B1567" s="43" t="s">
        <v>18025</v>
      </c>
      <c r="C1567" s="66" t="s">
        <v>4050</v>
      </c>
      <c r="D1567" s="66" t="s">
        <v>2496</v>
      </c>
      <c r="E1567" s="66" t="s">
        <v>29612</v>
      </c>
      <c r="F1567" s="306"/>
    </row>
    <row r="1568" spans="1:6" ht="45">
      <c r="A1568" s="66">
        <v>3462</v>
      </c>
      <c r="B1568" s="43" t="s">
        <v>18026</v>
      </c>
      <c r="C1568" s="66" t="s">
        <v>4050</v>
      </c>
      <c r="D1568" s="66" t="s">
        <v>2496</v>
      </c>
      <c r="E1568" s="66" t="s">
        <v>14135</v>
      </c>
      <c r="F1568" s="307"/>
    </row>
    <row r="1569" spans="1:6" ht="30">
      <c r="A1569" s="66">
        <v>3446</v>
      </c>
      <c r="B1569" s="43" t="s">
        <v>18027</v>
      </c>
      <c r="C1569" s="66" t="s">
        <v>4050</v>
      </c>
      <c r="D1569" s="66" t="s">
        <v>2496</v>
      </c>
      <c r="E1569" s="66" t="s">
        <v>29613</v>
      </c>
      <c r="F1569" s="306"/>
    </row>
    <row r="1570" spans="1:6" ht="30">
      <c r="A1570" s="66">
        <v>3445</v>
      </c>
      <c r="B1570" s="43" t="s">
        <v>18028</v>
      </c>
      <c r="C1570" s="66" t="s">
        <v>4050</v>
      </c>
      <c r="D1570" s="66" t="s">
        <v>2496</v>
      </c>
      <c r="E1570" s="66" t="s">
        <v>22498</v>
      </c>
      <c r="F1570" s="307"/>
    </row>
    <row r="1571" spans="1:6" ht="30">
      <c r="A1571" s="66">
        <v>3441</v>
      </c>
      <c r="B1571" s="43" t="s">
        <v>18029</v>
      </c>
      <c r="C1571" s="66" t="s">
        <v>4050</v>
      </c>
      <c r="D1571" s="66" t="s">
        <v>2496</v>
      </c>
      <c r="E1571" s="66" t="s">
        <v>8493</v>
      </c>
      <c r="F1571" s="306"/>
    </row>
    <row r="1572" spans="1:6" ht="30">
      <c r="A1572" s="66">
        <v>3444</v>
      </c>
      <c r="B1572" s="43" t="s">
        <v>18030</v>
      </c>
      <c r="C1572" s="66" t="s">
        <v>4050</v>
      </c>
      <c r="D1572" s="66" t="s">
        <v>2496</v>
      </c>
      <c r="E1572" s="66" t="s">
        <v>13699</v>
      </c>
      <c r="F1572" s="307"/>
    </row>
    <row r="1573" spans="1:6" ht="30">
      <c r="A1573" s="66">
        <v>12402</v>
      </c>
      <c r="B1573" s="43" t="s">
        <v>18031</v>
      </c>
      <c r="C1573" s="66" t="s">
        <v>4050</v>
      </c>
      <c r="D1573" s="66" t="s">
        <v>2496</v>
      </c>
      <c r="E1573" s="66" t="s">
        <v>25482</v>
      </c>
      <c r="F1573" s="306"/>
    </row>
    <row r="1574" spans="1:6" ht="30">
      <c r="A1574" s="66">
        <v>3447</v>
      </c>
      <c r="B1574" s="43" t="s">
        <v>18032</v>
      </c>
      <c r="C1574" s="66" t="s">
        <v>4050</v>
      </c>
      <c r="D1574" s="66" t="s">
        <v>2496</v>
      </c>
      <c r="E1574" s="66" t="s">
        <v>23375</v>
      </c>
      <c r="F1574" s="307"/>
    </row>
    <row r="1575" spans="1:6" ht="30">
      <c r="A1575" s="66">
        <v>3442</v>
      </c>
      <c r="B1575" s="43" t="s">
        <v>18033</v>
      </c>
      <c r="C1575" s="66" t="s">
        <v>4050</v>
      </c>
      <c r="D1575" s="66" t="s">
        <v>2496</v>
      </c>
      <c r="E1575" s="66" t="s">
        <v>9813</v>
      </c>
      <c r="F1575" s="306"/>
    </row>
    <row r="1576" spans="1:6" ht="30">
      <c r="A1576" s="66">
        <v>3448</v>
      </c>
      <c r="B1576" s="43" t="s">
        <v>18034</v>
      </c>
      <c r="C1576" s="66" t="s">
        <v>4050</v>
      </c>
      <c r="D1576" s="66" t="s">
        <v>2496</v>
      </c>
      <c r="E1576" s="66" t="s">
        <v>29614</v>
      </c>
      <c r="F1576" s="307"/>
    </row>
    <row r="1577" spans="1:6" ht="30">
      <c r="A1577" s="66">
        <v>3449</v>
      </c>
      <c r="B1577" s="43" t="s">
        <v>18035</v>
      </c>
      <c r="C1577" s="66" t="s">
        <v>4050</v>
      </c>
      <c r="D1577" s="66" t="s">
        <v>2496</v>
      </c>
      <c r="E1577" s="66" t="s">
        <v>29615</v>
      </c>
      <c r="F1577" s="306"/>
    </row>
    <row r="1578" spans="1:6" ht="30">
      <c r="A1578" s="66">
        <v>37438</v>
      </c>
      <c r="B1578" s="43" t="s">
        <v>18036</v>
      </c>
      <c r="C1578" s="66" t="s">
        <v>4050</v>
      </c>
      <c r="D1578" s="66" t="s">
        <v>4052</v>
      </c>
      <c r="E1578" s="66" t="s">
        <v>29616</v>
      </c>
      <c r="F1578" s="307"/>
    </row>
    <row r="1579" spans="1:6" ht="30">
      <c r="A1579" s="66">
        <v>37439</v>
      </c>
      <c r="B1579" s="43" t="s">
        <v>18037</v>
      </c>
      <c r="C1579" s="66" t="s">
        <v>4050</v>
      </c>
      <c r="D1579" s="66" t="s">
        <v>4052</v>
      </c>
      <c r="E1579" s="66" t="s">
        <v>29617</v>
      </c>
      <c r="F1579" s="306"/>
    </row>
    <row r="1580" spans="1:6" ht="30">
      <c r="A1580" s="66">
        <v>37435</v>
      </c>
      <c r="B1580" s="43" t="s">
        <v>18038</v>
      </c>
      <c r="C1580" s="66" t="s">
        <v>4050</v>
      </c>
      <c r="D1580" s="66" t="s">
        <v>4052</v>
      </c>
      <c r="E1580" s="66" t="s">
        <v>14539</v>
      </c>
      <c r="F1580" s="307"/>
    </row>
    <row r="1581" spans="1:6" ht="30">
      <c r="A1581" s="66">
        <v>37436</v>
      </c>
      <c r="B1581" s="43" t="s">
        <v>18039</v>
      </c>
      <c r="C1581" s="66" t="s">
        <v>4050</v>
      </c>
      <c r="D1581" s="66" t="s">
        <v>4052</v>
      </c>
      <c r="E1581" s="66" t="s">
        <v>29618</v>
      </c>
      <c r="F1581" s="306"/>
    </row>
    <row r="1582" spans="1:6" ht="30">
      <c r="A1582" s="66">
        <v>37437</v>
      </c>
      <c r="B1582" s="43" t="s">
        <v>18040</v>
      </c>
      <c r="C1582" s="66" t="s">
        <v>4050</v>
      </c>
      <c r="D1582" s="66" t="s">
        <v>4052</v>
      </c>
      <c r="E1582" s="66" t="s">
        <v>29619</v>
      </c>
      <c r="F1582" s="307"/>
    </row>
    <row r="1583" spans="1:6" ht="45">
      <c r="A1583" s="66">
        <v>3473</v>
      </c>
      <c r="B1583" s="43" t="s">
        <v>18041</v>
      </c>
      <c r="C1583" s="66" t="s">
        <v>4050</v>
      </c>
      <c r="D1583" s="66" t="s">
        <v>2496</v>
      </c>
      <c r="E1583" s="66" t="s">
        <v>24641</v>
      </c>
      <c r="F1583" s="306"/>
    </row>
    <row r="1584" spans="1:6" ht="45">
      <c r="A1584" s="66">
        <v>3474</v>
      </c>
      <c r="B1584" s="43" t="s">
        <v>18042</v>
      </c>
      <c r="C1584" s="66" t="s">
        <v>4050</v>
      </c>
      <c r="D1584" s="66" t="s">
        <v>2496</v>
      </c>
      <c r="E1584" s="66" t="s">
        <v>25411</v>
      </c>
      <c r="F1584" s="307"/>
    </row>
    <row r="1585" spans="1:6" ht="45">
      <c r="A1585" s="66">
        <v>3450</v>
      </c>
      <c r="B1585" s="43" t="s">
        <v>18043</v>
      </c>
      <c r="C1585" s="66" t="s">
        <v>4050</v>
      </c>
      <c r="D1585" s="66" t="s">
        <v>2496</v>
      </c>
      <c r="E1585" s="66" t="s">
        <v>9855</v>
      </c>
      <c r="F1585" s="306"/>
    </row>
    <row r="1586" spans="1:6" ht="45">
      <c r="A1586" s="66">
        <v>3443</v>
      </c>
      <c r="B1586" s="43" t="s">
        <v>18044</v>
      </c>
      <c r="C1586" s="66" t="s">
        <v>4050</v>
      </c>
      <c r="D1586" s="66" t="s">
        <v>2496</v>
      </c>
      <c r="E1586" s="66" t="s">
        <v>24505</v>
      </c>
      <c r="F1586" s="307"/>
    </row>
    <row r="1587" spans="1:6" ht="45">
      <c r="A1587" s="66">
        <v>3453</v>
      </c>
      <c r="B1587" s="43" t="s">
        <v>18045</v>
      </c>
      <c r="C1587" s="66" t="s">
        <v>4050</v>
      </c>
      <c r="D1587" s="66" t="s">
        <v>2496</v>
      </c>
      <c r="E1587" s="66" t="s">
        <v>29620</v>
      </c>
      <c r="F1587" s="306"/>
    </row>
    <row r="1588" spans="1:6" ht="45">
      <c r="A1588" s="66">
        <v>3452</v>
      </c>
      <c r="B1588" s="43" t="s">
        <v>18046</v>
      </c>
      <c r="C1588" s="66" t="s">
        <v>4050</v>
      </c>
      <c r="D1588" s="66" t="s">
        <v>2496</v>
      </c>
      <c r="E1588" s="66" t="s">
        <v>23981</v>
      </c>
      <c r="F1588" s="307"/>
    </row>
    <row r="1589" spans="1:6" ht="45">
      <c r="A1589" s="66">
        <v>3451</v>
      </c>
      <c r="B1589" s="43" t="s">
        <v>18047</v>
      </c>
      <c r="C1589" s="66" t="s">
        <v>4050</v>
      </c>
      <c r="D1589" s="66" t="s">
        <v>2496</v>
      </c>
      <c r="E1589" s="66" t="s">
        <v>13796</v>
      </c>
      <c r="F1589" s="306"/>
    </row>
    <row r="1590" spans="1:6" ht="45">
      <c r="A1590" s="66">
        <v>3454</v>
      </c>
      <c r="B1590" s="43" t="s">
        <v>18048</v>
      </c>
      <c r="C1590" s="66" t="s">
        <v>4050</v>
      </c>
      <c r="D1590" s="66" t="s">
        <v>2496</v>
      </c>
      <c r="E1590" s="66" t="s">
        <v>22738</v>
      </c>
      <c r="F1590" s="307"/>
    </row>
    <row r="1591" spans="1:6" ht="30">
      <c r="A1591" s="66">
        <v>3458</v>
      </c>
      <c r="B1591" s="43" t="s">
        <v>18049</v>
      </c>
      <c r="C1591" s="66" t="s">
        <v>4050</v>
      </c>
      <c r="D1591" s="66" t="s">
        <v>2496</v>
      </c>
      <c r="E1591" s="66" t="s">
        <v>13997</v>
      </c>
      <c r="F1591" s="306"/>
    </row>
    <row r="1592" spans="1:6" ht="30">
      <c r="A1592" s="66">
        <v>3457</v>
      </c>
      <c r="B1592" s="43" t="s">
        <v>18050</v>
      </c>
      <c r="C1592" s="66" t="s">
        <v>4050</v>
      </c>
      <c r="D1592" s="66" t="s">
        <v>2496</v>
      </c>
      <c r="E1592" s="66" t="s">
        <v>7873</v>
      </c>
      <c r="F1592" s="307"/>
    </row>
    <row r="1593" spans="1:6" ht="30">
      <c r="A1593" s="66">
        <v>3455</v>
      </c>
      <c r="B1593" s="43" t="s">
        <v>18051</v>
      </c>
      <c r="C1593" s="66" t="s">
        <v>4050</v>
      </c>
      <c r="D1593" s="66" t="s">
        <v>2496</v>
      </c>
      <c r="E1593" s="66" t="s">
        <v>10232</v>
      </c>
      <c r="F1593" s="306"/>
    </row>
    <row r="1594" spans="1:6" ht="30">
      <c r="A1594" s="66">
        <v>3472</v>
      </c>
      <c r="B1594" s="43" t="s">
        <v>18052</v>
      </c>
      <c r="C1594" s="66" t="s">
        <v>4050</v>
      </c>
      <c r="D1594" s="66" t="s">
        <v>2496</v>
      </c>
      <c r="E1594" s="66" t="s">
        <v>12763</v>
      </c>
      <c r="F1594" s="307"/>
    </row>
    <row r="1595" spans="1:6" ht="30">
      <c r="A1595" s="66">
        <v>3470</v>
      </c>
      <c r="B1595" s="43" t="s">
        <v>18053</v>
      </c>
      <c r="C1595" s="66" t="s">
        <v>4050</v>
      </c>
      <c r="D1595" s="66" t="s">
        <v>2496</v>
      </c>
      <c r="E1595" s="66" t="s">
        <v>27986</v>
      </c>
      <c r="F1595" s="306"/>
    </row>
    <row r="1596" spans="1:6" ht="30">
      <c r="A1596" s="66">
        <v>3471</v>
      </c>
      <c r="B1596" s="43" t="s">
        <v>18054</v>
      </c>
      <c r="C1596" s="66" t="s">
        <v>4050</v>
      </c>
      <c r="D1596" s="66" t="s">
        <v>2496</v>
      </c>
      <c r="E1596" s="66" t="s">
        <v>19250</v>
      </c>
      <c r="F1596" s="307"/>
    </row>
    <row r="1597" spans="1:6" ht="30">
      <c r="A1597" s="66">
        <v>3456</v>
      </c>
      <c r="B1597" s="43" t="s">
        <v>18055</v>
      </c>
      <c r="C1597" s="66" t="s">
        <v>4050</v>
      </c>
      <c r="D1597" s="66" t="s">
        <v>2496</v>
      </c>
      <c r="E1597" s="66" t="s">
        <v>18110</v>
      </c>
      <c r="F1597" s="306"/>
    </row>
    <row r="1598" spans="1:6" ht="30">
      <c r="A1598" s="66">
        <v>3459</v>
      </c>
      <c r="B1598" s="43" t="s">
        <v>18056</v>
      </c>
      <c r="C1598" s="66" t="s">
        <v>4050</v>
      </c>
      <c r="D1598" s="66" t="s">
        <v>2496</v>
      </c>
      <c r="E1598" s="66" t="s">
        <v>28179</v>
      </c>
      <c r="F1598" s="307"/>
    </row>
    <row r="1599" spans="1:6" ht="30">
      <c r="A1599" s="66">
        <v>3469</v>
      </c>
      <c r="B1599" s="43" t="s">
        <v>18057</v>
      </c>
      <c r="C1599" s="66" t="s">
        <v>4050</v>
      </c>
      <c r="D1599" s="66" t="s">
        <v>2496</v>
      </c>
      <c r="E1599" s="66" t="s">
        <v>29621</v>
      </c>
      <c r="F1599" s="306"/>
    </row>
    <row r="1600" spans="1:6" ht="30">
      <c r="A1600" s="66">
        <v>3460</v>
      </c>
      <c r="B1600" s="43" t="s">
        <v>18058</v>
      </c>
      <c r="C1600" s="66" t="s">
        <v>4050</v>
      </c>
      <c r="D1600" s="66" t="s">
        <v>2496</v>
      </c>
      <c r="E1600" s="66" t="s">
        <v>29622</v>
      </c>
      <c r="F1600" s="307"/>
    </row>
    <row r="1601" spans="1:6" ht="30">
      <c r="A1601" s="66">
        <v>3461</v>
      </c>
      <c r="B1601" s="43" t="s">
        <v>18059</v>
      </c>
      <c r="C1601" s="66" t="s">
        <v>4050</v>
      </c>
      <c r="D1601" s="66" t="s">
        <v>2496</v>
      </c>
      <c r="E1601" s="66" t="s">
        <v>29623</v>
      </c>
      <c r="F1601" s="306"/>
    </row>
    <row r="1602" spans="1:6" ht="30">
      <c r="A1602" s="66">
        <v>37433</v>
      </c>
      <c r="B1602" s="43" t="s">
        <v>18060</v>
      </c>
      <c r="C1602" s="66" t="s">
        <v>4050</v>
      </c>
      <c r="D1602" s="66" t="s">
        <v>4052</v>
      </c>
      <c r="E1602" s="66" t="s">
        <v>29616</v>
      </c>
      <c r="F1602" s="307"/>
    </row>
    <row r="1603" spans="1:6" ht="30">
      <c r="A1603" s="66">
        <v>37430</v>
      </c>
      <c r="B1603" s="43" t="s">
        <v>18061</v>
      </c>
      <c r="C1603" s="66" t="s">
        <v>4050</v>
      </c>
      <c r="D1603" s="66" t="s">
        <v>4052</v>
      </c>
      <c r="E1603" s="66" t="s">
        <v>13078</v>
      </c>
      <c r="F1603" s="306"/>
    </row>
    <row r="1604" spans="1:6" ht="30">
      <c r="A1604" s="66">
        <v>37434</v>
      </c>
      <c r="B1604" s="43" t="s">
        <v>18062</v>
      </c>
      <c r="C1604" s="66" t="s">
        <v>4050</v>
      </c>
      <c r="D1604" s="66" t="s">
        <v>4052</v>
      </c>
      <c r="E1604" s="66" t="s">
        <v>29624</v>
      </c>
      <c r="F1604" s="307"/>
    </row>
    <row r="1605" spans="1:6" ht="30">
      <c r="A1605" s="66">
        <v>37431</v>
      </c>
      <c r="B1605" s="43" t="s">
        <v>18063</v>
      </c>
      <c r="C1605" s="66" t="s">
        <v>4050</v>
      </c>
      <c r="D1605" s="66" t="s">
        <v>4052</v>
      </c>
      <c r="E1605" s="66" t="s">
        <v>23352</v>
      </c>
      <c r="F1605" s="306"/>
    </row>
    <row r="1606" spans="1:6" ht="30">
      <c r="A1606" s="66">
        <v>37432</v>
      </c>
      <c r="B1606" s="43" t="s">
        <v>18064</v>
      </c>
      <c r="C1606" s="66" t="s">
        <v>4050</v>
      </c>
      <c r="D1606" s="66" t="s">
        <v>4052</v>
      </c>
      <c r="E1606" s="66" t="s">
        <v>29625</v>
      </c>
      <c r="F1606" s="307"/>
    </row>
    <row r="1607" spans="1:6" ht="60">
      <c r="A1607" s="66">
        <v>37413</v>
      </c>
      <c r="B1607" s="43" t="s">
        <v>18065</v>
      </c>
      <c r="C1607" s="66" t="s">
        <v>4050</v>
      </c>
      <c r="D1607" s="66" t="s">
        <v>4052</v>
      </c>
      <c r="E1607" s="66" t="s">
        <v>13800</v>
      </c>
      <c r="F1607" s="306"/>
    </row>
    <row r="1608" spans="1:6" ht="60">
      <c r="A1608" s="66">
        <v>37414</v>
      </c>
      <c r="B1608" s="43" t="s">
        <v>18066</v>
      </c>
      <c r="C1608" s="66" t="s">
        <v>4050</v>
      </c>
      <c r="D1608" s="66" t="s">
        <v>4052</v>
      </c>
      <c r="E1608" s="66" t="s">
        <v>8814</v>
      </c>
      <c r="F1608" s="307"/>
    </row>
    <row r="1609" spans="1:6" ht="60">
      <c r="A1609" s="66">
        <v>37415</v>
      </c>
      <c r="B1609" s="43" t="s">
        <v>18067</v>
      </c>
      <c r="C1609" s="66" t="s">
        <v>4050</v>
      </c>
      <c r="D1609" s="66" t="s">
        <v>4052</v>
      </c>
      <c r="E1609" s="66" t="s">
        <v>14355</v>
      </c>
      <c r="F1609" s="306"/>
    </row>
    <row r="1610" spans="1:6" ht="45">
      <c r="A1610" s="66">
        <v>37416</v>
      </c>
      <c r="B1610" s="43" t="s">
        <v>18068</v>
      </c>
      <c r="C1610" s="66" t="s">
        <v>4050</v>
      </c>
      <c r="D1610" s="66" t="s">
        <v>4052</v>
      </c>
      <c r="E1610" s="66" t="s">
        <v>8156</v>
      </c>
      <c r="F1610" s="307"/>
    </row>
    <row r="1611" spans="1:6" ht="45">
      <c r="A1611" s="66">
        <v>37417</v>
      </c>
      <c r="B1611" s="43" t="s">
        <v>18069</v>
      </c>
      <c r="C1611" s="66" t="s">
        <v>4050</v>
      </c>
      <c r="D1611" s="66" t="s">
        <v>4052</v>
      </c>
      <c r="E1611" s="66" t="s">
        <v>22072</v>
      </c>
      <c r="F1611" s="306"/>
    </row>
    <row r="1612" spans="1:6" ht="45">
      <c r="A1612" s="66">
        <v>3112</v>
      </c>
      <c r="B1612" s="43" t="s">
        <v>18070</v>
      </c>
      <c r="C1612" s="66" t="s">
        <v>4066</v>
      </c>
      <c r="D1612" s="66" t="s">
        <v>2496</v>
      </c>
      <c r="E1612" s="66" t="s">
        <v>29626</v>
      </c>
      <c r="F1612" s="307"/>
    </row>
    <row r="1613" spans="1:6" ht="45">
      <c r="A1613" s="66">
        <v>3113</v>
      </c>
      <c r="B1613" s="43" t="s">
        <v>18071</v>
      </c>
      <c r="C1613" s="66" t="s">
        <v>4066</v>
      </c>
      <c r="D1613" s="66" t="s">
        <v>2496</v>
      </c>
      <c r="E1613" s="66" t="s">
        <v>22172</v>
      </c>
      <c r="F1613" s="306"/>
    </row>
    <row r="1614" spans="1:6" ht="60">
      <c r="A1614" s="66">
        <v>3114</v>
      </c>
      <c r="B1614" s="43" t="s">
        <v>18072</v>
      </c>
      <c r="C1614" s="66" t="s">
        <v>4050</v>
      </c>
      <c r="D1614" s="66" t="s">
        <v>2496</v>
      </c>
      <c r="E1614" s="66" t="s">
        <v>23342</v>
      </c>
      <c r="F1614" s="307"/>
    </row>
    <row r="1615" spans="1:6" ht="30">
      <c r="A1615" s="66">
        <v>34519</v>
      </c>
      <c r="B1615" s="43" t="s">
        <v>18073</v>
      </c>
      <c r="C1615" s="66" t="s">
        <v>4050</v>
      </c>
      <c r="D1615" s="66" t="s">
        <v>4052</v>
      </c>
      <c r="E1615" s="66" t="s">
        <v>25067</v>
      </c>
      <c r="F1615" s="306"/>
    </row>
    <row r="1616" spans="1:6" ht="45">
      <c r="A1616" s="66">
        <v>10510</v>
      </c>
      <c r="B1616" s="43" t="s">
        <v>18074</v>
      </c>
      <c r="C1616" s="66" t="s">
        <v>4050</v>
      </c>
      <c r="D1616" s="66" t="s">
        <v>2496</v>
      </c>
      <c r="E1616" s="66" t="s">
        <v>29627</v>
      </c>
      <c r="F1616" s="307"/>
    </row>
    <row r="1617" spans="1:6" ht="30">
      <c r="A1617" s="66">
        <v>1649</v>
      </c>
      <c r="B1617" s="43" t="s">
        <v>18075</v>
      </c>
      <c r="C1617" s="66" t="s">
        <v>4050</v>
      </c>
      <c r="D1617" s="66" t="s">
        <v>2496</v>
      </c>
      <c r="E1617" s="66" t="s">
        <v>27200</v>
      </c>
      <c r="F1617" s="306"/>
    </row>
    <row r="1618" spans="1:6" ht="30">
      <c r="A1618" s="66">
        <v>1653</v>
      </c>
      <c r="B1618" s="43" t="s">
        <v>18076</v>
      </c>
      <c r="C1618" s="66" t="s">
        <v>4050</v>
      </c>
      <c r="D1618" s="66" t="s">
        <v>2496</v>
      </c>
      <c r="E1618" s="66" t="s">
        <v>29628</v>
      </c>
      <c r="F1618" s="307"/>
    </row>
    <row r="1619" spans="1:6" ht="30">
      <c r="A1619" s="66">
        <v>1647</v>
      </c>
      <c r="B1619" s="43" t="s">
        <v>18077</v>
      </c>
      <c r="C1619" s="66" t="s">
        <v>4050</v>
      </c>
      <c r="D1619" s="66" t="s">
        <v>2496</v>
      </c>
      <c r="E1619" s="66" t="s">
        <v>27700</v>
      </c>
      <c r="F1619" s="306"/>
    </row>
    <row r="1620" spans="1:6" ht="30">
      <c r="A1620" s="66">
        <v>1648</v>
      </c>
      <c r="B1620" s="43" t="s">
        <v>18078</v>
      </c>
      <c r="C1620" s="66" t="s">
        <v>4050</v>
      </c>
      <c r="D1620" s="66" t="s">
        <v>2496</v>
      </c>
      <c r="E1620" s="66" t="s">
        <v>25043</v>
      </c>
      <c r="F1620" s="307"/>
    </row>
    <row r="1621" spans="1:6" ht="30">
      <c r="A1621" s="66">
        <v>1651</v>
      </c>
      <c r="B1621" s="43" t="s">
        <v>18079</v>
      </c>
      <c r="C1621" s="66" t="s">
        <v>4050</v>
      </c>
      <c r="D1621" s="66" t="s">
        <v>2496</v>
      </c>
      <c r="E1621" s="66" t="s">
        <v>29629</v>
      </c>
      <c r="F1621" s="306"/>
    </row>
    <row r="1622" spans="1:6" ht="30">
      <c r="A1622" s="66">
        <v>1650</v>
      </c>
      <c r="B1622" s="43" t="s">
        <v>18080</v>
      </c>
      <c r="C1622" s="66" t="s">
        <v>4050</v>
      </c>
      <c r="D1622" s="66" t="s">
        <v>2496</v>
      </c>
      <c r="E1622" s="66" t="s">
        <v>29630</v>
      </c>
      <c r="F1622" s="307"/>
    </row>
    <row r="1623" spans="1:6" ht="30">
      <c r="A1623" s="66">
        <v>1654</v>
      </c>
      <c r="B1623" s="43" t="s">
        <v>18081</v>
      </c>
      <c r="C1623" s="66" t="s">
        <v>4050</v>
      </c>
      <c r="D1623" s="66" t="s">
        <v>2496</v>
      </c>
      <c r="E1623" s="66" t="s">
        <v>24930</v>
      </c>
      <c r="F1623" s="306"/>
    </row>
    <row r="1624" spans="1:6" ht="30">
      <c r="A1624" s="66">
        <v>1652</v>
      </c>
      <c r="B1624" s="43" t="s">
        <v>18082</v>
      </c>
      <c r="C1624" s="66" t="s">
        <v>4050</v>
      </c>
      <c r="D1624" s="66" t="s">
        <v>2496</v>
      </c>
      <c r="E1624" s="66" t="s">
        <v>29631</v>
      </c>
      <c r="F1624" s="307"/>
    </row>
    <row r="1625" spans="1:6" ht="30">
      <c r="A1625" s="66">
        <v>1747</v>
      </c>
      <c r="B1625" s="43" t="s">
        <v>18083</v>
      </c>
      <c r="C1625" s="66" t="s">
        <v>4050</v>
      </c>
      <c r="D1625" s="66" t="s">
        <v>2496</v>
      </c>
      <c r="E1625" s="66" t="s">
        <v>29632</v>
      </c>
      <c r="F1625" s="306"/>
    </row>
    <row r="1626" spans="1:6" ht="30">
      <c r="A1626" s="66">
        <v>1744</v>
      </c>
      <c r="B1626" s="43" t="s">
        <v>18084</v>
      </c>
      <c r="C1626" s="66" t="s">
        <v>4050</v>
      </c>
      <c r="D1626" s="66" t="s">
        <v>2496</v>
      </c>
      <c r="E1626" s="66" t="s">
        <v>29633</v>
      </c>
      <c r="F1626" s="307"/>
    </row>
    <row r="1627" spans="1:6" ht="30">
      <c r="A1627" s="66">
        <v>1743</v>
      </c>
      <c r="B1627" s="43" t="s">
        <v>18085</v>
      </c>
      <c r="C1627" s="66" t="s">
        <v>4050</v>
      </c>
      <c r="D1627" s="66" t="s">
        <v>2496</v>
      </c>
      <c r="E1627" s="66" t="s">
        <v>29634</v>
      </c>
      <c r="F1627" s="306"/>
    </row>
    <row r="1628" spans="1:6" ht="30">
      <c r="A1628" s="66">
        <v>7241</v>
      </c>
      <c r="B1628" s="43" t="s">
        <v>18086</v>
      </c>
      <c r="C1628" s="66" t="s">
        <v>4051</v>
      </c>
      <c r="D1628" s="66" t="s">
        <v>2496</v>
      </c>
      <c r="E1628" s="66" t="s">
        <v>29635</v>
      </c>
      <c r="F1628" s="307"/>
    </row>
    <row r="1629" spans="1:6" ht="60">
      <c r="A1629" s="66">
        <v>39640</v>
      </c>
      <c r="B1629" s="43" t="s">
        <v>18087</v>
      </c>
      <c r="C1629" s="66" t="s">
        <v>4050</v>
      </c>
      <c r="D1629" s="66" t="s">
        <v>2496</v>
      </c>
      <c r="E1629" s="66" t="s">
        <v>10862</v>
      </c>
      <c r="F1629" s="306"/>
    </row>
    <row r="1630" spans="1:6" ht="60">
      <c r="A1630" s="66">
        <v>11013</v>
      </c>
      <c r="B1630" s="43" t="s">
        <v>18088</v>
      </c>
      <c r="C1630" s="66" t="s">
        <v>4050</v>
      </c>
      <c r="D1630" s="66" t="s">
        <v>2496</v>
      </c>
      <c r="E1630" s="66" t="s">
        <v>12688</v>
      </c>
      <c r="F1630" s="307"/>
    </row>
    <row r="1631" spans="1:6" ht="60">
      <c r="A1631" s="66">
        <v>11017</v>
      </c>
      <c r="B1631" s="43" t="s">
        <v>18089</v>
      </c>
      <c r="C1631" s="66" t="s">
        <v>4050</v>
      </c>
      <c r="D1631" s="66" t="s">
        <v>2496</v>
      </c>
      <c r="E1631" s="66" t="s">
        <v>10232</v>
      </c>
      <c r="F1631" s="306"/>
    </row>
    <row r="1632" spans="1:6" ht="60">
      <c r="A1632" s="66">
        <v>20236</v>
      </c>
      <c r="B1632" s="43" t="s">
        <v>18090</v>
      </c>
      <c r="C1632" s="66" t="s">
        <v>4050</v>
      </c>
      <c r="D1632" s="66" t="s">
        <v>2496</v>
      </c>
      <c r="E1632" s="66" t="s">
        <v>26344</v>
      </c>
      <c r="F1632" s="307"/>
    </row>
    <row r="1633" spans="1:6" ht="45">
      <c r="A1633" s="66">
        <v>7215</v>
      </c>
      <c r="B1633" s="43" t="s">
        <v>18091</v>
      </c>
      <c r="C1633" s="66" t="s">
        <v>4050</v>
      </c>
      <c r="D1633" s="66" t="s">
        <v>2496</v>
      </c>
      <c r="E1633" s="66" t="s">
        <v>24737</v>
      </c>
      <c r="F1633" s="306"/>
    </row>
    <row r="1634" spans="1:6" ht="45">
      <c r="A1634" s="66">
        <v>7216</v>
      </c>
      <c r="B1634" s="43" t="s">
        <v>18092</v>
      </c>
      <c r="C1634" s="66" t="s">
        <v>4050</v>
      </c>
      <c r="D1634" s="66" t="s">
        <v>2496</v>
      </c>
      <c r="E1634" s="66" t="s">
        <v>29636</v>
      </c>
      <c r="F1634" s="307"/>
    </row>
    <row r="1635" spans="1:6" ht="45">
      <c r="A1635" s="66">
        <v>20235</v>
      </c>
      <c r="B1635" s="43" t="s">
        <v>18093</v>
      </c>
      <c r="C1635" s="66" t="s">
        <v>4050</v>
      </c>
      <c r="D1635" s="66" t="s">
        <v>2496</v>
      </c>
      <c r="E1635" s="66" t="s">
        <v>29637</v>
      </c>
      <c r="F1635" s="306"/>
    </row>
    <row r="1636" spans="1:6" ht="45">
      <c r="A1636" s="66">
        <v>7181</v>
      </c>
      <c r="B1636" s="43" t="s">
        <v>18094</v>
      </c>
      <c r="C1636" s="66" t="s">
        <v>4050</v>
      </c>
      <c r="D1636" s="66" t="s">
        <v>2496</v>
      </c>
      <c r="E1636" s="66" t="s">
        <v>13740</v>
      </c>
      <c r="F1636" s="307"/>
    </row>
    <row r="1637" spans="1:6" ht="60">
      <c r="A1637" s="66">
        <v>40866</v>
      </c>
      <c r="B1637" s="43" t="s">
        <v>18095</v>
      </c>
      <c r="C1637" s="66" t="s">
        <v>4050</v>
      </c>
      <c r="D1637" s="66" t="s">
        <v>2496</v>
      </c>
      <c r="E1637" s="66" t="s">
        <v>12207</v>
      </c>
      <c r="F1637" s="306"/>
    </row>
    <row r="1638" spans="1:6" ht="45">
      <c r="A1638" s="66">
        <v>7214</v>
      </c>
      <c r="B1638" s="43" t="s">
        <v>18096</v>
      </c>
      <c r="C1638" s="66" t="s">
        <v>4050</v>
      </c>
      <c r="D1638" s="66" t="s">
        <v>2496</v>
      </c>
      <c r="E1638" s="66" t="s">
        <v>28976</v>
      </c>
      <c r="F1638" s="307"/>
    </row>
    <row r="1639" spans="1:6" ht="60">
      <c r="A1639" s="66">
        <v>7219</v>
      </c>
      <c r="B1639" s="43" t="s">
        <v>18097</v>
      </c>
      <c r="C1639" s="66" t="s">
        <v>4050</v>
      </c>
      <c r="D1639" s="66" t="s">
        <v>2496</v>
      </c>
      <c r="E1639" s="66" t="s">
        <v>22804</v>
      </c>
      <c r="F1639" s="306"/>
    </row>
    <row r="1640" spans="1:6" ht="30">
      <c r="A1640" s="66">
        <v>37972</v>
      </c>
      <c r="B1640" s="43" t="s">
        <v>18098</v>
      </c>
      <c r="C1640" s="66" t="s">
        <v>4050</v>
      </c>
      <c r="D1640" s="66" t="s">
        <v>2496</v>
      </c>
      <c r="E1640" s="66" t="s">
        <v>29638</v>
      </c>
      <c r="F1640" s="307"/>
    </row>
    <row r="1641" spans="1:6" ht="30">
      <c r="A1641" s="66">
        <v>37973</v>
      </c>
      <c r="B1641" s="43" t="s">
        <v>18100</v>
      </c>
      <c r="C1641" s="66" t="s">
        <v>4050</v>
      </c>
      <c r="D1641" s="66" t="s">
        <v>2496</v>
      </c>
      <c r="E1641" s="66" t="s">
        <v>11766</v>
      </c>
      <c r="F1641" s="306"/>
    </row>
    <row r="1642" spans="1:6" ht="30">
      <c r="A1642" s="66">
        <v>37971</v>
      </c>
      <c r="B1642" s="43" t="s">
        <v>18101</v>
      </c>
      <c r="C1642" s="66" t="s">
        <v>4050</v>
      </c>
      <c r="D1642" s="66" t="s">
        <v>2496</v>
      </c>
      <c r="E1642" s="66" t="s">
        <v>13238</v>
      </c>
      <c r="F1642" s="307"/>
    </row>
    <row r="1643" spans="1:6" ht="45">
      <c r="A1643" s="66">
        <v>20094</v>
      </c>
      <c r="B1643" s="43" t="s">
        <v>18102</v>
      </c>
      <c r="C1643" s="66" t="s">
        <v>4050</v>
      </c>
      <c r="D1643" s="66" t="s">
        <v>4052</v>
      </c>
      <c r="E1643" s="66" t="s">
        <v>27709</v>
      </c>
      <c r="F1643" s="306"/>
    </row>
    <row r="1644" spans="1:6" ht="45">
      <c r="A1644" s="66">
        <v>20095</v>
      </c>
      <c r="B1644" s="43" t="s">
        <v>18103</v>
      </c>
      <c r="C1644" s="66" t="s">
        <v>4050</v>
      </c>
      <c r="D1644" s="66" t="s">
        <v>4052</v>
      </c>
      <c r="E1644" s="66" t="s">
        <v>21661</v>
      </c>
      <c r="F1644" s="307"/>
    </row>
    <row r="1645" spans="1:6" ht="30">
      <c r="A1645" s="66">
        <v>1954</v>
      </c>
      <c r="B1645" s="43" t="s">
        <v>18104</v>
      </c>
      <c r="C1645" s="66" t="s">
        <v>4050</v>
      </c>
      <c r="D1645" s="66" t="s">
        <v>2496</v>
      </c>
      <c r="E1645" s="66" t="s">
        <v>23861</v>
      </c>
      <c r="F1645" s="306"/>
    </row>
    <row r="1646" spans="1:6" ht="30">
      <c r="A1646" s="66">
        <v>1926</v>
      </c>
      <c r="B1646" s="43" t="s">
        <v>18105</v>
      </c>
      <c r="C1646" s="66" t="s">
        <v>4050</v>
      </c>
      <c r="D1646" s="66" t="s">
        <v>2496</v>
      </c>
      <c r="E1646" s="66" t="s">
        <v>8405</v>
      </c>
      <c r="F1646" s="307"/>
    </row>
    <row r="1647" spans="1:6" ht="30">
      <c r="A1647" s="66">
        <v>1927</v>
      </c>
      <c r="B1647" s="43" t="s">
        <v>18106</v>
      </c>
      <c r="C1647" s="66" t="s">
        <v>4050</v>
      </c>
      <c r="D1647" s="66" t="s">
        <v>2496</v>
      </c>
      <c r="E1647" s="66" t="s">
        <v>13734</v>
      </c>
      <c r="F1647" s="306"/>
    </row>
    <row r="1648" spans="1:6" ht="30">
      <c r="A1648" s="66">
        <v>1923</v>
      </c>
      <c r="B1648" s="43" t="s">
        <v>18107</v>
      </c>
      <c r="C1648" s="66" t="s">
        <v>4050</v>
      </c>
      <c r="D1648" s="66" t="s">
        <v>2496</v>
      </c>
      <c r="E1648" s="66" t="s">
        <v>13803</v>
      </c>
      <c r="F1648" s="307"/>
    </row>
    <row r="1649" spans="1:6" ht="30">
      <c r="A1649" s="66">
        <v>1929</v>
      </c>
      <c r="B1649" s="43" t="s">
        <v>18108</v>
      </c>
      <c r="C1649" s="66" t="s">
        <v>4050</v>
      </c>
      <c r="D1649" s="66" t="s">
        <v>2496</v>
      </c>
      <c r="E1649" s="66" t="s">
        <v>23602</v>
      </c>
      <c r="F1649" s="306"/>
    </row>
    <row r="1650" spans="1:6" ht="30">
      <c r="A1650" s="66">
        <v>1930</v>
      </c>
      <c r="B1650" s="43" t="s">
        <v>18109</v>
      </c>
      <c r="C1650" s="66" t="s">
        <v>4050</v>
      </c>
      <c r="D1650" s="66" t="s">
        <v>2496</v>
      </c>
      <c r="E1650" s="66" t="s">
        <v>10610</v>
      </c>
      <c r="F1650" s="307"/>
    </row>
    <row r="1651" spans="1:6" ht="30">
      <c r="A1651" s="66">
        <v>1924</v>
      </c>
      <c r="B1651" s="43" t="s">
        <v>18111</v>
      </c>
      <c r="C1651" s="66" t="s">
        <v>4050</v>
      </c>
      <c r="D1651" s="66" t="s">
        <v>2496</v>
      </c>
      <c r="E1651" s="66" t="s">
        <v>23582</v>
      </c>
      <c r="F1651" s="306"/>
    </row>
    <row r="1652" spans="1:6" ht="30">
      <c r="A1652" s="66">
        <v>1922</v>
      </c>
      <c r="B1652" s="43" t="s">
        <v>18112</v>
      </c>
      <c r="C1652" s="66" t="s">
        <v>4050</v>
      </c>
      <c r="D1652" s="66" t="s">
        <v>2496</v>
      </c>
      <c r="E1652" s="66" t="s">
        <v>22436</v>
      </c>
      <c r="F1652" s="307"/>
    </row>
    <row r="1653" spans="1:6" ht="30">
      <c r="A1653" s="66">
        <v>1953</v>
      </c>
      <c r="B1653" s="43" t="s">
        <v>18113</v>
      </c>
      <c r="C1653" s="66" t="s">
        <v>4050</v>
      </c>
      <c r="D1653" s="66" t="s">
        <v>2496</v>
      </c>
      <c r="E1653" s="66" t="s">
        <v>23862</v>
      </c>
      <c r="F1653" s="306"/>
    </row>
    <row r="1654" spans="1:6" ht="30">
      <c r="A1654" s="66">
        <v>1962</v>
      </c>
      <c r="B1654" s="43" t="s">
        <v>18114</v>
      </c>
      <c r="C1654" s="66" t="s">
        <v>4050</v>
      </c>
      <c r="D1654" s="66" t="s">
        <v>2496</v>
      </c>
      <c r="E1654" s="66" t="s">
        <v>23863</v>
      </c>
      <c r="F1654" s="307"/>
    </row>
    <row r="1655" spans="1:6" ht="30">
      <c r="A1655" s="66">
        <v>1955</v>
      </c>
      <c r="B1655" s="43" t="s">
        <v>18115</v>
      </c>
      <c r="C1655" s="66" t="s">
        <v>4050</v>
      </c>
      <c r="D1655" s="66" t="s">
        <v>2496</v>
      </c>
      <c r="E1655" s="66" t="s">
        <v>8076</v>
      </c>
      <c r="F1655" s="306"/>
    </row>
    <row r="1656" spans="1:6" ht="30">
      <c r="A1656" s="66">
        <v>1956</v>
      </c>
      <c r="B1656" s="43" t="s">
        <v>18116</v>
      </c>
      <c r="C1656" s="66" t="s">
        <v>4050</v>
      </c>
      <c r="D1656" s="66" t="s">
        <v>2496</v>
      </c>
      <c r="E1656" s="66" t="s">
        <v>16500</v>
      </c>
      <c r="F1656" s="307"/>
    </row>
    <row r="1657" spans="1:6" ht="30">
      <c r="A1657" s="66">
        <v>1957</v>
      </c>
      <c r="B1657" s="43" t="s">
        <v>18117</v>
      </c>
      <c r="C1657" s="66" t="s">
        <v>4050</v>
      </c>
      <c r="D1657" s="66" t="s">
        <v>2496</v>
      </c>
      <c r="E1657" s="66" t="s">
        <v>10202</v>
      </c>
      <c r="F1657" s="306"/>
    </row>
    <row r="1658" spans="1:6" ht="30">
      <c r="A1658" s="66">
        <v>1958</v>
      </c>
      <c r="B1658" s="43" t="s">
        <v>18118</v>
      </c>
      <c r="C1658" s="66" t="s">
        <v>4050</v>
      </c>
      <c r="D1658" s="66" t="s">
        <v>2496</v>
      </c>
      <c r="E1658" s="66" t="s">
        <v>9953</v>
      </c>
      <c r="F1658" s="307"/>
    </row>
    <row r="1659" spans="1:6" ht="30">
      <c r="A1659" s="66">
        <v>1959</v>
      </c>
      <c r="B1659" s="43" t="s">
        <v>18119</v>
      </c>
      <c r="C1659" s="66" t="s">
        <v>4050</v>
      </c>
      <c r="D1659" s="66" t="s">
        <v>2496</v>
      </c>
      <c r="E1659" s="66" t="s">
        <v>23864</v>
      </c>
      <c r="F1659" s="306"/>
    </row>
    <row r="1660" spans="1:6" ht="30">
      <c r="A1660" s="66">
        <v>1925</v>
      </c>
      <c r="B1660" s="43" t="s">
        <v>18120</v>
      </c>
      <c r="C1660" s="66" t="s">
        <v>4050</v>
      </c>
      <c r="D1660" s="66" t="s">
        <v>2496</v>
      </c>
      <c r="E1660" s="66" t="s">
        <v>22441</v>
      </c>
      <c r="F1660" s="307"/>
    </row>
    <row r="1661" spans="1:6" ht="30">
      <c r="A1661" s="66">
        <v>1960</v>
      </c>
      <c r="B1661" s="43" t="s">
        <v>18121</v>
      </c>
      <c r="C1661" s="66" t="s">
        <v>4050</v>
      </c>
      <c r="D1661" s="66" t="s">
        <v>2496</v>
      </c>
      <c r="E1661" s="66" t="s">
        <v>22173</v>
      </c>
      <c r="F1661" s="306"/>
    </row>
    <row r="1662" spans="1:6" ht="30">
      <c r="A1662" s="66">
        <v>1961</v>
      </c>
      <c r="B1662" s="43" t="s">
        <v>18122</v>
      </c>
      <c r="C1662" s="66" t="s">
        <v>4050</v>
      </c>
      <c r="D1662" s="66" t="s">
        <v>2496</v>
      </c>
      <c r="E1662" s="66" t="s">
        <v>23778</v>
      </c>
      <c r="F1662" s="307"/>
    </row>
    <row r="1663" spans="1:6" ht="30">
      <c r="A1663" s="66">
        <v>38426</v>
      </c>
      <c r="B1663" s="43" t="s">
        <v>18123</v>
      </c>
      <c r="C1663" s="66" t="s">
        <v>4050</v>
      </c>
      <c r="D1663" s="66" t="s">
        <v>2496</v>
      </c>
      <c r="E1663" s="66" t="s">
        <v>14956</v>
      </c>
      <c r="F1663" s="306"/>
    </row>
    <row r="1664" spans="1:6" ht="30">
      <c r="A1664" s="66">
        <v>38423</v>
      </c>
      <c r="B1664" s="43" t="s">
        <v>18124</v>
      </c>
      <c r="C1664" s="66" t="s">
        <v>4050</v>
      </c>
      <c r="D1664" s="66" t="s">
        <v>2496</v>
      </c>
      <c r="E1664" s="66" t="s">
        <v>27805</v>
      </c>
      <c r="F1664" s="307"/>
    </row>
    <row r="1665" spans="1:6" ht="30">
      <c r="A1665" s="66">
        <v>38421</v>
      </c>
      <c r="B1665" s="43" t="s">
        <v>18125</v>
      </c>
      <c r="C1665" s="66" t="s">
        <v>4050</v>
      </c>
      <c r="D1665" s="66" t="s">
        <v>2496</v>
      </c>
      <c r="E1665" s="66" t="s">
        <v>24765</v>
      </c>
      <c r="F1665" s="306"/>
    </row>
    <row r="1666" spans="1:6" ht="30">
      <c r="A1666" s="66">
        <v>38422</v>
      </c>
      <c r="B1666" s="43" t="s">
        <v>18126</v>
      </c>
      <c r="C1666" s="66" t="s">
        <v>4050</v>
      </c>
      <c r="D1666" s="66" t="s">
        <v>2496</v>
      </c>
      <c r="E1666" s="66" t="s">
        <v>29639</v>
      </c>
      <c r="F1666" s="307"/>
    </row>
    <row r="1667" spans="1:6" ht="45">
      <c r="A1667" s="66">
        <v>39866</v>
      </c>
      <c r="B1667" s="43" t="s">
        <v>18127</v>
      </c>
      <c r="C1667" s="66" t="s">
        <v>4050</v>
      </c>
      <c r="D1667" s="66" t="s">
        <v>4052</v>
      </c>
      <c r="E1667" s="66" t="s">
        <v>26938</v>
      </c>
      <c r="F1667" s="306"/>
    </row>
    <row r="1668" spans="1:6" ht="45">
      <c r="A1668" s="66">
        <v>39867</v>
      </c>
      <c r="B1668" s="43" t="s">
        <v>18128</v>
      </c>
      <c r="C1668" s="66" t="s">
        <v>4050</v>
      </c>
      <c r="D1668" s="66" t="s">
        <v>4052</v>
      </c>
      <c r="E1668" s="66" t="s">
        <v>21702</v>
      </c>
      <c r="F1668" s="307"/>
    </row>
    <row r="1669" spans="1:6" ht="45">
      <c r="A1669" s="66">
        <v>39868</v>
      </c>
      <c r="B1669" s="43" t="s">
        <v>18129</v>
      </c>
      <c r="C1669" s="66" t="s">
        <v>4050</v>
      </c>
      <c r="D1669" s="66" t="s">
        <v>4052</v>
      </c>
      <c r="E1669" s="66" t="s">
        <v>29640</v>
      </c>
      <c r="F1669" s="306"/>
    </row>
    <row r="1670" spans="1:6" ht="30">
      <c r="A1670" s="66">
        <v>37999</v>
      </c>
      <c r="B1670" s="43" t="s">
        <v>18130</v>
      </c>
      <c r="C1670" s="66" t="s">
        <v>4050</v>
      </c>
      <c r="D1670" s="66" t="s">
        <v>2496</v>
      </c>
      <c r="E1670" s="66" t="s">
        <v>25692</v>
      </c>
      <c r="F1670" s="307"/>
    </row>
    <row r="1671" spans="1:6" ht="30">
      <c r="A1671" s="66">
        <v>38000</v>
      </c>
      <c r="B1671" s="43" t="s">
        <v>18131</v>
      </c>
      <c r="C1671" s="66" t="s">
        <v>4050</v>
      </c>
      <c r="D1671" s="66" t="s">
        <v>2496</v>
      </c>
      <c r="E1671" s="66" t="s">
        <v>11581</v>
      </c>
      <c r="F1671" s="306"/>
    </row>
    <row r="1672" spans="1:6" ht="30">
      <c r="A1672" s="66">
        <v>38129</v>
      </c>
      <c r="B1672" s="43" t="s">
        <v>18132</v>
      </c>
      <c r="C1672" s="66" t="s">
        <v>4050</v>
      </c>
      <c r="D1672" s="66" t="s">
        <v>2496</v>
      </c>
      <c r="E1672" s="66" t="s">
        <v>20692</v>
      </c>
      <c r="F1672" s="307"/>
    </row>
    <row r="1673" spans="1:6" ht="30">
      <c r="A1673" s="66">
        <v>38025</v>
      </c>
      <c r="B1673" s="43" t="s">
        <v>18133</v>
      </c>
      <c r="C1673" s="66" t="s">
        <v>4050</v>
      </c>
      <c r="D1673" s="66" t="s">
        <v>2496</v>
      </c>
      <c r="E1673" s="66" t="s">
        <v>8938</v>
      </c>
      <c r="F1673" s="306"/>
    </row>
    <row r="1674" spans="1:6" ht="30">
      <c r="A1674" s="66">
        <v>38026</v>
      </c>
      <c r="B1674" s="43" t="s">
        <v>18134</v>
      </c>
      <c r="C1674" s="66" t="s">
        <v>4050</v>
      </c>
      <c r="D1674" s="66" t="s">
        <v>2496</v>
      </c>
      <c r="E1674" s="66" t="s">
        <v>21711</v>
      </c>
      <c r="F1674" s="307"/>
    </row>
    <row r="1675" spans="1:6" ht="45">
      <c r="A1675" s="66">
        <v>1858</v>
      </c>
      <c r="B1675" s="43" t="s">
        <v>18135</v>
      </c>
      <c r="C1675" s="66" t="s">
        <v>4050</v>
      </c>
      <c r="D1675" s="66" t="s">
        <v>4052</v>
      </c>
      <c r="E1675" s="66" t="s">
        <v>11242</v>
      </c>
      <c r="F1675" s="306"/>
    </row>
    <row r="1676" spans="1:6" ht="45">
      <c r="A1676" s="66">
        <v>1844</v>
      </c>
      <c r="B1676" s="43" t="s">
        <v>18136</v>
      </c>
      <c r="C1676" s="66" t="s">
        <v>4050</v>
      </c>
      <c r="D1676" s="66" t="s">
        <v>4052</v>
      </c>
      <c r="E1676" s="66" t="s">
        <v>29641</v>
      </c>
      <c r="F1676" s="307"/>
    </row>
    <row r="1677" spans="1:6" ht="45">
      <c r="A1677" s="66">
        <v>1863</v>
      </c>
      <c r="B1677" s="43" t="s">
        <v>18137</v>
      </c>
      <c r="C1677" s="66" t="s">
        <v>4050</v>
      </c>
      <c r="D1677" s="66" t="s">
        <v>4052</v>
      </c>
      <c r="E1677" s="66" t="s">
        <v>29642</v>
      </c>
      <c r="F1677" s="306"/>
    </row>
    <row r="1678" spans="1:6" ht="45">
      <c r="A1678" s="66">
        <v>1865</v>
      </c>
      <c r="B1678" s="43" t="s">
        <v>18138</v>
      </c>
      <c r="C1678" s="66" t="s">
        <v>4050</v>
      </c>
      <c r="D1678" s="66" t="s">
        <v>4052</v>
      </c>
      <c r="E1678" s="66" t="s">
        <v>29643</v>
      </c>
      <c r="F1678" s="307"/>
    </row>
    <row r="1679" spans="1:6" ht="30">
      <c r="A1679" s="66">
        <v>36355</v>
      </c>
      <c r="B1679" s="43" t="s">
        <v>18139</v>
      </c>
      <c r="C1679" s="66" t="s">
        <v>4050</v>
      </c>
      <c r="D1679" s="66" t="s">
        <v>4052</v>
      </c>
      <c r="E1679" s="66" t="s">
        <v>12877</v>
      </c>
      <c r="F1679" s="306"/>
    </row>
    <row r="1680" spans="1:6" ht="30">
      <c r="A1680" s="66">
        <v>36356</v>
      </c>
      <c r="B1680" s="43" t="s">
        <v>18140</v>
      </c>
      <c r="C1680" s="66" t="s">
        <v>4050</v>
      </c>
      <c r="D1680" s="66" t="s">
        <v>4052</v>
      </c>
      <c r="E1680" s="66" t="s">
        <v>27423</v>
      </c>
      <c r="F1680" s="307"/>
    </row>
    <row r="1681" spans="1:6" ht="30">
      <c r="A1681" s="66">
        <v>1932</v>
      </c>
      <c r="B1681" s="43" t="s">
        <v>18141</v>
      </c>
      <c r="C1681" s="66" t="s">
        <v>4050</v>
      </c>
      <c r="D1681" s="66" t="s">
        <v>2496</v>
      </c>
      <c r="E1681" s="66" t="s">
        <v>8333</v>
      </c>
      <c r="F1681" s="306"/>
    </row>
    <row r="1682" spans="1:6" ht="30">
      <c r="A1682" s="66">
        <v>1933</v>
      </c>
      <c r="B1682" s="43" t="s">
        <v>18142</v>
      </c>
      <c r="C1682" s="66" t="s">
        <v>4050</v>
      </c>
      <c r="D1682" s="66" t="s">
        <v>2496</v>
      </c>
      <c r="E1682" s="66" t="s">
        <v>12769</v>
      </c>
      <c r="F1682" s="307"/>
    </row>
    <row r="1683" spans="1:6" ht="30">
      <c r="A1683" s="66">
        <v>1951</v>
      </c>
      <c r="B1683" s="43" t="s">
        <v>18143</v>
      </c>
      <c r="C1683" s="66" t="s">
        <v>4050</v>
      </c>
      <c r="D1683" s="66" t="s">
        <v>2496</v>
      </c>
      <c r="E1683" s="66" t="s">
        <v>27443</v>
      </c>
      <c r="F1683" s="306"/>
    </row>
    <row r="1684" spans="1:6" ht="30">
      <c r="A1684" s="66">
        <v>1966</v>
      </c>
      <c r="B1684" s="43" t="s">
        <v>18144</v>
      </c>
      <c r="C1684" s="66" t="s">
        <v>4050</v>
      </c>
      <c r="D1684" s="66" t="s">
        <v>2496</v>
      </c>
      <c r="E1684" s="66" t="s">
        <v>29644</v>
      </c>
      <c r="F1684" s="307"/>
    </row>
    <row r="1685" spans="1:6" ht="30">
      <c r="A1685" s="66">
        <v>1952</v>
      </c>
      <c r="B1685" s="43" t="s">
        <v>18145</v>
      </c>
      <c r="C1685" s="66" t="s">
        <v>4050</v>
      </c>
      <c r="D1685" s="66" t="s">
        <v>2496</v>
      </c>
      <c r="E1685" s="66" t="s">
        <v>29645</v>
      </c>
      <c r="F1685" s="306"/>
    </row>
    <row r="1686" spans="1:6" ht="30">
      <c r="A1686" s="66">
        <v>20104</v>
      </c>
      <c r="B1686" s="43" t="s">
        <v>18146</v>
      </c>
      <c r="C1686" s="66" t="s">
        <v>4050</v>
      </c>
      <c r="D1686" s="66" t="s">
        <v>2496</v>
      </c>
      <c r="E1686" s="66" t="s">
        <v>29646</v>
      </c>
      <c r="F1686" s="307"/>
    </row>
    <row r="1687" spans="1:6" ht="30">
      <c r="A1687" s="66">
        <v>20105</v>
      </c>
      <c r="B1687" s="43" t="s">
        <v>18147</v>
      </c>
      <c r="C1687" s="66" t="s">
        <v>4050</v>
      </c>
      <c r="D1687" s="66" t="s">
        <v>2496</v>
      </c>
      <c r="E1687" s="66" t="s">
        <v>29647</v>
      </c>
      <c r="F1687" s="306"/>
    </row>
    <row r="1688" spans="1:6" ht="30">
      <c r="A1688" s="66">
        <v>1965</v>
      </c>
      <c r="B1688" s="43" t="s">
        <v>18148</v>
      </c>
      <c r="C1688" s="66" t="s">
        <v>4050</v>
      </c>
      <c r="D1688" s="66" t="s">
        <v>2496</v>
      </c>
      <c r="E1688" s="66" t="s">
        <v>23369</v>
      </c>
      <c r="F1688" s="307"/>
    </row>
    <row r="1689" spans="1:6" ht="30">
      <c r="A1689" s="66">
        <v>10765</v>
      </c>
      <c r="B1689" s="43" t="s">
        <v>18149</v>
      </c>
      <c r="C1689" s="66" t="s">
        <v>4050</v>
      </c>
      <c r="D1689" s="66" t="s">
        <v>2496</v>
      </c>
      <c r="E1689" s="66" t="s">
        <v>13844</v>
      </c>
      <c r="F1689" s="306"/>
    </row>
    <row r="1690" spans="1:6" ht="30">
      <c r="A1690" s="66">
        <v>10767</v>
      </c>
      <c r="B1690" s="43" t="s">
        <v>18150</v>
      </c>
      <c r="C1690" s="66" t="s">
        <v>4050</v>
      </c>
      <c r="D1690" s="66" t="s">
        <v>2496</v>
      </c>
      <c r="E1690" s="66" t="s">
        <v>8877</v>
      </c>
      <c r="F1690" s="307"/>
    </row>
    <row r="1691" spans="1:6" ht="30">
      <c r="A1691" s="66">
        <v>1970</v>
      </c>
      <c r="B1691" s="43" t="s">
        <v>18151</v>
      </c>
      <c r="C1691" s="66" t="s">
        <v>4050</v>
      </c>
      <c r="D1691" s="66" t="s">
        <v>2496</v>
      </c>
      <c r="E1691" s="66" t="s">
        <v>22692</v>
      </c>
      <c r="F1691" s="306"/>
    </row>
    <row r="1692" spans="1:6" ht="30">
      <c r="A1692" s="66">
        <v>1967</v>
      </c>
      <c r="B1692" s="43" t="s">
        <v>18152</v>
      </c>
      <c r="C1692" s="66" t="s">
        <v>4050</v>
      </c>
      <c r="D1692" s="66" t="s">
        <v>2496</v>
      </c>
      <c r="E1692" s="66" t="s">
        <v>8554</v>
      </c>
      <c r="F1692" s="307"/>
    </row>
    <row r="1693" spans="1:6" ht="30">
      <c r="A1693" s="66">
        <v>1968</v>
      </c>
      <c r="B1693" s="43" t="s">
        <v>18153</v>
      </c>
      <c r="C1693" s="66" t="s">
        <v>4050</v>
      </c>
      <c r="D1693" s="66" t="s">
        <v>2496</v>
      </c>
      <c r="E1693" s="66" t="s">
        <v>23524</v>
      </c>
      <c r="F1693" s="306"/>
    </row>
    <row r="1694" spans="1:6" ht="30">
      <c r="A1694" s="66">
        <v>1969</v>
      </c>
      <c r="B1694" s="43" t="s">
        <v>18154</v>
      </c>
      <c r="C1694" s="66" t="s">
        <v>4050</v>
      </c>
      <c r="D1694" s="66" t="s">
        <v>2496</v>
      </c>
      <c r="E1694" s="66" t="s">
        <v>10741</v>
      </c>
      <c r="F1694" s="307"/>
    </row>
    <row r="1695" spans="1:6" ht="30">
      <c r="A1695" s="66">
        <v>1839</v>
      </c>
      <c r="B1695" s="43" t="s">
        <v>18155</v>
      </c>
      <c r="C1695" s="66" t="s">
        <v>4050</v>
      </c>
      <c r="D1695" s="66" t="s">
        <v>4052</v>
      </c>
      <c r="E1695" s="66" t="s">
        <v>29648</v>
      </c>
      <c r="F1695" s="306"/>
    </row>
    <row r="1696" spans="1:6" ht="30">
      <c r="A1696" s="66">
        <v>1835</v>
      </c>
      <c r="B1696" s="43" t="s">
        <v>18156</v>
      </c>
      <c r="C1696" s="66" t="s">
        <v>4050</v>
      </c>
      <c r="D1696" s="66" t="s">
        <v>4052</v>
      </c>
      <c r="E1696" s="66" t="s">
        <v>29378</v>
      </c>
      <c r="F1696" s="307"/>
    </row>
    <row r="1697" spans="1:6" ht="30">
      <c r="A1697" s="66">
        <v>1823</v>
      </c>
      <c r="B1697" s="43" t="s">
        <v>18157</v>
      </c>
      <c r="C1697" s="66" t="s">
        <v>4050</v>
      </c>
      <c r="D1697" s="66" t="s">
        <v>4052</v>
      </c>
      <c r="E1697" s="66" t="s">
        <v>23691</v>
      </c>
      <c r="F1697" s="306"/>
    </row>
    <row r="1698" spans="1:6" ht="30">
      <c r="A1698" s="66">
        <v>1827</v>
      </c>
      <c r="B1698" s="43" t="s">
        <v>18158</v>
      </c>
      <c r="C1698" s="66" t="s">
        <v>4050</v>
      </c>
      <c r="D1698" s="66" t="s">
        <v>4052</v>
      </c>
      <c r="E1698" s="66" t="s">
        <v>29649</v>
      </c>
      <c r="F1698" s="307"/>
    </row>
    <row r="1699" spans="1:6" ht="30">
      <c r="A1699" s="66">
        <v>1831</v>
      </c>
      <c r="B1699" s="43" t="s">
        <v>18159</v>
      </c>
      <c r="C1699" s="66" t="s">
        <v>4050</v>
      </c>
      <c r="D1699" s="66" t="s">
        <v>4052</v>
      </c>
      <c r="E1699" s="66" t="s">
        <v>23392</v>
      </c>
      <c r="F1699" s="306"/>
    </row>
    <row r="1700" spans="1:6" ht="30">
      <c r="A1700" s="66">
        <v>1825</v>
      </c>
      <c r="B1700" s="43" t="s">
        <v>18160</v>
      </c>
      <c r="C1700" s="66" t="s">
        <v>4050</v>
      </c>
      <c r="D1700" s="66" t="s">
        <v>4052</v>
      </c>
      <c r="E1700" s="66" t="s">
        <v>28103</v>
      </c>
      <c r="F1700" s="307"/>
    </row>
    <row r="1701" spans="1:6" ht="30">
      <c r="A1701" s="66">
        <v>1828</v>
      </c>
      <c r="B1701" s="43" t="s">
        <v>18161</v>
      </c>
      <c r="C1701" s="66" t="s">
        <v>4050</v>
      </c>
      <c r="D1701" s="66" t="s">
        <v>4052</v>
      </c>
      <c r="E1701" s="66" t="s">
        <v>29650</v>
      </c>
      <c r="F1701" s="306"/>
    </row>
    <row r="1702" spans="1:6" ht="30">
      <c r="A1702" s="66">
        <v>1845</v>
      </c>
      <c r="B1702" s="43" t="s">
        <v>18162</v>
      </c>
      <c r="C1702" s="66" t="s">
        <v>4050</v>
      </c>
      <c r="D1702" s="66" t="s">
        <v>4052</v>
      </c>
      <c r="E1702" s="66" t="s">
        <v>22691</v>
      </c>
      <c r="F1702" s="307"/>
    </row>
    <row r="1703" spans="1:6" ht="30">
      <c r="A1703" s="66">
        <v>1824</v>
      </c>
      <c r="B1703" s="43" t="s">
        <v>18163</v>
      </c>
      <c r="C1703" s="66" t="s">
        <v>4050</v>
      </c>
      <c r="D1703" s="66" t="s">
        <v>4052</v>
      </c>
      <c r="E1703" s="66" t="s">
        <v>24955</v>
      </c>
      <c r="F1703" s="306"/>
    </row>
    <row r="1704" spans="1:6" ht="30">
      <c r="A1704" s="66">
        <v>1941</v>
      </c>
      <c r="B1704" s="43" t="s">
        <v>18164</v>
      </c>
      <c r="C1704" s="66" t="s">
        <v>4050</v>
      </c>
      <c r="D1704" s="66" t="s">
        <v>2496</v>
      </c>
      <c r="E1704" s="66" t="s">
        <v>23395</v>
      </c>
      <c r="F1704" s="307"/>
    </row>
    <row r="1705" spans="1:6" ht="30">
      <c r="A1705" s="66">
        <v>1940</v>
      </c>
      <c r="B1705" s="43" t="s">
        <v>18165</v>
      </c>
      <c r="C1705" s="66" t="s">
        <v>4050</v>
      </c>
      <c r="D1705" s="66" t="s">
        <v>2496</v>
      </c>
      <c r="E1705" s="66" t="s">
        <v>22476</v>
      </c>
      <c r="F1705" s="306"/>
    </row>
    <row r="1706" spans="1:6" ht="30">
      <c r="A1706" s="66">
        <v>1937</v>
      </c>
      <c r="B1706" s="43" t="s">
        <v>18166</v>
      </c>
      <c r="C1706" s="66" t="s">
        <v>4050</v>
      </c>
      <c r="D1706" s="66" t="s">
        <v>2496</v>
      </c>
      <c r="E1706" s="66" t="s">
        <v>8457</v>
      </c>
      <c r="F1706" s="307"/>
    </row>
    <row r="1707" spans="1:6" ht="30">
      <c r="A1707" s="66">
        <v>1939</v>
      </c>
      <c r="B1707" s="43" t="s">
        <v>18167</v>
      </c>
      <c r="C1707" s="66" t="s">
        <v>4050</v>
      </c>
      <c r="D1707" s="66" t="s">
        <v>2496</v>
      </c>
      <c r="E1707" s="66" t="s">
        <v>17915</v>
      </c>
      <c r="F1707" s="306"/>
    </row>
    <row r="1708" spans="1:6" ht="30">
      <c r="A1708" s="66">
        <v>1942</v>
      </c>
      <c r="B1708" s="43" t="s">
        <v>18168</v>
      </c>
      <c r="C1708" s="66" t="s">
        <v>4050</v>
      </c>
      <c r="D1708" s="66" t="s">
        <v>2496</v>
      </c>
      <c r="E1708" s="66" t="s">
        <v>14043</v>
      </c>
      <c r="F1708" s="307"/>
    </row>
    <row r="1709" spans="1:6" ht="30">
      <c r="A1709" s="66">
        <v>1938</v>
      </c>
      <c r="B1709" s="43" t="s">
        <v>18169</v>
      </c>
      <c r="C1709" s="66" t="s">
        <v>4050</v>
      </c>
      <c r="D1709" s="66" t="s">
        <v>2496</v>
      </c>
      <c r="E1709" s="66" t="s">
        <v>8353</v>
      </c>
      <c r="F1709" s="306"/>
    </row>
    <row r="1710" spans="1:6" ht="45">
      <c r="A1710" s="66">
        <v>42692</v>
      </c>
      <c r="B1710" s="43" t="s">
        <v>22686</v>
      </c>
      <c r="C1710" s="66" t="s">
        <v>4050</v>
      </c>
      <c r="D1710" s="66" t="s">
        <v>4052</v>
      </c>
      <c r="E1710" s="66" t="s">
        <v>29651</v>
      </c>
      <c r="F1710" s="307"/>
    </row>
    <row r="1711" spans="1:6" ht="45">
      <c r="A1711" s="66">
        <v>42693</v>
      </c>
      <c r="B1711" s="43" t="s">
        <v>22687</v>
      </c>
      <c r="C1711" s="66" t="s">
        <v>4050</v>
      </c>
      <c r="D1711" s="66" t="s">
        <v>4052</v>
      </c>
      <c r="E1711" s="66" t="s">
        <v>29652</v>
      </c>
      <c r="F1711" s="306"/>
    </row>
    <row r="1712" spans="1:6" ht="45">
      <c r="A1712" s="66">
        <v>42695</v>
      </c>
      <c r="B1712" s="43" t="s">
        <v>22688</v>
      </c>
      <c r="C1712" s="66" t="s">
        <v>4050</v>
      </c>
      <c r="D1712" s="66" t="s">
        <v>4052</v>
      </c>
      <c r="E1712" s="66" t="s">
        <v>29653</v>
      </c>
      <c r="F1712" s="307"/>
    </row>
    <row r="1713" spans="1:6" ht="45">
      <c r="A1713" s="66">
        <v>42694</v>
      </c>
      <c r="B1713" s="43" t="s">
        <v>22689</v>
      </c>
      <c r="C1713" s="66" t="s">
        <v>4050</v>
      </c>
      <c r="D1713" s="66" t="s">
        <v>4052</v>
      </c>
      <c r="E1713" s="66" t="s">
        <v>29654</v>
      </c>
      <c r="F1713" s="306"/>
    </row>
    <row r="1714" spans="1:6" ht="45">
      <c r="A1714" s="66">
        <v>20097</v>
      </c>
      <c r="B1714" s="43" t="s">
        <v>18170</v>
      </c>
      <c r="C1714" s="66" t="s">
        <v>4050</v>
      </c>
      <c r="D1714" s="66" t="s">
        <v>2496</v>
      </c>
      <c r="E1714" s="66" t="s">
        <v>23530</v>
      </c>
      <c r="F1714" s="307"/>
    </row>
    <row r="1715" spans="1:6" ht="45">
      <c r="A1715" s="66">
        <v>20098</v>
      </c>
      <c r="B1715" s="43" t="s">
        <v>18171</v>
      </c>
      <c r="C1715" s="66" t="s">
        <v>4050</v>
      </c>
      <c r="D1715" s="66" t="s">
        <v>2496</v>
      </c>
      <c r="E1715" s="66" t="s">
        <v>29655</v>
      </c>
      <c r="F1715" s="306"/>
    </row>
    <row r="1716" spans="1:6" ht="45">
      <c r="A1716" s="66">
        <v>20096</v>
      </c>
      <c r="B1716" s="43" t="s">
        <v>18172</v>
      </c>
      <c r="C1716" s="66" t="s">
        <v>4050</v>
      </c>
      <c r="D1716" s="66" t="s">
        <v>2496</v>
      </c>
      <c r="E1716" s="66" t="s">
        <v>29470</v>
      </c>
      <c r="F1716" s="307"/>
    </row>
    <row r="1717" spans="1:6" ht="30">
      <c r="A1717" s="66">
        <v>1964</v>
      </c>
      <c r="B1717" s="43" t="s">
        <v>18173</v>
      </c>
      <c r="C1717" s="66" t="s">
        <v>4050</v>
      </c>
      <c r="D1717" s="66" t="s">
        <v>2496</v>
      </c>
      <c r="E1717" s="66" t="s">
        <v>24953</v>
      </c>
      <c r="F1717" s="306"/>
    </row>
    <row r="1718" spans="1:6" ht="30">
      <c r="A1718" s="66">
        <v>1880</v>
      </c>
      <c r="B1718" s="43" t="s">
        <v>18174</v>
      </c>
      <c r="C1718" s="66" t="s">
        <v>4050</v>
      </c>
      <c r="D1718" s="66" t="s">
        <v>2496</v>
      </c>
      <c r="E1718" s="66" t="s">
        <v>8347</v>
      </c>
      <c r="F1718" s="307"/>
    </row>
    <row r="1719" spans="1:6" ht="30">
      <c r="A1719" s="66">
        <v>39274</v>
      </c>
      <c r="B1719" s="43" t="s">
        <v>18175</v>
      </c>
      <c r="C1719" s="66" t="s">
        <v>4050</v>
      </c>
      <c r="D1719" s="66" t="s">
        <v>2496</v>
      </c>
      <c r="E1719" s="66" t="s">
        <v>13751</v>
      </c>
      <c r="F1719" s="306"/>
    </row>
    <row r="1720" spans="1:6" ht="45">
      <c r="A1720" s="66">
        <v>2628</v>
      </c>
      <c r="B1720" s="43" t="s">
        <v>18176</v>
      </c>
      <c r="C1720" s="66" t="s">
        <v>4050</v>
      </c>
      <c r="D1720" s="66" t="s">
        <v>4052</v>
      </c>
      <c r="E1720" s="66" t="s">
        <v>25075</v>
      </c>
      <c r="F1720" s="307"/>
    </row>
    <row r="1721" spans="1:6" ht="45">
      <c r="A1721" s="66">
        <v>2622</v>
      </c>
      <c r="B1721" s="43" t="s">
        <v>18177</v>
      </c>
      <c r="C1721" s="66" t="s">
        <v>4050</v>
      </c>
      <c r="D1721" s="66" t="s">
        <v>4052</v>
      </c>
      <c r="E1721" s="66" t="s">
        <v>14497</v>
      </c>
      <c r="F1721" s="306"/>
    </row>
    <row r="1722" spans="1:6" ht="45">
      <c r="A1722" s="66">
        <v>2623</v>
      </c>
      <c r="B1722" s="43" t="s">
        <v>18178</v>
      </c>
      <c r="C1722" s="66" t="s">
        <v>4050</v>
      </c>
      <c r="D1722" s="66" t="s">
        <v>4052</v>
      </c>
      <c r="E1722" s="66" t="s">
        <v>13799</v>
      </c>
      <c r="F1722" s="307"/>
    </row>
    <row r="1723" spans="1:6" ht="45">
      <c r="A1723" s="66">
        <v>2624</v>
      </c>
      <c r="B1723" s="43" t="s">
        <v>18179</v>
      </c>
      <c r="C1723" s="66" t="s">
        <v>4050</v>
      </c>
      <c r="D1723" s="66" t="s">
        <v>4052</v>
      </c>
      <c r="E1723" s="66" t="s">
        <v>10641</v>
      </c>
      <c r="F1723" s="306"/>
    </row>
    <row r="1724" spans="1:6" ht="45">
      <c r="A1724" s="66">
        <v>2625</v>
      </c>
      <c r="B1724" s="43" t="s">
        <v>18180</v>
      </c>
      <c r="C1724" s="66" t="s">
        <v>4050</v>
      </c>
      <c r="D1724" s="66" t="s">
        <v>4052</v>
      </c>
      <c r="E1724" s="66" t="s">
        <v>25071</v>
      </c>
      <c r="F1724" s="307"/>
    </row>
    <row r="1725" spans="1:6" ht="45">
      <c r="A1725" s="66">
        <v>2626</v>
      </c>
      <c r="B1725" s="43" t="s">
        <v>18182</v>
      </c>
      <c r="C1725" s="66" t="s">
        <v>4050</v>
      </c>
      <c r="D1725" s="66" t="s">
        <v>4052</v>
      </c>
      <c r="E1725" s="66" t="s">
        <v>24434</v>
      </c>
      <c r="F1725" s="306"/>
    </row>
    <row r="1726" spans="1:6" ht="45">
      <c r="A1726" s="66">
        <v>2630</v>
      </c>
      <c r="B1726" s="43" t="s">
        <v>18183</v>
      </c>
      <c r="C1726" s="66" t="s">
        <v>4050</v>
      </c>
      <c r="D1726" s="66" t="s">
        <v>4052</v>
      </c>
      <c r="E1726" s="66" t="s">
        <v>25076</v>
      </c>
      <c r="F1726" s="307"/>
    </row>
    <row r="1727" spans="1:6" ht="45">
      <c r="A1727" s="66">
        <v>2627</v>
      </c>
      <c r="B1727" s="43" t="s">
        <v>18184</v>
      </c>
      <c r="C1727" s="66" t="s">
        <v>4050</v>
      </c>
      <c r="D1727" s="66" t="s">
        <v>4052</v>
      </c>
      <c r="E1727" s="66" t="s">
        <v>25077</v>
      </c>
      <c r="F1727" s="306"/>
    </row>
    <row r="1728" spans="1:6" ht="45">
      <c r="A1728" s="66">
        <v>2629</v>
      </c>
      <c r="B1728" s="43" t="s">
        <v>18185</v>
      </c>
      <c r="C1728" s="66" t="s">
        <v>4050</v>
      </c>
      <c r="D1728" s="66" t="s">
        <v>4052</v>
      </c>
      <c r="E1728" s="66" t="s">
        <v>24394</v>
      </c>
      <c r="F1728" s="307"/>
    </row>
    <row r="1729" spans="1:6" ht="30">
      <c r="A1729" s="66">
        <v>12033</v>
      </c>
      <c r="B1729" s="43" t="s">
        <v>18186</v>
      </c>
      <c r="C1729" s="66" t="s">
        <v>4050</v>
      </c>
      <c r="D1729" s="66" t="s">
        <v>2496</v>
      </c>
      <c r="E1729" s="66" t="s">
        <v>13810</v>
      </c>
      <c r="F1729" s="306"/>
    </row>
    <row r="1730" spans="1:6" ht="30">
      <c r="A1730" s="66">
        <v>40408</v>
      </c>
      <c r="B1730" s="43" t="s">
        <v>18187</v>
      </c>
      <c r="C1730" s="66" t="s">
        <v>4050</v>
      </c>
      <c r="D1730" s="66" t="s">
        <v>2496</v>
      </c>
      <c r="E1730" s="66" t="s">
        <v>26719</v>
      </c>
      <c r="F1730" s="307"/>
    </row>
    <row r="1731" spans="1:6" ht="30">
      <c r="A1731" s="66">
        <v>40409</v>
      </c>
      <c r="B1731" s="43" t="s">
        <v>18189</v>
      </c>
      <c r="C1731" s="66" t="s">
        <v>4050</v>
      </c>
      <c r="D1731" s="66" t="s">
        <v>2496</v>
      </c>
      <c r="E1731" s="66" t="s">
        <v>7747</v>
      </c>
      <c r="F1731" s="306"/>
    </row>
    <row r="1732" spans="1:6" ht="30">
      <c r="A1732" s="66">
        <v>39276</v>
      </c>
      <c r="B1732" s="43" t="s">
        <v>18190</v>
      </c>
      <c r="C1732" s="66" t="s">
        <v>4050</v>
      </c>
      <c r="D1732" s="66" t="s">
        <v>2496</v>
      </c>
      <c r="E1732" s="66" t="s">
        <v>8158</v>
      </c>
      <c r="F1732" s="307"/>
    </row>
    <row r="1733" spans="1:6" ht="30">
      <c r="A1733" s="66">
        <v>39277</v>
      </c>
      <c r="B1733" s="43" t="s">
        <v>18192</v>
      </c>
      <c r="C1733" s="66" t="s">
        <v>4050</v>
      </c>
      <c r="D1733" s="66" t="s">
        <v>2496</v>
      </c>
      <c r="E1733" s="66" t="s">
        <v>23657</v>
      </c>
      <c r="F1733" s="306"/>
    </row>
    <row r="1734" spans="1:6" ht="30">
      <c r="A1734" s="66">
        <v>12034</v>
      </c>
      <c r="B1734" s="43" t="s">
        <v>18193</v>
      </c>
      <c r="C1734" s="66" t="s">
        <v>4050</v>
      </c>
      <c r="D1734" s="66" t="s">
        <v>2496</v>
      </c>
      <c r="E1734" s="66" t="s">
        <v>18099</v>
      </c>
      <c r="F1734" s="307"/>
    </row>
    <row r="1735" spans="1:6" ht="30">
      <c r="A1735" s="66">
        <v>39879</v>
      </c>
      <c r="B1735" s="43" t="s">
        <v>18194</v>
      </c>
      <c r="C1735" s="66" t="s">
        <v>4050</v>
      </c>
      <c r="D1735" s="66" t="s">
        <v>4052</v>
      </c>
      <c r="E1735" s="66" t="s">
        <v>13800</v>
      </c>
      <c r="F1735" s="306"/>
    </row>
    <row r="1736" spans="1:6" ht="30">
      <c r="A1736" s="66">
        <v>39880</v>
      </c>
      <c r="B1736" s="43" t="s">
        <v>18195</v>
      </c>
      <c r="C1736" s="66" t="s">
        <v>4050</v>
      </c>
      <c r="D1736" s="66" t="s">
        <v>4052</v>
      </c>
      <c r="E1736" s="66" t="s">
        <v>13091</v>
      </c>
      <c r="F1736" s="307"/>
    </row>
    <row r="1737" spans="1:6" ht="30">
      <c r="A1737" s="66">
        <v>39881</v>
      </c>
      <c r="B1737" s="43" t="s">
        <v>18196</v>
      </c>
      <c r="C1737" s="66" t="s">
        <v>4050</v>
      </c>
      <c r="D1737" s="66" t="s">
        <v>4052</v>
      </c>
      <c r="E1737" s="66" t="s">
        <v>24407</v>
      </c>
      <c r="F1737" s="306"/>
    </row>
    <row r="1738" spans="1:6" ht="30">
      <c r="A1738" s="66">
        <v>39882</v>
      </c>
      <c r="B1738" s="43" t="s">
        <v>18197</v>
      </c>
      <c r="C1738" s="66" t="s">
        <v>4050</v>
      </c>
      <c r="D1738" s="66" t="s">
        <v>4052</v>
      </c>
      <c r="E1738" s="66" t="s">
        <v>23697</v>
      </c>
      <c r="F1738" s="307"/>
    </row>
    <row r="1739" spans="1:6" ht="30">
      <c r="A1739" s="66">
        <v>39883</v>
      </c>
      <c r="B1739" s="43" t="s">
        <v>18198</v>
      </c>
      <c r="C1739" s="66" t="s">
        <v>4050</v>
      </c>
      <c r="D1739" s="66" t="s">
        <v>4052</v>
      </c>
      <c r="E1739" s="66" t="s">
        <v>28433</v>
      </c>
      <c r="F1739" s="306"/>
    </row>
    <row r="1740" spans="1:6" ht="30">
      <c r="A1740" s="66">
        <v>39884</v>
      </c>
      <c r="B1740" s="43" t="s">
        <v>18199</v>
      </c>
      <c r="C1740" s="66" t="s">
        <v>4050</v>
      </c>
      <c r="D1740" s="66" t="s">
        <v>4052</v>
      </c>
      <c r="E1740" s="66" t="s">
        <v>24697</v>
      </c>
      <c r="F1740" s="307"/>
    </row>
    <row r="1741" spans="1:6" ht="30">
      <c r="A1741" s="66">
        <v>39885</v>
      </c>
      <c r="B1741" s="43" t="s">
        <v>18200</v>
      </c>
      <c r="C1741" s="66" t="s">
        <v>4050</v>
      </c>
      <c r="D1741" s="66" t="s">
        <v>4052</v>
      </c>
      <c r="E1741" s="66" t="s">
        <v>29656</v>
      </c>
      <c r="F1741" s="306"/>
    </row>
    <row r="1742" spans="1:6" ht="30">
      <c r="A1742" s="66">
        <v>1777</v>
      </c>
      <c r="B1742" s="43" t="s">
        <v>18201</v>
      </c>
      <c r="C1742" s="66" t="s">
        <v>4050</v>
      </c>
      <c r="D1742" s="66" t="s">
        <v>2496</v>
      </c>
      <c r="E1742" s="66" t="s">
        <v>29657</v>
      </c>
      <c r="F1742" s="307"/>
    </row>
    <row r="1743" spans="1:6" ht="30">
      <c r="A1743" s="66">
        <v>1819</v>
      </c>
      <c r="B1743" s="43" t="s">
        <v>18202</v>
      </c>
      <c r="C1743" s="66" t="s">
        <v>4050</v>
      </c>
      <c r="D1743" s="66" t="s">
        <v>2496</v>
      </c>
      <c r="E1743" s="66" t="s">
        <v>29658</v>
      </c>
      <c r="F1743" s="306"/>
    </row>
    <row r="1744" spans="1:6" ht="30">
      <c r="A1744" s="66">
        <v>1775</v>
      </c>
      <c r="B1744" s="43" t="s">
        <v>18203</v>
      </c>
      <c r="C1744" s="66" t="s">
        <v>4050</v>
      </c>
      <c r="D1744" s="66" t="s">
        <v>2496</v>
      </c>
      <c r="E1744" s="66" t="s">
        <v>13795</v>
      </c>
      <c r="F1744" s="307"/>
    </row>
    <row r="1745" spans="1:6" ht="30">
      <c r="A1745" s="66">
        <v>1776</v>
      </c>
      <c r="B1745" s="43" t="s">
        <v>18204</v>
      </c>
      <c r="C1745" s="66" t="s">
        <v>4050</v>
      </c>
      <c r="D1745" s="66" t="s">
        <v>2496</v>
      </c>
      <c r="E1745" s="66" t="s">
        <v>29659</v>
      </c>
      <c r="F1745" s="306"/>
    </row>
    <row r="1746" spans="1:6" ht="30">
      <c r="A1746" s="66">
        <v>1778</v>
      </c>
      <c r="B1746" s="43" t="s">
        <v>18205</v>
      </c>
      <c r="C1746" s="66" t="s">
        <v>4050</v>
      </c>
      <c r="D1746" s="66" t="s">
        <v>2496</v>
      </c>
      <c r="E1746" s="66" t="s">
        <v>29660</v>
      </c>
      <c r="F1746" s="307"/>
    </row>
    <row r="1747" spans="1:6" ht="30">
      <c r="A1747" s="66">
        <v>1818</v>
      </c>
      <c r="B1747" s="43" t="s">
        <v>18206</v>
      </c>
      <c r="C1747" s="66" t="s">
        <v>4050</v>
      </c>
      <c r="D1747" s="66" t="s">
        <v>2496</v>
      </c>
      <c r="E1747" s="66" t="s">
        <v>25553</v>
      </c>
      <c r="F1747" s="306"/>
    </row>
    <row r="1748" spans="1:6" ht="30">
      <c r="A1748" s="66">
        <v>1820</v>
      </c>
      <c r="B1748" s="43" t="s">
        <v>18207</v>
      </c>
      <c r="C1748" s="66" t="s">
        <v>4050</v>
      </c>
      <c r="D1748" s="66" t="s">
        <v>2496</v>
      </c>
      <c r="E1748" s="66" t="s">
        <v>24711</v>
      </c>
      <c r="F1748" s="307"/>
    </row>
    <row r="1749" spans="1:6" ht="30">
      <c r="A1749" s="66">
        <v>1779</v>
      </c>
      <c r="B1749" s="43" t="s">
        <v>18208</v>
      </c>
      <c r="C1749" s="66" t="s">
        <v>4050</v>
      </c>
      <c r="D1749" s="66" t="s">
        <v>2496</v>
      </c>
      <c r="E1749" s="66" t="s">
        <v>29661</v>
      </c>
      <c r="F1749" s="306"/>
    </row>
    <row r="1750" spans="1:6" ht="30">
      <c r="A1750" s="66">
        <v>1780</v>
      </c>
      <c r="B1750" s="43" t="s">
        <v>18209</v>
      </c>
      <c r="C1750" s="66" t="s">
        <v>4050</v>
      </c>
      <c r="D1750" s="66" t="s">
        <v>2496</v>
      </c>
      <c r="E1750" s="66" t="s">
        <v>29662</v>
      </c>
      <c r="F1750" s="307"/>
    </row>
    <row r="1751" spans="1:6" ht="30">
      <c r="A1751" s="66">
        <v>1783</v>
      </c>
      <c r="B1751" s="43" t="s">
        <v>18210</v>
      </c>
      <c r="C1751" s="66" t="s">
        <v>4050</v>
      </c>
      <c r="D1751" s="66" t="s">
        <v>2496</v>
      </c>
      <c r="E1751" s="66" t="s">
        <v>29663</v>
      </c>
      <c r="F1751" s="306"/>
    </row>
    <row r="1752" spans="1:6" ht="30">
      <c r="A1752" s="66">
        <v>1782</v>
      </c>
      <c r="B1752" s="43" t="s">
        <v>18211</v>
      </c>
      <c r="C1752" s="66" t="s">
        <v>4050</v>
      </c>
      <c r="D1752" s="66" t="s">
        <v>2496</v>
      </c>
      <c r="E1752" s="66" t="s">
        <v>22497</v>
      </c>
      <c r="F1752" s="307"/>
    </row>
    <row r="1753" spans="1:6" ht="30">
      <c r="A1753" s="66">
        <v>1817</v>
      </c>
      <c r="B1753" s="43" t="s">
        <v>18212</v>
      </c>
      <c r="C1753" s="66" t="s">
        <v>4050</v>
      </c>
      <c r="D1753" s="66" t="s">
        <v>2496</v>
      </c>
      <c r="E1753" s="66" t="s">
        <v>10947</v>
      </c>
      <c r="F1753" s="306"/>
    </row>
    <row r="1754" spans="1:6" ht="30">
      <c r="A1754" s="66">
        <v>1781</v>
      </c>
      <c r="B1754" s="43" t="s">
        <v>18213</v>
      </c>
      <c r="C1754" s="66" t="s">
        <v>4050</v>
      </c>
      <c r="D1754" s="66" t="s">
        <v>2496</v>
      </c>
      <c r="E1754" s="66" t="s">
        <v>22439</v>
      </c>
      <c r="F1754" s="307"/>
    </row>
    <row r="1755" spans="1:6" ht="30">
      <c r="A1755" s="66">
        <v>1784</v>
      </c>
      <c r="B1755" s="43" t="s">
        <v>18214</v>
      </c>
      <c r="C1755" s="66" t="s">
        <v>4050</v>
      </c>
      <c r="D1755" s="66" t="s">
        <v>2496</v>
      </c>
      <c r="E1755" s="66" t="s">
        <v>29664</v>
      </c>
      <c r="F1755" s="306"/>
    </row>
    <row r="1756" spans="1:6" ht="30">
      <c r="A1756" s="66">
        <v>1810</v>
      </c>
      <c r="B1756" s="43" t="s">
        <v>18215</v>
      </c>
      <c r="C1756" s="66" t="s">
        <v>4050</v>
      </c>
      <c r="D1756" s="66" t="s">
        <v>2496</v>
      </c>
      <c r="E1756" s="66" t="s">
        <v>29665</v>
      </c>
      <c r="F1756" s="307"/>
    </row>
    <row r="1757" spans="1:6" ht="30">
      <c r="A1757" s="66">
        <v>1811</v>
      </c>
      <c r="B1757" s="43" t="s">
        <v>18216</v>
      </c>
      <c r="C1757" s="66" t="s">
        <v>4050</v>
      </c>
      <c r="D1757" s="66" t="s">
        <v>2496</v>
      </c>
      <c r="E1757" s="66" t="s">
        <v>29666</v>
      </c>
      <c r="F1757" s="306"/>
    </row>
    <row r="1758" spans="1:6" ht="30">
      <c r="A1758" s="66">
        <v>1812</v>
      </c>
      <c r="B1758" s="43" t="s">
        <v>18217</v>
      </c>
      <c r="C1758" s="66" t="s">
        <v>4050</v>
      </c>
      <c r="D1758" s="66" t="s">
        <v>2496</v>
      </c>
      <c r="E1758" s="66" t="s">
        <v>29667</v>
      </c>
      <c r="F1758" s="307"/>
    </row>
    <row r="1759" spans="1:6" ht="30">
      <c r="A1759" s="66">
        <v>40386</v>
      </c>
      <c r="B1759" s="43" t="s">
        <v>18218</v>
      </c>
      <c r="C1759" s="66" t="s">
        <v>4050</v>
      </c>
      <c r="D1759" s="66" t="s">
        <v>2496</v>
      </c>
      <c r="E1759" s="66" t="s">
        <v>24596</v>
      </c>
      <c r="F1759" s="306"/>
    </row>
    <row r="1760" spans="1:6" ht="30">
      <c r="A1760" s="66">
        <v>40384</v>
      </c>
      <c r="B1760" s="43" t="s">
        <v>18219</v>
      </c>
      <c r="C1760" s="66" t="s">
        <v>4050</v>
      </c>
      <c r="D1760" s="66" t="s">
        <v>2496</v>
      </c>
      <c r="E1760" s="66" t="s">
        <v>29668</v>
      </c>
      <c r="F1760" s="307"/>
    </row>
    <row r="1761" spans="1:6" ht="30">
      <c r="A1761" s="66">
        <v>40379</v>
      </c>
      <c r="B1761" s="43" t="s">
        <v>18220</v>
      </c>
      <c r="C1761" s="66" t="s">
        <v>4050</v>
      </c>
      <c r="D1761" s="66" t="s">
        <v>2496</v>
      </c>
      <c r="E1761" s="66" t="s">
        <v>7549</v>
      </c>
      <c r="F1761" s="306"/>
    </row>
    <row r="1762" spans="1:6" ht="30">
      <c r="A1762" s="66">
        <v>40423</v>
      </c>
      <c r="B1762" s="43" t="s">
        <v>18221</v>
      </c>
      <c r="C1762" s="66" t="s">
        <v>4050</v>
      </c>
      <c r="D1762" s="66" t="s">
        <v>2496</v>
      </c>
      <c r="E1762" s="66" t="s">
        <v>28316</v>
      </c>
      <c r="F1762" s="307"/>
    </row>
    <row r="1763" spans="1:6" ht="30">
      <c r="A1763" s="66">
        <v>40389</v>
      </c>
      <c r="B1763" s="43" t="s">
        <v>18222</v>
      </c>
      <c r="C1763" s="66" t="s">
        <v>4050</v>
      </c>
      <c r="D1763" s="66" t="s">
        <v>2496</v>
      </c>
      <c r="E1763" s="66" t="s">
        <v>29669</v>
      </c>
      <c r="F1763" s="306"/>
    </row>
    <row r="1764" spans="1:6" ht="30">
      <c r="A1764" s="66">
        <v>40388</v>
      </c>
      <c r="B1764" s="43" t="s">
        <v>18223</v>
      </c>
      <c r="C1764" s="66" t="s">
        <v>4050</v>
      </c>
      <c r="D1764" s="66" t="s">
        <v>2496</v>
      </c>
      <c r="E1764" s="66" t="s">
        <v>29670</v>
      </c>
      <c r="F1764" s="307"/>
    </row>
    <row r="1765" spans="1:6" ht="30">
      <c r="A1765" s="66">
        <v>40381</v>
      </c>
      <c r="B1765" s="43" t="s">
        <v>18224</v>
      </c>
      <c r="C1765" s="66" t="s">
        <v>4050</v>
      </c>
      <c r="D1765" s="66" t="s">
        <v>2496</v>
      </c>
      <c r="E1765" s="66" t="s">
        <v>27440</v>
      </c>
      <c r="F1765" s="306"/>
    </row>
    <row r="1766" spans="1:6" ht="30">
      <c r="A1766" s="66">
        <v>40391</v>
      </c>
      <c r="B1766" s="43" t="s">
        <v>18226</v>
      </c>
      <c r="C1766" s="66" t="s">
        <v>4050</v>
      </c>
      <c r="D1766" s="66" t="s">
        <v>2496</v>
      </c>
      <c r="E1766" s="66" t="s">
        <v>29671</v>
      </c>
      <c r="F1766" s="307"/>
    </row>
    <row r="1767" spans="1:6" ht="30">
      <c r="A1767" s="66">
        <v>40414</v>
      </c>
      <c r="B1767" s="43" t="s">
        <v>18227</v>
      </c>
      <c r="C1767" s="66" t="s">
        <v>4050</v>
      </c>
      <c r="D1767" s="66" t="s">
        <v>4052</v>
      </c>
      <c r="E1767" s="66" t="s">
        <v>13998</v>
      </c>
      <c r="F1767" s="306"/>
    </row>
    <row r="1768" spans="1:6" ht="30">
      <c r="A1768" s="66">
        <v>40416</v>
      </c>
      <c r="B1768" s="43" t="s">
        <v>18228</v>
      </c>
      <c r="C1768" s="66" t="s">
        <v>4050</v>
      </c>
      <c r="D1768" s="66" t="s">
        <v>4052</v>
      </c>
      <c r="E1768" s="66" t="s">
        <v>14000</v>
      </c>
      <c r="F1768" s="307"/>
    </row>
    <row r="1769" spans="1:6" ht="30">
      <c r="A1769" s="66">
        <v>40418</v>
      </c>
      <c r="B1769" s="43" t="s">
        <v>18229</v>
      </c>
      <c r="C1769" s="66" t="s">
        <v>4050</v>
      </c>
      <c r="D1769" s="66" t="s">
        <v>4052</v>
      </c>
      <c r="E1769" s="66" t="s">
        <v>13773</v>
      </c>
      <c r="F1769" s="306"/>
    </row>
    <row r="1770" spans="1:6" ht="45">
      <c r="A1770" s="66">
        <v>2615</v>
      </c>
      <c r="B1770" s="43" t="s">
        <v>18230</v>
      </c>
      <c r="C1770" s="66" t="s">
        <v>4050</v>
      </c>
      <c r="D1770" s="66" t="s">
        <v>4052</v>
      </c>
      <c r="E1770" s="66" t="s">
        <v>25081</v>
      </c>
      <c r="F1770" s="307"/>
    </row>
    <row r="1771" spans="1:6" ht="45">
      <c r="A1771" s="66">
        <v>2635</v>
      </c>
      <c r="B1771" s="43" t="s">
        <v>18231</v>
      </c>
      <c r="C1771" s="66" t="s">
        <v>4050</v>
      </c>
      <c r="D1771" s="66" t="s">
        <v>4052</v>
      </c>
      <c r="E1771" s="66" t="s">
        <v>22072</v>
      </c>
      <c r="F1771" s="306"/>
    </row>
    <row r="1772" spans="1:6" ht="45">
      <c r="A1772" s="66">
        <v>2609</v>
      </c>
      <c r="B1772" s="43" t="s">
        <v>18232</v>
      </c>
      <c r="C1772" s="66" t="s">
        <v>4050</v>
      </c>
      <c r="D1772" s="66" t="s">
        <v>4052</v>
      </c>
      <c r="E1772" s="66" t="s">
        <v>22711</v>
      </c>
      <c r="F1772" s="307"/>
    </row>
    <row r="1773" spans="1:6" ht="45">
      <c r="A1773" s="66">
        <v>2634</v>
      </c>
      <c r="B1773" s="43" t="s">
        <v>18233</v>
      </c>
      <c r="C1773" s="66" t="s">
        <v>4050</v>
      </c>
      <c r="D1773" s="66" t="s">
        <v>4052</v>
      </c>
      <c r="E1773" s="66" t="s">
        <v>24440</v>
      </c>
      <c r="F1773" s="306"/>
    </row>
    <row r="1774" spans="1:6" ht="45">
      <c r="A1774" s="66">
        <v>2611</v>
      </c>
      <c r="B1774" s="43" t="s">
        <v>18234</v>
      </c>
      <c r="C1774" s="66" t="s">
        <v>4050</v>
      </c>
      <c r="D1774" s="66" t="s">
        <v>4052</v>
      </c>
      <c r="E1774" s="66" t="s">
        <v>22449</v>
      </c>
      <c r="F1774" s="307"/>
    </row>
    <row r="1775" spans="1:6" ht="45">
      <c r="A1775" s="66">
        <v>2612</v>
      </c>
      <c r="B1775" s="43" t="s">
        <v>18235</v>
      </c>
      <c r="C1775" s="66" t="s">
        <v>4050</v>
      </c>
      <c r="D1775" s="66" t="s">
        <v>4052</v>
      </c>
      <c r="E1775" s="66" t="s">
        <v>25082</v>
      </c>
      <c r="F1775" s="306"/>
    </row>
    <row r="1776" spans="1:6" ht="45">
      <c r="A1776" s="66">
        <v>2613</v>
      </c>
      <c r="B1776" s="43" t="s">
        <v>18236</v>
      </c>
      <c r="C1776" s="66" t="s">
        <v>4050</v>
      </c>
      <c r="D1776" s="66" t="s">
        <v>4052</v>
      </c>
      <c r="E1776" s="66" t="s">
        <v>25083</v>
      </c>
      <c r="F1776" s="307"/>
    </row>
    <row r="1777" spans="1:6" ht="45">
      <c r="A1777" s="66">
        <v>2614</v>
      </c>
      <c r="B1777" s="43" t="s">
        <v>18237</v>
      </c>
      <c r="C1777" s="66" t="s">
        <v>4050</v>
      </c>
      <c r="D1777" s="66" t="s">
        <v>4052</v>
      </c>
      <c r="E1777" s="66" t="s">
        <v>25084</v>
      </c>
      <c r="F1777" s="306"/>
    </row>
    <row r="1778" spans="1:6" ht="30">
      <c r="A1778" s="66">
        <v>34359</v>
      </c>
      <c r="B1778" s="43" t="s">
        <v>18238</v>
      </c>
      <c r="C1778" s="66" t="s">
        <v>4050</v>
      </c>
      <c r="D1778" s="66" t="s">
        <v>2496</v>
      </c>
      <c r="E1778" s="66" t="s">
        <v>8384</v>
      </c>
      <c r="F1778" s="307"/>
    </row>
    <row r="1779" spans="1:6" ht="30">
      <c r="A1779" s="66">
        <v>1789</v>
      </c>
      <c r="B1779" s="43" t="s">
        <v>18239</v>
      </c>
      <c r="C1779" s="66" t="s">
        <v>4050</v>
      </c>
      <c r="D1779" s="66" t="s">
        <v>2496</v>
      </c>
      <c r="E1779" s="66" t="s">
        <v>29293</v>
      </c>
      <c r="F1779" s="306"/>
    </row>
    <row r="1780" spans="1:6" ht="30">
      <c r="A1780" s="66">
        <v>1788</v>
      </c>
      <c r="B1780" s="43" t="s">
        <v>18240</v>
      </c>
      <c r="C1780" s="66" t="s">
        <v>4050</v>
      </c>
      <c r="D1780" s="66" t="s">
        <v>2496</v>
      </c>
      <c r="E1780" s="66" t="s">
        <v>29672</v>
      </c>
      <c r="F1780" s="307"/>
    </row>
    <row r="1781" spans="1:6" ht="30">
      <c r="A1781" s="66">
        <v>1786</v>
      </c>
      <c r="B1781" s="43" t="s">
        <v>18241</v>
      </c>
      <c r="C1781" s="66" t="s">
        <v>4050</v>
      </c>
      <c r="D1781" s="66" t="s">
        <v>2496</v>
      </c>
      <c r="E1781" s="66" t="s">
        <v>20958</v>
      </c>
      <c r="F1781" s="306"/>
    </row>
    <row r="1782" spans="1:6" ht="30">
      <c r="A1782" s="66">
        <v>1787</v>
      </c>
      <c r="B1782" s="43" t="s">
        <v>18242</v>
      </c>
      <c r="C1782" s="66" t="s">
        <v>4050</v>
      </c>
      <c r="D1782" s="66" t="s">
        <v>2496</v>
      </c>
      <c r="E1782" s="66" t="s">
        <v>24862</v>
      </c>
      <c r="F1782" s="307"/>
    </row>
    <row r="1783" spans="1:6" ht="30">
      <c r="A1783" s="66">
        <v>1791</v>
      </c>
      <c r="B1783" s="43" t="s">
        <v>18243</v>
      </c>
      <c r="C1783" s="66" t="s">
        <v>4050</v>
      </c>
      <c r="D1783" s="66" t="s">
        <v>2496</v>
      </c>
      <c r="E1783" s="66" t="s">
        <v>29673</v>
      </c>
      <c r="F1783" s="306"/>
    </row>
    <row r="1784" spans="1:6" ht="30">
      <c r="A1784" s="66">
        <v>1790</v>
      </c>
      <c r="B1784" s="43" t="s">
        <v>18244</v>
      </c>
      <c r="C1784" s="66" t="s">
        <v>4050</v>
      </c>
      <c r="D1784" s="66" t="s">
        <v>2496</v>
      </c>
      <c r="E1784" s="66" t="s">
        <v>29674</v>
      </c>
      <c r="F1784" s="307"/>
    </row>
    <row r="1785" spans="1:6" ht="30">
      <c r="A1785" s="66">
        <v>1813</v>
      </c>
      <c r="B1785" s="43" t="s">
        <v>18245</v>
      </c>
      <c r="C1785" s="66" t="s">
        <v>4050</v>
      </c>
      <c r="D1785" s="66" t="s">
        <v>2496</v>
      </c>
      <c r="E1785" s="66" t="s">
        <v>13765</v>
      </c>
      <c r="F1785" s="306"/>
    </row>
    <row r="1786" spans="1:6" ht="30">
      <c r="A1786" s="66">
        <v>1792</v>
      </c>
      <c r="B1786" s="43" t="s">
        <v>18246</v>
      </c>
      <c r="C1786" s="66" t="s">
        <v>4050</v>
      </c>
      <c r="D1786" s="66" t="s">
        <v>2496</v>
      </c>
      <c r="E1786" s="66" t="s">
        <v>29675</v>
      </c>
      <c r="F1786" s="307"/>
    </row>
    <row r="1787" spans="1:6" ht="30">
      <c r="A1787" s="66">
        <v>1793</v>
      </c>
      <c r="B1787" s="43" t="s">
        <v>18247</v>
      </c>
      <c r="C1787" s="66" t="s">
        <v>4050</v>
      </c>
      <c r="D1787" s="66" t="s">
        <v>2496</v>
      </c>
      <c r="E1787" s="66" t="s">
        <v>29676</v>
      </c>
      <c r="F1787" s="306"/>
    </row>
    <row r="1788" spans="1:6" ht="30">
      <c r="A1788" s="66">
        <v>1809</v>
      </c>
      <c r="B1788" s="43" t="s">
        <v>18248</v>
      </c>
      <c r="C1788" s="66" t="s">
        <v>4050</v>
      </c>
      <c r="D1788" s="66" t="s">
        <v>2496</v>
      </c>
      <c r="E1788" s="66" t="s">
        <v>28438</v>
      </c>
      <c r="F1788" s="307"/>
    </row>
    <row r="1789" spans="1:6" ht="30">
      <c r="A1789" s="66">
        <v>1814</v>
      </c>
      <c r="B1789" s="43" t="s">
        <v>18249</v>
      </c>
      <c r="C1789" s="66" t="s">
        <v>4050</v>
      </c>
      <c r="D1789" s="66" t="s">
        <v>2496</v>
      </c>
      <c r="E1789" s="66" t="s">
        <v>29000</v>
      </c>
      <c r="F1789" s="306"/>
    </row>
    <row r="1790" spans="1:6" ht="30">
      <c r="A1790" s="66">
        <v>1803</v>
      </c>
      <c r="B1790" s="43" t="s">
        <v>18250</v>
      </c>
      <c r="C1790" s="66" t="s">
        <v>4050</v>
      </c>
      <c r="D1790" s="66" t="s">
        <v>2496</v>
      </c>
      <c r="E1790" s="66" t="s">
        <v>24038</v>
      </c>
      <c r="F1790" s="307"/>
    </row>
    <row r="1791" spans="1:6" ht="30">
      <c r="A1791" s="66">
        <v>1805</v>
      </c>
      <c r="B1791" s="43" t="s">
        <v>18251</v>
      </c>
      <c r="C1791" s="66" t="s">
        <v>4050</v>
      </c>
      <c r="D1791" s="66" t="s">
        <v>2496</v>
      </c>
      <c r="E1791" s="66" t="s">
        <v>22168</v>
      </c>
      <c r="F1791" s="306"/>
    </row>
    <row r="1792" spans="1:6" ht="30">
      <c r="A1792" s="66">
        <v>1821</v>
      </c>
      <c r="B1792" s="43" t="s">
        <v>18252</v>
      </c>
      <c r="C1792" s="66" t="s">
        <v>4050</v>
      </c>
      <c r="D1792" s="66" t="s">
        <v>2496</v>
      </c>
      <c r="E1792" s="66" t="s">
        <v>29677</v>
      </c>
      <c r="F1792" s="307"/>
    </row>
    <row r="1793" spans="1:6" ht="30">
      <c r="A1793" s="66">
        <v>1806</v>
      </c>
      <c r="B1793" s="43" t="s">
        <v>18253</v>
      </c>
      <c r="C1793" s="66" t="s">
        <v>4050</v>
      </c>
      <c r="D1793" s="66" t="s">
        <v>2496</v>
      </c>
      <c r="E1793" s="66" t="s">
        <v>23896</v>
      </c>
      <c r="F1793" s="306"/>
    </row>
    <row r="1794" spans="1:6" ht="30">
      <c r="A1794" s="66">
        <v>1804</v>
      </c>
      <c r="B1794" s="43" t="s">
        <v>18254</v>
      </c>
      <c r="C1794" s="66" t="s">
        <v>4050</v>
      </c>
      <c r="D1794" s="66" t="s">
        <v>2496</v>
      </c>
      <c r="E1794" s="66" t="s">
        <v>27517</v>
      </c>
      <c r="F1794" s="307"/>
    </row>
    <row r="1795" spans="1:6" ht="30">
      <c r="A1795" s="66">
        <v>1807</v>
      </c>
      <c r="B1795" s="43" t="s">
        <v>18255</v>
      </c>
      <c r="C1795" s="66" t="s">
        <v>4050</v>
      </c>
      <c r="D1795" s="66" t="s">
        <v>2496</v>
      </c>
      <c r="E1795" s="66" t="s">
        <v>29678</v>
      </c>
      <c r="F1795" s="306"/>
    </row>
    <row r="1796" spans="1:6" ht="30">
      <c r="A1796" s="66">
        <v>1808</v>
      </c>
      <c r="B1796" s="43" t="s">
        <v>18256</v>
      </c>
      <c r="C1796" s="66" t="s">
        <v>4050</v>
      </c>
      <c r="D1796" s="66" t="s">
        <v>2496</v>
      </c>
      <c r="E1796" s="66" t="s">
        <v>29679</v>
      </c>
      <c r="F1796" s="307"/>
    </row>
    <row r="1797" spans="1:6" ht="30">
      <c r="A1797" s="66">
        <v>1797</v>
      </c>
      <c r="B1797" s="43" t="s">
        <v>18257</v>
      </c>
      <c r="C1797" s="66" t="s">
        <v>4050</v>
      </c>
      <c r="D1797" s="66" t="s">
        <v>2496</v>
      </c>
      <c r="E1797" s="66" t="s">
        <v>29680</v>
      </c>
      <c r="F1797" s="306"/>
    </row>
    <row r="1798" spans="1:6" ht="30">
      <c r="A1798" s="66">
        <v>1796</v>
      </c>
      <c r="B1798" s="43" t="s">
        <v>18258</v>
      </c>
      <c r="C1798" s="66" t="s">
        <v>4050</v>
      </c>
      <c r="D1798" s="66" t="s">
        <v>2496</v>
      </c>
      <c r="E1798" s="66" t="s">
        <v>24936</v>
      </c>
      <c r="F1798" s="307"/>
    </row>
    <row r="1799" spans="1:6" ht="30">
      <c r="A1799" s="66">
        <v>1794</v>
      </c>
      <c r="B1799" s="43" t="s">
        <v>18259</v>
      </c>
      <c r="C1799" s="66" t="s">
        <v>4050</v>
      </c>
      <c r="D1799" s="66" t="s">
        <v>2496</v>
      </c>
      <c r="E1799" s="66" t="s">
        <v>29578</v>
      </c>
      <c r="F1799" s="306"/>
    </row>
    <row r="1800" spans="1:6" ht="30">
      <c r="A1800" s="66">
        <v>1816</v>
      </c>
      <c r="B1800" s="43" t="s">
        <v>18260</v>
      </c>
      <c r="C1800" s="66" t="s">
        <v>4050</v>
      </c>
      <c r="D1800" s="66" t="s">
        <v>2496</v>
      </c>
      <c r="E1800" s="66" t="s">
        <v>25446</v>
      </c>
      <c r="F1800" s="307"/>
    </row>
    <row r="1801" spans="1:6" ht="30">
      <c r="A1801" s="66">
        <v>1815</v>
      </c>
      <c r="B1801" s="43" t="s">
        <v>18261</v>
      </c>
      <c r="C1801" s="66" t="s">
        <v>4050</v>
      </c>
      <c r="D1801" s="66" t="s">
        <v>2496</v>
      </c>
      <c r="E1801" s="66" t="s">
        <v>26696</v>
      </c>
      <c r="F1801" s="306"/>
    </row>
    <row r="1802" spans="1:6" ht="30">
      <c r="A1802" s="66">
        <v>1798</v>
      </c>
      <c r="B1802" s="43" t="s">
        <v>18262</v>
      </c>
      <c r="C1802" s="66" t="s">
        <v>4050</v>
      </c>
      <c r="D1802" s="66" t="s">
        <v>2496</v>
      </c>
      <c r="E1802" s="66" t="s">
        <v>29681</v>
      </c>
      <c r="F1802" s="307"/>
    </row>
    <row r="1803" spans="1:6" ht="30">
      <c r="A1803" s="66">
        <v>1795</v>
      </c>
      <c r="B1803" s="43" t="s">
        <v>18263</v>
      </c>
      <c r="C1803" s="66" t="s">
        <v>4050</v>
      </c>
      <c r="D1803" s="66" t="s">
        <v>2496</v>
      </c>
      <c r="E1803" s="66" t="s">
        <v>26959</v>
      </c>
      <c r="F1803" s="306"/>
    </row>
    <row r="1804" spans="1:6" ht="30">
      <c r="A1804" s="66">
        <v>1799</v>
      </c>
      <c r="B1804" s="43" t="s">
        <v>18264</v>
      </c>
      <c r="C1804" s="66" t="s">
        <v>4050</v>
      </c>
      <c r="D1804" s="66" t="s">
        <v>2496</v>
      </c>
      <c r="E1804" s="66" t="s">
        <v>29682</v>
      </c>
      <c r="F1804" s="307"/>
    </row>
    <row r="1805" spans="1:6" ht="30">
      <c r="A1805" s="66">
        <v>1800</v>
      </c>
      <c r="B1805" s="43" t="s">
        <v>18265</v>
      </c>
      <c r="C1805" s="66" t="s">
        <v>4050</v>
      </c>
      <c r="D1805" s="66" t="s">
        <v>2496</v>
      </c>
      <c r="E1805" s="66" t="s">
        <v>29683</v>
      </c>
      <c r="F1805" s="306"/>
    </row>
    <row r="1806" spans="1:6" ht="30">
      <c r="A1806" s="66">
        <v>1802</v>
      </c>
      <c r="B1806" s="43" t="s">
        <v>18266</v>
      </c>
      <c r="C1806" s="66" t="s">
        <v>4050</v>
      </c>
      <c r="D1806" s="66" t="s">
        <v>2496</v>
      </c>
      <c r="E1806" s="66" t="s">
        <v>29684</v>
      </c>
      <c r="F1806" s="307"/>
    </row>
    <row r="1807" spans="1:6" ht="45">
      <c r="A1807" s="66">
        <v>40385</v>
      </c>
      <c r="B1807" s="43" t="s">
        <v>18267</v>
      </c>
      <c r="C1807" s="66" t="s">
        <v>4050</v>
      </c>
      <c r="D1807" s="66" t="s">
        <v>2496</v>
      </c>
      <c r="E1807" s="66" t="s">
        <v>24596</v>
      </c>
      <c r="F1807" s="306"/>
    </row>
    <row r="1808" spans="1:6" ht="45">
      <c r="A1808" s="66">
        <v>40383</v>
      </c>
      <c r="B1808" s="43" t="s">
        <v>18268</v>
      </c>
      <c r="C1808" s="66" t="s">
        <v>4050</v>
      </c>
      <c r="D1808" s="66" t="s">
        <v>2496</v>
      </c>
      <c r="E1808" s="66" t="s">
        <v>29668</v>
      </c>
      <c r="F1808" s="307"/>
    </row>
    <row r="1809" spans="1:6" ht="45">
      <c r="A1809" s="66">
        <v>40378</v>
      </c>
      <c r="B1809" s="43" t="s">
        <v>18269</v>
      </c>
      <c r="C1809" s="66" t="s">
        <v>4050</v>
      </c>
      <c r="D1809" s="66" t="s">
        <v>2496</v>
      </c>
      <c r="E1809" s="66" t="s">
        <v>7549</v>
      </c>
      <c r="F1809" s="306"/>
    </row>
    <row r="1810" spans="1:6" ht="30">
      <c r="A1810" s="66">
        <v>40382</v>
      </c>
      <c r="B1810" s="43" t="s">
        <v>18270</v>
      </c>
      <c r="C1810" s="66" t="s">
        <v>4050</v>
      </c>
      <c r="D1810" s="66" t="s">
        <v>2496</v>
      </c>
      <c r="E1810" s="66" t="s">
        <v>28316</v>
      </c>
      <c r="F1810" s="307"/>
    </row>
    <row r="1811" spans="1:6" ht="45">
      <c r="A1811" s="66">
        <v>40422</v>
      </c>
      <c r="B1811" s="43" t="s">
        <v>18271</v>
      </c>
      <c r="C1811" s="66" t="s">
        <v>4050</v>
      </c>
      <c r="D1811" s="66" t="s">
        <v>2496</v>
      </c>
      <c r="E1811" s="66" t="s">
        <v>24923</v>
      </c>
      <c r="F1811" s="306"/>
    </row>
    <row r="1812" spans="1:6" ht="30">
      <c r="A1812" s="66">
        <v>40387</v>
      </c>
      <c r="B1812" s="43" t="s">
        <v>18272</v>
      </c>
      <c r="C1812" s="66" t="s">
        <v>4050</v>
      </c>
      <c r="D1812" s="66" t="s">
        <v>2496</v>
      </c>
      <c r="E1812" s="66" t="s">
        <v>27537</v>
      </c>
      <c r="F1812" s="307"/>
    </row>
    <row r="1813" spans="1:6" ht="45">
      <c r="A1813" s="66">
        <v>40380</v>
      </c>
      <c r="B1813" s="43" t="s">
        <v>18273</v>
      </c>
      <c r="C1813" s="66" t="s">
        <v>4050</v>
      </c>
      <c r="D1813" s="66" t="s">
        <v>2496</v>
      </c>
      <c r="E1813" s="66" t="s">
        <v>27440</v>
      </c>
      <c r="F1813" s="306"/>
    </row>
    <row r="1814" spans="1:6" ht="30">
      <c r="A1814" s="66">
        <v>40390</v>
      </c>
      <c r="B1814" s="43" t="s">
        <v>18274</v>
      </c>
      <c r="C1814" s="66" t="s">
        <v>4050</v>
      </c>
      <c r="D1814" s="66" t="s">
        <v>2496</v>
      </c>
      <c r="E1814" s="66" t="s">
        <v>29685</v>
      </c>
      <c r="F1814" s="307"/>
    </row>
    <row r="1815" spans="1:6" ht="30">
      <c r="A1815" s="66">
        <v>40413</v>
      </c>
      <c r="B1815" s="43" t="s">
        <v>18275</v>
      </c>
      <c r="C1815" s="66" t="s">
        <v>4050</v>
      </c>
      <c r="D1815" s="66" t="s">
        <v>4052</v>
      </c>
      <c r="E1815" s="66" t="s">
        <v>25438</v>
      </c>
      <c r="F1815" s="306"/>
    </row>
    <row r="1816" spans="1:6" ht="30">
      <c r="A1816" s="66">
        <v>40415</v>
      </c>
      <c r="B1816" s="43" t="s">
        <v>18276</v>
      </c>
      <c r="C1816" s="66" t="s">
        <v>4050</v>
      </c>
      <c r="D1816" s="66" t="s">
        <v>4052</v>
      </c>
      <c r="E1816" s="66" t="s">
        <v>10614</v>
      </c>
      <c r="F1816" s="307"/>
    </row>
    <row r="1817" spans="1:6" ht="30">
      <c r="A1817" s="66">
        <v>40417</v>
      </c>
      <c r="B1817" s="43" t="s">
        <v>18277</v>
      </c>
      <c r="C1817" s="66" t="s">
        <v>4050</v>
      </c>
      <c r="D1817" s="66" t="s">
        <v>4052</v>
      </c>
      <c r="E1817" s="66" t="s">
        <v>12826</v>
      </c>
      <c r="F1817" s="306"/>
    </row>
    <row r="1818" spans="1:6" ht="30">
      <c r="A1818" s="66">
        <v>39271</v>
      </c>
      <c r="B1818" s="43" t="s">
        <v>18278</v>
      </c>
      <c r="C1818" s="66" t="s">
        <v>4050</v>
      </c>
      <c r="D1818" s="66" t="s">
        <v>2496</v>
      </c>
      <c r="E1818" s="66" t="s">
        <v>12133</v>
      </c>
      <c r="F1818" s="307"/>
    </row>
    <row r="1819" spans="1:6" ht="30">
      <c r="A1819" s="66">
        <v>39273</v>
      </c>
      <c r="B1819" s="43" t="s">
        <v>18279</v>
      </c>
      <c r="C1819" s="66" t="s">
        <v>4050</v>
      </c>
      <c r="D1819" s="66" t="s">
        <v>2496</v>
      </c>
      <c r="E1819" s="66" t="s">
        <v>13720</v>
      </c>
      <c r="F1819" s="306"/>
    </row>
    <row r="1820" spans="1:6" ht="30">
      <c r="A1820" s="66">
        <v>39272</v>
      </c>
      <c r="B1820" s="43" t="s">
        <v>18280</v>
      </c>
      <c r="C1820" s="66" t="s">
        <v>4050</v>
      </c>
      <c r="D1820" s="66" t="s">
        <v>2496</v>
      </c>
      <c r="E1820" s="66" t="s">
        <v>25694</v>
      </c>
      <c r="F1820" s="307"/>
    </row>
    <row r="1821" spans="1:6" ht="30">
      <c r="A1821" s="66">
        <v>1875</v>
      </c>
      <c r="B1821" s="43" t="s">
        <v>18281</v>
      </c>
      <c r="C1821" s="66" t="s">
        <v>4050</v>
      </c>
      <c r="D1821" s="66" t="s">
        <v>2496</v>
      </c>
      <c r="E1821" s="66" t="s">
        <v>13696</v>
      </c>
      <c r="F1821" s="306"/>
    </row>
    <row r="1822" spans="1:6" ht="30">
      <c r="A1822" s="66">
        <v>1874</v>
      </c>
      <c r="B1822" s="43" t="s">
        <v>18282</v>
      </c>
      <c r="C1822" s="66" t="s">
        <v>4050</v>
      </c>
      <c r="D1822" s="66" t="s">
        <v>2496</v>
      </c>
      <c r="E1822" s="66" t="s">
        <v>8717</v>
      </c>
      <c r="F1822" s="307"/>
    </row>
    <row r="1823" spans="1:6" ht="30">
      <c r="A1823" s="66">
        <v>1870</v>
      </c>
      <c r="B1823" s="43" t="s">
        <v>18283</v>
      </c>
      <c r="C1823" s="66" t="s">
        <v>4050</v>
      </c>
      <c r="D1823" s="66" t="s">
        <v>4049</v>
      </c>
      <c r="E1823" s="66" t="s">
        <v>13690</v>
      </c>
      <c r="F1823" s="306"/>
    </row>
    <row r="1824" spans="1:6" ht="30">
      <c r="A1824" s="66">
        <v>1884</v>
      </c>
      <c r="B1824" s="43" t="s">
        <v>18284</v>
      </c>
      <c r="C1824" s="66" t="s">
        <v>4050</v>
      </c>
      <c r="D1824" s="66" t="s">
        <v>2496</v>
      </c>
      <c r="E1824" s="66" t="s">
        <v>13746</v>
      </c>
      <c r="F1824" s="307"/>
    </row>
    <row r="1825" spans="1:6" ht="30">
      <c r="A1825" s="66">
        <v>1887</v>
      </c>
      <c r="B1825" s="43" t="s">
        <v>18285</v>
      </c>
      <c r="C1825" s="66" t="s">
        <v>4050</v>
      </c>
      <c r="D1825" s="66" t="s">
        <v>2496</v>
      </c>
      <c r="E1825" s="66" t="s">
        <v>24760</v>
      </c>
      <c r="F1825" s="306"/>
    </row>
    <row r="1826" spans="1:6" ht="30">
      <c r="A1826" s="66">
        <v>1876</v>
      </c>
      <c r="B1826" s="43" t="s">
        <v>18286</v>
      </c>
      <c r="C1826" s="66" t="s">
        <v>4050</v>
      </c>
      <c r="D1826" s="66" t="s">
        <v>2496</v>
      </c>
      <c r="E1826" s="66" t="s">
        <v>13797</v>
      </c>
      <c r="F1826" s="307"/>
    </row>
    <row r="1827" spans="1:6" ht="30">
      <c r="A1827" s="66">
        <v>1879</v>
      </c>
      <c r="B1827" s="43" t="s">
        <v>18287</v>
      </c>
      <c r="C1827" s="66" t="s">
        <v>4050</v>
      </c>
      <c r="D1827" s="66" t="s">
        <v>2496</v>
      </c>
      <c r="E1827" s="66" t="s">
        <v>12079</v>
      </c>
      <c r="F1827" s="306"/>
    </row>
    <row r="1828" spans="1:6" ht="30">
      <c r="A1828" s="66">
        <v>1877</v>
      </c>
      <c r="B1828" s="43" t="s">
        <v>18288</v>
      </c>
      <c r="C1828" s="66" t="s">
        <v>4050</v>
      </c>
      <c r="D1828" s="66" t="s">
        <v>2496</v>
      </c>
      <c r="E1828" s="66" t="s">
        <v>25093</v>
      </c>
      <c r="F1828" s="307"/>
    </row>
    <row r="1829" spans="1:6" ht="30">
      <c r="A1829" s="66">
        <v>1878</v>
      </c>
      <c r="B1829" s="43" t="s">
        <v>18289</v>
      </c>
      <c r="C1829" s="66" t="s">
        <v>4050</v>
      </c>
      <c r="D1829" s="66" t="s">
        <v>2496</v>
      </c>
      <c r="E1829" s="66" t="s">
        <v>24381</v>
      </c>
      <c r="F1829" s="306"/>
    </row>
    <row r="1830" spans="1:6" ht="45">
      <c r="A1830" s="66">
        <v>2621</v>
      </c>
      <c r="B1830" s="43" t="s">
        <v>18290</v>
      </c>
      <c r="C1830" s="66" t="s">
        <v>4050</v>
      </c>
      <c r="D1830" s="66" t="s">
        <v>4052</v>
      </c>
      <c r="E1830" s="66" t="s">
        <v>25090</v>
      </c>
      <c r="F1830" s="307"/>
    </row>
    <row r="1831" spans="1:6" ht="45">
      <c r="A1831" s="66">
        <v>2616</v>
      </c>
      <c r="B1831" s="43" t="s">
        <v>18291</v>
      </c>
      <c r="C1831" s="66" t="s">
        <v>4050</v>
      </c>
      <c r="D1831" s="66" t="s">
        <v>4052</v>
      </c>
      <c r="E1831" s="66" t="s">
        <v>13916</v>
      </c>
      <c r="F1831" s="306"/>
    </row>
    <row r="1832" spans="1:6" ht="45">
      <c r="A1832" s="66">
        <v>2633</v>
      </c>
      <c r="B1832" s="43" t="s">
        <v>18292</v>
      </c>
      <c r="C1832" s="66" t="s">
        <v>4050</v>
      </c>
      <c r="D1832" s="66" t="s">
        <v>4052</v>
      </c>
      <c r="E1832" s="66" t="s">
        <v>22171</v>
      </c>
      <c r="F1832" s="307"/>
    </row>
    <row r="1833" spans="1:6" ht="45">
      <c r="A1833" s="66">
        <v>2617</v>
      </c>
      <c r="B1833" s="43" t="s">
        <v>18293</v>
      </c>
      <c r="C1833" s="66" t="s">
        <v>4050</v>
      </c>
      <c r="D1833" s="66" t="s">
        <v>4052</v>
      </c>
      <c r="E1833" s="66" t="s">
        <v>13713</v>
      </c>
      <c r="F1833" s="306"/>
    </row>
    <row r="1834" spans="1:6" ht="45">
      <c r="A1834" s="66">
        <v>2618</v>
      </c>
      <c r="B1834" s="43" t="s">
        <v>18294</v>
      </c>
      <c r="C1834" s="66" t="s">
        <v>4050</v>
      </c>
      <c r="D1834" s="66" t="s">
        <v>4052</v>
      </c>
      <c r="E1834" s="66" t="s">
        <v>14496</v>
      </c>
      <c r="F1834" s="307"/>
    </row>
    <row r="1835" spans="1:6" ht="45">
      <c r="A1835" s="66">
        <v>2632</v>
      </c>
      <c r="B1835" s="43" t="s">
        <v>18295</v>
      </c>
      <c r="C1835" s="66" t="s">
        <v>4050</v>
      </c>
      <c r="D1835" s="66" t="s">
        <v>4052</v>
      </c>
      <c r="E1835" s="66" t="s">
        <v>25018</v>
      </c>
      <c r="F1835" s="306"/>
    </row>
    <row r="1836" spans="1:6" ht="45">
      <c r="A1836" s="66">
        <v>2631</v>
      </c>
      <c r="B1836" s="43" t="s">
        <v>18296</v>
      </c>
      <c r="C1836" s="66" t="s">
        <v>4050</v>
      </c>
      <c r="D1836" s="66" t="s">
        <v>4052</v>
      </c>
      <c r="E1836" s="66" t="s">
        <v>23356</v>
      </c>
      <c r="F1836" s="307"/>
    </row>
    <row r="1837" spans="1:6" ht="45">
      <c r="A1837" s="66">
        <v>2619</v>
      </c>
      <c r="B1837" s="43" t="s">
        <v>18297</v>
      </c>
      <c r="C1837" s="66" t="s">
        <v>4050</v>
      </c>
      <c r="D1837" s="66" t="s">
        <v>4052</v>
      </c>
      <c r="E1837" s="66" t="s">
        <v>23931</v>
      </c>
      <c r="F1837" s="306"/>
    </row>
    <row r="1838" spans="1:6" ht="45">
      <c r="A1838" s="66">
        <v>2620</v>
      </c>
      <c r="B1838" s="43" t="s">
        <v>18298</v>
      </c>
      <c r="C1838" s="66" t="s">
        <v>4050</v>
      </c>
      <c r="D1838" s="66" t="s">
        <v>4052</v>
      </c>
      <c r="E1838" s="66" t="s">
        <v>25091</v>
      </c>
      <c r="F1838" s="307"/>
    </row>
    <row r="1839" spans="1:6">
      <c r="A1839" s="66">
        <v>25968</v>
      </c>
      <c r="B1839" s="43" t="s">
        <v>18299</v>
      </c>
      <c r="C1839" s="66" t="s">
        <v>4050</v>
      </c>
      <c r="D1839" s="66" t="s">
        <v>4052</v>
      </c>
      <c r="E1839" s="66" t="s">
        <v>25099</v>
      </c>
      <c r="F1839" s="306"/>
    </row>
    <row r="1840" spans="1:6" ht="45">
      <c r="A1840" s="66">
        <v>38369</v>
      </c>
      <c r="B1840" s="43" t="s">
        <v>18300</v>
      </c>
      <c r="C1840" s="66" t="s">
        <v>4050</v>
      </c>
      <c r="D1840" s="66" t="s">
        <v>2496</v>
      </c>
      <c r="E1840" s="66" t="s">
        <v>14973</v>
      </c>
      <c r="F1840" s="307"/>
    </row>
    <row r="1841" spans="1:6" ht="30">
      <c r="A1841" s="66">
        <v>38370</v>
      </c>
      <c r="B1841" s="43" t="s">
        <v>18301</v>
      </c>
      <c r="C1841" s="66" t="s">
        <v>4050</v>
      </c>
      <c r="D1841" s="66" t="s">
        <v>2496</v>
      </c>
      <c r="E1841" s="66" t="s">
        <v>14973</v>
      </c>
      <c r="F1841" s="306"/>
    </row>
    <row r="1842" spans="1:6" ht="30">
      <c r="A1842" s="66">
        <v>38372</v>
      </c>
      <c r="B1842" s="43" t="s">
        <v>18302</v>
      </c>
      <c r="C1842" s="66" t="s">
        <v>4050</v>
      </c>
      <c r="D1842" s="66" t="s">
        <v>2496</v>
      </c>
      <c r="E1842" s="66" t="s">
        <v>24633</v>
      </c>
      <c r="F1842" s="307"/>
    </row>
    <row r="1843" spans="1:6">
      <c r="A1843" s="66">
        <v>2357</v>
      </c>
      <c r="B1843" s="43" t="s">
        <v>18303</v>
      </c>
      <c r="C1843" s="66" t="s">
        <v>4048</v>
      </c>
      <c r="D1843" s="66" t="s">
        <v>2496</v>
      </c>
      <c r="E1843" s="66" t="s">
        <v>24932</v>
      </c>
      <c r="F1843" s="306"/>
    </row>
    <row r="1844" spans="1:6">
      <c r="A1844" s="66">
        <v>40806</v>
      </c>
      <c r="B1844" s="43" t="s">
        <v>18304</v>
      </c>
      <c r="C1844" s="66" t="s">
        <v>4059</v>
      </c>
      <c r="D1844" s="66" t="s">
        <v>2496</v>
      </c>
      <c r="E1844" s="66" t="s">
        <v>29686</v>
      </c>
      <c r="F1844" s="307"/>
    </row>
    <row r="1845" spans="1:6">
      <c r="A1845" s="66">
        <v>2355</v>
      </c>
      <c r="B1845" s="43" t="s">
        <v>18305</v>
      </c>
      <c r="C1845" s="66" t="s">
        <v>4048</v>
      </c>
      <c r="D1845" s="66" t="s">
        <v>2496</v>
      </c>
      <c r="E1845" s="66" t="s">
        <v>29687</v>
      </c>
      <c r="F1845" s="306"/>
    </row>
    <row r="1846" spans="1:6">
      <c r="A1846" s="66">
        <v>40805</v>
      </c>
      <c r="B1846" s="43" t="s">
        <v>18306</v>
      </c>
      <c r="C1846" s="66" t="s">
        <v>4059</v>
      </c>
      <c r="D1846" s="66" t="s">
        <v>2496</v>
      </c>
      <c r="E1846" s="66" t="s">
        <v>29688</v>
      </c>
      <c r="F1846" s="307"/>
    </row>
    <row r="1847" spans="1:6">
      <c r="A1847" s="66">
        <v>2358</v>
      </c>
      <c r="B1847" s="43" t="s">
        <v>18307</v>
      </c>
      <c r="C1847" s="66" t="s">
        <v>4048</v>
      </c>
      <c r="D1847" s="66" t="s">
        <v>2496</v>
      </c>
      <c r="E1847" s="66" t="s">
        <v>24463</v>
      </c>
      <c r="F1847" s="306"/>
    </row>
    <row r="1848" spans="1:6">
      <c r="A1848" s="66">
        <v>40807</v>
      </c>
      <c r="B1848" s="43" t="s">
        <v>18309</v>
      </c>
      <c r="C1848" s="66" t="s">
        <v>4059</v>
      </c>
      <c r="D1848" s="66" t="s">
        <v>2496</v>
      </c>
      <c r="E1848" s="66" t="s">
        <v>29689</v>
      </c>
      <c r="F1848" s="307"/>
    </row>
    <row r="1849" spans="1:6">
      <c r="A1849" s="66">
        <v>2359</v>
      </c>
      <c r="B1849" s="43" t="s">
        <v>18310</v>
      </c>
      <c r="C1849" s="66" t="s">
        <v>4048</v>
      </c>
      <c r="D1849" s="66" t="s">
        <v>2496</v>
      </c>
      <c r="E1849" s="66" t="s">
        <v>27466</v>
      </c>
      <c r="F1849" s="306"/>
    </row>
    <row r="1850" spans="1:6">
      <c r="A1850" s="66">
        <v>40808</v>
      </c>
      <c r="B1850" s="43" t="s">
        <v>18311</v>
      </c>
      <c r="C1850" s="66" t="s">
        <v>4059</v>
      </c>
      <c r="D1850" s="66" t="s">
        <v>2496</v>
      </c>
      <c r="E1850" s="66" t="s">
        <v>29690</v>
      </c>
      <c r="F1850" s="307"/>
    </row>
    <row r="1851" spans="1:6" ht="30">
      <c r="A1851" s="66">
        <v>39397</v>
      </c>
      <c r="B1851" s="43" t="s">
        <v>18312</v>
      </c>
      <c r="C1851" s="66" t="s">
        <v>4056</v>
      </c>
      <c r="D1851" s="66" t="s">
        <v>2496</v>
      </c>
      <c r="E1851" s="66" t="s">
        <v>22744</v>
      </c>
      <c r="F1851" s="306"/>
    </row>
    <row r="1852" spans="1:6" ht="45">
      <c r="A1852" s="66">
        <v>2692</v>
      </c>
      <c r="B1852" s="43" t="s">
        <v>18313</v>
      </c>
      <c r="C1852" s="66" t="s">
        <v>4056</v>
      </c>
      <c r="D1852" s="66" t="s">
        <v>2496</v>
      </c>
      <c r="E1852" s="66" t="s">
        <v>14031</v>
      </c>
      <c r="F1852" s="307"/>
    </row>
    <row r="1853" spans="1:6">
      <c r="A1853" s="66">
        <v>6</v>
      </c>
      <c r="B1853" s="43" t="s">
        <v>18314</v>
      </c>
      <c r="C1853" s="66" t="s">
        <v>4056</v>
      </c>
      <c r="D1853" s="66" t="s">
        <v>2496</v>
      </c>
      <c r="E1853" s="66" t="s">
        <v>10884</v>
      </c>
      <c r="F1853" s="306"/>
    </row>
    <row r="1854" spans="1:6">
      <c r="A1854" s="66">
        <v>5330</v>
      </c>
      <c r="B1854" s="43" t="s">
        <v>18315</v>
      </c>
      <c r="C1854" s="66" t="s">
        <v>4056</v>
      </c>
      <c r="D1854" s="66" t="s">
        <v>2496</v>
      </c>
      <c r="E1854" s="66" t="s">
        <v>27383</v>
      </c>
      <c r="F1854" s="307"/>
    </row>
    <row r="1855" spans="1:6" ht="30">
      <c r="A1855" s="66">
        <v>26017</v>
      </c>
      <c r="B1855" s="43" t="s">
        <v>18316</v>
      </c>
      <c r="C1855" s="66" t="s">
        <v>4050</v>
      </c>
      <c r="D1855" s="66" t="s">
        <v>2496</v>
      </c>
      <c r="E1855" s="66" t="s">
        <v>22157</v>
      </c>
      <c r="F1855" s="306"/>
    </row>
    <row r="1856" spans="1:6" ht="45">
      <c r="A1856" s="66">
        <v>25931</v>
      </c>
      <c r="B1856" s="43" t="s">
        <v>18317</v>
      </c>
      <c r="C1856" s="66" t="s">
        <v>4050</v>
      </c>
      <c r="D1856" s="66" t="s">
        <v>2496</v>
      </c>
      <c r="E1856" s="66" t="s">
        <v>27432</v>
      </c>
      <c r="F1856" s="307"/>
    </row>
    <row r="1857" spans="1:6" ht="45">
      <c r="A1857" s="66">
        <v>38140</v>
      </c>
      <c r="B1857" s="43" t="s">
        <v>18318</v>
      </c>
      <c r="C1857" s="66" t="s">
        <v>4050</v>
      </c>
      <c r="D1857" s="66" t="s">
        <v>4049</v>
      </c>
      <c r="E1857" s="66" t="s">
        <v>22451</v>
      </c>
      <c r="F1857" s="306"/>
    </row>
    <row r="1858" spans="1:6" ht="45">
      <c r="A1858" s="66">
        <v>13887</v>
      </c>
      <c r="B1858" s="43" t="s">
        <v>18319</v>
      </c>
      <c r="C1858" s="66" t="s">
        <v>4050</v>
      </c>
      <c r="D1858" s="66" t="s">
        <v>2496</v>
      </c>
      <c r="E1858" s="66" t="s">
        <v>29691</v>
      </c>
      <c r="F1858" s="307"/>
    </row>
    <row r="1859" spans="1:6" ht="30">
      <c r="A1859" s="66">
        <v>26018</v>
      </c>
      <c r="B1859" s="43" t="s">
        <v>18320</v>
      </c>
      <c r="C1859" s="66" t="s">
        <v>4050</v>
      </c>
      <c r="D1859" s="66" t="s">
        <v>2496</v>
      </c>
      <c r="E1859" s="66" t="s">
        <v>23831</v>
      </c>
      <c r="F1859" s="306"/>
    </row>
    <row r="1860" spans="1:6" ht="45">
      <c r="A1860" s="66">
        <v>26019</v>
      </c>
      <c r="B1860" s="43" t="s">
        <v>18321</v>
      </c>
      <c r="C1860" s="66" t="s">
        <v>4050</v>
      </c>
      <c r="D1860" s="66" t="s">
        <v>2496</v>
      </c>
      <c r="E1860" s="66" t="s">
        <v>23707</v>
      </c>
      <c r="F1860" s="307"/>
    </row>
    <row r="1861" spans="1:6" ht="30">
      <c r="A1861" s="66">
        <v>26020</v>
      </c>
      <c r="B1861" s="43" t="s">
        <v>18322</v>
      </c>
      <c r="C1861" s="66" t="s">
        <v>4050</v>
      </c>
      <c r="D1861" s="66" t="s">
        <v>2496</v>
      </c>
      <c r="E1861" s="66" t="s">
        <v>13712</v>
      </c>
      <c r="F1861" s="306"/>
    </row>
    <row r="1862" spans="1:6" ht="30">
      <c r="A1862" s="66">
        <v>34544</v>
      </c>
      <c r="B1862" s="43" t="s">
        <v>18323</v>
      </c>
      <c r="C1862" s="66" t="s">
        <v>4050</v>
      </c>
      <c r="D1862" s="66" t="s">
        <v>2496</v>
      </c>
      <c r="E1862" s="66" t="s">
        <v>23873</v>
      </c>
      <c r="F1862" s="307"/>
    </row>
    <row r="1863" spans="1:6" ht="45">
      <c r="A1863" s="66">
        <v>34729</v>
      </c>
      <c r="B1863" s="43" t="s">
        <v>18324</v>
      </c>
      <c r="C1863" s="66" t="s">
        <v>4050</v>
      </c>
      <c r="D1863" s="66" t="s">
        <v>2496</v>
      </c>
      <c r="E1863" s="66" t="s">
        <v>23874</v>
      </c>
      <c r="F1863" s="306"/>
    </row>
    <row r="1864" spans="1:6" ht="45">
      <c r="A1864" s="66">
        <v>34734</v>
      </c>
      <c r="B1864" s="43" t="s">
        <v>18325</v>
      </c>
      <c r="C1864" s="66" t="s">
        <v>4050</v>
      </c>
      <c r="D1864" s="66" t="s">
        <v>2496</v>
      </c>
      <c r="E1864" s="66" t="s">
        <v>23875</v>
      </c>
      <c r="F1864" s="307"/>
    </row>
    <row r="1865" spans="1:6" ht="45">
      <c r="A1865" s="66">
        <v>34738</v>
      </c>
      <c r="B1865" s="43" t="s">
        <v>18326</v>
      </c>
      <c r="C1865" s="66" t="s">
        <v>4050</v>
      </c>
      <c r="D1865" s="66" t="s">
        <v>2496</v>
      </c>
      <c r="E1865" s="66" t="s">
        <v>23876</v>
      </c>
      <c r="F1865" s="306"/>
    </row>
    <row r="1866" spans="1:6" ht="30">
      <c r="A1866" s="66">
        <v>2391</v>
      </c>
      <c r="B1866" s="43" t="s">
        <v>18327</v>
      </c>
      <c r="C1866" s="66" t="s">
        <v>4050</v>
      </c>
      <c r="D1866" s="66" t="s">
        <v>2496</v>
      </c>
      <c r="E1866" s="66" t="s">
        <v>23877</v>
      </c>
      <c r="F1866" s="307"/>
    </row>
    <row r="1867" spans="1:6" ht="30">
      <c r="A1867" s="66">
        <v>2374</v>
      </c>
      <c r="B1867" s="43" t="s">
        <v>18328</v>
      </c>
      <c r="C1867" s="66" t="s">
        <v>4050</v>
      </c>
      <c r="D1867" s="66" t="s">
        <v>2496</v>
      </c>
      <c r="E1867" s="66" t="s">
        <v>23878</v>
      </c>
      <c r="F1867" s="306"/>
    </row>
    <row r="1868" spans="1:6" ht="30">
      <c r="A1868" s="66">
        <v>2377</v>
      </c>
      <c r="B1868" s="43" t="s">
        <v>18329</v>
      </c>
      <c r="C1868" s="66" t="s">
        <v>4050</v>
      </c>
      <c r="D1868" s="66" t="s">
        <v>2496</v>
      </c>
      <c r="E1868" s="66" t="s">
        <v>23879</v>
      </c>
      <c r="F1868" s="307"/>
    </row>
    <row r="1869" spans="1:6" ht="30">
      <c r="A1869" s="66">
        <v>2393</v>
      </c>
      <c r="B1869" s="43" t="s">
        <v>18330</v>
      </c>
      <c r="C1869" s="66" t="s">
        <v>4050</v>
      </c>
      <c r="D1869" s="66" t="s">
        <v>2496</v>
      </c>
      <c r="E1869" s="66" t="s">
        <v>23880</v>
      </c>
      <c r="F1869" s="306"/>
    </row>
    <row r="1870" spans="1:6" ht="30">
      <c r="A1870" s="66">
        <v>34705</v>
      </c>
      <c r="B1870" s="43" t="s">
        <v>18331</v>
      </c>
      <c r="C1870" s="66" t="s">
        <v>4050</v>
      </c>
      <c r="D1870" s="66" t="s">
        <v>2496</v>
      </c>
      <c r="E1870" s="66" t="s">
        <v>23881</v>
      </c>
      <c r="F1870" s="307"/>
    </row>
    <row r="1871" spans="1:6" ht="30">
      <c r="A1871" s="66">
        <v>34707</v>
      </c>
      <c r="B1871" s="43" t="s">
        <v>18332</v>
      </c>
      <c r="C1871" s="66" t="s">
        <v>4050</v>
      </c>
      <c r="D1871" s="66" t="s">
        <v>2496</v>
      </c>
      <c r="E1871" s="66" t="s">
        <v>23882</v>
      </c>
      <c r="F1871" s="306"/>
    </row>
    <row r="1872" spans="1:6" ht="30">
      <c r="A1872" s="66">
        <v>2378</v>
      </c>
      <c r="B1872" s="43" t="s">
        <v>18333</v>
      </c>
      <c r="C1872" s="66" t="s">
        <v>4050</v>
      </c>
      <c r="D1872" s="66" t="s">
        <v>2496</v>
      </c>
      <c r="E1872" s="66" t="s">
        <v>23883</v>
      </c>
      <c r="F1872" s="307"/>
    </row>
    <row r="1873" spans="1:6" ht="30">
      <c r="A1873" s="66">
        <v>2379</v>
      </c>
      <c r="B1873" s="43" t="s">
        <v>18334</v>
      </c>
      <c r="C1873" s="66" t="s">
        <v>4050</v>
      </c>
      <c r="D1873" s="66" t="s">
        <v>2496</v>
      </c>
      <c r="E1873" s="66" t="s">
        <v>23883</v>
      </c>
      <c r="F1873" s="306"/>
    </row>
    <row r="1874" spans="1:6" ht="30">
      <c r="A1874" s="66">
        <v>2376</v>
      </c>
      <c r="B1874" s="43" t="s">
        <v>18335</v>
      </c>
      <c r="C1874" s="66" t="s">
        <v>4050</v>
      </c>
      <c r="D1874" s="66" t="s">
        <v>2496</v>
      </c>
      <c r="E1874" s="66" t="s">
        <v>23884</v>
      </c>
      <c r="F1874" s="307"/>
    </row>
    <row r="1875" spans="1:6" ht="30">
      <c r="A1875" s="66">
        <v>2394</v>
      </c>
      <c r="B1875" s="43" t="s">
        <v>18336</v>
      </c>
      <c r="C1875" s="66" t="s">
        <v>4050</v>
      </c>
      <c r="D1875" s="66" t="s">
        <v>2496</v>
      </c>
      <c r="E1875" s="66" t="s">
        <v>23885</v>
      </c>
      <c r="F1875" s="306"/>
    </row>
    <row r="1876" spans="1:6" ht="30">
      <c r="A1876" s="66">
        <v>34686</v>
      </c>
      <c r="B1876" s="43" t="s">
        <v>18337</v>
      </c>
      <c r="C1876" s="66" t="s">
        <v>4050</v>
      </c>
      <c r="D1876" s="66" t="s">
        <v>2496</v>
      </c>
      <c r="E1876" s="66" t="s">
        <v>13669</v>
      </c>
      <c r="F1876" s="307"/>
    </row>
    <row r="1877" spans="1:6" ht="30">
      <c r="A1877" s="66">
        <v>34616</v>
      </c>
      <c r="B1877" s="43" t="s">
        <v>18338</v>
      </c>
      <c r="C1877" s="66" t="s">
        <v>4050</v>
      </c>
      <c r="D1877" s="66" t="s">
        <v>2496</v>
      </c>
      <c r="E1877" s="66" t="s">
        <v>13869</v>
      </c>
      <c r="F1877" s="306"/>
    </row>
    <row r="1878" spans="1:6">
      <c r="A1878" s="66">
        <v>34623</v>
      </c>
      <c r="B1878" s="43" t="s">
        <v>18339</v>
      </c>
      <c r="C1878" s="66" t="s">
        <v>4050</v>
      </c>
      <c r="D1878" s="66" t="s">
        <v>2496</v>
      </c>
      <c r="E1878" s="66" t="s">
        <v>23886</v>
      </c>
      <c r="F1878" s="307"/>
    </row>
    <row r="1879" spans="1:6">
      <c r="A1879" s="66">
        <v>34628</v>
      </c>
      <c r="B1879" s="43" t="s">
        <v>18340</v>
      </c>
      <c r="C1879" s="66" t="s">
        <v>4050</v>
      </c>
      <c r="D1879" s="66" t="s">
        <v>2496</v>
      </c>
      <c r="E1879" s="66" t="s">
        <v>23887</v>
      </c>
      <c r="F1879" s="306"/>
    </row>
    <row r="1880" spans="1:6" ht="30">
      <c r="A1880" s="66">
        <v>34653</v>
      </c>
      <c r="B1880" s="43" t="s">
        <v>18341</v>
      </c>
      <c r="C1880" s="66" t="s">
        <v>4050</v>
      </c>
      <c r="D1880" s="66" t="s">
        <v>2496</v>
      </c>
      <c r="E1880" s="66" t="s">
        <v>14138</v>
      </c>
      <c r="F1880" s="307"/>
    </row>
    <row r="1881" spans="1:6" ht="30">
      <c r="A1881" s="66">
        <v>34688</v>
      </c>
      <c r="B1881" s="43" t="s">
        <v>18342</v>
      </c>
      <c r="C1881" s="66" t="s">
        <v>4050</v>
      </c>
      <c r="D1881" s="66" t="s">
        <v>2496</v>
      </c>
      <c r="E1881" s="66" t="s">
        <v>14041</v>
      </c>
      <c r="F1881" s="306"/>
    </row>
    <row r="1882" spans="1:6" ht="30">
      <c r="A1882" s="66">
        <v>34709</v>
      </c>
      <c r="B1882" s="43" t="s">
        <v>18343</v>
      </c>
      <c r="C1882" s="66" t="s">
        <v>4050</v>
      </c>
      <c r="D1882" s="66" t="s">
        <v>2496</v>
      </c>
      <c r="E1882" s="66" t="s">
        <v>23888</v>
      </c>
      <c r="F1882" s="307"/>
    </row>
    <row r="1883" spans="1:6">
      <c r="A1883" s="66">
        <v>34714</v>
      </c>
      <c r="B1883" s="43" t="s">
        <v>18344</v>
      </c>
      <c r="C1883" s="66" t="s">
        <v>4050</v>
      </c>
      <c r="D1883" s="66" t="s">
        <v>2496</v>
      </c>
      <c r="E1883" s="66" t="s">
        <v>23690</v>
      </c>
      <c r="F1883" s="306"/>
    </row>
    <row r="1884" spans="1:6" ht="30">
      <c r="A1884" s="66">
        <v>2388</v>
      </c>
      <c r="B1884" s="43" t="s">
        <v>18345</v>
      </c>
      <c r="C1884" s="66" t="s">
        <v>4050</v>
      </c>
      <c r="D1884" s="66" t="s">
        <v>2496</v>
      </c>
      <c r="E1884" s="66" t="s">
        <v>23889</v>
      </c>
      <c r="F1884" s="307"/>
    </row>
    <row r="1885" spans="1:6" ht="30">
      <c r="A1885" s="66">
        <v>34606</v>
      </c>
      <c r="B1885" s="43" t="s">
        <v>18346</v>
      </c>
      <c r="C1885" s="66" t="s">
        <v>4050</v>
      </c>
      <c r="D1885" s="66" t="s">
        <v>2496</v>
      </c>
      <c r="E1885" s="66" t="s">
        <v>22044</v>
      </c>
      <c r="F1885" s="306"/>
    </row>
    <row r="1886" spans="1:6" ht="30">
      <c r="A1886" s="66">
        <v>34689</v>
      </c>
      <c r="B1886" s="43" t="s">
        <v>18347</v>
      </c>
      <c r="C1886" s="66" t="s">
        <v>4050</v>
      </c>
      <c r="D1886" s="66" t="s">
        <v>2496</v>
      </c>
      <c r="E1886" s="66" t="s">
        <v>21702</v>
      </c>
      <c r="F1886" s="307"/>
    </row>
    <row r="1887" spans="1:6" ht="30">
      <c r="A1887" s="66">
        <v>2370</v>
      </c>
      <c r="B1887" s="43" t="s">
        <v>18348</v>
      </c>
      <c r="C1887" s="66" t="s">
        <v>4050</v>
      </c>
      <c r="D1887" s="66" t="s">
        <v>4049</v>
      </c>
      <c r="E1887" s="66" t="s">
        <v>19580</v>
      </c>
      <c r="F1887" s="306"/>
    </row>
    <row r="1888" spans="1:6" ht="30">
      <c r="A1888" s="66">
        <v>2386</v>
      </c>
      <c r="B1888" s="43" t="s">
        <v>18349</v>
      </c>
      <c r="C1888" s="66" t="s">
        <v>4050</v>
      </c>
      <c r="D1888" s="66" t="s">
        <v>2496</v>
      </c>
      <c r="E1888" s="66" t="s">
        <v>22609</v>
      </c>
      <c r="F1888" s="307"/>
    </row>
    <row r="1889" spans="1:6" ht="30">
      <c r="A1889" s="66">
        <v>2392</v>
      </c>
      <c r="B1889" s="43" t="s">
        <v>18350</v>
      </c>
      <c r="C1889" s="66" t="s">
        <v>4050</v>
      </c>
      <c r="D1889" s="66" t="s">
        <v>2496</v>
      </c>
      <c r="E1889" s="66" t="s">
        <v>23890</v>
      </c>
      <c r="F1889" s="306"/>
    </row>
    <row r="1890" spans="1:6" ht="30">
      <c r="A1890" s="66">
        <v>2373</v>
      </c>
      <c r="B1890" s="43" t="s">
        <v>18351</v>
      </c>
      <c r="C1890" s="66" t="s">
        <v>4050</v>
      </c>
      <c r="D1890" s="66" t="s">
        <v>2496</v>
      </c>
      <c r="E1890" s="66" t="s">
        <v>23891</v>
      </c>
      <c r="F1890" s="307"/>
    </row>
    <row r="1891" spans="1:6" ht="45">
      <c r="A1891" s="66">
        <v>39465</v>
      </c>
      <c r="B1891" s="43" t="s">
        <v>18352</v>
      </c>
      <c r="C1891" s="66" t="s">
        <v>4050</v>
      </c>
      <c r="D1891" s="66" t="s">
        <v>2496</v>
      </c>
      <c r="E1891" s="66" t="s">
        <v>23725</v>
      </c>
      <c r="F1891" s="306"/>
    </row>
    <row r="1892" spans="1:6" ht="45">
      <c r="A1892" s="66">
        <v>39466</v>
      </c>
      <c r="B1892" s="43" t="s">
        <v>18353</v>
      </c>
      <c r="C1892" s="66" t="s">
        <v>4050</v>
      </c>
      <c r="D1892" s="66" t="s">
        <v>2496</v>
      </c>
      <c r="E1892" s="66" t="s">
        <v>22474</v>
      </c>
      <c r="F1892" s="307"/>
    </row>
    <row r="1893" spans="1:6" ht="45">
      <c r="A1893" s="66">
        <v>39467</v>
      </c>
      <c r="B1893" s="43" t="s">
        <v>18354</v>
      </c>
      <c r="C1893" s="66" t="s">
        <v>4050</v>
      </c>
      <c r="D1893" s="66" t="s">
        <v>2496</v>
      </c>
      <c r="E1893" s="66" t="s">
        <v>23892</v>
      </c>
      <c r="F1893" s="306"/>
    </row>
    <row r="1894" spans="1:6" ht="45">
      <c r="A1894" s="66">
        <v>39468</v>
      </c>
      <c r="B1894" s="43" t="s">
        <v>18355</v>
      </c>
      <c r="C1894" s="66" t="s">
        <v>4050</v>
      </c>
      <c r="D1894" s="66" t="s">
        <v>2496</v>
      </c>
      <c r="E1894" s="66" t="s">
        <v>23893</v>
      </c>
      <c r="F1894" s="307"/>
    </row>
    <row r="1895" spans="1:6" ht="45">
      <c r="A1895" s="66">
        <v>39469</v>
      </c>
      <c r="B1895" s="43" t="s">
        <v>18356</v>
      </c>
      <c r="C1895" s="66" t="s">
        <v>4050</v>
      </c>
      <c r="D1895" s="66" t="s">
        <v>2496</v>
      </c>
      <c r="E1895" s="66" t="s">
        <v>22194</v>
      </c>
      <c r="F1895" s="306"/>
    </row>
    <row r="1896" spans="1:6" ht="45">
      <c r="A1896" s="66">
        <v>39470</v>
      </c>
      <c r="B1896" s="43" t="s">
        <v>18357</v>
      </c>
      <c r="C1896" s="66" t="s">
        <v>4050</v>
      </c>
      <c r="D1896" s="66" t="s">
        <v>2496</v>
      </c>
      <c r="E1896" s="66" t="s">
        <v>23894</v>
      </c>
      <c r="F1896" s="307"/>
    </row>
    <row r="1897" spans="1:6" ht="45">
      <c r="A1897" s="66">
        <v>39471</v>
      </c>
      <c r="B1897" s="43" t="s">
        <v>18358</v>
      </c>
      <c r="C1897" s="66" t="s">
        <v>4050</v>
      </c>
      <c r="D1897" s="66" t="s">
        <v>2496</v>
      </c>
      <c r="E1897" s="66" t="s">
        <v>22009</v>
      </c>
      <c r="F1897" s="306"/>
    </row>
    <row r="1898" spans="1:6" ht="45">
      <c r="A1898" s="66">
        <v>39472</v>
      </c>
      <c r="B1898" s="43" t="s">
        <v>18359</v>
      </c>
      <c r="C1898" s="66" t="s">
        <v>4050</v>
      </c>
      <c r="D1898" s="66" t="s">
        <v>2496</v>
      </c>
      <c r="E1898" s="66" t="s">
        <v>22616</v>
      </c>
      <c r="F1898" s="307"/>
    </row>
    <row r="1899" spans="1:6" ht="45">
      <c r="A1899" s="66">
        <v>39473</v>
      </c>
      <c r="B1899" s="43" t="s">
        <v>18360</v>
      </c>
      <c r="C1899" s="66" t="s">
        <v>4050</v>
      </c>
      <c r="D1899" s="66" t="s">
        <v>2496</v>
      </c>
      <c r="E1899" s="66" t="s">
        <v>23895</v>
      </c>
      <c r="F1899" s="306"/>
    </row>
    <row r="1900" spans="1:6" ht="45">
      <c r="A1900" s="66">
        <v>39474</v>
      </c>
      <c r="B1900" s="43" t="s">
        <v>18361</v>
      </c>
      <c r="C1900" s="66" t="s">
        <v>4050</v>
      </c>
      <c r="D1900" s="66" t="s">
        <v>2496</v>
      </c>
      <c r="E1900" s="66" t="s">
        <v>23896</v>
      </c>
      <c r="F1900" s="307"/>
    </row>
    <row r="1901" spans="1:6" ht="45">
      <c r="A1901" s="66">
        <v>39475</v>
      </c>
      <c r="B1901" s="43" t="s">
        <v>18362</v>
      </c>
      <c r="C1901" s="66" t="s">
        <v>4050</v>
      </c>
      <c r="D1901" s="66" t="s">
        <v>2496</v>
      </c>
      <c r="E1901" s="66" t="s">
        <v>23897</v>
      </c>
      <c r="F1901" s="306"/>
    </row>
    <row r="1902" spans="1:6" ht="45">
      <c r="A1902" s="66">
        <v>39476</v>
      </c>
      <c r="B1902" s="43" t="s">
        <v>18363</v>
      </c>
      <c r="C1902" s="66" t="s">
        <v>4050</v>
      </c>
      <c r="D1902" s="66" t="s">
        <v>2496</v>
      </c>
      <c r="E1902" s="66" t="s">
        <v>23898</v>
      </c>
      <c r="F1902" s="307"/>
    </row>
    <row r="1903" spans="1:6" ht="45">
      <c r="A1903" s="66">
        <v>39477</v>
      </c>
      <c r="B1903" s="43" t="s">
        <v>18364</v>
      </c>
      <c r="C1903" s="66" t="s">
        <v>4050</v>
      </c>
      <c r="D1903" s="66" t="s">
        <v>2496</v>
      </c>
      <c r="E1903" s="66" t="s">
        <v>22372</v>
      </c>
      <c r="F1903" s="306"/>
    </row>
    <row r="1904" spans="1:6" ht="45">
      <c r="A1904" s="66">
        <v>39478</v>
      </c>
      <c r="B1904" s="43" t="s">
        <v>18365</v>
      </c>
      <c r="C1904" s="66" t="s">
        <v>4050</v>
      </c>
      <c r="D1904" s="66" t="s">
        <v>2496</v>
      </c>
      <c r="E1904" s="66" t="s">
        <v>23899</v>
      </c>
      <c r="F1904" s="307"/>
    </row>
    <row r="1905" spans="1:6" ht="45">
      <c r="A1905" s="66">
        <v>39479</v>
      </c>
      <c r="B1905" s="43" t="s">
        <v>18366</v>
      </c>
      <c r="C1905" s="66" t="s">
        <v>4050</v>
      </c>
      <c r="D1905" s="66" t="s">
        <v>2496</v>
      </c>
      <c r="E1905" s="66" t="s">
        <v>23900</v>
      </c>
      <c r="F1905" s="306"/>
    </row>
    <row r="1906" spans="1:6" ht="45">
      <c r="A1906" s="66">
        <v>39480</v>
      </c>
      <c r="B1906" s="43" t="s">
        <v>18367</v>
      </c>
      <c r="C1906" s="66" t="s">
        <v>4050</v>
      </c>
      <c r="D1906" s="66" t="s">
        <v>2496</v>
      </c>
      <c r="E1906" s="66" t="s">
        <v>23901</v>
      </c>
      <c r="F1906" s="307"/>
    </row>
    <row r="1907" spans="1:6" ht="30">
      <c r="A1907" s="66">
        <v>39459</v>
      </c>
      <c r="B1907" s="43" t="s">
        <v>18368</v>
      </c>
      <c r="C1907" s="66" t="s">
        <v>4050</v>
      </c>
      <c r="D1907" s="66" t="s">
        <v>2496</v>
      </c>
      <c r="E1907" s="66" t="s">
        <v>23902</v>
      </c>
      <c r="F1907" s="306"/>
    </row>
    <row r="1908" spans="1:6" ht="30">
      <c r="A1908" s="66">
        <v>39445</v>
      </c>
      <c r="B1908" s="43" t="s">
        <v>18369</v>
      </c>
      <c r="C1908" s="66" t="s">
        <v>4050</v>
      </c>
      <c r="D1908" s="66" t="s">
        <v>2496</v>
      </c>
      <c r="E1908" s="66" t="s">
        <v>23903</v>
      </c>
      <c r="F1908" s="307"/>
    </row>
    <row r="1909" spans="1:6" ht="30">
      <c r="A1909" s="66">
        <v>39446</v>
      </c>
      <c r="B1909" s="43" t="s">
        <v>18370</v>
      </c>
      <c r="C1909" s="66" t="s">
        <v>4050</v>
      </c>
      <c r="D1909" s="66" t="s">
        <v>2496</v>
      </c>
      <c r="E1909" s="66" t="s">
        <v>23904</v>
      </c>
      <c r="F1909" s="306"/>
    </row>
    <row r="1910" spans="1:6" ht="30">
      <c r="A1910" s="66">
        <v>39447</v>
      </c>
      <c r="B1910" s="43" t="s">
        <v>18371</v>
      </c>
      <c r="C1910" s="66" t="s">
        <v>4050</v>
      </c>
      <c r="D1910" s="66" t="s">
        <v>2496</v>
      </c>
      <c r="E1910" s="66" t="s">
        <v>23905</v>
      </c>
      <c r="F1910" s="307"/>
    </row>
    <row r="1911" spans="1:6" ht="30">
      <c r="A1911" s="66">
        <v>39448</v>
      </c>
      <c r="B1911" s="43" t="s">
        <v>18372</v>
      </c>
      <c r="C1911" s="66" t="s">
        <v>4050</v>
      </c>
      <c r="D1911" s="66" t="s">
        <v>2496</v>
      </c>
      <c r="E1911" s="66" t="s">
        <v>23906</v>
      </c>
      <c r="F1911" s="306"/>
    </row>
    <row r="1912" spans="1:6" ht="30">
      <c r="A1912" s="66">
        <v>39450</v>
      </c>
      <c r="B1912" s="43" t="s">
        <v>18373</v>
      </c>
      <c r="C1912" s="66" t="s">
        <v>4050</v>
      </c>
      <c r="D1912" s="66" t="s">
        <v>2496</v>
      </c>
      <c r="E1912" s="66" t="s">
        <v>23907</v>
      </c>
      <c r="F1912" s="307"/>
    </row>
    <row r="1913" spans="1:6" ht="30">
      <c r="A1913" s="66">
        <v>39451</v>
      </c>
      <c r="B1913" s="43" t="s">
        <v>18374</v>
      </c>
      <c r="C1913" s="66" t="s">
        <v>4050</v>
      </c>
      <c r="D1913" s="66" t="s">
        <v>2496</v>
      </c>
      <c r="E1913" s="66" t="s">
        <v>23908</v>
      </c>
      <c r="F1913" s="306"/>
    </row>
    <row r="1914" spans="1:6" ht="30">
      <c r="A1914" s="66">
        <v>39452</v>
      </c>
      <c r="B1914" s="43" t="s">
        <v>18375</v>
      </c>
      <c r="C1914" s="66" t="s">
        <v>4050</v>
      </c>
      <c r="D1914" s="66" t="s">
        <v>2496</v>
      </c>
      <c r="E1914" s="66" t="s">
        <v>23909</v>
      </c>
      <c r="F1914" s="307"/>
    </row>
    <row r="1915" spans="1:6" ht="30">
      <c r="A1915" s="66">
        <v>39523</v>
      </c>
      <c r="B1915" s="43" t="s">
        <v>18376</v>
      </c>
      <c r="C1915" s="66" t="s">
        <v>4050</v>
      </c>
      <c r="D1915" s="66" t="s">
        <v>2496</v>
      </c>
      <c r="E1915" s="66" t="s">
        <v>23910</v>
      </c>
      <c r="F1915" s="306"/>
    </row>
    <row r="1916" spans="1:6" ht="30">
      <c r="A1916" s="66">
        <v>39449</v>
      </c>
      <c r="B1916" s="43" t="s">
        <v>18377</v>
      </c>
      <c r="C1916" s="66" t="s">
        <v>4050</v>
      </c>
      <c r="D1916" s="66" t="s">
        <v>2496</v>
      </c>
      <c r="E1916" s="66" t="s">
        <v>23911</v>
      </c>
      <c r="F1916" s="307"/>
    </row>
    <row r="1917" spans="1:6" ht="30">
      <c r="A1917" s="66">
        <v>39455</v>
      </c>
      <c r="B1917" s="43" t="s">
        <v>18378</v>
      </c>
      <c r="C1917" s="66" t="s">
        <v>4050</v>
      </c>
      <c r="D1917" s="66" t="s">
        <v>2496</v>
      </c>
      <c r="E1917" s="66" t="s">
        <v>23912</v>
      </c>
      <c r="F1917" s="306"/>
    </row>
    <row r="1918" spans="1:6" ht="30">
      <c r="A1918" s="66">
        <v>39456</v>
      </c>
      <c r="B1918" s="43" t="s">
        <v>18379</v>
      </c>
      <c r="C1918" s="66" t="s">
        <v>4050</v>
      </c>
      <c r="D1918" s="66" t="s">
        <v>2496</v>
      </c>
      <c r="E1918" s="66" t="s">
        <v>23913</v>
      </c>
      <c r="F1918" s="307"/>
    </row>
    <row r="1919" spans="1:6" ht="30">
      <c r="A1919" s="66">
        <v>39457</v>
      </c>
      <c r="B1919" s="43" t="s">
        <v>18380</v>
      </c>
      <c r="C1919" s="66" t="s">
        <v>4050</v>
      </c>
      <c r="D1919" s="66" t="s">
        <v>2496</v>
      </c>
      <c r="E1919" s="66" t="s">
        <v>23914</v>
      </c>
      <c r="F1919" s="306"/>
    </row>
    <row r="1920" spans="1:6" ht="30">
      <c r="A1920" s="66">
        <v>39458</v>
      </c>
      <c r="B1920" s="43" t="s">
        <v>18381</v>
      </c>
      <c r="C1920" s="66" t="s">
        <v>4050</v>
      </c>
      <c r="D1920" s="66" t="s">
        <v>2496</v>
      </c>
      <c r="E1920" s="66" t="s">
        <v>23915</v>
      </c>
      <c r="F1920" s="307"/>
    </row>
    <row r="1921" spans="1:6" ht="30">
      <c r="A1921" s="66">
        <v>39464</v>
      </c>
      <c r="B1921" s="43" t="s">
        <v>18382</v>
      </c>
      <c r="C1921" s="66" t="s">
        <v>4050</v>
      </c>
      <c r="D1921" s="66" t="s">
        <v>2496</v>
      </c>
      <c r="E1921" s="66" t="s">
        <v>23916</v>
      </c>
      <c r="F1921" s="306"/>
    </row>
    <row r="1922" spans="1:6" ht="30">
      <c r="A1922" s="66">
        <v>39460</v>
      </c>
      <c r="B1922" s="43" t="s">
        <v>18383</v>
      </c>
      <c r="C1922" s="66" t="s">
        <v>4050</v>
      </c>
      <c r="D1922" s="66" t="s">
        <v>2496</v>
      </c>
      <c r="E1922" s="66" t="s">
        <v>23917</v>
      </c>
      <c r="F1922" s="307"/>
    </row>
    <row r="1923" spans="1:6" ht="30">
      <c r="A1923" s="66">
        <v>39461</v>
      </c>
      <c r="B1923" s="43" t="s">
        <v>18384</v>
      </c>
      <c r="C1923" s="66" t="s">
        <v>4050</v>
      </c>
      <c r="D1923" s="66" t="s">
        <v>2496</v>
      </c>
      <c r="E1923" s="66" t="s">
        <v>23918</v>
      </c>
      <c r="F1923" s="306"/>
    </row>
    <row r="1924" spans="1:6" ht="30">
      <c r="A1924" s="66">
        <v>39462</v>
      </c>
      <c r="B1924" s="43" t="s">
        <v>18385</v>
      </c>
      <c r="C1924" s="66" t="s">
        <v>4050</v>
      </c>
      <c r="D1924" s="66" t="s">
        <v>2496</v>
      </c>
      <c r="E1924" s="66" t="s">
        <v>23919</v>
      </c>
      <c r="F1924" s="307"/>
    </row>
    <row r="1925" spans="1:6" ht="30">
      <c r="A1925" s="66">
        <v>39463</v>
      </c>
      <c r="B1925" s="43" t="s">
        <v>18386</v>
      </c>
      <c r="C1925" s="66" t="s">
        <v>4050</v>
      </c>
      <c r="D1925" s="66" t="s">
        <v>2496</v>
      </c>
      <c r="E1925" s="66" t="s">
        <v>23920</v>
      </c>
      <c r="F1925" s="306"/>
    </row>
    <row r="1926" spans="1:6" ht="45">
      <c r="A1926" s="66">
        <v>26039</v>
      </c>
      <c r="B1926" s="43" t="s">
        <v>18387</v>
      </c>
      <c r="C1926" s="66" t="s">
        <v>4050</v>
      </c>
      <c r="D1926" s="66" t="s">
        <v>4052</v>
      </c>
      <c r="E1926" s="66" t="s">
        <v>22694</v>
      </c>
      <c r="F1926" s="307"/>
    </row>
    <row r="1927" spans="1:6" ht="45">
      <c r="A1927" s="66">
        <v>2401</v>
      </c>
      <c r="B1927" s="43" t="s">
        <v>18388</v>
      </c>
      <c r="C1927" s="66" t="s">
        <v>4050</v>
      </c>
      <c r="D1927" s="66" t="s">
        <v>4052</v>
      </c>
      <c r="E1927" s="66" t="s">
        <v>22695</v>
      </c>
      <c r="F1927" s="306"/>
    </row>
    <row r="1928" spans="1:6" ht="45">
      <c r="A1928" s="66">
        <v>38870</v>
      </c>
      <c r="B1928" s="43" t="s">
        <v>18389</v>
      </c>
      <c r="C1928" s="66" t="s">
        <v>4050</v>
      </c>
      <c r="D1928" s="66" t="s">
        <v>4052</v>
      </c>
      <c r="E1928" s="66" t="s">
        <v>22429</v>
      </c>
      <c r="F1928" s="307"/>
    </row>
    <row r="1929" spans="1:6" ht="45">
      <c r="A1929" s="66">
        <v>38869</v>
      </c>
      <c r="B1929" s="43" t="s">
        <v>18390</v>
      </c>
      <c r="C1929" s="66" t="s">
        <v>4050</v>
      </c>
      <c r="D1929" s="66" t="s">
        <v>4052</v>
      </c>
      <c r="E1929" s="66" t="s">
        <v>26990</v>
      </c>
      <c r="F1929" s="306"/>
    </row>
    <row r="1930" spans="1:6" ht="45">
      <c r="A1930" s="66">
        <v>38872</v>
      </c>
      <c r="B1930" s="43" t="s">
        <v>18391</v>
      </c>
      <c r="C1930" s="66" t="s">
        <v>4050</v>
      </c>
      <c r="D1930" s="66" t="s">
        <v>4052</v>
      </c>
      <c r="E1930" s="66" t="s">
        <v>29692</v>
      </c>
      <c r="F1930" s="307"/>
    </row>
    <row r="1931" spans="1:6" ht="45">
      <c r="A1931" s="66">
        <v>38871</v>
      </c>
      <c r="B1931" s="43" t="s">
        <v>18392</v>
      </c>
      <c r="C1931" s="66" t="s">
        <v>4050</v>
      </c>
      <c r="D1931" s="66" t="s">
        <v>4052</v>
      </c>
      <c r="E1931" s="66" t="s">
        <v>24736</v>
      </c>
      <c r="F1931" s="306"/>
    </row>
    <row r="1932" spans="1:6" ht="45">
      <c r="A1932" s="66">
        <v>39283</v>
      </c>
      <c r="B1932" s="43" t="s">
        <v>18393</v>
      </c>
      <c r="C1932" s="66" t="s">
        <v>4050</v>
      </c>
      <c r="D1932" s="66" t="s">
        <v>4052</v>
      </c>
      <c r="E1932" s="66" t="s">
        <v>29693</v>
      </c>
      <c r="F1932" s="307"/>
    </row>
    <row r="1933" spans="1:6" ht="45">
      <c r="A1933" s="66">
        <v>39284</v>
      </c>
      <c r="B1933" s="43" t="s">
        <v>18394</v>
      </c>
      <c r="C1933" s="66" t="s">
        <v>4050</v>
      </c>
      <c r="D1933" s="66" t="s">
        <v>4052</v>
      </c>
      <c r="E1933" s="66" t="s">
        <v>25214</v>
      </c>
      <c r="F1933" s="306"/>
    </row>
    <row r="1934" spans="1:6" ht="45">
      <c r="A1934" s="66">
        <v>39285</v>
      </c>
      <c r="B1934" s="43" t="s">
        <v>18395</v>
      </c>
      <c r="C1934" s="66" t="s">
        <v>4050</v>
      </c>
      <c r="D1934" s="66" t="s">
        <v>4052</v>
      </c>
      <c r="E1934" s="66" t="s">
        <v>29694</v>
      </c>
      <c r="F1934" s="307"/>
    </row>
    <row r="1935" spans="1:6" ht="45">
      <c r="A1935" s="66">
        <v>39286</v>
      </c>
      <c r="B1935" s="43" t="s">
        <v>18396</v>
      </c>
      <c r="C1935" s="66" t="s">
        <v>4050</v>
      </c>
      <c r="D1935" s="66" t="s">
        <v>4052</v>
      </c>
      <c r="E1935" s="66" t="s">
        <v>29695</v>
      </c>
      <c r="F1935" s="306"/>
    </row>
    <row r="1936" spans="1:6" ht="45">
      <c r="A1936" s="66">
        <v>39287</v>
      </c>
      <c r="B1936" s="43" t="s">
        <v>18397</v>
      </c>
      <c r="C1936" s="66" t="s">
        <v>4050</v>
      </c>
      <c r="D1936" s="66" t="s">
        <v>4052</v>
      </c>
      <c r="E1936" s="66" t="s">
        <v>29696</v>
      </c>
      <c r="F1936" s="307"/>
    </row>
    <row r="1937" spans="1:6" ht="45">
      <c r="A1937" s="66">
        <v>39288</v>
      </c>
      <c r="B1937" s="43" t="s">
        <v>18398</v>
      </c>
      <c r="C1937" s="66" t="s">
        <v>4050</v>
      </c>
      <c r="D1937" s="66" t="s">
        <v>4052</v>
      </c>
      <c r="E1937" s="66" t="s">
        <v>29697</v>
      </c>
      <c r="F1937" s="306"/>
    </row>
    <row r="1938" spans="1:6" ht="45">
      <c r="A1938" s="66">
        <v>2414</v>
      </c>
      <c r="B1938" s="43" t="s">
        <v>18399</v>
      </c>
      <c r="C1938" s="66" t="s">
        <v>4051</v>
      </c>
      <c r="D1938" s="66" t="s">
        <v>4052</v>
      </c>
      <c r="E1938" s="66" t="s">
        <v>29698</v>
      </c>
      <c r="F1938" s="307"/>
    </row>
    <row r="1939" spans="1:6" ht="45">
      <c r="A1939" s="66">
        <v>2413</v>
      </c>
      <c r="B1939" s="43" t="s">
        <v>18400</v>
      </c>
      <c r="C1939" s="66" t="s">
        <v>4051</v>
      </c>
      <c r="D1939" s="66" t="s">
        <v>4052</v>
      </c>
      <c r="E1939" s="66" t="s">
        <v>29699</v>
      </c>
      <c r="F1939" s="306"/>
    </row>
    <row r="1940" spans="1:6" ht="45">
      <c r="A1940" s="66">
        <v>2405</v>
      </c>
      <c r="B1940" s="43" t="s">
        <v>18401</v>
      </c>
      <c r="C1940" s="66" t="s">
        <v>4051</v>
      </c>
      <c r="D1940" s="66" t="s">
        <v>4052</v>
      </c>
      <c r="E1940" s="66" t="s">
        <v>29700</v>
      </c>
      <c r="F1940" s="307"/>
    </row>
    <row r="1941" spans="1:6" ht="45">
      <c r="A1941" s="66">
        <v>13361</v>
      </c>
      <c r="B1941" s="43" t="s">
        <v>18402</v>
      </c>
      <c r="C1941" s="66" t="s">
        <v>4051</v>
      </c>
      <c r="D1941" s="66" t="s">
        <v>4052</v>
      </c>
      <c r="E1941" s="66" t="s">
        <v>28339</v>
      </c>
      <c r="F1941" s="306"/>
    </row>
    <row r="1942" spans="1:6" ht="45">
      <c r="A1942" s="66">
        <v>11987</v>
      </c>
      <c r="B1942" s="43" t="s">
        <v>18403</v>
      </c>
      <c r="C1942" s="66" t="s">
        <v>4051</v>
      </c>
      <c r="D1942" s="66" t="s">
        <v>4052</v>
      </c>
      <c r="E1942" s="66" t="s">
        <v>29701</v>
      </c>
      <c r="F1942" s="307"/>
    </row>
    <row r="1943" spans="1:6" ht="45">
      <c r="A1943" s="66">
        <v>2416</v>
      </c>
      <c r="B1943" s="43" t="s">
        <v>18404</v>
      </c>
      <c r="C1943" s="66" t="s">
        <v>4051</v>
      </c>
      <c r="D1943" s="66" t="s">
        <v>4052</v>
      </c>
      <c r="E1943" s="66" t="s">
        <v>25211</v>
      </c>
      <c r="F1943" s="306"/>
    </row>
    <row r="1944" spans="1:6" ht="45">
      <c r="A1944" s="66">
        <v>2412</v>
      </c>
      <c r="B1944" s="43" t="s">
        <v>18405</v>
      </c>
      <c r="C1944" s="66" t="s">
        <v>4051</v>
      </c>
      <c r="D1944" s="66" t="s">
        <v>4052</v>
      </c>
      <c r="E1944" s="66" t="s">
        <v>27582</v>
      </c>
      <c r="F1944" s="307"/>
    </row>
    <row r="1945" spans="1:6" ht="45">
      <c r="A1945" s="66">
        <v>2411</v>
      </c>
      <c r="B1945" s="43" t="s">
        <v>18406</v>
      </c>
      <c r="C1945" s="66" t="s">
        <v>4051</v>
      </c>
      <c r="D1945" s="66" t="s">
        <v>4052</v>
      </c>
      <c r="E1945" s="66" t="s">
        <v>28339</v>
      </c>
      <c r="F1945" s="306"/>
    </row>
    <row r="1946" spans="1:6" ht="45">
      <c r="A1946" s="66">
        <v>2406</v>
      </c>
      <c r="B1946" s="43" t="s">
        <v>18407</v>
      </c>
      <c r="C1946" s="66" t="s">
        <v>4051</v>
      </c>
      <c r="D1946" s="66" t="s">
        <v>4052</v>
      </c>
      <c r="E1946" s="66" t="s">
        <v>29702</v>
      </c>
      <c r="F1946" s="307"/>
    </row>
    <row r="1947" spans="1:6" ht="60">
      <c r="A1947" s="66">
        <v>10571</v>
      </c>
      <c r="B1947" s="43" t="s">
        <v>18408</v>
      </c>
      <c r="C1947" s="66" t="s">
        <v>4051</v>
      </c>
      <c r="D1947" s="66" t="s">
        <v>4052</v>
      </c>
      <c r="E1947" s="66" t="s">
        <v>29703</v>
      </c>
      <c r="F1947" s="306"/>
    </row>
    <row r="1948" spans="1:6" ht="60">
      <c r="A1948" s="66">
        <v>11985</v>
      </c>
      <c r="B1948" s="43" t="s">
        <v>18409</v>
      </c>
      <c r="C1948" s="66" t="s">
        <v>4051</v>
      </c>
      <c r="D1948" s="66" t="s">
        <v>4052</v>
      </c>
      <c r="E1948" s="66" t="s">
        <v>29704</v>
      </c>
      <c r="F1948" s="307"/>
    </row>
    <row r="1949" spans="1:6" ht="45">
      <c r="A1949" s="66">
        <v>2410</v>
      </c>
      <c r="B1949" s="43" t="s">
        <v>18410</v>
      </c>
      <c r="C1949" s="66" t="s">
        <v>4051</v>
      </c>
      <c r="D1949" s="66" t="s">
        <v>4052</v>
      </c>
      <c r="E1949" s="66" t="s">
        <v>24698</v>
      </c>
      <c r="F1949" s="306"/>
    </row>
    <row r="1950" spans="1:6" ht="45">
      <c r="A1950" s="66">
        <v>2417</v>
      </c>
      <c r="B1950" s="43" t="s">
        <v>18411</v>
      </c>
      <c r="C1950" s="66" t="s">
        <v>4051</v>
      </c>
      <c r="D1950" s="66" t="s">
        <v>4052</v>
      </c>
      <c r="E1950" s="66" t="s">
        <v>29705</v>
      </c>
      <c r="F1950" s="307"/>
    </row>
    <row r="1951" spans="1:6" ht="45">
      <c r="A1951" s="66">
        <v>2415</v>
      </c>
      <c r="B1951" s="43" t="s">
        <v>18412</v>
      </c>
      <c r="C1951" s="66" t="s">
        <v>4051</v>
      </c>
      <c r="D1951" s="66" t="s">
        <v>4052</v>
      </c>
      <c r="E1951" s="66" t="s">
        <v>24933</v>
      </c>
      <c r="F1951" s="306"/>
    </row>
    <row r="1952" spans="1:6" ht="45">
      <c r="A1952" s="66">
        <v>13360</v>
      </c>
      <c r="B1952" s="43" t="s">
        <v>18413</v>
      </c>
      <c r="C1952" s="66" t="s">
        <v>4051</v>
      </c>
      <c r="D1952" s="66" t="s">
        <v>4052</v>
      </c>
      <c r="E1952" s="66" t="s">
        <v>24933</v>
      </c>
      <c r="F1952" s="307"/>
    </row>
    <row r="1953" spans="1:6" ht="45">
      <c r="A1953" s="66">
        <v>11983</v>
      </c>
      <c r="B1953" s="43" t="s">
        <v>18414</v>
      </c>
      <c r="C1953" s="66" t="s">
        <v>4051</v>
      </c>
      <c r="D1953" s="66" t="s">
        <v>4052</v>
      </c>
      <c r="E1953" s="66" t="s">
        <v>29706</v>
      </c>
      <c r="F1953" s="306"/>
    </row>
    <row r="1954" spans="1:6" ht="45">
      <c r="A1954" s="66">
        <v>11986</v>
      </c>
      <c r="B1954" s="43" t="s">
        <v>18415</v>
      </c>
      <c r="C1954" s="66" t="s">
        <v>4051</v>
      </c>
      <c r="D1954" s="66" t="s">
        <v>4052</v>
      </c>
      <c r="E1954" s="66" t="s">
        <v>29707</v>
      </c>
      <c r="F1954" s="307"/>
    </row>
    <row r="1955" spans="1:6" ht="60">
      <c r="A1955" s="66">
        <v>25976</v>
      </c>
      <c r="B1955" s="43" t="s">
        <v>18416</v>
      </c>
      <c r="C1955" s="66" t="s">
        <v>4051</v>
      </c>
      <c r="D1955" s="66" t="s">
        <v>2496</v>
      </c>
      <c r="E1955" s="66" t="s">
        <v>29708</v>
      </c>
      <c r="F1955" s="306"/>
    </row>
    <row r="1956" spans="1:6" ht="30">
      <c r="A1956" s="66">
        <v>10629</v>
      </c>
      <c r="B1956" s="43" t="s">
        <v>18417</v>
      </c>
      <c r="C1956" s="66" t="s">
        <v>4051</v>
      </c>
      <c r="D1956" s="66" t="s">
        <v>2496</v>
      </c>
      <c r="E1956" s="66" t="s">
        <v>29709</v>
      </c>
      <c r="F1956" s="307"/>
    </row>
    <row r="1957" spans="1:6" ht="45">
      <c r="A1957" s="66">
        <v>10698</v>
      </c>
      <c r="B1957" s="43" t="s">
        <v>18418</v>
      </c>
      <c r="C1957" s="66" t="s">
        <v>4051</v>
      </c>
      <c r="D1957" s="66" t="s">
        <v>2496</v>
      </c>
      <c r="E1957" s="66" t="s">
        <v>24110</v>
      </c>
      <c r="F1957" s="306"/>
    </row>
    <row r="1958" spans="1:6" ht="60">
      <c r="A1958" s="66">
        <v>40521</v>
      </c>
      <c r="B1958" s="43" t="s">
        <v>18419</v>
      </c>
      <c r="C1958" s="66" t="s">
        <v>4050</v>
      </c>
      <c r="D1958" s="66" t="s">
        <v>2496</v>
      </c>
      <c r="E1958" s="66" t="s">
        <v>29710</v>
      </c>
      <c r="F1958" s="307"/>
    </row>
    <row r="1959" spans="1:6" ht="45">
      <c r="A1959" s="66">
        <v>2432</v>
      </c>
      <c r="B1959" s="43" t="s">
        <v>18420</v>
      </c>
      <c r="C1959" s="66" t="s">
        <v>4050</v>
      </c>
      <c r="D1959" s="66" t="s">
        <v>2496</v>
      </c>
      <c r="E1959" s="66" t="s">
        <v>29711</v>
      </c>
      <c r="F1959" s="306"/>
    </row>
    <row r="1960" spans="1:6" ht="45">
      <c r="A1960" s="66">
        <v>2418</v>
      </c>
      <c r="B1960" s="43" t="s">
        <v>18421</v>
      </c>
      <c r="C1960" s="66" t="s">
        <v>4050</v>
      </c>
      <c r="D1960" s="66" t="s">
        <v>4049</v>
      </c>
      <c r="E1960" s="66" t="s">
        <v>10229</v>
      </c>
      <c r="F1960" s="307"/>
    </row>
    <row r="1961" spans="1:6" ht="45">
      <c r="A1961" s="66">
        <v>2433</v>
      </c>
      <c r="B1961" s="43" t="s">
        <v>18422</v>
      </c>
      <c r="C1961" s="66" t="s">
        <v>4050</v>
      </c>
      <c r="D1961" s="66" t="s">
        <v>2496</v>
      </c>
      <c r="E1961" s="66" t="s">
        <v>13941</v>
      </c>
      <c r="F1961" s="306"/>
    </row>
    <row r="1962" spans="1:6" ht="45">
      <c r="A1962" s="66">
        <v>2420</v>
      </c>
      <c r="B1962" s="43" t="s">
        <v>18423</v>
      </c>
      <c r="C1962" s="66" t="s">
        <v>4050</v>
      </c>
      <c r="D1962" s="66" t="s">
        <v>2496</v>
      </c>
      <c r="E1962" s="66" t="s">
        <v>22476</v>
      </c>
      <c r="F1962" s="307"/>
    </row>
    <row r="1963" spans="1:6" ht="45">
      <c r="A1963" s="66">
        <v>2421</v>
      </c>
      <c r="B1963" s="43" t="s">
        <v>18424</v>
      </c>
      <c r="C1963" s="66" t="s">
        <v>4050</v>
      </c>
      <c r="D1963" s="66" t="s">
        <v>2496</v>
      </c>
      <c r="E1963" s="66" t="s">
        <v>29712</v>
      </c>
      <c r="F1963" s="306"/>
    </row>
    <row r="1964" spans="1:6" ht="45">
      <c r="A1964" s="66">
        <v>11447</v>
      </c>
      <c r="B1964" s="43" t="s">
        <v>18425</v>
      </c>
      <c r="C1964" s="66" t="s">
        <v>4050</v>
      </c>
      <c r="D1964" s="66" t="s">
        <v>2496</v>
      </c>
      <c r="E1964" s="66" t="s">
        <v>22452</v>
      </c>
      <c r="F1964" s="307"/>
    </row>
    <row r="1965" spans="1:6" ht="45">
      <c r="A1965" s="66">
        <v>2429</v>
      </c>
      <c r="B1965" s="43" t="s">
        <v>18426</v>
      </c>
      <c r="C1965" s="66" t="s">
        <v>4050</v>
      </c>
      <c r="D1965" s="66" t="s">
        <v>2496</v>
      </c>
      <c r="E1965" s="66" t="s">
        <v>29713</v>
      </c>
      <c r="F1965" s="306"/>
    </row>
    <row r="1966" spans="1:6" ht="30">
      <c r="A1966" s="66">
        <v>11449</v>
      </c>
      <c r="B1966" s="43" t="s">
        <v>18427</v>
      </c>
      <c r="C1966" s="66" t="s">
        <v>4050</v>
      </c>
      <c r="D1966" s="66" t="s">
        <v>2496</v>
      </c>
      <c r="E1966" s="66" t="s">
        <v>29714</v>
      </c>
      <c r="F1966" s="307"/>
    </row>
    <row r="1967" spans="1:6" ht="45">
      <c r="A1967" s="66">
        <v>11451</v>
      </c>
      <c r="B1967" s="43" t="s">
        <v>18428</v>
      </c>
      <c r="C1967" s="66" t="s">
        <v>4050</v>
      </c>
      <c r="D1967" s="66" t="s">
        <v>2496</v>
      </c>
      <c r="E1967" s="66" t="s">
        <v>29308</v>
      </c>
      <c r="F1967" s="306"/>
    </row>
    <row r="1968" spans="1:6" ht="30">
      <c r="A1968" s="66">
        <v>11116</v>
      </c>
      <c r="B1968" s="43" t="s">
        <v>18429</v>
      </c>
      <c r="C1968" s="66" t="s">
        <v>4050</v>
      </c>
      <c r="D1968" s="66" t="s">
        <v>2496</v>
      </c>
      <c r="E1968" s="66" t="s">
        <v>29715</v>
      </c>
      <c r="F1968" s="307"/>
    </row>
    <row r="1969" spans="1:6" ht="30">
      <c r="A1969" s="66">
        <v>38411</v>
      </c>
      <c r="B1969" s="43" t="s">
        <v>18430</v>
      </c>
      <c r="C1969" s="66" t="s">
        <v>4050</v>
      </c>
      <c r="D1969" s="66" t="s">
        <v>2496</v>
      </c>
      <c r="E1969" s="66" t="s">
        <v>24980</v>
      </c>
      <c r="F1969" s="306"/>
    </row>
    <row r="1970" spans="1:6" ht="30">
      <c r="A1970" s="66">
        <v>1370</v>
      </c>
      <c r="B1970" s="43" t="s">
        <v>18431</v>
      </c>
      <c r="C1970" s="66" t="s">
        <v>4050</v>
      </c>
      <c r="D1970" s="66" t="s">
        <v>2496</v>
      </c>
      <c r="E1970" s="66" t="s">
        <v>14002</v>
      </c>
      <c r="F1970" s="307"/>
    </row>
    <row r="1971" spans="1:6" ht="30">
      <c r="A1971" s="66">
        <v>38189</v>
      </c>
      <c r="B1971" s="43" t="s">
        <v>18432</v>
      </c>
      <c r="C1971" s="66" t="s">
        <v>4050</v>
      </c>
      <c r="D1971" s="66" t="s">
        <v>2496</v>
      </c>
      <c r="E1971" s="66" t="s">
        <v>29716</v>
      </c>
      <c r="F1971" s="306"/>
    </row>
    <row r="1972" spans="1:6" ht="30">
      <c r="A1972" s="66">
        <v>38190</v>
      </c>
      <c r="B1972" s="43" t="s">
        <v>18433</v>
      </c>
      <c r="C1972" s="66" t="s">
        <v>4050</v>
      </c>
      <c r="D1972" s="66" t="s">
        <v>2496</v>
      </c>
      <c r="E1972" s="66" t="s">
        <v>29717</v>
      </c>
      <c r="F1972" s="307"/>
    </row>
    <row r="1973" spans="1:6" ht="45">
      <c r="A1973" s="66">
        <v>36516</v>
      </c>
      <c r="B1973" s="43" t="s">
        <v>18434</v>
      </c>
      <c r="C1973" s="66" t="s">
        <v>4050</v>
      </c>
      <c r="D1973" s="66" t="s">
        <v>4052</v>
      </c>
      <c r="E1973" s="66" t="s">
        <v>29718</v>
      </c>
      <c r="F1973" s="306"/>
    </row>
    <row r="1974" spans="1:6">
      <c r="A1974" s="66">
        <v>34777</v>
      </c>
      <c r="B1974" s="43" t="s">
        <v>18435</v>
      </c>
      <c r="C1974" s="66" t="s">
        <v>4050</v>
      </c>
      <c r="D1974" s="66" t="s">
        <v>2496</v>
      </c>
      <c r="E1974" s="66" t="s">
        <v>13398</v>
      </c>
      <c r="F1974" s="307"/>
    </row>
    <row r="1975" spans="1:6">
      <c r="A1975" s="66">
        <v>7273</v>
      </c>
      <c r="B1975" s="43" t="s">
        <v>18436</v>
      </c>
      <c r="C1975" s="66" t="s">
        <v>4050</v>
      </c>
      <c r="D1975" s="66" t="s">
        <v>2496</v>
      </c>
      <c r="E1975" s="66" t="s">
        <v>13874</v>
      </c>
      <c r="F1975" s="306"/>
    </row>
    <row r="1976" spans="1:6">
      <c r="A1976" s="66">
        <v>7272</v>
      </c>
      <c r="B1976" s="43" t="s">
        <v>18437</v>
      </c>
      <c r="C1976" s="66" t="s">
        <v>4050</v>
      </c>
      <c r="D1976" s="66" t="s">
        <v>2496</v>
      </c>
      <c r="E1976" s="66" t="s">
        <v>8814</v>
      </c>
      <c r="F1976" s="307"/>
    </row>
    <row r="1977" spans="1:6" ht="30">
      <c r="A1977" s="66">
        <v>10605</v>
      </c>
      <c r="B1977" s="43" t="s">
        <v>18438</v>
      </c>
      <c r="C1977" s="66" t="s">
        <v>4050</v>
      </c>
      <c r="D1977" s="66" t="s">
        <v>2496</v>
      </c>
      <c r="E1977" s="66" t="s">
        <v>9013</v>
      </c>
      <c r="F1977" s="306"/>
    </row>
    <row r="1978" spans="1:6" ht="30">
      <c r="A1978" s="66">
        <v>10604</v>
      </c>
      <c r="B1978" s="43" t="s">
        <v>18439</v>
      </c>
      <c r="C1978" s="66" t="s">
        <v>4050</v>
      </c>
      <c r="D1978" s="66" t="s">
        <v>2496</v>
      </c>
      <c r="E1978" s="66" t="s">
        <v>8621</v>
      </c>
      <c r="F1978" s="307"/>
    </row>
    <row r="1979" spans="1:6" ht="30">
      <c r="A1979" s="66">
        <v>672</v>
      </c>
      <c r="B1979" s="43" t="s">
        <v>18440</v>
      </c>
      <c r="C1979" s="66" t="s">
        <v>4050</v>
      </c>
      <c r="D1979" s="66" t="s">
        <v>2496</v>
      </c>
      <c r="E1979" s="66" t="s">
        <v>10884</v>
      </c>
      <c r="F1979" s="306"/>
    </row>
    <row r="1980" spans="1:6" ht="30">
      <c r="A1980" s="66">
        <v>668</v>
      </c>
      <c r="B1980" s="43" t="s">
        <v>18441</v>
      </c>
      <c r="C1980" s="66" t="s">
        <v>4050</v>
      </c>
      <c r="D1980" s="66" t="s">
        <v>2496</v>
      </c>
      <c r="E1980" s="66" t="s">
        <v>22464</v>
      </c>
      <c r="F1980" s="307"/>
    </row>
    <row r="1981" spans="1:6" ht="30">
      <c r="A1981" s="66">
        <v>10578</v>
      </c>
      <c r="B1981" s="43" t="s">
        <v>18442</v>
      </c>
      <c r="C1981" s="66" t="s">
        <v>4050</v>
      </c>
      <c r="D1981" s="66" t="s">
        <v>2496</v>
      </c>
      <c r="E1981" s="66" t="s">
        <v>14980</v>
      </c>
      <c r="F1981" s="306"/>
    </row>
    <row r="1982" spans="1:6" ht="30">
      <c r="A1982" s="66">
        <v>666</v>
      </c>
      <c r="B1982" s="43" t="s">
        <v>18443</v>
      </c>
      <c r="C1982" s="66" t="s">
        <v>4050</v>
      </c>
      <c r="D1982" s="66" t="s">
        <v>2496</v>
      </c>
      <c r="E1982" s="66" t="s">
        <v>14354</v>
      </c>
      <c r="F1982" s="307"/>
    </row>
    <row r="1983" spans="1:6" ht="30">
      <c r="A1983" s="66">
        <v>665</v>
      </c>
      <c r="B1983" s="43" t="s">
        <v>18444</v>
      </c>
      <c r="C1983" s="66" t="s">
        <v>4050</v>
      </c>
      <c r="D1983" s="66" t="s">
        <v>2496</v>
      </c>
      <c r="E1983" s="66" t="s">
        <v>22540</v>
      </c>
      <c r="F1983" s="306"/>
    </row>
    <row r="1984" spans="1:6" ht="30">
      <c r="A1984" s="66">
        <v>10577</v>
      </c>
      <c r="B1984" s="43" t="s">
        <v>18445</v>
      </c>
      <c r="C1984" s="66" t="s">
        <v>4050</v>
      </c>
      <c r="D1984" s="66" t="s">
        <v>2496</v>
      </c>
      <c r="E1984" s="66" t="s">
        <v>29719</v>
      </c>
      <c r="F1984" s="307"/>
    </row>
    <row r="1985" spans="1:6" ht="30">
      <c r="A1985" s="66">
        <v>10583</v>
      </c>
      <c r="B1985" s="43" t="s">
        <v>18446</v>
      </c>
      <c r="C1985" s="66" t="s">
        <v>4050</v>
      </c>
      <c r="D1985" s="66" t="s">
        <v>2496</v>
      </c>
      <c r="E1985" s="66" t="s">
        <v>14849</v>
      </c>
      <c r="F1985" s="306"/>
    </row>
    <row r="1986" spans="1:6" ht="30">
      <c r="A1986" s="66">
        <v>10579</v>
      </c>
      <c r="B1986" s="43" t="s">
        <v>18447</v>
      </c>
      <c r="C1986" s="66" t="s">
        <v>4050</v>
      </c>
      <c r="D1986" s="66" t="s">
        <v>2496</v>
      </c>
      <c r="E1986" s="66" t="s">
        <v>23662</v>
      </c>
      <c r="F1986" s="307"/>
    </row>
    <row r="1987" spans="1:6" ht="30">
      <c r="A1987" s="66">
        <v>10582</v>
      </c>
      <c r="B1987" s="43" t="s">
        <v>18448</v>
      </c>
      <c r="C1987" s="66" t="s">
        <v>4050</v>
      </c>
      <c r="D1987" s="66" t="s">
        <v>2496</v>
      </c>
      <c r="E1987" s="66" t="s">
        <v>17186</v>
      </c>
      <c r="F1987" s="306"/>
    </row>
    <row r="1988" spans="1:6">
      <c r="A1988" s="66">
        <v>2436</v>
      </c>
      <c r="B1988" s="43" t="s">
        <v>194</v>
      </c>
      <c r="C1988" s="66" t="s">
        <v>4048</v>
      </c>
      <c r="D1988" s="66" t="s">
        <v>4049</v>
      </c>
      <c r="E1988" s="66" t="s">
        <v>25028</v>
      </c>
      <c r="F1988" s="307"/>
    </row>
    <row r="1989" spans="1:6">
      <c r="A1989" s="66">
        <v>40918</v>
      </c>
      <c r="B1989" s="43" t="s">
        <v>18449</v>
      </c>
      <c r="C1989" s="66" t="s">
        <v>4059</v>
      </c>
      <c r="D1989" s="66" t="s">
        <v>2496</v>
      </c>
      <c r="E1989" s="66" t="s">
        <v>29720</v>
      </c>
      <c r="F1989" s="306"/>
    </row>
    <row r="1990" spans="1:6">
      <c r="A1990" s="66">
        <v>2439</v>
      </c>
      <c r="B1990" s="43" t="s">
        <v>18450</v>
      </c>
      <c r="C1990" s="66" t="s">
        <v>4048</v>
      </c>
      <c r="D1990" s="66" t="s">
        <v>2496</v>
      </c>
      <c r="E1990" s="66" t="s">
        <v>22683</v>
      </c>
      <c r="F1990" s="307"/>
    </row>
    <row r="1991" spans="1:6" ht="30">
      <c r="A1991" s="66">
        <v>40923</v>
      </c>
      <c r="B1991" s="43" t="s">
        <v>18451</v>
      </c>
      <c r="C1991" s="66" t="s">
        <v>4059</v>
      </c>
      <c r="D1991" s="66" t="s">
        <v>2496</v>
      </c>
      <c r="E1991" s="66" t="s">
        <v>29721</v>
      </c>
      <c r="F1991" s="306"/>
    </row>
    <row r="1992" spans="1:6" ht="30">
      <c r="A1992" s="66">
        <v>10998</v>
      </c>
      <c r="B1992" s="43" t="s">
        <v>18452</v>
      </c>
      <c r="C1992" s="66" t="s">
        <v>4055</v>
      </c>
      <c r="D1992" s="66" t="s">
        <v>2496</v>
      </c>
      <c r="E1992" s="66" t="s">
        <v>22467</v>
      </c>
      <c r="F1992" s="307"/>
    </row>
    <row r="1993" spans="1:6" ht="30">
      <c r="A1993" s="66">
        <v>11002</v>
      </c>
      <c r="B1993" s="43" t="s">
        <v>18453</v>
      </c>
      <c r="C1993" s="66" t="s">
        <v>4055</v>
      </c>
      <c r="D1993" s="66" t="s">
        <v>2496</v>
      </c>
      <c r="E1993" s="66" t="s">
        <v>29722</v>
      </c>
      <c r="F1993" s="306"/>
    </row>
    <row r="1994" spans="1:6" ht="30">
      <c r="A1994" s="66">
        <v>10999</v>
      </c>
      <c r="B1994" s="43" t="s">
        <v>18454</v>
      </c>
      <c r="C1994" s="66" t="s">
        <v>4055</v>
      </c>
      <c r="D1994" s="66" t="s">
        <v>2496</v>
      </c>
      <c r="E1994" s="66" t="s">
        <v>25273</v>
      </c>
      <c r="F1994" s="307"/>
    </row>
    <row r="1995" spans="1:6" ht="30">
      <c r="A1995" s="66">
        <v>10997</v>
      </c>
      <c r="B1995" s="43" t="s">
        <v>18455</v>
      </c>
      <c r="C1995" s="66" t="s">
        <v>4055</v>
      </c>
      <c r="D1995" s="66" t="s">
        <v>4049</v>
      </c>
      <c r="E1995" s="66" t="s">
        <v>29723</v>
      </c>
      <c r="F1995" s="306"/>
    </row>
    <row r="1996" spans="1:6" ht="30">
      <c r="A1996" s="66">
        <v>2685</v>
      </c>
      <c r="B1996" s="43" t="s">
        <v>18456</v>
      </c>
      <c r="C1996" s="66" t="s">
        <v>4054</v>
      </c>
      <c r="D1996" s="66" t="s">
        <v>2496</v>
      </c>
      <c r="E1996" s="66" t="s">
        <v>13712</v>
      </c>
      <c r="F1996" s="307"/>
    </row>
    <row r="1997" spans="1:6" ht="30">
      <c r="A1997" s="66">
        <v>2680</v>
      </c>
      <c r="B1997" s="43" t="s">
        <v>18457</v>
      </c>
      <c r="C1997" s="66" t="s">
        <v>4054</v>
      </c>
      <c r="D1997" s="66" t="s">
        <v>2496</v>
      </c>
      <c r="E1997" s="66" t="s">
        <v>29724</v>
      </c>
      <c r="F1997" s="306"/>
    </row>
    <row r="1998" spans="1:6" ht="30">
      <c r="A1998" s="66">
        <v>2684</v>
      </c>
      <c r="B1998" s="43" t="s">
        <v>18458</v>
      </c>
      <c r="C1998" s="66" t="s">
        <v>4054</v>
      </c>
      <c r="D1998" s="66" t="s">
        <v>2496</v>
      </c>
      <c r="E1998" s="66" t="s">
        <v>10835</v>
      </c>
      <c r="F1998" s="307"/>
    </row>
    <row r="1999" spans="1:6" ht="30">
      <c r="A1999" s="66">
        <v>2673</v>
      </c>
      <c r="B1999" s="43" t="s">
        <v>18459</v>
      </c>
      <c r="C1999" s="66" t="s">
        <v>4054</v>
      </c>
      <c r="D1999" s="66" t="s">
        <v>4049</v>
      </c>
      <c r="E1999" s="66" t="s">
        <v>8638</v>
      </c>
      <c r="F1999" s="306"/>
    </row>
    <row r="2000" spans="1:6" ht="30">
      <c r="A2000" s="66">
        <v>2681</v>
      </c>
      <c r="B2000" s="43" t="s">
        <v>18460</v>
      </c>
      <c r="C2000" s="66" t="s">
        <v>4054</v>
      </c>
      <c r="D2000" s="66" t="s">
        <v>2496</v>
      </c>
      <c r="E2000" s="66" t="s">
        <v>10764</v>
      </c>
      <c r="F2000" s="307"/>
    </row>
    <row r="2001" spans="1:6" ht="30">
      <c r="A2001" s="66">
        <v>2682</v>
      </c>
      <c r="B2001" s="43" t="s">
        <v>18461</v>
      </c>
      <c r="C2001" s="66" t="s">
        <v>4054</v>
      </c>
      <c r="D2001" s="66" t="s">
        <v>2496</v>
      </c>
      <c r="E2001" s="66" t="s">
        <v>23694</v>
      </c>
      <c r="F2001" s="306"/>
    </row>
    <row r="2002" spans="1:6" ht="30">
      <c r="A2002" s="66">
        <v>2686</v>
      </c>
      <c r="B2002" s="43" t="s">
        <v>18462</v>
      </c>
      <c r="C2002" s="66" t="s">
        <v>4054</v>
      </c>
      <c r="D2002" s="66" t="s">
        <v>2496</v>
      </c>
      <c r="E2002" s="66" t="s">
        <v>7597</v>
      </c>
      <c r="F2002" s="307"/>
    </row>
    <row r="2003" spans="1:6" ht="30">
      <c r="A2003" s="66">
        <v>2674</v>
      </c>
      <c r="B2003" s="43" t="s">
        <v>18463</v>
      </c>
      <c r="C2003" s="66" t="s">
        <v>4054</v>
      </c>
      <c r="D2003" s="66" t="s">
        <v>2496</v>
      </c>
      <c r="E2003" s="66" t="s">
        <v>13790</v>
      </c>
      <c r="F2003" s="306"/>
    </row>
    <row r="2004" spans="1:6" ht="30">
      <c r="A2004" s="66">
        <v>2683</v>
      </c>
      <c r="B2004" s="43" t="s">
        <v>18464</v>
      </c>
      <c r="C2004" s="66" t="s">
        <v>4054</v>
      </c>
      <c r="D2004" s="66" t="s">
        <v>2496</v>
      </c>
      <c r="E2004" s="66" t="s">
        <v>23671</v>
      </c>
      <c r="F2004" s="307"/>
    </row>
    <row r="2005" spans="1:6" ht="30">
      <c r="A2005" s="66">
        <v>2676</v>
      </c>
      <c r="B2005" s="43" t="s">
        <v>18465</v>
      </c>
      <c r="C2005" s="66" t="s">
        <v>4054</v>
      </c>
      <c r="D2005" s="66" t="s">
        <v>2496</v>
      </c>
      <c r="E2005" s="66" t="s">
        <v>23766</v>
      </c>
      <c r="F2005" s="306"/>
    </row>
    <row r="2006" spans="1:6" ht="30">
      <c r="A2006" s="66">
        <v>2678</v>
      </c>
      <c r="B2006" s="43" t="s">
        <v>18466</v>
      </c>
      <c r="C2006" s="66" t="s">
        <v>4054</v>
      </c>
      <c r="D2006" s="66" t="s">
        <v>2496</v>
      </c>
      <c r="E2006" s="66" t="s">
        <v>8576</v>
      </c>
      <c r="F2006" s="307"/>
    </row>
    <row r="2007" spans="1:6" ht="30">
      <c r="A2007" s="66">
        <v>2679</v>
      </c>
      <c r="B2007" s="43" t="s">
        <v>18467</v>
      </c>
      <c r="C2007" s="66" t="s">
        <v>4054</v>
      </c>
      <c r="D2007" s="66" t="s">
        <v>2496</v>
      </c>
      <c r="E2007" s="66" t="s">
        <v>7760</v>
      </c>
      <c r="F2007" s="306"/>
    </row>
    <row r="2008" spans="1:6" ht="30">
      <c r="A2008" s="66">
        <v>12070</v>
      </c>
      <c r="B2008" s="43" t="s">
        <v>18468</v>
      </c>
      <c r="C2008" s="66" t="s">
        <v>4054</v>
      </c>
      <c r="D2008" s="66" t="s">
        <v>2496</v>
      </c>
      <c r="E2008" s="66" t="s">
        <v>8372</v>
      </c>
      <c r="F2008" s="307"/>
    </row>
    <row r="2009" spans="1:6" ht="30">
      <c r="A2009" s="66">
        <v>2675</v>
      </c>
      <c r="B2009" s="43" t="s">
        <v>18469</v>
      </c>
      <c r="C2009" s="66" t="s">
        <v>4054</v>
      </c>
      <c r="D2009" s="66" t="s">
        <v>2496</v>
      </c>
      <c r="E2009" s="66" t="s">
        <v>16840</v>
      </c>
      <c r="F2009" s="306"/>
    </row>
    <row r="2010" spans="1:6" ht="30">
      <c r="A2010" s="66">
        <v>12067</v>
      </c>
      <c r="B2010" s="43" t="s">
        <v>18470</v>
      </c>
      <c r="C2010" s="66" t="s">
        <v>4054</v>
      </c>
      <c r="D2010" s="66" t="s">
        <v>2496</v>
      </c>
      <c r="E2010" s="66" t="s">
        <v>17643</v>
      </c>
      <c r="F2010" s="307"/>
    </row>
    <row r="2011" spans="1:6" ht="30">
      <c r="A2011" s="66">
        <v>40401</v>
      </c>
      <c r="B2011" s="43" t="s">
        <v>18471</v>
      </c>
      <c r="C2011" s="66" t="s">
        <v>4054</v>
      </c>
      <c r="D2011" s="66" t="s">
        <v>4052</v>
      </c>
      <c r="E2011" s="66" t="s">
        <v>24422</v>
      </c>
      <c r="F2011" s="306"/>
    </row>
    <row r="2012" spans="1:6" ht="30">
      <c r="A2012" s="66">
        <v>40402</v>
      </c>
      <c r="B2012" s="43" t="s">
        <v>18472</v>
      </c>
      <c r="C2012" s="66" t="s">
        <v>4054</v>
      </c>
      <c r="D2012" s="66" t="s">
        <v>4052</v>
      </c>
      <c r="E2012" s="66" t="s">
        <v>13709</v>
      </c>
      <c r="F2012" s="307"/>
    </row>
    <row r="2013" spans="1:6" ht="30">
      <c r="A2013" s="66">
        <v>40400</v>
      </c>
      <c r="B2013" s="43" t="s">
        <v>18473</v>
      </c>
      <c r="C2013" s="66" t="s">
        <v>4054</v>
      </c>
      <c r="D2013" s="66" t="s">
        <v>4052</v>
      </c>
      <c r="E2013" s="66" t="s">
        <v>12132</v>
      </c>
      <c r="F2013" s="306"/>
    </row>
    <row r="2014" spans="1:6" ht="60">
      <c r="A2014" s="66">
        <v>2504</v>
      </c>
      <c r="B2014" s="43" t="s">
        <v>18474</v>
      </c>
      <c r="C2014" s="66" t="s">
        <v>4054</v>
      </c>
      <c r="D2014" s="66" t="s">
        <v>4052</v>
      </c>
      <c r="E2014" s="66" t="s">
        <v>17873</v>
      </c>
      <c r="F2014" s="307"/>
    </row>
    <row r="2015" spans="1:6" ht="60">
      <c r="A2015" s="66">
        <v>2501</v>
      </c>
      <c r="B2015" s="43" t="s">
        <v>18475</v>
      </c>
      <c r="C2015" s="66" t="s">
        <v>4054</v>
      </c>
      <c r="D2015" s="66" t="s">
        <v>4052</v>
      </c>
      <c r="E2015" s="66" t="s">
        <v>10444</v>
      </c>
      <c r="F2015" s="306"/>
    </row>
    <row r="2016" spans="1:6" ht="60">
      <c r="A2016" s="66">
        <v>2502</v>
      </c>
      <c r="B2016" s="43" t="s">
        <v>18476</v>
      </c>
      <c r="C2016" s="66" t="s">
        <v>4054</v>
      </c>
      <c r="D2016" s="66" t="s">
        <v>4052</v>
      </c>
      <c r="E2016" s="66" t="s">
        <v>22603</v>
      </c>
      <c r="F2016" s="307"/>
    </row>
    <row r="2017" spans="1:6" ht="60">
      <c r="A2017" s="66">
        <v>2503</v>
      </c>
      <c r="B2017" s="43" t="s">
        <v>18477</v>
      </c>
      <c r="C2017" s="66" t="s">
        <v>4054</v>
      </c>
      <c r="D2017" s="66" t="s">
        <v>4052</v>
      </c>
      <c r="E2017" s="66" t="s">
        <v>23374</v>
      </c>
      <c r="F2017" s="306"/>
    </row>
    <row r="2018" spans="1:6" ht="60">
      <c r="A2018" s="66">
        <v>2500</v>
      </c>
      <c r="B2018" s="43" t="s">
        <v>18478</v>
      </c>
      <c r="C2018" s="66" t="s">
        <v>4054</v>
      </c>
      <c r="D2018" s="66" t="s">
        <v>4052</v>
      </c>
      <c r="E2018" s="66" t="s">
        <v>23834</v>
      </c>
      <c r="F2018" s="307"/>
    </row>
    <row r="2019" spans="1:6" ht="60">
      <c r="A2019" s="66">
        <v>2505</v>
      </c>
      <c r="B2019" s="43" t="s">
        <v>18479</v>
      </c>
      <c r="C2019" s="66" t="s">
        <v>4054</v>
      </c>
      <c r="D2019" s="66" t="s">
        <v>4052</v>
      </c>
      <c r="E2019" s="66" t="s">
        <v>23801</v>
      </c>
      <c r="F2019" s="306"/>
    </row>
    <row r="2020" spans="1:6" ht="30">
      <c r="A2020" s="66">
        <v>12056</v>
      </c>
      <c r="B2020" s="43" t="s">
        <v>18480</v>
      </c>
      <c r="C2020" s="66" t="s">
        <v>4054</v>
      </c>
      <c r="D2020" s="66" t="s">
        <v>4052</v>
      </c>
      <c r="E2020" s="66" t="s">
        <v>23611</v>
      </c>
      <c r="F2020" s="307"/>
    </row>
    <row r="2021" spans="1:6" ht="30">
      <c r="A2021" s="66">
        <v>12057</v>
      </c>
      <c r="B2021" s="43" t="s">
        <v>18482</v>
      </c>
      <c r="C2021" s="66" t="s">
        <v>4054</v>
      </c>
      <c r="D2021" s="66" t="s">
        <v>4052</v>
      </c>
      <c r="E2021" s="66" t="s">
        <v>25063</v>
      </c>
      <c r="F2021" s="306"/>
    </row>
    <row r="2022" spans="1:6" ht="30">
      <c r="A2022" s="66">
        <v>12059</v>
      </c>
      <c r="B2022" s="43" t="s">
        <v>18483</v>
      </c>
      <c r="C2022" s="66" t="s">
        <v>4054</v>
      </c>
      <c r="D2022" s="66" t="s">
        <v>4052</v>
      </c>
      <c r="E2022" s="66" t="s">
        <v>13091</v>
      </c>
      <c r="F2022" s="307"/>
    </row>
    <row r="2023" spans="1:6" ht="30">
      <c r="A2023" s="66">
        <v>12058</v>
      </c>
      <c r="B2023" s="43" t="s">
        <v>18484</v>
      </c>
      <c r="C2023" s="66" t="s">
        <v>4054</v>
      </c>
      <c r="D2023" s="66" t="s">
        <v>4052</v>
      </c>
      <c r="E2023" s="66" t="s">
        <v>22610</v>
      </c>
      <c r="F2023" s="306"/>
    </row>
    <row r="2024" spans="1:6" ht="30">
      <c r="A2024" s="66">
        <v>12060</v>
      </c>
      <c r="B2024" s="43" t="s">
        <v>18485</v>
      </c>
      <c r="C2024" s="66" t="s">
        <v>4054</v>
      </c>
      <c r="D2024" s="66" t="s">
        <v>4052</v>
      </c>
      <c r="E2024" s="66" t="s">
        <v>23846</v>
      </c>
      <c r="F2024" s="307"/>
    </row>
    <row r="2025" spans="1:6" ht="30">
      <c r="A2025" s="66">
        <v>12061</v>
      </c>
      <c r="B2025" s="43" t="s">
        <v>18486</v>
      </c>
      <c r="C2025" s="66" t="s">
        <v>4054</v>
      </c>
      <c r="D2025" s="66" t="s">
        <v>4052</v>
      </c>
      <c r="E2025" s="66" t="s">
        <v>24876</v>
      </c>
      <c r="F2025" s="306"/>
    </row>
    <row r="2026" spans="1:6" ht="30">
      <c r="A2026" s="66">
        <v>12062</v>
      </c>
      <c r="B2026" s="43" t="s">
        <v>18487</v>
      </c>
      <c r="C2026" s="66" t="s">
        <v>4054</v>
      </c>
      <c r="D2026" s="66" t="s">
        <v>4052</v>
      </c>
      <c r="E2026" s="66" t="s">
        <v>24623</v>
      </c>
      <c r="F2026" s="307"/>
    </row>
    <row r="2027" spans="1:6" ht="45">
      <c r="A2027" s="66">
        <v>21137</v>
      </c>
      <c r="B2027" s="43" t="s">
        <v>18488</v>
      </c>
      <c r="C2027" s="66" t="s">
        <v>4054</v>
      </c>
      <c r="D2027" s="66" t="s">
        <v>4052</v>
      </c>
      <c r="E2027" s="66" t="s">
        <v>9098</v>
      </c>
      <c r="F2027" s="306"/>
    </row>
    <row r="2028" spans="1:6" ht="30">
      <c r="A2028" s="66">
        <v>2687</v>
      </c>
      <c r="B2028" s="43" t="s">
        <v>18489</v>
      </c>
      <c r="C2028" s="66" t="s">
        <v>4054</v>
      </c>
      <c r="D2028" s="66" t="s">
        <v>2496</v>
      </c>
      <c r="E2028" s="66" t="s">
        <v>8915</v>
      </c>
      <c r="F2028" s="307"/>
    </row>
    <row r="2029" spans="1:6" ht="30">
      <c r="A2029" s="66">
        <v>2689</v>
      </c>
      <c r="B2029" s="43" t="s">
        <v>18490</v>
      </c>
      <c r="C2029" s="66" t="s">
        <v>4054</v>
      </c>
      <c r="D2029" s="66" t="s">
        <v>2496</v>
      </c>
      <c r="E2029" s="66" t="s">
        <v>8911</v>
      </c>
      <c r="F2029" s="306"/>
    </row>
    <row r="2030" spans="1:6" ht="30">
      <c r="A2030" s="66">
        <v>2688</v>
      </c>
      <c r="B2030" s="43" t="s">
        <v>18491</v>
      </c>
      <c r="C2030" s="66" t="s">
        <v>4054</v>
      </c>
      <c r="D2030" s="66" t="s">
        <v>2496</v>
      </c>
      <c r="E2030" s="66" t="s">
        <v>13737</v>
      </c>
      <c r="F2030" s="307"/>
    </row>
    <row r="2031" spans="1:6" ht="30">
      <c r="A2031" s="66">
        <v>2690</v>
      </c>
      <c r="B2031" s="43" t="s">
        <v>18492</v>
      </c>
      <c r="C2031" s="66" t="s">
        <v>4054</v>
      </c>
      <c r="D2031" s="66" t="s">
        <v>2496</v>
      </c>
      <c r="E2031" s="66" t="s">
        <v>7760</v>
      </c>
      <c r="F2031" s="306"/>
    </row>
    <row r="2032" spans="1:6" ht="45">
      <c r="A2032" s="66">
        <v>39243</v>
      </c>
      <c r="B2032" s="43" t="s">
        <v>18493</v>
      </c>
      <c r="C2032" s="66" t="s">
        <v>4054</v>
      </c>
      <c r="D2032" s="66" t="s">
        <v>2496</v>
      </c>
      <c r="E2032" s="66" t="s">
        <v>13732</v>
      </c>
      <c r="F2032" s="307"/>
    </row>
    <row r="2033" spans="1:6" ht="45">
      <c r="A2033" s="66">
        <v>39244</v>
      </c>
      <c r="B2033" s="43" t="s">
        <v>18494</v>
      </c>
      <c r="C2033" s="66" t="s">
        <v>4054</v>
      </c>
      <c r="D2033" s="66" t="s">
        <v>2496</v>
      </c>
      <c r="E2033" s="66" t="s">
        <v>12671</v>
      </c>
      <c r="F2033" s="306"/>
    </row>
    <row r="2034" spans="1:6" ht="45">
      <c r="A2034" s="66">
        <v>39245</v>
      </c>
      <c r="B2034" s="43" t="s">
        <v>18495</v>
      </c>
      <c r="C2034" s="66" t="s">
        <v>4054</v>
      </c>
      <c r="D2034" s="66" t="s">
        <v>2496</v>
      </c>
      <c r="E2034" s="66" t="s">
        <v>29725</v>
      </c>
      <c r="F2034" s="307"/>
    </row>
    <row r="2035" spans="1:6" ht="45">
      <c r="A2035" s="66">
        <v>39254</v>
      </c>
      <c r="B2035" s="43" t="s">
        <v>18496</v>
      </c>
      <c r="C2035" s="66" t="s">
        <v>4054</v>
      </c>
      <c r="D2035" s="66" t="s">
        <v>2496</v>
      </c>
      <c r="E2035" s="66" t="s">
        <v>8438</v>
      </c>
      <c r="F2035" s="306"/>
    </row>
    <row r="2036" spans="1:6" ht="45">
      <c r="A2036" s="66">
        <v>39255</v>
      </c>
      <c r="B2036" s="43" t="s">
        <v>18497</v>
      </c>
      <c r="C2036" s="66" t="s">
        <v>4054</v>
      </c>
      <c r="D2036" s="66" t="s">
        <v>2496</v>
      </c>
      <c r="E2036" s="66" t="s">
        <v>27492</v>
      </c>
      <c r="F2036" s="307"/>
    </row>
    <row r="2037" spans="1:6" ht="45">
      <c r="A2037" s="66">
        <v>39253</v>
      </c>
      <c r="B2037" s="43" t="s">
        <v>18498</v>
      </c>
      <c r="C2037" s="66" t="s">
        <v>4054</v>
      </c>
      <c r="D2037" s="66" t="s">
        <v>2496</v>
      </c>
      <c r="E2037" s="66" t="s">
        <v>22445</v>
      </c>
      <c r="F2037" s="306"/>
    </row>
    <row r="2038" spans="1:6" ht="60">
      <c r="A2038" s="66">
        <v>2446</v>
      </c>
      <c r="B2038" s="43" t="s">
        <v>18499</v>
      </c>
      <c r="C2038" s="66" t="s">
        <v>4054</v>
      </c>
      <c r="D2038" s="66" t="s">
        <v>4052</v>
      </c>
      <c r="E2038" s="66" t="s">
        <v>10232</v>
      </c>
      <c r="F2038" s="307"/>
    </row>
    <row r="2039" spans="1:6" ht="60">
      <c r="A2039" s="66">
        <v>2442</v>
      </c>
      <c r="B2039" s="43" t="s">
        <v>18500</v>
      </c>
      <c r="C2039" s="66" t="s">
        <v>4054</v>
      </c>
      <c r="D2039" s="66" t="s">
        <v>4052</v>
      </c>
      <c r="E2039" s="66" t="s">
        <v>8443</v>
      </c>
      <c r="F2039" s="306"/>
    </row>
    <row r="2040" spans="1:6" ht="60">
      <c r="A2040" s="66">
        <v>39246</v>
      </c>
      <c r="B2040" s="43" t="s">
        <v>18501</v>
      </c>
      <c r="C2040" s="66" t="s">
        <v>4054</v>
      </c>
      <c r="D2040" s="66" t="s">
        <v>4052</v>
      </c>
      <c r="E2040" s="66" t="s">
        <v>24872</v>
      </c>
      <c r="F2040" s="307"/>
    </row>
    <row r="2041" spans="1:6" ht="60">
      <c r="A2041" s="66">
        <v>39247</v>
      </c>
      <c r="B2041" s="43" t="s">
        <v>18502</v>
      </c>
      <c r="C2041" s="66" t="s">
        <v>4054</v>
      </c>
      <c r="D2041" s="66" t="s">
        <v>4052</v>
      </c>
      <c r="E2041" s="66" t="s">
        <v>7689</v>
      </c>
      <c r="F2041" s="306"/>
    </row>
    <row r="2042" spans="1:6" ht="60">
      <c r="A2042" s="66">
        <v>39248</v>
      </c>
      <c r="B2042" s="43" t="s">
        <v>18503</v>
      </c>
      <c r="C2042" s="66" t="s">
        <v>4054</v>
      </c>
      <c r="D2042" s="66" t="s">
        <v>4052</v>
      </c>
      <c r="E2042" s="66" t="s">
        <v>12158</v>
      </c>
      <c r="F2042" s="307"/>
    </row>
    <row r="2043" spans="1:6">
      <c r="A2043" s="66">
        <v>2438</v>
      </c>
      <c r="B2043" s="43" t="s">
        <v>18504</v>
      </c>
      <c r="C2043" s="66" t="s">
        <v>4048</v>
      </c>
      <c r="D2043" s="66" t="s">
        <v>2496</v>
      </c>
      <c r="E2043" s="66" t="s">
        <v>22466</v>
      </c>
      <c r="F2043" s="306"/>
    </row>
    <row r="2044" spans="1:6">
      <c r="A2044" s="66">
        <v>40922</v>
      </c>
      <c r="B2044" s="43" t="s">
        <v>18505</v>
      </c>
      <c r="C2044" s="66" t="s">
        <v>4059</v>
      </c>
      <c r="D2044" s="66" t="s">
        <v>2496</v>
      </c>
      <c r="E2044" s="66" t="s">
        <v>29726</v>
      </c>
      <c r="F2044" s="307"/>
    </row>
    <row r="2045" spans="1:6" ht="90">
      <c r="A2045" s="66">
        <v>36486</v>
      </c>
      <c r="B2045" s="43" t="s">
        <v>18506</v>
      </c>
      <c r="C2045" s="66" t="s">
        <v>4050</v>
      </c>
      <c r="D2045" s="66" t="s">
        <v>4052</v>
      </c>
      <c r="E2045" s="66" t="s">
        <v>29727</v>
      </c>
      <c r="F2045" s="306"/>
    </row>
    <row r="2046" spans="1:6" ht="75">
      <c r="A2046" s="66">
        <v>37777</v>
      </c>
      <c r="B2046" s="43" t="s">
        <v>18507</v>
      </c>
      <c r="C2046" s="66" t="s">
        <v>4050</v>
      </c>
      <c r="D2046" s="66" t="s">
        <v>4052</v>
      </c>
      <c r="E2046" s="66" t="s">
        <v>29728</v>
      </c>
      <c r="F2046" s="307"/>
    </row>
    <row r="2047" spans="1:6" ht="45">
      <c r="A2047" s="66">
        <v>12624</v>
      </c>
      <c r="B2047" s="43" t="s">
        <v>18508</v>
      </c>
      <c r="C2047" s="66" t="s">
        <v>4050</v>
      </c>
      <c r="D2047" s="66" t="s">
        <v>4052</v>
      </c>
      <c r="E2047" s="66" t="s">
        <v>25748</v>
      </c>
      <c r="F2047" s="306"/>
    </row>
    <row r="2048" spans="1:6" ht="75">
      <c r="A2048" s="66">
        <v>10638</v>
      </c>
      <c r="B2048" s="43" t="s">
        <v>18509</v>
      </c>
      <c r="C2048" s="66" t="s">
        <v>4050</v>
      </c>
      <c r="D2048" s="66" t="s">
        <v>4052</v>
      </c>
      <c r="E2048" s="66" t="s">
        <v>29729</v>
      </c>
      <c r="F2048" s="307"/>
    </row>
    <row r="2049" spans="1:6" ht="75">
      <c r="A2049" s="66">
        <v>10635</v>
      </c>
      <c r="B2049" s="43" t="s">
        <v>18510</v>
      </c>
      <c r="C2049" s="66" t="s">
        <v>4050</v>
      </c>
      <c r="D2049" s="66" t="s">
        <v>4052</v>
      </c>
      <c r="E2049" s="66" t="s">
        <v>29730</v>
      </c>
      <c r="F2049" s="306"/>
    </row>
    <row r="2050" spans="1:6" ht="75">
      <c r="A2050" s="66">
        <v>10634</v>
      </c>
      <c r="B2050" s="43" t="s">
        <v>18511</v>
      </c>
      <c r="C2050" s="66" t="s">
        <v>4050</v>
      </c>
      <c r="D2050" s="66" t="s">
        <v>4052</v>
      </c>
      <c r="E2050" s="66" t="s">
        <v>29731</v>
      </c>
      <c r="F2050" s="307"/>
    </row>
    <row r="2051" spans="1:6" ht="75">
      <c r="A2051" s="66">
        <v>10636</v>
      </c>
      <c r="B2051" s="43" t="s">
        <v>18512</v>
      </c>
      <c r="C2051" s="66" t="s">
        <v>4050</v>
      </c>
      <c r="D2051" s="66" t="s">
        <v>4052</v>
      </c>
      <c r="E2051" s="66" t="s">
        <v>29732</v>
      </c>
      <c r="F2051" s="306"/>
    </row>
    <row r="2052" spans="1:6" ht="75">
      <c r="A2052" s="66">
        <v>10637</v>
      </c>
      <c r="B2052" s="43" t="s">
        <v>18513</v>
      </c>
      <c r="C2052" s="66" t="s">
        <v>4050</v>
      </c>
      <c r="D2052" s="66" t="s">
        <v>4052</v>
      </c>
      <c r="E2052" s="66" t="s">
        <v>29733</v>
      </c>
      <c r="F2052" s="307"/>
    </row>
    <row r="2053" spans="1:6">
      <c r="A2053" s="66">
        <v>517</v>
      </c>
      <c r="B2053" s="43" t="s">
        <v>18514</v>
      </c>
      <c r="C2053" s="66" t="s">
        <v>4056</v>
      </c>
      <c r="D2053" s="66" t="s">
        <v>4052</v>
      </c>
      <c r="E2053" s="66" t="s">
        <v>13772</v>
      </c>
      <c r="F2053" s="306"/>
    </row>
    <row r="2054" spans="1:6" ht="60">
      <c r="A2054" s="66">
        <v>41904</v>
      </c>
      <c r="B2054" s="43" t="s">
        <v>18515</v>
      </c>
      <c r="C2054" s="66" t="s">
        <v>4064</v>
      </c>
      <c r="D2054" s="66" t="s">
        <v>4052</v>
      </c>
      <c r="E2054" s="66" t="s">
        <v>29734</v>
      </c>
      <c r="F2054" s="307"/>
    </row>
    <row r="2055" spans="1:6" ht="60">
      <c r="A2055" s="66">
        <v>41905</v>
      </c>
      <c r="B2055" s="43" t="s">
        <v>18516</v>
      </c>
      <c r="C2055" s="66" t="s">
        <v>4055</v>
      </c>
      <c r="D2055" s="66" t="s">
        <v>4052</v>
      </c>
      <c r="E2055" s="66" t="s">
        <v>13666</v>
      </c>
      <c r="F2055" s="306"/>
    </row>
    <row r="2056" spans="1:6" ht="60">
      <c r="A2056" s="66">
        <v>41903</v>
      </c>
      <c r="B2056" s="43" t="s">
        <v>18517</v>
      </c>
      <c r="C2056" s="66" t="s">
        <v>4055</v>
      </c>
      <c r="D2056" s="66" t="s">
        <v>4052</v>
      </c>
      <c r="E2056" s="66" t="s">
        <v>8615</v>
      </c>
      <c r="F2056" s="307"/>
    </row>
    <row r="2057" spans="1:6" ht="45">
      <c r="A2057" s="66">
        <v>37534</v>
      </c>
      <c r="B2057" s="43" t="s">
        <v>18518</v>
      </c>
      <c r="C2057" s="66" t="s">
        <v>4055</v>
      </c>
      <c r="D2057" s="66" t="s">
        <v>4052</v>
      </c>
      <c r="E2057" s="66" t="s">
        <v>22045</v>
      </c>
      <c r="F2057" s="306"/>
    </row>
    <row r="2058" spans="1:6" ht="45">
      <c r="A2058" s="66">
        <v>37535</v>
      </c>
      <c r="B2058" s="43" t="s">
        <v>18519</v>
      </c>
      <c r="C2058" s="66" t="s">
        <v>4055</v>
      </c>
      <c r="D2058" s="66" t="s">
        <v>4052</v>
      </c>
      <c r="E2058" s="66" t="s">
        <v>22045</v>
      </c>
      <c r="F2058" s="307"/>
    </row>
    <row r="2059" spans="1:6" ht="45">
      <c r="A2059" s="66">
        <v>37533</v>
      </c>
      <c r="B2059" s="43" t="s">
        <v>18520</v>
      </c>
      <c r="C2059" s="66" t="s">
        <v>4055</v>
      </c>
      <c r="D2059" s="66" t="s">
        <v>4052</v>
      </c>
      <c r="E2059" s="66" t="s">
        <v>22045</v>
      </c>
      <c r="F2059" s="306"/>
    </row>
    <row r="2060" spans="1:6" ht="45">
      <c r="A2060" s="66">
        <v>37537</v>
      </c>
      <c r="B2060" s="43" t="s">
        <v>18521</v>
      </c>
      <c r="C2060" s="66" t="s">
        <v>4055</v>
      </c>
      <c r="D2060" s="66" t="s">
        <v>4052</v>
      </c>
      <c r="E2060" s="66" t="s">
        <v>14859</v>
      </c>
      <c r="F2060" s="307"/>
    </row>
    <row r="2061" spans="1:6" ht="45">
      <c r="A2061" s="66">
        <v>37536</v>
      </c>
      <c r="B2061" s="43" t="s">
        <v>18522</v>
      </c>
      <c r="C2061" s="66" t="s">
        <v>4055</v>
      </c>
      <c r="D2061" s="66" t="s">
        <v>4052</v>
      </c>
      <c r="E2061" s="66" t="s">
        <v>14859</v>
      </c>
      <c r="F2061" s="306"/>
    </row>
    <row r="2062" spans="1:6" ht="45">
      <c r="A2062" s="66">
        <v>37532</v>
      </c>
      <c r="B2062" s="43" t="s">
        <v>18523</v>
      </c>
      <c r="C2062" s="66" t="s">
        <v>4055</v>
      </c>
      <c r="D2062" s="66" t="s">
        <v>4052</v>
      </c>
      <c r="E2062" s="66" t="s">
        <v>14859</v>
      </c>
      <c r="F2062" s="307"/>
    </row>
    <row r="2063" spans="1:6">
      <c r="A2063" s="66">
        <v>2696</v>
      </c>
      <c r="B2063" s="43" t="s">
        <v>18524</v>
      </c>
      <c r="C2063" s="66" t="s">
        <v>4048</v>
      </c>
      <c r="D2063" s="66" t="s">
        <v>4049</v>
      </c>
      <c r="E2063" s="66" t="s">
        <v>23681</v>
      </c>
      <c r="F2063" s="306"/>
    </row>
    <row r="2064" spans="1:6" ht="30">
      <c r="A2064" s="66">
        <v>40928</v>
      </c>
      <c r="B2064" s="43" t="s">
        <v>18525</v>
      </c>
      <c r="C2064" s="66" t="s">
        <v>4059</v>
      </c>
      <c r="D2064" s="66" t="s">
        <v>2496</v>
      </c>
      <c r="E2064" s="66" t="s">
        <v>29735</v>
      </c>
      <c r="F2064" s="307"/>
    </row>
    <row r="2065" spans="1:6">
      <c r="A2065" s="66">
        <v>4083</v>
      </c>
      <c r="B2065" s="43" t="s">
        <v>18526</v>
      </c>
      <c r="C2065" s="66" t="s">
        <v>4048</v>
      </c>
      <c r="D2065" s="66" t="s">
        <v>4049</v>
      </c>
      <c r="E2065" s="66" t="s">
        <v>29736</v>
      </c>
      <c r="F2065" s="306"/>
    </row>
    <row r="2066" spans="1:6" ht="30">
      <c r="A2066" s="66">
        <v>40818</v>
      </c>
      <c r="B2066" s="43" t="s">
        <v>18527</v>
      </c>
      <c r="C2066" s="66" t="s">
        <v>4059</v>
      </c>
      <c r="D2066" s="66" t="s">
        <v>2496</v>
      </c>
      <c r="E2066" s="66" t="s">
        <v>29737</v>
      </c>
      <c r="F2066" s="307"/>
    </row>
    <row r="2067" spans="1:6" ht="30">
      <c r="A2067" s="66">
        <v>2705</v>
      </c>
      <c r="B2067" s="43" t="s">
        <v>18528</v>
      </c>
      <c r="C2067" s="66" t="s">
        <v>4068</v>
      </c>
      <c r="D2067" s="66" t="s">
        <v>2496</v>
      </c>
      <c r="E2067" s="66" t="s">
        <v>8485</v>
      </c>
      <c r="F2067" s="306"/>
    </row>
    <row r="2068" spans="1:6" ht="45">
      <c r="A2068" s="66">
        <v>14250</v>
      </c>
      <c r="B2068" s="43" t="s">
        <v>18529</v>
      </c>
      <c r="C2068" s="66" t="s">
        <v>4068</v>
      </c>
      <c r="D2068" s="66" t="s">
        <v>4049</v>
      </c>
      <c r="E2068" s="66" t="s">
        <v>13757</v>
      </c>
      <c r="F2068" s="307"/>
    </row>
    <row r="2069" spans="1:6" ht="30">
      <c r="A2069" s="66">
        <v>11683</v>
      </c>
      <c r="B2069" s="43" t="s">
        <v>18530</v>
      </c>
      <c r="C2069" s="66" t="s">
        <v>4050</v>
      </c>
      <c r="D2069" s="66" t="s">
        <v>2496</v>
      </c>
      <c r="E2069" s="66" t="s">
        <v>22495</v>
      </c>
      <c r="F2069" s="306"/>
    </row>
    <row r="2070" spans="1:6" ht="30">
      <c r="A2070" s="66">
        <v>11684</v>
      </c>
      <c r="B2070" s="43" t="s">
        <v>18531</v>
      </c>
      <c r="C2070" s="66" t="s">
        <v>4050</v>
      </c>
      <c r="D2070" s="66" t="s">
        <v>2496</v>
      </c>
      <c r="E2070" s="66" t="s">
        <v>13762</v>
      </c>
      <c r="F2070" s="307"/>
    </row>
    <row r="2071" spans="1:6" ht="30">
      <c r="A2071" s="66">
        <v>6141</v>
      </c>
      <c r="B2071" s="43" t="s">
        <v>18532</v>
      </c>
      <c r="C2071" s="66" t="s">
        <v>4050</v>
      </c>
      <c r="D2071" s="66" t="s">
        <v>2496</v>
      </c>
      <c r="E2071" s="66" t="s">
        <v>7687</v>
      </c>
      <c r="F2071" s="306"/>
    </row>
    <row r="2072" spans="1:6" ht="30">
      <c r="A2072" s="66">
        <v>11681</v>
      </c>
      <c r="B2072" s="43" t="s">
        <v>18533</v>
      </c>
      <c r="C2072" s="66" t="s">
        <v>4050</v>
      </c>
      <c r="D2072" s="66" t="s">
        <v>2496</v>
      </c>
      <c r="E2072" s="66" t="s">
        <v>12135</v>
      </c>
      <c r="F2072" s="307"/>
    </row>
    <row r="2073" spans="1:6">
      <c r="A2073" s="66">
        <v>2706</v>
      </c>
      <c r="B2073" s="43" t="s">
        <v>18534</v>
      </c>
      <c r="C2073" s="66" t="s">
        <v>4048</v>
      </c>
      <c r="D2073" s="66" t="s">
        <v>4049</v>
      </c>
      <c r="E2073" s="66" t="s">
        <v>29738</v>
      </c>
      <c r="F2073" s="306"/>
    </row>
    <row r="2074" spans="1:6" ht="30">
      <c r="A2074" s="66">
        <v>40811</v>
      </c>
      <c r="B2074" s="43" t="s">
        <v>18535</v>
      </c>
      <c r="C2074" s="66" t="s">
        <v>4059</v>
      </c>
      <c r="D2074" s="66" t="s">
        <v>2496</v>
      </c>
      <c r="E2074" s="66" t="s">
        <v>29739</v>
      </c>
      <c r="F2074" s="307"/>
    </row>
    <row r="2075" spans="1:6">
      <c r="A2075" s="66">
        <v>2707</v>
      </c>
      <c r="B2075" s="43" t="s">
        <v>18536</v>
      </c>
      <c r="C2075" s="66" t="s">
        <v>4048</v>
      </c>
      <c r="D2075" s="66" t="s">
        <v>2496</v>
      </c>
      <c r="E2075" s="66" t="s">
        <v>29740</v>
      </c>
      <c r="F2075" s="306"/>
    </row>
    <row r="2076" spans="1:6" ht="30">
      <c r="A2076" s="66">
        <v>40813</v>
      </c>
      <c r="B2076" s="43" t="s">
        <v>18537</v>
      </c>
      <c r="C2076" s="66" t="s">
        <v>4059</v>
      </c>
      <c r="D2076" s="66" t="s">
        <v>2496</v>
      </c>
      <c r="E2076" s="66" t="s">
        <v>29741</v>
      </c>
      <c r="F2076" s="307"/>
    </row>
    <row r="2077" spans="1:6">
      <c r="A2077" s="66">
        <v>2708</v>
      </c>
      <c r="B2077" s="43" t="s">
        <v>18538</v>
      </c>
      <c r="C2077" s="66" t="s">
        <v>4048</v>
      </c>
      <c r="D2077" s="66" t="s">
        <v>2496</v>
      </c>
      <c r="E2077" s="66" t="s">
        <v>29742</v>
      </c>
      <c r="F2077" s="306"/>
    </row>
    <row r="2078" spans="1:6" ht="30">
      <c r="A2078" s="66">
        <v>40814</v>
      </c>
      <c r="B2078" s="43" t="s">
        <v>18539</v>
      </c>
      <c r="C2078" s="66" t="s">
        <v>4059</v>
      </c>
      <c r="D2078" s="66" t="s">
        <v>2496</v>
      </c>
      <c r="E2078" s="66" t="s">
        <v>29743</v>
      </c>
      <c r="F2078" s="307"/>
    </row>
    <row r="2079" spans="1:6">
      <c r="A2079" s="66">
        <v>34779</v>
      </c>
      <c r="B2079" s="43" t="s">
        <v>18540</v>
      </c>
      <c r="C2079" s="66" t="s">
        <v>4048</v>
      </c>
      <c r="D2079" s="66" t="s">
        <v>2496</v>
      </c>
      <c r="E2079" s="66" t="s">
        <v>24404</v>
      </c>
      <c r="F2079" s="306"/>
    </row>
    <row r="2080" spans="1:6">
      <c r="A2080" s="66">
        <v>40936</v>
      </c>
      <c r="B2080" s="43" t="s">
        <v>18541</v>
      </c>
      <c r="C2080" s="66" t="s">
        <v>4059</v>
      </c>
      <c r="D2080" s="66" t="s">
        <v>2496</v>
      </c>
      <c r="E2080" s="66" t="s">
        <v>29744</v>
      </c>
      <c r="F2080" s="307"/>
    </row>
    <row r="2081" spans="1:6">
      <c r="A2081" s="66">
        <v>34780</v>
      </c>
      <c r="B2081" s="43" t="s">
        <v>18542</v>
      </c>
      <c r="C2081" s="66" t="s">
        <v>4048</v>
      </c>
      <c r="D2081" s="66" t="s">
        <v>2496</v>
      </c>
      <c r="E2081" s="66" t="s">
        <v>29745</v>
      </c>
      <c r="F2081" s="306"/>
    </row>
    <row r="2082" spans="1:6">
      <c r="A2082" s="66">
        <v>40937</v>
      </c>
      <c r="B2082" s="43" t="s">
        <v>18543</v>
      </c>
      <c r="C2082" s="66" t="s">
        <v>4059</v>
      </c>
      <c r="D2082" s="66" t="s">
        <v>2496</v>
      </c>
      <c r="E2082" s="66" t="s">
        <v>29746</v>
      </c>
      <c r="F2082" s="307"/>
    </row>
    <row r="2083" spans="1:6">
      <c r="A2083" s="66">
        <v>34782</v>
      </c>
      <c r="B2083" s="43" t="s">
        <v>18544</v>
      </c>
      <c r="C2083" s="66" t="s">
        <v>4048</v>
      </c>
      <c r="D2083" s="66" t="s">
        <v>2496</v>
      </c>
      <c r="E2083" s="66" t="s">
        <v>29747</v>
      </c>
      <c r="F2083" s="306"/>
    </row>
    <row r="2084" spans="1:6">
      <c r="A2084" s="66">
        <v>40938</v>
      </c>
      <c r="B2084" s="43" t="s">
        <v>18545</v>
      </c>
      <c r="C2084" s="66" t="s">
        <v>4059</v>
      </c>
      <c r="D2084" s="66" t="s">
        <v>2496</v>
      </c>
      <c r="E2084" s="66" t="s">
        <v>29748</v>
      </c>
      <c r="F2084" s="307"/>
    </row>
    <row r="2085" spans="1:6">
      <c r="A2085" s="66">
        <v>34783</v>
      </c>
      <c r="B2085" s="43" t="s">
        <v>18546</v>
      </c>
      <c r="C2085" s="66" t="s">
        <v>4048</v>
      </c>
      <c r="D2085" s="66" t="s">
        <v>2496</v>
      </c>
      <c r="E2085" s="66" t="s">
        <v>29749</v>
      </c>
      <c r="F2085" s="306"/>
    </row>
    <row r="2086" spans="1:6">
      <c r="A2086" s="66">
        <v>40939</v>
      </c>
      <c r="B2086" s="43" t="s">
        <v>18547</v>
      </c>
      <c r="C2086" s="66" t="s">
        <v>4059</v>
      </c>
      <c r="D2086" s="66" t="s">
        <v>2496</v>
      </c>
      <c r="E2086" s="66" t="s">
        <v>29750</v>
      </c>
      <c r="F2086" s="307"/>
    </row>
    <row r="2087" spans="1:6">
      <c r="A2087" s="66">
        <v>34785</v>
      </c>
      <c r="B2087" s="43" t="s">
        <v>18548</v>
      </c>
      <c r="C2087" s="66" t="s">
        <v>4048</v>
      </c>
      <c r="D2087" s="66" t="s">
        <v>2496</v>
      </c>
      <c r="E2087" s="66" t="s">
        <v>24998</v>
      </c>
      <c r="F2087" s="306"/>
    </row>
    <row r="2088" spans="1:6">
      <c r="A2088" s="66">
        <v>40940</v>
      </c>
      <c r="B2088" s="43" t="s">
        <v>18549</v>
      </c>
      <c r="C2088" s="66" t="s">
        <v>4059</v>
      </c>
      <c r="D2088" s="66" t="s">
        <v>2496</v>
      </c>
      <c r="E2088" s="66" t="s">
        <v>29751</v>
      </c>
      <c r="F2088" s="307"/>
    </row>
    <row r="2089" spans="1:6">
      <c r="A2089" s="66">
        <v>38403</v>
      </c>
      <c r="B2089" s="43" t="s">
        <v>18550</v>
      </c>
      <c r="C2089" s="66" t="s">
        <v>4050</v>
      </c>
      <c r="D2089" s="66" t="s">
        <v>2496</v>
      </c>
      <c r="E2089" s="66" t="s">
        <v>24729</v>
      </c>
      <c r="F2089" s="306"/>
    </row>
    <row r="2090" spans="1:6" ht="45">
      <c r="A2090" s="66">
        <v>43494</v>
      </c>
      <c r="B2090" s="43" t="s">
        <v>25101</v>
      </c>
      <c r="C2090" s="66" t="s">
        <v>4059</v>
      </c>
      <c r="D2090" s="66" t="s">
        <v>4049</v>
      </c>
      <c r="E2090" s="66" t="s">
        <v>29752</v>
      </c>
      <c r="F2090" s="307"/>
    </row>
    <row r="2091" spans="1:6" ht="45">
      <c r="A2091" s="66">
        <v>43482</v>
      </c>
      <c r="B2091" s="43" t="s">
        <v>25101</v>
      </c>
      <c r="C2091" s="66" t="s">
        <v>4048</v>
      </c>
      <c r="D2091" s="66" t="s">
        <v>4049</v>
      </c>
      <c r="E2091" s="66" t="s">
        <v>13230</v>
      </c>
      <c r="F2091" s="306"/>
    </row>
    <row r="2092" spans="1:6" ht="45">
      <c r="A2092" s="66">
        <v>43483</v>
      </c>
      <c r="B2092" s="43" t="s">
        <v>25102</v>
      </c>
      <c r="C2092" s="66" t="s">
        <v>4048</v>
      </c>
      <c r="D2092" s="66" t="s">
        <v>4049</v>
      </c>
      <c r="E2092" s="66" t="s">
        <v>13237</v>
      </c>
      <c r="F2092" s="307"/>
    </row>
    <row r="2093" spans="1:6" ht="45">
      <c r="A2093" s="66">
        <v>43495</v>
      </c>
      <c r="B2093" s="43" t="s">
        <v>25103</v>
      </c>
      <c r="C2093" s="66" t="s">
        <v>4059</v>
      </c>
      <c r="D2093" s="66" t="s">
        <v>4049</v>
      </c>
      <c r="E2093" s="66" t="s">
        <v>29753</v>
      </c>
      <c r="F2093" s="306"/>
    </row>
    <row r="2094" spans="1:6" ht="45">
      <c r="A2094" s="66">
        <v>43484</v>
      </c>
      <c r="B2094" s="43" t="s">
        <v>25104</v>
      </c>
      <c r="C2094" s="66" t="s">
        <v>4048</v>
      </c>
      <c r="D2094" s="66" t="s">
        <v>4049</v>
      </c>
      <c r="E2094" s="66" t="s">
        <v>22163</v>
      </c>
      <c r="F2094" s="307"/>
    </row>
    <row r="2095" spans="1:6" ht="45">
      <c r="A2095" s="66">
        <v>43496</v>
      </c>
      <c r="B2095" s="43" t="s">
        <v>25105</v>
      </c>
      <c r="C2095" s="66" t="s">
        <v>4059</v>
      </c>
      <c r="D2095" s="66" t="s">
        <v>4049</v>
      </c>
      <c r="E2095" s="66" t="s">
        <v>29754</v>
      </c>
      <c r="F2095" s="306"/>
    </row>
    <row r="2096" spans="1:6" ht="45">
      <c r="A2096" s="66">
        <v>43485</v>
      </c>
      <c r="B2096" s="43" t="s">
        <v>25106</v>
      </c>
      <c r="C2096" s="66" t="s">
        <v>4048</v>
      </c>
      <c r="D2096" s="66" t="s">
        <v>4049</v>
      </c>
      <c r="E2096" s="66" t="s">
        <v>12286</v>
      </c>
      <c r="F2096" s="307"/>
    </row>
    <row r="2097" spans="1:6" ht="45">
      <c r="A2097" s="66">
        <v>43497</v>
      </c>
      <c r="B2097" s="43" t="s">
        <v>25107</v>
      </c>
      <c r="C2097" s="66" t="s">
        <v>4059</v>
      </c>
      <c r="D2097" s="66" t="s">
        <v>4049</v>
      </c>
      <c r="E2097" s="66" t="s">
        <v>24607</v>
      </c>
      <c r="F2097" s="306"/>
    </row>
    <row r="2098" spans="1:6" ht="45">
      <c r="A2098" s="66">
        <v>43499</v>
      </c>
      <c r="B2098" s="43" t="s">
        <v>25109</v>
      </c>
      <c r="C2098" s="66" t="s">
        <v>4059</v>
      </c>
      <c r="D2098" s="66" t="s">
        <v>4049</v>
      </c>
      <c r="E2098" s="66" t="s">
        <v>29755</v>
      </c>
      <c r="F2098" s="307"/>
    </row>
    <row r="2099" spans="1:6" ht="45">
      <c r="A2099" s="66">
        <v>43487</v>
      </c>
      <c r="B2099" s="43" t="s">
        <v>25109</v>
      </c>
      <c r="C2099" s="66" t="s">
        <v>4048</v>
      </c>
      <c r="D2099" s="66" t="s">
        <v>4049</v>
      </c>
      <c r="E2099" s="66" t="s">
        <v>8860</v>
      </c>
      <c r="F2099" s="306"/>
    </row>
    <row r="2100" spans="1:6" ht="45">
      <c r="A2100" s="66">
        <v>43486</v>
      </c>
      <c r="B2100" s="43" t="s">
        <v>25110</v>
      </c>
      <c r="C2100" s="66" t="s">
        <v>4048</v>
      </c>
      <c r="D2100" s="66" t="s">
        <v>4049</v>
      </c>
      <c r="E2100" s="66" t="s">
        <v>8122</v>
      </c>
      <c r="F2100" s="307"/>
    </row>
    <row r="2101" spans="1:6" ht="45">
      <c r="A2101" s="66">
        <v>43498</v>
      </c>
      <c r="B2101" s="43" t="s">
        <v>25111</v>
      </c>
      <c r="C2101" s="66" t="s">
        <v>4059</v>
      </c>
      <c r="D2101" s="66" t="s">
        <v>4049</v>
      </c>
      <c r="E2101" s="66" t="s">
        <v>29756</v>
      </c>
      <c r="F2101" s="306"/>
    </row>
    <row r="2102" spans="1:6" ht="45">
      <c r="A2102" s="66">
        <v>43488</v>
      </c>
      <c r="B2102" s="43" t="s">
        <v>25112</v>
      </c>
      <c r="C2102" s="66" t="s">
        <v>4048</v>
      </c>
      <c r="D2102" s="66" t="s">
        <v>4049</v>
      </c>
      <c r="E2102" s="66" t="s">
        <v>8698</v>
      </c>
      <c r="F2102" s="307"/>
    </row>
    <row r="2103" spans="1:6" ht="45">
      <c r="A2103" s="66">
        <v>43500</v>
      </c>
      <c r="B2103" s="43" t="s">
        <v>25113</v>
      </c>
      <c r="C2103" s="66" t="s">
        <v>4059</v>
      </c>
      <c r="D2103" s="66" t="s">
        <v>4049</v>
      </c>
      <c r="E2103" s="66" t="s">
        <v>29757</v>
      </c>
      <c r="F2103" s="306"/>
    </row>
    <row r="2104" spans="1:6" ht="45">
      <c r="A2104" s="66">
        <v>43489</v>
      </c>
      <c r="B2104" s="43" t="s">
        <v>25114</v>
      </c>
      <c r="C2104" s="66" t="s">
        <v>4048</v>
      </c>
      <c r="D2104" s="66" t="s">
        <v>4049</v>
      </c>
      <c r="E2104" s="66" t="s">
        <v>13407</v>
      </c>
      <c r="F2104" s="307"/>
    </row>
    <row r="2105" spans="1:6" ht="45">
      <c r="A2105" s="66">
        <v>43501</v>
      </c>
      <c r="B2105" s="43" t="s">
        <v>25115</v>
      </c>
      <c r="C2105" s="66" t="s">
        <v>4059</v>
      </c>
      <c r="D2105" s="66" t="s">
        <v>4049</v>
      </c>
      <c r="E2105" s="66" t="s">
        <v>29758</v>
      </c>
      <c r="F2105" s="306"/>
    </row>
    <row r="2106" spans="1:6" ht="30">
      <c r="A2106" s="66">
        <v>43490</v>
      </c>
      <c r="B2106" s="43" t="s">
        <v>25116</v>
      </c>
      <c r="C2106" s="66" t="s">
        <v>4048</v>
      </c>
      <c r="D2106" s="66" t="s">
        <v>4049</v>
      </c>
      <c r="E2106" s="66" t="s">
        <v>12322</v>
      </c>
      <c r="F2106" s="307"/>
    </row>
    <row r="2107" spans="1:6" ht="45">
      <c r="A2107" s="66">
        <v>43502</v>
      </c>
      <c r="B2107" s="43" t="s">
        <v>25117</v>
      </c>
      <c r="C2107" s="66" t="s">
        <v>4059</v>
      </c>
      <c r="D2107" s="66" t="s">
        <v>4049</v>
      </c>
      <c r="E2107" s="66" t="s">
        <v>29759</v>
      </c>
      <c r="F2107" s="306"/>
    </row>
    <row r="2108" spans="1:6" ht="45">
      <c r="A2108" s="66">
        <v>43491</v>
      </c>
      <c r="B2108" s="43" t="s">
        <v>25118</v>
      </c>
      <c r="C2108" s="66" t="s">
        <v>4048</v>
      </c>
      <c r="D2108" s="66" t="s">
        <v>4049</v>
      </c>
      <c r="E2108" s="66" t="s">
        <v>13841</v>
      </c>
      <c r="F2108" s="307"/>
    </row>
    <row r="2109" spans="1:6" ht="45">
      <c r="A2109" s="66">
        <v>43503</v>
      </c>
      <c r="B2109" s="43" t="s">
        <v>25119</v>
      </c>
      <c r="C2109" s="66" t="s">
        <v>4059</v>
      </c>
      <c r="D2109" s="66" t="s">
        <v>4049</v>
      </c>
      <c r="E2109" s="66" t="s">
        <v>29760</v>
      </c>
      <c r="F2109" s="306"/>
    </row>
    <row r="2110" spans="1:6" ht="45">
      <c r="A2110" s="66">
        <v>43492</v>
      </c>
      <c r="B2110" s="43" t="s">
        <v>25120</v>
      </c>
      <c r="C2110" s="66" t="s">
        <v>4048</v>
      </c>
      <c r="D2110" s="66" t="s">
        <v>4049</v>
      </c>
      <c r="E2110" s="66" t="s">
        <v>8366</v>
      </c>
      <c r="F2110" s="307"/>
    </row>
    <row r="2111" spans="1:6" ht="45">
      <c r="A2111" s="66">
        <v>43504</v>
      </c>
      <c r="B2111" s="43" t="s">
        <v>25121</v>
      </c>
      <c r="C2111" s="66" t="s">
        <v>4059</v>
      </c>
      <c r="D2111" s="66" t="s">
        <v>4049</v>
      </c>
      <c r="E2111" s="66" t="s">
        <v>29761</v>
      </c>
      <c r="F2111" s="306"/>
    </row>
    <row r="2112" spans="1:6" ht="45">
      <c r="A2112" s="66">
        <v>43493</v>
      </c>
      <c r="B2112" s="43" t="s">
        <v>25122</v>
      </c>
      <c r="C2112" s="66" t="s">
        <v>4048</v>
      </c>
      <c r="D2112" s="66" t="s">
        <v>4049</v>
      </c>
      <c r="E2112" s="66" t="s">
        <v>23397</v>
      </c>
      <c r="F2112" s="307"/>
    </row>
    <row r="2113" spans="1:6" ht="45">
      <c r="A2113" s="66">
        <v>43505</v>
      </c>
      <c r="B2113" s="43" t="s">
        <v>25123</v>
      </c>
      <c r="C2113" s="66" t="s">
        <v>4059</v>
      </c>
      <c r="D2113" s="66" t="s">
        <v>4049</v>
      </c>
      <c r="E2113" s="66" t="s">
        <v>29762</v>
      </c>
      <c r="F2113" s="306"/>
    </row>
    <row r="2114" spans="1:6" ht="90">
      <c r="A2114" s="66">
        <v>37774</v>
      </c>
      <c r="B2114" s="43" t="s">
        <v>18551</v>
      </c>
      <c r="C2114" s="66" t="s">
        <v>4050</v>
      </c>
      <c r="D2114" s="66" t="s">
        <v>4052</v>
      </c>
      <c r="E2114" s="66" t="s">
        <v>25124</v>
      </c>
      <c r="F2114" s="307"/>
    </row>
    <row r="2115" spans="1:6" ht="90">
      <c r="A2115" s="66">
        <v>38630</v>
      </c>
      <c r="B2115" s="43" t="s">
        <v>18552</v>
      </c>
      <c r="C2115" s="66" t="s">
        <v>4050</v>
      </c>
      <c r="D2115" s="66" t="s">
        <v>2496</v>
      </c>
      <c r="E2115" s="66" t="s">
        <v>18553</v>
      </c>
      <c r="F2115" s="306"/>
    </row>
    <row r="2116" spans="1:6" ht="120">
      <c r="A2116" s="66">
        <v>38629</v>
      </c>
      <c r="B2116" s="43" t="s">
        <v>18554</v>
      </c>
      <c r="C2116" s="66" t="s">
        <v>4050</v>
      </c>
      <c r="D2116" s="66" t="s">
        <v>2496</v>
      </c>
      <c r="E2116" s="66" t="s">
        <v>18555</v>
      </c>
      <c r="F2116" s="307"/>
    </row>
    <row r="2117" spans="1:6" ht="30">
      <c r="A2117" s="66">
        <v>38476</v>
      </c>
      <c r="B2117" s="43" t="s">
        <v>18556</v>
      </c>
      <c r="C2117" s="66" t="s">
        <v>4050</v>
      </c>
      <c r="D2117" s="66" t="s">
        <v>2496</v>
      </c>
      <c r="E2117" s="66" t="s">
        <v>29763</v>
      </c>
      <c r="F2117" s="306"/>
    </row>
    <row r="2118" spans="1:6" ht="30">
      <c r="A2118" s="66">
        <v>38477</v>
      </c>
      <c r="B2118" s="43" t="s">
        <v>18557</v>
      </c>
      <c r="C2118" s="66" t="s">
        <v>4050</v>
      </c>
      <c r="D2118" s="66" t="s">
        <v>2496</v>
      </c>
      <c r="E2118" s="66" t="s">
        <v>29764</v>
      </c>
      <c r="F2118" s="307"/>
    </row>
    <row r="2119" spans="1:6" ht="60">
      <c r="A2119" s="66">
        <v>40635</v>
      </c>
      <c r="B2119" s="43" t="s">
        <v>18558</v>
      </c>
      <c r="C2119" s="66" t="s">
        <v>4050</v>
      </c>
      <c r="D2119" s="66" t="s">
        <v>2496</v>
      </c>
      <c r="E2119" s="66" t="s">
        <v>22699</v>
      </c>
      <c r="F2119" s="306"/>
    </row>
    <row r="2120" spans="1:6" ht="45">
      <c r="A2120" s="66">
        <v>36483</v>
      </c>
      <c r="B2120" s="43" t="s">
        <v>18559</v>
      </c>
      <c r="C2120" s="66" t="s">
        <v>4050</v>
      </c>
      <c r="D2120" s="66" t="s">
        <v>2496</v>
      </c>
      <c r="E2120" s="66" t="s">
        <v>22700</v>
      </c>
      <c r="F2120" s="307"/>
    </row>
    <row r="2121" spans="1:6" ht="45">
      <c r="A2121" s="66">
        <v>14525</v>
      </c>
      <c r="B2121" s="43" t="s">
        <v>18560</v>
      </c>
      <c r="C2121" s="66" t="s">
        <v>4050</v>
      </c>
      <c r="D2121" s="66" t="s">
        <v>2496</v>
      </c>
      <c r="E2121" s="66" t="s">
        <v>22701</v>
      </c>
      <c r="F2121" s="306"/>
    </row>
    <row r="2122" spans="1:6" ht="45">
      <c r="A2122" s="66">
        <v>36482</v>
      </c>
      <c r="B2122" s="43" t="s">
        <v>18561</v>
      </c>
      <c r="C2122" s="66" t="s">
        <v>4050</v>
      </c>
      <c r="D2122" s="66" t="s">
        <v>2496</v>
      </c>
      <c r="E2122" s="66" t="s">
        <v>22702</v>
      </c>
      <c r="F2122" s="307"/>
    </row>
    <row r="2123" spans="1:6" ht="45">
      <c r="A2123" s="66">
        <v>36408</v>
      </c>
      <c r="B2123" s="43" t="s">
        <v>18562</v>
      </c>
      <c r="C2123" s="66" t="s">
        <v>4050</v>
      </c>
      <c r="D2123" s="66" t="s">
        <v>2496</v>
      </c>
      <c r="E2123" s="66" t="s">
        <v>22703</v>
      </c>
      <c r="F2123" s="306"/>
    </row>
    <row r="2124" spans="1:6" ht="45">
      <c r="A2124" s="66">
        <v>2723</v>
      </c>
      <c r="B2124" s="43" t="s">
        <v>18563</v>
      </c>
      <c r="C2124" s="66" t="s">
        <v>4050</v>
      </c>
      <c r="D2124" s="66" t="s">
        <v>2496</v>
      </c>
      <c r="E2124" s="66" t="s">
        <v>22704</v>
      </c>
      <c r="F2124" s="307"/>
    </row>
    <row r="2125" spans="1:6" ht="45">
      <c r="A2125" s="66">
        <v>36481</v>
      </c>
      <c r="B2125" s="43" t="s">
        <v>18564</v>
      </c>
      <c r="C2125" s="66" t="s">
        <v>4050</v>
      </c>
      <c r="D2125" s="66" t="s">
        <v>2496</v>
      </c>
      <c r="E2125" s="66" t="s">
        <v>22705</v>
      </c>
      <c r="F2125" s="306"/>
    </row>
    <row r="2126" spans="1:6" ht="45">
      <c r="A2126" s="66">
        <v>10685</v>
      </c>
      <c r="B2126" s="43" t="s">
        <v>18565</v>
      </c>
      <c r="C2126" s="66" t="s">
        <v>4050</v>
      </c>
      <c r="D2126" s="66" t="s">
        <v>4049</v>
      </c>
      <c r="E2126" s="66" t="s">
        <v>22706</v>
      </c>
      <c r="F2126" s="307"/>
    </row>
    <row r="2127" spans="1:6" ht="75">
      <c r="A2127" s="66">
        <v>40636</v>
      </c>
      <c r="B2127" s="43" t="s">
        <v>18566</v>
      </c>
      <c r="C2127" s="66" t="s">
        <v>4050</v>
      </c>
      <c r="D2127" s="66" t="s">
        <v>2496</v>
      </c>
      <c r="E2127" s="66" t="s">
        <v>22707</v>
      </c>
      <c r="F2127" s="306"/>
    </row>
    <row r="2128" spans="1:6" ht="30">
      <c r="A2128" s="66">
        <v>4111</v>
      </c>
      <c r="B2128" s="43" t="s">
        <v>18567</v>
      </c>
      <c r="C2128" s="66" t="s">
        <v>4050</v>
      </c>
      <c r="D2128" s="66" t="s">
        <v>2496</v>
      </c>
      <c r="E2128" s="66" t="s">
        <v>25094</v>
      </c>
      <c r="F2128" s="307"/>
    </row>
    <row r="2129" spans="1:6" ht="45">
      <c r="A2129" s="66">
        <v>26021</v>
      </c>
      <c r="B2129" s="43" t="s">
        <v>18568</v>
      </c>
      <c r="C2129" s="66" t="s">
        <v>4050</v>
      </c>
      <c r="D2129" s="66" t="s">
        <v>2496</v>
      </c>
      <c r="E2129" s="66" t="s">
        <v>23376</v>
      </c>
      <c r="F2129" s="306"/>
    </row>
    <row r="2130" spans="1:6" ht="30">
      <c r="A2130" s="66">
        <v>12</v>
      </c>
      <c r="B2130" s="43" t="s">
        <v>18569</v>
      </c>
      <c r="C2130" s="66" t="s">
        <v>4050</v>
      </c>
      <c r="D2130" s="66" t="s">
        <v>4049</v>
      </c>
      <c r="E2130" s="66" t="s">
        <v>13771</v>
      </c>
      <c r="F2130" s="307"/>
    </row>
    <row r="2131" spans="1:6" ht="45">
      <c r="A2131" s="66">
        <v>37554</v>
      </c>
      <c r="B2131" s="43" t="s">
        <v>18570</v>
      </c>
      <c r="C2131" s="66" t="s">
        <v>4050</v>
      </c>
      <c r="D2131" s="66" t="s">
        <v>2496</v>
      </c>
      <c r="E2131" s="66" t="s">
        <v>29765</v>
      </c>
      <c r="F2131" s="306"/>
    </row>
    <row r="2132" spans="1:6" ht="45">
      <c r="A2132" s="66">
        <v>37555</v>
      </c>
      <c r="B2132" s="43" t="s">
        <v>18571</v>
      </c>
      <c r="C2132" s="66" t="s">
        <v>4050</v>
      </c>
      <c r="D2132" s="66" t="s">
        <v>2496</v>
      </c>
      <c r="E2132" s="66" t="s">
        <v>29766</v>
      </c>
      <c r="F2132" s="307"/>
    </row>
    <row r="2133" spans="1:6" ht="60">
      <c r="A2133" s="66">
        <v>10902</v>
      </c>
      <c r="B2133" s="43" t="s">
        <v>18572</v>
      </c>
      <c r="C2133" s="66" t="s">
        <v>4050</v>
      </c>
      <c r="D2133" s="66" t="s">
        <v>2496</v>
      </c>
      <c r="E2133" s="66" t="s">
        <v>29767</v>
      </c>
      <c r="F2133" s="306"/>
    </row>
    <row r="2134" spans="1:6" ht="60">
      <c r="A2134" s="66">
        <v>20965</v>
      </c>
      <c r="B2134" s="43" t="s">
        <v>18573</v>
      </c>
      <c r="C2134" s="66" t="s">
        <v>4050</v>
      </c>
      <c r="D2134" s="66" t="s">
        <v>2496</v>
      </c>
      <c r="E2134" s="66" t="s">
        <v>23723</v>
      </c>
      <c r="F2134" s="307"/>
    </row>
    <row r="2135" spans="1:6" ht="60">
      <c r="A2135" s="66">
        <v>20966</v>
      </c>
      <c r="B2135" s="43" t="s">
        <v>18574</v>
      </c>
      <c r="C2135" s="66" t="s">
        <v>4050</v>
      </c>
      <c r="D2135" s="66" t="s">
        <v>2496</v>
      </c>
      <c r="E2135" s="66" t="s">
        <v>28061</v>
      </c>
      <c r="F2135" s="306"/>
    </row>
    <row r="2136" spans="1:6" ht="60">
      <c r="A2136" s="66">
        <v>10903</v>
      </c>
      <c r="B2136" s="43" t="s">
        <v>18575</v>
      </c>
      <c r="C2136" s="66" t="s">
        <v>4050</v>
      </c>
      <c r="D2136" s="66" t="s">
        <v>2496</v>
      </c>
      <c r="E2136" s="66" t="s">
        <v>29768</v>
      </c>
      <c r="F2136" s="307"/>
    </row>
    <row r="2137" spans="1:6" ht="60">
      <c r="A2137" s="66">
        <v>20967</v>
      </c>
      <c r="B2137" s="43" t="s">
        <v>18576</v>
      </c>
      <c r="C2137" s="66" t="s">
        <v>4050</v>
      </c>
      <c r="D2137" s="66" t="s">
        <v>2496</v>
      </c>
      <c r="E2137" s="66" t="s">
        <v>29768</v>
      </c>
      <c r="F2137" s="306"/>
    </row>
    <row r="2138" spans="1:6" ht="60">
      <c r="A2138" s="66">
        <v>20968</v>
      </c>
      <c r="B2138" s="43" t="s">
        <v>18577</v>
      </c>
      <c r="C2138" s="66" t="s">
        <v>4050</v>
      </c>
      <c r="D2138" s="66" t="s">
        <v>2496</v>
      </c>
      <c r="E2138" s="66" t="s">
        <v>25097</v>
      </c>
      <c r="F2138" s="307"/>
    </row>
    <row r="2139" spans="1:6" ht="45">
      <c r="A2139" s="66">
        <v>11359</v>
      </c>
      <c r="B2139" s="43" t="s">
        <v>18578</v>
      </c>
      <c r="C2139" s="66" t="s">
        <v>4050</v>
      </c>
      <c r="D2139" s="66" t="s">
        <v>4049</v>
      </c>
      <c r="E2139" s="66" t="s">
        <v>29769</v>
      </c>
      <c r="F2139" s="306"/>
    </row>
    <row r="2140" spans="1:6" ht="60">
      <c r="A2140" s="66">
        <v>39017</v>
      </c>
      <c r="B2140" s="43" t="s">
        <v>18579</v>
      </c>
      <c r="C2140" s="66" t="s">
        <v>4050</v>
      </c>
      <c r="D2140" s="66" t="s">
        <v>2496</v>
      </c>
      <c r="E2140" s="66" t="s">
        <v>8018</v>
      </c>
      <c r="F2140" s="307"/>
    </row>
    <row r="2141" spans="1:6" ht="45">
      <c r="A2141" s="66">
        <v>39315</v>
      </c>
      <c r="B2141" s="43" t="s">
        <v>18580</v>
      </c>
      <c r="C2141" s="66" t="s">
        <v>4050</v>
      </c>
      <c r="D2141" s="66" t="s">
        <v>2496</v>
      </c>
      <c r="E2141" s="66" t="s">
        <v>8112</v>
      </c>
      <c r="F2141" s="306"/>
    </row>
    <row r="2142" spans="1:6" ht="45">
      <c r="A2142" s="66">
        <v>39016</v>
      </c>
      <c r="B2142" s="43" t="s">
        <v>18581</v>
      </c>
      <c r="C2142" s="66" t="s">
        <v>4050</v>
      </c>
      <c r="D2142" s="66" t="s">
        <v>2496</v>
      </c>
      <c r="E2142" s="66" t="s">
        <v>8112</v>
      </c>
      <c r="F2142" s="307"/>
    </row>
    <row r="2143" spans="1:6" ht="45">
      <c r="A2143" s="66">
        <v>40432</v>
      </c>
      <c r="B2143" s="43" t="s">
        <v>18582</v>
      </c>
      <c r="C2143" s="66" t="s">
        <v>4050</v>
      </c>
      <c r="D2143" s="66" t="s">
        <v>2496</v>
      </c>
      <c r="E2143" s="66" t="s">
        <v>25694</v>
      </c>
      <c r="F2143" s="306"/>
    </row>
    <row r="2144" spans="1:6" ht="60">
      <c r="A2144" s="66">
        <v>39481</v>
      </c>
      <c r="B2144" s="43" t="s">
        <v>18583</v>
      </c>
      <c r="C2144" s="66" t="s">
        <v>4050</v>
      </c>
      <c r="D2144" s="66" t="s">
        <v>2496</v>
      </c>
      <c r="E2144" s="66" t="s">
        <v>24427</v>
      </c>
      <c r="F2144" s="307"/>
    </row>
    <row r="2145" spans="1:6" ht="45">
      <c r="A2145" s="66">
        <v>40433</v>
      </c>
      <c r="B2145" s="43" t="s">
        <v>18584</v>
      </c>
      <c r="C2145" s="66" t="s">
        <v>4050</v>
      </c>
      <c r="D2145" s="66" t="s">
        <v>2496</v>
      </c>
      <c r="E2145" s="66" t="s">
        <v>8860</v>
      </c>
      <c r="F2145" s="306"/>
    </row>
    <row r="2146" spans="1:6" ht="60">
      <c r="A2146" s="66">
        <v>20219</v>
      </c>
      <c r="B2146" s="43" t="s">
        <v>18585</v>
      </c>
      <c r="C2146" s="66" t="s">
        <v>4050</v>
      </c>
      <c r="D2146" s="66" t="s">
        <v>4052</v>
      </c>
      <c r="E2146" s="66" t="s">
        <v>22708</v>
      </c>
      <c r="F2146" s="307"/>
    </row>
    <row r="2147" spans="1:6" ht="75">
      <c r="A2147" s="66">
        <v>36484</v>
      </c>
      <c r="B2147" s="43" t="s">
        <v>18586</v>
      </c>
      <c r="C2147" s="66" t="s">
        <v>4050</v>
      </c>
      <c r="D2147" s="66" t="s">
        <v>4052</v>
      </c>
      <c r="E2147" s="66" t="s">
        <v>22709</v>
      </c>
      <c r="F2147" s="306"/>
    </row>
    <row r="2148" spans="1:6" ht="30">
      <c r="A2148" s="66">
        <v>38367</v>
      </c>
      <c r="B2148" s="43" t="s">
        <v>18587</v>
      </c>
      <c r="C2148" s="66" t="s">
        <v>4050</v>
      </c>
      <c r="D2148" s="66" t="s">
        <v>2496</v>
      </c>
      <c r="E2148" s="66" t="s">
        <v>14973</v>
      </c>
      <c r="F2148" s="307"/>
    </row>
    <row r="2149" spans="1:6">
      <c r="A2149" s="66">
        <v>38368</v>
      </c>
      <c r="B2149" s="43" t="s">
        <v>18588</v>
      </c>
      <c r="C2149" s="66" t="s">
        <v>4050</v>
      </c>
      <c r="D2149" s="66" t="s">
        <v>2496</v>
      </c>
      <c r="E2149" s="66" t="s">
        <v>12722</v>
      </c>
      <c r="F2149" s="306"/>
    </row>
    <row r="2150" spans="1:6" ht="30">
      <c r="A2150" s="66">
        <v>38091</v>
      </c>
      <c r="B2150" s="43" t="s">
        <v>18589</v>
      </c>
      <c r="C2150" s="66" t="s">
        <v>4050</v>
      </c>
      <c r="D2150" s="66" t="s">
        <v>2496</v>
      </c>
      <c r="E2150" s="66" t="s">
        <v>24422</v>
      </c>
      <c r="F2150" s="307"/>
    </row>
    <row r="2151" spans="1:6" ht="30">
      <c r="A2151" s="66">
        <v>38095</v>
      </c>
      <c r="B2151" s="43" t="s">
        <v>18590</v>
      </c>
      <c r="C2151" s="66" t="s">
        <v>4050</v>
      </c>
      <c r="D2151" s="66" t="s">
        <v>2496</v>
      </c>
      <c r="E2151" s="66" t="s">
        <v>22711</v>
      </c>
      <c r="F2151" s="306"/>
    </row>
    <row r="2152" spans="1:6" ht="30">
      <c r="A2152" s="66">
        <v>38092</v>
      </c>
      <c r="B2152" s="43" t="s">
        <v>18591</v>
      </c>
      <c r="C2152" s="66" t="s">
        <v>4050</v>
      </c>
      <c r="D2152" s="66" t="s">
        <v>2496</v>
      </c>
      <c r="E2152" s="66" t="s">
        <v>24426</v>
      </c>
      <c r="F2152" s="307"/>
    </row>
    <row r="2153" spans="1:6" ht="30">
      <c r="A2153" s="66">
        <v>38093</v>
      </c>
      <c r="B2153" s="43" t="s">
        <v>18592</v>
      </c>
      <c r="C2153" s="66" t="s">
        <v>4050</v>
      </c>
      <c r="D2153" s="66" t="s">
        <v>2496</v>
      </c>
      <c r="E2153" s="66" t="s">
        <v>13238</v>
      </c>
      <c r="F2153" s="306"/>
    </row>
    <row r="2154" spans="1:6" ht="30">
      <c r="A2154" s="66">
        <v>38096</v>
      </c>
      <c r="B2154" s="43" t="s">
        <v>18593</v>
      </c>
      <c r="C2154" s="66" t="s">
        <v>4050</v>
      </c>
      <c r="D2154" s="66" t="s">
        <v>2496</v>
      </c>
      <c r="E2154" s="66" t="s">
        <v>8823</v>
      </c>
      <c r="F2154" s="307"/>
    </row>
    <row r="2155" spans="1:6" ht="30">
      <c r="A2155" s="66">
        <v>38094</v>
      </c>
      <c r="B2155" s="43" t="s">
        <v>18594</v>
      </c>
      <c r="C2155" s="66" t="s">
        <v>4050</v>
      </c>
      <c r="D2155" s="66" t="s">
        <v>2496</v>
      </c>
      <c r="E2155" s="66" t="s">
        <v>12557</v>
      </c>
      <c r="F2155" s="306"/>
    </row>
    <row r="2156" spans="1:6" ht="30">
      <c r="A2156" s="66">
        <v>38097</v>
      </c>
      <c r="B2156" s="43" t="s">
        <v>18595</v>
      </c>
      <c r="C2156" s="66" t="s">
        <v>4050</v>
      </c>
      <c r="D2156" s="66" t="s">
        <v>2496</v>
      </c>
      <c r="E2156" s="66" t="s">
        <v>9923</v>
      </c>
      <c r="F2156" s="307"/>
    </row>
    <row r="2157" spans="1:6" ht="30">
      <c r="A2157" s="66">
        <v>38098</v>
      </c>
      <c r="B2157" s="43" t="s">
        <v>18596</v>
      </c>
      <c r="C2157" s="66" t="s">
        <v>4050</v>
      </c>
      <c r="D2157" s="66" t="s">
        <v>2496</v>
      </c>
      <c r="E2157" s="66" t="s">
        <v>9923</v>
      </c>
      <c r="F2157" s="306"/>
    </row>
    <row r="2158" spans="1:6">
      <c r="A2158" s="66">
        <v>11186</v>
      </c>
      <c r="B2158" s="43" t="s">
        <v>18597</v>
      </c>
      <c r="C2158" s="66" t="s">
        <v>4051</v>
      </c>
      <c r="D2158" s="66" t="s">
        <v>2496</v>
      </c>
      <c r="E2158" s="66" t="s">
        <v>29770</v>
      </c>
      <c r="F2158" s="307"/>
    </row>
    <row r="2159" spans="1:6" ht="60">
      <c r="A2159" s="66">
        <v>11558</v>
      </c>
      <c r="B2159" s="43" t="s">
        <v>18598</v>
      </c>
      <c r="C2159" s="66" t="s">
        <v>4061</v>
      </c>
      <c r="D2159" s="66" t="s">
        <v>2496</v>
      </c>
      <c r="E2159" s="66" t="s">
        <v>23967</v>
      </c>
      <c r="F2159" s="306"/>
    </row>
    <row r="2160" spans="1:6" ht="60">
      <c r="A2160" s="66">
        <v>11557</v>
      </c>
      <c r="B2160" s="43" t="s">
        <v>18599</v>
      </c>
      <c r="C2160" s="66" t="s">
        <v>4061</v>
      </c>
      <c r="D2160" s="66" t="s">
        <v>2496</v>
      </c>
      <c r="E2160" s="66" t="s">
        <v>24350</v>
      </c>
      <c r="F2160" s="307"/>
    </row>
    <row r="2161" spans="1:6">
      <c r="A2161" s="66">
        <v>2759</v>
      </c>
      <c r="B2161" s="43" t="s">
        <v>18600</v>
      </c>
      <c r="C2161" s="66" t="s">
        <v>4050</v>
      </c>
      <c r="D2161" s="66" t="s">
        <v>4052</v>
      </c>
      <c r="E2161" s="66" t="s">
        <v>9250</v>
      </c>
      <c r="F2161" s="306"/>
    </row>
    <row r="2162" spans="1:6" ht="30">
      <c r="A2162" s="66">
        <v>38124</v>
      </c>
      <c r="B2162" s="43" t="s">
        <v>18601</v>
      </c>
      <c r="C2162" s="66" t="s">
        <v>4050</v>
      </c>
      <c r="D2162" s="66" t="s">
        <v>4049</v>
      </c>
      <c r="E2162" s="66" t="s">
        <v>27655</v>
      </c>
      <c r="F2162" s="307"/>
    </row>
    <row r="2163" spans="1:6" ht="30">
      <c r="A2163" s="66">
        <v>38380</v>
      </c>
      <c r="B2163" s="43" t="s">
        <v>18602</v>
      </c>
      <c r="C2163" s="66" t="s">
        <v>4050</v>
      </c>
      <c r="D2163" s="66" t="s">
        <v>2496</v>
      </c>
      <c r="E2163" s="66" t="s">
        <v>13078</v>
      </c>
      <c r="F2163" s="306"/>
    </row>
    <row r="2164" spans="1:6" ht="45">
      <c r="A2164" s="66">
        <v>20059</v>
      </c>
      <c r="B2164" s="43" t="s">
        <v>18603</v>
      </c>
      <c r="C2164" s="66" t="s">
        <v>4050</v>
      </c>
      <c r="D2164" s="66" t="s">
        <v>4052</v>
      </c>
      <c r="E2164" s="66" t="s">
        <v>24397</v>
      </c>
      <c r="F2164" s="307"/>
    </row>
    <row r="2165" spans="1:6" ht="75">
      <c r="A2165" s="66">
        <v>42429</v>
      </c>
      <c r="B2165" s="43" t="s">
        <v>22712</v>
      </c>
      <c r="C2165" s="66" t="s">
        <v>4050</v>
      </c>
      <c r="D2165" s="66" t="s">
        <v>4052</v>
      </c>
      <c r="E2165" s="66" t="s">
        <v>23926</v>
      </c>
      <c r="F2165" s="306"/>
    </row>
    <row r="2166" spans="1:6" ht="75">
      <c r="A2166" s="66">
        <v>38538</v>
      </c>
      <c r="B2166" s="43" t="s">
        <v>18604</v>
      </c>
      <c r="C2166" s="66" t="s">
        <v>4054</v>
      </c>
      <c r="D2166" s="66" t="s">
        <v>4052</v>
      </c>
      <c r="E2166" s="66" t="s">
        <v>18605</v>
      </c>
      <c r="F2166" s="307"/>
    </row>
    <row r="2167" spans="1:6" ht="75">
      <c r="A2167" s="66">
        <v>38539</v>
      </c>
      <c r="B2167" s="43" t="s">
        <v>18606</v>
      </c>
      <c r="C2167" s="66" t="s">
        <v>4054</v>
      </c>
      <c r="D2167" s="66" t="s">
        <v>4052</v>
      </c>
      <c r="E2167" s="66" t="s">
        <v>25125</v>
      </c>
      <c r="F2167" s="306"/>
    </row>
    <row r="2168" spans="1:6" ht="75">
      <c r="A2168" s="66">
        <v>38540</v>
      </c>
      <c r="B2168" s="43" t="s">
        <v>18607</v>
      </c>
      <c r="C2168" s="66" t="s">
        <v>4054</v>
      </c>
      <c r="D2168" s="66" t="s">
        <v>4052</v>
      </c>
      <c r="E2168" s="66" t="s">
        <v>24361</v>
      </c>
      <c r="F2168" s="307"/>
    </row>
    <row r="2169" spans="1:6">
      <c r="A2169" s="66">
        <v>38384</v>
      </c>
      <c r="B2169" s="43" t="s">
        <v>18608</v>
      </c>
      <c r="C2169" s="66" t="s">
        <v>4050</v>
      </c>
      <c r="D2169" s="66" t="s">
        <v>2496</v>
      </c>
      <c r="E2169" s="66" t="s">
        <v>10209</v>
      </c>
      <c r="F2169" s="306"/>
    </row>
    <row r="2170" spans="1:6">
      <c r="A2170" s="66">
        <v>13</v>
      </c>
      <c r="B2170" s="43" t="s">
        <v>18609</v>
      </c>
      <c r="C2170" s="66" t="s">
        <v>4055</v>
      </c>
      <c r="D2170" s="66" t="s">
        <v>2496</v>
      </c>
      <c r="E2170" s="66" t="s">
        <v>13745</v>
      </c>
      <c r="F2170" s="307"/>
    </row>
    <row r="2171" spans="1:6">
      <c r="A2171" s="66">
        <v>2762</v>
      </c>
      <c r="B2171" s="43" t="s">
        <v>18610</v>
      </c>
      <c r="C2171" s="66" t="s">
        <v>4054</v>
      </c>
      <c r="D2171" s="66" t="s">
        <v>4052</v>
      </c>
      <c r="E2171" s="66" t="s">
        <v>10825</v>
      </c>
      <c r="F2171" s="306"/>
    </row>
    <row r="2172" spans="1:6" ht="45">
      <c r="A2172" s="66">
        <v>21142</v>
      </c>
      <c r="B2172" s="43" t="s">
        <v>18611</v>
      </c>
      <c r="C2172" s="66" t="s">
        <v>4050</v>
      </c>
      <c r="D2172" s="66" t="s">
        <v>2496</v>
      </c>
      <c r="E2172" s="66" t="s">
        <v>11733</v>
      </c>
      <c r="F2172" s="307"/>
    </row>
    <row r="2173" spans="1:6">
      <c r="A2173" s="66">
        <v>12865</v>
      </c>
      <c r="B2173" s="43" t="s">
        <v>18612</v>
      </c>
      <c r="C2173" s="66" t="s">
        <v>4048</v>
      </c>
      <c r="D2173" s="66" t="s">
        <v>2496</v>
      </c>
      <c r="E2173" s="66" t="s">
        <v>29771</v>
      </c>
      <c r="F2173" s="306"/>
    </row>
    <row r="2174" spans="1:6">
      <c r="A2174" s="66">
        <v>41074</v>
      </c>
      <c r="B2174" s="43" t="s">
        <v>18613</v>
      </c>
      <c r="C2174" s="66" t="s">
        <v>4059</v>
      </c>
      <c r="D2174" s="66" t="s">
        <v>2496</v>
      </c>
      <c r="E2174" s="66" t="s">
        <v>29772</v>
      </c>
      <c r="F2174" s="307"/>
    </row>
    <row r="2175" spans="1:6">
      <c r="A2175" s="66">
        <v>4223</v>
      </c>
      <c r="B2175" s="43" t="s">
        <v>18614</v>
      </c>
      <c r="C2175" s="66" t="s">
        <v>4056</v>
      </c>
      <c r="D2175" s="66" t="s">
        <v>4049</v>
      </c>
      <c r="E2175" s="66" t="s">
        <v>25022</v>
      </c>
      <c r="F2175" s="306"/>
    </row>
    <row r="2176" spans="1:6">
      <c r="A2176" s="66">
        <v>37372</v>
      </c>
      <c r="B2176" s="43" t="s">
        <v>18615</v>
      </c>
      <c r="C2176" s="66" t="s">
        <v>4048</v>
      </c>
      <c r="D2176" s="66" t="s">
        <v>4049</v>
      </c>
      <c r="E2176" s="66" t="s">
        <v>8831</v>
      </c>
      <c r="F2176" s="307"/>
    </row>
    <row r="2177" spans="1:6">
      <c r="A2177" s="66">
        <v>40863</v>
      </c>
      <c r="B2177" s="43" t="s">
        <v>18616</v>
      </c>
      <c r="C2177" s="66" t="s">
        <v>4059</v>
      </c>
      <c r="D2177" s="66" t="s">
        <v>4049</v>
      </c>
      <c r="E2177" s="66" t="s">
        <v>24823</v>
      </c>
      <c r="F2177" s="306"/>
    </row>
    <row r="2178" spans="1:6" ht="30">
      <c r="A2178" s="66">
        <v>38475</v>
      </c>
      <c r="B2178" s="43" t="s">
        <v>18617</v>
      </c>
      <c r="C2178" s="66" t="s">
        <v>4050</v>
      </c>
      <c r="D2178" s="66" t="s">
        <v>2496</v>
      </c>
      <c r="E2178" s="66" t="s">
        <v>25133</v>
      </c>
      <c r="F2178" s="307"/>
    </row>
    <row r="2179" spans="1:6" ht="30">
      <c r="A2179" s="66">
        <v>38474</v>
      </c>
      <c r="B2179" s="43" t="s">
        <v>18619</v>
      </c>
      <c r="C2179" s="66" t="s">
        <v>4050</v>
      </c>
      <c r="D2179" s="66" t="s">
        <v>2496</v>
      </c>
      <c r="E2179" s="66" t="s">
        <v>29773</v>
      </c>
      <c r="F2179" s="306"/>
    </row>
    <row r="2180" spans="1:6" ht="45">
      <c r="A2180" s="66">
        <v>10886</v>
      </c>
      <c r="B2180" s="43" t="s">
        <v>18621</v>
      </c>
      <c r="C2180" s="66" t="s">
        <v>4050</v>
      </c>
      <c r="D2180" s="66" t="s">
        <v>2496</v>
      </c>
      <c r="E2180" s="66" t="s">
        <v>29774</v>
      </c>
      <c r="F2180" s="307"/>
    </row>
    <row r="2181" spans="1:6" ht="45">
      <c r="A2181" s="66">
        <v>10888</v>
      </c>
      <c r="B2181" s="43" t="s">
        <v>18622</v>
      </c>
      <c r="C2181" s="66" t="s">
        <v>4050</v>
      </c>
      <c r="D2181" s="66" t="s">
        <v>2496</v>
      </c>
      <c r="E2181" s="66" t="s">
        <v>29775</v>
      </c>
      <c r="F2181" s="306"/>
    </row>
    <row r="2182" spans="1:6" ht="45">
      <c r="A2182" s="66">
        <v>10889</v>
      </c>
      <c r="B2182" s="43" t="s">
        <v>18623</v>
      </c>
      <c r="C2182" s="66" t="s">
        <v>4050</v>
      </c>
      <c r="D2182" s="66" t="s">
        <v>2496</v>
      </c>
      <c r="E2182" s="66" t="s">
        <v>22713</v>
      </c>
      <c r="F2182" s="307"/>
    </row>
    <row r="2183" spans="1:6" ht="45">
      <c r="A2183" s="66">
        <v>10890</v>
      </c>
      <c r="B2183" s="43" t="s">
        <v>18624</v>
      </c>
      <c r="C2183" s="66" t="s">
        <v>4050</v>
      </c>
      <c r="D2183" s="66" t="s">
        <v>2496</v>
      </c>
      <c r="E2183" s="66" t="s">
        <v>29776</v>
      </c>
      <c r="F2183" s="306"/>
    </row>
    <row r="2184" spans="1:6" ht="45">
      <c r="A2184" s="66">
        <v>10891</v>
      </c>
      <c r="B2184" s="43" t="s">
        <v>18625</v>
      </c>
      <c r="C2184" s="66" t="s">
        <v>4050</v>
      </c>
      <c r="D2184" s="66" t="s">
        <v>2496</v>
      </c>
      <c r="E2184" s="66" t="s">
        <v>27683</v>
      </c>
      <c r="F2184" s="307"/>
    </row>
    <row r="2185" spans="1:6" ht="45">
      <c r="A2185" s="66">
        <v>10892</v>
      </c>
      <c r="B2185" s="43" t="s">
        <v>18626</v>
      </c>
      <c r="C2185" s="66" t="s">
        <v>4050</v>
      </c>
      <c r="D2185" s="66" t="s">
        <v>4049</v>
      </c>
      <c r="E2185" s="66" t="s">
        <v>22714</v>
      </c>
      <c r="F2185" s="306"/>
    </row>
    <row r="2186" spans="1:6" ht="45">
      <c r="A2186" s="66">
        <v>20977</v>
      </c>
      <c r="B2186" s="43" t="s">
        <v>18627</v>
      </c>
      <c r="C2186" s="66" t="s">
        <v>4050</v>
      </c>
      <c r="D2186" s="66" t="s">
        <v>2496</v>
      </c>
      <c r="E2186" s="66" t="s">
        <v>29777</v>
      </c>
      <c r="F2186" s="307"/>
    </row>
    <row r="2187" spans="1:6" ht="30">
      <c r="A2187" s="66">
        <v>3073</v>
      </c>
      <c r="B2187" s="43" t="s">
        <v>18628</v>
      </c>
      <c r="C2187" s="66" t="s">
        <v>4050</v>
      </c>
      <c r="D2187" s="66" t="s">
        <v>4052</v>
      </c>
      <c r="E2187" s="66" t="s">
        <v>29778</v>
      </c>
      <c r="F2187" s="306"/>
    </row>
    <row r="2188" spans="1:6" ht="30">
      <c r="A2188" s="66">
        <v>3068</v>
      </c>
      <c r="B2188" s="43" t="s">
        <v>18629</v>
      </c>
      <c r="C2188" s="66" t="s">
        <v>4050</v>
      </c>
      <c r="D2188" s="66" t="s">
        <v>4052</v>
      </c>
      <c r="E2188" s="66" t="s">
        <v>24641</v>
      </c>
      <c r="F2188" s="307"/>
    </row>
    <row r="2189" spans="1:6" ht="30">
      <c r="A2189" s="66">
        <v>3074</v>
      </c>
      <c r="B2189" s="43" t="s">
        <v>18630</v>
      </c>
      <c r="C2189" s="66" t="s">
        <v>4050</v>
      </c>
      <c r="D2189" s="66" t="s">
        <v>4052</v>
      </c>
      <c r="E2189" s="66" t="s">
        <v>29779</v>
      </c>
      <c r="F2189" s="306"/>
    </row>
    <row r="2190" spans="1:6" ht="30">
      <c r="A2190" s="66">
        <v>3076</v>
      </c>
      <c r="B2190" s="43" t="s">
        <v>18631</v>
      </c>
      <c r="C2190" s="66" t="s">
        <v>4050</v>
      </c>
      <c r="D2190" s="66" t="s">
        <v>4052</v>
      </c>
      <c r="E2190" s="66" t="s">
        <v>29780</v>
      </c>
      <c r="F2190" s="307"/>
    </row>
    <row r="2191" spans="1:6" ht="30">
      <c r="A2191" s="66">
        <v>3072</v>
      </c>
      <c r="B2191" s="43" t="s">
        <v>18632</v>
      </c>
      <c r="C2191" s="66" t="s">
        <v>4050</v>
      </c>
      <c r="D2191" s="66" t="s">
        <v>4052</v>
      </c>
      <c r="E2191" s="66" t="s">
        <v>22509</v>
      </c>
      <c r="F2191" s="306"/>
    </row>
    <row r="2192" spans="1:6" ht="30">
      <c r="A2192" s="66">
        <v>3075</v>
      </c>
      <c r="B2192" s="43" t="s">
        <v>18633</v>
      </c>
      <c r="C2192" s="66" t="s">
        <v>4050</v>
      </c>
      <c r="D2192" s="66" t="s">
        <v>4052</v>
      </c>
      <c r="E2192" s="66" t="s">
        <v>29781</v>
      </c>
      <c r="F2192" s="307"/>
    </row>
    <row r="2193" spans="1:6" ht="45">
      <c r="A2193" s="66">
        <v>10780</v>
      </c>
      <c r="B2193" s="43" t="s">
        <v>18634</v>
      </c>
      <c r="C2193" s="66" t="s">
        <v>4050</v>
      </c>
      <c r="D2193" s="66" t="s">
        <v>4052</v>
      </c>
      <c r="E2193" s="66" t="s">
        <v>13866</v>
      </c>
      <c r="F2193" s="306"/>
    </row>
    <row r="2194" spans="1:6" ht="45">
      <c r="A2194" s="66">
        <v>10781</v>
      </c>
      <c r="B2194" s="43" t="s">
        <v>18635</v>
      </c>
      <c r="C2194" s="66" t="s">
        <v>4050</v>
      </c>
      <c r="D2194" s="66" t="s">
        <v>4052</v>
      </c>
      <c r="E2194" s="66" t="s">
        <v>13929</v>
      </c>
      <c r="F2194" s="307"/>
    </row>
    <row r="2195" spans="1:6" ht="45">
      <c r="A2195" s="66">
        <v>20106</v>
      </c>
      <c r="B2195" s="43" t="s">
        <v>18636</v>
      </c>
      <c r="C2195" s="66" t="s">
        <v>4050</v>
      </c>
      <c r="D2195" s="66" t="s">
        <v>4052</v>
      </c>
      <c r="E2195" s="66" t="s">
        <v>24838</v>
      </c>
      <c r="F2195" s="306"/>
    </row>
    <row r="2196" spans="1:6" ht="45">
      <c r="A2196" s="66">
        <v>20107</v>
      </c>
      <c r="B2196" s="43" t="s">
        <v>18637</v>
      </c>
      <c r="C2196" s="66" t="s">
        <v>4050</v>
      </c>
      <c r="D2196" s="66" t="s">
        <v>4052</v>
      </c>
      <c r="E2196" s="66" t="s">
        <v>24410</v>
      </c>
      <c r="F2196" s="307"/>
    </row>
    <row r="2197" spans="1:6" ht="45">
      <c r="A2197" s="66">
        <v>20108</v>
      </c>
      <c r="B2197" s="43" t="s">
        <v>18638</v>
      </c>
      <c r="C2197" s="66" t="s">
        <v>4050</v>
      </c>
      <c r="D2197" s="66" t="s">
        <v>4052</v>
      </c>
      <c r="E2197" s="66" t="s">
        <v>7698</v>
      </c>
      <c r="F2197" s="306"/>
    </row>
    <row r="2198" spans="1:6" ht="45">
      <c r="A2198" s="66">
        <v>20109</v>
      </c>
      <c r="B2198" s="43" t="s">
        <v>18639</v>
      </c>
      <c r="C2198" s="66" t="s">
        <v>4050</v>
      </c>
      <c r="D2198" s="66" t="s">
        <v>4052</v>
      </c>
      <c r="E2198" s="66" t="s">
        <v>13866</v>
      </c>
      <c r="F2198" s="307"/>
    </row>
    <row r="2199" spans="1:6" ht="30">
      <c r="A2199" s="66">
        <v>34795</v>
      </c>
      <c r="B2199" s="43" t="s">
        <v>18640</v>
      </c>
      <c r="C2199" s="66" t="s">
        <v>4051</v>
      </c>
      <c r="D2199" s="66" t="s">
        <v>2496</v>
      </c>
      <c r="E2199" s="66" t="s">
        <v>29782</v>
      </c>
      <c r="F2199" s="306"/>
    </row>
    <row r="2200" spans="1:6" ht="30">
      <c r="A2200" s="66">
        <v>34796</v>
      </c>
      <c r="B2200" s="43" t="s">
        <v>18641</v>
      </c>
      <c r="C2200" s="66" t="s">
        <v>4054</v>
      </c>
      <c r="D2200" s="66" t="s">
        <v>2496</v>
      </c>
      <c r="E2200" s="66" t="s">
        <v>28291</v>
      </c>
      <c r="F2200" s="307"/>
    </row>
    <row r="2201" spans="1:6" ht="60">
      <c r="A2201" s="66">
        <v>11474</v>
      </c>
      <c r="B2201" s="43" t="s">
        <v>18642</v>
      </c>
      <c r="C2201" s="66" t="s">
        <v>4050</v>
      </c>
      <c r="D2201" s="66" t="s">
        <v>2496</v>
      </c>
      <c r="E2201" s="66" t="s">
        <v>24840</v>
      </c>
      <c r="F2201" s="306"/>
    </row>
    <row r="2202" spans="1:6" ht="60">
      <c r="A2202" s="66">
        <v>11470</v>
      </c>
      <c r="B2202" s="43" t="s">
        <v>18643</v>
      </c>
      <c r="C2202" s="66" t="s">
        <v>4050</v>
      </c>
      <c r="D2202" s="66" t="s">
        <v>2496</v>
      </c>
      <c r="E2202" s="66" t="s">
        <v>22475</v>
      </c>
      <c r="F2202" s="307"/>
    </row>
    <row r="2203" spans="1:6" ht="60">
      <c r="A2203" s="66">
        <v>11480</v>
      </c>
      <c r="B2203" s="43" t="s">
        <v>18644</v>
      </c>
      <c r="C2203" s="66" t="s">
        <v>4066</v>
      </c>
      <c r="D2203" s="66" t="s">
        <v>2496</v>
      </c>
      <c r="E2203" s="66" t="s">
        <v>23996</v>
      </c>
      <c r="F2203" s="306"/>
    </row>
    <row r="2204" spans="1:6" ht="60">
      <c r="A2204" s="66">
        <v>38154</v>
      </c>
      <c r="B2204" s="43" t="s">
        <v>18645</v>
      </c>
      <c r="C2204" s="66" t="s">
        <v>4066</v>
      </c>
      <c r="D2204" s="66" t="s">
        <v>2496</v>
      </c>
      <c r="E2204" s="66" t="s">
        <v>29783</v>
      </c>
      <c r="F2204" s="307"/>
    </row>
    <row r="2205" spans="1:6" ht="60">
      <c r="A2205" s="66">
        <v>11482</v>
      </c>
      <c r="B2205" s="43" t="s">
        <v>18646</v>
      </c>
      <c r="C2205" s="66" t="s">
        <v>4066</v>
      </c>
      <c r="D2205" s="66" t="s">
        <v>2496</v>
      </c>
      <c r="E2205" s="66" t="s">
        <v>23405</v>
      </c>
      <c r="F2205" s="306"/>
    </row>
    <row r="2206" spans="1:6" ht="45">
      <c r="A2206" s="66">
        <v>3084</v>
      </c>
      <c r="B2206" s="43" t="s">
        <v>18648</v>
      </c>
      <c r="C2206" s="66" t="s">
        <v>4066</v>
      </c>
      <c r="D2206" s="66" t="s">
        <v>2496</v>
      </c>
      <c r="E2206" s="66" t="s">
        <v>25295</v>
      </c>
      <c r="F2206" s="307"/>
    </row>
    <row r="2207" spans="1:6" ht="30">
      <c r="A2207" s="66">
        <v>3103</v>
      </c>
      <c r="B2207" s="43" t="s">
        <v>18649</v>
      </c>
      <c r="C2207" s="66" t="s">
        <v>4050</v>
      </c>
      <c r="D2207" s="66" t="s">
        <v>2496</v>
      </c>
      <c r="E2207" s="66" t="s">
        <v>29784</v>
      </c>
      <c r="F2207" s="306"/>
    </row>
    <row r="2208" spans="1:6" ht="75">
      <c r="A2208" s="66">
        <v>11481</v>
      </c>
      <c r="B2208" s="43" t="s">
        <v>18650</v>
      </c>
      <c r="C2208" s="66" t="s">
        <v>4050</v>
      </c>
      <c r="D2208" s="66" t="s">
        <v>2496</v>
      </c>
      <c r="E2208" s="66" t="s">
        <v>22428</v>
      </c>
      <c r="F2208" s="307"/>
    </row>
    <row r="2209" spans="1:6" ht="75">
      <c r="A2209" s="66">
        <v>3097</v>
      </c>
      <c r="B2209" s="43" t="s">
        <v>18651</v>
      </c>
      <c r="C2209" s="66" t="s">
        <v>4066</v>
      </c>
      <c r="D2209" s="66" t="s">
        <v>2496</v>
      </c>
      <c r="E2209" s="66" t="s">
        <v>29785</v>
      </c>
      <c r="F2209" s="306"/>
    </row>
    <row r="2210" spans="1:6" ht="75">
      <c r="A2210" s="66">
        <v>38153</v>
      </c>
      <c r="B2210" s="43" t="s">
        <v>18652</v>
      </c>
      <c r="C2210" s="66" t="s">
        <v>4066</v>
      </c>
      <c r="D2210" s="66" t="s">
        <v>2496</v>
      </c>
      <c r="E2210" s="66" t="s">
        <v>28999</v>
      </c>
      <c r="F2210" s="307"/>
    </row>
    <row r="2211" spans="1:6" ht="75">
      <c r="A2211" s="66">
        <v>3099</v>
      </c>
      <c r="B2211" s="43" t="s">
        <v>18653</v>
      </c>
      <c r="C2211" s="66" t="s">
        <v>4066</v>
      </c>
      <c r="D2211" s="66" t="s">
        <v>2496</v>
      </c>
      <c r="E2211" s="66" t="s">
        <v>29786</v>
      </c>
      <c r="F2211" s="306"/>
    </row>
    <row r="2212" spans="1:6" ht="75">
      <c r="A2212" s="66">
        <v>3080</v>
      </c>
      <c r="B2212" s="43" t="s">
        <v>18654</v>
      </c>
      <c r="C2212" s="66" t="s">
        <v>4066</v>
      </c>
      <c r="D2212" s="66" t="s">
        <v>4049</v>
      </c>
      <c r="E2212" s="66" t="s">
        <v>27203</v>
      </c>
      <c r="F2212" s="307"/>
    </row>
    <row r="2213" spans="1:6" ht="75">
      <c r="A2213" s="66">
        <v>3081</v>
      </c>
      <c r="B2213" s="43" t="s">
        <v>18655</v>
      </c>
      <c r="C2213" s="66" t="s">
        <v>4066</v>
      </c>
      <c r="D2213" s="66" t="s">
        <v>2496</v>
      </c>
      <c r="E2213" s="66" t="s">
        <v>29787</v>
      </c>
      <c r="F2213" s="306"/>
    </row>
    <row r="2214" spans="1:6" ht="75">
      <c r="A2214" s="66">
        <v>38151</v>
      </c>
      <c r="B2214" s="43" t="s">
        <v>18656</v>
      </c>
      <c r="C2214" s="66" t="s">
        <v>4066</v>
      </c>
      <c r="D2214" s="66" t="s">
        <v>2496</v>
      </c>
      <c r="E2214" s="66" t="s">
        <v>24898</v>
      </c>
      <c r="F2214" s="307"/>
    </row>
    <row r="2215" spans="1:6" ht="60">
      <c r="A2215" s="66">
        <v>11479</v>
      </c>
      <c r="B2215" s="43" t="s">
        <v>18657</v>
      </c>
      <c r="C2215" s="66" t="s">
        <v>4050</v>
      </c>
      <c r="D2215" s="66" t="s">
        <v>2496</v>
      </c>
      <c r="E2215" s="66" t="s">
        <v>22495</v>
      </c>
      <c r="F2215" s="306"/>
    </row>
    <row r="2216" spans="1:6" ht="75">
      <c r="A2216" s="66">
        <v>38152</v>
      </c>
      <c r="B2216" s="43" t="s">
        <v>18658</v>
      </c>
      <c r="C2216" s="66" t="s">
        <v>4066</v>
      </c>
      <c r="D2216" s="66" t="s">
        <v>2496</v>
      </c>
      <c r="E2216" s="66" t="s">
        <v>25007</v>
      </c>
      <c r="F2216" s="307"/>
    </row>
    <row r="2217" spans="1:6" ht="60">
      <c r="A2217" s="66">
        <v>11478</v>
      </c>
      <c r="B2217" s="43" t="s">
        <v>18659</v>
      </c>
      <c r="C2217" s="66" t="s">
        <v>4050</v>
      </c>
      <c r="D2217" s="66" t="s">
        <v>2496</v>
      </c>
      <c r="E2217" s="66" t="s">
        <v>29788</v>
      </c>
      <c r="F2217" s="306"/>
    </row>
    <row r="2218" spans="1:6" ht="75">
      <c r="A2218" s="66">
        <v>3090</v>
      </c>
      <c r="B2218" s="43" t="s">
        <v>18660</v>
      </c>
      <c r="C2218" s="66" t="s">
        <v>4066</v>
      </c>
      <c r="D2218" s="66" t="s">
        <v>2496</v>
      </c>
      <c r="E2218" s="66" t="s">
        <v>24436</v>
      </c>
      <c r="F2218" s="307"/>
    </row>
    <row r="2219" spans="1:6" ht="75">
      <c r="A2219" s="66">
        <v>3093</v>
      </c>
      <c r="B2219" s="43" t="s">
        <v>18661</v>
      </c>
      <c r="C2219" s="66" t="s">
        <v>4066</v>
      </c>
      <c r="D2219" s="66" t="s">
        <v>2496</v>
      </c>
      <c r="E2219" s="66" t="s">
        <v>24849</v>
      </c>
      <c r="F2219" s="306"/>
    </row>
    <row r="2220" spans="1:6" ht="60">
      <c r="A2220" s="66">
        <v>11476</v>
      </c>
      <c r="B2220" s="43" t="s">
        <v>18662</v>
      </c>
      <c r="C2220" s="66" t="s">
        <v>4050</v>
      </c>
      <c r="D2220" s="66" t="s">
        <v>2496</v>
      </c>
      <c r="E2220" s="66" t="s">
        <v>29789</v>
      </c>
      <c r="F2220" s="307"/>
    </row>
    <row r="2221" spans="1:6" ht="45">
      <c r="A2221" s="66">
        <v>3082</v>
      </c>
      <c r="B2221" s="43" t="s">
        <v>18663</v>
      </c>
      <c r="C2221" s="66" t="s">
        <v>4066</v>
      </c>
      <c r="D2221" s="66" t="s">
        <v>2496</v>
      </c>
      <c r="E2221" s="66" t="s">
        <v>26690</v>
      </c>
      <c r="F2221" s="306"/>
    </row>
    <row r="2222" spans="1:6" ht="75">
      <c r="A2222" s="66">
        <v>11484</v>
      </c>
      <c r="B2222" s="43" t="s">
        <v>18664</v>
      </c>
      <c r="C2222" s="66" t="s">
        <v>4050</v>
      </c>
      <c r="D2222" s="66" t="s">
        <v>2496</v>
      </c>
      <c r="E2222" s="66" t="s">
        <v>24859</v>
      </c>
      <c r="F2222" s="307"/>
    </row>
    <row r="2223" spans="1:6" ht="60">
      <c r="A2223" s="66">
        <v>38155</v>
      </c>
      <c r="B2223" s="43" t="s">
        <v>18665</v>
      </c>
      <c r="C2223" s="66" t="s">
        <v>4050</v>
      </c>
      <c r="D2223" s="66" t="s">
        <v>2496</v>
      </c>
      <c r="E2223" s="66" t="s">
        <v>24715</v>
      </c>
      <c r="F2223" s="306"/>
    </row>
    <row r="2224" spans="1:6" ht="60">
      <c r="A2224" s="66">
        <v>11468</v>
      </c>
      <c r="B2224" s="43" t="s">
        <v>18666</v>
      </c>
      <c r="C2224" s="66" t="s">
        <v>4050</v>
      </c>
      <c r="D2224" s="66" t="s">
        <v>2496</v>
      </c>
      <c r="E2224" s="66" t="s">
        <v>11587</v>
      </c>
      <c r="F2224" s="307"/>
    </row>
    <row r="2225" spans="1:6" ht="75">
      <c r="A2225" s="66">
        <v>11469</v>
      </c>
      <c r="B2225" s="43" t="s">
        <v>18667</v>
      </c>
      <c r="C2225" s="66" t="s">
        <v>4050</v>
      </c>
      <c r="D2225" s="66" t="s">
        <v>2496</v>
      </c>
      <c r="E2225" s="66" t="s">
        <v>24853</v>
      </c>
      <c r="F2225" s="306"/>
    </row>
    <row r="2226" spans="1:6" ht="60">
      <c r="A2226" s="66">
        <v>11477</v>
      </c>
      <c r="B2226" s="43" t="s">
        <v>18668</v>
      </c>
      <c r="C2226" s="66" t="s">
        <v>4066</v>
      </c>
      <c r="D2226" s="66" t="s">
        <v>2496</v>
      </c>
      <c r="E2226" s="66" t="s">
        <v>27387</v>
      </c>
      <c r="F2226" s="307"/>
    </row>
    <row r="2227" spans="1:6" ht="75">
      <c r="A2227" s="66">
        <v>40311</v>
      </c>
      <c r="B2227" s="43" t="s">
        <v>18669</v>
      </c>
      <c r="C2227" s="66" t="s">
        <v>4066</v>
      </c>
      <c r="D2227" s="66" t="s">
        <v>2496</v>
      </c>
      <c r="E2227" s="66" t="s">
        <v>29790</v>
      </c>
      <c r="F2227" s="306"/>
    </row>
    <row r="2228" spans="1:6" ht="60">
      <c r="A2228" s="66">
        <v>38165</v>
      </c>
      <c r="B2228" s="43" t="s">
        <v>18670</v>
      </c>
      <c r="C2228" s="66" t="s">
        <v>4066</v>
      </c>
      <c r="D2228" s="66" t="s">
        <v>2496</v>
      </c>
      <c r="E2228" s="66" t="s">
        <v>23652</v>
      </c>
      <c r="F2228" s="307"/>
    </row>
    <row r="2229" spans="1:6" ht="60">
      <c r="A2229" s="66">
        <v>3096</v>
      </c>
      <c r="B2229" s="43" t="s">
        <v>18671</v>
      </c>
      <c r="C2229" s="66" t="s">
        <v>4066</v>
      </c>
      <c r="D2229" s="66" t="s">
        <v>2496</v>
      </c>
      <c r="E2229" s="66" t="s">
        <v>23935</v>
      </c>
      <c r="F2229" s="306"/>
    </row>
    <row r="2230" spans="1:6" ht="45">
      <c r="A2230" s="66">
        <v>11456</v>
      </c>
      <c r="B2230" s="43" t="s">
        <v>18672</v>
      </c>
      <c r="C2230" s="66" t="s">
        <v>4050</v>
      </c>
      <c r="D2230" s="66" t="s">
        <v>2496</v>
      </c>
      <c r="E2230" s="66" t="s">
        <v>10766</v>
      </c>
      <c r="F2230" s="307"/>
    </row>
    <row r="2231" spans="1:6" ht="45">
      <c r="A2231" s="66">
        <v>3119</v>
      </c>
      <c r="B2231" s="43" t="s">
        <v>18673</v>
      </c>
      <c r="C2231" s="66" t="s">
        <v>4050</v>
      </c>
      <c r="D2231" s="66" t="s">
        <v>2496</v>
      </c>
      <c r="E2231" s="66" t="s">
        <v>22064</v>
      </c>
      <c r="F2231" s="306"/>
    </row>
    <row r="2232" spans="1:6" ht="45">
      <c r="A2232" s="66">
        <v>3122</v>
      </c>
      <c r="B2232" s="43" t="s">
        <v>18674</v>
      </c>
      <c r="C2232" s="66" t="s">
        <v>4050</v>
      </c>
      <c r="D2232" s="66" t="s">
        <v>2496</v>
      </c>
      <c r="E2232" s="66" t="s">
        <v>8304</v>
      </c>
      <c r="F2232" s="307"/>
    </row>
    <row r="2233" spans="1:6" ht="45">
      <c r="A2233" s="66">
        <v>3121</v>
      </c>
      <c r="B2233" s="43" t="s">
        <v>18675</v>
      </c>
      <c r="C2233" s="66" t="s">
        <v>4050</v>
      </c>
      <c r="D2233" s="66" t="s">
        <v>2496</v>
      </c>
      <c r="E2233" s="66" t="s">
        <v>24838</v>
      </c>
      <c r="F2233" s="306"/>
    </row>
    <row r="2234" spans="1:6" ht="45">
      <c r="A2234" s="66">
        <v>3120</v>
      </c>
      <c r="B2234" s="43" t="s">
        <v>18676</v>
      </c>
      <c r="C2234" s="66" t="s">
        <v>4050</v>
      </c>
      <c r="D2234" s="66" t="s">
        <v>2496</v>
      </c>
      <c r="E2234" s="66" t="s">
        <v>22835</v>
      </c>
      <c r="F2234" s="307"/>
    </row>
    <row r="2235" spans="1:6" ht="45">
      <c r="A2235" s="66">
        <v>11455</v>
      </c>
      <c r="B2235" s="43" t="s">
        <v>18677</v>
      </c>
      <c r="C2235" s="66" t="s">
        <v>4050</v>
      </c>
      <c r="D2235" s="66" t="s">
        <v>2496</v>
      </c>
      <c r="E2235" s="66" t="s">
        <v>26860</v>
      </c>
      <c r="F2235" s="306"/>
    </row>
    <row r="2236" spans="1:6" ht="45">
      <c r="A2236" s="66">
        <v>3111</v>
      </c>
      <c r="B2236" s="43" t="s">
        <v>18678</v>
      </c>
      <c r="C2236" s="66" t="s">
        <v>4050</v>
      </c>
      <c r="D2236" s="66" t="s">
        <v>2496</v>
      </c>
      <c r="E2236" s="66" t="s">
        <v>23656</v>
      </c>
      <c r="F2236" s="307"/>
    </row>
    <row r="2237" spans="1:6" ht="60">
      <c r="A2237" s="66">
        <v>3108</v>
      </c>
      <c r="B2237" s="43" t="s">
        <v>18679</v>
      </c>
      <c r="C2237" s="66" t="s">
        <v>4050</v>
      </c>
      <c r="D2237" s="66" t="s">
        <v>2496</v>
      </c>
      <c r="E2237" s="66" t="s">
        <v>21728</v>
      </c>
      <c r="F2237" s="306"/>
    </row>
    <row r="2238" spans="1:6" ht="60">
      <c r="A2238" s="66">
        <v>3105</v>
      </c>
      <c r="B2238" s="43" t="s">
        <v>18680</v>
      </c>
      <c r="C2238" s="66" t="s">
        <v>4050</v>
      </c>
      <c r="D2238" s="66" t="s">
        <v>2496</v>
      </c>
      <c r="E2238" s="66" t="s">
        <v>29791</v>
      </c>
      <c r="F2238" s="307"/>
    </row>
    <row r="2239" spans="1:6" ht="45">
      <c r="A2239" s="66">
        <v>38178</v>
      </c>
      <c r="B2239" s="43" t="s">
        <v>18681</v>
      </c>
      <c r="C2239" s="66" t="s">
        <v>4050</v>
      </c>
      <c r="D2239" s="66" t="s">
        <v>2496</v>
      </c>
      <c r="E2239" s="66" t="s">
        <v>21876</v>
      </c>
      <c r="F2239" s="306"/>
    </row>
    <row r="2240" spans="1:6" ht="45">
      <c r="A2240" s="66">
        <v>11458</v>
      </c>
      <c r="B2240" s="43" t="s">
        <v>18682</v>
      </c>
      <c r="C2240" s="66" t="s">
        <v>4050</v>
      </c>
      <c r="D2240" s="66" t="s">
        <v>2496</v>
      </c>
      <c r="E2240" s="66" t="s">
        <v>14345</v>
      </c>
      <c r="F2240" s="307"/>
    </row>
    <row r="2241" spans="1:6" ht="60">
      <c r="A2241" s="66">
        <v>42481</v>
      </c>
      <c r="B2241" s="43" t="s">
        <v>18683</v>
      </c>
      <c r="C2241" s="66" t="s">
        <v>4051</v>
      </c>
      <c r="D2241" s="66" t="s">
        <v>2496</v>
      </c>
      <c r="E2241" s="66" t="s">
        <v>11040</v>
      </c>
      <c r="F2241" s="306"/>
    </row>
    <row r="2242" spans="1:6" ht="45">
      <c r="A2242" s="66">
        <v>43458</v>
      </c>
      <c r="B2242" s="43" t="s">
        <v>25134</v>
      </c>
      <c r="C2242" s="66" t="s">
        <v>4048</v>
      </c>
      <c r="D2242" s="66" t="s">
        <v>4049</v>
      </c>
      <c r="E2242" s="66" t="s">
        <v>8316</v>
      </c>
      <c r="F2242" s="307"/>
    </row>
    <row r="2243" spans="1:6" ht="45">
      <c r="A2243" s="66">
        <v>43470</v>
      </c>
      <c r="B2243" s="43" t="s">
        <v>25135</v>
      </c>
      <c r="C2243" s="66" t="s">
        <v>4059</v>
      </c>
      <c r="D2243" s="66" t="s">
        <v>4049</v>
      </c>
      <c r="E2243" s="66" t="s">
        <v>8014</v>
      </c>
      <c r="F2243" s="306"/>
    </row>
    <row r="2244" spans="1:6" ht="45">
      <c r="A2244" s="66">
        <v>43459</v>
      </c>
      <c r="B2244" s="43" t="s">
        <v>25136</v>
      </c>
      <c r="C2244" s="66" t="s">
        <v>4048</v>
      </c>
      <c r="D2244" s="66" t="s">
        <v>4049</v>
      </c>
      <c r="E2244" s="66" t="s">
        <v>8931</v>
      </c>
      <c r="F2244" s="307"/>
    </row>
    <row r="2245" spans="1:6" ht="45">
      <c r="A2245" s="66">
        <v>43471</v>
      </c>
      <c r="B2245" s="43" t="s">
        <v>25137</v>
      </c>
      <c r="C2245" s="66" t="s">
        <v>4059</v>
      </c>
      <c r="D2245" s="66" t="s">
        <v>4049</v>
      </c>
      <c r="E2245" s="66" t="s">
        <v>29792</v>
      </c>
      <c r="F2245" s="306"/>
    </row>
    <row r="2246" spans="1:6" ht="45">
      <c r="A2246" s="66">
        <v>43460</v>
      </c>
      <c r="B2246" s="43" t="s">
        <v>25138</v>
      </c>
      <c r="C2246" s="66" t="s">
        <v>4048</v>
      </c>
      <c r="D2246" s="66" t="s">
        <v>4049</v>
      </c>
      <c r="E2246" s="66" t="s">
        <v>8417</v>
      </c>
      <c r="F2246" s="307"/>
    </row>
    <row r="2247" spans="1:6" ht="45">
      <c r="A2247" s="66">
        <v>43472</v>
      </c>
      <c r="B2247" s="43" t="s">
        <v>25139</v>
      </c>
      <c r="C2247" s="66" t="s">
        <v>4059</v>
      </c>
      <c r="D2247" s="66" t="s">
        <v>4049</v>
      </c>
      <c r="E2247" s="66" t="s">
        <v>23419</v>
      </c>
      <c r="F2247" s="306"/>
    </row>
    <row r="2248" spans="1:6" ht="45">
      <c r="A2248" s="66">
        <v>43461</v>
      </c>
      <c r="B2248" s="43" t="s">
        <v>25140</v>
      </c>
      <c r="C2248" s="66" t="s">
        <v>4048</v>
      </c>
      <c r="D2248" s="66" t="s">
        <v>4049</v>
      </c>
      <c r="E2248" s="66" t="s">
        <v>8392</v>
      </c>
      <c r="F2248" s="307"/>
    </row>
    <row r="2249" spans="1:6" ht="45">
      <c r="A2249" s="66">
        <v>43473</v>
      </c>
      <c r="B2249" s="43" t="s">
        <v>25141</v>
      </c>
      <c r="C2249" s="66" t="s">
        <v>4059</v>
      </c>
      <c r="D2249" s="66" t="s">
        <v>4049</v>
      </c>
      <c r="E2249" s="66" t="s">
        <v>24116</v>
      </c>
      <c r="F2249" s="306"/>
    </row>
    <row r="2250" spans="1:6" ht="45">
      <c r="A2250" s="66">
        <v>43475</v>
      </c>
      <c r="B2250" s="43" t="s">
        <v>25142</v>
      </c>
      <c r="C2250" s="66" t="s">
        <v>4059</v>
      </c>
      <c r="D2250" s="66" t="s">
        <v>4049</v>
      </c>
      <c r="E2250" s="66" t="s">
        <v>27426</v>
      </c>
      <c r="F2250" s="307"/>
    </row>
    <row r="2251" spans="1:6" ht="45">
      <c r="A2251" s="66">
        <v>43463</v>
      </c>
      <c r="B2251" s="43" t="s">
        <v>25142</v>
      </c>
      <c r="C2251" s="66" t="s">
        <v>4048</v>
      </c>
      <c r="D2251" s="66" t="s">
        <v>4049</v>
      </c>
      <c r="E2251" s="66" t="s">
        <v>8920</v>
      </c>
      <c r="F2251" s="306"/>
    </row>
    <row r="2252" spans="1:6" ht="45">
      <c r="A2252" s="66">
        <v>43462</v>
      </c>
      <c r="B2252" s="43" t="s">
        <v>25143</v>
      </c>
      <c r="C2252" s="66" t="s">
        <v>4048</v>
      </c>
      <c r="D2252" s="66" t="s">
        <v>4049</v>
      </c>
      <c r="E2252" s="66" t="s">
        <v>8750</v>
      </c>
      <c r="F2252" s="307"/>
    </row>
    <row r="2253" spans="1:6" ht="45">
      <c r="A2253" s="66">
        <v>43474</v>
      </c>
      <c r="B2253" s="43" t="s">
        <v>25144</v>
      </c>
      <c r="C2253" s="66" t="s">
        <v>4059</v>
      </c>
      <c r="D2253" s="66" t="s">
        <v>4049</v>
      </c>
      <c r="E2253" s="66" t="s">
        <v>8576</v>
      </c>
      <c r="F2253" s="306"/>
    </row>
    <row r="2254" spans="1:6" ht="45">
      <c r="A2254" s="66">
        <v>43464</v>
      </c>
      <c r="B2254" s="43" t="s">
        <v>25145</v>
      </c>
      <c r="C2254" s="66" t="s">
        <v>4048</v>
      </c>
      <c r="D2254" s="66" t="s">
        <v>4049</v>
      </c>
      <c r="E2254" s="66" t="s">
        <v>8750</v>
      </c>
      <c r="F2254" s="307"/>
    </row>
    <row r="2255" spans="1:6" ht="45">
      <c r="A2255" s="66">
        <v>43476</v>
      </c>
      <c r="B2255" s="43" t="s">
        <v>25146</v>
      </c>
      <c r="C2255" s="66" t="s">
        <v>4059</v>
      </c>
      <c r="D2255" s="66" t="s">
        <v>4049</v>
      </c>
      <c r="E2255" s="66" t="s">
        <v>8750</v>
      </c>
      <c r="F2255" s="306"/>
    </row>
    <row r="2256" spans="1:6" ht="45">
      <c r="A2256" s="66">
        <v>43465</v>
      </c>
      <c r="B2256" s="43" t="s">
        <v>25147</v>
      </c>
      <c r="C2256" s="66" t="s">
        <v>4048</v>
      </c>
      <c r="D2256" s="66" t="s">
        <v>4049</v>
      </c>
      <c r="E2256" s="66" t="s">
        <v>8589</v>
      </c>
      <c r="F2256" s="307"/>
    </row>
    <row r="2257" spans="1:6" ht="45">
      <c r="A2257" s="66">
        <v>43477</v>
      </c>
      <c r="B2257" s="43" t="s">
        <v>25148</v>
      </c>
      <c r="C2257" s="66" t="s">
        <v>4059</v>
      </c>
      <c r="D2257" s="66" t="s">
        <v>4049</v>
      </c>
      <c r="E2257" s="66" t="s">
        <v>29793</v>
      </c>
      <c r="F2257" s="306"/>
    </row>
    <row r="2258" spans="1:6" ht="45">
      <c r="A2258" s="66">
        <v>43466</v>
      </c>
      <c r="B2258" s="43" t="s">
        <v>25149</v>
      </c>
      <c r="C2258" s="66" t="s">
        <v>4048</v>
      </c>
      <c r="D2258" s="66" t="s">
        <v>4049</v>
      </c>
      <c r="E2258" s="66" t="s">
        <v>8358</v>
      </c>
      <c r="F2258" s="307"/>
    </row>
    <row r="2259" spans="1:6" ht="45">
      <c r="A2259" s="66">
        <v>43478</v>
      </c>
      <c r="B2259" s="43" t="s">
        <v>25150</v>
      </c>
      <c r="C2259" s="66" t="s">
        <v>4059</v>
      </c>
      <c r="D2259" s="66" t="s">
        <v>4049</v>
      </c>
      <c r="E2259" s="66" t="s">
        <v>29794</v>
      </c>
      <c r="F2259" s="306"/>
    </row>
    <row r="2260" spans="1:6" ht="45">
      <c r="A2260" s="66">
        <v>43467</v>
      </c>
      <c r="B2260" s="43" t="s">
        <v>25151</v>
      </c>
      <c r="C2260" s="66" t="s">
        <v>4048</v>
      </c>
      <c r="D2260" s="66" t="s">
        <v>4049</v>
      </c>
      <c r="E2260" s="66" t="s">
        <v>13724</v>
      </c>
      <c r="F2260" s="307"/>
    </row>
    <row r="2261" spans="1:6" ht="45">
      <c r="A2261" s="66">
        <v>43479</v>
      </c>
      <c r="B2261" s="43" t="s">
        <v>25152</v>
      </c>
      <c r="C2261" s="66" t="s">
        <v>4059</v>
      </c>
      <c r="D2261" s="66" t="s">
        <v>4049</v>
      </c>
      <c r="E2261" s="66" t="s">
        <v>29795</v>
      </c>
      <c r="F2261" s="306"/>
    </row>
    <row r="2262" spans="1:6" ht="45">
      <c r="A2262" s="66">
        <v>43468</v>
      </c>
      <c r="B2262" s="43" t="s">
        <v>25153</v>
      </c>
      <c r="C2262" s="66" t="s">
        <v>4048</v>
      </c>
      <c r="D2262" s="66" t="s">
        <v>4049</v>
      </c>
      <c r="E2262" s="66" t="s">
        <v>8711</v>
      </c>
      <c r="F2262" s="307"/>
    </row>
    <row r="2263" spans="1:6" ht="45">
      <c r="A2263" s="66">
        <v>43480</v>
      </c>
      <c r="B2263" s="43" t="s">
        <v>25154</v>
      </c>
      <c r="C2263" s="66" t="s">
        <v>4059</v>
      </c>
      <c r="D2263" s="66" t="s">
        <v>4049</v>
      </c>
      <c r="E2263" s="66" t="s">
        <v>29796</v>
      </c>
      <c r="F2263" s="306"/>
    </row>
    <row r="2264" spans="1:6" ht="45">
      <c r="A2264" s="66">
        <v>43469</v>
      </c>
      <c r="B2264" s="43" t="s">
        <v>25155</v>
      </c>
      <c r="C2264" s="66" t="s">
        <v>4048</v>
      </c>
      <c r="D2264" s="66" t="s">
        <v>4049</v>
      </c>
      <c r="E2264" s="66" t="s">
        <v>8394</v>
      </c>
      <c r="F2264" s="307"/>
    </row>
    <row r="2265" spans="1:6" ht="45">
      <c r="A2265" s="66">
        <v>43481</v>
      </c>
      <c r="B2265" s="43" t="s">
        <v>25156</v>
      </c>
      <c r="C2265" s="66" t="s">
        <v>4059</v>
      </c>
      <c r="D2265" s="66" t="s">
        <v>4049</v>
      </c>
      <c r="E2265" s="66" t="s">
        <v>27573</v>
      </c>
      <c r="F2265" s="306"/>
    </row>
    <row r="2266" spans="1:6" ht="60">
      <c r="A2266" s="66">
        <v>11461</v>
      </c>
      <c r="B2266" s="43" t="s">
        <v>18684</v>
      </c>
      <c r="C2266" s="66" t="s">
        <v>4050</v>
      </c>
      <c r="D2266" s="66" t="s">
        <v>2496</v>
      </c>
      <c r="E2266" s="66" t="s">
        <v>11161</v>
      </c>
      <c r="F2266" s="307"/>
    </row>
    <row r="2267" spans="1:6" ht="60">
      <c r="A2267" s="66">
        <v>3106</v>
      </c>
      <c r="B2267" s="43" t="s">
        <v>18685</v>
      </c>
      <c r="C2267" s="66" t="s">
        <v>4050</v>
      </c>
      <c r="D2267" s="66" t="s">
        <v>2496</v>
      </c>
      <c r="E2267" s="66" t="s">
        <v>22658</v>
      </c>
      <c r="F2267" s="306"/>
    </row>
    <row r="2268" spans="1:6" ht="60">
      <c r="A2268" s="66">
        <v>3107</v>
      </c>
      <c r="B2268" s="43" t="s">
        <v>18686</v>
      </c>
      <c r="C2268" s="66" t="s">
        <v>4050</v>
      </c>
      <c r="D2268" s="66" t="s">
        <v>2496</v>
      </c>
      <c r="E2268" s="66" t="s">
        <v>13818</v>
      </c>
      <c r="F2268" s="307"/>
    </row>
    <row r="2269" spans="1:6">
      <c r="A2269" s="66">
        <v>25951</v>
      </c>
      <c r="B2269" s="43" t="s">
        <v>18687</v>
      </c>
      <c r="C2269" s="66" t="s">
        <v>4055</v>
      </c>
      <c r="D2269" s="66" t="s">
        <v>2496</v>
      </c>
      <c r="E2269" s="66" t="s">
        <v>8098</v>
      </c>
      <c r="F2269" s="306"/>
    </row>
    <row r="2270" spans="1:6">
      <c r="A2270" s="66">
        <v>3123</v>
      </c>
      <c r="B2270" s="43" t="s">
        <v>18688</v>
      </c>
      <c r="C2270" s="66" t="s">
        <v>4055</v>
      </c>
      <c r="D2270" s="66" t="s">
        <v>4049</v>
      </c>
      <c r="E2270" s="66" t="s">
        <v>8870</v>
      </c>
      <c r="F2270" s="307"/>
    </row>
    <row r="2271" spans="1:6" ht="30">
      <c r="A2271" s="66">
        <v>38125</v>
      </c>
      <c r="B2271" s="43" t="s">
        <v>18689</v>
      </c>
      <c r="C2271" s="66" t="s">
        <v>4055</v>
      </c>
      <c r="D2271" s="66" t="s">
        <v>2496</v>
      </c>
      <c r="E2271" s="66" t="s">
        <v>23766</v>
      </c>
      <c r="F2271" s="306"/>
    </row>
    <row r="2272" spans="1:6" ht="60">
      <c r="A2272" s="66">
        <v>39014</v>
      </c>
      <c r="B2272" s="43" t="s">
        <v>18690</v>
      </c>
      <c r="C2272" s="66" t="s">
        <v>4055</v>
      </c>
      <c r="D2272" s="66" t="s">
        <v>2496</v>
      </c>
      <c r="E2272" s="66" t="s">
        <v>27492</v>
      </c>
      <c r="F2272" s="307"/>
    </row>
    <row r="2273" spans="1:6" ht="60">
      <c r="A2273" s="66">
        <v>11894</v>
      </c>
      <c r="B2273" s="43" t="s">
        <v>18691</v>
      </c>
      <c r="C2273" s="66" t="s">
        <v>4050</v>
      </c>
      <c r="D2273" s="66" t="s">
        <v>2496</v>
      </c>
      <c r="E2273" s="66" t="s">
        <v>23930</v>
      </c>
      <c r="F2273" s="306"/>
    </row>
    <row r="2274" spans="1:6" ht="45">
      <c r="A2274" s="66">
        <v>39365</v>
      </c>
      <c r="B2274" s="43" t="s">
        <v>18692</v>
      </c>
      <c r="C2274" s="66" t="s">
        <v>4050</v>
      </c>
      <c r="D2274" s="66" t="s">
        <v>2496</v>
      </c>
      <c r="E2274" s="66" t="s">
        <v>29797</v>
      </c>
      <c r="F2274" s="307"/>
    </row>
    <row r="2275" spans="1:6" ht="45">
      <c r="A2275" s="66">
        <v>39366</v>
      </c>
      <c r="B2275" s="43" t="s">
        <v>18693</v>
      </c>
      <c r="C2275" s="66" t="s">
        <v>4050</v>
      </c>
      <c r="D2275" s="66" t="s">
        <v>2496</v>
      </c>
      <c r="E2275" s="66" t="s">
        <v>29798</v>
      </c>
      <c r="F2275" s="306"/>
    </row>
    <row r="2276" spans="1:6" ht="45">
      <c r="A2276" s="66">
        <v>39367</v>
      </c>
      <c r="B2276" s="43" t="s">
        <v>18694</v>
      </c>
      <c r="C2276" s="66" t="s">
        <v>4050</v>
      </c>
      <c r="D2276" s="66" t="s">
        <v>2496</v>
      </c>
      <c r="E2276" s="66" t="s">
        <v>29799</v>
      </c>
      <c r="F2276" s="307"/>
    </row>
    <row r="2277" spans="1:6" ht="30">
      <c r="A2277" s="66">
        <v>37394</v>
      </c>
      <c r="B2277" s="43" t="s">
        <v>18695</v>
      </c>
      <c r="C2277" s="66" t="s">
        <v>4069</v>
      </c>
      <c r="D2277" s="66" t="s">
        <v>4052</v>
      </c>
      <c r="E2277" s="66" t="s">
        <v>28999</v>
      </c>
      <c r="F2277" s="306"/>
    </row>
    <row r="2278" spans="1:6" ht="30">
      <c r="A2278" s="66">
        <v>14146</v>
      </c>
      <c r="B2278" s="43" t="s">
        <v>18696</v>
      </c>
      <c r="C2278" s="66" t="s">
        <v>4069</v>
      </c>
      <c r="D2278" s="66" t="s">
        <v>4052</v>
      </c>
      <c r="E2278" s="66" t="s">
        <v>29800</v>
      </c>
      <c r="F2278" s="307"/>
    </row>
    <row r="2279" spans="1:6" ht="30">
      <c r="A2279" s="66">
        <v>38134</v>
      </c>
      <c r="B2279" s="43" t="s">
        <v>18697</v>
      </c>
      <c r="C2279" s="66" t="s">
        <v>4055</v>
      </c>
      <c r="D2279" s="66" t="s">
        <v>2496</v>
      </c>
      <c r="E2279" s="66" t="s">
        <v>29801</v>
      </c>
      <c r="F2279" s="306"/>
    </row>
    <row r="2280" spans="1:6" ht="30">
      <c r="A2280" s="66">
        <v>38132</v>
      </c>
      <c r="B2280" s="43" t="s">
        <v>18698</v>
      </c>
      <c r="C2280" s="66" t="s">
        <v>4055</v>
      </c>
      <c r="D2280" s="66" t="s">
        <v>2496</v>
      </c>
      <c r="E2280" s="66" t="s">
        <v>23361</v>
      </c>
      <c r="F2280" s="307"/>
    </row>
    <row r="2281" spans="1:6" ht="30">
      <c r="A2281" s="66">
        <v>38133</v>
      </c>
      <c r="B2281" s="43" t="s">
        <v>18699</v>
      </c>
      <c r="C2281" s="66" t="s">
        <v>4055</v>
      </c>
      <c r="D2281" s="66" t="s">
        <v>2496</v>
      </c>
      <c r="E2281" s="66" t="s">
        <v>29802</v>
      </c>
      <c r="F2281" s="306"/>
    </row>
    <row r="2282" spans="1:6" ht="45">
      <c r="A2282" s="66">
        <v>938</v>
      </c>
      <c r="B2282" s="43" t="s">
        <v>18700</v>
      </c>
      <c r="C2282" s="66" t="s">
        <v>4054</v>
      </c>
      <c r="D2282" s="66" t="s">
        <v>2496</v>
      </c>
      <c r="E2282" s="66" t="s">
        <v>8124</v>
      </c>
      <c r="F2282" s="307"/>
    </row>
    <row r="2283" spans="1:6" ht="45">
      <c r="A2283" s="66">
        <v>937</v>
      </c>
      <c r="B2283" s="43" t="s">
        <v>18701</v>
      </c>
      <c r="C2283" s="66" t="s">
        <v>4054</v>
      </c>
      <c r="D2283" s="66" t="s">
        <v>2496</v>
      </c>
      <c r="E2283" s="66" t="s">
        <v>22682</v>
      </c>
      <c r="F2283" s="306"/>
    </row>
    <row r="2284" spans="1:6" ht="45">
      <c r="A2284" s="66">
        <v>939</v>
      </c>
      <c r="B2284" s="43" t="s">
        <v>18702</v>
      </c>
      <c r="C2284" s="66" t="s">
        <v>4054</v>
      </c>
      <c r="D2284" s="66" t="s">
        <v>2496</v>
      </c>
      <c r="E2284" s="66" t="s">
        <v>8874</v>
      </c>
      <c r="F2284" s="307"/>
    </row>
    <row r="2285" spans="1:6" ht="45">
      <c r="A2285" s="66">
        <v>944</v>
      </c>
      <c r="B2285" s="43" t="s">
        <v>18703</v>
      </c>
      <c r="C2285" s="66" t="s">
        <v>4054</v>
      </c>
      <c r="D2285" s="66" t="s">
        <v>2496</v>
      </c>
      <c r="E2285" s="66" t="s">
        <v>14907</v>
      </c>
      <c r="F2285" s="306"/>
    </row>
    <row r="2286" spans="1:6" ht="45">
      <c r="A2286" s="66">
        <v>940</v>
      </c>
      <c r="B2286" s="43" t="s">
        <v>18704</v>
      </c>
      <c r="C2286" s="66" t="s">
        <v>4054</v>
      </c>
      <c r="D2286" s="66" t="s">
        <v>2496</v>
      </c>
      <c r="E2286" s="66" t="s">
        <v>13739</v>
      </c>
      <c r="F2286" s="307"/>
    </row>
    <row r="2287" spans="1:6" ht="45">
      <c r="A2287" s="66">
        <v>936</v>
      </c>
      <c r="B2287" s="43" t="s">
        <v>18705</v>
      </c>
      <c r="C2287" s="66" t="s">
        <v>4054</v>
      </c>
      <c r="D2287" s="66" t="s">
        <v>2496</v>
      </c>
      <c r="E2287" s="66" t="s">
        <v>8734</v>
      </c>
      <c r="F2287" s="306"/>
    </row>
    <row r="2288" spans="1:6" ht="45">
      <c r="A2288" s="66">
        <v>935</v>
      </c>
      <c r="B2288" s="43" t="s">
        <v>18706</v>
      </c>
      <c r="C2288" s="66" t="s">
        <v>4054</v>
      </c>
      <c r="D2288" s="66" t="s">
        <v>2496</v>
      </c>
      <c r="E2288" s="66" t="s">
        <v>8693</v>
      </c>
      <c r="F2288" s="307"/>
    </row>
    <row r="2289" spans="1:6" ht="30">
      <c r="A2289" s="66">
        <v>406</v>
      </c>
      <c r="B2289" s="43" t="s">
        <v>18707</v>
      </c>
      <c r="C2289" s="66" t="s">
        <v>4050</v>
      </c>
      <c r="D2289" s="66" t="s">
        <v>2496</v>
      </c>
      <c r="E2289" s="66" t="s">
        <v>21645</v>
      </c>
      <c r="F2289" s="306"/>
    </row>
    <row r="2290" spans="1:6" ht="45">
      <c r="A2290" s="66">
        <v>42529</v>
      </c>
      <c r="B2290" s="43" t="s">
        <v>18708</v>
      </c>
      <c r="C2290" s="66" t="s">
        <v>4054</v>
      </c>
      <c r="D2290" s="66" t="s">
        <v>2496</v>
      </c>
      <c r="E2290" s="66" t="s">
        <v>8423</v>
      </c>
      <c r="F2290" s="307"/>
    </row>
    <row r="2291" spans="1:6" ht="60">
      <c r="A2291" s="66">
        <v>39634</v>
      </c>
      <c r="B2291" s="43" t="s">
        <v>18709</v>
      </c>
      <c r="C2291" s="66" t="s">
        <v>4054</v>
      </c>
      <c r="D2291" s="66" t="s">
        <v>2496</v>
      </c>
      <c r="E2291" s="66" t="s">
        <v>25657</v>
      </c>
      <c r="F2291" s="306"/>
    </row>
    <row r="2292" spans="1:6" ht="30">
      <c r="A2292" s="66">
        <v>39701</v>
      </c>
      <c r="B2292" s="43" t="s">
        <v>18710</v>
      </c>
      <c r="C2292" s="66" t="s">
        <v>4050</v>
      </c>
      <c r="D2292" s="66" t="s">
        <v>2496</v>
      </c>
      <c r="E2292" s="66" t="s">
        <v>29803</v>
      </c>
      <c r="F2292" s="307"/>
    </row>
    <row r="2293" spans="1:6">
      <c r="A2293" s="66">
        <v>12815</v>
      </c>
      <c r="B2293" s="43" t="s">
        <v>18711</v>
      </c>
      <c r="C2293" s="66" t="s">
        <v>4050</v>
      </c>
      <c r="D2293" s="66" t="s">
        <v>2496</v>
      </c>
      <c r="E2293" s="66" t="s">
        <v>24645</v>
      </c>
      <c r="F2293" s="306"/>
    </row>
    <row r="2294" spans="1:6" ht="30">
      <c r="A2294" s="66">
        <v>407</v>
      </c>
      <c r="B2294" s="43" t="s">
        <v>18712</v>
      </c>
      <c r="C2294" s="66" t="s">
        <v>4055</v>
      </c>
      <c r="D2294" s="66" t="s">
        <v>2496</v>
      </c>
      <c r="E2294" s="66" t="s">
        <v>13760</v>
      </c>
      <c r="F2294" s="307"/>
    </row>
    <row r="2295" spans="1:6" ht="45">
      <c r="A2295" s="66">
        <v>39431</v>
      </c>
      <c r="B2295" s="43" t="s">
        <v>18713</v>
      </c>
      <c r="C2295" s="66" t="s">
        <v>4054</v>
      </c>
      <c r="D2295" s="66" t="s">
        <v>2496</v>
      </c>
      <c r="E2295" s="66" t="s">
        <v>8302</v>
      </c>
      <c r="F2295" s="306"/>
    </row>
    <row r="2296" spans="1:6" ht="45">
      <c r="A2296" s="66">
        <v>39432</v>
      </c>
      <c r="B2296" s="43" t="s">
        <v>18714</v>
      </c>
      <c r="C2296" s="66" t="s">
        <v>4054</v>
      </c>
      <c r="D2296" s="66" t="s">
        <v>2496</v>
      </c>
      <c r="E2296" s="66" t="s">
        <v>13790</v>
      </c>
      <c r="F2296" s="307"/>
    </row>
    <row r="2297" spans="1:6" ht="30">
      <c r="A2297" s="66">
        <v>20111</v>
      </c>
      <c r="B2297" s="43" t="s">
        <v>18715</v>
      </c>
      <c r="C2297" s="66" t="s">
        <v>4050</v>
      </c>
      <c r="D2297" s="66" t="s">
        <v>4049</v>
      </c>
      <c r="E2297" s="66" t="s">
        <v>13829</v>
      </c>
      <c r="F2297" s="306"/>
    </row>
    <row r="2298" spans="1:6" ht="30">
      <c r="A2298" s="66">
        <v>21127</v>
      </c>
      <c r="B2298" s="43" t="s">
        <v>18716</v>
      </c>
      <c r="C2298" s="66" t="s">
        <v>4050</v>
      </c>
      <c r="D2298" s="66" t="s">
        <v>2496</v>
      </c>
      <c r="E2298" s="66" t="s">
        <v>21870</v>
      </c>
      <c r="F2298" s="307"/>
    </row>
    <row r="2299" spans="1:6" ht="30">
      <c r="A2299" s="66">
        <v>404</v>
      </c>
      <c r="B2299" s="43" t="s">
        <v>18717</v>
      </c>
      <c r="C2299" s="66" t="s">
        <v>4054</v>
      </c>
      <c r="D2299" s="66" t="s">
        <v>2496</v>
      </c>
      <c r="E2299" s="66" t="s">
        <v>8366</v>
      </c>
      <c r="F2299" s="306"/>
    </row>
    <row r="2300" spans="1:6" ht="30">
      <c r="A2300" s="66">
        <v>14151</v>
      </c>
      <c r="B2300" s="43" t="s">
        <v>18718</v>
      </c>
      <c r="C2300" s="66" t="s">
        <v>4050</v>
      </c>
      <c r="D2300" s="66" t="s">
        <v>4052</v>
      </c>
      <c r="E2300" s="66" t="s">
        <v>24498</v>
      </c>
      <c r="F2300" s="307"/>
    </row>
    <row r="2301" spans="1:6" ht="45">
      <c r="A2301" s="66">
        <v>14153</v>
      </c>
      <c r="B2301" s="43" t="s">
        <v>18719</v>
      </c>
      <c r="C2301" s="66" t="s">
        <v>4050</v>
      </c>
      <c r="D2301" s="66" t="s">
        <v>4052</v>
      </c>
      <c r="E2301" s="66" t="s">
        <v>29804</v>
      </c>
      <c r="F2301" s="306"/>
    </row>
    <row r="2302" spans="1:6" ht="30">
      <c r="A2302" s="66">
        <v>14152</v>
      </c>
      <c r="B2302" s="43" t="s">
        <v>18720</v>
      </c>
      <c r="C2302" s="66" t="s">
        <v>4050</v>
      </c>
      <c r="D2302" s="66" t="s">
        <v>4052</v>
      </c>
      <c r="E2302" s="66" t="s">
        <v>24107</v>
      </c>
      <c r="F2302" s="307"/>
    </row>
    <row r="2303" spans="1:6" ht="45">
      <c r="A2303" s="66">
        <v>14154</v>
      </c>
      <c r="B2303" s="43" t="s">
        <v>18721</v>
      </c>
      <c r="C2303" s="66" t="s">
        <v>4050</v>
      </c>
      <c r="D2303" s="66" t="s">
        <v>4052</v>
      </c>
      <c r="E2303" s="66" t="s">
        <v>29805</v>
      </c>
      <c r="F2303" s="306"/>
    </row>
    <row r="2304" spans="1:6" ht="45">
      <c r="A2304" s="66">
        <v>42015</v>
      </c>
      <c r="B2304" s="43" t="s">
        <v>18722</v>
      </c>
      <c r="C2304" s="66" t="s">
        <v>4054</v>
      </c>
      <c r="D2304" s="66" t="s">
        <v>2496</v>
      </c>
      <c r="E2304" s="66" t="s">
        <v>8770</v>
      </c>
      <c r="F2304" s="307"/>
    </row>
    <row r="2305" spans="1:6" ht="30">
      <c r="A2305" s="66">
        <v>3146</v>
      </c>
      <c r="B2305" s="43" t="s">
        <v>18723</v>
      </c>
      <c r="C2305" s="66" t="s">
        <v>4050</v>
      </c>
      <c r="D2305" s="66" t="s">
        <v>4049</v>
      </c>
      <c r="E2305" s="66" t="s">
        <v>8158</v>
      </c>
      <c r="F2305" s="306"/>
    </row>
    <row r="2306" spans="1:6" ht="30">
      <c r="A2306" s="66">
        <v>3143</v>
      </c>
      <c r="B2306" s="43" t="s">
        <v>18724</v>
      </c>
      <c r="C2306" s="66" t="s">
        <v>4050</v>
      </c>
      <c r="D2306" s="66" t="s">
        <v>2496</v>
      </c>
      <c r="E2306" s="66" t="s">
        <v>10764</v>
      </c>
      <c r="F2306" s="307"/>
    </row>
    <row r="2307" spans="1:6" ht="30">
      <c r="A2307" s="66">
        <v>3148</v>
      </c>
      <c r="B2307" s="43" t="s">
        <v>18725</v>
      </c>
      <c r="C2307" s="66" t="s">
        <v>4050</v>
      </c>
      <c r="D2307" s="66" t="s">
        <v>2496</v>
      </c>
      <c r="E2307" s="66" t="s">
        <v>22458</v>
      </c>
      <c r="F2307" s="306"/>
    </row>
    <row r="2308" spans="1:6" ht="45">
      <c r="A2308" s="66">
        <v>4310</v>
      </c>
      <c r="B2308" s="43" t="s">
        <v>18726</v>
      </c>
      <c r="C2308" s="66" t="s">
        <v>4050</v>
      </c>
      <c r="D2308" s="66" t="s">
        <v>2496</v>
      </c>
      <c r="E2308" s="66" t="s">
        <v>13445</v>
      </c>
      <c r="F2308" s="307"/>
    </row>
    <row r="2309" spans="1:6" ht="45">
      <c r="A2309" s="66">
        <v>4311</v>
      </c>
      <c r="B2309" s="43" t="s">
        <v>18727</v>
      </c>
      <c r="C2309" s="66" t="s">
        <v>4050</v>
      </c>
      <c r="D2309" s="66" t="s">
        <v>2496</v>
      </c>
      <c r="E2309" s="66" t="s">
        <v>13700</v>
      </c>
      <c r="F2309" s="306"/>
    </row>
    <row r="2310" spans="1:6" ht="45">
      <c r="A2310" s="66">
        <v>4312</v>
      </c>
      <c r="B2310" s="43" t="s">
        <v>18728</v>
      </c>
      <c r="C2310" s="66" t="s">
        <v>4050</v>
      </c>
      <c r="D2310" s="66" t="s">
        <v>2496</v>
      </c>
      <c r="E2310" s="66" t="s">
        <v>12671</v>
      </c>
      <c r="F2310" s="307"/>
    </row>
    <row r="2311" spans="1:6">
      <c r="A2311" s="66">
        <v>11162</v>
      </c>
      <c r="B2311" s="43" t="s">
        <v>18729</v>
      </c>
      <c r="C2311" s="66" t="s">
        <v>4050</v>
      </c>
      <c r="D2311" s="66" t="s">
        <v>2496</v>
      </c>
      <c r="E2311" s="66" t="s">
        <v>9013</v>
      </c>
      <c r="F2311" s="306"/>
    </row>
    <row r="2312" spans="1:6">
      <c r="A2312" s="66">
        <v>13261</v>
      </c>
      <c r="B2312" s="43" t="s">
        <v>18730</v>
      </c>
      <c r="C2312" s="66" t="s">
        <v>4050</v>
      </c>
      <c r="D2312" s="66" t="s">
        <v>2496</v>
      </c>
      <c r="E2312" s="66" t="s">
        <v>13707</v>
      </c>
      <c r="F2312" s="307"/>
    </row>
    <row r="2313" spans="1:6" ht="30">
      <c r="A2313" s="66">
        <v>3255</v>
      </c>
      <c r="B2313" s="43" t="s">
        <v>18731</v>
      </c>
      <c r="C2313" s="66" t="s">
        <v>4050</v>
      </c>
      <c r="D2313" s="66" t="s">
        <v>2496</v>
      </c>
      <c r="E2313" s="66" t="s">
        <v>9056</v>
      </c>
      <c r="F2313" s="306"/>
    </row>
    <row r="2314" spans="1:6" ht="30">
      <c r="A2314" s="66">
        <v>3254</v>
      </c>
      <c r="B2314" s="43" t="s">
        <v>18732</v>
      </c>
      <c r="C2314" s="66" t="s">
        <v>4050</v>
      </c>
      <c r="D2314" s="66" t="s">
        <v>2496</v>
      </c>
      <c r="E2314" s="66" t="s">
        <v>23932</v>
      </c>
      <c r="F2314" s="307"/>
    </row>
    <row r="2315" spans="1:6" ht="30">
      <c r="A2315" s="66">
        <v>3259</v>
      </c>
      <c r="B2315" s="43" t="s">
        <v>18733</v>
      </c>
      <c r="C2315" s="66" t="s">
        <v>4050</v>
      </c>
      <c r="D2315" s="66" t="s">
        <v>2496</v>
      </c>
      <c r="E2315" s="66" t="s">
        <v>19372</v>
      </c>
      <c r="F2315" s="306"/>
    </row>
    <row r="2316" spans="1:6" ht="30">
      <c r="A2316" s="66">
        <v>3258</v>
      </c>
      <c r="B2316" s="43" t="s">
        <v>18734</v>
      </c>
      <c r="C2316" s="66" t="s">
        <v>4050</v>
      </c>
      <c r="D2316" s="66" t="s">
        <v>2496</v>
      </c>
      <c r="E2316" s="66" t="s">
        <v>21750</v>
      </c>
      <c r="F2316" s="307"/>
    </row>
    <row r="2317" spans="1:6" ht="30">
      <c r="A2317" s="66">
        <v>3251</v>
      </c>
      <c r="B2317" s="43" t="s">
        <v>18735</v>
      </c>
      <c r="C2317" s="66" t="s">
        <v>4050</v>
      </c>
      <c r="D2317" s="66" t="s">
        <v>2496</v>
      </c>
      <c r="E2317" s="66" t="s">
        <v>8049</v>
      </c>
      <c r="F2317" s="306"/>
    </row>
    <row r="2318" spans="1:6" ht="30">
      <c r="A2318" s="66">
        <v>3256</v>
      </c>
      <c r="B2318" s="43" t="s">
        <v>18736</v>
      </c>
      <c r="C2318" s="66" t="s">
        <v>4050</v>
      </c>
      <c r="D2318" s="66" t="s">
        <v>2496</v>
      </c>
      <c r="E2318" s="66" t="s">
        <v>22385</v>
      </c>
      <c r="F2318" s="307"/>
    </row>
    <row r="2319" spans="1:6" ht="30">
      <c r="A2319" s="66">
        <v>3261</v>
      </c>
      <c r="B2319" s="43" t="s">
        <v>18737</v>
      </c>
      <c r="C2319" s="66" t="s">
        <v>4050</v>
      </c>
      <c r="D2319" s="66" t="s">
        <v>2496</v>
      </c>
      <c r="E2319" s="66" t="s">
        <v>23933</v>
      </c>
      <c r="F2319" s="306"/>
    </row>
    <row r="2320" spans="1:6" ht="30">
      <c r="A2320" s="66">
        <v>3260</v>
      </c>
      <c r="B2320" s="43" t="s">
        <v>18738</v>
      </c>
      <c r="C2320" s="66" t="s">
        <v>4050</v>
      </c>
      <c r="D2320" s="66" t="s">
        <v>2496</v>
      </c>
      <c r="E2320" s="66" t="s">
        <v>22605</v>
      </c>
      <c r="F2320" s="307"/>
    </row>
    <row r="2321" spans="1:6" ht="30">
      <c r="A2321" s="66">
        <v>3272</v>
      </c>
      <c r="B2321" s="43" t="s">
        <v>18739</v>
      </c>
      <c r="C2321" s="66" t="s">
        <v>4050</v>
      </c>
      <c r="D2321" s="66" t="s">
        <v>2496</v>
      </c>
      <c r="E2321" s="66" t="s">
        <v>25048</v>
      </c>
      <c r="F2321" s="306"/>
    </row>
    <row r="2322" spans="1:6" ht="30">
      <c r="A2322" s="66">
        <v>3265</v>
      </c>
      <c r="B2322" s="43" t="s">
        <v>18740</v>
      </c>
      <c r="C2322" s="66" t="s">
        <v>4050</v>
      </c>
      <c r="D2322" s="66" t="s">
        <v>2496</v>
      </c>
      <c r="E2322" s="66" t="s">
        <v>24585</v>
      </c>
      <c r="F2322" s="307"/>
    </row>
    <row r="2323" spans="1:6" ht="30">
      <c r="A2323" s="66">
        <v>3262</v>
      </c>
      <c r="B2323" s="43" t="s">
        <v>18741</v>
      </c>
      <c r="C2323" s="66" t="s">
        <v>4050</v>
      </c>
      <c r="D2323" s="66" t="s">
        <v>2496</v>
      </c>
      <c r="E2323" s="66" t="s">
        <v>14963</v>
      </c>
      <c r="F2323" s="306"/>
    </row>
    <row r="2324" spans="1:6" ht="30">
      <c r="A2324" s="66">
        <v>3264</v>
      </c>
      <c r="B2324" s="43" t="s">
        <v>18742</v>
      </c>
      <c r="C2324" s="66" t="s">
        <v>4050</v>
      </c>
      <c r="D2324" s="66" t="s">
        <v>2496</v>
      </c>
      <c r="E2324" s="66" t="s">
        <v>29345</v>
      </c>
      <c r="F2324" s="307"/>
    </row>
    <row r="2325" spans="1:6" ht="30">
      <c r="A2325" s="66">
        <v>3267</v>
      </c>
      <c r="B2325" s="43" t="s">
        <v>18743</v>
      </c>
      <c r="C2325" s="66" t="s">
        <v>4050</v>
      </c>
      <c r="D2325" s="66" t="s">
        <v>2496</v>
      </c>
      <c r="E2325" s="66" t="s">
        <v>29806</v>
      </c>
      <c r="F2325" s="306"/>
    </row>
    <row r="2326" spans="1:6" ht="30">
      <c r="A2326" s="66">
        <v>3266</v>
      </c>
      <c r="B2326" s="43" t="s">
        <v>18744</v>
      </c>
      <c r="C2326" s="66" t="s">
        <v>4050</v>
      </c>
      <c r="D2326" s="66" t="s">
        <v>2496</v>
      </c>
      <c r="E2326" s="66" t="s">
        <v>29807</v>
      </c>
      <c r="F2326" s="307"/>
    </row>
    <row r="2327" spans="1:6" ht="30">
      <c r="A2327" s="66">
        <v>3263</v>
      </c>
      <c r="B2327" s="43" t="s">
        <v>18745</v>
      </c>
      <c r="C2327" s="66" t="s">
        <v>4050</v>
      </c>
      <c r="D2327" s="66" t="s">
        <v>2496</v>
      </c>
      <c r="E2327" s="66" t="s">
        <v>16584</v>
      </c>
      <c r="F2327" s="306"/>
    </row>
    <row r="2328" spans="1:6" ht="30">
      <c r="A2328" s="66">
        <v>3268</v>
      </c>
      <c r="B2328" s="43" t="s">
        <v>18746</v>
      </c>
      <c r="C2328" s="66" t="s">
        <v>4050</v>
      </c>
      <c r="D2328" s="66" t="s">
        <v>2496</v>
      </c>
      <c r="E2328" s="66" t="s">
        <v>29808</v>
      </c>
      <c r="F2328" s="307"/>
    </row>
    <row r="2329" spans="1:6" ht="30">
      <c r="A2329" s="66">
        <v>3271</v>
      </c>
      <c r="B2329" s="43" t="s">
        <v>18747</v>
      </c>
      <c r="C2329" s="66" t="s">
        <v>4050</v>
      </c>
      <c r="D2329" s="66" t="s">
        <v>2496</v>
      </c>
      <c r="E2329" s="66" t="s">
        <v>26651</v>
      </c>
      <c r="F2329" s="306"/>
    </row>
    <row r="2330" spans="1:6" ht="30">
      <c r="A2330" s="66">
        <v>3270</v>
      </c>
      <c r="B2330" s="43" t="s">
        <v>18748</v>
      </c>
      <c r="C2330" s="66" t="s">
        <v>4050</v>
      </c>
      <c r="D2330" s="66" t="s">
        <v>2496</v>
      </c>
      <c r="E2330" s="66" t="s">
        <v>29809</v>
      </c>
      <c r="F2330" s="307"/>
    </row>
    <row r="2331" spans="1:6" ht="60">
      <c r="A2331" s="66">
        <v>3275</v>
      </c>
      <c r="B2331" s="43" t="s">
        <v>18749</v>
      </c>
      <c r="C2331" s="66" t="s">
        <v>4051</v>
      </c>
      <c r="D2331" s="66" t="s">
        <v>2496</v>
      </c>
      <c r="E2331" s="66" t="s">
        <v>29352</v>
      </c>
      <c r="F2331" s="306"/>
    </row>
    <row r="2332" spans="1:6" ht="75">
      <c r="A2332" s="66">
        <v>39512</v>
      </c>
      <c r="B2332" s="43" t="s">
        <v>18750</v>
      </c>
      <c r="C2332" s="66" t="s">
        <v>4051</v>
      </c>
      <c r="D2332" s="66" t="s">
        <v>2496</v>
      </c>
      <c r="E2332" s="66" t="s">
        <v>24621</v>
      </c>
      <c r="F2332" s="307"/>
    </row>
    <row r="2333" spans="1:6" ht="75">
      <c r="A2333" s="66">
        <v>39511</v>
      </c>
      <c r="B2333" s="43" t="s">
        <v>18751</v>
      </c>
      <c r="C2333" s="66" t="s">
        <v>4051</v>
      </c>
      <c r="D2333" s="66" t="s">
        <v>2496</v>
      </c>
      <c r="E2333" s="66" t="s">
        <v>29810</v>
      </c>
      <c r="F2333" s="306"/>
    </row>
    <row r="2334" spans="1:6" ht="75">
      <c r="A2334" s="66">
        <v>39513</v>
      </c>
      <c r="B2334" s="43" t="s">
        <v>18752</v>
      </c>
      <c r="C2334" s="66" t="s">
        <v>4051</v>
      </c>
      <c r="D2334" s="66" t="s">
        <v>2496</v>
      </c>
      <c r="E2334" s="66" t="s">
        <v>26976</v>
      </c>
      <c r="F2334" s="307"/>
    </row>
    <row r="2335" spans="1:6" ht="60">
      <c r="A2335" s="66">
        <v>3286</v>
      </c>
      <c r="B2335" s="43" t="s">
        <v>18753</v>
      </c>
      <c r="C2335" s="66" t="s">
        <v>4051</v>
      </c>
      <c r="D2335" s="66" t="s">
        <v>2496</v>
      </c>
      <c r="E2335" s="66" t="s">
        <v>25165</v>
      </c>
      <c r="F2335" s="306"/>
    </row>
    <row r="2336" spans="1:6" ht="60">
      <c r="A2336" s="66">
        <v>3287</v>
      </c>
      <c r="B2336" s="43" t="s">
        <v>18754</v>
      </c>
      <c r="C2336" s="66" t="s">
        <v>4051</v>
      </c>
      <c r="D2336" s="66" t="s">
        <v>2496</v>
      </c>
      <c r="E2336" s="66" t="s">
        <v>24509</v>
      </c>
      <c r="F2336" s="307"/>
    </row>
    <row r="2337" spans="1:6" ht="45">
      <c r="A2337" s="66">
        <v>3283</v>
      </c>
      <c r="B2337" s="43" t="s">
        <v>18755</v>
      </c>
      <c r="C2337" s="66" t="s">
        <v>4051</v>
      </c>
      <c r="D2337" s="66" t="s">
        <v>2496</v>
      </c>
      <c r="E2337" s="66" t="s">
        <v>13826</v>
      </c>
      <c r="F2337" s="306"/>
    </row>
    <row r="2338" spans="1:6" ht="45">
      <c r="A2338" s="66">
        <v>11587</v>
      </c>
      <c r="B2338" s="43" t="s">
        <v>18756</v>
      </c>
      <c r="C2338" s="66" t="s">
        <v>4051</v>
      </c>
      <c r="D2338" s="66" t="s">
        <v>2496</v>
      </c>
      <c r="E2338" s="66" t="s">
        <v>26032</v>
      </c>
      <c r="F2338" s="307"/>
    </row>
    <row r="2339" spans="1:6" ht="45">
      <c r="A2339" s="66">
        <v>36225</v>
      </c>
      <c r="B2339" s="43" t="s">
        <v>18757</v>
      </c>
      <c r="C2339" s="66" t="s">
        <v>4051</v>
      </c>
      <c r="D2339" s="66" t="s">
        <v>2496</v>
      </c>
      <c r="E2339" s="66" t="s">
        <v>29010</v>
      </c>
      <c r="F2339" s="306"/>
    </row>
    <row r="2340" spans="1:6" ht="45">
      <c r="A2340" s="66">
        <v>36230</v>
      </c>
      <c r="B2340" s="43" t="s">
        <v>18758</v>
      </c>
      <c r="C2340" s="66" t="s">
        <v>4051</v>
      </c>
      <c r="D2340" s="66" t="s">
        <v>4049</v>
      </c>
      <c r="E2340" s="66" t="s">
        <v>26026</v>
      </c>
      <c r="F2340" s="307"/>
    </row>
    <row r="2341" spans="1:6" ht="45">
      <c r="A2341" s="66">
        <v>36238</v>
      </c>
      <c r="B2341" s="43" t="s">
        <v>18759</v>
      </c>
      <c r="C2341" s="66" t="s">
        <v>4051</v>
      </c>
      <c r="D2341" s="66" t="s">
        <v>2496</v>
      </c>
      <c r="E2341" s="66" t="s">
        <v>22744</v>
      </c>
      <c r="F2341" s="306"/>
    </row>
    <row r="2342" spans="1:6" ht="30">
      <c r="A2342" s="66">
        <v>11887</v>
      </c>
      <c r="B2342" s="43" t="s">
        <v>18760</v>
      </c>
      <c r="C2342" s="66" t="s">
        <v>4050</v>
      </c>
      <c r="D2342" s="66" t="s">
        <v>2496</v>
      </c>
      <c r="E2342" s="66" t="s">
        <v>23936</v>
      </c>
      <c r="F2342" s="307"/>
    </row>
    <row r="2343" spans="1:6" ht="30">
      <c r="A2343" s="66">
        <v>11883</v>
      </c>
      <c r="B2343" s="43" t="s">
        <v>18761</v>
      </c>
      <c r="C2343" s="66" t="s">
        <v>4050</v>
      </c>
      <c r="D2343" s="66" t="s">
        <v>2496</v>
      </c>
      <c r="E2343" s="66" t="s">
        <v>23937</v>
      </c>
      <c r="F2343" s="306"/>
    </row>
    <row r="2344" spans="1:6" ht="30">
      <c r="A2344" s="66">
        <v>11884</v>
      </c>
      <c r="B2344" s="43" t="s">
        <v>18762</v>
      </c>
      <c r="C2344" s="66" t="s">
        <v>4050</v>
      </c>
      <c r="D2344" s="66" t="s">
        <v>2496</v>
      </c>
      <c r="E2344" s="66" t="s">
        <v>23938</v>
      </c>
      <c r="F2344" s="307"/>
    </row>
    <row r="2345" spans="1:6" ht="30">
      <c r="A2345" s="66">
        <v>11885</v>
      </c>
      <c r="B2345" s="43" t="s">
        <v>18763</v>
      </c>
      <c r="C2345" s="66" t="s">
        <v>4050</v>
      </c>
      <c r="D2345" s="66" t="s">
        <v>2496</v>
      </c>
      <c r="E2345" s="66" t="s">
        <v>23939</v>
      </c>
      <c r="F2345" s="306"/>
    </row>
    <row r="2346" spans="1:6" ht="30">
      <c r="A2346" s="66">
        <v>11886</v>
      </c>
      <c r="B2346" s="43" t="s">
        <v>18764</v>
      </c>
      <c r="C2346" s="66" t="s">
        <v>4050</v>
      </c>
      <c r="D2346" s="66" t="s">
        <v>2496</v>
      </c>
      <c r="E2346" s="66" t="s">
        <v>23940</v>
      </c>
      <c r="F2346" s="307"/>
    </row>
    <row r="2347" spans="1:6" ht="30">
      <c r="A2347" s="66">
        <v>11888</v>
      </c>
      <c r="B2347" s="43" t="s">
        <v>18765</v>
      </c>
      <c r="C2347" s="66" t="s">
        <v>4050</v>
      </c>
      <c r="D2347" s="66" t="s">
        <v>2496</v>
      </c>
      <c r="E2347" s="66" t="s">
        <v>23941</v>
      </c>
      <c r="F2347" s="306"/>
    </row>
    <row r="2348" spans="1:6" ht="30">
      <c r="A2348" s="66">
        <v>3277</v>
      </c>
      <c r="B2348" s="43" t="s">
        <v>18766</v>
      </c>
      <c r="C2348" s="66" t="s">
        <v>4050</v>
      </c>
      <c r="D2348" s="66" t="s">
        <v>2496</v>
      </c>
      <c r="E2348" s="66" t="s">
        <v>23942</v>
      </c>
      <c r="F2348" s="307"/>
    </row>
    <row r="2349" spans="1:6" ht="30">
      <c r="A2349" s="66">
        <v>3281</v>
      </c>
      <c r="B2349" s="43" t="s">
        <v>18767</v>
      </c>
      <c r="C2349" s="66" t="s">
        <v>4050</v>
      </c>
      <c r="D2349" s="66" t="s">
        <v>2496</v>
      </c>
      <c r="E2349" s="66" t="s">
        <v>23353</v>
      </c>
      <c r="F2349" s="306"/>
    </row>
    <row r="2350" spans="1:6" ht="75">
      <c r="A2350" s="66">
        <v>39363</v>
      </c>
      <c r="B2350" s="43" t="s">
        <v>18768</v>
      </c>
      <c r="C2350" s="66" t="s">
        <v>4050</v>
      </c>
      <c r="D2350" s="66" t="s">
        <v>2496</v>
      </c>
      <c r="E2350" s="66" t="s">
        <v>29811</v>
      </c>
      <c r="F2350" s="307"/>
    </row>
    <row r="2351" spans="1:6" ht="75">
      <c r="A2351" s="66">
        <v>39361</v>
      </c>
      <c r="B2351" s="43" t="s">
        <v>18769</v>
      </c>
      <c r="C2351" s="66" t="s">
        <v>4050</v>
      </c>
      <c r="D2351" s="66" t="s">
        <v>2496</v>
      </c>
      <c r="E2351" s="66" t="s">
        <v>29812</v>
      </c>
      <c r="F2351" s="306"/>
    </row>
    <row r="2352" spans="1:6" ht="75">
      <c r="A2352" s="66">
        <v>39362</v>
      </c>
      <c r="B2352" s="43" t="s">
        <v>18770</v>
      </c>
      <c r="C2352" s="66" t="s">
        <v>4050</v>
      </c>
      <c r="D2352" s="66" t="s">
        <v>2496</v>
      </c>
      <c r="E2352" s="66" t="s">
        <v>29813</v>
      </c>
      <c r="F2352" s="307"/>
    </row>
    <row r="2353" spans="1:6" ht="75">
      <c r="A2353" s="66">
        <v>39364</v>
      </c>
      <c r="B2353" s="43" t="s">
        <v>18771</v>
      </c>
      <c r="C2353" s="66" t="s">
        <v>4050</v>
      </c>
      <c r="D2353" s="66" t="s">
        <v>2496</v>
      </c>
      <c r="E2353" s="66" t="s">
        <v>29814</v>
      </c>
      <c r="F2353" s="306"/>
    </row>
    <row r="2354" spans="1:6" ht="45">
      <c r="A2354" s="66">
        <v>14576</v>
      </c>
      <c r="B2354" s="43" t="s">
        <v>18772</v>
      </c>
      <c r="C2354" s="66" t="s">
        <v>4050</v>
      </c>
      <c r="D2354" s="66" t="s">
        <v>4052</v>
      </c>
      <c r="E2354" s="66" t="s">
        <v>29815</v>
      </c>
      <c r="F2354" s="307"/>
    </row>
    <row r="2355" spans="1:6" ht="45">
      <c r="A2355" s="66">
        <v>13877</v>
      </c>
      <c r="B2355" s="43" t="s">
        <v>18773</v>
      </c>
      <c r="C2355" s="66" t="s">
        <v>4050</v>
      </c>
      <c r="D2355" s="66" t="s">
        <v>4052</v>
      </c>
      <c r="E2355" s="66" t="s">
        <v>29816</v>
      </c>
      <c r="F2355" s="306"/>
    </row>
    <row r="2356" spans="1:6" ht="30">
      <c r="A2356" s="66">
        <v>7307</v>
      </c>
      <c r="B2356" s="43" t="s">
        <v>18774</v>
      </c>
      <c r="C2356" s="66" t="s">
        <v>4056</v>
      </c>
      <c r="D2356" s="66" t="s">
        <v>2496</v>
      </c>
      <c r="E2356" s="66" t="s">
        <v>28295</v>
      </c>
      <c r="F2356" s="307"/>
    </row>
    <row r="2357" spans="1:6">
      <c r="A2357" s="66">
        <v>38122</v>
      </c>
      <c r="B2357" s="43" t="s">
        <v>18775</v>
      </c>
      <c r="C2357" s="66" t="s">
        <v>4056</v>
      </c>
      <c r="D2357" s="66" t="s">
        <v>2496</v>
      </c>
      <c r="E2357" s="66" t="s">
        <v>14005</v>
      </c>
      <c r="F2357" s="306"/>
    </row>
    <row r="2358" spans="1:6" ht="30">
      <c r="A2358" s="66">
        <v>6086</v>
      </c>
      <c r="B2358" s="43" t="s">
        <v>18777</v>
      </c>
      <c r="C2358" s="66" t="s">
        <v>4070</v>
      </c>
      <c r="D2358" s="66" t="s">
        <v>2496</v>
      </c>
      <c r="E2358" s="66" t="s">
        <v>24692</v>
      </c>
      <c r="F2358" s="307"/>
    </row>
    <row r="2359" spans="1:6" ht="45">
      <c r="A2359" s="66">
        <v>38633</v>
      </c>
      <c r="B2359" s="43" t="s">
        <v>18778</v>
      </c>
      <c r="C2359" s="66" t="s">
        <v>4050</v>
      </c>
      <c r="D2359" s="66" t="s">
        <v>2496</v>
      </c>
      <c r="E2359" s="66" t="s">
        <v>13807</v>
      </c>
      <c r="F2359" s="306"/>
    </row>
    <row r="2360" spans="1:6" ht="60">
      <c r="A2360" s="66">
        <v>12344</v>
      </c>
      <c r="B2360" s="43" t="s">
        <v>18779</v>
      </c>
      <c r="C2360" s="66" t="s">
        <v>4050</v>
      </c>
      <c r="D2360" s="66" t="s">
        <v>2496</v>
      </c>
      <c r="E2360" s="66" t="s">
        <v>13709</v>
      </c>
      <c r="F2360" s="307"/>
    </row>
    <row r="2361" spans="1:6" ht="60">
      <c r="A2361" s="66">
        <v>12343</v>
      </c>
      <c r="B2361" s="43" t="s">
        <v>18780</v>
      </c>
      <c r="C2361" s="66" t="s">
        <v>4050</v>
      </c>
      <c r="D2361" s="66" t="s">
        <v>2496</v>
      </c>
      <c r="E2361" s="66" t="s">
        <v>12877</v>
      </c>
      <c r="F2361" s="306"/>
    </row>
    <row r="2362" spans="1:6" ht="45">
      <c r="A2362" s="66">
        <v>3295</v>
      </c>
      <c r="B2362" s="43" t="s">
        <v>18781</v>
      </c>
      <c r="C2362" s="66" t="s">
        <v>4050</v>
      </c>
      <c r="D2362" s="66" t="s">
        <v>2496</v>
      </c>
      <c r="E2362" s="66" t="s">
        <v>25653</v>
      </c>
      <c r="F2362" s="307"/>
    </row>
    <row r="2363" spans="1:6" ht="45">
      <c r="A2363" s="66">
        <v>3302</v>
      </c>
      <c r="B2363" s="43" t="s">
        <v>18782</v>
      </c>
      <c r="C2363" s="66" t="s">
        <v>4050</v>
      </c>
      <c r="D2363" s="66" t="s">
        <v>2496</v>
      </c>
      <c r="E2363" s="66" t="s">
        <v>22742</v>
      </c>
      <c r="F2363" s="306"/>
    </row>
    <row r="2364" spans="1:6" ht="45">
      <c r="A2364" s="66">
        <v>3297</v>
      </c>
      <c r="B2364" s="43" t="s">
        <v>18783</v>
      </c>
      <c r="C2364" s="66" t="s">
        <v>4050</v>
      </c>
      <c r="D2364" s="66" t="s">
        <v>2496</v>
      </c>
      <c r="E2364" s="66" t="s">
        <v>29471</v>
      </c>
      <c r="F2364" s="307"/>
    </row>
    <row r="2365" spans="1:6" ht="45">
      <c r="A2365" s="66">
        <v>3294</v>
      </c>
      <c r="B2365" s="43" t="s">
        <v>18784</v>
      </c>
      <c r="C2365" s="66" t="s">
        <v>4050</v>
      </c>
      <c r="D2365" s="66" t="s">
        <v>2496</v>
      </c>
      <c r="E2365" s="66" t="s">
        <v>14151</v>
      </c>
      <c r="F2365" s="306"/>
    </row>
    <row r="2366" spans="1:6" ht="45">
      <c r="A2366" s="66">
        <v>3292</v>
      </c>
      <c r="B2366" s="43" t="s">
        <v>18785</v>
      </c>
      <c r="C2366" s="66" t="s">
        <v>4050</v>
      </c>
      <c r="D2366" s="66" t="s">
        <v>4049</v>
      </c>
      <c r="E2366" s="66" t="s">
        <v>13823</v>
      </c>
      <c r="F2366" s="307"/>
    </row>
    <row r="2367" spans="1:6" ht="45">
      <c r="A2367" s="66">
        <v>3298</v>
      </c>
      <c r="B2367" s="43" t="s">
        <v>18786</v>
      </c>
      <c r="C2367" s="66" t="s">
        <v>4050</v>
      </c>
      <c r="D2367" s="66" t="s">
        <v>2496</v>
      </c>
      <c r="E2367" s="66" t="s">
        <v>14506</v>
      </c>
      <c r="F2367" s="306"/>
    </row>
    <row r="2368" spans="1:6" ht="45">
      <c r="A2368" s="66">
        <v>11596</v>
      </c>
      <c r="B2368" s="43" t="s">
        <v>18788</v>
      </c>
      <c r="C2368" s="66" t="s">
        <v>4050</v>
      </c>
      <c r="D2368" s="66" t="s">
        <v>4052</v>
      </c>
      <c r="E2368" s="66" t="s">
        <v>22719</v>
      </c>
      <c r="F2368" s="307"/>
    </row>
    <row r="2369" spans="1:6" ht="60">
      <c r="A2369" s="66">
        <v>34802</v>
      </c>
      <c r="B2369" s="43" t="s">
        <v>23944</v>
      </c>
      <c r="C2369" s="66" t="s">
        <v>4050</v>
      </c>
      <c r="D2369" s="66" t="s">
        <v>4052</v>
      </c>
      <c r="E2369" s="66" t="s">
        <v>22720</v>
      </c>
      <c r="F2369" s="306"/>
    </row>
    <row r="2370" spans="1:6" ht="60">
      <c r="A2370" s="66">
        <v>11588</v>
      </c>
      <c r="B2370" s="43" t="s">
        <v>23945</v>
      </c>
      <c r="C2370" s="66" t="s">
        <v>4050</v>
      </c>
      <c r="D2370" s="66" t="s">
        <v>4052</v>
      </c>
      <c r="E2370" s="66" t="s">
        <v>22721</v>
      </c>
      <c r="F2370" s="307"/>
    </row>
    <row r="2371" spans="1:6" ht="60">
      <c r="A2371" s="66">
        <v>34383</v>
      </c>
      <c r="B2371" s="43" t="s">
        <v>23946</v>
      </c>
      <c r="C2371" s="66" t="s">
        <v>4050</v>
      </c>
      <c r="D2371" s="66" t="s">
        <v>4052</v>
      </c>
      <c r="E2371" s="66" t="s">
        <v>22722</v>
      </c>
      <c r="F2371" s="306"/>
    </row>
    <row r="2372" spans="1:6" ht="60">
      <c r="A2372" s="66">
        <v>40451</v>
      </c>
      <c r="B2372" s="43" t="s">
        <v>23947</v>
      </c>
      <c r="C2372" s="66" t="s">
        <v>4051</v>
      </c>
      <c r="D2372" s="66" t="s">
        <v>4052</v>
      </c>
      <c r="E2372" s="66" t="s">
        <v>21701</v>
      </c>
      <c r="F2372" s="307"/>
    </row>
    <row r="2373" spans="1:6" ht="60">
      <c r="A2373" s="66">
        <v>40453</v>
      </c>
      <c r="B2373" s="43" t="s">
        <v>23948</v>
      </c>
      <c r="C2373" s="66" t="s">
        <v>4051</v>
      </c>
      <c r="D2373" s="66" t="s">
        <v>4052</v>
      </c>
      <c r="E2373" s="66" t="s">
        <v>21758</v>
      </c>
      <c r="F2373" s="306"/>
    </row>
    <row r="2374" spans="1:6" ht="60">
      <c r="A2374" s="66">
        <v>40452</v>
      </c>
      <c r="B2374" s="43" t="s">
        <v>23949</v>
      </c>
      <c r="C2374" s="66" t="s">
        <v>4051</v>
      </c>
      <c r="D2374" s="66" t="s">
        <v>4052</v>
      </c>
      <c r="E2374" s="66" t="s">
        <v>22723</v>
      </c>
      <c r="F2374" s="307"/>
    </row>
    <row r="2375" spans="1:6" ht="45">
      <c r="A2375" s="66">
        <v>11594</v>
      </c>
      <c r="B2375" s="43" t="s">
        <v>23950</v>
      </c>
      <c r="C2375" s="66" t="s">
        <v>4050</v>
      </c>
      <c r="D2375" s="66" t="s">
        <v>4052</v>
      </c>
      <c r="E2375" s="66" t="s">
        <v>22724</v>
      </c>
      <c r="F2375" s="306"/>
    </row>
    <row r="2376" spans="1:6" ht="45">
      <c r="A2376" s="66">
        <v>3311</v>
      </c>
      <c r="B2376" s="43" t="s">
        <v>23951</v>
      </c>
      <c r="C2376" s="66" t="s">
        <v>4053</v>
      </c>
      <c r="D2376" s="66" t="s">
        <v>4052</v>
      </c>
      <c r="E2376" s="66" t="s">
        <v>22724</v>
      </c>
      <c r="F2376" s="307"/>
    </row>
    <row r="2377" spans="1:6" ht="30">
      <c r="A2377" s="66">
        <v>11599</v>
      </c>
      <c r="B2377" s="43" t="s">
        <v>18789</v>
      </c>
      <c r="C2377" s="66" t="s">
        <v>4050</v>
      </c>
      <c r="D2377" s="66" t="s">
        <v>4052</v>
      </c>
      <c r="E2377" s="66" t="s">
        <v>22725</v>
      </c>
      <c r="F2377" s="306"/>
    </row>
    <row r="2378" spans="1:6" ht="60">
      <c r="A2378" s="66">
        <v>11593</v>
      </c>
      <c r="B2378" s="43" t="s">
        <v>23952</v>
      </c>
      <c r="C2378" s="66" t="s">
        <v>4050</v>
      </c>
      <c r="D2378" s="66" t="s">
        <v>4052</v>
      </c>
      <c r="E2378" s="66" t="s">
        <v>22726</v>
      </c>
      <c r="F2378" s="307"/>
    </row>
    <row r="2379" spans="1:6" ht="45">
      <c r="A2379" s="66">
        <v>3314</v>
      </c>
      <c r="B2379" s="43" t="s">
        <v>23953</v>
      </c>
      <c r="C2379" s="66" t="s">
        <v>4053</v>
      </c>
      <c r="D2379" s="66" t="s">
        <v>4052</v>
      </c>
      <c r="E2379" s="66" t="s">
        <v>22727</v>
      </c>
      <c r="F2379" s="306"/>
    </row>
    <row r="2380" spans="1:6" ht="45">
      <c r="A2380" s="66">
        <v>11597</v>
      </c>
      <c r="B2380" s="43" t="s">
        <v>18790</v>
      </c>
      <c r="C2380" s="66" t="s">
        <v>4050</v>
      </c>
      <c r="D2380" s="66" t="s">
        <v>4052</v>
      </c>
      <c r="E2380" s="66" t="s">
        <v>22728</v>
      </c>
      <c r="F2380" s="307"/>
    </row>
    <row r="2381" spans="1:6" ht="30">
      <c r="A2381" s="66">
        <v>3309</v>
      </c>
      <c r="B2381" s="43" t="s">
        <v>18791</v>
      </c>
      <c r="C2381" s="66" t="s">
        <v>4053</v>
      </c>
      <c r="D2381" s="66" t="s">
        <v>4052</v>
      </c>
      <c r="E2381" s="66" t="s">
        <v>22719</v>
      </c>
      <c r="F2381" s="306"/>
    </row>
    <row r="2382" spans="1:6" ht="75">
      <c r="A2382" s="66">
        <v>34612</v>
      </c>
      <c r="B2382" s="43" t="s">
        <v>23954</v>
      </c>
      <c r="C2382" s="66" t="s">
        <v>4050</v>
      </c>
      <c r="D2382" s="66" t="s">
        <v>4052</v>
      </c>
      <c r="E2382" s="66" t="s">
        <v>22729</v>
      </c>
      <c r="F2382" s="307"/>
    </row>
    <row r="2383" spans="1:6" ht="75">
      <c r="A2383" s="66">
        <v>34635</v>
      </c>
      <c r="B2383" s="43" t="s">
        <v>23955</v>
      </c>
      <c r="C2383" s="66" t="s">
        <v>4050</v>
      </c>
      <c r="D2383" s="66" t="s">
        <v>4052</v>
      </c>
      <c r="E2383" s="66" t="s">
        <v>22730</v>
      </c>
      <c r="F2383" s="306"/>
    </row>
    <row r="2384" spans="1:6" ht="75">
      <c r="A2384" s="66">
        <v>34633</v>
      </c>
      <c r="B2384" s="43" t="s">
        <v>23956</v>
      </c>
      <c r="C2384" s="66" t="s">
        <v>4050</v>
      </c>
      <c r="D2384" s="66" t="s">
        <v>4052</v>
      </c>
      <c r="E2384" s="66" t="s">
        <v>22731</v>
      </c>
      <c r="F2384" s="307"/>
    </row>
    <row r="2385" spans="1:6" ht="75">
      <c r="A2385" s="66">
        <v>40440</v>
      </c>
      <c r="B2385" s="43" t="s">
        <v>23957</v>
      </c>
      <c r="C2385" s="66" t="s">
        <v>4053</v>
      </c>
      <c r="D2385" s="66" t="s">
        <v>4052</v>
      </c>
      <c r="E2385" s="66" t="s">
        <v>22732</v>
      </c>
      <c r="F2385" s="306"/>
    </row>
    <row r="2386" spans="1:6" ht="75">
      <c r="A2386" s="66">
        <v>40441</v>
      </c>
      <c r="B2386" s="43" t="s">
        <v>23958</v>
      </c>
      <c r="C2386" s="66" t="s">
        <v>4053</v>
      </c>
      <c r="D2386" s="66" t="s">
        <v>4052</v>
      </c>
      <c r="E2386" s="66" t="s">
        <v>22733</v>
      </c>
      <c r="F2386" s="307"/>
    </row>
    <row r="2387" spans="1:6" ht="75">
      <c r="A2387" s="66">
        <v>40449</v>
      </c>
      <c r="B2387" s="43" t="s">
        <v>23959</v>
      </c>
      <c r="C2387" s="66" t="s">
        <v>4053</v>
      </c>
      <c r="D2387" s="66" t="s">
        <v>4052</v>
      </c>
      <c r="E2387" s="66" t="s">
        <v>22734</v>
      </c>
      <c r="F2387" s="306"/>
    </row>
    <row r="2388" spans="1:6" ht="60">
      <c r="A2388" s="66">
        <v>34800</v>
      </c>
      <c r="B2388" s="43" t="s">
        <v>23960</v>
      </c>
      <c r="C2388" s="66" t="s">
        <v>4053</v>
      </c>
      <c r="D2388" s="66" t="s">
        <v>4052</v>
      </c>
      <c r="E2388" s="66" t="s">
        <v>22735</v>
      </c>
      <c r="F2388" s="307"/>
    </row>
    <row r="2389" spans="1:6" ht="60">
      <c r="A2389" s="66">
        <v>11592</v>
      </c>
      <c r="B2389" s="43" t="s">
        <v>23961</v>
      </c>
      <c r="C2389" s="66" t="s">
        <v>4050</v>
      </c>
      <c r="D2389" s="66" t="s">
        <v>4052</v>
      </c>
      <c r="E2389" s="66" t="s">
        <v>22727</v>
      </c>
      <c r="F2389" s="306"/>
    </row>
    <row r="2390" spans="1:6" ht="45">
      <c r="A2390" s="66">
        <v>40438</v>
      </c>
      <c r="B2390" s="43" t="s">
        <v>18792</v>
      </c>
      <c r="C2390" s="66" t="s">
        <v>4053</v>
      </c>
      <c r="D2390" s="66" t="s">
        <v>4052</v>
      </c>
      <c r="E2390" s="66" t="s">
        <v>22736</v>
      </c>
      <c r="F2390" s="307"/>
    </row>
    <row r="2391" spans="1:6" ht="45">
      <c r="A2391" s="66">
        <v>40436</v>
      </c>
      <c r="B2391" s="43" t="s">
        <v>18793</v>
      </c>
      <c r="C2391" s="66" t="s">
        <v>4053</v>
      </c>
      <c r="D2391" s="66" t="s">
        <v>4052</v>
      </c>
      <c r="E2391" s="66" t="s">
        <v>19211</v>
      </c>
      <c r="F2391" s="306"/>
    </row>
    <row r="2392" spans="1:6" ht="60">
      <c r="A2392" s="66">
        <v>4315</v>
      </c>
      <c r="B2392" s="43" t="s">
        <v>18794</v>
      </c>
      <c r="C2392" s="66" t="s">
        <v>4050</v>
      </c>
      <c r="D2392" s="66" t="s">
        <v>2496</v>
      </c>
      <c r="E2392" s="66" t="s">
        <v>13732</v>
      </c>
      <c r="F2392" s="307"/>
    </row>
    <row r="2393" spans="1:6" ht="45">
      <c r="A2393" s="66">
        <v>42482</v>
      </c>
      <c r="B2393" s="43" t="s">
        <v>18795</v>
      </c>
      <c r="C2393" s="66" t="s">
        <v>4050</v>
      </c>
      <c r="D2393" s="66" t="s">
        <v>2496</v>
      </c>
      <c r="E2393" s="66" t="s">
        <v>8051</v>
      </c>
      <c r="F2393" s="306"/>
    </row>
    <row r="2394" spans="1:6" ht="30">
      <c r="A2394" s="66">
        <v>402</v>
      </c>
      <c r="B2394" s="43" t="s">
        <v>18796</v>
      </c>
      <c r="C2394" s="66" t="s">
        <v>4050</v>
      </c>
      <c r="D2394" s="66" t="s">
        <v>2496</v>
      </c>
      <c r="E2394" s="66" t="s">
        <v>13747</v>
      </c>
      <c r="F2394" s="307"/>
    </row>
    <row r="2395" spans="1:6">
      <c r="A2395" s="66">
        <v>4226</v>
      </c>
      <c r="B2395" s="43" t="s">
        <v>18797</v>
      </c>
      <c r="C2395" s="66" t="s">
        <v>4055</v>
      </c>
      <c r="D2395" s="66" t="s">
        <v>4049</v>
      </c>
      <c r="E2395" s="66" t="s">
        <v>16556</v>
      </c>
      <c r="F2395" s="306"/>
    </row>
    <row r="2396" spans="1:6">
      <c r="A2396" s="66">
        <v>4222</v>
      </c>
      <c r="B2396" s="43" t="s">
        <v>1093</v>
      </c>
      <c r="C2396" s="66" t="s">
        <v>4056</v>
      </c>
      <c r="D2396" s="66" t="s">
        <v>4049</v>
      </c>
      <c r="E2396" s="66" t="s">
        <v>22171</v>
      </c>
      <c r="F2396" s="307"/>
    </row>
    <row r="2397" spans="1:6" ht="75">
      <c r="A2397" s="66">
        <v>34804</v>
      </c>
      <c r="B2397" s="43" t="s">
        <v>18798</v>
      </c>
      <c r="C2397" s="66" t="s">
        <v>4051</v>
      </c>
      <c r="D2397" s="66" t="s">
        <v>4052</v>
      </c>
      <c r="E2397" s="66" t="s">
        <v>14879</v>
      </c>
      <c r="F2397" s="306"/>
    </row>
    <row r="2398" spans="1:6" ht="45">
      <c r="A2398" s="66">
        <v>4013</v>
      </c>
      <c r="B2398" s="43" t="s">
        <v>18799</v>
      </c>
      <c r="C2398" s="66" t="s">
        <v>4051</v>
      </c>
      <c r="D2398" s="66" t="s">
        <v>2496</v>
      </c>
      <c r="E2398" s="66" t="s">
        <v>10232</v>
      </c>
      <c r="F2398" s="307"/>
    </row>
    <row r="2399" spans="1:6" ht="45">
      <c r="A2399" s="66">
        <v>4011</v>
      </c>
      <c r="B2399" s="43" t="s">
        <v>18800</v>
      </c>
      <c r="C2399" s="66" t="s">
        <v>4051</v>
      </c>
      <c r="D2399" s="66" t="s">
        <v>2496</v>
      </c>
      <c r="E2399" s="66" t="s">
        <v>24440</v>
      </c>
      <c r="F2399" s="306"/>
    </row>
    <row r="2400" spans="1:6" ht="45">
      <c r="A2400" s="66">
        <v>4021</v>
      </c>
      <c r="B2400" s="43" t="s">
        <v>18801</v>
      </c>
      <c r="C2400" s="66" t="s">
        <v>4051</v>
      </c>
      <c r="D2400" s="66" t="s">
        <v>2496</v>
      </c>
      <c r="E2400" s="66" t="s">
        <v>24658</v>
      </c>
      <c r="F2400" s="307"/>
    </row>
    <row r="2401" spans="1:6" ht="45">
      <c r="A2401" s="66">
        <v>4019</v>
      </c>
      <c r="B2401" s="43" t="s">
        <v>18802</v>
      </c>
      <c r="C2401" s="66" t="s">
        <v>4051</v>
      </c>
      <c r="D2401" s="66" t="s">
        <v>2496</v>
      </c>
      <c r="E2401" s="66" t="s">
        <v>13796</v>
      </c>
      <c r="F2401" s="306"/>
    </row>
    <row r="2402" spans="1:6" ht="45">
      <c r="A2402" s="66">
        <v>4012</v>
      </c>
      <c r="B2402" s="43" t="s">
        <v>18803</v>
      </c>
      <c r="C2402" s="66" t="s">
        <v>4051</v>
      </c>
      <c r="D2402" s="66" t="s">
        <v>2496</v>
      </c>
      <c r="E2402" s="66" t="s">
        <v>29465</v>
      </c>
      <c r="F2402" s="307"/>
    </row>
    <row r="2403" spans="1:6" ht="45">
      <c r="A2403" s="66">
        <v>4020</v>
      </c>
      <c r="B2403" s="43" t="s">
        <v>18804</v>
      </c>
      <c r="C2403" s="66" t="s">
        <v>4051</v>
      </c>
      <c r="D2403" s="66" t="s">
        <v>2496</v>
      </c>
      <c r="E2403" s="66" t="s">
        <v>24612</v>
      </c>
      <c r="F2403" s="306"/>
    </row>
    <row r="2404" spans="1:6" ht="45">
      <c r="A2404" s="66">
        <v>4018</v>
      </c>
      <c r="B2404" s="43" t="s">
        <v>18805</v>
      </c>
      <c r="C2404" s="66" t="s">
        <v>4051</v>
      </c>
      <c r="D2404" s="66" t="s">
        <v>2496</v>
      </c>
      <c r="E2404" s="66" t="s">
        <v>27655</v>
      </c>
      <c r="F2404" s="307"/>
    </row>
    <row r="2405" spans="1:6" ht="45">
      <c r="A2405" s="66">
        <v>36498</v>
      </c>
      <c r="B2405" s="43" t="s">
        <v>18806</v>
      </c>
      <c r="C2405" s="66" t="s">
        <v>4050</v>
      </c>
      <c r="D2405" s="66" t="s">
        <v>4052</v>
      </c>
      <c r="E2405" s="66" t="s">
        <v>29817</v>
      </c>
      <c r="F2405" s="306"/>
    </row>
    <row r="2406" spans="1:6">
      <c r="A2406" s="66">
        <v>12872</v>
      </c>
      <c r="B2406" s="43" t="s">
        <v>18807</v>
      </c>
      <c r="C2406" s="66" t="s">
        <v>4048</v>
      </c>
      <c r="D2406" s="66" t="s">
        <v>2496</v>
      </c>
      <c r="E2406" s="66" t="s">
        <v>29818</v>
      </c>
      <c r="F2406" s="307"/>
    </row>
    <row r="2407" spans="1:6">
      <c r="A2407" s="66">
        <v>41075</v>
      </c>
      <c r="B2407" s="43" t="s">
        <v>18808</v>
      </c>
      <c r="C2407" s="66" t="s">
        <v>4059</v>
      </c>
      <c r="D2407" s="66" t="s">
        <v>2496</v>
      </c>
      <c r="E2407" s="66" t="s">
        <v>29819</v>
      </c>
      <c r="F2407" s="306"/>
    </row>
    <row r="2408" spans="1:6" ht="30">
      <c r="A2408" s="66">
        <v>3315</v>
      </c>
      <c r="B2408" s="43" t="s">
        <v>18809</v>
      </c>
      <c r="C2408" s="66" t="s">
        <v>4055</v>
      </c>
      <c r="D2408" s="66" t="s">
        <v>2496</v>
      </c>
      <c r="E2408" s="66" t="s">
        <v>8606</v>
      </c>
      <c r="F2408" s="307"/>
    </row>
    <row r="2409" spans="1:6">
      <c r="A2409" s="66">
        <v>36870</v>
      </c>
      <c r="B2409" s="43" t="s">
        <v>18810</v>
      </c>
      <c r="C2409" s="66" t="s">
        <v>4055</v>
      </c>
      <c r="D2409" s="66" t="s">
        <v>2496</v>
      </c>
      <c r="E2409" s="66" t="s">
        <v>8606</v>
      </c>
      <c r="F2409" s="306"/>
    </row>
    <row r="2410" spans="1:6" ht="45">
      <c r="A2410" s="66">
        <v>5092</v>
      </c>
      <c r="B2410" s="43" t="s">
        <v>18811</v>
      </c>
      <c r="C2410" s="66" t="s">
        <v>4061</v>
      </c>
      <c r="D2410" s="66" t="s">
        <v>2496</v>
      </c>
      <c r="E2410" s="66" t="s">
        <v>16582</v>
      </c>
      <c r="F2410" s="307"/>
    </row>
    <row r="2411" spans="1:6" ht="45">
      <c r="A2411" s="66">
        <v>11462</v>
      </c>
      <c r="B2411" s="43" t="s">
        <v>18812</v>
      </c>
      <c r="C2411" s="66" t="s">
        <v>4061</v>
      </c>
      <c r="D2411" s="66" t="s">
        <v>2496</v>
      </c>
      <c r="E2411" s="66" t="s">
        <v>26874</v>
      </c>
      <c r="F2411" s="306"/>
    </row>
    <row r="2412" spans="1:6" ht="45">
      <c r="A2412" s="66">
        <v>36529</v>
      </c>
      <c r="B2412" s="43" t="s">
        <v>18813</v>
      </c>
      <c r="C2412" s="66" t="s">
        <v>4050</v>
      </c>
      <c r="D2412" s="66" t="s">
        <v>4052</v>
      </c>
      <c r="E2412" s="66" t="s">
        <v>29820</v>
      </c>
      <c r="F2412" s="307"/>
    </row>
    <row r="2413" spans="1:6" ht="45">
      <c r="A2413" s="66">
        <v>3318</v>
      </c>
      <c r="B2413" s="43" t="s">
        <v>18814</v>
      </c>
      <c r="C2413" s="66" t="s">
        <v>4050</v>
      </c>
      <c r="D2413" s="66" t="s">
        <v>4052</v>
      </c>
      <c r="E2413" s="66" t="s">
        <v>29821</v>
      </c>
      <c r="F2413" s="306"/>
    </row>
    <row r="2414" spans="1:6" ht="90">
      <c r="A2414" s="66">
        <v>38968</v>
      </c>
      <c r="B2414" s="43" t="s">
        <v>18815</v>
      </c>
      <c r="C2414" s="66" t="s">
        <v>4051</v>
      </c>
      <c r="D2414" s="66" t="s">
        <v>4052</v>
      </c>
      <c r="E2414" s="66" t="s">
        <v>29822</v>
      </c>
      <c r="F2414" s="307"/>
    </row>
    <row r="2415" spans="1:6">
      <c r="A2415" s="66">
        <v>3324</v>
      </c>
      <c r="B2415" s="43" t="s">
        <v>18816</v>
      </c>
      <c r="C2415" s="66" t="s">
        <v>4051</v>
      </c>
      <c r="D2415" s="66" t="s">
        <v>2496</v>
      </c>
      <c r="E2415" s="66" t="s">
        <v>13935</v>
      </c>
      <c r="F2415" s="306"/>
    </row>
    <row r="2416" spans="1:6" ht="30">
      <c r="A2416" s="66">
        <v>3322</v>
      </c>
      <c r="B2416" s="43" t="s">
        <v>18817</v>
      </c>
      <c r="C2416" s="66" t="s">
        <v>4051</v>
      </c>
      <c r="D2416" s="66" t="s">
        <v>4049</v>
      </c>
      <c r="E2416" s="66" t="s">
        <v>13771</v>
      </c>
      <c r="F2416" s="307"/>
    </row>
    <row r="2417" spans="1:6" ht="150">
      <c r="A2417" s="66">
        <v>43390</v>
      </c>
      <c r="B2417" s="43" t="s">
        <v>23962</v>
      </c>
      <c r="C2417" s="66" t="s">
        <v>4051</v>
      </c>
      <c r="D2417" s="66" t="s">
        <v>4052</v>
      </c>
      <c r="E2417" s="66" t="s">
        <v>21827</v>
      </c>
      <c r="F2417" s="306"/>
    </row>
    <row r="2418" spans="1:6">
      <c r="A2418" s="66">
        <v>5076</v>
      </c>
      <c r="B2418" s="43" t="s">
        <v>18818</v>
      </c>
      <c r="C2418" s="66" t="s">
        <v>4055</v>
      </c>
      <c r="D2418" s="66" t="s">
        <v>2496</v>
      </c>
      <c r="E2418" s="66" t="s">
        <v>10612</v>
      </c>
      <c r="F2418" s="307"/>
    </row>
    <row r="2419" spans="1:6">
      <c r="A2419" s="66">
        <v>5077</v>
      </c>
      <c r="B2419" s="43" t="s">
        <v>18819</v>
      </c>
      <c r="C2419" s="66" t="s">
        <v>4055</v>
      </c>
      <c r="D2419" s="66" t="s">
        <v>2496</v>
      </c>
      <c r="E2419" s="66" t="s">
        <v>21156</v>
      </c>
      <c r="F2419" s="306"/>
    </row>
    <row r="2420" spans="1:6" ht="60">
      <c r="A2420" s="66">
        <v>11837</v>
      </c>
      <c r="B2420" s="43" t="s">
        <v>18820</v>
      </c>
      <c r="C2420" s="66" t="s">
        <v>4050</v>
      </c>
      <c r="D2420" s="66" t="s">
        <v>2496</v>
      </c>
      <c r="E2420" s="66" t="s">
        <v>27682</v>
      </c>
      <c r="F2420" s="307"/>
    </row>
    <row r="2421" spans="1:6" ht="45">
      <c r="A2421" s="66">
        <v>38055</v>
      </c>
      <c r="B2421" s="43" t="s">
        <v>18821</v>
      </c>
      <c r="C2421" s="66" t="s">
        <v>4050</v>
      </c>
      <c r="D2421" s="66" t="s">
        <v>2496</v>
      </c>
      <c r="E2421" s="66" t="s">
        <v>8826</v>
      </c>
      <c r="F2421" s="306"/>
    </row>
    <row r="2422" spans="1:6" ht="45">
      <c r="A2422" s="66">
        <v>415</v>
      </c>
      <c r="B2422" s="43" t="s">
        <v>18822</v>
      </c>
      <c r="C2422" s="66" t="s">
        <v>4050</v>
      </c>
      <c r="D2422" s="66" t="s">
        <v>2496</v>
      </c>
      <c r="E2422" s="66" t="s">
        <v>24711</v>
      </c>
      <c r="F2422" s="307"/>
    </row>
    <row r="2423" spans="1:6" ht="45">
      <c r="A2423" s="66">
        <v>416</v>
      </c>
      <c r="B2423" s="43" t="s">
        <v>18823</v>
      </c>
      <c r="C2423" s="66" t="s">
        <v>4050</v>
      </c>
      <c r="D2423" s="66" t="s">
        <v>2496</v>
      </c>
      <c r="E2423" s="66" t="s">
        <v>21750</v>
      </c>
      <c r="F2423" s="306"/>
    </row>
    <row r="2424" spans="1:6" ht="45">
      <c r="A2424" s="66">
        <v>425</v>
      </c>
      <c r="B2424" s="43" t="s">
        <v>18824</v>
      </c>
      <c r="C2424" s="66" t="s">
        <v>4050</v>
      </c>
      <c r="D2424" s="66" t="s">
        <v>2496</v>
      </c>
      <c r="E2424" s="66" t="s">
        <v>22421</v>
      </c>
      <c r="F2424" s="307"/>
    </row>
    <row r="2425" spans="1:6" ht="45">
      <c r="A2425" s="66">
        <v>426</v>
      </c>
      <c r="B2425" s="43" t="s">
        <v>18825</v>
      </c>
      <c r="C2425" s="66" t="s">
        <v>4050</v>
      </c>
      <c r="D2425" s="66" t="s">
        <v>2496</v>
      </c>
      <c r="E2425" s="66" t="s">
        <v>27424</v>
      </c>
      <c r="F2425" s="306"/>
    </row>
    <row r="2426" spans="1:6" ht="45">
      <c r="A2426" s="66">
        <v>38056</v>
      </c>
      <c r="B2426" s="43" t="s">
        <v>18826</v>
      </c>
      <c r="C2426" s="66" t="s">
        <v>4050</v>
      </c>
      <c r="D2426" s="66" t="s">
        <v>2496</v>
      </c>
      <c r="E2426" s="66" t="s">
        <v>24613</v>
      </c>
      <c r="F2426" s="307"/>
    </row>
    <row r="2427" spans="1:6" ht="30">
      <c r="A2427" s="66">
        <v>1564</v>
      </c>
      <c r="B2427" s="43" t="s">
        <v>18827</v>
      </c>
      <c r="C2427" s="66" t="s">
        <v>4050</v>
      </c>
      <c r="D2427" s="66" t="s">
        <v>2496</v>
      </c>
      <c r="E2427" s="66" t="s">
        <v>13725</v>
      </c>
      <c r="F2427" s="306"/>
    </row>
    <row r="2428" spans="1:6" ht="30">
      <c r="A2428" s="66">
        <v>11032</v>
      </c>
      <c r="B2428" s="43" t="s">
        <v>18828</v>
      </c>
      <c r="C2428" s="66" t="s">
        <v>4050</v>
      </c>
      <c r="D2428" s="66" t="s">
        <v>2496</v>
      </c>
      <c r="E2428" s="66" t="s">
        <v>24522</v>
      </c>
      <c r="F2428" s="307"/>
    </row>
    <row r="2429" spans="1:6" ht="45">
      <c r="A2429" s="66">
        <v>36786</v>
      </c>
      <c r="B2429" s="43" t="s">
        <v>18829</v>
      </c>
      <c r="C2429" s="66" t="s">
        <v>2156</v>
      </c>
      <c r="D2429" s="66" t="s">
        <v>4052</v>
      </c>
      <c r="E2429" s="66" t="s">
        <v>23386</v>
      </c>
      <c r="F2429" s="306"/>
    </row>
    <row r="2430" spans="1:6" ht="45">
      <c r="A2430" s="66">
        <v>36785</v>
      </c>
      <c r="B2430" s="43" t="s">
        <v>18830</v>
      </c>
      <c r="C2430" s="66" t="s">
        <v>2156</v>
      </c>
      <c r="D2430" s="66" t="s">
        <v>4052</v>
      </c>
      <c r="E2430" s="66" t="s">
        <v>23420</v>
      </c>
      <c r="F2430" s="307"/>
    </row>
    <row r="2431" spans="1:6" ht="45">
      <c r="A2431" s="66">
        <v>36782</v>
      </c>
      <c r="B2431" s="43" t="s">
        <v>18831</v>
      </c>
      <c r="C2431" s="66" t="s">
        <v>2156</v>
      </c>
      <c r="D2431" s="66" t="s">
        <v>4052</v>
      </c>
      <c r="E2431" s="66" t="s">
        <v>21288</v>
      </c>
      <c r="F2431" s="306"/>
    </row>
    <row r="2432" spans="1:6" ht="45">
      <c r="A2432" s="66">
        <v>25930</v>
      </c>
      <c r="B2432" s="43" t="s">
        <v>18832</v>
      </c>
      <c r="C2432" s="66" t="s">
        <v>2156</v>
      </c>
      <c r="D2432" s="66" t="s">
        <v>4052</v>
      </c>
      <c r="E2432" s="66" t="s">
        <v>22714</v>
      </c>
      <c r="F2432" s="307"/>
    </row>
    <row r="2433" spans="1:6" ht="45">
      <c r="A2433" s="66">
        <v>4824</v>
      </c>
      <c r="B2433" s="43" t="s">
        <v>18833</v>
      </c>
      <c r="C2433" s="66" t="s">
        <v>4055</v>
      </c>
      <c r="D2433" s="66" t="s">
        <v>2496</v>
      </c>
      <c r="E2433" s="66" t="s">
        <v>8775</v>
      </c>
      <c r="F2433" s="306"/>
    </row>
    <row r="2434" spans="1:6" ht="60">
      <c r="A2434" s="66">
        <v>11795</v>
      </c>
      <c r="B2434" s="43" t="s">
        <v>18834</v>
      </c>
      <c r="C2434" s="66" t="s">
        <v>4051</v>
      </c>
      <c r="D2434" s="66" t="s">
        <v>2496</v>
      </c>
      <c r="E2434" s="66" t="s">
        <v>24746</v>
      </c>
      <c r="F2434" s="307"/>
    </row>
    <row r="2435" spans="1:6">
      <c r="A2435" s="66">
        <v>134</v>
      </c>
      <c r="B2435" s="43" t="s">
        <v>18835</v>
      </c>
      <c r="C2435" s="66" t="s">
        <v>4055</v>
      </c>
      <c r="D2435" s="66" t="s">
        <v>2496</v>
      </c>
      <c r="E2435" s="66" t="s">
        <v>22591</v>
      </c>
      <c r="F2435" s="306"/>
    </row>
    <row r="2436" spans="1:6">
      <c r="A2436" s="66">
        <v>4229</v>
      </c>
      <c r="B2436" s="43" t="s">
        <v>18836</v>
      </c>
      <c r="C2436" s="66" t="s">
        <v>4055</v>
      </c>
      <c r="D2436" s="66" t="s">
        <v>2496</v>
      </c>
      <c r="E2436" s="66" t="s">
        <v>24592</v>
      </c>
      <c r="F2436" s="307"/>
    </row>
    <row r="2437" spans="1:6" ht="30">
      <c r="A2437" s="66">
        <v>11244</v>
      </c>
      <c r="B2437" s="43" t="s">
        <v>18837</v>
      </c>
      <c r="C2437" s="66" t="s">
        <v>4050</v>
      </c>
      <c r="D2437" s="66" t="s">
        <v>4052</v>
      </c>
      <c r="E2437" s="66" t="s">
        <v>29823</v>
      </c>
      <c r="F2437" s="306"/>
    </row>
    <row r="2438" spans="1:6" ht="60">
      <c r="A2438" s="66">
        <v>11245</v>
      </c>
      <c r="B2438" s="43" t="s">
        <v>18838</v>
      </c>
      <c r="C2438" s="66" t="s">
        <v>4050</v>
      </c>
      <c r="D2438" s="66" t="s">
        <v>4052</v>
      </c>
      <c r="E2438" s="66" t="s">
        <v>29824</v>
      </c>
      <c r="F2438" s="307"/>
    </row>
    <row r="2439" spans="1:6" ht="45">
      <c r="A2439" s="66">
        <v>11235</v>
      </c>
      <c r="B2439" s="43" t="s">
        <v>18839</v>
      </c>
      <c r="C2439" s="66" t="s">
        <v>4050</v>
      </c>
      <c r="D2439" s="66" t="s">
        <v>4052</v>
      </c>
      <c r="E2439" s="66" t="s">
        <v>23358</v>
      </c>
      <c r="F2439" s="306"/>
    </row>
    <row r="2440" spans="1:6" ht="45">
      <c r="A2440" s="66">
        <v>11236</v>
      </c>
      <c r="B2440" s="43" t="s">
        <v>18840</v>
      </c>
      <c r="C2440" s="66" t="s">
        <v>4050</v>
      </c>
      <c r="D2440" s="66" t="s">
        <v>4052</v>
      </c>
      <c r="E2440" s="66" t="s">
        <v>29825</v>
      </c>
      <c r="F2440" s="307"/>
    </row>
    <row r="2441" spans="1:6" ht="30">
      <c r="A2441" s="66">
        <v>11731</v>
      </c>
      <c r="B2441" s="43" t="s">
        <v>18841</v>
      </c>
      <c r="C2441" s="66" t="s">
        <v>4050</v>
      </c>
      <c r="D2441" s="66" t="s">
        <v>2496</v>
      </c>
      <c r="E2441" s="66" t="s">
        <v>22682</v>
      </c>
      <c r="F2441" s="306"/>
    </row>
    <row r="2442" spans="1:6">
      <c r="A2442" s="66">
        <v>11732</v>
      </c>
      <c r="B2442" s="43" t="s">
        <v>18842</v>
      </c>
      <c r="C2442" s="66" t="s">
        <v>4050</v>
      </c>
      <c r="D2442" s="66" t="s">
        <v>2496</v>
      </c>
      <c r="E2442" s="66" t="s">
        <v>26300</v>
      </c>
      <c r="F2442" s="307"/>
    </row>
    <row r="2443" spans="1:6" ht="45">
      <c r="A2443" s="66">
        <v>36494</v>
      </c>
      <c r="B2443" s="43" t="s">
        <v>18843</v>
      </c>
      <c r="C2443" s="66" t="s">
        <v>4050</v>
      </c>
      <c r="D2443" s="66" t="s">
        <v>4052</v>
      </c>
      <c r="E2443" s="66" t="s">
        <v>29826</v>
      </c>
      <c r="F2443" s="306"/>
    </row>
    <row r="2444" spans="1:6" ht="45">
      <c r="A2444" s="66">
        <v>36493</v>
      </c>
      <c r="B2444" s="43" t="s">
        <v>18844</v>
      </c>
      <c r="C2444" s="66" t="s">
        <v>4050</v>
      </c>
      <c r="D2444" s="66" t="s">
        <v>4052</v>
      </c>
      <c r="E2444" s="66" t="s">
        <v>29827</v>
      </c>
      <c r="F2444" s="307"/>
    </row>
    <row r="2445" spans="1:6" ht="45">
      <c r="A2445" s="66">
        <v>36492</v>
      </c>
      <c r="B2445" s="43" t="s">
        <v>18845</v>
      </c>
      <c r="C2445" s="66" t="s">
        <v>4050</v>
      </c>
      <c r="D2445" s="66" t="s">
        <v>4052</v>
      </c>
      <c r="E2445" s="66" t="s">
        <v>29828</v>
      </c>
      <c r="F2445" s="306"/>
    </row>
    <row r="2446" spans="1:6" ht="45">
      <c r="A2446" s="66">
        <v>13333</v>
      </c>
      <c r="B2446" s="43" t="s">
        <v>18846</v>
      </c>
      <c r="C2446" s="66" t="s">
        <v>4050</v>
      </c>
      <c r="D2446" s="66" t="s">
        <v>4052</v>
      </c>
      <c r="E2446" s="66" t="s">
        <v>29829</v>
      </c>
      <c r="F2446" s="307"/>
    </row>
    <row r="2447" spans="1:6" ht="45">
      <c r="A2447" s="66">
        <v>13533</v>
      </c>
      <c r="B2447" s="43" t="s">
        <v>18847</v>
      </c>
      <c r="C2447" s="66" t="s">
        <v>4050</v>
      </c>
      <c r="D2447" s="66" t="s">
        <v>4052</v>
      </c>
      <c r="E2447" s="66" t="s">
        <v>29830</v>
      </c>
      <c r="F2447" s="306"/>
    </row>
    <row r="2448" spans="1:6" ht="45">
      <c r="A2448" s="66">
        <v>36499</v>
      </c>
      <c r="B2448" s="43" t="s">
        <v>18848</v>
      </c>
      <c r="C2448" s="66" t="s">
        <v>4050</v>
      </c>
      <c r="D2448" s="66" t="s">
        <v>4052</v>
      </c>
      <c r="E2448" s="66" t="s">
        <v>29831</v>
      </c>
      <c r="F2448" s="307"/>
    </row>
    <row r="2449" spans="1:6" ht="60">
      <c r="A2449" s="66">
        <v>39585</v>
      </c>
      <c r="B2449" s="43" t="s">
        <v>18849</v>
      </c>
      <c r="C2449" s="66" t="s">
        <v>4050</v>
      </c>
      <c r="D2449" s="66" t="s">
        <v>4052</v>
      </c>
      <c r="E2449" s="66" t="s">
        <v>29832</v>
      </c>
      <c r="F2449" s="306"/>
    </row>
    <row r="2450" spans="1:6" ht="60">
      <c r="A2450" s="66">
        <v>39586</v>
      </c>
      <c r="B2450" s="43" t="s">
        <v>18850</v>
      </c>
      <c r="C2450" s="66" t="s">
        <v>4050</v>
      </c>
      <c r="D2450" s="66" t="s">
        <v>4052</v>
      </c>
      <c r="E2450" s="66" t="s">
        <v>29833</v>
      </c>
      <c r="F2450" s="307"/>
    </row>
    <row r="2451" spans="1:6" ht="60">
      <c r="A2451" s="66">
        <v>39587</v>
      </c>
      <c r="B2451" s="43" t="s">
        <v>18851</v>
      </c>
      <c r="C2451" s="66" t="s">
        <v>4050</v>
      </c>
      <c r="D2451" s="66" t="s">
        <v>4052</v>
      </c>
      <c r="E2451" s="66" t="s">
        <v>29834</v>
      </c>
      <c r="F2451" s="306"/>
    </row>
    <row r="2452" spans="1:6" ht="60">
      <c r="A2452" s="66">
        <v>39588</v>
      </c>
      <c r="B2452" s="43" t="s">
        <v>18852</v>
      </c>
      <c r="C2452" s="66" t="s">
        <v>4050</v>
      </c>
      <c r="D2452" s="66" t="s">
        <v>4052</v>
      </c>
      <c r="E2452" s="66" t="s">
        <v>29835</v>
      </c>
      <c r="F2452" s="307"/>
    </row>
    <row r="2453" spans="1:6" ht="60">
      <c r="A2453" s="66">
        <v>39584</v>
      </c>
      <c r="B2453" s="43" t="s">
        <v>18853</v>
      </c>
      <c r="C2453" s="66" t="s">
        <v>4050</v>
      </c>
      <c r="D2453" s="66" t="s">
        <v>4052</v>
      </c>
      <c r="E2453" s="66" t="s">
        <v>29836</v>
      </c>
      <c r="F2453" s="306"/>
    </row>
    <row r="2454" spans="1:6" ht="60">
      <c r="A2454" s="66">
        <v>39590</v>
      </c>
      <c r="B2454" s="43" t="s">
        <v>18854</v>
      </c>
      <c r="C2454" s="66" t="s">
        <v>4050</v>
      </c>
      <c r="D2454" s="66" t="s">
        <v>4052</v>
      </c>
      <c r="E2454" s="66" t="s">
        <v>29837</v>
      </c>
      <c r="F2454" s="307"/>
    </row>
    <row r="2455" spans="1:6" ht="60">
      <c r="A2455" s="66">
        <v>39592</v>
      </c>
      <c r="B2455" s="43" t="s">
        <v>18855</v>
      </c>
      <c r="C2455" s="66" t="s">
        <v>4050</v>
      </c>
      <c r="D2455" s="66" t="s">
        <v>4052</v>
      </c>
      <c r="E2455" s="66" t="s">
        <v>29838</v>
      </c>
      <c r="F2455" s="306"/>
    </row>
    <row r="2456" spans="1:6" ht="60">
      <c r="A2456" s="66">
        <v>39593</v>
      </c>
      <c r="B2456" s="43" t="s">
        <v>18856</v>
      </c>
      <c r="C2456" s="66" t="s">
        <v>4050</v>
      </c>
      <c r="D2456" s="66" t="s">
        <v>4052</v>
      </c>
      <c r="E2456" s="66" t="s">
        <v>29834</v>
      </c>
      <c r="F2456" s="307"/>
    </row>
    <row r="2457" spans="1:6" ht="60">
      <c r="A2457" s="66">
        <v>14254</v>
      </c>
      <c r="B2457" s="43" t="s">
        <v>18857</v>
      </c>
      <c r="C2457" s="66" t="s">
        <v>4050</v>
      </c>
      <c r="D2457" s="66" t="s">
        <v>4052</v>
      </c>
      <c r="E2457" s="66" t="s">
        <v>29839</v>
      </c>
      <c r="F2457" s="306"/>
    </row>
    <row r="2458" spans="1:6" ht="30">
      <c r="A2458" s="66">
        <v>25987</v>
      </c>
      <c r="B2458" s="43" t="s">
        <v>18858</v>
      </c>
      <c r="C2458" s="66" t="s">
        <v>4050</v>
      </c>
      <c r="D2458" s="66" t="s">
        <v>4052</v>
      </c>
      <c r="E2458" s="66" t="s">
        <v>29840</v>
      </c>
      <c r="F2458" s="307"/>
    </row>
    <row r="2459" spans="1:6" ht="30">
      <c r="A2459" s="66">
        <v>25019</v>
      </c>
      <c r="B2459" s="43" t="s">
        <v>18859</v>
      </c>
      <c r="C2459" s="66" t="s">
        <v>4050</v>
      </c>
      <c r="D2459" s="66" t="s">
        <v>4052</v>
      </c>
      <c r="E2459" s="66" t="s">
        <v>29841</v>
      </c>
      <c r="F2459" s="306"/>
    </row>
    <row r="2460" spans="1:6" ht="30">
      <c r="A2460" s="66">
        <v>36501</v>
      </c>
      <c r="B2460" s="43" t="s">
        <v>18860</v>
      </c>
      <c r="C2460" s="66" t="s">
        <v>4050</v>
      </c>
      <c r="D2460" s="66" t="s">
        <v>4052</v>
      </c>
      <c r="E2460" s="66" t="s">
        <v>29842</v>
      </c>
      <c r="F2460" s="307"/>
    </row>
    <row r="2461" spans="1:6" ht="45">
      <c r="A2461" s="66">
        <v>25986</v>
      </c>
      <c r="B2461" s="43" t="s">
        <v>18861</v>
      </c>
      <c r="C2461" s="66" t="s">
        <v>4050</v>
      </c>
      <c r="D2461" s="66" t="s">
        <v>4052</v>
      </c>
      <c r="E2461" s="66" t="s">
        <v>29843</v>
      </c>
      <c r="F2461" s="306"/>
    </row>
    <row r="2462" spans="1:6" ht="30">
      <c r="A2462" s="66">
        <v>36500</v>
      </c>
      <c r="B2462" s="43" t="s">
        <v>18862</v>
      </c>
      <c r="C2462" s="66" t="s">
        <v>4050</v>
      </c>
      <c r="D2462" s="66" t="s">
        <v>4052</v>
      </c>
      <c r="E2462" s="66" t="s">
        <v>29844</v>
      </c>
      <c r="F2462" s="307"/>
    </row>
    <row r="2463" spans="1:6" ht="75">
      <c r="A2463" s="66">
        <v>20017</v>
      </c>
      <c r="B2463" s="43" t="s">
        <v>18863</v>
      </c>
      <c r="C2463" s="66" t="s">
        <v>4054</v>
      </c>
      <c r="D2463" s="66" t="s">
        <v>2496</v>
      </c>
      <c r="E2463" s="66" t="s">
        <v>10956</v>
      </c>
      <c r="F2463" s="306"/>
    </row>
    <row r="2464" spans="1:6" ht="45">
      <c r="A2464" s="66">
        <v>20007</v>
      </c>
      <c r="B2464" s="43" t="s">
        <v>18864</v>
      </c>
      <c r="C2464" s="66" t="s">
        <v>4054</v>
      </c>
      <c r="D2464" s="66" t="s">
        <v>2496</v>
      </c>
      <c r="E2464" s="66" t="s">
        <v>13731</v>
      </c>
      <c r="F2464" s="307"/>
    </row>
    <row r="2465" spans="1:6" ht="60">
      <c r="A2465" s="66">
        <v>39836</v>
      </c>
      <c r="B2465" s="43" t="s">
        <v>18865</v>
      </c>
      <c r="C2465" s="66" t="s">
        <v>4062</v>
      </c>
      <c r="D2465" s="66" t="s">
        <v>2496</v>
      </c>
      <c r="E2465" s="66" t="s">
        <v>29845</v>
      </c>
      <c r="F2465" s="306"/>
    </row>
    <row r="2466" spans="1:6" ht="30">
      <c r="A2466" s="66">
        <v>39830</v>
      </c>
      <c r="B2466" s="43" t="s">
        <v>18866</v>
      </c>
      <c r="C2466" s="66" t="s">
        <v>4062</v>
      </c>
      <c r="D2466" s="66" t="s">
        <v>2496</v>
      </c>
      <c r="E2466" s="66" t="s">
        <v>29846</v>
      </c>
      <c r="F2466" s="307"/>
    </row>
    <row r="2467" spans="1:6" ht="30">
      <c r="A2467" s="66">
        <v>39831</v>
      </c>
      <c r="B2467" s="43" t="s">
        <v>18867</v>
      </c>
      <c r="C2467" s="66" t="s">
        <v>4062</v>
      </c>
      <c r="D2467" s="66" t="s">
        <v>2496</v>
      </c>
      <c r="E2467" s="66" t="s">
        <v>29847</v>
      </c>
      <c r="F2467" s="306"/>
    </row>
    <row r="2468" spans="1:6" ht="45">
      <c r="A2468" s="66">
        <v>36888</v>
      </c>
      <c r="B2468" s="43" t="s">
        <v>18868</v>
      </c>
      <c r="C2468" s="66" t="s">
        <v>4054</v>
      </c>
      <c r="D2468" s="66" t="s">
        <v>4052</v>
      </c>
      <c r="E2468" s="66" t="s">
        <v>27250</v>
      </c>
      <c r="F2468" s="307"/>
    </row>
    <row r="2469" spans="1:6" ht="45">
      <c r="A2469" s="66">
        <v>40527</v>
      </c>
      <c r="B2469" s="43" t="s">
        <v>18869</v>
      </c>
      <c r="C2469" s="66" t="s">
        <v>4050</v>
      </c>
      <c r="D2469" s="66" t="s">
        <v>4052</v>
      </c>
      <c r="E2469" s="66" t="s">
        <v>29848</v>
      </c>
      <c r="F2469" s="306"/>
    </row>
    <row r="2470" spans="1:6" ht="45">
      <c r="A2470" s="66">
        <v>36497</v>
      </c>
      <c r="B2470" s="43" t="s">
        <v>18870</v>
      </c>
      <c r="C2470" s="66" t="s">
        <v>4050</v>
      </c>
      <c r="D2470" s="66" t="s">
        <v>4052</v>
      </c>
      <c r="E2470" s="66" t="s">
        <v>29849</v>
      </c>
      <c r="F2470" s="307"/>
    </row>
    <row r="2471" spans="1:6" ht="45">
      <c r="A2471" s="66">
        <v>36487</v>
      </c>
      <c r="B2471" s="43" t="s">
        <v>18871</v>
      </c>
      <c r="C2471" s="66" t="s">
        <v>4050</v>
      </c>
      <c r="D2471" s="66" t="s">
        <v>4052</v>
      </c>
      <c r="E2471" s="66" t="s">
        <v>29850</v>
      </c>
      <c r="F2471" s="306"/>
    </row>
    <row r="2472" spans="1:6" ht="60">
      <c r="A2472" s="66">
        <v>25952</v>
      </c>
      <c r="B2472" s="43" t="s">
        <v>18872</v>
      </c>
      <c r="C2472" s="66" t="s">
        <v>4050</v>
      </c>
      <c r="D2472" s="66" t="s">
        <v>4052</v>
      </c>
      <c r="E2472" s="66" t="s">
        <v>29851</v>
      </c>
      <c r="F2472" s="307"/>
    </row>
    <row r="2473" spans="1:6" ht="60">
      <c r="A2473" s="66">
        <v>25954</v>
      </c>
      <c r="B2473" s="43" t="s">
        <v>18873</v>
      </c>
      <c r="C2473" s="66" t="s">
        <v>4050</v>
      </c>
      <c r="D2473" s="66" t="s">
        <v>4052</v>
      </c>
      <c r="E2473" s="66" t="s">
        <v>29852</v>
      </c>
      <c r="F2473" s="306"/>
    </row>
    <row r="2474" spans="1:6" ht="60">
      <c r="A2474" s="66">
        <v>25953</v>
      </c>
      <c r="B2474" s="43" t="s">
        <v>18874</v>
      </c>
      <c r="C2474" s="66" t="s">
        <v>4050</v>
      </c>
      <c r="D2474" s="66" t="s">
        <v>4052</v>
      </c>
      <c r="E2474" s="66" t="s">
        <v>29853</v>
      </c>
      <c r="F2474" s="307"/>
    </row>
    <row r="2475" spans="1:6" ht="105">
      <c r="A2475" s="66">
        <v>37776</v>
      </c>
      <c r="B2475" s="43" t="s">
        <v>18875</v>
      </c>
      <c r="C2475" s="66" t="s">
        <v>4050</v>
      </c>
      <c r="D2475" s="66" t="s">
        <v>4052</v>
      </c>
      <c r="E2475" s="66" t="s">
        <v>29854</v>
      </c>
      <c r="F2475" s="306"/>
    </row>
    <row r="2476" spans="1:6" ht="105">
      <c r="A2476" s="66">
        <v>37775</v>
      </c>
      <c r="B2476" s="43" t="s">
        <v>18876</v>
      </c>
      <c r="C2476" s="66" t="s">
        <v>4050</v>
      </c>
      <c r="D2476" s="66" t="s">
        <v>4052</v>
      </c>
      <c r="E2476" s="66" t="s">
        <v>29855</v>
      </c>
      <c r="F2476" s="307"/>
    </row>
    <row r="2477" spans="1:6" ht="105">
      <c r="A2477" s="66">
        <v>36491</v>
      </c>
      <c r="B2477" s="43" t="s">
        <v>18877</v>
      </c>
      <c r="C2477" s="66" t="s">
        <v>4050</v>
      </c>
      <c r="D2477" s="66" t="s">
        <v>4052</v>
      </c>
      <c r="E2477" s="66" t="s">
        <v>29856</v>
      </c>
      <c r="F2477" s="306"/>
    </row>
    <row r="2478" spans="1:6" ht="105">
      <c r="A2478" s="66">
        <v>10712</v>
      </c>
      <c r="B2478" s="43" t="s">
        <v>18878</v>
      </c>
      <c r="C2478" s="66" t="s">
        <v>4050</v>
      </c>
      <c r="D2478" s="66" t="s">
        <v>4052</v>
      </c>
      <c r="E2478" s="66" t="s">
        <v>29857</v>
      </c>
      <c r="F2478" s="307"/>
    </row>
    <row r="2479" spans="1:6" ht="105">
      <c r="A2479" s="66">
        <v>3363</v>
      </c>
      <c r="B2479" s="43" t="s">
        <v>18879</v>
      </c>
      <c r="C2479" s="66" t="s">
        <v>4050</v>
      </c>
      <c r="D2479" s="66" t="s">
        <v>4052</v>
      </c>
      <c r="E2479" s="66" t="s">
        <v>29858</v>
      </c>
      <c r="F2479" s="306"/>
    </row>
    <row r="2480" spans="1:6" ht="105">
      <c r="A2480" s="66">
        <v>3365</v>
      </c>
      <c r="B2480" s="43" t="s">
        <v>18880</v>
      </c>
      <c r="C2480" s="66" t="s">
        <v>4050</v>
      </c>
      <c r="D2480" s="66" t="s">
        <v>4052</v>
      </c>
      <c r="E2480" s="66" t="s">
        <v>29859</v>
      </c>
      <c r="F2480" s="307"/>
    </row>
    <row r="2481" spans="1:6" ht="30">
      <c r="A2481" s="66">
        <v>7569</v>
      </c>
      <c r="B2481" s="43" t="s">
        <v>18881</v>
      </c>
      <c r="C2481" s="66" t="s">
        <v>4050</v>
      </c>
      <c r="D2481" s="66" t="s">
        <v>2496</v>
      </c>
      <c r="E2481" s="66" t="s">
        <v>22443</v>
      </c>
      <c r="F2481" s="306"/>
    </row>
    <row r="2482" spans="1:6" ht="30">
      <c r="A2482" s="66">
        <v>34349</v>
      </c>
      <c r="B2482" s="43" t="s">
        <v>18882</v>
      </c>
      <c r="C2482" s="66" t="s">
        <v>4050</v>
      </c>
      <c r="D2482" s="66" t="s">
        <v>2496</v>
      </c>
      <c r="E2482" s="66" t="s">
        <v>23727</v>
      </c>
      <c r="F2482" s="307"/>
    </row>
    <row r="2483" spans="1:6" ht="60">
      <c r="A2483" s="66">
        <v>11991</v>
      </c>
      <c r="B2483" s="43" t="s">
        <v>18883</v>
      </c>
      <c r="C2483" s="66" t="s">
        <v>4050</v>
      </c>
      <c r="D2483" s="66" t="s">
        <v>2496</v>
      </c>
      <c r="E2483" s="66" t="s">
        <v>26935</v>
      </c>
      <c r="F2483" s="306"/>
    </row>
    <row r="2484" spans="1:6" ht="30">
      <c r="A2484" s="66">
        <v>20062</v>
      </c>
      <c r="B2484" s="43" t="s">
        <v>18884</v>
      </c>
      <c r="C2484" s="66" t="s">
        <v>4050</v>
      </c>
      <c r="D2484" s="66" t="s">
        <v>4052</v>
      </c>
      <c r="E2484" s="66" t="s">
        <v>25006</v>
      </c>
      <c r="F2484" s="307"/>
    </row>
    <row r="2485" spans="1:6" ht="60">
      <c r="A2485" s="66">
        <v>11029</v>
      </c>
      <c r="B2485" s="43" t="s">
        <v>18885</v>
      </c>
      <c r="C2485" s="66" t="s">
        <v>4066</v>
      </c>
      <c r="D2485" s="66" t="s">
        <v>2496</v>
      </c>
      <c r="E2485" s="66" t="s">
        <v>7770</v>
      </c>
      <c r="F2485" s="306"/>
    </row>
    <row r="2486" spans="1:6" ht="60">
      <c r="A2486" s="66">
        <v>4316</v>
      </c>
      <c r="B2486" s="43" t="s">
        <v>18886</v>
      </c>
      <c r="C2486" s="66" t="s">
        <v>4050</v>
      </c>
      <c r="D2486" s="66" t="s">
        <v>2496</v>
      </c>
      <c r="E2486" s="66" t="s">
        <v>13842</v>
      </c>
      <c r="F2486" s="307"/>
    </row>
    <row r="2487" spans="1:6" ht="60">
      <c r="A2487" s="66">
        <v>4313</v>
      </c>
      <c r="B2487" s="43" t="s">
        <v>18887</v>
      </c>
      <c r="C2487" s="66" t="s">
        <v>4066</v>
      </c>
      <c r="D2487" s="66" t="s">
        <v>2496</v>
      </c>
      <c r="E2487" s="66" t="s">
        <v>12074</v>
      </c>
      <c r="F2487" s="306"/>
    </row>
    <row r="2488" spans="1:6" ht="60">
      <c r="A2488" s="66">
        <v>4317</v>
      </c>
      <c r="B2488" s="43" t="s">
        <v>18888</v>
      </c>
      <c r="C2488" s="66" t="s">
        <v>4050</v>
      </c>
      <c r="D2488" s="66" t="s">
        <v>2496</v>
      </c>
      <c r="E2488" s="66" t="s">
        <v>13731</v>
      </c>
      <c r="F2488" s="307"/>
    </row>
    <row r="2489" spans="1:6" ht="60">
      <c r="A2489" s="66">
        <v>4314</v>
      </c>
      <c r="B2489" s="43" t="s">
        <v>18889</v>
      </c>
      <c r="C2489" s="66" t="s">
        <v>4066</v>
      </c>
      <c r="D2489" s="66" t="s">
        <v>2496</v>
      </c>
      <c r="E2489" s="66" t="s">
        <v>13694</v>
      </c>
      <c r="F2489" s="306"/>
    </row>
    <row r="2490" spans="1:6">
      <c r="A2490" s="66">
        <v>10561</v>
      </c>
      <c r="B2490" s="43" t="s">
        <v>18890</v>
      </c>
      <c r="C2490" s="66" t="s">
        <v>4055</v>
      </c>
      <c r="D2490" s="66" t="s">
        <v>2496</v>
      </c>
      <c r="E2490" s="66" t="s">
        <v>13234</v>
      </c>
      <c r="F2490" s="307"/>
    </row>
    <row r="2491" spans="1:6" ht="75">
      <c r="A2491" s="66">
        <v>10921</v>
      </c>
      <c r="B2491" s="43" t="s">
        <v>18891</v>
      </c>
      <c r="C2491" s="66" t="s">
        <v>4050</v>
      </c>
      <c r="D2491" s="66" t="s">
        <v>4052</v>
      </c>
      <c r="E2491" s="66" t="s">
        <v>29860</v>
      </c>
      <c r="F2491" s="306"/>
    </row>
    <row r="2492" spans="1:6" ht="75">
      <c r="A2492" s="66">
        <v>10922</v>
      </c>
      <c r="B2492" s="43" t="s">
        <v>18892</v>
      </c>
      <c r="C2492" s="66" t="s">
        <v>4050</v>
      </c>
      <c r="D2492" s="66" t="s">
        <v>4052</v>
      </c>
      <c r="E2492" s="66" t="s">
        <v>29861</v>
      </c>
      <c r="F2492" s="307"/>
    </row>
    <row r="2493" spans="1:6" ht="45">
      <c r="A2493" s="66">
        <v>10923</v>
      </c>
      <c r="B2493" s="43" t="s">
        <v>18893</v>
      </c>
      <c r="C2493" s="66" t="s">
        <v>4050</v>
      </c>
      <c r="D2493" s="66" t="s">
        <v>4052</v>
      </c>
      <c r="E2493" s="66" t="s">
        <v>29862</v>
      </c>
      <c r="F2493" s="306"/>
    </row>
    <row r="2494" spans="1:6" ht="45">
      <c r="A2494" s="66">
        <v>10924</v>
      </c>
      <c r="B2494" s="43" t="s">
        <v>18894</v>
      </c>
      <c r="C2494" s="66" t="s">
        <v>4050</v>
      </c>
      <c r="D2494" s="66" t="s">
        <v>4052</v>
      </c>
      <c r="E2494" s="66" t="s">
        <v>29863</v>
      </c>
      <c r="F2494" s="307"/>
    </row>
    <row r="2495" spans="1:6" ht="60">
      <c r="A2495" s="66">
        <v>37772</v>
      </c>
      <c r="B2495" s="43" t="s">
        <v>18895</v>
      </c>
      <c r="C2495" s="66" t="s">
        <v>4050</v>
      </c>
      <c r="D2495" s="66" t="s">
        <v>4052</v>
      </c>
      <c r="E2495" s="66" t="s">
        <v>25171</v>
      </c>
      <c r="F2495" s="306"/>
    </row>
    <row r="2496" spans="1:6" ht="90">
      <c r="A2496" s="66">
        <v>37771</v>
      </c>
      <c r="B2496" s="43" t="s">
        <v>18896</v>
      </c>
      <c r="C2496" s="66" t="s">
        <v>4050</v>
      </c>
      <c r="D2496" s="66" t="s">
        <v>4052</v>
      </c>
      <c r="E2496" s="66" t="s">
        <v>25172</v>
      </c>
      <c r="F2496" s="307"/>
    </row>
    <row r="2497" spans="1:6" ht="30">
      <c r="A2497" s="66">
        <v>12770</v>
      </c>
      <c r="B2497" s="43" t="s">
        <v>18897</v>
      </c>
      <c r="C2497" s="66" t="s">
        <v>4050</v>
      </c>
      <c r="D2497" s="66" t="s">
        <v>4052</v>
      </c>
      <c r="E2497" s="66" t="s">
        <v>29864</v>
      </c>
      <c r="F2497" s="306"/>
    </row>
    <row r="2498" spans="1:6" ht="30">
      <c r="A2498" s="66">
        <v>12772</v>
      </c>
      <c r="B2498" s="43" t="s">
        <v>18898</v>
      </c>
      <c r="C2498" s="66" t="s">
        <v>4050</v>
      </c>
      <c r="D2498" s="66" t="s">
        <v>4052</v>
      </c>
      <c r="E2498" s="66" t="s">
        <v>29865</v>
      </c>
      <c r="F2498" s="307"/>
    </row>
    <row r="2499" spans="1:6" ht="30">
      <c r="A2499" s="66">
        <v>12768</v>
      </c>
      <c r="B2499" s="43" t="s">
        <v>18899</v>
      </c>
      <c r="C2499" s="66" t="s">
        <v>4050</v>
      </c>
      <c r="D2499" s="66" t="s">
        <v>4052</v>
      </c>
      <c r="E2499" s="66" t="s">
        <v>29866</v>
      </c>
      <c r="F2499" s="306"/>
    </row>
    <row r="2500" spans="1:6" ht="30">
      <c r="A2500" s="66">
        <v>12775</v>
      </c>
      <c r="B2500" s="43" t="s">
        <v>18900</v>
      </c>
      <c r="C2500" s="66" t="s">
        <v>4050</v>
      </c>
      <c r="D2500" s="66" t="s">
        <v>4052</v>
      </c>
      <c r="E2500" s="66" t="s">
        <v>29867</v>
      </c>
      <c r="F2500" s="307"/>
    </row>
    <row r="2501" spans="1:6" ht="30">
      <c r="A2501" s="66">
        <v>12769</v>
      </c>
      <c r="B2501" s="43" t="s">
        <v>18901</v>
      </c>
      <c r="C2501" s="66" t="s">
        <v>4050</v>
      </c>
      <c r="D2501" s="66" t="s">
        <v>4052</v>
      </c>
      <c r="E2501" s="66" t="s">
        <v>29868</v>
      </c>
      <c r="F2501" s="306"/>
    </row>
    <row r="2502" spans="1:6" ht="30">
      <c r="A2502" s="66">
        <v>12773</v>
      </c>
      <c r="B2502" s="43" t="s">
        <v>18902</v>
      </c>
      <c r="C2502" s="66" t="s">
        <v>4050</v>
      </c>
      <c r="D2502" s="66" t="s">
        <v>4052</v>
      </c>
      <c r="E2502" s="66" t="s">
        <v>29869</v>
      </c>
      <c r="F2502" s="307"/>
    </row>
    <row r="2503" spans="1:6" ht="30">
      <c r="A2503" s="66">
        <v>12774</v>
      </c>
      <c r="B2503" s="43" t="s">
        <v>18903</v>
      </c>
      <c r="C2503" s="66" t="s">
        <v>4050</v>
      </c>
      <c r="D2503" s="66" t="s">
        <v>4052</v>
      </c>
      <c r="E2503" s="66" t="s">
        <v>29870</v>
      </c>
      <c r="F2503" s="306"/>
    </row>
    <row r="2504" spans="1:6" ht="30">
      <c r="A2504" s="66">
        <v>12776</v>
      </c>
      <c r="B2504" s="43" t="s">
        <v>18904</v>
      </c>
      <c r="C2504" s="66" t="s">
        <v>4050</v>
      </c>
      <c r="D2504" s="66" t="s">
        <v>4052</v>
      </c>
      <c r="E2504" s="66" t="s">
        <v>29871</v>
      </c>
      <c r="F2504" s="307"/>
    </row>
    <row r="2505" spans="1:6" ht="30">
      <c r="A2505" s="66">
        <v>12777</v>
      </c>
      <c r="B2505" s="43" t="s">
        <v>18905</v>
      </c>
      <c r="C2505" s="66" t="s">
        <v>4050</v>
      </c>
      <c r="D2505" s="66" t="s">
        <v>4052</v>
      </c>
      <c r="E2505" s="66" t="s">
        <v>29872</v>
      </c>
      <c r="F2505" s="306"/>
    </row>
    <row r="2506" spans="1:6" ht="45">
      <c r="A2506" s="66">
        <v>3391</v>
      </c>
      <c r="B2506" s="43" t="s">
        <v>18906</v>
      </c>
      <c r="C2506" s="66" t="s">
        <v>4050</v>
      </c>
      <c r="D2506" s="66" t="s">
        <v>2496</v>
      </c>
      <c r="E2506" s="66" t="s">
        <v>25076</v>
      </c>
      <c r="F2506" s="307"/>
    </row>
    <row r="2507" spans="1:6" ht="45">
      <c r="A2507" s="66">
        <v>3389</v>
      </c>
      <c r="B2507" s="43" t="s">
        <v>18907</v>
      </c>
      <c r="C2507" s="66" t="s">
        <v>4050</v>
      </c>
      <c r="D2507" s="66" t="s">
        <v>4049</v>
      </c>
      <c r="E2507" s="66" t="s">
        <v>23604</v>
      </c>
      <c r="F2507" s="306"/>
    </row>
    <row r="2508" spans="1:6" ht="45">
      <c r="A2508" s="66">
        <v>3390</v>
      </c>
      <c r="B2508" s="43" t="s">
        <v>18908</v>
      </c>
      <c r="C2508" s="66" t="s">
        <v>4050</v>
      </c>
      <c r="D2508" s="66" t="s">
        <v>2496</v>
      </c>
      <c r="E2508" s="66" t="s">
        <v>24739</v>
      </c>
      <c r="F2508" s="307"/>
    </row>
    <row r="2509" spans="1:6">
      <c r="A2509" s="66">
        <v>12873</v>
      </c>
      <c r="B2509" s="43" t="s">
        <v>18909</v>
      </c>
      <c r="C2509" s="66" t="s">
        <v>4048</v>
      </c>
      <c r="D2509" s="66" t="s">
        <v>2496</v>
      </c>
      <c r="E2509" s="66" t="s">
        <v>11147</v>
      </c>
      <c r="F2509" s="306"/>
    </row>
    <row r="2510" spans="1:6">
      <c r="A2510" s="66">
        <v>41076</v>
      </c>
      <c r="B2510" s="43" t="s">
        <v>18910</v>
      </c>
      <c r="C2510" s="66" t="s">
        <v>4059</v>
      </c>
      <c r="D2510" s="66" t="s">
        <v>2496</v>
      </c>
      <c r="E2510" s="66" t="s">
        <v>29873</v>
      </c>
      <c r="F2510" s="307"/>
    </row>
    <row r="2511" spans="1:6" ht="30">
      <c r="A2511" s="66">
        <v>140</v>
      </c>
      <c r="B2511" s="43" t="s">
        <v>18911</v>
      </c>
      <c r="C2511" s="66" t="s">
        <v>4055</v>
      </c>
      <c r="D2511" s="66" t="s">
        <v>2496</v>
      </c>
      <c r="E2511" s="66" t="s">
        <v>7870</v>
      </c>
      <c r="F2511" s="306"/>
    </row>
    <row r="2512" spans="1:6" ht="45">
      <c r="A2512" s="66">
        <v>151</v>
      </c>
      <c r="B2512" s="43" t="s">
        <v>18912</v>
      </c>
      <c r="C2512" s="66" t="s">
        <v>4056</v>
      </c>
      <c r="D2512" s="66" t="s">
        <v>2496</v>
      </c>
      <c r="E2512" s="66" t="s">
        <v>23760</v>
      </c>
      <c r="F2512" s="307"/>
    </row>
    <row r="2513" spans="1:6">
      <c r="A2513" s="66">
        <v>7340</v>
      </c>
      <c r="B2513" s="43" t="s">
        <v>18913</v>
      </c>
      <c r="C2513" s="66" t="s">
        <v>4056</v>
      </c>
      <c r="D2513" s="66" t="s">
        <v>2496</v>
      </c>
      <c r="E2513" s="66" t="s">
        <v>21338</v>
      </c>
      <c r="F2513" s="306"/>
    </row>
    <row r="2514" spans="1:6" ht="30">
      <c r="A2514" s="66">
        <v>2701</v>
      </c>
      <c r="B2514" s="43" t="s">
        <v>18914</v>
      </c>
      <c r="C2514" s="66" t="s">
        <v>4048</v>
      </c>
      <c r="D2514" s="66" t="s">
        <v>2496</v>
      </c>
      <c r="E2514" s="66" t="s">
        <v>27517</v>
      </c>
      <c r="F2514" s="307"/>
    </row>
    <row r="2515" spans="1:6" ht="30">
      <c r="A2515" s="66">
        <v>40929</v>
      </c>
      <c r="B2515" s="43" t="s">
        <v>18915</v>
      </c>
      <c r="C2515" s="66" t="s">
        <v>4059</v>
      </c>
      <c r="D2515" s="66" t="s">
        <v>2496</v>
      </c>
      <c r="E2515" s="66" t="s">
        <v>29874</v>
      </c>
      <c r="F2515" s="306"/>
    </row>
    <row r="2516" spans="1:6" ht="30">
      <c r="A2516" s="66">
        <v>38114</v>
      </c>
      <c r="B2516" s="43" t="s">
        <v>18916</v>
      </c>
      <c r="C2516" s="66" t="s">
        <v>4050</v>
      </c>
      <c r="D2516" s="66" t="s">
        <v>2496</v>
      </c>
      <c r="E2516" s="66" t="s">
        <v>24431</v>
      </c>
      <c r="F2516" s="307"/>
    </row>
    <row r="2517" spans="1:6" ht="45">
      <c r="A2517" s="66">
        <v>38064</v>
      </c>
      <c r="B2517" s="43" t="s">
        <v>18917</v>
      </c>
      <c r="C2517" s="66" t="s">
        <v>4050</v>
      </c>
      <c r="D2517" s="66" t="s">
        <v>2496</v>
      </c>
      <c r="E2517" s="66" t="s">
        <v>23923</v>
      </c>
      <c r="F2517" s="306"/>
    </row>
    <row r="2518" spans="1:6" ht="30">
      <c r="A2518" s="66">
        <v>38115</v>
      </c>
      <c r="B2518" s="43" t="s">
        <v>18918</v>
      </c>
      <c r="C2518" s="66" t="s">
        <v>4050</v>
      </c>
      <c r="D2518" s="66" t="s">
        <v>2496</v>
      </c>
      <c r="E2518" s="66" t="s">
        <v>22449</v>
      </c>
      <c r="F2518" s="307"/>
    </row>
    <row r="2519" spans="1:6" ht="45">
      <c r="A2519" s="66">
        <v>38065</v>
      </c>
      <c r="B2519" s="43" t="s">
        <v>18919</v>
      </c>
      <c r="C2519" s="66" t="s">
        <v>4050</v>
      </c>
      <c r="D2519" s="66" t="s">
        <v>2496</v>
      </c>
      <c r="E2519" s="66" t="s">
        <v>18308</v>
      </c>
      <c r="F2519" s="306"/>
    </row>
    <row r="2520" spans="1:6" ht="45">
      <c r="A2520" s="66">
        <v>38078</v>
      </c>
      <c r="B2520" s="43" t="s">
        <v>18920</v>
      </c>
      <c r="C2520" s="66" t="s">
        <v>4050</v>
      </c>
      <c r="D2520" s="66" t="s">
        <v>2496</v>
      </c>
      <c r="E2520" s="66" t="s">
        <v>11044</v>
      </c>
      <c r="F2520" s="307"/>
    </row>
    <row r="2521" spans="1:6" ht="30">
      <c r="A2521" s="66">
        <v>38113</v>
      </c>
      <c r="B2521" s="43" t="s">
        <v>18921</v>
      </c>
      <c r="C2521" s="66" t="s">
        <v>4050</v>
      </c>
      <c r="D2521" s="66" t="s">
        <v>2496</v>
      </c>
      <c r="E2521" s="66" t="s">
        <v>27654</v>
      </c>
      <c r="F2521" s="306"/>
    </row>
    <row r="2522" spans="1:6" ht="45">
      <c r="A2522" s="66">
        <v>38063</v>
      </c>
      <c r="B2522" s="43" t="s">
        <v>18922</v>
      </c>
      <c r="C2522" s="66" t="s">
        <v>4050</v>
      </c>
      <c r="D2522" s="66" t="s">
        <v>2496</v>
      </c>
      <c r="E2522" s="66" t="s">
        <v>8173</v>
      </c>
      <c r="F2522" s="307"/>
    </row>
    <row r="2523" spans="1:6" ht="60">
      <c r="A2523" s="66">
        <v>38080</v>
      </c>
      <c r="B2523" s="43" t="s">
        <v>18923</v>
      </c>
      <c r="C2523" s="66" t="s">
        <v>4050</v>
      </c>
      <c r="D2523" s="66" t="s">
        <v>2496</v>
      </c>
      <c r="E2523" s="66" t="s">
        <v>13786</v>
      </c>
      <c r="F2523" s="306"/>
    </row>
    <row r="2524" spans="1:6" ht="60">
      <c r="A2524" s="66">
        <v>38069</v>
      </c>
      <c r="B2524" s="43" t="s">
        <v>18924</v>
      </c>
      <c r="C2524" s="66" t="s">
        <v>4050</v>
      </c>
      <c r="D2524" s="66" t="s">
        <v>2496</v>
      </c>
      <c r="E2524" s="66" t="s">
        <v>11702</v>
      </c>
      <c r="F2524" s="307"/>
    </row>
    <row r="2525" spans="1:6" ht="45">
      <c r="A2525" s="66">
        <v>38077</v>
      </c>
      <c r="B2525" s="43" t="s">
        <v>18925</v>
      </c>
      <c r="C2525" s="66" t="s">
        <v>4050</v>
      </c>
      <c r="D2525" s="66" t="s">
        <v>2496</v>
      </c>
      <c r="E2525" s="66" t="s">
        <v>22369</v>
      </c>
      <c r="F2525" s="306"/>
    </row>
    <row r="2526" spans="1:6" ht="60">
      <c r="A2526" s="66">
        <v>38073</v>
      </c>
      <c r="B2526" s="43" t="s">
        <v>18926</v>
      </c>
      <c r="C2526" s="66" t="s">
        <v>4050</v>
      </c>
      <c r="D2526" s="66" t="s">
        <v>2496</v>
      </c>
      <c r="E2526" s="66" t="s">
        <v>14003</v>
      </c>
      <c r="F2526" s="307"/>
    </row>
    <row r="2527" spans="1:6" ht="30">
      <c r="A2527" s="66">
        <v>38112</v>
      </c>
      <c r="B2527" s="43" t="s">
        <v>18927</v>
      </c>
      <c r="C2527" s="66" t="s">
        <v>4050</v>
      </c>
      <c r="D2527" s="66" t="s">
        <v>2496</v>
      </c>
      <c r="E2527" s="66" t="s">
        <v>10064</v>
      </c>
      <c r="F2527" s="306"/>
    </row>
    <row r="2528" spans="1:6" ht="45">
      <c r="A2528" s="66">
        <v>38062</v>
      </c>
      <c r="B2528" s="43" t="s">
        <v>18929</v>
      </c>
      <c r="C2528" s="66" t="s">
        <v>4050</v>
      </c>
      <c r="D2528" s="66" t="s">
        <v>2496</v>
      </c>
      <c r="E2528" s="66" t="s">
        <v>24834</v>
      </c>
      <c r="F2528" s="307"/>
    </row>
    <row r="2529" spans="1:6" ht="45">
      <c r="A2529" s="66">
        <v>12128</v>
      </c>
      <c r="B2529" s="43" t="s">
        <v>18930</v>
      </c>
      <c r="C2529" s="66" t="s">
        <v>4050</v>
      </c>
      <c r="D2529" s="66" t="s">
        <v>2496</v>
      </c>
      <c r="E2529" s="66" t="s">
        <v>10258</v>
      </c>
      <c r="F2529" s="306"/>
    </row>
    <row r="2530" spans="1:6" ht="45">
      <c r="A2530" s="66">
        <v>12129</v>
      </c>
      <c r="B2530" s="43" t="s">
        <v>18931</v>
      </c>
      <c r="C2530" s="66" t="s">
        <v>4050</v>
      </c>
      <c r="D2530" s="66" t="s">
        <v>2496</v>
      </c>
      <c r="E2530" s="66" t="s">
        <v>13929</v>
      </c>
      <c r="F2530" s="307"/>
    </row>
    <row r="2531" spans="1:6" ht="60">
      <c r="A2531" s="66">
        <v>38081</v>
      </c>
      <c r="B2531" s="43" t="s">
        <v>18932</v>
      </c>
      <c r="C2531" s="66" t="s">
        <v>4050</v>
      </c>
      <c r="D2531" s="66" t="s">
        <v>2496</v>
      </c>
      <c r="E2531" s="66" t="s">
        <v>10652</v>
      </c>
      <c r="F2531" s="306"/>
    </row>
    <row r="2532" spans="1:6" ht="60">
      <c r="A2532" s="66">
        <v>38070</v>
      </c>
      <c r="B2532" s="43" t="s">
        <v>18933</v>
      </c>
      <c r="C2532" s="66" t="s">
        <v>4050</v>
      </c>
      <c r="D2532" s="66" t="s">
        <v>2496</v>
      </c>
      <c r="E2532" s="66" t="s">
        <v>8023</v>
      </c>
      <c r="F2532" s="307"/>
    </row>
    <row r="2533" spans="1:6" ht="60">
      <c r="A2533" s="66">
        <v>38074</v>
      </c>
      <c r="B2533" s="43" t="s">
        <v>18934</v>
      </c>
      <c r="C2533" s="66" t="s">
        <v>4050</v>
      </c>
      <c r="D2533" s="66" t="s">
        <v>2496</v>
      </c>
      <c r="E2533" s="66" t="s">
        <v>25284</v>
      </c>
      <c r="F2533" s="306"/>
    </row>
    <row r="2534" spans="1:6" ht="60">
      <c r="A2534" s="66">
        <v>38079</v>
      </c>
      <c r="B2534" s="43" t="s">
        <v>18935</v>
      </c>
      <c r="C2534" s="66" t="s">
        <v>4050</v>
      </c>
      <c r="D2534" s="66" t="s">
        <v>2496</v>
      </c>
      <c r="E2534" s="66" t="s">
        <v>10135</v>
      </c>
      <c r="F2534" s="307"/>
    </row>
    <row r="2535" spans="1:6" ht="60">
      <c r="A2535" s="66">
        <v>38072</v>
      </c>
      <c r="B2535" s="43" t="s">
        <v>18936</v>
      </c>
      <c r="C2535" s="66" t="s">
        <v>4050</v>
      </c>
      <c r="D2535" s="66" t="s">
        <v>2496</v>
      </c>
      <c r="E2535" s="66" t="s">
        <v>25001</v>
      </c>
      <c r="F2535" s="306"/>
    </row>
    <row r="2536" spans="1:6" ht="45">
      <c r="A2536" s="66">
        <v>38068</v>
      </c>
      <c r="B2536" s="43" t="s">
        <v>18937</v>
      </c>
      <c r="C2536" s="66" t="s">
        <v>4050</v>
      </c>
      <c r="D2536" s="66" t="s">
        <v>2496</v>
      </c>
      <c r="E2536" s="66" t="s">
        <v>26610</v>
      </c>
      <c r="F2536" s="307"/>
    </row>
    <row r="2537" spans="1:6" ht="45">
      <c r="A2537" s="66">
        <v>38071</v>
      </c>
      <c r="B2537" s="43" t="s">
        <v>18938</v>
      </c>
      <c r="C2537" s="66" t="s">
        <v>4050</v>
      </c>
      <c r="D2537" s="66" t="s">
        <v>2496</v>
      </c>
      <c r="E2537" s="66" t="s">
        <v>22049</v>
      </c>
      <c r="F2537" s="306"/>
    </row>
    <row r="2538" spans="1:6" ht="60">
      <c r="A2538" s="66">
        <v>38412</v>
      </c>
      <c r="B2538" s="43" t="s">
        <v>18939</v>
      </c>
      <c r="C2538" s="66" t="s">
        <v>4050</v>
      </c>
      <c r="D2538" s="66" t="s">
        <v>4049</v>
      </c>
      <c r="E2538" s="66" t="s">
        <v>29875</v>
      </c>
      <c r="F2538" s="307"/>
    </row>
    <row r="2539" spans="1:6" ht="45">
      <c r="A2539" s="66">
        <v>3405</v>
      </c>
      <c r="B2539" s="43" t="s">
        <v>18940</v>
      </c>
      <c r="C2539" s="66" t="s">
        <v>4050</v>
      </c>
      <c r="D2539" s="66" t="s">
        <v>2496</v>
      </c>
      <c r="E2539" s="66" t="s">
        <v>29876</v>
      </c>
      <c r="F2539" s="306"/>
    </row>
    <row r="2540" spans="1:6" ht="30">
      <c r="A2540" s="66">
        <v>3394</v>
      </c>
      <c r="B2540" s="43" t="s">
        <v>18941</v>
      </c>
      <c r="C2540" s="66" t="s">
        <v>4050</v>
      </c>
      <c r="D2540" s="66" t="s">
        <v>2496</v>
      </c>
      <c r="E2540" s="66" t="s">
        <v>29877</v>
      </c>
      <c r="F2540" s="307"/>
    </row>
    <row r="2541" spans="1:6" ht="30">
      <c r="A2541" s="66">
        <v>3393</v>
      </c>
      <c r="B2541" s="43" t="s">
        <v>18942</v>
      </c>
      <c r="C2541" s="66" t="s">
        <v>4050</v>
      </c>
      <c r="D2541" s="66" t="s">
        <v>2496</v>
      </c>
      <c r="E2541" s="66" t="s">
        <v>29878</v>
      </c>
      <c r="F2541" s="306"/>
    </row>
    <row r="2542" spans="1:6" ht="30">
      <c r="A2542" s="66">
        <v>3406</v>
      </c>
      <c r="B2542" s="43" t="s">
        <v>18943</v>
      </c>
      <c r="C2542" s="66" t="s">
        <v>4050</v>
      </c>
      <c r="D2542" s="66" t="s">
        <v>4049</v>
      </c>
      <c r="E2542" s="66" t="s">
        <v>21702</v>
      </c>
      <c r="F2542" s="307"/>
    </row>
    <row r="2543" spans="1:6" ht="30">
      <c r="A2543" s="66">
        <v>3395</v>
      </c>
      <c r="B2543" s="43" t="s">
        <v>18944</v>
      </c>
      <c r="C2543" s="66" t="s">
        <v>4050</v>
      </c>
      <c r="D2543" s="66" t="s">
        <v>2496</v>
      </c>
      <c r="E2543" s="66" t="s">
        <v>24475</v>
      </c>
      <c r="F2543" s="306"/>
    </row>
    <row r="2544" spans="1:6" ht="45">
      <c r="A2544" s="66">
        <v>3398</v>
      </c>
      <c r="B2544" s="43" t="s">
        <v>18945</v>
      </c>
      <c r="C2544" s="66" t="s">
        <v>4050</v>
      </c>
      <c r="D2544" s="66" t="s">
        <v>2496</v>
      </c>
      <c r="E2544" s="66" t="s">
        <v>22166</v>
      </c>
      <c r="F2544" s="307"/>
    </row>
    <row r="2545" spans="1:6" ht="60">
      <c r="A2545" s="66">
        <v>34379</v>
      </c>
      <c r="B2545" s="43" t="s">
        <v>18946</v>
      </c>
      <c r="C2545" s="66" t="s">
        <v>4050</v>
      </c>
      <c r="D2545" s="66" t="s">
        <v>4052</v>
      </c>
      <c r="E2545" s="66" t="s">
        <v>29879</v>
      </c>
      <c r="F2545" s="306"/>
    </row>
    <row r="2546" spans="1:6" ht="60">
      <c r="A2546" s="66">
        <v>34378</v>
      </c>
      <c r="B2546" s="43" t="s">
        <v>18947</v>
      </c>
      <c r="C2546" s="66" t="s">
        <v>4050</v>
      </c>
      <c r="D2546" s="66" t="s">
        <v>4052</v>
      </c>
      <c r="E2546" s="66" t="s">
        <v>29377</v>
      </c>
      <c r="F2546" s="307"/>
    </row>
    <row r="2547" spans="1:6" ht="60">
      <c r="A2547" s="66">
        <v>34377</v>
      </c>
      <c r="B2547" s="43" t="s">
        <v>18948</v>
      </c>
      <c r="C2547" s="66" t="s">
        <v>4050</v>
      </c>
      <c r="D2547" s="66" t="s">
        <v>4052</v>
      </c>
      <c r="E2547" s="66" t="s">
        <v>29880</v>
      </c>
      <c r="F2547" s="306"/>
    </row>
    <row r="2548" spans="1:6" ht="45">
      <c r="A2548" s="66">
        <v>581</v>
      </c>
      <c r="B2548" s="43" t="s">
        <v>18949</v>
      </c>
      <c r="C2548" s="66" t="s">
        <v>4051</v>
      </c>
      <c r="D2548" s="66" t="s">
        <v>4052</v>
      </c>
      <c r="E2548" s="66" t="s">
        <v>29881</v>
      </c>
      <c r="F2548" s="307"/>
    </row>
    <row r="2549" spans="1:6" ht="105">
      <c r="A2549" s="66">
        <v>40662</v>
      </c>
      <c r="B2549" s="43" t="s">
        <v>18950</v>
      </c>
      <c r="C2549" s="66" t="s">
        <v>4050</v>
      </c>
      <c r="D2549" s="66" t="s">
        <v>4052</v>
      </c>
      <c r="E2549" s="66" t="s">
        <v>29882</v>
      </c>
      <c r="F2549" s="306"/>
    </row>
    <row r="2550" spans="1:6" ht="105">
      <c r="A2550" s="66">
        <v>3437</v>
      </c>
      <c r="B2550" s="43" t="s">
        <v>18951</v>
      </c>
      <c r="C2550" s="66" t="s">
        <v>4051</v>
      </c>
      <c r="D2550" s="66" t="s">
        <v>4052</v>
      </c>
      <c r="E2550" s="66" t="s">
        <v>29883</v>
      </c>
      <c r="F2550" s="307"/>
    </row>
    <row r="2551" spans="1:6" ht="45">
      <c r="A2551" s="66">
        <v>11183</v>
      </c>
      <c r="B2551" s="43" t="s">
        <v>18952</v>
      </c>
      <c r="C2551" s="66" t="s">
        <v>4050</v>
      </c>
      <c r="D2551" s="66" t="s">
        <v>4052</v>
      </c>
      <c r="E2551" s="66" t="s">
        <v>29884</v>
      </c>
      <c r="F2551" s="306"/>
    </row>
    <row r="2552" spans="1:6" ht="45">
      <c r="A2552" s="66">
        <v>11190</v>
      </c>
      <c r="B2552" s="43" t="s">
        <v>18953</v>
      </c>
      <c r="C2552" s="66" t="s">
        <v>4050</v>
      </c>
      <c r="D2552" s="66" t="s">
        <v>4052</v>
      </c>
      <c r="E2552" s="66" t="s">
        <v>29796</v>
      </c>
      <c r="F2552" s="307"/>
    </row>
    <row r="2553" spans="1:6" ht="45">
      <c r="A2553" s="66">
        <v>616</v>
      </c>
      <c r="B2553" s="43" t="s">
        <v>18954</v>
      </c>
      <c r="C2553" s="66" t="s">
        <v>4050</v>
      </c>
      <c r="D2553" s="66" t="s">
        <v>4052</v>
      </c>
      <c r="E2553" s="66" t="s">
        <v>29885</v>
      </c>
      <c r="F2553" s="306"/>
    </row>
    <row r="2554" spans="1:6" ht="45">
      <c r="A2554" s="66">
        <v>615</v>
      </c>
      <c r="B2554" s="43" t="s">
        <v>18954</v>
      </c>
      <c r="C2554" s="66" t="s">
        <v>4051</v>
      </c>
      <c r="D2554" s="66" t="s">
        <v>4052</v>
      </c>
      <c r="E2554" s="66" t="s">
        <v>29886</v>
      </c>
      <c r="F2554" s="307"/>
    </row>
    <row r="2555" spans="1:6" ht="45">
      <c r="A2555" s="66">
        <v>11231</v>
      </c>
      <c r="B2555" s="43" t="s">
        <v>18955</v>
      </c>
      <c r="C2555" s="66" t="s">
        <v>4051</v>
      </c>
      <c r="D2555" s="66" t="s">
        <v>4052</v>
      </c>
      <c r="E2555" s="66" t="s">
        <v>29887</v>
      </c>
      <c r="F2555" s="306"/>
    </row>
    <row r="2556" spans="1:6" ht="45">
      <c r="A2556" s="66">
        <v>11192</v>
      </c>
      <c r="B2556" s="43" t="s">
        <v>18955</v>
      </c>
      <c r="C2556" s="66" t="s">
        <v>4050</v>
      </c>
      <c r="D2556" s="66" t="s">
        <v>4052</v>
      </c>
      <c r="E2556" s="66" t="s">
        <v>29888</v>
      </c>
      <c r="F2556" s="307"/>
    </row>
    <row r="2557" spans="1:6" ht="120">
      <c r="A2557" s="66">
        <v>3428</v>
      </c>
      <c r="B2557" s="43" t="s">
        <v>18956</v>
      </c>
      <c r="C2557" s="66" t="s">
        <v>4051</v>
      </c>
      <c r="D2557" s="66" t="s">
        <v>4052</v>
      </c>
      <c r="E2557" s="66" t="s">
        <v>29889</v>
      </c>
      <c r="F2557" s="306"/>
    </row>
    <row r="2558" spans="1:6" ht="120">
      <c r="A2558" s="66">
        <v>3429</v>
      </c>
      <c r="B2558" s="43" t="s">
        <v>18957</v>
      </c>
      <c r="C2558" s="66" t="s">
        <v>4051</v>
      </c>
      <c r="D2558" s="66" t="s">
        <v>4052</v>
      </c>
      <c r="E2558" s="66" t="s">
        <v>29890</v>
      </c>
      <c r="F2558" s="307"/>
    </row>
    <row r="2559" spans="1:6" ht="90">
      <c r="A2559" s="66">
        <v>34371</v>
      </c>
      <c r="B2559" s="43" t="s">
        <v>18958</v>
      </c>
      <c r="C2559" s="66" t="s">
        <v>4050</v>
      </c>
      <c r="D2559" s="66" t="s">
        <v>4052</v>
      </c>
      <c r="E2559" s="66" t="s">
        <v>29891</v>
      </c>
      <c r="F2559" s="306"/>
    </row>
    <row r="2560" spans="1:6" ht="90">
      <c r="A2560" s="66">
        <v>34370</v>
      </c>
      <c r="B2560" s="43" t="s">
        <v>18959</v>
      </c>
      <c r="C2560" s="66" t="s">
        <v>4050</v>
      </c>
      <c r="D2560" s="66" t="s">
        <v>4052</v>
      </c>
      <c r="E2560" s="66" t="s">
        <v>29892</v>
      </c>
      <c r="F2560" s="307"/>
    </row>
    <row r="2561" spans="1:6" ht="90">
      <c r="A2561" s="66">
        <v>34372</v>
      </c>
      <c r="B2561" s="43" t="s">
        <v>18960</v>
      </c>
      <c r="C2561" s="66" t="s">
        <v>4050</v>
      </c>
      <c r="D2561" s="66" t="s">
        <v>4052</v>
      </c>
      <c r="E2561" s="66" t="s">
        <v>29893</v>
      </c>
      <c r="F2561" s="306"/>
    </row>
    <row r="2562" spans="1:6" ht="90">
      <c r="A2562" s="66">
        <v>34373</v>
      </c>
      <c r="B2562" s="43" t="s">
        <v>18961</v>
      </c>
      <c r="C2562" s="66" t="s">
        <v>4050</v>
      </c>
      <c r="D2562" s="66" t="s">
        <v>4052</v>
      </c>
      <c r="E2562" s="66" t="s">
        <v>29894</v>
      </c>
      <c r="F2562" s="307"/>
    </row>
    <row r="2563" spans="1:6" ht="75">
      <c r="A2563" s="66">
        <v>36896</v>
      </c>
      <c r="B2563" s="43" t="s">
        <v>18962</v>
      </c>
      <c r="C2563" s="66" t="s">
        <v>4050</v>
      </c>
      <c r="D2563" s="66" t="s">
        <v>4052</v>
      </c>
      <c r="E2563" s="66" t="s">
        <v>29895</v>
      </c>
      <c r="F2563" s="306"/>
    </row>
    <row r="2564" spans="1:6" ht="75">
      <c r="A2564" s="66">
        <v>34367</v>
      </c>
      <c r="B2564" s="43" t="s">
        <v>18963</v>
      </c>
      <c r="C2564" s="66" t="s">
        <v>4050</v>
      </c>
      <c r="D2564" s="66" t="s">
        <v>4052</v>
      </c>
      <c r="E2564" s="66" t="s">
        <v>29896</v>
      </c>
      <c r="F2564" s="307"/>
    </row>
    <row r="2565" spans="1:6" ht="75">
      <c r="A2565" s="66">
        <v>36897</v>
      </c>
      <c r="B2565" s="43" t="s">
        <v>18964</v>
      </c>
      <c r="C2565" s="66" t="s">
        <v>4050</v>
      </c>
      <c r="D2565" s="66" t="s">
        <v>4052</v>
      </c>
      <c r="E2565" s="66" t="s">
        <v>25282</v>
      </c>
      <c r="F2565" s="306"/>
    </row>
    <row r="2566" spans="1:6" ht="75">
      <c r="A2566" s="66">
        <v>36884</v>
      </c>
      <c r="B2566" s="43" t="s">
        <v>18964</v>
      </c>
      <c r="C2566" s="66" t="s">
        <v>4051</v>
      </c>
      <c r="D2566" s="66" t="s">
        <v>4052</v>
      </c>
      <c r="E2566" s="66" t="s">
        <v>29897</v>
      </c>
      <c r="F2566" s="307"/>
    </row>
    <row r="2567" spans="1:6" ht="60">
      <c r="A2567" s="66">
        <v>597</v>
      </c>
      <c r="B2567" s="43" t="s">
        <v>18965</v>
      </c>
      <c r="C2567" s="66" t="s">
        <v>4051</v>
      </c>
      <c r="D2567" s="66" t="s">
        <v>4052</v>
      </c>
      <c r="E2567" s="66" t="s">
        <v>29898</v>
      </c>
      <c r="F2567" s="306"/>
    </row>
    <row r="2568" spans="1:6" ht="75">
      <c r="A2568" s="66">
        <v>34369</v>
      </c>
      <c r="B2568" s="43" t="s">
        <v>18966</v>
      </c>
      <c r="C2568" s="66" t="s">
        <v>4050</v>
      </c>
      <c r="D2568" s="66" t="s">
        <v>4052</v>
      </c>
      <c r="E2568" s="66" t="s">
        <v>29899</v>
      </c>
      <c r="F2568" s="307"/>
    </row>
    <row r="2569" spans="1:6" ht="75">
      <c r="A2569" s="66">
        <v>34362</v>
      </c>
      <c r="B2569" s="43" t="s">
        <v>18967</v>
      </c>
      <c r="C2569" s="66" t="s">
        <v>4050</v>
      </c>
      <c r="D2569" s="66" t="s">
        <v>4052</v>
      </c>
      <c r="E2569" s="66" t="s">
        <v>29900</v>
      </c>
      <c r="F2569" s="306"/>
    </row>
    <row r="2570" spans="1:6" ht="75">
      <c r="A2570" s="66">
        <v>34363</v>
      </c>
      <c r="B2570" s="43" t="s">
        <v>18968</v>
      </c>
      <c r="C2570" s="66" t="s">
        <v>4050</v>
      </c>
      <c r="D2570" s="66" t="s">
        <v>4052</v>
      </c>
      <c r="E2570" s="66" t="s">
        <v>29901</v>
      </c>
      <c r="F2570" s="307"/>
    </row>
    <row r="2571" spans="1:6" ht="75">
      <c r="A2571" s="66">
        <v>34364</v>
      </c>
      <c r="B2571" s="43" t="s">
        <v>18969</v>
      </c>
      <c r="C2571" s="66" t="s">
        <v>4050</v>
      </c>
      <c r="D2571" s="66" t="s">
        <v>4052</v>
      </c>
      <c r="E2571" s="66" t="s">
        <v>29902</v>
      </c>
      <c r="F2571" s="306"/>
    </row>
    <row r="2572" spans="1:6" ht="75">
      <c r="A2572" s="66">
        <v>34365</v>
      </c>
      <c r="B2572" s="43" t="s">
        <v>18970</v>
      </c>
      <c r="C2572" s="66" t="s">
        <v>4050</v>
      </c>
      <c r="D2572" s="66" t="s">
        <v>4052</v>
      </c>
      <c r="E2572" s="66" t="s">
        <v>29903</v>
      </c>
      <c r="F2572" s="307"/>
    </row>
    <row r="2573" spans="1:6" ht="75">
      <c r="A2573" s="66">
        <v>11199</v>
      </c>
      <c r="B2573" s="43" t="s">
        <v>18971</v>
      </c>
      <c r="C2573" s="66" t="s">
        <v>4050</v>
      </c>
      <c r="D2573" s="66" t="s">
        <v>4052</v>
      </c>
      <c r="E2573" s="66" t="s">
        <v>29904</v>
      </c>
      <c r="F2573" s="306"/>
    </row>
    <row r="2574" spans="1:6" ht="75">
      <c r="A2574" s="66">
        <v>34801</v>
      </c>
      <c r="B2574" s="43" t="s">
        <v>18972</v>
      </c>
      <c r="C2574" s="66" t="s">
        <v>4050</v>
      </c>
      <c r="D2574" s="66" t="s">
        <v>4052</v>
      </c>
      <c r="E2574" s="66" t="s">
        <v>29905</v>
      </c>
      <c r="F2574" s="307"/>
    </row>
    <row r="2575" spans="1:6" ht="75">
      <c r="A2575" s="66">
        <v>34799</v>
      </c>
      <c r="B2575" s="43" t="s">
        <v>18973</v>
      </c>
      <c r="C2575" s="66" t="s">
        <v>4050</v>
      </c>
      <c r="D2575" s="66" t="s">
        <v>4052</v>
      </c>
      <c r="E2575" s="66" t="s">
        <v>29906</v>
      </c>
      <c r="F2575" s="306"/>
    </row>
    <row r="2576" spans="1:6" ht="75">
      <c r="A2576" s="66">
        <v>622</v>
      </c>
      <c r="B2576" s="43" t="s">
        <v>18974</v>
      </c>
      <c r="C2576" s="66" t="s">
        <v>4050</v>
      </c>
      <c r="D2576" s="66" t="s">
        <v>4052</v>
      </c>
      <c r="E2576" s="66" t="s">
        <v>25495</v>
      </c>
      <c r="F2576" s="307"/>
    </row>
    <row r="2577" spans="1:6" ht="75">
      <c r="A2577" s="66">
        <v>34805</v>
      </c>
      <c r="B2577" s="43" t="s">
        <v>18975</v>
      </c>
      <c r="C2577" s="66" t="s">
        <v>4051</v>
      </c>
      <c r="D2577" s="66" t="s">
        <v>4052</v>
      </c>
      <c r="E2577" s="66" t="s">
        <v>29907</v>
      </c>
      <c r="F2577" s="306"/>
    </row>
    <row r="2578" spans="1:6" ht="75">
      <c r="A2578" s="66">
        <v>34803</v>
      </c>
      <c r="B2578" s="43" t="s">
        <v>18976</v>
      </c>
      <c r="C2578" s="66" t="s">
        <v>4050</v>
      </c>
      <c r="D2578" s="66" t="s">
        <v>4052</v>
      </c>
      <c r="E2578" s="66" t="s">
        <v>29908</v>
      </c>
      <c r="F2578" s="307"/>
    </row>
    <row r="2579" spans="1:6" ht="75">
      <c r="A2579" s="66">
        <v>606</v>
      </c>
      <c r="B2579" s="43" t="s">
        <v>18977</v>
      </c>
      <c r="C2579" s="66" t="s">
        <v>4051</v>
      </c>
      <c r="D2579" s="66" t="s">
        <v>4052</v>
      </c>
      <c r="E2579" s="66" t="s">
        <v>29909</v>
      </c>
      <c r="F2579" s="306"/>
    </row>
    <row r="2580" spans="1:6" ht="75">
      <c r="A2580" s="66">
        <v>11227</v>
      </c>
      <c r="B2580" s="43" t="s">
        <v>18978</v>
      </c>
      <c r="C2580" s="66" t="s">
        <v>4050</v>
      </c>
      <c r="D2580" s="66" t="s">
        <v>4052</v>
      </c>
      <c r="E2580" s="66" t="s">
        <v>29910</v>
      </c>
      <c r="F2580" s="307"/>
    </row>
    <row r="2581" spans="1:6" ht="75">
      <c r="A2581" s="66">
        <v>11193</v>
      </c>
      <c r="B2581" s="43" t="s">
        <v>18979</v>
      </c>
      <c r="C2581" s="66" t="s">
        <v>4051</v>
      </c>
      <c r="D2581" s="66" t="s">
        <v>4052</v>
      </c>
      <c r="E2581" s="66" t="s">
        <v>29911</v>
      </c>
      <c r="F2581" s="306"/>
    </row>
    <row r="2582" spans="1:6" ht="60">
      <c r="A2582" s="66">
        <v>11194</v>
      </c>
      <c r="B2582" s="43" t="s">
        <v>18980</v>
      </c>
      <c r="C2582" s="66" t="s">
        <v>4051</v>
      </c>
      <c r="D2582" s="66" t="s">
        <v>4052</v>
      </c>
      <c r="E2582" s="66" t="s">
        <v>29912</v>
      </c>
      <c r="F2582" s="307"/>
    </row>
    <row r="2583" spans="1:6" ht="75">
      <c r="A2583" s="66">
        <v>605</v>
      </c>
      <c r="B2583" s="43" t="s">
        <v>18981</v>
      </c>
      <c r="C2583" s="66" t="s">
        <v>4051</v>
      </c>
      <c r="D2583" s="66" t="s">
        <v>4052</v>
      </c>
      <c r="E2583" s="66" t="s">
        <v>29913</v>
      </c>
      <c r="F2583" s="306"/>
    </row>
    <row r="2584" spans="1:6" ht="75">
      <c r="A2584" s="66">
        <v>11197</v>
      </c>
      <c r="B2584" s="43" t="s">
        <v>18982</v>
      </c>
      <c r="C2584" s="66" t="s">
        <v>4050</v>
      </c>
      <c r="D2584" s="66" t="s">
        <v>4052</v>
      </c>
      <c r="E2584" s="66" t="s">
        <v>29914</v>
      </c>
      <c r="F2584" s="307"/>
    </row>
    <row r="2585" spans="1:6" ht="120">
      <c r="A2585" s="66">
        <v>40659</v>
      </c>
      <c r="B2585" s="43" t="s">
        <v>18983</v>
      </c>
      <c r="C2585" s="66" t="s">
        <v>4051</v>
      </c>
      <c r="D2585" s="66" t="s">
        <v>4052</v>
      </c>
      <c r="E2585" s="66" t="s">
        <v>29915</v>
      </c>
      <c r="F2585" s="306"/>
    </row>
    <row r="2586" spans="1:6" ht="120">
      <c r="A2586" s="66">
        <v>40660</v>
      </c>
      <c r="B2586" s="43" t="s">
        <v>18984</v>
      </c>
      <c r="C2586" s="66" t="s">
        <v>4051</v>
      </c>
      <c r="D2586" s="66" t="s">
        <v>4052</v>
      </c>
      <c r="E2586" s="66" t="s">
        <v>29916</v>
      </c>
      <c r="F2586" s="307"/>
    </row>
    <row r="2587" spans="1:6" ht="120">
      <c r="A2587" s="66">
        <v>40661</v>
      </c>
      <c r="B2587" s="43" t="s">
        <v>18985</v>
      </c>
      <c r="C2587" s="66" t="s">
        <v>4051</v>
      </c>
      <c r="D2587" s="66" t="s">
        <v>4052</v>
      </c>
      <c r="E2587" s="66" t="s">
        <v>29917</v>
      </c>
      <c r="F2587" s="306"/>
    </row>
    <row r="2588" spans="1:6" ht="120">
      <c r="A2588" s="66">
        <v>3421</v>
      </c>
      <c r="B2588" s="43" t="s">
        <v>18986</v>
      </c>
      <c r="C2588" s="66" t="s">
        <v>4051</v>
      </c>
      <c r="D2588" s="66" t="s">
        <v>4052</v>
      </c>
      <c r="E2588" s="66" t="s">
        <v>29918</v>
      </c>
      <c r="F2588" s="307"/>
    </row>
    <row r="2589" spans="1:6" ht="45">
      <c r="A2589" s="66">
        <v>599</v>
      </c>
      <c r="B2589" s="43" t="s">
        <v>18987</v>
      </c>
      <c r="C2589" s="66" t="s">
        <v>4051</v>
      </c>
      <c r="D2589" s="66" t="s">
        <v>4052</v>
      </c>
      <c r="E2589" s="66" t="s">
        <v>29919</v>
      </c>
      <c r="F2589" s="306"/>
    </row>
    <row r="2590" spans="1:6" ht="45">
      <c r="A2590" s="66">
        <v>34380</v>
      </c>
      <c r="B2590" s="43" t="s">
        <v>18988</v>
      </c>
      <c r="C2590" s="66" t="s">
        <v>4050</v>
      </c>
      <c r="D2590" s="66" t="s">
        <v>4052</v>
      </c>
      <c r="E2590" s="66" t="s">
        <v>29920</v>
      </c>
      <c r="F2590" s="307"/>
    </row>
    <row r="2591" spans="1:6" ht="45">
      <c r="A2591" s="66">
        <v>34381</v>
      </c>
      <c r="B2591" s="43" t="s">
        <v>18989</v>
      </c>
      <c r="C2591" s="66" t="s">
        <v>4050</v>
      </c>
      <c r="D2591" s="66" t="s">
        <v>4052</v>
      </c>
      <c r="E2591" s="66" t="s">
        <v>29921</v>
      </c>
      <c r="F2591" s="306"/>
    </row>
    <row r="2592" spans="1:6" ht="45">
      <c r="A2592" s="66">
        <v>601</v>
      </c>
      <c r="B2592" s="43" t="s">
        <v>18989</v>
      </c>
      <c r="C2592" s="66" t="s">
        <v>4051</v>
      </c>
      <c r="D2592" s="66" t="s">
        <v>4052</v>
      </c>
      <c r="E2592" s="66" t="s">
        <v>29922</v>
      </c>
      <c r="F2592" s="307"/>
    </row>
    <row r="2593" spans="1:6" ht="105">
      <c r="A2593" s="66">
        <v>3423</v>
      </c>
      <c r="B2593" s="43" t="s">
        <v>18990</v>
      </c>
      <c r="C2593" s="66" t="s">
        <v>4051</v>
      </c>
      <c r="D2593" s="66" t="s">
        <v>4052</v>
      </c>
      <c r="E2593" s="66" t="s">
        <v>29923</v>
      </c>
      <c r="F2593" s="306"/>
    </row>
    <row r="2594" spans="1:6" ht="60">
      <c r="A2594" s="66">
        <v>34797</v>
      </c>
      <c r="B2594" s="43" t="s">
        <v>18991</v>
      </c>
      <c r="C2594" s="66" t="s">
        <v>4050</v>
      </c>
      <c r="D2594" s="66" t="s">
        <v>4052</v>
      </c>
      <c r="E2594" s="66" t="s">
        <v>24473</v>
      </c>
      <c r="F2594" s="307"/>
    </row>
    <row r="2595" spans="1:6" ht="60">
      <c r="A2595" s="66">
        <v>624</v>
      </c>
      <c r="B2595" s="43" t="s">
        <v>18992</v>
      </c>
      <c r="C2595" s="66" t="s">
        <v>4051</v>
      </c>
      <c r="D2595" s="66" t="s">
        <v>4052</v>
      </c>
      <c r="E2595" s="66" t="s">
        <v>29924</v>
      </c>
      <c r="F2595" s="306"/>
    </row>
    <row r="2596" spans="1:6" ht="60">
      <c r="A2596" s="66">
        <v>623</v>
      </c>
      <c r="B2596" s="43" t="s">
        <v>18993</v>
      </c>
      <c r="C2596" s="66" t="s">
        <v>4051</v>
      </c>
      <c r="D2596" s="66" t="s">
        <v>4052</v>
      </c>
      <c r="E2596" s="66" t="s">
        <v>29925</v>
      </c>
      <c r="F2596" s="307"/>
    </row>
    <row r="2597" spans="1:6">
      <c r="A2597" s="66">
        <v>25964</v>
      </c>
      <c r="B2597" s="43" t="s">
        <v>18994</v>
      </c>
      <c r="C2597" s="66" t="s">
        <v>4048</v>
      </c>
      <c r="D2597" s="66" t="s">
        <v>2496</v>
      </c>
      <c r="E2597" s="66" t="s">
        <v>20443</v>
      </c>
      <c r="F2597" s="306"/>
    </row>
    <row r="2598" spans="1:6">
      <c r="A2598" s="66">
        <v>41077</v>
      </c>
      <c r="B2598" s="43" t="s">
        <v>18995</v>
      </c>
      <c r="C2598" s="66" t="s">
        <v>4059</v>
      </c>
      <c r="D2598" s="66" t="s">
        <v>2496</v>
      </c>
      <c r="E2598" s="66" t="s">
        <v>29926</v>
      </c>
      <c r="F2598" s="307"/>
    </row>
    <row r="2599" spans="1:6" ht="30">
      <c r="A2599" s="66">
        <v>20159</v>
      </c>
      <c r="B2599" s="43" t="s">
        <v>18996</v>
      </c>
      <c r="C2599" s="66" t="s">
        <v>4050</v>
      </c>
      <c r="D2599" s="66" t="s">
        <v>2496</v>
      </c>
      <c r="E2599" s="66" t="s">
        <v>29927</v>
      </c>
      <c r="F2599" s="306"/>
    </row>
    <row r="2600" spans="1:6" ht="30">
      <c r="A2600" s="66">
        <v>37963</v>
      </c>
      <c r="B2600" s="43" t="s">
        <v>18997</v>
      </c>
      <c r="C2600" s="66" t="s">
        <v>4050</v>
      </c>
      <c r="D2600" s="66" t="s">
        <v>2496</v>
      </c>
      <c r="E2600" s="66" t="s">
        <v>14907</v>
      </c>
      <c r="F2600" s="307"/>
    </row>
    <row r="2601" spans="1:6" ht="30">
      <c r="A2601" s="66">
        <v>37964</v>
      </c>
      <c r="B2601" s="43" t="s">
        <v>18998</v>
      </c>
      <c r="C2601" s="66" t="s">
        <v>4050</v>
      </c>
      <c r="D2601" s="66" t="s">
        <v>2496</v>
      </c>
      <c r="E2601" s="66" t="s">
        <v>8717</v>
      </c>
      <c r="F2601" s="306"/>
    </row>
    <row r="2602" spans="1:6" ht="30">
      <c r="A2602" s="66">
        <v>37965</v>
      </c>
      <c r="B2602" s="43" t="s">
        <v>18999</v>
      </c>
      <c r="C2602" s="66" t="s">
        <v>4050</v>
      </c>
      <c r="D2602" s="66" t="s">
        <v>2496</v>
      </c>
      <c r="E2602" s="66" t="s">
        <v>12565</v>
      </c>
      <c r="F2602" s="307"/>
    </row>
    <row r="2603" spans="1:6" ht="30">
      <c r="A2603" s="66">
        <v>37966</v>
      </c>
      <c r="B2603" s="43" t="s">
        <v>19000</v>
      </c>
      <c r="C2603" s="66" t="s">
        <v>4050</v>
      </c>
      <c r="D2603" s="66" t="s">
        <v>2496</v>
      </c>
      <c r="E2603" s="66" t="s">
        <v>13917</v>
      </c>
      <c r="F2603" s="306"/>
    </row>
    <row r="2604" spans="1:6" ht="30">
      <c r="A2604" s="66">
        <v>37967</v>
      </c>
      <c r="B2604" s="43" t="s">
        <v>19001</v>
      </c>
      <c r="C2604" s="66" t="s">
        <v>4050</v>
      </c>
      <c r="D2604" s="66" t="s">
        <v>2496</v>
      </c>
      <c r="E2604" s="66" t="s">
        <v>29928</v>
      </c>
      <c r="F2604" s="307"/>
    </row>
    <row r="2605" spans="1:6" ht="30">
      <c r="A2605" s="66">
        <v>37968</v>
      </c>
      <c r="B2605" s="43" t="s">
        <v>19002</v>
      </c>
      <c r="C2605" s="66" t="s">
        <v>4050</v>
      </c>
      <c r="D2605" s="66" t="s">
        <v>2496</v>
      </c>
      <c r="E2605" s="66" t="s">
        <v>29929</v>
      </c>
      <c r="F2605" s="306"/>
    </row>
    <row r="2606" spans="1:6" ht="30">
      <c r="A2606" s="66">
        <v>37969</v>
      </c>
      <c r="B2606" s="43" t="s">
        <v>19003</v>
      </c>
      <c r="C2606" s="66" t="s">
        <v>4050</v>
      </c>
      <c r="D2606" s="66" t="s">
        <v>2496</v>
      </c>
      <c r="E2606" s="66" t="s">
        <v>29930</v>
      </c>
      <c r="F2606" s="307"/>
    </row>
    <row r="2607" spans="1:6" ht="30">
      <c r="A2607" s="66">
        <v>37970</v>
      </c>
      <c r="B2607" s="43" t="s">
        <v>19004</v>
      </c>
      <c r="C2607" s="66" t="s">
        <v>4050</v>
      </c>
      <c r="D2607" s="66" t="s">
        <v>2496</v>
      </c>
      <c r="E2607" s="66" t="s">
        <v>29931</v>
      </c>
      <c r="F2607" s="306"/>
    </row>
    <row r="2608" spans="1:6" ht="30">
      <c r="A2608" s="66">
        <v>21118</v>
      </c>
      <c r="B2608" s="43" t="s">
        <v>19005</v>
      </c>
      <c r="C2608" s="66" t="s">
        <v>4050</v>
      </c>
      <c r="D2608" s="66" t="s">
        <v>4049</v>
      </c>
      <c r="E2608" s="66" t="s">
        <v>12132</v>
      </c>
      <c r="F2608" s="307"/>
    </row>
    <row r="2609" spans="1:6" ht="30">
      <c r="A2609" s="66">
        <v>37956</v>
      </c>
      <c r="B2609" s="43" t="s">
        <v>19006</v>
      </c>
      <c r="C2609" s="66" t="s">
        <v>4050</v>
      </c>
      <c r="D2609" s="66" t="s">
        <v>2496</v>
      </c>
      <c r="E2609" s="66" t="s">
        <v>8397</v>
      </c>
      <c r="F2609" s="306"/>
    </row>
    <row r="2610" spans="1:6" ht="30">
      <c r="A2610" s="66">
        <v>37957</v>
      </c>
      <c r="B2610" s="43" t="s">
        <v>19007</v>
      </c>
      <c r="C2610" s="66" t="s">
        <v>4050</v>
      </c>
      <c r="D2610" s="66" t="s">
        <v>2496</v>
      </c>
      <c r="E2610" s="66" t="s">
        <v>8129</v>
      </c>
      <c r="F2610" s="307"/>
    </row>
    <row r="2611" spans="1:6" ht="30">
      <c r="A2611" s="66">
        <v>37958</v>
      </c>
      <c r="B2611" s="43" t="s">
        <v>19008</v>
      </c>
      <c r="C2611" s="66" t="s">
        <v>4050</v>
      </c>
      <c r="D2611" s="66" t="s">
        <v>2496</v>
      </c>
      <c r="E2611" s="66" t="s">
        <v>13917</v>
      </c>
      <c r="F2611" s="306"/>
    </row>
    <row r="2612" spans="1:6" ht="30">
      <c r="A2612" s="66">
        <v>37959</v>
      </c>
      <c r="B2612" s="43" t="s">
        <v>19009</v>
      </c>
      <c r="C2612" s="66" t="s">
        <v>4050</v>
      </c>
      <c r="D2612" s="66" t="s">
        <v>2496</v>
      </c>
      <c r="E2612" s="66" t="s">
        <v>29928</v>
      </c>
      <c r="F2612" s="307"/>
    </row>
    <row r="2613" spans="1:6" ht="30">
      <c r="A2613" s="66">
        <v>37960</v>
      </c>
      <c r="B2613" s="43" t="s">
        <v>19010</v>
      </c>
      <c r="C2613" s="66" t="s">
        <v>4050</v>
      </c>
      <c r="D2613" s="66" t="s">
        <v>2496</v>
      </c>
      <c r="E2613" s="66" t="s">
        <v>29932</v>
      </c>
      <c r="F2613" s="306"/>
    </row>
    <row r="2614" spans="1:6" ht="30">
      <c r="A2614" s="66">
        <v>37961</v>
      </c>
      <c r="B2614" s="43" t="s">
        <v>19011</v>
      </c>
      <c r="C2614" s="66" t="s">
        <v>4050</v>
      </c>
      <c r="D2614" s="66" t="s">
        <v>2496</v>
      </c>
      <c r="E2614" s="66" t="s">
        <v>24815</v>
      </c>
      <c r="F2614" s="307"/>
    </row>
    <row r="2615" spans="1:6" ht="30">
      <c r="A2615" s="66">
        <v>37962</v>
      </c>
      <c r="B2615" s="43" t="s">
        <v>19012</v>
      </c>
      <c r="C2615" s="66" t="s">
        <v>4050</v>
      </c>
      <c r="D2615" s="66" t="s">
        <v>2496</v>
      </c>
      <c r="E2615" s="66" t="s">
        <v>29933</v>
      </c>
      <c r="F2615" s="306"/>
    </row>
    <row r="2616" spans="1:6" ht="45">
      <c r="A2616" s="66">
        <v>3533</v>
      </c>
      <c r="B2616" s="43" t="s">
        <v>19013</v>
      </c>
      <c r="C2616" s="66" t="s">
        <v>4050</v>
      </c>
      <c r="D2616" s="66" t="s">
        <v>2496</v>
      </c>
      <c r="E2616" s="66" t="s">
        <v>8580</v>
      </c>
      <c r="F2616" s="307"/>
    </row>
    <row r="2617" spans="1:6" ht="45">
      <c r="A2617" s="66">
        <v>3538</v>
      </c>
      <c r="B2617" s="43" t="s">
        <v>19014</v>
      </c>
      <c r="C2617" s="66" t="s">
        <v>4050</v>
      </c>
      <c r="D2617" s="66" t="s">
        <v>2496</v>
      </c>
      <c r="E2617" s="66" t="s">
        <v>8372</v>
      </c>
      <c r="F2617" s="306"/>
    </row>
    <row r="2618" spans="1:6" ht="45">
      <c r="A2618" s="66">
        <v>3497</v>
      </c>
      <c r="B2618" s="43" t="s">
        <v>19015</v>
      </c>
      <c r="C2618" s="66" t="s">
        <v>4050</v>
      </c>
      <c r="D2618" s="66" t="s">
        <v>2496</v>
      </c>
      <c r="E2618" s="66" t="s">
        <v>14499</v>
      </c>
      <c r="F2618" s="307"/>
    </row>
    <row r="2619" spans="1:6" ht="30">
      <c r="A2619" s="66">
        <v>3498</v>
      </c>
      <c r="B2619" s="43" t="s">
        <v>19016</v>
      </c>
      <c r="C2619" s="66" t="s">
        <v>4050</v>
      </c>
      <c r="D2619" s="66" t="s">
        <v>2496</v>
      </c>
      <c r="E2619" s="66" t="s">
        <v>12305</v>
      </c>
      <c r="F2619" s="306"/>
    </row>
    <row r="2620" spans="1:6" ht="30">
      <c r="A2620" s="66">
        <v>3496</v>
      </c>
      <c r="B2620" s="43" t="s">
        <v>19017</v>
      </c>
      <c r="C2620" s="66" t="s">
        <v>4050</v>
      </c>
      <c r="D2620" s="66" t="s">
        <v>2496</v>
      </c>
      <c r="E2620" s="66" t="s">
        <v>14137</v>
      </c>
      <c r="F2620" s="307"/>
    </row>
    <row r="2621" spans="1:6" ht="30">
      <c r="A2621" s="66">
        <v>38429</v>
      </c>
      <c r="B2621" s="43" t="s">
        <v>19018</v>
      </c>
      <c r="C2621" s="66" t="s">
        <v>4050</v>
      </c>
      <c r="D2621" s="66" t="s">
        <v>2496</v>
      </c>
      <c r="E2621" s="66" t="s">
        <v>10345</v>
      </c>
      <c r="F2621" s="306"/>
    </row>
    <row r="2622" spans="1:6" ht="30">
      <c r="A2622" s="66">
        <v>38431</v>
      </c>
      <c r="B2622" s="43" t="s">
        <v>19019</v>
      </c>
      <c r="C2622" s="66" t="s">
        <v>4050</v>
      </c>
      <c r="D2622" s="66" t="s">
        <v>2496</v>
      </c>
      <c r="E2622" s="66" t="s">
        <v>13749</v>
      </c>
      <c r="F2622" s="307"/>
    </row>
    <row r="2623" spans="1:6" ht="30">
      <c r="A2623" s="66">
        <v>38430</v>
      </c>
      <c r="B2623" s="43" t="s">
        <v>19020</v>
      </c>
      <c r="C2623" s="66" t="s">
        <v>4050</v>
      </c>
      <c r="D2623" s="66" t="s">
        <v>2496</v>
      </c>
      <c r="E2623" s="66" t="s">
        <v>10814</v>
      </c>
      <c r="F2623" s="306"/>
    </row>
    <row r="2624" spans="1:6" ht="30">
      <c r="A2624" s="66">
        <v>36348</v>
      </c>
      <c r="B2624" s="43" t="s">
        <v>19021</v>
      </c>
      <c r="C2624" s="66" t="s">
        <v>4050</v>
      </c>
      <c r="D2624" s="66" t="s">
        <v>4052</v>
      </c>
      <c r="E2624" s="66" t="s">
        <v>24608</v>
      </c>
      <c r="F2624" s="307"/>
    </row>
    <row r="2625" spans="1:6" ht="30">
      <c r="A2625" s="66">
        <v>36349</v>
      </c>
      <c r="B2625" s="43" t="s">
        <v>19022</v>
      </c>
      <c r="C2625" s="66" t="s">
        <v>4050</v>
      </c>
      <c r="D2625" s="66" t="s">
        <v>4052</v>
      </c>
      <c r="E2625" s="66" t="s">
        <v>8098</v>
      </c>
      <c r="F2625" s="306"/>
    </row>
    <row r="2626" spans="1:6" ht="30">
      <c r="A2626" s="66">
        <v>38433</v>
      </c>
      <c r="B2626" s="43" t="s">
        <v>19023</v>
      </c>
      <c r="C2626" s="66" t="s">
        <v>4050</v>
      </c>
      <c r="D2626" s="66" t="s">
        <v>4052</v>
      </c>
      <c r="E2626" s="66" t="s">
        <v>8782</v>
      </c>
      <c r="F2626" s="307"/>
    </row>
    <row r="2627" spans="1:6" ht="30">
      <c r="A2627" s="66">
        <v>38440</v>
      </c>
      <c r="B2627" s="43" t="s">
        <v>19024</v>
      </c>
      <c r="C2627" s="66" t="s">
        <v>4050</v>
      </c>
      <c r="D2627" s="66" t="s">
        <v>4052</v>
      </c>
      <c r="E2627" s="66" t="s">
        <v>29934</v>
      </c>
      <c r="F2627" s="306"/>
    </row>
    <row r="2628" spans="1:6" ht="30">
      <c r="A2628" s="66">
        <v>36359</v>
      </c>
      <c r="B2628" s="43" t="s">
        <v>19025</v>
      </c>
      <c r="C2628" s="66" t="s">
        <v>4050</v>
      </c>
      <c r="D2628" s="66" t="s">
        <v>4052</v>
      </c>
      <c r="E2628" s="66" t="s">
        <v>13838</v>
      </c>
      <c r="F2628" s="307"/>
    </row>
    <row r="2629" spans="1:6" ht="30">
      <c r="A2629" s="66">
        <v>36360</v>
      </c>
      <c r="B2629" s="43" t="s">
        <v>19026</v>
      </c>
      <c r="C2629" s="66" t="s">
        <v>4050</v>
      </c>
      <c r="D2629" s="66" t="s">
        <v>4052</v>
      </c>
      <c r="E2629" s="66" t="s">
        <v>12079</v>
      </c>
      <c r="F2629" s="306"/>
    </row>
    <row r="2630" spans="1:6" ht="30">
      <c r="A2630" s="66">
        <v>38434</v>
      </c>
      <c r="B2630" s="43" t="s">
        <v>19027</v>
      </c>
      <c r="C2630" s="66" t="s">
        <v>4050</v>
      </c>
      <c r="D2630" s="66" t="s">
        <v>4052</v>
      </c>
      <c r="E2630" s="66" t="s">
        <v>8374</v>
      </c>
      <c r="F2630" s="307"/>
    </row>
    <row r="2631" spans="1:6" ht="30">
      <c r="A2631" s="66">
        <v>38435</v>
      </c>
      <c r="B2631" s="43" t="s">
        <v>19028</v>
      </c>
      <c r="C2631" s="66" t="s">
        <v>4050</v>
      </c>
      <c r="D2631" s="66" t="s">
        <v>4052</v>
      </c>
      <c r="E2631" s="66" t="s">
        <v>22587</v>
      </c>
      <c r="F2631" s="306"/>
    </row>
    <row r="2632" spans="1:6" ht="30">
      <c r="A2632" s="66">
        <v>38436</v>
      </c>
      <c r="B2632" s="43" t="s">
        <v>19029</v>
      </c>
      <c r="C2632" s="66" t="s">
        <v>4050</v>
      </c>
      <c r="D2632" s="66" t="s">
        <v>4052</v>
      </c>
      <c r="E2632" s="66" t="s">
        <v>27708</v>
      </c>
      <c r="F2632" s="307"/>
    </row>
    <row r="2633" spans="1:6" ht="30">
      <c r="A2633" s="66">
        <v>38437</v>
      </c>
      <c r="B2633" s="43" t="s">
        <v>19030</v>
      </c>
      <c r="C2633" s="66" t="s">
        <v>4050</v>
      </c>
      <c r="D2633" s="66" t="s">
        <v>4052</v>
      </c>
      <c r="E2633" s="66" t="s">
        <v>23593</v>
      </c>
      <c r="F2633" s="306"/>
    </row>
    <row r="2634" spans="1:6" ht="30">
      <c r="A2634" s="66">
        <v>38438</v>
      </c>
      <c r="B2634" s="43" t="s">
        <v>19031</v>
      </c>
      <c r="C2634" s="66" t="s">
        <v>4050</v>
      </c>
      <c r="D2634" s="66" t="s">
        <v>4052</v>
      </c>
      <c r="E2634" s="66" t="s">
        <v>25611</v>
      </c>
      <c r="F2634" s="307"/>
    </row>
    <row r="2635" spans="1:6" ht="30">
      <c r="A2635" s="66">
        <v>38439</v>
      </c>
      <c r="B2635" s="43" t="s">
        <v>19032</v>
      </c>
      <c r="C2635" s="66" t="s">
        <v>4050</v>
      </c>
      <c r="D2635" s="66" t="s">
        <v>4052</v>
      </c>
      <c r="E2635" s="66" t="s">
        <v>14498</v>
      </c>
      <c r="F2635" s="306"/>
    </row>
    <row r="2636" spans="1:6" ht="45">
      <c r="A2636" s="66">
        <v>10836</v>
      </c>
      <c r="B2636" s="43" t="s">
        <v>19033</v>
      </c>
      <c r="C2636" s="66" t="s">
        <v>4050</v>
      </c>
      <c r="D2636" s="66" t="s">
        <v>2496</v>
      </c>
      <c r="E2636" s="66" t="s">
        <v>22208</v>
      </c>
      <c r="F2636" s="307"/>
    </row>
    <row r="2637" spans="1:6" ht="30">
      <c r="A2637" s="66">
        <v>20128</v>
      </c>
      <c r="B2637" s="43" t="s">
        <v>19034</v>
      </c>
      <c r="C2637" s="66" t="s">
        <v>4050</v>
      </c>
      <c r="D2637" s="66" t="s">
        <v>2496</v>
      </c>
      <c r="E2637" s="66" t="s">
        <v>24704</v>
      </c>
      <c r="F2637" s="306"/>
    </row>
    <row r="2638" spans="1:6" ht="30">
      <c r="A2638" s="66">
        <v>20131</v>
      </c>
      <c r="B2638" s="43" t="s">
        <v>19035</v>
      </c>
      <c r="C2638" s="66" t="s">
        <v>4050</v>
      </c>
      <c r="D2638" s="66" t="s">
        <v>2496</v>
      </c>
      <c r="E2638" s="66" t="s">
        <v>25370</v>
      </c>
      <c r="F2638" s="307"/>
    </row>
    <row r="2639" spans="1:6" ht="45">
      <c r="A2639" s="66">
        <v>3521</v>
      </c>
      <c r="B2639" s="43" t="s">
        <v>19036</v>
      </c>
      <c r="C2639" s="66" t="s">
        <v>4050</v>
      </c>
      <c r="D2639" s="66" t="s">
        <v>2496</v>
      </c>
      <c r="E2639" s="66" t="s">
        <v>13802</v>
      </c>
      <c r="F2639" s="306"/>
    </row>
    <row r="2640" spans="1:6" ht="45">
      <c r="A2640" s="66">
        <v>3531</v>
      </c>
      <c r="B2640" s="43" t="s">
        <v>19037</v>
      </c>
      <c r="C2640" s="66" t="s">
        <v>4050</v>
      </c>
      <c r="D2640" s="66" t="s">
        <v>2496</v>
      </c>
      <c r="E2640" s="66" t="s">
        <v>9058</v>
      </c>
      <c r="F2640" s="307"/>
    </row>
    <row r="2641" spans="1:6" ht="45">
      <c r="A2641" s="66">
        <v>3522</v>
      </c>
      <c r="B2641" s="43" t="s">
        <v>19038</v>
      </c>
      <c r="C2641" s="66" t="s">
        <v>4050</v>
      </c>
      <c r="D2641" s="66" t="s">
        <v>2496</v>
      </c>
      <c r="E2641" s="66" t="s">
        <v>7687</v>
      </c>
      <c r="F2641" s="306"/>
    </row>
    <row r="2642" spans="1:6" ht="45">
      <c r="A2642" s="66">
        <v>3527</v>
      </c>
      <c r="B2642" s="43" t="s">
        <v>19039</v>
      </c>
      <c r="C2642" s="66" t="s">
        <v>4050</v>
      </c>
      <c r="D2642" s="66" t="s">
        <v>2496</v>
      </c>
      <c r="E2642" s="66" t="s">
        <v>14001</v>
      </c>
      <c r="F2642" s="307"/>
    </row>
    <row r="2643" spans="1:6" ht="45">
      <c r="A2643" s="66">
        <v>10835</v>
      </c>
      <c r="B2643" s="43" t="s">
        <v>19040</v>
      </c>
      <c r="C2643" s="66" t="s">
        <v>4050</v>
      </c>
      <c r="D2643" s="66" t="s">
        <v>2496</v>
      </c>
      <c r="E2643" s="66" t="s">
        <v>12053</v>
      </c>
      <c r="F2643" s="306"/>
    </row>
    <row r="2644" spans="1:6" ht="30">
      <c r="A2644" s="66">
        <v>3475</v>
      </c>
      <c r="B2644" s="43" t="s">
        <v>19041</v>
      </c>
      <c r="C2644" s="66" t="s">
        <v>4050</v>
      </c>
      <c r="D2644" s="66" t="s">
        <v>2496</v>
      </c>
      <c r="E2644" s="66" t="s">
        <v>12062</v>
      </c>
      <c r="F2644" s="307"/>
    </row>
    <row r="2645" spans="1:6" ht="30">
      <c r="A2645" s="66">
        <v>3485</v>
      </c>
      <c r="B2645" s="43" t="s">
        <v>19042</v>
      </c>
      <c r="C2645" s="66" t="s">
        <v>4050</v>
      </c>
      <c r="D2645" s="66" t="s">
        <v>2496</v>
      </c>
      <c r="E2645" s="66" t="s">
        <v>13703</v>
      </c>
      <c r="F2645" s="306"/>
    </row>
    <row r="2646" spans="1:6" ht="30">
      <c r="A2646" s="66">
        <v>3534</v>
      </c>
      <c r="B2646" s="43" t="s">
        <v>19043</v>
      </c>
      <c r="C2646" s="66" t="s">
        <v>4050</v>
      </c>
      <c r="D2646" s="66" t="s">
        <v>2496</v>
      </c>
      <c r="E2646" s="66" t="s">
        <v>13753</v>
      </c>
      <c r="F2646" s="307"/>
    </row>
    <row r="2647" spans="1:6" ht="30">
      <c r="A2647" s="66">
        <v>3543</v>
      </c>
      <c r="B2647" s="43" t="s">
        <v>19044</v>
      </c>
      <c r="C2647" s="66" t="s">
        <v>4050</v>
      </c>
      <c r="D2647" s="66" t="s">
        <v>2496</v>
      </c>
      <c r="E2647" s="66" t="s">
        <v>13740</v>
      </c>
      <c r="F2647" s="306"/>
    </row>
    <row r="2648" spans="1:6" ht="30">
      <c r="A2648" s="66">
        <v>3482</v>
      </c>
      <c r="B2648" s="43" t="s">
        <v>19045</v>
      </c>
      <c r="C2648" s="66" t="s">
        <v>4050</v>
      </c>
      <c r="D2648" s="66" t="s">
        <v>2496</v>
      </c>
      <c r="E2648" s="66" t="s">
        <v>23729</v>
      </c>
      <c r="F2648" s="307"/>
    </row>
    <row r="2649" spans="1:6" ht="30">
      <c r="A2649" s="66">
        <v>3505</v>
      </c>
      <c r="B2649" s="43" t="s">
        <v>19046</v>
      </c>
      <c r="C2649" s="66" t="s">
        <v>4050</v>
      </c>
      <c r="D2649" s="66" t="s">
        <v>2496</v>
      </c>
      <c r="E2649" s="66" t="s">
        <v>8858</v>
      </c>
      <c r="F2649" s="306"/>
    </row>
    <row r="2650" spans="1:6" ht="30">
      <c r="A2650" s="66">
        <v>3516</v>
      </c>
      <c r="B2650" s="43" t="s">
        <v>19047</v>
      </c>
      <c r="C2650" s="66" t="s">
        <v>4050</v>
      </c>
      <c r="D2650" s="66" t="s">
        <v>2496</v>
      </c>
      <c r="E2650" s="66" t="s">
        <v>14130</v>
      </c>
      <c r="F2650" s="307"/>
    </row>
    <row r="2651" spans="1:6" ht="30">
      <c r="A2651" s="66">
        <v>3517</v>
      </c>
      <c r="B2651" s="43" t="s">
        <v>19048</v>
      </c>
      <c r="C2651" s="66" t="s">
        <v>4050</v>
      </c>
      <c r="D2651" s="66" t="s">
        <v>2496</v>
      </c>
      <c r="E2651" s="66" t="s">
        <v>13442</v>
      </c>
      <c r="F2651" s="306"/>
    </row>
    <row r="2652" spans="1:6" ht="45">
      <c r="A2652" s="66">
        <v>3515</v>
      </c>
      <c r="B2652" s="43" t="s">
        <v>19049</v>
      </c>
      <c r="C2652" s="66" t="s">
        <v>4050</v>
      </c>
      <c r="D2652" s="66" t="s">
        <v>2496</v>
      </c>
      <c r="E2652" s="66" t="s">
        <v>9821</v>
      </c>
      <c r="F2652" s="307"/>
    </row>
    <row r="2653" spans="1:6" ht="45">
      <c r="A2653" s="66">
        <v>20147</v>
      </c>
      <c r="B2653" s="43" t="s">
        <v>19050</v>
      </c>
      <c r="C2653" s="66" t="s">
        <v>4050</v>
      </c>
      <c r="D2653" s="66" t="s">
        <v>2496</v>
      </c>
      <c r="E2653" s="66" t="s">
        <v>7696</v>
      </c>
      <c r="F2653" s="306"/>
    </row>
    <row r="2654" spans="1:6" ht="45">
      <c r="A2654" s="66">
        <v>3524</v>
      </c>
      <c r="B2654" s="43" t="s">
        <v>19051</v>
      </c>
      <c r="C2654" s="66" t="s">
        <v>4050</v>
      </c>
      <c r="D2654" s="66" t="s">
        <v>2496</v>
      </c>
      <c r="E2654" s="66" t="s">
        <v>18928</v>
      </c>
      <c r="F2654" s="307"/>
    </row>
    <row r="2655" spans="1:6" ht="45">
      <c r="A2655" s="66">
        <v>3532</v>
      </c>
      <c r="B2655" s="43" t="s">
        <v>19052</v>
      </c>
      <c r="C2655" s="66" t="s">
        <v>4050</v>
      </c>
      <c r="D2655" s="66" t="s">
        <v>2496</v>
      </c>
      <c r="E2655" s="66" t="s">
        <v>10186</v>
      </c>
      <c r="F2655" s="306"/>
    </row>
    <row r="2656" spans="1:6" ht="30">
      <c r="A2656" s="66">
        <v>3528</v>
      </c>
      <c r="B2656" s="43" t="s">
        <v>19054</v>
      </c>
      <c r="C2656" s="66" t="s">
        <v>4050</v>
      </c>
      <c r="D2656" s="66" t="s">
        <v>2496</v>
      </c>
      <c r="E2656" s="66" t="s">
        <v>11506</v>
      </c>
      <c r="F2656" s="307"/>
    </row>
    <row r="2657" spans="1:6" ht="30">
      <c r="A2657" s="66">
        <v>37952</v>
      </c>
      <c r="B2657" s="43" t="s">
        <v>19055</v>
      </c>
      <c r="C2657" s="66" t="s">
        <v>4050</v>
      </c>
      <c r="D2657" s="66" t="s">
        <v>2496</v>
      </c>
      <c r="E2657" s="66" t="s">
        <v>22673</v>
      </c>
      <c r="F2657" s="306"/>
    </row>
    <row r="2658" spans="1:6" ht="30">
      <c r="A2658" s="66">
        <v>37951</v>
      </c>
      <c r="B2658" s="43" t="s">
        <v>19056</v>
      </c>
      <c r="C2658" s="66" t="s">
        <v>4050</v>
      </c>
      <c r="D2658" s="66" t="s">
        <v>2496</v>
      </c>
      <c r="E2658" s="66" t="s">
        <v>17901</v>
      </c>
      <c r="F2658" s="307"/>
    </row>
    <row r="2659" spans="1:6" ht="30">
      <c r="A2659" s="66">
        <v>3518</v>
      </c>
      <c r="B2659" s="43" t="s">
        <v>19057</v>
      </c>
      <c r="C2659" s="66" t="s">
        <v>4050</v>
      </c>
      <c r="D2659" s="66" t="s">
        <v>2496</v>
      </c>
      <c r="E2659" s="66" t="s">
        <v>7974</v>
      </c>
      <c r="F2659" s="306"/>
    </row>
    <row r="2660" spans="1:6" ht="30">
      <c r="A2660" s="66">
        <v>3519</v>
      </c>
      <c r="B2660" s="43" t="s">
        <v>19058</v>
      </c>
      <c r="C2660" s="66" t="s">
        <v>4050</v>
      </c>
      <c r="D2660" s="66" t="s">
        <v>2496</v>
      </c>
      <c r="E2660" s="66" t="s">
        <v>9884</v>
      </c>
      <c r="F2660" s="307"/>
    </row>
    <row r="2661" spans="1:6" ht="30">
      <c r="A2661" s="66">
        <v>3520</v>
      </c>
      <c r="B2661" s="43" t="s">
        <v>19059</v>
      </c>
      <c r="C2661" s="66" t="s">
        <v>4050</v>
      </c>
      <c r="D2661" s="66" t="s">
        <v>2496</v>
      </c>
      <c r="E2661" s="66" t="s">
        <v>25696</v>
      </c>
      <c r="F2661" s="306"/>
    </row>
    <row r="2662" spans="1:6" ht="30">
      <c r="A2662" s="66">
        <v>37950</v>
      </c>
      <c r="B2662" s="43" t="s">
        <v>19060</v>
      </c>
      <c r="C2662" s="66" t="s">
        <v>4050</v>
      </c>
      <c r="D2662" s="66" t="s">
        <v>2496</v>
      </c>
      <c r="E2662" s="66" t="s">
        <v>25370</v>
      </c>
      <c r="F2662" s="307"/>
    </row>
    <row r="2663" spans="1:6" ht="30">
      <c r="A2663" s="66">
        <v>37949</v>
      </c>
      <c r="B2663" s="43" t="s">
        <v>19061</v>
      </c>
      <c r="C2663" s="66" t="s">
        <v>4050</v>
      </c>
      <c r="D2663" s="66" t="s">
        <v>2496</v>
      </c>
      <c r="E2663" s="66" t="s">
        <v>22064</v>
      </c>
      <c r="F2663" s="306"/>
    </row>
    <row r="2664" spans="1:6" ht="30">
      <c r="A2664" s="66">
        <v>3526</v>
      </c>
      <c r="B2664" s="43" t="s">
        <v>19062</v>
      </c>
      <c r="C2664" s="66" t="s">
        <v>4050</v>
      </c>
      <c r="D2664" s="66" t="s">
        <v>2496</v>
      </c>
      <c r="E2664" s="66" t="s">
        <v>7685</v>
      </c>
      <c r="F2664" s="307"/>
    </row>
    <row r="2665" spans="1:6" ht="30">
      <c r="A2665" s="66">
        <v>3509</v>
      </c>
      <c r="B2665" s="43" t="s">
        <v>19063</v>
      </c>
      <c r="C2665" s="66" t="s">
        <v>4050</v>
      </c>
      <c r="D2665" s="66" t="s">
        <v>2496</v>
      </c>
      <c r="E2665" s="66" t="s">
        <v>26721</v>
      </c>
      <c r="F2665" s="306"/>
    </row>
    <row r="2666" spans="1:6" ht="30">
      <c r="A2666" s="66">
        <v>3530</v>
      </c>
      <c r="B2666" s="43" t="s">
        <v>19064</v>
      </c>
      <c r="C2666" s="66" t="s">
        <v>4050</v>
      </c>
      <c r="D2666" s="66" t="s">
        <v>2496</v>
      </c>
      <c r="E2666" s="66" t="s">
        <v>23968</v>
      </c>
      <c r="F2666" s="307"/>
    </row>
    <row r="2667" spans="1:6" ht="30">
      <c r="A2667" s="66">
        <v>3542</v>
      </c>
      <c r="B2667" s="43" t="s">
        <v>19065</v>
      </c>
      <c r="C2667" s="66" t="s">
        <v>4050</v>
      </c>
      <c r="D2667" s="66" t="s">
        <v>2496</v>
      </c>
      <c r="E2667" s="66" t="s">
        <v>13693</v>
      </c>
      <c r="F2667" s="306"/>
    </row>
    <row r="2668" spans="1:6" ht="30">
      <c r="A2668" s="66">
        <v>3529</v>
      </c>
      <c r="B2668" s="43" t="s">
        <v>19066</v>
      </c>
      <c r="C2668" s="66" t="s">
        <v>4050</v>
      </c>
      <c r="D2668" s="66" t="s">
        <v>2496</v>
      </c>
      <c r="E2668" s="66" t="s">
        <v>8687</v>
      </c>
      <c r="F2668" s="307"/>
    </row>
    <row r="2669" spans="1:6" ht="30">
      <c r="A2669" s="66">
        <v>3536</v>
      </c>
      <c r="B2669" s="43" t="s">
        <v>19067</v>
      </c>
      <c r="C2669" s="66" t="s">
        <v>4050</v>
      </c>
      <c r="D2669" s="66" t="s">
        <v>2496</v>
      </c>
      <c r="E2669" s="66" t="s">
        <v>8476</v>
      </c>
      <c r="F2669" s="306"/>
    </row>
    <row r="2670" spans="1:6" ht="30">
      <c r="A2670" s="66">
        <v>3535</v>
      </c>
      <c r="B2670" s="43" t="s">
        <v>19068</v>
      </c>
      <c r="C2670" s="66" t="s">
        <v>4050</v>
      </c>
      <c r="D2670" s="66" t="s">
        <v>2496</v>
      </c>
      <c r="E2670" s="66" t="s">
        <v>7692</v>
      </c>
      <c r="F2670" s="307"/>
    </row>
    <row r="2671" spans="1:6" ht="30">
      <c r="A2671" s="66">
        <v>3540</v>
      </c>
      <c r="B2671" s="43" t="s">
        <v>19069</v>
      </c>
      <c r="C2671" s="66" t="s">
        <v>4050</v>
      </c>
      <c r="D2671" s="66" t="s">
        <v>2496</v>
      </c>
      <c r="E2671" s="66" t="s">
        <v>8554</v>
      </c>
      <c r="F2671" s="306"/>
    </row>
    <row r="2672" spans="1:6" ht="30">
      <c r="A2672" s="66">
        <v>3539</v>
      </c>
      <c r="B2672" s="43" t="s">
        <v>19070</v>
      </c>
      <c r="C2672" s="66" t="s">
        <v>4050</v>
      </c>
      <c r="D2672" s="66" t="s">
        <v>2496</v>
      </c>
      <c r="E2672" s="66" t="s">
        <v>22475</v>
      </c>
      <c r="F2672" s="307"/>
    </row>
    <row r="2673" spans="1:6" ht="30">
      <c r="A2673" s="66">
        <v>3513</v>
      </c>
      <c r="B2673" s="43" t="s">
        <v>19071</v>
      </c>
      <c r="C2673" s="66" t="s">
        <v>4050</v>
      </c>
      <c r="D2673" s="66" t="s">
        <v>2496</v>
      </c>
      <c r="E2673" s="66" t="s">
        <v>23969</v>
      </c>
      <c r="F2673" s="306"/>
    </row>
    <row r="2674" spans="1:6" ht="30">
      <c r="A2674" s="66">
        <v>3492</v>
      </c>
      <c r="B2674" s="43" t="s">
        <v>19072</v>
      </c>
      <c r="C2674" s="66" t="s">
        <v>4050</v>
      </c>
      <c r="D2674" s="66" t="s">
        <v>2496</v>
      </c>
      <c r="E2674" s="66" t="s">
        <v>23720</v>
      </c>
      <c r="F2674" s="307"/>
    </row>
    <row r="2675" spans="1:6" ht="30">
      <c r="A2675" s="66">
        <v>3491</v>
      </c>
      <c r="B2675" s="43" t="s">
        <v>19073</v>
      </c>
      <c r="C2675" s="66" t="s">
        <v>4050</v>
      </c>
      <c r="D2675" s="66" t="s">
        <v>2496</v>
      </c>
      <c r="E2675" s="66" t="s">
        <v>23641</v>
      </c>
      <c r="F2675" s="306"/>
    </row>
    <row r="2676" spans="1:6" ht="30">
      <c r="A2676" s="66">
        <v>3493</v>
      </c>
      <c r="B2676" s="43" t="s">
        <v>19074</v>
      </c>
      <c r="C2676" s="66" t="s">
        <v>4050</v>
      </c>
      <c r="D2676" s="66" t="s">
        <v>2496</v>
      </c>
      <c r="E2676" s="66" t="s">
        <v>23970</v>
      </c>
      <c r="F2676" s="307"/>
    </row>
    <row r="2677" spans="1:6" ht="30">
      <c r="A2677" s="66">
        <v>12628</v>
      </c>
      <c r="B2677" s="43" t="s">
        <v>19075</v>
      </c>
      <c r="C2677" s="66" t="s">
        <v>4050</v>
      </c>
      <c r="D2677" s="66" t="s">
        <v>4052</v>
      </c>
      <c r="E2677" s="66" t="s">
        <v>8584</v>
      </c>
      <c r="F2677" s="306"/>
    </row>
    <row r="2678" spans="1:6" ht="30">
      <c r="A2678" s="66">
        <v>12629</v>
      </c>
      <c r="B2678" s="43" t="s">
        <v>19076</v>
      </c>
      <c r="C2678" s="66" t="s">
        <v>4050</v>
      </c>
      <c r="D2678" s="66" t="s">
        <v>4052</v>
      </c>
      <c r="E2678" s="66" t="s">
        <v>14138</v>
      </c>
      <c r="F2678" s="307"/>
    </row>
    <row r="2679" spans="1:6" ht="30">
      <c r="A2679" s="66">
        <v>3481</v>
      </c>
      <c r="B2679" s="43" t="s">
        <v>19077</v>
      </c>
      <c r="C2679" s="66" t="s">
        <v>4050</v>
      </c>
      <c r="D2679" s="66" t="s">
        <v>2496</v>
      </c>
      <c r="E2679" s="66" t="s">
        <v>13815</v>
      </c>
      <c r="F2679" s="306"/>
    </row>
    <row r="2680" spans="1:6" ht="30">
      <c r="A2680" s="66">
        <v>3510</v>
      </c>
      <c r="B2680" s="43" t="s">
        <v>19078</v>
      </c>
      <c r="C2680" s="66" t="s">
        <v>4050</v>
      </c>
      <c r="D2680" s="66" t="s">
        <v>2496</v>
      </c>
      <c r="E2680" s="66" t="s">
        <v>13929</v>
      </c>
      <c r="F2680" s="307"/>
    </row>
    <row r="2681" spans="1:6" ht="30">
      <c r="A2681" s="66">
        <v>3508</v>
      </c>
      <c r="B2681" s="43" t="s">
        <v>19079</v>
      </c>
      <c r="C2681" s="66" t="s">
        <v>4050</v>
      </c>
      <c r="D2681" s="66" t="s">
        <v>2496</v>
      </c>
      <c r="E2681" s="66" t="s">
        <v>14020</v>
      </c>
      <c r="F2681" s="306"/>
    </row>
    <row r="2682" spans="1:6" ht="45">
      <c r="A2682" s="66">
        <v>38939</v>
      </c>
      <c r="B2682" s="43" t="s">
        <v>19080</v>
      </c>
      <c r="C2682" s="66" t="s">
        <v>4050</v>
      </c>
      <c r="D2682" s="66" t="s">
        <v>4052</v>
      </c>
      <c r="E2682" s="66" t="s">
        <v>23472</v>
      </c>
      <c r="F2682" s="307"/>
    </row>
    <row r="2683" spans="1:6" ht="45">
      <c r="A2683" s="66">
        <v>38940</v>
      </c>
      <c r="B2683" s="43" t="s">
        <v>19081</v>
      </c>
      <c r="C2683" s="66" t="s">
        <v>4050</v>
      </c>
      <c r="D2683" s="66" t="s">
        <v>4052</v>
      </c>
      <c r="E2683" s="66" t="s">
        <v>14015</v>
      </c>
      <c r="F2683" s="306"/>
    </row>
    <row r="2684" spans="1:6" ht="45">
      <c r="A2684" s="66">
        <v>38941</v>
      </c>
      <c r="B2684" s="43" t="s">
        <v>19082</v>
      </c>
      <c r="C2684" s="66" t="s">
        <v>4050</v>
      </c>
      <c r="D2684" s="66" t="s">
        <v>4052</v>
      </c>
      <c r="E2684" s="66" t="s">
        <v>13883</v>
      </c>
      <c r="F2684" s="307"/>
    </row>
    <row r="2685" spans="1:6" ht="45">
      <c r="A2685" s="66">
        <v>38942</v>
      </c>
      <c r="B2685" s="43" t="s">
        <v>19083</v>
      </c>
      <c r="C2685" s="66" t="s">
        <v>4050</v>
      </c>
      <c r="D2685" s="66" t="s">
        <v>4052</v>
      </c>
      <c r="E2685" s="66" t="s">
        <v>24614</v>
      </c>
      <c r="F2685" s="306"/>
    </row>
    <row r="2686" spans="1:6" ht="30">
      <c r="A2686" s="66">
        <v>38987</v>
      </c>
      <c r="B2686" s="43" t="s">
        <v>19084</v>
      </c>
      <c r="C2686" s="66" t="s">
        <v>4050</v>
      </c>
      <c r="D2686" s="66" t="s">
        <v>4052</v>
      </c>
      <c r="E2686" s="66" t="s">
        <v>18191</v>
      </c>
      <c r="F2686" s="307"/>
    </row>
    <row r="2687" spans="1:6" ht="30">
      <c r="A2687" s="66">
        <v>38988</v>
      </c>
      <c r="B2687" s="43" t="s">
        <v>19085</v>
      </c>
      <c r="C2687" s="66" t="s">
        <v>4050</v>
      </c>
      <c r="D2687" s="66" t="s">
        <v>4052</v>
      </c>
      <c r="E2687" s="66" t="s">
        <v>26869</v>
      </c>
      <c r="F2687" s="306"/>
    </row>
    <row r="2688" spans="1:6" ht="30">
      <c r="A2688" s="66">
        <v>38989</v>
      </c>
      <c r="B2688" s="43" t="s">
        <v>19086</v>
      </c>
      <c r="C2688" s="66" t="s">
        <v>4050</v>
      </c>
      <c r="D2688" s="66" t="s">
        <v>4052</v>
      </c>
      <c r="E2688" s="66" t="s">
        <v>14009</v>
      </c>
      <c r="F2688" s="307"/>
    </row>
    <row r="2689" spans="1:6" ht="30">
      <c r="A2689" s="66">
        <v>38990</v>
      </c>
      <c r="B2689" s="43" t="s">
        <v>19087</v>
      </c>
      <c r="C2689" s="66" t="s">
        <v>4050</v>
      </c>
      <c r="D2689" s="66" t="s">
        <v>4052</v>
      </c>
      <c r="E2689" s="66" t="s">
        <v>29935</v>
      </c>
      <c r="F2689" s="306"/>
    </row>
    <row r="2690" spans="1:6" ht="30">
      <c r="A2690" s="66">
        <v>38991</v>
      </c>
      <c r="B2690" s="43" t="s">
        <v>19088</v>
      </c>
      <c r="C2690" s="66" t="s">
        <v>4050</v>
      </c>
      <c r="D2690" s="66" t="s">
        <v>4052</v>
      </c>
      <c r="E2690" s="66" t="s">
        <v>23638</v>
      </c>
      <c r="F2690" s="307"/>
    </row>
    <row r="2691" spans="1:6" ht="45">
      <c r="A2691" s="66">
        <v>38913</v>
      </c>
      <c r="B2691" s="43" t="s">
        <v>19089</v>
      </c>
      <c r="C2691" s="66" t="s">
        <v>4050</v>
      </c>
      <c r="D2691" s="66" t="s">
        <v>4052</v>
      </c>
      <c r="E2691" s="66" t="s">
        <v>13929</v>
      </c>
      <c r="F2691" s="306"/>
    </row>
    <row r="2692" spans="1:6" ht="45">
      <c r="A2692" s="66">
        <v>38914</v>
      </c>
      <c r="B2692" s="43" t="s">
        <v>19090</v>
      </c>
      <c r="C2692" s="66" t="s">
        <v>4050</v>
      </c>
      <c r="D2692" s="66" t="s">
        <v>4052</v>
      </c>
      <c r="E2692" s="66" t="s">
        <v>13738</v>
      </c>
      <c r="F2692" s="307"/>
    </row>
    <row r="2693" spans="1:6" ht="45">
      <c r="A2693" s="66">
        <v>38915</v>
      </c>
      <c r="B2693" s="43" t="s">
        <v>19091</v>
      </c>
      <c r="C2693" s="66" t="s">
        <v>4050</v>
      </c>
      <c r="D2693" s="66" t="s">
        <v>4052</v>
      </c>
      <c r="E2693" s="66" t="s">
        <v>22013</v>
      </c>
      <c r="F2693" s="306"/>
    </row>
    <row r="2694" spans="1:6" ht="45">
      <c r="A2694" s="66">
        <v>38916</v>
      </c>
      <c r="B2694" s="43" t="s">
        <v>19092</v>
      </c>
      <c r="C2694" s="66" t="s">
        <v>4050</v>
      </c>
      <c r="D2694" s="66" t="s">
        <v>4052</v>
      </c>
      <c r="E2694" s="66" t="s">
        <v>23468</v>
      </c>
      <c r="F2694" s="307"/>
    </row>
    <row r="2695" spans="1:6" ht="30">
      <c r="A2695" s="66">
        <v>39300</v>
      </c>
      <c r="B2695" s="43" t="s">
        <v>19093</v>
      </c>
      <c r="C2695" s="66" t="s">
        <v>4050</v>
      </c>
      <c r="D2695" s="66" t="s">
        <v>4052</v>
      </c>
      <c r="E2695" s="66" t="s">
        <v>13768</v>
      </c>
      <c r="F2695" s="306"/>
    </row>
    <row r="2696" spans="1:6" ht="30">
      <c r="A2696" s="66">
        <v>39301</v>
      </c>
      <c r="B2696" s="43" t="s">
        <v>19094</v>
      </c>
      <c r="C2696" s="66" t="s">
        <v>4050</v>
      </c>
      <c r="D2696" s="66" t="s">
        <v>4052</v>
      </c>
      <c r="E2696" s="66" t="s">
        <v>23681</v>
      </c>
      <c r="F2696" s="307"/>
    </row>
    <row r="2697" spans="1:6" ht="30">
      <c r="A2697" s="66">
        <v>39302</v>
      </c>
      <c r="B2697" s="43" t="s">
        <v>19095</v>
      </c>
      <c r="C2697" s="66" t="s">
        <v>4050</v>
      </c>
      <c r="D2697" s="66" t="s">
        <v>4052</v>
      </c>
      <c r="E2697" s="66" t="s">
        <v>23406</v>
      </c>
      <c r="F2697" s="306"/>
    </row>
    <row r="2698" spans="1:6" ht="30">
      <c r="A2698" s="66">
        <v>39303</v>
      </c>
      <c r="B2698" s="43" t="s">
        <v>19096</v>
      </c>
      <c r="C2698" s="66" t="s">
        <v>4050</v>
      </c>
      <c r="D2698" s="66" t="s">
        <v>4052</v>
      </c>
      <c r="E2698" s="66" t="s">
        <v>29936</v>
      </c>
      <c r="F2698" s="307"/>
    </row>
    <row r="2699" spans="1:6" ht="45">
      <c r="A2699" s="66">
        <v>38923</v>
      </c>
      <c r="B2699" s="43" t="s">
        <v>19097</v>
      </c>
      <c r="C2699" s="66" t="s">
        <v>4050</v>
      </c>
      <c r="D2699" s="66" t="s">
        <v>4052</v>
      </c>
      <c r="E2699" s="66" t="s">
        <v>7863</v>
      </c>
      <c r="F2699" s="306"/>
    </row>
    <row r="2700" spans="1:6" ht="45">
      <c r="A2700" s="66">
        <v>38925</v>
      </c>
      <c r="B2700" s="43" t="s">
        <v>19098</v>
      </c>
      <c r="C2700" s="66" t="s">
        <v>4050</v>
      </c>
      <c r="D2700" s="66" t="s">
        <v>4052</v>
      </c>
      <c r="E2700" s="66" t="s">
        <v>17873</v>
      </c>
      <c r="F2700" s="307"/>
    </row>
    <row r="2701" spans="1:6" ht="45">
      <c r="A2701" s="66">
        <v>38926</v>
      </c>
      <c r="B2701" s="43" t="s">
        <v>19099</v>
      </c>
      <c r="C2701" s="66" t="s">
        <v>4050</v>
      </c>
      <c r="D2701" s="66" t="s">
        <v>4052</v>
      </c>
      <c r="E2701" s="66" t="s">
        <v>13822</v>
      </c>
      <c r="F2701" s="306"/>
    </row>
    <row r="2702" spans="1:6" ht="45">
      <c r="A2702" s="66">
        <v>38927</v>
      </c>
      <c r="B2702" s="43" t="s">
        <v>19100</v>
      </c>
      <c r="C2702" s="66" t="s">
        <v>4050</v>
      </c>
      <c r="D2702" s="66" t="s">
        <v>4052</v>
      </c>
      <c r="E2702" s="66" t="s">
        <v>25810</v>
      </c>
      <c r="F2702" s="307"/>
    </row>
    <row r="2703" spans="1:6" ht="45">
      <c r="A2703" s="66">
        <v>39304</v>
      </c>
      <c r="B2703" s="43" t="s">
        <v>19101</v>
      </c>
      <c r="C2703" s="66" t="s">
        <v>4050</v>
      </c>
      <c r="D2703" s="66" t="s">
        <v>4052</v>
      </c>
      <c r="E2703" s="66" t="s">
        <v>13998</v>
      </c>
      <c r="F2703" s="306"/>
    </row>
    <row r="2704" spans="1:6" ht="45">
      <c r="A2704" s="66">
        <v>38924</v>
      </c>
      <c r="B2704" s="43" t="s">
        <v>19102</v>
      </c>
      <c r="C2704" s="66" t="s">
        <v>4050</v>
      </c>
      <c r="D2704" s="66" t="s">
        <v>4052</v>
      </c>
      <c r="E2704" s="66" t="s">
        <v>24675</v>
      </c>
      <c r="F2704" s="307"/>
    </row>
    <row r="2705" spans="1:6" ht="45">
      <c r="A2705" s="66">
        <v>39305</v>
      </c>
      <c r="B2705" s="43" t="s">
        <v>19103</v>
      </c>
      <c r="C2705" s="66" t="s">
        <v>4050</v>
      </c>
      <c r="D2705" s="66" t="s">
        <v>4052</v>
      </c>
      <c r="E2705" s="66" t="s">
        <v>24760</v>
      </c>
      <c r="F2705" s="306"/>
    </row>
    <row r="2706" spans="1:6" ht="45">
      <c r="A2706" s="66">
        <v>39306</v>
      </c>
      <c r="B2706" s="43" t="s">
        <v>19104</v>
      </c>
      <c r="C2706" s="66" t="s">
        <v>4050</v>
      </c>
      <c r="D2706" s="66" t="s">
        <v>4052</v>
      </c>
      <c r="E2706" s="66" t="s">
        <v>25372</v>
      </c>
      <c r="F2706" s="307"/>
    </row>
    <row r="2707" spans="1:6" ht="45">
      <c r="A2707" s="66">
        <v>38928</v>
      </c>
      <c r="B2707" s="43" t="s">
        <v>19105</v>
      </c>
      <c r="C2707" s="66" t="s">
        <v>4050</v>
      </c>
      <c r="D2707" s="66" t="s">
        <v>4052</v>
      </c>
      <c r="E2707" s="66" t="s">
        <v>23567</v>
      </c>
      <c r="F2707" s="306"/>
    </row>
    <row r="2708" spans="1:6" ht="45">
      <c r="A2708" s="66">
        <v>38929</v>
      </c>
      <c r="B2708" s="43" t="s">
        <v>19106</v>
      </c>
      <c r="C2708" s="66" t="s">
        <v>4050</v>
      </c>
      <c r="D2708" s="66" t="s">
        <v>4052</v>
      </c>
      <c r="E2708" s="66" t="s">
        <v>29937</v>
      </c>
      <c r="F2708" s="307"/>
    </row>
    <row r="2709" spans="1:6" ht="45">
      <c r="A2709" s="66">
        <v>39307</v>
      </c>
      <c r="B2709" s="43" t="s">
        <v>19107</v>
      </c>
      <c r="C2709" s="66" t="s">
        <v>4050</v>
      </c>
      <c r="D2709" s="66" t="s">
        <v>4052</v>
      </c>
      <c r="E2709" s="66" t="s">
        <v>25731</v>
      </c>
      <c r="F2709" s="306"/>
    </row>
    <row r="2710" spans="1:6" ht="45">
      <c r="A2710" s="66">
        <v>38930</v>
      </c>
      <c r="B2710" s="43" t="s">
        <v>19108</v>
      </c>
      <c r="C2710" s="66" t="s">
        <v>4050</v>
      </c>
      <c r="D2710" s="66" t="s">
        <v>4052</v>
      </c>
      <c r="E2710" s="66" t="s">
        <v>29938</v>
      </c>
      <c r="F2710" s="307"/>
    </row>
    <row r="2711" spans="1:6" ht="45">
      <c r="A2711" s="66">
        <v>38931</v>
      </c>
      <c r="B2711" s="43" t="s">
        <v>19109</v>
      </c>
      <c r="C2711" s="66" t="s">
        <v>4050</v>
      </c>
      <c r="D2711" s="66" t="s">
        <v>4052</v>
      </c>
      <c r="E2711" s="66" t="s">
        <v>10814</v>
      </c>
      <c r="F2711" s="306"/>
    </row>
    <row r="2712" spans="1:6" ht="45">
      <c r="A2712" s="66">
        <v>38932</v>
      </c>
      <c r="B2712" s="43" t="s">
        <v>19110</v>
      </c>
      <c r="C2712" s="66" t="s">
        <v>4050</v>
      </c>
      <c r="D2712" s="66" t="s">
        <v>4052</v>
      </c>
      <c r="E2712" s="66" t="s">
        <v>22080</v>
      </c>
      <c r="F2712" s="307"/>
    </row>
    <row r="2713" spans="1:6" ht="45">
      <c r="A2713" s="66">
        <v>38934</v>
      </c>
      <c r="B2713" s="43" t="s">
        <v>19111</v>
      </c>
      <c r="C2713" s="66" t="s">
        <v>4050</v>
      </c>
      <c r="D2713" s="66" t="s">
        <v>4052</v>
      </c>
      <c r="E2713" s="66" t="s">
        <v>25290</v>
      </c>
      <c r="F2713" s="306"/>
    </row>
    <row r="2714" spans="1:6" ht="45">
      <c r="A2714" s="66">
        <v>38935</v>
      </c>
      <c r="B2714" s="43" t="s">
        <v>19112</v>
      </c>
      <c r="C2714" s="66" t="s">
        <v>4050</v>
      </c>
      <c r="D2714" s="66" t="s">
        <v>4052</v>
      </c>
      <c r="E2714" s="66" t="s">
        <v>29939</v>
      </c>
      <c r="F2714" s="307"/>
    </row>
    <row r="2715" spans="1:6" ht="45">
      <c r="A2715" s="66">
        <v>38936</v>
      </c>
      <c r="B2715" s="43" t="s">
        <v>19113</v>
      </c>
      <c r="C2715" s="66" t="s">
        <v>4050</v>
      </c>
      <c r="D2715" s="66" t="s">
        <v>4052</v>
      </c>
      <c r="E2715" s="66" t="s">
        <v>29940</v>
      </c>
      <c r="F2715" s="306"/>
    </row>
    <row r="2716" spans="1:6" ht="45">
      <c r="A2716" s="66">
        <v>38937</v>
      </c>
      <c r="B2716" s="43" t="s">
        <v>19114</v>
      </c>
      <c r="C2716" s="66" t="s">
        <v>4050</v>
      </c>
      <c r="D2716" s="66" t="s">
        <v>4052</v>
      </c>
      <c r="E2716" s="66" t="s">
        <v>22603</v>
      </c>
      <c r="F2716" s="307"/>
    </row>
    <row r="2717" spans="1:6" ht="45">
      <c r="A2717" s="66">
        <v>38938</v>
      </c>
      <c r="B2717" s="43" t="s">
        <v>19115</v>
      </c>
      <c r="C2717" s="66" t="s">
        <v>4050</v>
      </c>
      <c r="D2717" s="66" t="s">
        <v>4052</v>
      </c>
      <c r="E2717" s="66" t="s">
        <v>25727</v>
      </c>
      <c r="F2717" s="306"/>
    </row>
    <row r="2718" spans="1:6" ht="30">
      <c r="A2718" s="66">
        <v>3489</v>
      </c>
      <c r="B2718" s="43" t="s">
        <v>19116</v>
      </c>
      <c r="C2718" s="66" t="s">
        <v>4050</v>
      </c>
      <c r="D2718" s="66" t="s">
        <v>2496</v>
      </c>
      <c r="E2718" s="66" t="s">
        <v>22860</v>
      </c>
      <c r="F2718" s="307"/>
    </row>
    <row r="2719" spans="1:6" ht="30">
      <c r="A2719" s="66">
        <v>20151</v>
      </c>
      <c r="B2719" s="43" t="s">
        <v>19117</v>
      </c>
      <c r="C2719" s="66" t="s">
        <v>4050</v>
      </c>
      <c r="D2719" s="66" t="s">
        <v>2496</v>
      </c>
      <c r="E2719" s="66" t="s">
        <v>29941</v>
      </c>
      <c r="F2719" s="306"/>
    </row>
    <row r="2720" spans="1:6" ht="30">
      <c r="A2720" s="66">
        <v>20152</v>
      </c>
      <c r="B2720" s="43" t="s">
        <v>19118</v>
      </c>
      <c r="C2720" s="66" t="s">
        <v>4050</v>
      </c>
      <c r="D2720" s="66" t="s">
        <v>2496</v>
      </c>
      <c r="E2720" s="66" t="s">
        <v>28338</v>
      </c>
      <c r="F2720" s="307"/>
    </row>
    <row r="2721" spans="1:6" ht="30">
      <c r="A2721" s="66">
        <v>20148</v>
      </c>
      <c r="B2721" s="43" t="s">
        <v>19119</v>
      </c>
      <c r="C2721" s="66" t="s">
        <v>4050</v>
      </c>
      <c r="D2721" s="66" t="s">
        <v>2496</v>
      </c>
      <c r="E2721" s="66" t="s">
        <v>8507</v>
      </c>
      <c r="F2721" s="306"/>
    </row>
    <row r="2722" spans="1:6" ht="30">
      <c r="A2722" s="66">
        <v>20149</v>
      </c>
      <c r="B2722" s="43" t="s">
        <v>19120</v>
      </c>
      <c r="C2722" s="66" t="s">
        <v>4050</v>
      </c>
      <c r="D2722" s="66" t="s">
        <v>2496</v>
      </c>
      <c r="E2722" s="66" t="s">
        <v>13769</v>
      </c>
      <c r="F2722" s="307"/>
    </row>
    <row r="2723" spans="1:6" ht="30">
      <c r="A2723" s="66">
        <v>20150</v>
      </c>
      <c r="B2723" s="43" t="s">
        <v>19121</v>
      </c>
      <c r="C2723" s="66" t="s">
        <v>4050</v>
      </c>
      <c r="D2723" s="66" t="s">
        <v>2496</v>
      </c>
      <c r="E2723" s="66" t="s">
        <v>27692</v>
      </c>
      <c r="F2723" s="306"/>
    </row>
    <row r="2724" spans="1:6" ht="30">
      <c r="A2724" s="66">
        <v>20157</v>
      </c>
      <c r="B2724" s="43" t="s">
        <v>19122</v>
      </c>
      <c r="C2724" s="66" t="s">
        <v>4050</v>
      </c>
      <c r="D2724" s="66" t="s">
        <v>2496</v>
      </c>
      <c r="E2724" s="66" t="s">
        <v>24537</v>
      </c>
      <c r="F2724" s="307"/>
    </row>
    <row r="2725" spans="1:6" ht="30">
      <c r="A2725" s="66">
        <v>20158</v>
      </c>
      <c r="B2725" s="43" t="s">
        <v>19123</v>
      </c>
      <c r="C2725" s="66" t="s">
        <v>4050</v>
      </c>
      <c r="D2725" s="66" t="s">
        <v>2496</v>
      </c>
      <c r="E2725" s="66" t="s">
        <v>24848</v>
      </c>
      <c r="F2725" s="306"/>
    </row>
    <row r="2726" spans="1:6" ht="30">
      <c r="A2726" s="66">
        <v>20154</v>
      </c>
      <c r="B2726" s="43" t="s">
        <v>19124</v>
      </c>
      <c r="C2726" s="66" t="s">
        <v>4050</v>
      </c>
      <c r="D2726" s="66" t="s">
        <v>2496</v>
      </c>
      <c r="E2726" s="66" t="s">
        <v>13933</v>
      </c>
      <c r="F2726" s="307"/>
    </row>
    <row r="2727" spans="1:6" ht="30">
      <c r="A2727" s="66">
        <v>20155</v>
      </c>
      <c r="B2727" s="43" t="s">
        <v>19125</v>
      </c>
      <c r="C2727" s="66" t="s">
        <v>4050</v>
      </c>
      <c r="D2727" s="66" t="s">
        <v>2496</v>
      </c>
      <c r="E2727" s="66" t="s">
        <v>23756</v>
      </c>
      <c r="F2727" s="306"/>
    </row>
    <row r="2728" spans="1:6" ht="30">
      <c r="A2728" s="66">
        <v>20156</v>
      </c>
      <c r="B2728" s="43" t="s">
        <v>19126</v>
      </c>
      <c r="C2728" s="66" t="s">
        <v>4050</v>
      </c>
      <c r="D2728" s="66" t="s">
        <v>2496</v>
      </c>
      <c r="E2728" s="66" t="s">
        <v>23567</v>
      </c>
      <c r="F2728" s="307"/>
    </row>
    <row r="2729" spans="1:6" ht="30">
      <c r="A2729" s="66">
        <v>3512</v>
      </c>
      <c r="B2729" s="43" t="s">
        <v>19127</v>
      </c>
      <c r="C2729" s="66" t="s">
        <v>4050</v>
      </c>
      <c r="D2729" s="66" t="s">
        <v>2496</v>
      </c>
      <c r="E2729" s="66" t="s">
        <v>23973</v>
      </c>
      <c r="F2729" s="306"/>
    </row>
    <row r="2730" spans="1:6" ht="30">
      <c r="A2730" s="66">
        <v>3499</v>
      </c>
      <c r="B2730" s="43" t="s">
        <v>19128</v>
      </c>
      <c r="C2730" s="66" t="s">
        <v>4050</v>
      </c>
      <c r="D2730" s="66" t="s">
        <v>2496</v>
      </c>
      <c r="E2730" s="66" t="s">
        <v>7765</v>
      </c>
      <c r="F2730" s="307"/>
    </row>
    <row r="2731" spans="1:6" ht="30">
      <c r="A2731" s="66">
        <v>3500</v>
      </c>
      <c r="B2731" s="43" t="s">
        <v>19129</v>
      </c>
      <c r="C2731" s="66" t="s">
        <v>4050</v>
      </c>
      <c r="D2731" s="66" t="s">
        <v>2496</v>
      </c>
      <c r="E2731" s="66" t="s">
        <v>12560</v>
      </c>
      <c r="F2731" s="306"/>
    </row>
    <row r="2732" spans="1:6" ht="30">
      <c r="A2732" s="66">
        <v>3501</v>
      </c>
      <c r="B2732" s="43" t="s">
        <v>19130</v>
      </c>
      <c r="C2732" s="66" t="s">
        <v>4050</v>
      </c>
      <c r="D2732" s="66" t="s">
        <v>2496</v>
      </c>
      <c r="E2732" s="66" t="s">
        <v>13871</v>
      </c>
      <c r="F2732" s="307"/>
    </row>
    <row r="2733" spans="1:6" ht="30">
      <c r="A2733" s="66">
        <v>3502</v>
      </c>
      <c r="B2733" s="43" t="s">
        <v>19131</v>
      </c>
      <c r="C2733" s="66" t="s">
        <v>4050</v>
      </c>
      <c r="D2733" s="66" t="s">
        <v>2496</v>
      </c>
      <c r="E2733" s="66" t="s">
        <v>8498</v>
      </c>
      <c r="F2733" s="306"/>
    </row>
    <row r="2734" spans="1:6" ht="30">
      <c r="A2734" s="66">
        <v>3503</v>
      </c>
      <c r="B2734" s="43" t="s">
        <v>19132</v>
      </c>
      <c r="C2734" s="66" t="s">
        <v>4050</v>
      </c>
      <c r="D2734" s="66" t="s">
        <v>2496</v>
      </c>
      <c r="E2734" s="66" t="s">
        <v>23473</v>
      </c>
      <c r="F2734" s="307"/>
    </row>
    <row r="2735" spans="1:6" ht="30">
      <c r="A2735" s="66">
        <v>3477</v>
      </c>
      <c r="B2735" s="43" t="s">
        <v>19133</v>
      </c>
      <c r="C2735" s="66" t="s">
        <v>4050</v>
      </c>
      <c r="D2735" s="66" t="s">
        <v>2496</v>
      </c>
      <c r="E2735" s="66" t="s">
        <v>13992</v>
      </c>
      <c r="F2735" s="306"/>
    </row>
    <row r="2736" spans="1:6" ht="30">
      <c r="A2736" s="66">
        <v>3478</v>
      </c>
      <c r="B2736" s="43" t="s">
        <v>19134</v>
      </c>
      <c r="C2736" s="66" t="s">
        <v>4050</v>
      </c>
      <c r="D2736" s="66" t="s">
        <v>2496</v>
      </c>
      <c r="E2736" s="66" t="s">
        <v>23347</v>
      </c>
      <c r="F2736" s="307"/>
    </row>
    <row r="2737" spans="1:6" ht="30">
      <c r="A2737" s="66">
        <v>3525</v>
      </c>
      <c r="B2737" s="43" t="s">
        <v>19135</v>
      </c>
      <c r="C2737" s="66" t="s">
        <v>4050</v>
      </c>
      <c r="D2737" s="66" t="s">
        <v>2496</v>
      </c>
      <c r="E2737" s="66" t="s">
        <v>22716</v>
      </c>
      <c r="F2737" s="306"/>
    </row>
    <row r="2738" spans="1:6" ht="30">
      <c r="A2738" s="66">
        <v>3511</v>
      </c>
      <c r="B2738" s="43" t="s">
        <v>19136</v>
      </c>
      <c r="C2738" s="66" t="s">
        <v>4050</v>
      </c>
      <c r="D2738" s="66" t="s">
        <v>2496</v>
      </c>
      <c r="E2738" s="66" t="s">
        <v>23797</v>
      </c>
      <c r="F2738" s="307"/>
    </row>
    <row r="2739" spans="1:6" ht="45">
      <c r="A2739" s="66">
        <v>38917</v>
      </c>
      <c r="B2739" s="43" t="s">
        <v>19137</v>
      </c>
      <c r="C2739" s="66" t="s">
        <v>4050</v>
      </c>
      <c r="D2739" s="66" t="s">
        <v>4052</v>
      </c>
      <c r="E2739" s="66" t="s">
        <v>9807</v>
      </c>
      <c r="F2739" s="306"/>
    </row>
    <row r="2740" spans="1:6" ht="45">
      <c r="A2740" s="66">
        <v>38919</v>
      </c>
      <c r="B2740" s="43" t="s">
        <v>19138</v>
      </c>
      <c r="C2740" s="66" t="s">
        <v>4050</v>
      </c>
      <c r="D2740" s="66" t="s">
        <v>4052</v>
      </c>
      <c r="E2740" s="66" t="s">
        <v>13748</v>
      </c>
      <c r="F2740" s="307"/>
    </row>
    <row r="2741" spans="1:6" ht="45">
      <c r="A2741" s="66">
        <v>38922</v>
      </c>
      <c r="B2741" s="43" t="s">
        <v>19139</v>
      </c>
      <c r="C2741" s="66" t="s">
        <v>4050</v>
      </c>
      <c r="D2741" s="66" t="s">
        <v>4052</v>
      </c>
      <c r="E2741" s="66" t="s">
        <v>24650</v>
      </c>
      <c r="F2741" s="306"/>
    </row>
    <row r="2742" spans="1:6" ht="45">
      <c r="A2742" s="66">
        <v>38921</v>
      </c>
      <c r="B2742" s="43" t="s">
        <v>19140</v>
      </c>
      <c r="C2742" s="66" t="s">
        <v>4050</v>
      </c>
      <c r="D2742" s="66" t="s">
        <v>4052</v>
      </c>
      <c r="E2742" s="66" t="s">
        <v>23998</v>
      </c>
      <c r="F2742" s="307"/>
    </row>
    <row r="2743" spans="1:6" ht="45">
      <c r="A2743" s="66">
        <v>38918</v>
      </c>
      <c r="B2743" s="43" t="s">
        <v>19141</v>
      </c>
      <c r="C2743" s="66" t="s">
        <v>4050</v>
      </c>
      <c r="D2743" s="66" t="s">
        <v>4052</v>
      </c>
      <c r="E2743" s="66" t="s">
        <v>11171</v>
      </c>
      <c r="F2743" s="306"/>
    </row>
    <row r="2744" spans="1:6" ht="45">
      <c r="A2744" s="66">
        <v>38920</v>
      </c>
      <c r="B2744" s="43" t="s">
        <v>19142</v>
      </c>
      <c r="C2744" s="66" t="s">
        <v>4050</v>
      </c>
      <c r="D2744" s="66" t="s">
        <v>4052</v>
      </c>
      <c r="E2744" s="66" t="s">
        <v>21791</v>
      </c>
      <c r="F2744" s="307"/>
    </row>
    <row r="2745" spans="1:6" ht="90">
      <c r="A2745" s="66">
        <v>3104</v>
      </c>
      <c r="B2745" s="43" t="s">
        <v>19143</v>
      </c>
      <c r="C2745" s="66" t="s">
        <v>4066</v>
      </c>
      <c r="D2745" s="66" t="s">
        <v>2496</v>
      </c>
      <c r="E2745" s="66" t="s">
        <v>29942</v>
      </c>
      <c r="F2745" s="306"/>
    </row>
    <row r="2746" spans="1:6" ht="60">
      <c r="A2746" s="66">
        <v>12032</v>
      </c>
      <c r="B2746" s="43" t="s">
        <v>19144</v>
      </c>
      <c r="C2746" s="66" t="s">
        <v>4062</v>
      </c>
      <c r="D2746" s="66" t="s">
        <v>2496</v>
      </c>
      <c r="E2746" s="66" t="s">
        <v>29943</v>
      </c>
      <c r="F2746" s="307"/>
    </row>
    <row r="2747" spans="1:6" ht="60">
      <c r="A2747" s="66">
        <v>12030</v>
      </c>
      <c r="B2747" s="43" t="s">
        <v>19145</v>
      </c>
      <c r="C2747" s="66" t="s">
        <v>4062</v>
      </c>
      <c r="D2747" s="66" t="s">
        <v>2496</v>
      </c>
      <c r="E2747" s="66" t="s">
        <v>24390</v>
      </c>
      <c r="F2747" s="306"/>
    </row>
    <row r="2748" spans="1:6" ht="45">
      <c r="A2748" s="66">
        <v>10908</v>
      </c>
      <c r="B2748" s="43" t="s">
        <v>19146</v>
      </c>
      <c r="C2748" s="66" t="s">
        <v>4050</v>
      </c>
      <c r="D2748" s="66" t="s">
        <v>2496</v>
      </c>
      <c r="E2748" s="66" t="s">
        <v>22458</v>
      </c>
      <c r="F2748" s="307"/>
    </row>
    <row r="2749" spans="1:6" ht="45">
      <c r="A2749" s="66">
        <v>10909</v>
      </c>
      <c r="B2749" s="43" t="s">
        <v>19147</v>
      </c>
      <c r="C2749" s="66" t="s">
        <v>4050</v>
      </c>
      <c r="D2749" s="66" t="s">
        <v>2496</v>
      </c>
      <c r="E2749" s="66" t="s">
        <v>26345</v>
      </c>
      <c r="F2749" s="306"/>
    </row>
    <row r="2750" spans="1:6" ht="45">
      <c r="A2750" s="66">
        <v>3669</v>
      </c>
      <c r="B2750" s="43" t="s">
        <v>19148</v>
      </c>
      <c r="C2750" s="66" t="s">
        <v>4050</v>
      </c>
      <c r="D2750" s="66" t="s">
        <v>2496</v>
      </c>
      <c r="E2750" s="66" t="s">
        <v>13728</v>
      </c>
      <c r="F2750" s="307"/>
    </row>
    <row r="2751" spans="1:6" ht="45">
      <c r="A2751" s="66">
        <v>20138</v>
      </c>
      <c r="B2751" s="43" t="s">
        <v>19149</v>
      </c>
      <c r="C2751" s="66" t="s">
        <v>4050</v>
      </c>
      <c r="D2751" s="66" t="s">
        <v>2496</v>
      </c>
      <c r="E2751" s="66" t="s">
        <v>29944</v>
      </c>
      <c r="F2751" s="306"/>
    </row>
    <row r="2752" spans="1:6" ht="30">
      <c r="A2752" s="66">
        <v>20139</v>
      </c>
      <c r="B2752" s="43" t="s">
        <v>19150</v>
      </c>
      <c r="C2752" s="66" t="s">
        <v>4050</v>
      </c>
      <c r="D2752" s="66" t="s">
        <v>2496</v>
      </c>
      <c r="E2752" s="66" t="s">
        <v>29945</v>
      </c>
      <c r="F2752" s="307"/>
    </row>
    <row r="2753" spans="1:6" ht="45">
      <c r="A2753" s="66">
        <v>3668</v>
      </c>
      <c r="B2753" s="43" t="s">
        <v>19151</v>
      </c>
      <c r="C2753" s="66" t="s">
        <v>4050</v>
      </c>
      <c r="D2753" s="66" t="s">
        <v>2496</v>
      </c>
      <c r="E2753" s="66" t="s">
        <v>29946</v>
      </c>
      <c r="F2753" s="306"/>
    </row>
    <row r="2754" spans="1:6" ht="45">
      <c r="A2754" s="66">
        <v>3656</v>
      </c>
      <c r="B2754" s="43" t="s">
        <v>19152</v>
      </c>
      <c r="C2754" s="66" t="s">
        <v>4050</v>
      </c>
      <c r="D2754" s="66" t="s">
        <v>2496</v>
      </c>
      <c r="E2754" s="66" t="s">
        <v>13767</v>
      </c>
      <c r="F2754" s="307"/>
    </row>
    <row r="2755" spans="1:6" ht="30">
      <c r="A2755" s="66">
        <v>10911</v>
      </c>
      <c r="B2755" s="43" t="s">
        <v>19153</v>
      </c>
      <c r="C2755" s="66" t="s">
        <v>4050</v>
      </c>
      <c r="D2755" s="66" t="s">
        <v>2496</v>
      </c>
      <c r="E2755" s="66" t="s">
        <v>10135</v>
      </c>
      <c r="F2755" s="306"/>
    </row>
    <row r="2756" spans="1:6" ht="30">
      <c r="A2756" s="66">
        <v>3654</v>
      </c>
      <c r="B2756" s="43" t="s">
        <v>19154</v>
      </c>
      <c r="C2756" s="66" t="s">
        <v>4050</v>
      </c>
      <c r="D2756" s="66" t="s">
        <v>2496</v>
      </c>
      <c r="E2756" s="66" t="s">
        <v>23402</v>
      </c>
      <c r="F2756" s="307"/>
    </row>
    <row r="2757" spans="1:6" ht="30">
      <c r="A2757" s="66">
        <v>3664</v>
      </c>
      <c r="B2757" s="43" t="s">
        <v>19155</v>
      </c>
      <c r="C2757" s="66" t="s">
        <v>4050</v>
      </c>
      <c r="D2757" s="66" t="s">
        <v>2496</v>
      </c>
      <c r="E2757" s="66" t="s">
        <v>13777</v>
      </c>
      <c r="F2757" s="306"/>
    </row>
    <row r="2758" spans="1:6" ht="30">
      <c r="A2758" s="66">
        <v>3657</v>
      </c>
      <c r="B2758" s="43" t="s">
        <v>19156</v>
      </c>
      <c r="C2758" s="66" t="s">
        <v>4050</v>
      </c>
      <c r="D2758" s="66" t="s">
        <v>2496</v>
      </c>
      <c r="E2758" s="66" t="s">
        <v>18191</v>
      </c>
      <c r="F2758" s="307"/>
    </row>
    <row r="2759" spans="1:6" ht="45">
      <c r="A2759" s="66">
        <v>12625</v>
      </c>
      <c r="B2759" s="43" t="s">
        <v>19157</v>
      </c>
      <c r="C2759" s="66" t="s">
        <v>4050</v>
      </c>
      <c r="D2759" s="66" t="s">
        <v>4052</v>
      </c>
      <c r="E2759" s="66" t="s">
        <v>14026</v>
      </c>
      <c r="F2759" s="306"/>
    </row>
    <row r="2760" spans="1:6" ht="30">
      <c r="A2760" s="66">
        <v>20136</v>
      </c>
      <c r="B2760" s="43" t="s">
        <v>19158</v>
      </c>
      <c r="C2760" s="66" t="s">
        <v>4050</v>
      </c>
      <c r="D2760" s="66" t="s">
        <v>2496</v>
      </c>
      <c r="E2760" s="66" t="s">
        <v>22655</v>
      </c>
      <c r="F2760" s="307"/>
    </row>
    <row r="2761" spans="1:6" ht="30">
      <c r="A2761" s="66">
        <v>20144</v>
      </c>
      <c r="B2761" s="43" t="s">
        <v>19159</v>
      </c>
      <c r="C2761" s="66" t="s">
        <v>4050</v>
      </c>
      <c r="D2761" s="66" t="s">
        <v>2496</v>
      </c>
      <c r="E2761" s="66" t="s">
        <v>25183</v>
      </c>
      <c r="F2761" s="306"/>
    </row>
    <row r="2762" spans="1:6" ht="30">
      <c r="A2762" s="66">
        <v>20143</v>
      </c>
      <c r="B2762" s="43" t="s">
        <v>19160</v>
      </c>
      <c r="C2762" s="66" t="s">
        <v>4050</v>
      </c>
      <c r="D2762" s="66" t="s">
        <v>2496</v>
      </c>
      <c r="E2762" s="66" t="s">
        <v>26879</v>
      </c>
      <c r="F2762" s="307"/>
    </row>
    <row r="2763" spans="1:6" ht="30">
      <c r="A2763" s="66">
        <v>20145</v>
      </c>
      <c r="B2763" s="43" t="s">
        <v>19161</v>
      </c>
      <c r="C2763" s="66" t="s">
        <v>4050</v>
      </c>
      <c r="D2763" s="66" t="s">
        <v>2496</v>
      </c>
      <c r="E2763" s="66" t="s">
        <v>29947</v>
      </c>
      <c r="F2763" s="306"/>
    </row>
    <row r="2764" spans="1:6" ht="30">
      <c r="A2764" s="66">
        <v>20146</v>
      </c>
      <c r="B2764" s="43" t="s">
        <v>19162</v>
      </c>
      <c r="C2764" s="66" t="s">
        <v>4050</v>
      </c>
      <c r="D2764" s="66" t="s">
        <v>2496</v>
      </c>
      <c r="E2764" s="66" t="s">
        <v>23382</v>
      </c>
      <c r="F2764" s="307"/>
    </row>
    <row r="2765" spans="1:6" ht="30">
      <c r="A2765" s="66">
        <v>20140</v>
      </c>
      <c r="B2765" s="43" t="s">
        <v>19163</v>
      </c>
      <c r="C2765" s="66" t="s">
        <v>4050</v>
      </c>
      <c r="D2765" s="66" t="s">
        <v>2496</v>
      </c>
      <c r="E2765" s="66" t="s">
        <v>9056</v>
      </c>
      <c r="F2765" s="306"/>
    </row>
    <row r="2766" spans="1:6" ht="30">
      <c r="A2766" s="66">
        <v>20141</v>
      </c>
      <c r="B2766" s="43" t="s">
        <v>19164</v>
      </c>
      <c r="C2766" s="66" t="s">
        <v>4050</v>
      </c>
      <c r="D2766" s="66" t="s">
        <v>2496</v>
      </c>
      <c r="E2766" s="66" t="s">
        <v>29568</v>
      </c>
      <c r="F2766" s="307"/>
    </row>
    <row r="2767" spans="1:6" ht="30">
      <c r="A2767" s="66">
        <v>20142</v>
      </c>
      <c r="B2767" s="43" t="s">
        <v>19165</v>
      </c>
      <c r="C2767" s="66" t="s">
        <v>4050</v>
      </c>
      <c r="D2767" s="66" t="s">
        <v>2496</v>
      </c>
      <c r="E2767" s="66" t="s">
        <v>26961</v>
      </c>
      <c r="F2767" s="306"/>
    </row>
    <row r="2768" spans="1:6" ht="30">
      <c r="A2768" s="66">
        <v>3659</v>
      </c>
      <c r="B2768" s="43" t="s">
        <v>19166</v>
      </c>
      <c r="C2768" s="66" t="s">
        <v>4050</v>
      </c>
      <c r="D2768" s="66" t="s">
        <v>2496</v>
      </c>
      <c r="E2768" s="66" t="s">
        <v>25175</v>
      </c>
      <c r="F2768" s="307"/>
    </row>
    <row r="2769" spans="1:6" ht="30">
      <c r="A2769" s="66">
        <v>3660</v>
      </c>
      <c r="B2769" s="43" t="s">
        <v>19168</v>
      </c>
      <c r="C2769" s="66" t="s">
        <v>4050</v>
      </c>
      <c r="D2769" s="66" t="s">
        <v>2496</v>
      </c>
      <c r="E2769" s="66" t="s">
        <v>25334</v>
      </c>
      <c r="F2769" s="306"/>
    </row>
    <row r="2770" spans="1:6" ht="30">
      <c r="A2770" s="66">
        <v>3662</v>
      </c>
      <c r="B2770" s="43" t="s">
        <v>19169</v>
      </c>
      <c r="C2770" s="66" t="s">
        <v>4050</v>
      </c>
      <c r="D2770" s="66" t="s">
        <v>2496</v>
      </c>
      <c r="E2770" s="66" t="s">
        <v>10159</v>
      </c>
      <c r="F2770" s="307"/>
    </row>
    <row r="2771" spans="1:6" ht="30">
      <c r="A2771" s="66">
        <v>3661</v>
      </c>
      <c r="B2771" s="43" t="s">
        <v>19170</v>
      </c>
      <c r="C2771" s="66" t="s">
        <v>4050</v>
      </c>
      <c r="D2771" s="66" t="s">
        <v>2496</v>
      </c>
      <c r="E2771" s="66" t="s">
        <v>23591</v>
      </c>
      <c r="F2771" s="306"/>
    </row>
    <row r="2772" spans="1:6" ht="30">
      <c r="A2772" s="66">
        <v>3658</v>
      </c>
      <c r="B2772" s="43" t="s">
        <v>19171</v>
      </c>
      <c r="C2772" s="66" t="s">
        <v>4050</v>
      </c>
      <c r="D2772" s="66" t="s">
        <v>2496</v>
      </c>
      <c r="E2772" s="66" t="s">
        <v>8257</v>
      </c>
      <c r="F2772" s="307"/>
    </row>
    <row r="2773" spans="1:6" ht="45">
      <c r="A2773" s="66">
        <v>3670</v>
      </c>
      <c r="B2773" s="43" t="s">
        <v>19172</v>
      </c>
      <c r="C2773" s="66" t="s">
        <v>4050</v>
      </c>
      <c r="D2773" s="66" t="s">
        <v>2496</v>
      </c>
      <c r="E2773" s="66" t="s">
        <v>29948</v>
      </c>
      <c r="F2773" s="306"/>
    </row>
    <row r="2774" spans="1:6" ht="30">
      <c r="A2774" s="66">
        <v>3666</v>
      </c>
      <c r="B2774" s="43" t="s">
        <v>19173</v>
      </c>
      <c r="C2774" s="66" t="s">
        <v>4050</v>
      </c>
      <c r="D2774" s="66" t="s">
        <v>2496</v>
      </c>
      <c r="E2774" s="66" t="s">
        <v>11721</v>
      </c>
      <c r="F2774" s="307"/>
    </row>
    <row r="2775" spans="1:6">
      <c r="A2775" s="66">
        <v>14157</v>
      </c>
      <c r="B2775" s="43" t="s">
        <v>19174</v>
      </c>
      <c r="C2775" s="66" t="s">
        <v>4050</v>
      </c>
      <c r="D2775" s="66" t="s">
        <v>4052</v>
      </c>
      <c r="E2775" s="66" t="s">
        <v>13232</v>
      </c>
      <c r="F2775" s="306"/>
    </row>
    <row r="2776" spans="1:6" ht="45">
      <c r="A2776" s="66">
        <v>3653</v>
      </c>
      <c r="B2776" s="43" t="s">
        <v>19175</v>
      </c>
      <c r="C2776" s="66" t="s">
        <v>4050</v>
      </c>
      <c r="D2776" s="66" t="s">
        <v>4052</v>
      </c>
      <c r="E2776" s="66" t="s">
        <v>29949</v>
      </c>
      <c r="F2776" s="307"/>
    </row>
    <row r="2777" spans="1:6" ht="45">
      <c r="A2777" s="66">
        <v>3649</v>
      </c>
      <c r="B2777" s="43" t="s">
        <v>19176</v>
      </c>
      <c r="C2777" s="66" t="s">
        <v>4050</v>
      </c>
      <c r="D2777" s="66" t="s">
        <v>4052</v>
      </c>
      <c r="E2777" s="66" t="s">
        <v>29950</v>
      </c>
      <c r="F2777" s="306"/>
    </row>
    <row r="2778" spans="1:6" ht="45">
      <c r="A2778" s="66">
        <v>42696</v>
      </c>
      <c r="B2778" s="43" t="s">
        <v>22745</v>
      </c>
      <c r="C2778" s="66" t="s">
        <v>4050</v>
      </c>
      <c r="D2778" s="66" t="s">
        <v>4052</v>
      </c>
      <c r="E2778" s="66" t="s">
        <v>29951</v>
      </c>
      <c r="F2778" s="307"/>
    </row>
    <row r="2779" spans="1:6" ht="45">
      <c r="A2779" s="66">
        <v>42697</v>
      </c>
      <c r="B2779" s="43" t="s">
        <v>22746</v>
      </c>
      <c r="C2779" s="66" t="s">
        <v>4050</v>
      </c>
      <c r="D2779" s="66" t="s">
        <v>4052</v>
      </c>
      <c r="E2779" s="66" t="s">
        <v>29952</v>
      </c>
      <c r="F2779" s="306"/>
    </row>
    <row r="2780" spans="1:6" ht="45">
      <c r="A2780" s="66">
        <v>42698</v>
      </c>
      <c r="B2780" s="43" t="s">
        <v>22747</v>
      </c>
      <c r="C2780" s="66" t="s">
        <v>4050</v>
      </c>
      <c r="D2780" s="66" t="s">
        <v>4052</v>
      </c>
      <c r="E2780" s="66" t="s">
        <v>29953</v>
      </c>
      <c r="F2780" s="307"/>
    </row>
    <row r="2781" spans="1:6" ht="30">
      <c r="A2781" s="66">
        <v>39875</v>
      </c>
      <c r="B2781" s="43" t="s">
        <v>19177</v>
      </c>
      <c r="C2781" s="66" t="s">
        <v>4050</v>
      </c>
      <c r="D2781" s="66" t="s">
        <v>4052</v>
      </c>
      <c r="E2781" s="66" t="s">
        <v>29954</v>
      </c>
      <c r="F2781" s="306"/>
    </row>
    <row r="2782" spans="1:6" ht="30">
      <c r="A2782" s="66">
        <v>39876</v>
      </c>
      <c r="B2782" s="43" t="s">
        <v>19178</v>
      </c>
      <c r="C2782" s="66" t="s">
        <v>4050</v>
      </c>
      <c r="D2782" s="66" t="s">
        <v>4052</v>
      </c>
      <c r="E2782" s="66" t="s">
        <v>29955</v>
      </c>
      <c r="F2782" s="307"/>
    </row>
    <row r="2783" spans="1:6" ht="30">
      <c r="A2783" s="66">
        <v>39877</v>
      </c>
      <c r="B2783" s="43" t="s">
        <v>19179</v>
      </c>
      <c r="C2783" s="66" t="s">
        <v>4050</v>
      </c>
      <c r="D2783" s="66" t="s">
        <v>4052</v>
      </c>
      <c r="E2783" s="66" t="s">
        <v>29956</v>
      </c>
      <c r="F2783" s="306"/>
    </row>
    <row r="2784" spans="1:6" ht="30">
      <c r="A2784" s="66">
        <v>39878</v>
      </c>
      <c r="B2784" s="43" t="s">
        <v>19180</v>
      </c>
      <c r="C2784" s="66" t="s">
        <v>4050</v>
      </c>
      <c r="D2784" s="66" t="s">
        <v>4052</v>
      </c>
      <c r="E2784" s="66" t="s">
        <v>29957</v>
      </c>
      <c r="F2784" s="307"/>
    </row>
    <row r="2785" spans="1:6" ht="30">
      <c r="A2785" s="66">
        <v>39872</v>
      </c>
      <c r="B2785" s="43" t="s">
        <v>19181</v>
      </c>
      <c r="C2785" s="66" t="s">
        <v>4050</v>
      </c>
      <c r="D2785" s="66" t="s">
        <v>4052</v>
      </c>
      <c r="E2785" s="66" t="s">
        <v>29958</v>
      </c>
      <c r="F2785" s="306"/>
    </row>
    <row r="2786" spans="1:6" ht="30">
      <c r="A2786" s="66">
        <v>39873</v>
      </c>
      <c r="B2786" s="43" t="s">
        <v>19182</v>
      </c>
      <c r="C2786" s="66" t="s">
        <v>4050</v>
      </c>
      <c r="D2786" s="66" t="s">
        <v>4052</v>
      </c>
      <c r="E2786" s="66" t="s">
        <v>29959</v>
      </c>
      <c r="F2786" s="307"/>
    </row>
    <row r="2787" spans="1:6" ht="30">
      <c r="A2787" s="66">
        <v>39874</v>
      </c>
      <c r="B2787" s="43" t="s">
        <v>19183</v>
      </c>
      <c r="C2787" s="66" t="s">
        <v>4050</v>
      </c>
      <c r="D2787" s="66" t="s">
        <v>4052</v>
      </c>
      <c r="E2787" s="66" t="s">
        <v>29960</v>
      </c>
      <c r="F2787" s="306"/>
    </row>
    <row r="2788" spans="1:6" ht="30">
      <c r="A2788" s="66">
        <v>3674</v>
      </c>
      <c r="B2788" s="43" t="s">
        <v>19184</v>
      </c>
      <c r="C2788" s="66" t="s">
        <v>4054</v>
      </c>
      <c r="D2788" s="66" t="s">
        <v>4052</v>
      </c>
      <c r="E2788" s="66" t="s">
        <v>24786</v>
      </c>
      <c r="F2788" s="307"/>
    </row>
    <row r="2789" spans="1:6" ht="30">
      <c r="A2789" s="66">
        <v>3681</v>
      </c>
      <c r="B2789" s="43" t="s">
        <v>19185</v>
      </c>
      <c r="C2789" s="66" t="s">
        <v>4054</v>
      </c>
      <c r="D2789" s="66" t="s">
        <v>4052</v>
      </c>
      <c r="E2789" s="66" t="s">
        <v>25480</v>
      </c>
      <c r="F2789" s="306"/>
    </row>
    <row r="2790" spans="1:6" ht="30">
      <c r="A2790" s="66">
        <v>3676</v>
      </c>
      <c r="B2790" s="43" t="s">
        <v>19186</v>
      </c>
      <c r="C2790" s="66" t="s">
        <v>4054</v>
      </c>
      <c r="D2790" s="66" t="s">
        <v>4052</v>
      </c>
      <c r="E2790" s="66" t="s">
        <v>29961</v>
      </c>
      <c r="F2790" s="307"/>
    </row>
    <row r="2791" spans="1:6" ht="30">
      <c r="A2791" s="66">
        <v>3679</v>
      </c>
      <c r="B2791" s="43" t="s">
        <v>19187</v>
      </c>
      <c r="C2791" s="66" t="s">
        <v>4054</v>
      </c>
      <c r="D2791" s="66" t="s">
        <v>4052</v>
      </c>
      <c r="E2791" s="66" t="s">
        <v>29962</v>
      </c>
      <c r="F2791" s="306"/>
    </row>
    <row r="2792" spans="1:6" ht="45">
      <c r="A2792" s="66">
        <v>3672</v>
      </c>
      <c r="B2792" s="43" t="s">
        <v>19188</v>
      </c>
      <c r="C2792" s="66" t="s">
        <v>4054</v>
      </c>
      <c r="D2792" s="66" t="s">
        <v>4052</v>
      </c>
      <c r="E2792" s="66" t="s">
        <v>22163</v>
      </c>
      <c r="F2792" s="307"/>
    </row>
    <row r="2793" spans="1:6" ht="30">
      <c r="A2793" s="66">
        <v>3671</v>
      </c>
      <c r="B2793" s="43" t="s">
        <v>19189</v>
      </c>
      <c r="C2793" s="66" t="s">
        <v>4054</v>
      </c>
      <c r="D2793" s="66" t="s">
        <v>4052</v>
      </c>
      <c r="E2793" s="66" t="s">
        <v>8141</v>
      </c>
      <c r="F2793" s="306"/>
    </row>
    <row r="2794" spans="1:6" ht="30">
      <c r="A2794" s="66">
        <v>3673</v>
      </c>
      <c r="B2794" s="43" t="s">
        <v>19190</v>
      </c>
      <c r="C2794" s="66" t="s">
        <v>4054</v>
      </c>
      <c r="D2794" s="66" t="s">
        <v>4052</v>
      </c>
      <c r="E2794" s="66" t="s">
        <v>8870</v>
      </c>
      <c r="F2794" s="307"/>
    </row>
    <row r="2795" spans="1:6" ht="45">
      <c r="A2795" s="66">
        <v>38394</v>
      </c>
      <c r="B2795" s="43" t="s">
        <v>19191</v>
      </c>
      <c r="C2795" s="66" t="s">
        <v>4050</v>
      </c>
      <c r="D2795" s="66" t="s">
        <v>2496</v>
      </c>
      <c r="E2795" s="66" t="s">
        <v>29963</v>
      </c>
      <c r="F2795" s="306"/>
    </row>
    <row r="2796" spans="1:6" ht="45">
      <c r="A2796" s="66">
        <v>3729</v>
      </c>
      <c r="B2796" s="43" t="s">
        <v>22748</v>
      </c>
      <c r="C2796" s="66" t="s">
        <v>4050</v>
      </c>
      <c r="D2796" s="66" t="s">
        <v>2496</v>
      </c>
      <c r="E2796" s="66" t="s">
        <v>21737</v>
      </c>
      <c r="F2796" s="307"/>
    </row>
    <row r="2797" spans="1:6" ht="135">
      <c r="A2797" s="66">
        <v>39357</v>
      </c>
      <c r="B2797" s="43" t="s">
        <v>19192</v>
      </c>
      <c r="C2797" s="66" t="s">
        <v>4050</v>
      </c>
      <c r="D2797" s="66" t="s">
        <v>4052</v>
      </c>
      <c r="E2797" s="66" t="s">
        <v>29964</v>
      </c>
      <c r="F2797" s="306"/>
    </row>
    <row r="2798" spans="1:6" ht="135">
      <c r="A2798" s="66">
        <v>39358</v>
      </c>
      <c r="B2798" s="43" t="s">
        <v>19193</v>
      </c>
      <c r="C2798" s="66" t="s">
        <v>4050</v>
      </c>
      <c r="D2798" s="66" t="s">
        <v>4052</v>
      </c>
      <c r="E2798" s="66" t="s">
        <v>29965</v>
      </c>
      <c r="F2798" s="307"/>
    </row>
    <row r="2799" spans="1:6" ht="135">
      <c r="A2799" s="66">
        <v>39356</v>
      </c>
      <c r="B2799" s="43" t="s">
        <v>19194</v>
      </c>
      <c r="C2799" s="66" t="s">
        <v>4050</v>
      </c>
      <c r="D2799" s="66" t="s">
        <v>4052</v>
      </c>
      <c r="E2799" s="66" t="s">
        <v>29966</v>
      </c>
      <c r="F2799" s="306"/>
    </row>
    <row r="2800" spans="1:6" ht="135">
      <c r="A2800" s="66">
        <v>39355</v>
      </c>
      <c r="B2800" s="43" t="s">
        <v>19195</v>
      </c>
      <c r="C2800" s="66" t="s">
        <v>4050</v>
      </c>
      <c r="D2800" s="66" t="s">
        <v>4052</v>
      </c>
      <c r="E2800" s="66" t="s">
        <v>29967</v>
      </c>
      <c r="F2800" s="307"/>
    </row>
    <row r="2801" spans="1:6" ht="135">
      <c r="A2801" s="66">
        <v>39353</v>
      </c>
      <c r="B2801" s="43" t="s">
        <v>19196</v>
      </c>
      <c r="C2801" s="66" t="s">
        <v>4050</v>
      </c>
      <c r="D2801" s="66" t="s">
        <v>4052</v>
      </c>
      <c r="E2801" s="66" t="s">
        <v>29968</v>
      </c>
      <c r="F2801" s="306"/>
    </row>
    <row r="2802" spans="1:6" ht="135">
      <c r="A2802" s="66">
        <v>39354</v>
      </c>
      <c r="B2802" s="43" t="s">
        <v>19197</v>
      </c>
      <c r="C2802" s="66" t="s">
        <v>4050</v>
      </c>
      <c r="D2802" s="66" t="s">
        <v>4052</v>
      </c>
      <c r="E2802" s="66" t="s">
        <v>29969</v>
      </c>
      <c r="F2802" s="307"/>
    </row>
    <row r="2803" spans="1:6" ht="30">
      <c r="A2803" s="66">
        <v>39398</v>
      </c>
      <c r="B2803" s="43" t="s">
        <v>19198</v>
      </c>
      <c r="C2803" s="66" t="s">
        <v>4050</v>
      </c>
      <c r="D2803" s="66" t="s">
        <v>2496</v>
      </c>
      <c r="E2803" s="66" t="s">
        <v>25269</v>
      </c>
      <c r="F2803" s="306"/>
    </row>
    <row r="2804" spans="1:6" ht="60">
      <c r="A2804" s="66">
        <v>13343</v>
      </c>
      <c r="B2804" s="43" t="s">
        <v>19199</v>
      </c>
      <c r="C2804" s="66" t="s">
        <v>4050</v>
      </c>
      <c r="D2804" s="66" t="s">
        <v>2496</v>
      </c>
      <c r="E2804" s="66" t="s">
        <v>23984</v>
      </c>
      <c r="F2804" s="307"/>
    </row>
    <row r="2805" spans="1:6" ht="45">
      <c r="A2805" s="66">
        <v>12118</v>
      </c>
      <c r="B2805" s="43" t="s">
        <v>19200</v>
      </c>
      <c r="C2805" s="66" t="s">
        <v>4050</v>
      </c>
      <c r="D2805" s="66" t="s">
        <v>2496</v>
      </c>
      <c r="E2805" s="66" t="s">
        <v>21703</v>
      </c>
      <c r="F2805" s="306"/>
    </row>
    <row r="2806" spans="1:6" ht="90">
      <c r="A2806" s="66">
        <v>39482</v>
      </c>
      <c r="B2806" s="43" t="s">
        <v>19201</v>
      </c>
      <c r="C2806" s="66" t="s">
        <v>4050</v>
      </c>
      <c r="D2806" s="66" t="s">
        <v>2496</v>
      </c>
      <c r="E2806" s="66" t="s">
        <v>29970</v>
      </c>
      <c r="F2806" s="307"/>
    </row>
    <row r="2807" spans="1:6" ht="90">
      <c r="A2807" s="66">
        <v>39486</v>
      </c>
      <c r="B2807" s="43" t="s">
        <v>19202</v>
      </c>
      <c r="C2807" s="66" t="s">
        <v>4050</v>
      </c>
      <c r="D2807" s="66" t="s">
        <v>2496</v>
      </c>
      <c r="E2807" s="66" t="s">
        <v>29971</v>
      </c>
      <c r="F2807" s="306"/>
    </row>
    <row r="2808" spans="1:6" ht="90">
      <c r="A2808" s="66">
        <v>39483</v>
      </c>
      <c r="B2808" s="43" t="s">
        <v>19203</v>
      </c>
      <c r="C2808" s="66" t="s">
        <v>4050</v>
      </c>
      <c r="D2808" s="66" t="s">
        <v>2496</v>
      </c>
      <c r="E2808" s="66" t="s">
        <v>29972</v>
      </c>
      <c r="F2808" s="307"/>
    </row>
    <row r="2809" spans="1:6" ht="90">
      <c r="A2809" s="66">
        <v>39487</v>
      </c>
      <c r="B2809" s="43" t="s">
        <v>19204</v>
      </c>
      <c r="C2809" s="66" t="s">
        <v>4050</v>
      </c>
      <c r="D2809" s="66" t="s">
        <v>2496</v>
      </c>
      <c r="E2809" s="66" t="s">
        <v>29973</v>
      </c>
      <c r="F2809" s="306"/>
    </row>
    <row r="2810" spans="1:6" ht="90">
      <c r="A2810" s="66">
        <v>39484</v>
      </c>
      <c r="B2810" s="43" t="s">
        <v>19205</v>
      </c>
      <c r="C2810" s="66" t="s">
        <v>4050</v>
      </c>
      <c r="D2810" s="66" t="s">
        <v>2496</v>
      </c>
      <c r="E2810" s="66" t="s">
        <v>29974</v>
      </c>
      <c r="F2810" s="307"/>
    </row>
    <row r="2811" spans="1:6" ht="90">
      <c r="A2811" s="66">
        <v>39488</v>
      </c>
      <c r="B2811" s="43" t="s">
        <v>19206</v>
      </c>
      <c r="C2811" s="66" t="s">
        <v>4050</v>
      </c>
      <c r="D2811" s="66" t="s">
        <v>2496</v>
      </c>
      <c r="E2811" s="66" t="s">
        <v>29975</v>
      </c>
      <c r="F2811" s="306"/>
    </row>
    <row r="2812" spans="1:6" ht="90">
      <c r="A2812" s="66">
        <v>39485</v>
      </c>
      <c r="B2812" s="43" t="s">
        <v>19207</v>
      </c>
      <c r="C2812" s="66" t="s">
        <v>4050</v>
      </c>
      <c r="D2812" s="66" t="s">
        <v>2496</v>
      </c>
      <c r="E2812" s="66" t="s">
        <v>29976</v>
      </c>
      <c r="F2812" s="307"/>
    </row>
    <row r="2813" spans="1:6" ht="90">
      <c r="A2813" s="66">
        <v>39489</v>
      </c>
      <c r="B2813" s="43" t="s">
        <v>19208</v>
      </c>
      <c r="C2813" s="66" t="s">
        <v>4050</v>
      </c>
      <c r="D2813" s="66" t="s">
        <v>2496</v>
      </c>
      <c r="E2813" s="66" t="s">
        <v>29977</v>
      </c>
      <c r="F2813" s="306"/>
    </row>
    <row r="2814" spans="1:6" ht="90">
      <c r="A2814" s="66">
        <v>39494</v>
      </c>
      <c r="B2814" s="43" t="s">
        <v>19209</v>
      </c>
      <c r="C2814" s="66" t="s">
        <v>4050</v>
      </c>
      <c r="D2814" s="66" t="s">
        <v>2496</v>
      </c>
      <c r="E2814" s="66" t="s">
        <v>29978</v>
      </c>
      <c r="F2814" s="307"/>
    </row>
    <row r="2815" spans="1:6" ht="90">
      <c r="A2815" s="66">
        <v>39490</v>
      </c>
      <c r="B2815" s="43" t="s">
        <v>19210</v>
      </c>
      <c r="C2815" s="66" t="s">
        <v>4050</v>
      </c>
      <c r="D2815" s="66" t="s">
        <v>2496</v>
      </c>
      <c r="E2815" s="66" t="s">
        <v>29979</v>
      </c>
      <c r="F2815" s="306"/>
    </row>
    <row r="2816" spans="1:6" ht="90">
      <c r="A2816" s="66">
        <v>39495</v>
      </c>
      <c r="B2816" s="43" t="s">
        <v>19212</v>
      </c>
      <c r="C2816" s="66" t="s">
        <v>4050</v>
      </c>
      <c r="D2816" s="66" t="s">
        <v>2496</v>
      </c>
      <c r="E2816" s="66" t="s">
        <v>29970</v>
      </c>
      <c r="F2816" s="307"/>
    </row>
    <row r="2817" spans="1:6" ht="90">
      <c r="A2817" s="66">
        <v>39491</v>
      </c>
      <c r="B2817" s="43" t="s">
        <v>19213</v>
      </c>
      <c r="C2817" s="66" t="s">
        <v>4050</v>
      </c>
      <c r="D2817" s="66" t="s">
        <v>2496</v>
      </c>
      <c r="E2817" s="66" t="s">
        <v>29980</v>
      </c>
      <c r="F2817" s="306"/>
    </row>
    <row r="2818" spans="1:6" ht="90">
      <c r="A2818" s="66">
        <v>39496</v>
      </c>
      <c r="B2818" s="43" t="s">
        <v>19214</v>
      </c>
      <c r="C2818" s="66" t="s">
        <v>4050</v>
      </c>
      <c r="D2818" s="66" t="s">
        <v>2496</v>
      </c>
      <c r="E2818" s="66" t="s">
        <v>29981</v>
      </c>
      <c r="F2818" s="307"/>
    </row>
    <row r="2819" spans="1:6" ht="90">
      <c r="A2819" s="66">
        <v>39492</v>
      </c>
      <c r="B2819" s="43" t="s">
        <v>19215</v>
      </c>
      <c r="C2819" s="66" t="s">
        <v>4050</v>
      </c>
      <c r="D2819" s="66" t="s">
        <v>2496</v>
      </c>
      <c r="E2819" s="66" t="s">
        <v>29982</v>
      </c>
      <c r="F2819" s="306"/>
    </row>
    <row r="2820" spans="1:6" ht="90">
      <c r="A2820" s="66">
        <v>39497</v>
      </c>
      <c r="B2820" s="43" t="s">
        <v>19216</v>
      </c>
      <c r="C2820" s="66" t="s">
        <v>4050</v>
      </c>
      <c r="D2820" s="66" t="s">
        <v>2496</v>
      </c>
      <c r="E2820" s="66" t="s">
        <v>29983</v>
      </c>
      <c r="F2820" s="307"/>
    </row>
    <row r="2821" spans="1:6" ht="90">
      <c r="A2821" s="66">
        <v>39493</v>
      </c>
      <c r="B2821" s="43" t="s">
        <v>19217</v>
      </c>
      <c r="C2821" s="66" t="s">
        <v>4050</v>
      </c>
      <c r="D2821" s="66" t="s">
        <v>2496</v>
      </c>
      <c r="E2821" s="66" t="s">
        <v>29984</v>
      </c>
      <c r="F2821" s="306"/>
    </row>
    <row r="2822" spans="1:6" ht="90">
      <c r="A2822" s="66">
        <v>39500</v>
      </c>
      <c r="B2822" s="43" t="s">
        <v>19218</v>
      </c>
      <c r="C2822" s="66" t="s">
        <v>4050</v>
      </c>
      <c r="D2822" s="66" t="s">
        <v>2496</v>
      </c>
      <c r="E2822" s="66" t="s">
        <v>29985</v>
      </c>
      <c r="F2822" s="307"/>
    </row>
    <row r="2823" spans="1:6" ht="105">
      <c r="A2823" s="66">
        <v>39498</v>
      </c>
      <c r="B2823" s="43" t="s">
        <v>19219</v>
      </c>
      <c r="C2823" s="66" t="s">
        <v>4050</v>
      </c>
      <c r="D2823" s="66" t="s">
        <v>2496</v>
      </c>
      <c r="E2823" s="66" t="s">
        <v>29986</v>
      </c>
      <c r="F2823" s="306"/>
    </row>
    <row r="2824" spans="1:6" ht="90">
      <c r="A2824" s="66">
        <v>39501</v>
      </c>
      <c r="B2824" s="43" t="s">
        <v>19220</v>
      </c>
      <c r="C2824" s="66" t="s">
        <v>4050</v>
      </c>
      <c r="D2824" s="66" t="s">
        <v>2496</v>
      </c>
      <c r="E2824" s="66" t="s">
        <v>24476</v>
      </c>
      <c r="F2824" s="307"/>
    </row>
    <row r="2825" spans="1:6" ht="105">
      <c r="A2825" s="66">
        <v>39499</v>
      </c>
      <c r="B2825" s="43" t="s">
        <v>19221</v>
      </c>
      <c r="C2825" s="66" t="s">
        <v>4050</v>
      </c>
      <c r="D2825" s="66" t="s">
        <v>2496</v>
      </c>
      <c r="E2825" s="66" t="s">
        <v>29987</v>
      </c>
      <c r="F2825" s="306"/>
    </row>
    <row r="2826" spans="1:6" ht="45">
      <c r="A2826" s="66">
        <v>3733</v>
      </c>
      <c r="B2826" s="43" t="s">
        <v>19222</v>
      </c>
      <c r="C2826" s="66" t="s">
        <v>4051</v>
      </c>
      <c r="D2826" s="66" t="s">
        <v>4052</v>
      </c>
      <c r="E2826" s="66" t="s">
        <v>29988</v>
      </c>
      <c r="F2826" s="307"/>
    </row>
    <row r="2827" spans="1:6" ht="30">
      <c r="A2827" s="66">
        <v>3731</v>
      </c>
      <c r="B2827" s="43" t="s">
        <v>19223</v>
      </c>
      <c r="C2827" s="66" t="s">
        <v>4051</v>
      </c>
      <c r="D2827" s="66" t="s">
        <v>4052</v>
      </c>
      <c r="E2827" s="66" t="s">
        <v>29989</v>
      </c>
      <c r="F2827" s="306"/>
    </row>
    <row r="2828" spans="1:6" ht="30">
      <c r="A2828" s="66">
        <v>38137</v>
      </c>
      <c r="B2828" s="43" t="s">
        <v>19224</v>
      </c>
      <c r="C2828" s="66" t="s">
        <v>4051</v>
      </c>
      <c r="D2828" s="66" t="s">
        <v>4052</v>
      </c>
      <c r="E2828" s="66" t="s">
        <v>29990</v>
      </c>
      <c r="F2828" s="307"/>
    </row>
    <row r="2829" spans="1:6" ht="30">
      <c r="A2829" s="66">
        <v>38135</v>
      </c>
      <c r="B2829" s="43" t="s">
        <v>19225</v>
      </c>
      <c r="C2829" s="66" t="s">
        <v>4051</v>
      </c>
      <c r="D2829" s="66" t="s">
        <v>4052</v>
      </c>
      <c r="E2829" s="66" t="s">
        <v>29991</v>
      </c>
      <c r="F2829" s="306"/>
    </row>
    <row r="2830" spans="1:6" ht="30">
      <c r="A2830" s="66">
        <v>38138</v>
      </c>
      <c r="B2830" s="43" t="s">
        <v>19226</v>
      </c>
      <c r="C2830" s="66" t="s">
        <v>4051</v>
      </c>
      <c r="D2830" s="66" t="s">
        <v>4052</v>
      </c>
      <c r="E2830" s="66" t="s">
        <v>29992</v>
      </c>
      <c r="F2830" s="307"/>
    </row>
    <row r="2831" spans="1:6" ht="60">
      <c r="A2831" s="66">
        <v>3736</v>
      </c>
      <c r="B2831" s="43" t="s">
        <v>19227</v>
      </c>
      <c r="C2831" s="66" t="s">
        <v>4051</v>
      </c>
      <c r="D2831" s="66" t="s">
        <v>4049</v>
      </c>
      <c r="E2831" s="66" t="s">
        <v>24632</v>
      </c>
      <c r="F2831" s="306"/>
    </row>
    <row r="2832" spans="1:6" ht="60">
      <c r="A2832" s="66">
        <v>3741</v>
      </c>
      <c r="B2832" s="43" t="s">
        <v>19228</v>
      </c>
      <c r="C2832" s="66" t="s">
        <v>4051</v>
      </c>
      <c r="D2832" s="66" t="s">
        <v>2496</v>
      </c>
      <c r="E2832" s="66" t="s">
        <v>26346</v>
      </c>
      <c r="F2832" s="307"/>
    </row>
    <row r="2833" spans="1:6" ht="60">
      <c r="A2833" s="66">
        <v>3745</v>
      </c>
      <c r="B2833" s="43" t="s">
        <v>19229</v>
      </c>
      <c r="C2833" s="66" t="s">
        <v>4051</v>
      </c>
      <c r="D2833" s="66" t="s">
        <v>2496</v>
      </c>
      <c r="E2833" s="66" t="s">
        <v>21873</v>
      </c>
      <c r="F2833" s="306"/>
    </row>
    <row r="2834" spans="1:6" ht="60">
      <c r="A2834" s="66">
        <v>3743</v>
      </c>
      <c r="B2834" s="43" t="s">
        <v>19230</v>
      </c>
      <c r="C2834" s="66" t="s">
        <v>4051</v>
      </c>
      <c r="D2834" s="66" t="s">
        <v>2496</v>
      </c>
      <c r="E2834" s="66" t="s">
        <v>13762</v>
      </c>
      <c r="F2834" s="307"/>
    </row>
    <row r="2835" spans="1:6" ht="60">
      <c r="A2835" s="66">
        <v>3744</v>
      </c>
      <c r="B2835" s="43" t="s">
        <v>19231</v>
      </c>
      <c r="C2835" s="66" t="s">
        <v>4051</v>
      </c>
      <c r="D2835" s="66" t="s">
        <v>2496</v>
      </c>
      <c r="E2835" s="66" t="s">
        <v>27998</v>
      </c>
      <c r="F2835" s="306"/>
    </row>
    <row r="2836" spans="1:6" ht="60">
      <c r="A2836" s="66">
        <v>3739</v>
      </c>
      <c r="B2836" s="43" t="s">
        <v>19232</v>
      </c>
      <c r="C2836" s="66" t="s">
        <v>4051</v>
      </c>
      <c r="D2836" s="66" t="s">
        <v>2496</v>
      </c>
      <c r="E2836" s="66" t="s">
        <v>24708</v>
      </c>
      <c r="F2836" s="307"/>
    </row>
    <row r="2837" spans="1:6" ht="60">
      <c r="A2837" s="66">
        <v>3737</v>
      </c>
      <c r="B2837" s="43" t="s">
        <v>19233</v>
      </c>
      <c r="C2837" s="66" t="s">
        <v>4051</v>
      </c>
      <c r="D2837" s="66" t="s">
        <v>2496</v>
      </c>
      <c r="E2837" s="66" t="s">
        <v>25644</v>
      </c>
      <c r="F2837" s="306"/>
    </row>
    <row r="2838" spans="1:6" ht="60">
      <c r="A2838" s="66">
        <v>3738</v>
      </c>
      <c r="B2838" s="43" t="s">
        <v>19234</v>
      </c>
      <c r="C2838" s="66" t="s">
        <v>4051</v>
      </c>
      <c r="D2838" s="66" t="s">
        <v>2496</v>
      </c>
      <c r="E2838" s="66" t="s">
        <v>27991</v>
      </c>
      <c r="F2838" s="307"/>
    </row>
    <row r="2839" spans="1:6" ht="60">
      <c r="A2839" s="66">
        <v>3747</v>
      </c>
      <c r="B2839" s="43" t="s">
        <v>19235</v>
      </c>
      <c r="C2839" s="66" t="s">
        <v>4051</v>
      </c>
      <c r="D2839" s="66" t="s">
        <v>2496</v>
      </c>
      <c r="E2839" s="66" t="s">
        <v>27998</v>
      </c>
      <c r="F2839" s="306"/>
    </row>
    <row r="2840" spans="1:6" ht="60">
      <c r="A2840" s="66">
        <v>11649</v>
      </c>
      <c r="B2840" s="43" t="s">
        <v>19236</v>
      </c>
      <c r="C2840" s="66" t="s">
        <v>4050</v>
      </c>
      <c r="D2840" s="66" t="s">
        <v>2496</v>
      </c>
      <c r="E2840" s="66" t="s">
        <v>29993</v>
      </c>
      <c r="F2840" s="307"/>
    </row>
    <row r="2841" spans="1:6" ht="60">
      <c r="A2841" s="66">
        <v>11650</v>
      </c>
      <c r="B2841" s="43" t="s">
        <v>19237</v>
      </c>
      <c r="C2841" s="66" t="s">
        <v>4050</v>
      </c>
      <c r="D2841" s="66" t="s">
        <v>2496</v>
      </c>
      <c r="E2841" s="66" t="s">
        <v>29994</v>
      </c>
      <c r="F2841" s="306"/>
    </row>
    <row r="2842" spans="1:6" ht="60">
      <c r="A2842" s="66">
        <v>3742</v>
      </c>
      <c r="B2842" s="43" t="s">
        <v>19238</v>
      </c>
      <c r="C2842" s="66" t="s">
        <v>4051</v>
      </c>
      <c r="D2842" s="66" t="s">
        <v>2496</v>
      </c>
      <c r="E2842" s="66" t="s">
        <v>25159</v>
      </c>
      <c r="F2842" s="307"/>
    </row>
    <row r="2843" spans="1:6" ht="60">
      <c r="A2843" s="66">
        <v>3746</v>
      </c>
      <c r="B2843" s="43" t="s">
        <v>19239</v>
      </c>
      <c r="C2843" s="66" t="s">
        <v>4051</v>
      </c>
      <c r="D2843" s="66" t="s">
        <v>2496</v>
      </c>
      <c r="E2843" s="66" t="s">
        <v>25268</v>
      </c>
      <c r="F2843" s="306"/>
    </row>
    <row r="2844" spans="1:6">
      <c r="A2844" s="66">
        <v>21106</v>
      </c>
      <c r="B2844" s="43" t="s">
        <v>19240</v>
      </c>
      <c r="C2844" s="66" t="s">
        <v>4055</v>
      </c>
      <c r="D2844" s="66" t="s">
        <v>2496</v>
      </c>
      <c r="E2844" s="66" t="s">
        <v>24382</v>
      </c>
      <c r="F2844" s="307"/>
    </row>
    <row r="2845" spans="1:6" ht="30">
      <c r="A2845" s="66">
        <v>3755</v>
      </c>
      <c r="B2845" s="43" t="s">
        <v>19242</v>
      </c>
      <c r="C2845" s="66" t="s">
        <v>4050</v>
      </c>
      <c r="D2845" s="66" t="s">
        <v>4052</v>
      </c>
      <c r="E2845" s="66" t="s">
        <v>14957</v>
      </c>
      <c r="F2845" s="306"/>
    </row>
    <row r="2846" spans="1:6" ht="30">
      <c r="A2846" s="66">
        <v>3750</v>
      </c>
      <c r="B2846" s="43" t="s">
        <v>19243</v>
      </c>
      <c r="C2846" s="66" t="s">
        <v>4050</v>
      </c>
      <c r="D2846" s="66" t="s">
        <v>4052</v>
      </c>
      <c r="E2846" s="66" t="s">
        <v>24637</v>
      </c>
      <c r="F2846" s="307"/>
    </row>
    <row r="2847" spans="1:6" ht="30">
      <c r="A2847" s="66">
        <v>3756</v>
      </c>
      <c r="B2847" s="43" t="s">
        <v>19244</v>
      </c>
      <c r="C2847" s="66" t="s">
        <v>4050</v>
      </c>
      <c r="D2847" s="66" t="s">
        <v>4052</v>
      </c>
      <c r="E2847" s="66" t="s">
        <v>22749</v>
      </c>
      <c r="F2847" s="306"/>
    </row>
    <row r="2848" spans="1:6" ht="30">
      <c r="A2848" s="66">
        <v>39377</v>
      </c>
      <c r="B2848" s="43" t="s">
        <v>19245</v>
      </c>
      <c r="C2848" s="66" t="s">
        <v>4050</v>
      </c>
      <c r="D2848" s="66" t="s">
        <v>4052</v>
      </c>
      <c r="E2848" s="66" t="s">
        <v>24507</v>
      </c>
      <c r="F2848" s="307"/>
    </row>
    <row r="2849" spans="1:6" ht="30">
      <c r="A2849" s="66">
        <v>38191</v>
      </c>
      <c r="B2849" s="43" t="s">
        <v>19246</v>
      </c>
      <c r="C2849" s="66" t="s">
        <v>4050</v>
      </c>
      <c r="D2849" s="66" t="s">
        <v>4052</v>
      </c>
      <c r="E2849" s="66" t="s">
        <v>24513</v>
      </c>
      <c r="F2849" s="306"/>
    </row>
    <row r="2850" spans="1:6" ht="30">
      <c r="A2850" s="66">
        <v>39381</v>
      </c>
      <c r="B2850" s="43" t="s">
        <v>19247</v>
      </c>
      <c r="C2850" s="66" t="s">
        <v>4050</v>
      </c>
      <c r="D2850" s="66" t="s">
        <v>4052</v>
      </c>
      <c r="E2850" s="66" t="s">
        <v>13725</v>
      </c>
      <c r="F2850" s="307"/>
    </row>
    <row r="2851" spans="1:6" ht="30">
      <c r="A2851" s="66">
        <v>38780</v>
      </c>
      <c r="B2851" s="43" t="s">
        <v>19248</v>
      </c>
      <c r="C2851" s="66" t="s">
        <v>4050</v>
      </c>
      <c r="D2851" s="66" t="s">
        <v>4052</v>
      </c>
      <c r="E2851" s="66" t="s">
        <v>14495</v>
      </c>
      <c r="F2851" s="306"/>
    </row>
    <row r="2852" spans="1:6" ht="30">
      <c r="A2852" s="66">
        <v>38781</v>
      </c>
      <c r="B2852" s="43" t="s">
        <v>19249</v>
      </c>
      <c r="C2852" s="66" t="s">
        <v>4050</v>
      </c>
      <c r="D2852" s="66" t="s">
        <v>4052</v>
      </c>
      <c r="E2852" s="66" t="s">
        <v>24485</v>
      </c>
      <c r="F2852" s="307"/>
    </row>
    <row r="2853" spans="1:6" ht="30">
      <c r="A2853" s="66">
        <v>38192</v>
      </c>
      <c r="B2853" s="43" t="s">
        <v>19251</v>
      </c>
      <c r="C2853" s="66" t="s">
        <v>4050</v>
      </c>
      <c r="D2853" s="66" t="s">
        <v>4052</v>
      </c>
      <c r="E2853" s="66" t="s">
        <v>16694</v>
      </c>
      <c r="F2853" s="306"/>
    </row>
    <row r="2854" spans="1:6" ht="30">
      <c r="A2854" s="66">
        <v>3753</v>
      </c>
      <c r="B2854" s="43" t="s">
        <v>19252</v>
      </c>
      <c r="C2854" s="66" t="s">
        <v>4050</v>
      </c>
      <c r="D2854" s="66" t="s">
        <v>4052</v>
      </c>
      <c r="E2854" s="66" t="s">
        <v>13932</v>
      </c>
      <c r="F2854" s="307"/>
    </row>
    <row r="2855" spans="1:6" ht="30">
      <c r="A2855" s="66">
        <v>38782</v>
      </c>
      <c r="B2855" s="43" t="s">
        <v>19253</v>
      </c>
      <c r="C2855" s="66" t="s">
        <v>4050</v>
      </c>
      <c r="D2855" s="66" t="s">
        <v>4052</v>
      </c>
      <c r="E2855" s="66" t="s">
        <v>8851</v>
      </c>
      <c r="F2855" s="306"/>
    </row>
    <row r="2856" spans="1:6" ht="30">
      <c r="A2856" s="66">
        <v>38778</v>
      </c>
      <c r="B2856" s="43" t="s">
        <v>19254</v>
      </c>
      <c r="C2856" s="66" t="s">
        <v>4050</v>
      </c>
      <c r="D2856" s="66" t="s">
        <v>4052</v>
      </c>
      <c r="E2856" s="66" t="s">
        <v>24995</v>
      </c>
      <c r="F2856" s="307"/>
    </row>
    <row r="2857" spans="1:6" ht="30">
      <c r="A2857" s="66">
        <v>38779</v>
      </c>
      <c r="B2857" s="43" t="s">
        <v>19255</v>
      </c>
      <c r="C2857" s="66" t="s">
        <v>4050</v>
      </c>
      <c r="D2857" s="66" t="s">
        <v>4052</v>
      </c>
      <c r="E2857" s="66" t="s">
        <v>7538</v>
      </c>
      <c r="F2857" s="306"/>
    </row>
    <row r="2858" spans="1:6" ht="30">
      <c r="A2858" s="66">
        <v>39388</v>
      </c>
      <c r="B2858" s="43" t="s">
        <v>19256</v>
      </c>
      <c r="C2858" s="66" t="s">
        <v>4050</v>
      </c>
      <c r="D2858" s="66" t="s">
        <v>4052</v>
      </c>
      <c r="E2858" s="66" t="s">
        <v>22750</v>
      </c>
      <c r="F2858" s="307"/>
    </row>
    <row r="2859" spans="1:6" ht="30">
      <c r="A2859" s="66">
        <v>39387</v>
      </c>
      <c r="B2859" s="43" t="s">
        <v>19257</v>
      </c>
      <c r="C2859" s="66" t="s">
        <v>4050</v>
      </c>
      <c r="D2859" s="66" t="s">
        <v>4052</v>
      </c>
      <c r="E2859" s="66" t="s">
        <v>20480</v>
      </c>
      <c r="F2859" s="306"/>
    </row>
    <row r="2860" spans="1:6" ht="30">
      <c r="A2860" s="66">
        <v>39386</v>
      </c>
      <c r="B2860" s="43" t="s">
        <v>19258</v>
      </c>
      <c r="C2860" s="66" t="s">
        <v>4050</v>
      </c>
      <c r="D2860" s="66" t="s">
        <v>4052</v>
      </c>
      <c r="E2860" s="66" t="s">
        <v>24738</v>
      </c>
      <c r="F2860" s="307"/>
    </row>
    <row r="2861" spans="1:6" ht="30">
      <c r="A2861" s="66">
        <v>38194</v>
      </c>
      <c r="B2861" s="43" t="s">
        <v>19259</v>
      </c>
      <c r="C2861" s="66" t="s">
        <v>4050</v>
      </c>
      <c r="D2861" s="66" t="s">
        <v>4052</v>
      </c>
      <c r="E2861" s="66" t="s">
        <v>22751</v>
      </c>
      <c r="F2861" s="306"/>
    </row>
    <row r="2862" spans="1:6" ht="30">
      <c r="A2862" s="66">
        <v>38193</v>
      </c>
      <c r="B2862" s="43" t="s">
        <v>19260</v>
      </c>
      <c r="C2862" s="66" t="s">
        <v>4050</v>
      </c>
      <c r="D2862" s="66" t="s">
        <v>4052</v>
      </c>
      <c r="E2862" s="66" t="s">
        <v>14347</v>
      </c>
      <c r="F2862" s="307"/>
    </row>
    <row r="2863" spans="1:6" ht="30">
      <c r="A2863" s="66">
        <v>12216</v>
      </c>
      <c r="B2863" s="43" t="s">
        <v>19261</v>
      </c>
      <c r="C2863" s="66" t="s">
        <v>4050</v>
      </c>
      <c r="D2863" s="66" t="s">
        <v>4052</v>
      </c>
      <c r="E2863" s="66" t="s">
        <v>22488</v>
      </c>
      <c r="F2863" s="306"/>
    </row>
    <row r="2864" spans="1:6" ht="30">
      <c r="A2864" s="66">
        <v>3757</v>
      </c>
      <c r="B2864" s="43" t="s">
        <v>19262</v>
      </c>
      <c r="C2864" s="66" t="s">
        <v>4050</v>
      </c>
      <c r="D2864" s="66" t="s">
        <v>4052</v>
      </c>
      <c r="E2864" s="66" t="s">
        <v>25194</v>
      </c>
      <c r="F2864" s="307"/>
    </row>
    <row r="2865" spans="1:6" ht="30">
      <c r="A2865" s="66">
        <v>3758</v>
      </c>
      <c r="B2865" s="43" t="s">
        <v>19263</v>
      </c>
      <c r="C2865" s="66" t="s">
        <v>4050</v>
      </c>
      <c r="D2865" s="66" t="s">
        <v>4052</v>
      </c>
      <c r="E2865" s="66" t="s">
        <v>25195</v>
      </c>
      <c r="F2865" s="306"/>
    </row>
    <row r="2866" spans="1:6" ht="30">
      <c r="A2866" s="66">
        <v>12214</v>
      </c>
      <c r="B2866" s="43" t="s">
        <v>19264</v>
      </c>
      <c r="C2866" s="66" t="s">
        <v>4050</v>
      </c>
      <c r="D2866" s="66" t="s">
        <v>4052</v>
      </c>
      <c r="E2866" s="66" t="s">
        <v>14961</v>
      </c>
      <c r="F2866" s="307"/>
    </row>
    <row r="2867" spans="1:6" ht="30">
      <c r="A2867" s="66">
        <v>3749</v>
      </c>
      <c r="B2867" s="43" t="s">
        <v>19265</v>
      </c>
      <c r="C2867" s="66" t="s">
        <v>4050</v>
      </c>
      <c r="D2867" s="66" t="s">
        <v>4052</v>
      </c>
      <c r="E2867" s="66" t="s">
        <v>25184</v>
      </c>
      <c r="F2867" s="306"/>
    </row>
    <row r="2868" spans="1:6" ht="30">
      <c r="A2868" s="66">
        <v>3751</v>
      </c>
      <c r="B2868" s="43" t="s">
        <v>19266</v>
      </c>
      <c r="C2868" s="66" t="s">
        <v>4050</v>
      </c>
      <c r="D2868" s="66" t="s">
        <v>4052</v>
      </c>
      <c r="E2868" s="66" t="s">
        <v>25196</v>
      </c>
      <c r="F2868" s="307"/>
    </row>
    <row r="2869" spans="1:6" ht="30">
      <c r="A2869" s="66">
        <v>39376</v>
      </c>
      <c r="B2869" s="43" t="s">
        <v>19267</v>
      </c>
      <c r="C2869" s="66" t="s">
        <v>4050</v>
      </c>
      <c r="D2869" s="66" t="s">
        <v>4052</v>
      </c>
      <c r="E2869" s="66" t="s">
        <v>22071</v>
      </c>
      <c r="F2869" s="306"/>
    </row>
    <row r="2870" spans="1:6" ht="30">
      <c r="A2870" s="66">
        <v>3752</v>
      </c>
      <c r="B2870" s="43" t="s">
        <v>19268</v>
      </c>
      <c r="C2870" s="66" t="s">
        <v>4050</v>
      </c>
      <c r="D2870" s="66" t="s">
        <v>4052</v>
      </c>
      <c r="E2870" s="66" t="s">
        <v>22752</v>
      </c>
      <c r="F2870" s="307"/>
    </row>
    <row r="2871" spans="1:6" ht="60">
      <c r="A2871" s="66">
        <v>746</v>
      </c>
      <c r="B2871" s="43" t="s">
        <v>19269</v>
      </c>
      <c r="C2871" s="66" t="s">
        <v>4050</v>
      </c>
      <c r="D2871" s="66" t="s">
        <v>4049</v>
      </c>
      <c r="E2871" s="66" t="s">
        <v>22753</v>
      </c>
      <c r="F2871" s="306"/>
    </row>
    <row r="2872" spans="1:6" ht="30">
      <c r="A2872" s="66">
        <v>36521</v>
      </c>
      <c r="B2872" s="43" t="s">
        <v>19270</v>
      </c>
      <c r="C2872" s="66" t="s">
        <v>4050</v>
      </c>
      <c r="D2872" s="66" t="s">
        <v>2496</v>
      </c>
      <c r="E2872" s="66" t="s">
        <v>29995</v>
      </c>
      <c r="F2872" s="307"/>
    </row>
    <row r="2873" spans="1:6" ht="30">
      <c r="A2873" s="66">
        <v>36794</v>
      </c>
      <c r="B2873" s="43" t="s">
        <v>19271</v>
      </c>
      <c r="C2873" s="66" t="s">
        <v>4050</v>
      </c>
      <c r="D2873" s="66" t="s">
        <v>2496</v>
      </c>
      <c r="E2873" s="66" t="s">
        <v>27320</v>
      </c>
      <c r="F2873" s="306"/>
    </row>
    <row r="2874" spans="1:6" ht="30">
      <c r="A2874" s="66">
        <v>10426</v>
      </c>
      <c r="B2874" s="43" t="s">
        <v>19272</v>
      </c>
      <c r="C2874" s="66" t="s">
        <v>4050</v>
      </c>
      <c r="D2874" s="66" t="s">
        <v>2496</v>
      </c>
      <c r="E2874" s="66" t="s">
        <v>29996</v>
      </c>
      <c r="F2874" s="307"/>
    </row>
    <row r="2875" spans="1:6" ht="30">
      <c r="A2875" s="66">
        <v>10425</v>
      </c>
      <c r="B2875" s="43" t="s">
        <v>19273</v>
      </c>
      <c r="C2875" s="66" t="s">
        <v>4050</v>
      </c>
      <c r="D2875" s="66" t="s">
        <v>2496</v>
      </c>
      <c r="E2875" s="66" t="s">
        <v>24887</v>
      </c>
      <c r="F2875" s="306"/>
    </row>
    <row r="2876" spans="1:6" ht="30">
      <c r="A2876" s="66">
        <v>10431</v>
      </c>
      <c r="B2876" s="43" t="s">
        <v>19274</v>
      </c>
      <c r="C2876" s="66" t="s">
        <v>4050</v>
      </c>
      <c r="D2876" s="66" t="s">
        <v>2496</v>
      </c>
      <c r="E2876" s="66" t="s">
        <v>29997</v>
      </c>
      <c r="F2876" s="307"/>
    </row>
    <row r="2877" spans="1:6" ht="30">
      <c r="A2877" s="66">
        <v>10429</v>
      </c>
      <c r="B2877" s="43" t="s">
        <v>19275</v>
      </c>
      <c r="C2877" s="66" t="s">
        <v>4050</v>
      </c>
      <c r="D2877" s="66" t="s">
        <v>2496</v>
      </c>
      <c r="E2877" s="66" t="s">
        <v>27778</v>
      </c>
      <c r="F2877" s="306"/>
    </row>
    <row r="2878" spans="1:6" ht="30">
      <c r="A2878" s="66">
        <v>20269</v>
      </c>
      <c r="B2878" s="43" t="s">
        <v>19276</v>
      </c>
      <c r="C2878" s="66" t="s">
        <v>4050</v>
      </c>
      <c r="D2878" s="66" t="s">
        <v>2496</v>
      </c>
      <c r="E2878" s="66" t="s">
        <v>29025</v>
      </c>
      <c r="F2878" s="307"/>
    </row>
    <row r="2879" spans="1:6" ht="30">
      <c r="A2879" s="66">
        <v>20270</v>
      </c>
      <c r="B2879" s="43" t="s">
        <v>19277</v>
      </c>
      <c r="C2879" s="66" t="s">
        <v>4050</v>
      </c>
      <c r="D2879" s="66" t="s">
        <v>2496</v>
      </c>
      <c r="E2879" s="66" t="s">
        <v>29998</v>
      </c>
      <c r="F2879" s="306"/>
    </row>
    <row r="2880" spans="1:6" ht="45">
      <c r="A2880" s="66">
        <v>11696</v>
      </c>
      <c r="B2880" s="43" t="s">
        <v>19278</v>
      </c>
      <c r="C2880" s="66" t="s">
        <v>4050</v>
      </c>
      <c r="D2880" s="66" t="s">
        <v>2496</v>
      </c>
      <c r="E2880" s="66" t="s">
        <v>29999</v>
      </c>
      <c r="F2880" s="307"/>
    </row>
    <row r="2881" spans="1:6" ht="45">
      <c r="A2881" s="66">
        <v>10427</v>
      </c>
      <c r="B2881" s="43" t="s">
        <v>19279</v>
      </c>
      <c r="C2881" s="66" t="s">
        <v>4050</v>
      </c>
      <c r="D2881" s="66" t="s">
        <v>2496</v>
      </c>
      <c r="E2881" s="66" t="s">
        <v>25594</v>
      </c>
      <c r="F2881" s="306"/>
    </row>
    <row r="2882" spans="1:6" ht="45">
      <c r="A2882" s="66">
        <v>10428</v>
      </c>
      <c r="B2882" s="43" t="s">
        <v>19280</v>
      </c>
      <c r="C2882" s="66" t="s">
        <v>4050</v>
      </c>
      <c r="D2882" s="66" t="s">
        <v>2496</v>
      </c>
      <c r="E2882" s="66" t="s">
        <v>30000</v>
      </c>
      <c r="F2882" s="307"/>
    </row>
    <row r="2883" spans="1:6" ht="30">
      <c r="A2883" s="66">
        <v>2354</v>
      </c>
      <c r="B2883" s="43" t="s">
        <v>19281</v>
      </c>
      <c r="C2883" s="66" t="s">
        <v>4048</v>
      </c>
      <c r="D2883" s="66" t="s">
        <v>2496</v>
      </c>
      <c r="E2883" s="66" t="s">
        <v>23832</v>
      </c>
      <c r="F2883" s="306"/>
    </row>
    <row r="2884" spans="1:6" ht="30">
      <c r="A2884" s="66">
        <v>40932</v>
      </c>
      <c r="B2884" s="43" t="s">
        <v>19282</v>
      </c>
      <c r="C2884" s="66" t="s">
        <v>4059</v>
      </c>
      <c r="D2884" s="66" t="s">
        <v>2496</v>
      </c>
      <c r="E2884" s="66" t="s">
        <v>30001</v>
      </c>
      <c r="F2884" s="307"/>
    </row>
    <row r="2885" spans="1:6" ht="30">
      <c r="A2885" s="66">
        <v>10853</v>
      </c>
      <c r="B2885" s="43" t="s">
        <v>19283</v>
      </c>
      <c r="C2885" s="66" t="s">
        <v>4050</v>
      </c>
      <c r="D2885" s="66" t="s">
        <v>2496</v>
      </c>
      <c r="E2885" s="66" t="s">
        <v>30002</v>
      </c>
      <c r="F2885" s="306"/>
    </row>
    <row r="2886" spans="1:6" ht="30">
      <c r="A2886" s="66">
        <v>5093</v>
      </c>
      <c r="B2886" s="43" t="s">
        <v>19284</v>
      </c>
      <c r="C2886" s="66" t="s">
        <v>4061</v>
      </c>
      <c r="D2886" s="66" t="s">
        <v>2496</v>
      </c>
      <c r="E2886" s="66" t="s">
        <v>13726</v>
      </c>
      <c r="F2886" s="307"/>
    </row>
    <row r="2887" spans="1:6" ht="60">
      <c r="A2887" s="66">
        <v>37768</v>
      </c>
      <c r="B2887" s="43" t="s">
        <v>19285</v>
      </c>
      <c r="C2887" s="66" t="s">
        <v>4050</v>
      </c>
      <c r="D2887" s="66" t="s">
        <v>4052</v>
      </c>
      <c r="E2887" s="66" t="s">
        <v>25198</v>
      </c>
      <c r="F2887" s="306"/>
    </row>
    <row r="2888" spans="1:6" ht="45">
      <c r="A2888" s="66">
        <v>37773</v>
      </c>
      <c r="B2888" s="43" t="s">
        <v>19286</v>
      </c>
      <c r="C2888" s="66" t="s">
        <v>4050</v>
      </c>
      <c r="D2888" s="66" t="s">
        <v>4052</v>
      </c>
      <c r="E2888" s="66" t="s">
        <v>25199</v>
      </c>
      <c r="F2888" s="307"/>
    </row>
    <row r="2889" spans="1:6" ht="45">
      <c r="A2889" s="66">
        <v>37769</v>
      </c>
      <c r="B2889" s="43" t="s">
        <v>19287</v>
      </c>
      <c r="C2889" s="66" t="s">
        <v>4050</v>
      </c>
      <c r="D2889" s="66" t="s">
        <v>4052</v>
      </c>
      <c r="E2889" s="66" t="s">
        <v>25200</v>
      </c>
      <c r="F2889" s="306"/>
    </row>
    <row r="2890" spans="1:6" ht="45">
      <c r="A2890" s="66">
        <v>37770</v>
      </c>
      <c r="B2890" s="43" t="s">
        <v>19288</v>
      </c>
      <c r="C2890" s="66" t="s">
        <v>4050</v>
      </c>
      <c r="D2890" s="66" t="s">
        <v>4052</v>
      </c>
      <c r="E2890" s="66" t="s">
        <v>25201</v>
      </c>
      <c r="F2890" s="307"/>
    </row>
    <row r="2891" spans="1:6">
      <c r="A2891" s="66">
        <v>38382</v>
      </c>
      <c r="B2891" s="43" t="s">
        <v>19289</v>
      </c>
      <c r="C2891" s="66" t="s">
        <v>4050</v>
      </c>
      <c r="D2891" s="66" t="s">
        <v>2496</v>
      </c>
      <c r="E2891" s="66" t="s">
        <v>13673</v>
      </c>
      <c r="F2891" s="306"/>
    </row>
    <row r="2892" spans="1:6">
      <c r="A2892" s="66">
        <v>6091</v>
      </c>
      <c r="B2892" s="43" t="s">
        <v>19290</v>
      </c>
      <c r="C2892" s="66" t="s">
        <v>4056</v>
      </c>
      <c r="D2892" s="66" t="s">
        <v>2496</v>
      </c>
      <c r="E2892" s="66" t="s">
        <v>25202</v>
      </c>
      <c r="F2892" s="307"/>
    </row>
    <row r="2893" spans="1:6">
      <c r="A2893" s="66">
        <v>38383</v>
      </c>
      <c r="B2893" s="43" t="s">
        <v>19291</v>
      </c>
      <c r="C2893" s="66" t="s">
        <v>4050</v>
      </c>
      <c r="D2893" s="66" t="s">
        <v>2496</v>
      </c>
      <c r="E2893" s="66" t="s">
        <v>10584</v>
      </c>
      <c r="F2893" s="306"/>
    </row>
    <row r="2894" spans="1:6">
      <c r="A2894" s="66">
        <v>3768</v>
      </c>
      <c r="B2894" s="43" t="s">
        <v>19292</v>
      </c>
      <c r="C2894" s="66" t="s">
        <v>4050</v>
      </c>
      <c r="D2894" s="66" t="s">
        <v>2496</v>
      </c>
      <c r="E2894" s="66" t="s">
        <v>8738</v>
      </c>
      <c r="F2894" s="307"/>
    </row>
    <row r="2895" spans="1:6" ht="30">
      <c r="A2895" s="66">
        <v>3767</v>
      </c>
      <c r="B2895" s="43" t="s">
        <v>19293</v>
      </c>
      <c r="C2895" s="66" t="s">
        <v>4050</v>
      </c>
      <c r="D2895" s="66" t="s">
        <v>2496</v>
      </c>
      <c r="E2895" s="66" t="s">
        <v>23351</v>
      </c>
      <c r="F2895" s="306"/>
    </row>
    <row r="2896" spans="1:6" ht="45">
      <c r="A2896" s="66">
        <v>13192</v>
      </c>
      <c r="B2896" s="43" t="s">
        <v>19294</v>
      </c>
      <c r="C2896" s="66" t="s">
        <v>4050</v>
      </c>
      <c r="D2896" s="66" t="s">
        <v>2496</v>
      </c>
      <c r="E2896" s="66" t="s">
        <v>30003</v>
      </c>
      <c r="F2896" s="307"/>
    </row>
    <row r="2897" spans="1:6" ht="45">
      <c r="A2897" s="66">
        <v>38413</v>
      </c>
      <c r="B2897" s="43" t="s">
        <v>19295</v>
      </c>
      <c r="C2897" s="66" t="s">
        <v>4050</v>
      </c>
      <c r="D2897" s="66" t="s">
        <v>2496</v>
      </c>
      <c r="E2897" s="66" t="s">
        <v>30004</v>
      </c>
      <c r="F2897" s="306"/>
    </row>
    <row r="2898" spans="1:6" ht="90">
      <c r="A2898" s="66">
        <v>42440</v>
      </c>
      <c r="B2898" s="43" t="s">
        <v>22754</v>
      </c>
      <c r="C2898" s="66" t="s">
        <v>4050</v>
      </c>
      <c r="D2898" s="66" t="s">
        <v>4052</v>
      </c>
      <c r="E2898" s="66" t="s">
        <v>23978</v>
      </c>
      <c r="F2898" s="307"/>
    </row>
    <row r="2899" spans="1:6" ht="60">
      <c r="A2899" s="66">
        <v>20193</v>
      </c>
      <c r="B2899" s="43" t="s">
        <v>19296</v>
      </c>
      <c r="C2899" s="66" t="s">
        <v>22755</v>
      </c>
      <c r="D2899" s="66" t="s">
        <v>2496</v>
      </c>
      <c r="E2899" s="66" t="s">
        <v>13828</v>
      </c>
      <c r="F2899" s="306"/>
    </row>
    <row r="2900" spans="1:6" ht="45">
      <c r="A2900" s="66">
        <v>10527</v>
      </c>
      <c r="B2900" s="43" t="s">
        <v>19297</v>
      </c>
      <c r="C2900" s="66" t="s">
        <v>22756</v>
      </c>
      <c r="D2900" s="66" t="s">
        <v>4049</v>
      </c>
      <c r="E2900" s="66" t="s">
        <v>13829</v>
      </c>
      <c r="F2900" s="307"/>
    </row>
    <row r="2901" spans="1:6" ht="75">
      <c r="A2901" s="66">
        <v>41805</v>
      </c>
      <c r="B2901" s="43" t="s">
        <v>19298</v>
      </c>
      <c r="C2901" s="66" t="s">
        <v>4059</v>
      </c>
      <c r="D2901" s="66" t="s">
        <v>4052</v>
      </c>
      <c r="E2901" s="66" t="s">
        <v>22713</v>
      </c>
      <c r="F2901" s="306"/>
    </row>
    <row r="2902" spans="1:6" ht="45">
      <c r="A2902" s="66">
        <v>40271</v>
      </c>
      <c r="B2902" s="43" t="s">
        <v>19299</v>
      </c>
      <c r="C2902" s="66" t="s">
        <v>4059</v>
      </c>
      <c r="D2902" s="66" t="s">
        <v>2496</v>
      </c>
      <c r="E2902" s="66" t="s">
        <v>11605</v>
      </c>
      <c r="F2902" s="307"/>
    </row>
    <row r="2903" spans="1:6" ht="45">
      <c r="A2903" s="66">
        <v>40287</v>
      </c>
      <c r="B2903" s="43" t="s">
        <v>19300</v>
      </c>
      <c r="C2903" s="66" t="s">
        <v>4059</v>
      </c>
      <c r="D2903" s="66" t="s">
        <v>2496</v>
      </c>
      <c r="E2903" s="66" t="s">
        <v>12557</v>
      </c>
      <c r="F2903" s="306"/>
    </row>
    <row r="2904" spans="1:6" ht="30">
      <c r="A2904" s="66">
        <v>40295</v>
      </c>
      <c r="B2904" s="43" t="s">
        <v>19301</v>
      </c>
      <c r="C2904" s="66" t="s">
        <v>4048</v>
      </c>
      <c r="D2904" s="66" t="s">
        <v>4052</v>
      </c>
      <c r="E2904" s="66" t="s">
        <v>24426</v>
      </c>
      <c r="F2904" s="307"/>
    </row>
    <row r="2905" spans="1:6" ht="30">
      <c r="A2905" s="66">
        <v>745</v>
      </c>
      <c r="B2905" s="43" t="s">
        <v>19302</v>
      </c>
      <c r="C2905" s="66" t="s">
        <v>4048</v>
      </c>
      <c r="D2905" s="66" t="s">
        <v>4052</v>
      </c>
      <c r="E2905" s="66" t="s">
        <v>13731</v>
      </c>
      <c r="F2905" s="306"/>
    </row>
    <row r="2906" spans="1:6" ht="105">
      <c r="A2906" s="66">
        <v>4084</v>
      </c>
      <c r="B2906" s="43" t="s">
        <v>19303</v>
      </c>
      <c r="C2906" s="66" t="s">
        <v>4048</v>
      </c>
      <c r="D2906" s="66" t="s">
        <v>4052</v>
      </c>
      <c r="E2906" s="66" t="s">
        <v>13398</v>
      </c>
      <c r="F2906" s="307"/>
    </row>
    <row r="2907" spans="1:6" ht="105">
      <c r="A2907" s="66">
        <v>743</v>
      </c>
      <c r="B2907" s="43" t="s">
        <v>19304</v>
      </c>
      <c r="C2907" s="66" t="s">
        <v>4048</v>
      </c>
      <c r="D2907" s="66" t="s">
        <v>4052</v>
      </c>
      <c r="E2907" s="66" t="s">
        <v>13398</v>
      </c>
      <c r="F2907" s="306"/>
    </row>
    <row r="2908" spans="1:6" ht="105">
      <c r="A2908" s="66">
        <v>40293</v>
      </c>
      <c r="B2908" s="43" t="s">
        <v>19305</v>
      </c>
      <c r="C2908" s="66" t="s">
        <v>4048</v>
      </c>
      <c r="D2908" s="66" t="s">
        <v>4052</v>
      </c>
      <c r="E2908" s="66" t="s">
        <v>14035</v>
      </c>
      <c r="F2908" s="307"/>
    </row>
    <row r="2909" spans="1:6" ht="105">
      <c r="A2909" s="66">
        <v>40294</v>
      </c>
      <c r="B2909" s="43" t="s">
        <v>19306</v>
      </c>
      <c r="C2909" s="66" t="s">
        <v>4048</v>
      </c>
      <c r="D2909" s="66" t="s">
        <v>4052</v>
      </c>
      <c r="E2909" s="66" t="s">
        <v>13398</v>
      </c>
      <c r="F2909" s="306"/>
    </row>
    <row r="2910" spans="1:6" ht="105">
      <c r="A2910" s="66">
        <v>4085</v>
      </c>
      <c r="B2910" s="43" t="s">
        <v>19307</v>
      </c>
      <c r="C2910" s="66" t="s">
        <v>4048</v>
      </c>
      <c r="D2910" s="66" t="s">
        <v>4052</v>
      </c>
      <c r="E2910" s="66" t="s">
        <v>14028</v>
      </c>
      <c r="F2910" s="307"/>
    </row>
    <row r="2911" spans="1:6" ht="45">
      <c r="A2911" s="66">
        <v>10775</v>
      </c>
      <c r="B2911" s="43" t="s">
        <v>19308</v>
      </c>
      <c r="C2911" s="66" t="s">
        <v>4059</v>
      </c>
      <c r="D2911" s="66" t="s">
        <v>4052</v>
      </c>
      <c r="E2911" s="66" t="s">
        <v>30005</v>
      </c>
      <c r="F2911" s="306"/>
    </row>
    <row r="2912" spans="1:6" ht="45">
      <c r="A2912" s="66">
        <v>10776</v>
      </c>
      <c r="B2912" s="43" t="s">
        <v>19309</v>
      </c>
      <c r="C2912" s="66" t="s">
        <v>4059</v>
      </c>
      <c r="D2912" s="66" t="s">
        <v>4052</v>
      </c>
      <c r="E2912" s="66" t="s">
        <v>30006</v>
      </c>
      <c r="F2912" s="307"/>
    </row>
    <row r="2913" spans="1:6" ht="45">
      <c r="A2913" s="66">
        <v>10779</v>
      </c>
      <c r="B2913" s="43" t="s">
        <v>19310</v>
      </c>
      <c r="C2913" s="66" t="s">
        <v>4059</v>
      </c>
      <c r="D2913" s="66" t="s">
        <v>4052</v>
      </c>
      <c r="E2913" s="66" t="s">
        <v>30007</v>
      </c>
      <c r="F2913" s="306"/>
    </row>
    <row r="2914" spans="1:6" ht="45">
      <c r="A2914" s="66">
        <v>10777</v>
      </c>
      <c r="B2914" s="43" t="s">
        <v>19311</v>
      </c>
      <c r="C2914" s="66" t="s">
        <v>4059</v>
      </c>
      <c r="D2914" s="66" t="s">
        <v>4052</v>
      </c>
      <c r="E2914" s="66" t="s">
        <v>30008</v>
      </c>
      <c r="F2914" s="307"/>
    </row>
    <row r="2915" spans="1:6" ht="45">
      <c r="A2915" s="66">
        <v>10778</v>
      </c>
      <c r="B2915" s="43" t="s">
        <v>19312</v>
      </c>
      <c r="C2915" s="66" t="s">
        <v>4059</v>
      </c>
      <c r="D2915" s="66" t="s">
        <v>4052</v>
      </c>
      <c r="E2915" s="66" t="s">
        <v>30007</v>
      </c>
      <c r="F2915" s="306"/>
    </row>
    <row r="2916" spans="1:6" ht="30">
      <c r="A2916" s="66">
        <v>40339</v>
      </c>
      <c r="B2916" s="43" t="s">
        <v>19313</v>
      </c>
      <c r="C2916" s="66" t="s">
        <v>4059</v>
      </c>
      <c r="D2916" s="66" t="s">
        <v>2496</v>
      </c>
      <c r="E2916" s="66" t="s">
        <v>12557</v>
      </c>
      <c r="F2916" s="307"/>
    </row>
    <row r="2917" spans="1:6" ht="90">
      <c r="A2917" s="66">
        <v>3355</v>
      </c>
      <c r="B2917" s="43" t="s">
        <v>19314</v>
      </c>
      <c r="C2917" s="66" t="s">
        <v>4048</v>
      </c>
      <c r="D2917" s="66" t="s">
        <v>4052</v>
      </c>
      <c r="E2917" s="66" t="s">
        <v>11310</v>
      </c>
      <c r="F2917" s="306"/>
    </row>
    <row r="2918" spans="1:6" ht="90">
      <c r="A2918" s="66">
        <v>39814</v>
      </c>
      <c r="B2918" s="43" t="s">
        <v>19315</v>
      </c>
      <c r="C2918" s="66" t="s">
        <v>4048</v>
      </c>
      <c r="D2918" s="66" t="s">
        <v>4052</v>
      </c>
      <c r="E2918" s="66" t="s">
        <v>23372</v>
      </c>
      <c r="F2918" s="307"/>
    </row>
    <row r="2919" spans="1:6" ht="75">
      <c r="A2919" s="66">
        <v>10749</v>
      </c>
      <c r="B2919" s="43" t="s">
        <v>19316</v>
      </c>
      <c r="C2919" s="66" t="s">
        <v>4059</v>
      </c>
      <c r="D2919" s="66" t="s">
        <v>2496</v>
      </c>
      <c r="E2919" s="66" t="s">
        <v>10147</v>
      </c>
      <c r="F2919" s="306"/>
    </row>
    <row r="2920" spans="1:6" ht="45">
      <c r="A2920" s="66">
        <v>40290</v>
      </c>
      <c r="B2920" s="43" t="s">
        <v>19317</v>
      </c>
      <c r="C2920" s="66" t="s">
        <v>4059</v>
      </c>
      <c r="D2920" s="66" t="s">
        <v>2496</v>
      </c>
      <c r="E2920" s="66" t="s">
        <v>13830</v>
      </c>
      <c r="F2920" s="307"/>
    </row>
    <row r="2921" spans="1:6" ht="30">
      <c r="A2921" s="66">
        <v>7252</v>
      </c>
      <c r="B2921" s="43" t="s">
        <v>19319</v>
      </c>
      <c r="C2921" s="66" t="s">
        <v>4048</v>
      </c>
      <c r="D2921" s="66" t="s">
        <v>4052</v>
      </c>
      <c r="E2921" s="66" t="s">
        <v>13721</v>
      </c>
      <c r="F2921" s="306"/>
    </row>
    <row r="2922" spans="1:6" ht="30">
      <c r="A2922" s="66">
        <v>4778</v>
      </c>
      <c r="B2922" s="43" t="s">
        <v>19320</v>
      </c>
      <c r="C2922" s="66" t="s">
        <v>4048</v>
      </c>
      <c r="D2922" s="66" t="s">
        <v>4052</v>
      </c>
      <c r="E2922" s="66" t="s">
        <v>10585</v>
      </c>
      <c r="F2922" s="307"/>
    </row>
    <row r="2923" spans="1:6" ht="30">
      <c r="A2923" s="66">
        <v>4780</v>
      </c>
      <c r="B2923" s="43" t="s">
        <v>19321</v>
      </c>
      <c r="C2923" s="66" t="s">
        <v>4048</v>
      </c>
      <c r="D2923" s="66" t="s">
        <v>4052</v>
      </c>
      <c r="E2923" s="66" t="s">
        <v>13800</v>
      </c>
      <c r="F2923" s="306"/>
    </row>
    <row r="2924" spans="1:6" ht="30">
      <c r="A2924" s="66">
        <v>10809</v>
      </c>
      <c r="B2924" s="43" t="s">
        <v>19322</v>
      </c>
      <c r="C2924" s="66" t="s">
        <v>4048</v>
      </c>
      <c r="D2924" s="66" t="s">
        <v>4052</v>
      </c>
      <c r="E2924" s="66" t="s">
        <v>13879</v>
      </c>
      <c r="F2924" s="307"/>
    </row>
    <row r="2925" spans="1:6" ht="30">
      <c r="A2925" s="66">
        <v>10811</v>
      </c>
      <c r="B2925" s="43" t="s">
        <v>19323</v>
      </c>
      <c r="C2925" s="66" t="s">
        <v>4048</v>
      </c>
      <c r="D2925" s="66" t="s">
        <v>4052</v>
      </c>
      <c r="E2925" s="66" t="s">
        <v>13755</v>
      </c>
      <c r="F2925" s="306"/>
    </row>
    <row r="2926" spans="1:6" ht="45">
      <c r="A2926" s="66">
        <v>7247</v>
      </c>
      <c r="B2926" s="43" t="s">
        <v>19324</v>
      </c>
      <c r="C2926" s="66" t="s">
        <v>4048</v>
      </c>
      <c r="D2926" s="66" t="s">
        <v>4052</v>
      </c>
      <c r="E2926" s="66" t="s">
        <v>13721</v>
      </c>
      <c r="F2926" s="307"/>
    </row>
    <row r="2927" spans="1:6" ht="60">
      <c r="A2927" s="66">
        <v>40291</v>
      </c>
      <c r="B2927" s="43" t="s">
        <v>19325</v>
      </c>
      <c r="C2927" s="66" t="s">
        <v>4059</v>
      </c>
      <c r="D2927" s="66" t="s">
        <v>2496</v>
      </c>
      <c r="E2927" s="66" t="s">
        <v>13832</v>
      </c>
      <c r="F2927" s="306"/>
    </row>
    <row r="2928" spans="1:6" ht="60">
      <c r="A2928" s="66">
        <v>40275</v>
      </c>
      <c r="B2928" s="43" t="s">
        <v>19326</v>
      </c>
      <c r="C2928" s="66" t="s">
        <v>4059</v>
      </c>
      <c r="D2928" s="66" t="s">
        <v>2496</v>
      </c>
      <c r="E2928" s="66" t="s">
        <v>13829</v>
      </c>
      <c r="F2928" s="307"/>
    </row>
    <row r="2929" spans="1:6">
      <c r="A2929" s="66">
        <v>3777</v>
      </c>
      <c r="B2929" s="43" t="s">
        <v>19327</v>
      </c>
      <c r="C2929" s="66" t="s">
        <v>4051</v>
      </c>
      <c r="D2929" s="66" t="s">
        <v>4049</v>
      </c>
      <c r="E2929" s="66" t="s">
        <v>8860</v>
      </c>
      <c r="F2929" s="306"/>
    </row>
    <row r="2930" spans="1:6" ht="30">
      <c r="A2930" s="66">
        <v>43067</v>
      </c>
      <c r="B2930" s="43" t="s">
        <v>22757</v>
      </c>
      <c r="C2930" s="66" t="s">
        <v>4051</v>
      </c>
      <c r="D2930" s="66" t="s">
        <v>2496</v>
      </c>
      <c r="E2930" s="66" t="s">
        <v>8982</v>
      </c>
      <c r="F2930" s="307"/>
    </row>
    <row r="2931" spans="1:6" ht="30">
      <c r="A2931" s="66">
        <v>3779</v>
      </c>
      <c r="B2931" s="43" t="s">
        <v>19328</v>
      </c>
      <c r="C2931" s="66" t="s">
        <v>4054</v>
      </c>
      <c r="D2931" s="66" t="s">
        <v>2496</v>
      </c>
      <c r="E2931" s="66" t="s">
        <v>17121</v>
      </c>
      <c r="F2931" s="306"/>
    </row>
    <row r="2932" spans="1:6" ht="30">
      <c r="A2932" s="66">
        <v>3798</v>
      </c>
      <c r="B2932" s="43" t="s">
        <v>19329</v>
      </c>
      <c r="C2932" s="66" t="s">
        <v>4050</v>
      </c>
      <c r="D2932" s="66" t="s">
        <v>4052</v>
      </c>
      <c r="E2932" s="66" t="s">
        <v>24586</v>
      </c>
      <c r="F2932" s="307"/>
    </row>
    <row r="2933" spans="1:6" ht="60">
      <c r="A2933" s="66">
        <v>38769</v>
      </c>
      <c r="B2933" s="43" t="s">
        <v>19330</v>
      </c>
      <c r="C2933" s="66" t="s">
        <v>4050</v>
      </c>
      <c r="D2933" s="66" t="s">
        <v>4052</v>
      </c>
      <c r="E2933" s="66" t="s">
        <v>24718</v>
      </c>
      <c r="F2933" s="306"/>
    </row>
    <row r="2934" spans="1:6" ht="60">
      <c r="A2934" s="66">
        <v>39510</v>
      </c>
      <c r="B2934" s="43" t="s">
        <v>19331</v>
      </c>
      <c r="C2934" s="66" t="s">
        <v>4050</v>
      </c>
      <c r="D2934" s="66" t="s">
        <v>4052</v>
      </c>
      <c r="E2934" s="66" t="s">
        <v>30009</v>
      </c>
      <c r="F2934" s="307"/>
    </row>
    <row r="2935" spans="1:6" ht="60">
      <c r="A2935" s="66">
        <v>38776</v>
      </c>
      <c r="B2935" s="43" t="s">
        <v>19332</v>
      </c>
      <c r="C2935" s="66" t="s">
        <v>4050</v>
      </c>
      <c r="D2935" s="66" t="s">
        <v>4052</v>
      </c>
      <c r="E2935" s="66" t="s">
        <v>30010</v>
      </c>
      <c r="F2935" s="306"/>
    </row>
    <row r="2936" spans="1:6" ht="45">
      <c r="A2936" s="66">
        <v>38774</v>
      </c>
      <c r="B2936" s="43" t="s">
        <v>19333</v>
      </c>
      <c r="C2936" s="66" t="s">
        <v>4050</v>
      </c>
      <c r="D2936" s="66" t="s">
        <v>4052</v>
      </c>
      <c r="E2936" s="66" t="s">
        <v>24385</v>
      </c>
      <c r="F2936" s="307"/>
    </row>
    <row r="2937" spans="1:6" ht="45">
      <c r="A2937" s="66">
        <v>42977</v>
      </c>
      <c r="B2937" s="43" t="s">
        <v>22758</v>
      </c>
      <c r="C2937" s="66" t="s">
        <v>4050</v>
      </c>
      <c r="D2937" s="66" t="s">
        <v>4052</v>
      </c>
      <c r="E2937" s="66" t="s">
        <v>25205</v>
      </c>
      <c r="F2937" s="306"/>
    </row>
    <row r="2938" spans="1:6" ht="60">
      <c r="A2938" s="66">
        <v>38889</v>
      </c>
      <c r="B2938" s="43" t="s">
        <v>19334</v>
      </c>
      <c r="C2938" s="66" t="s">
        <v>4050</v>
      </c>
      <c r="D2938" s="66" t="s">
        <v>4052</v>
      </c>
      <c r="E2938" s="66" t="s">
        <v>23609</v>
      </c>
      <c r="F2938" s="307"/>
    </row>
    <row r="2939" spans="1:6" ht="60">
      <c r="A2939" s="66">
        <v>38784</v>
      </c>
      <c r="B2939" s="43" t="s">
        <v>19335</v>
      </c>
      <c r="C2939" s="66" t="s">
        <v>4050</v>
      </c>
      <c r="D2939" s="66" t="s">
        <v>4052</v>
      </c>
      <c r="E2939" s="66" t="s">
        <v>11864</v>
      </c>
      <c r="F2939" s="306"/>
    </row>
    <row r="2940" spans="1:6" ht="60">
      <c r="A2940" s="66">
        <v>3788</v>
      </c>
      <c r="B2940" s="43" t="s">
        <v>19336</v>
      </c>
      <c r="C2940" s="66" t="s">
        <v>4050</v>
      </c>
      <c r="D2940" s="66" t="s">
        <v>4052</v>
      </c>
      <c r="E2940" s="66" t="s">
        <v>24456</v>
      </c>
      <c r="F2940" s="307"/>
    </row>
    <row r="2941" spans="1:6" ht="60">
      <c r="A2941" s="66">
        <v>12230</v>
      </c>
      <c r="B2941" s="43" t="s">
        <v>19337</v>
      </c>
      <c r="C2941" s="66" t="s">
        <v>4050</v>
      </c>
      <c r="D2941" s="66" t="s">
        <v>4052</v>
      </c>
      <c r="E2941" s="66" t="s">
        <v>11126</v>
      </c>
      <c r="F2941" s="306"/>
    </row>
    <row r="2942" spans="1:6" ht="60">
      <c r="A2942" s="66">
        <v>3780</v>
      </c>
      <c r="B2942" s="43" t="s">
        <v>19338</v>
      </c>
      <c r="C2942" s="66" t="s">
        <v>4050</v>
      </c>
      <c r="D2942" s="66" t="s">
        <v>4052</v>
      </c>
      <c r="E2942" s="66" t="s">
        <v>30011</v>
      </c>
      <c r="F2942" s="307"/>
    </row>
    <row r="2943" spans="1:6" ht="60">
      <c r="A2943" s="66">
        <v>12231</v>
      </c>
      <c r="B2943" s="43" t="s">
        <v>19339</v>
      </c>
      <c r="C2943" s="66" t="s">
        <v>4050</v>
      </c>
      <c r="D2943" s="66" t="s">
        <v>4052</v>
      </c>
      <c r="E2943" s="66" t="s">
        <v>13822</v>
      </c>
      <c r="F2943" s="306"/>
    </row>
    <row r="2944" spans="1:6" ht="60">
      <c r="A2944" s="66">
        <v>3811</v>
      </c>
      <c r="B2944" s="43" t="s">
        <v>19340</v>
      </c>
      <c r="C2944" s="66" t="s">
        <v>4050</v>
      </c>
      <c r="D2944" s="66" t="s">
        <v>4052</v>
      </c>
      <c r="E2944" s="66" t="s">
        <v>26038</v>
      </c>
      <c r="F2944" s="307"/>
    </row>
    <row r="2945" spans="1:6" ht="60">
      <c r="A2945" s="66">
        <v>12232</v>
      </c>
      <c r="B2945" s="43" t="s">
        <v>19341</v>
      </c>
      <c r="C2945" s="66" t="s">
        <v>4050</v>
      </c>
      <c r="D2945" s="66" t="s">
        <v>4052</v>
      </c>
      <c r="E2945" s="66" t="s">
        <v>30012</v>
      </c>
      <c r="F2945" s="306"/>
    </row>
    <row r="2946" spans="1:6" ht="60">
      <c r="A2946" s="66">
        <v>3799</v>
      </c>
      <c r="B2946" s="43" t="s">
        <v>19342</v>
      </c>
      <c r="C2946" s="66" t="s">
        <v>4050</v>
      </c>
      <c r="D2946" s="66" t="s">
        <v>4052</v>
      </c>
      <c r="E2946" s="66" t="s">
        <v>30013</v>
      </c>
      <c r="F2946" s="307"/>
    </row>
    <row r="2947" spans="1:6" ht="60">
      <c r="A2947" s="66">
        <v>12239</v>
      </c>
      <c r="B2947" s="43" t="s">
        <v>19343</v>
      </c>
      <c r="C2947" s="66" t="s">
        <v>4050</v>
      </c>
      <c r="D2947" s="66" t="s">
        <v>4052</v>
      </c>
      <c r="E2947" s="66" t="s">
        <v>22467</v>
      </c>
      <c r="F2947" s="306"/>
    </row>
    <row r="2948" spans="1:6" ht="45">
      <c r="A2948" s="66">
        <v>38773</v>
      </c>
      <c r="B2948" s="43" t="s">
        <v>19344</v>
      </c>
      <c r="C2948" s="66" t="s">
        <v>4050</v>
      </c>
      <c r="D2948" s="66" t="s">
        <v>4052</v>
      </c>
      <c r="E2948" s="66" t="s">
        <v>8110</v>
      </c>
      <c r="F2948" s="307"/>
    </row>
    <row r="2949" spans="1:6" ht="30">
      <c r="A2949" s="66">
        <v>12271</v>
      </c>
      <c r="B2949" s="43" t="s">
        <v>19345</v>
      </c>
      <c r="C2949" s="66" t="s">
        <v>4050</v>
      </c>
      <c r="D2949" s="66" t="s">
        <v>4052</v>
      </c>
      <c r="E2949" s="66" t="s">
        <v>30014</v>
      </c>
      <c r="F2949" s="306"/>
    </row>
    <row r="2950" spans="1:6" ht="45">
      <c r="A2950" s="66">
        <v>38785</v>
      </c>
      <c r="B2950" s="43" t="s">
        <v>19346</v>
      </c>
      <c r="C2950" s="66" t="s">
        <v>4050</v>
      </c>
      <c r="D2950" s="66" t="s">
        <v>4052</v>
      </c>
      <c r="E2950" s="66" t="s">
        <v>30015</v>
      </c>
      <c r="F2950" s="307"/>
    </row>
    <row r="2951" spans="1:6" ht="45">
      <c r="A2951" s="66">
        <v>38786</v>
      </c>
      <c r="B2951" s="43" t="s">
        <v>19347</v>
      </c>
      <c r="C2951" s="66" t="s">
        <v>4050</v>
      </c>
      <c r="D2951" s="66" t="s">
        <v>4052</v>
      </c>
      <c r="E2951" s="66" t="s">
        <v>27449</v>
      </c>
      <c r="F2951" s="306"/>
    </row>
    <row r="2952" spans="1:6" ht="30">
      <c r="A2952" s="66">
        <v>39385</v>
      </c>
      <c r="B2952" s="43" t="s">
        <v>19348</v>
      </c>
      <c r="C2952" s="66" t="s">
        <v>4050</v>
      </c>
      <c r="D2952" s="66" t="s">
        <v>4052</v>
      </c>
      <c r="E2952" s="66" t="s">
        <v>24367</v>
      </c>
      <c r="F2952" s="307"/>
    </row>
    <row r="2953" spans="1:6" ht="30">
      <c r="A2953" s="66">
        <v>39389</v>
      </c>
      <c r="B2953" s="43" t="s">
        <v>19349</v>
      </c>
      <c r="C2953" s="66" t="s">
        <v>4050</v>
      </c>
      <c r="D2953" s="66" t="s">
        <v>4052</v>
      </c>
      <c r="E2953" s="66" t="s">
        <v>30016</v>
      </c>
      <c r="F2953" s="306"/>
    </row>
    <row r="2954" spans="1:6" ht="30">
      <c r="A2954" s="66">
        <v>39390</v>
      </c>
      <c r="B2954" s="43" t="s">
        <v>19350</v>
      </c>
      <c r="C2954" s="66" t="s">
        <v>4050</v>
      </c>
      <c r="D2954" s="66" t="s">
        <v>4052</v>
      </c>
      <c r="E2954" s="66" t="s">
        <v>29650</v>
      </c>
      <c r="F2954" s="307"/>
    </row>
    <row r="2955" spans="1:6" ht="30">
      <c r="A2955" s="66">
        <v>39391</v>
      </c>
      <c r="B2955" s="43" t="s">
        <v>19351</v>
      </c>
      <c r="C2955" s="66" t="s">
        <v>4050</v>
      </c>
      <c r="D2955" s="66" t="s">
        <v>4052</v>
      </c>
      <c r="E2955" s="66" t="s">
        <v>30017</v>
      </c>
      <c r="F2955" s="306"/>
    </row>
    <row r="2956" spans="1:6" ht="60">
      <c r="A2956" s="66">
        <v>3803</v>
      </c>
      <c r="B2956" s="43" t="s">
        <v>19352</v>
      </c>
      <c r="C2956" s="66" t="s">
        <v>4050</v>
      </c>
      <c r="D2956" s="66" t="s">
        <v>4052</v>
      </c>
      <c r="E2956" s="66" t="s">
        <v>22494</v>
      </c>
      <c r="F2956" s="307"/>
    </row>
    <row r="2957" spans="1:6" ht="60">
      <c r="A2957" s="66">
        <v>38770</v>
      </c>
      <c r="B2957" s="43" t="s">
        <v>19353</v>
      </c>
      <c r="C2957" s="66" t="s">
        <v>4050</v>
      </c>
      <c r="D2957" s="66" t="s">
        <v>4052</v>
      </c>
      <c r="E2957" s="66" t="s">
        <v>30018</v>
      </c>
      <c r="F2957" s="306"/>
    </row>
    <row r="2958" spans="1:6">
      <c r="A2958" s="66">
        <v>12267</v>
      </c>
      <c r="B2958" s="43" t="s">
        <v>19354</v>
      </c>
      <c r="C2958" s="66" t="s">
        <v>4050</v>
      </c>
      <c r="D2958" s="66" t="s">
        <v>4052</v>
      </c>
      <c r="E2958" s="66" t="s">
        <v>30019</v>
      </c>
      <c r="F2958" s="307"/>
    </row>
    <row r="2959" spans="1:6" ht="150">
      <c r="A2959" s="66">
        <v>43068</v>
      </c>
      <c r="B2959" s="43" t="s">
        <v>22760</v>
      </c>
      <c r="C2959" s="66" t="s">
        <v>4050</v>
      </c>
      <c r="D2959" s="66" t="s">
        <v>4052</v>
      </c>
      <c r="E2959" s="66" t="s">
        <v>25207</v>
      </c>
      <c r="F2959" s="306"/>
    </row>
    <row r="2960" spans="1:6" ht="60">
      <c r="A2960" s="66">
        <v>12266</v>
      </c>
      <c r="B2960" s="43" t="s">
        <v>19355</v>
      </c>
      <c r="C2960" s="66" t="s">
        <v>4050</v>
      </c>
      <c r="D2960" s="66" t="s">
        <v>4052</v>
      </c>
      <c r="E2960" s="66" t="s">
        <v>24869</v>
      </c>
      <c r="F2960" s="307"/>
    </row>
    <row r="2961" spans="1:6" ht="60">
      <c r="A2961" s="66">
        <v>39378</v>
      </c>
      <c r="B2961" s="43" t="s">
        <v>19356</v>
      </c>
      <c r="C2961" s="66" t="s">
        <v>4050</v>
      </c>
      <c r="D2961" s="66" t="s">
        <v>4052</v>
      </c>
      <c r="E2961" s="66" t="s">
        <v>30020</v>
      </c>
      <c r="F2961" s="306"/>
    </row>
    <row r="2962" spans="1:6" ht="60">
      <c r="A2962" s="66">
        <v>43543</v>
      </c>
      <c r="B2962" s="43" t="s">
        <v>30021</v>
      </c>
      <c r="C2962" s="66" t="s">
        <v>4050</v>
      </c>
      <c r="D2962" s="66" t="s">
        <v>4052</v>
      </c>
      <c r="E2962" s="66" t="s">
        <v>30022</v>
      </c>
      <c r="F2962" s="307"/>
    </row>
    <row r="2963" spans="1:6" ht="60">
      <c r="A2963" s="66">
        <v>38775</v>
      </c>
      <c r="B2963" s="43" t="s">
        <v>19357</v>
      </c>
      <c r="C2963" s="66" t="s">
        <v>4050</v>
      </c>
      <c r="D2963" s="66" t="s">
        <v>4052</v>
      </c>
      <c r="E2963" s="66" t="s">
        <v>25662</v>
      </c>
      <c r="F2963" s="306"/>
    </row>
    <row r="2964" spans="1:6" ht="30">
      <c r="A2964" s="66">
        <v>21119</v>
      </c>
      <c r="B2964" s="43" t="s">
        <v>19358</v>
      </c>
      <c r="C2964" s="66" t="s">
        <v>4050</v>
      </c>
      <c r="D2964" s="66" t="s">
        <v>2496</v>
      </c>
      <c r="E2964" s="66" t="s">
        <v>12286</v>
      </c>
      <c r="F2964" s="307"/>
    </row>
    <row r="2965" spans="1:6" ht="30">
      <c r="A2965" s="66">
        <v>37974</v>
      </c>
      <c r="B2965" s="43" t="s">
        <v>19359</v>
      </c>
      <c r="C2965" s="66" t="s">
        <v>4050</v>
      </c>
      <c r="D2965" s="66" t="s">
        <v>2496</v>
      </c>
      <c r="E2965" s="66" t="s">
        <v>13394</v>
      </c>
      <c r="F2965" s="306"/>
    </row>
    <row r="2966" spans="1:6" ht="30">
      <c r="A2966" s="66">
        <v>37975</v>
      </c>
      <c r="B2966" s="43" t="s">
        <v>19360</v>
      </c>
      <c r="C2966" s="66" t="s">
        <v>4050</v>
      </c>
      <c r="D2966" s="66" t="s">
        <v>2496</v>
      </c>
      <c r="E2966" s="66" t="s">
        <v>13817</v>
      </c>
      <c r="F2966" s="307"/>
    </row>
    <row r="2967" spans="1:6" ht="30">
      <c r="A2967" s="66">
        <v>37976</v>
      </c>
      <c r="B2967" s="43" t="s">
        <v>19361</v>
      </c>
      <c r="C2967" s="66" t="s">
        <v>4050</v>
      </c>
      <c r="D2967" s="66" t="s">
        <v>2496</v>
      </c>
      <c r="E2967" s="66" t="s">
        <v>10835</v>
      </c>
      <c r="F2967" s="306"/>
    </row>
    <row r="2968" spans="1:6" ht="30">
      <c r="A2968" s="66">
        <v>37977</v>
      </c>
      <c r="B2968" s="43" t="s">
        <v>19362</v>
      </c>
      <c r="C2968" s="66" t="s">
        <v>4050</v>
      </c>
      <c r="D2968" s="66" t="s">
        <v>2496</v>
      </c>
      <c r="E2968" s="66" t="s">
        <v>21750</v>
      </c>
      <c r="F2968" s="307"/>
    </row>
    <row r="2969" spans="1:6" ht="30">
      <c r="A2969" s="66">
        <v>37978</v>
      </c>
      <c r="B2969" s="43" t="s">
        <v>19363</v>
      </c>
      <c r="C2969" s="66" t="s">
        <v>4050</v>
      </c>
      <c r="D2969" s="66" t="s">
        <v>2496</v>
      </c>
      <c r="E2969" s="66" t="s">
        <v>30023</v>
      </c>
      <c r="F2969" s="306"/>
    </row>
    <row r="2970" spans="1:6" ht="30">
      <c r="A2970" s="66">
        <v>37979</v>
      </c>
      <c r="B2970" s="43" t="s">
        <v>19364</v>
      </c>
      <c r="C2970" s="66" t="s">
        <v>4050</v>
      </c>
      <c r="D2970" s="66" t="s">
        <v>2496</v>
      </c>
      <c r="E2970" s="66" t="s">
        <v>24750</v>
      </c>
      <c r="F2970" s="307"/>
    </row>
    <row r="2971" spans="1:6" ht="30">
      <c r="A2971" s="66">
        <v>37980</v>
      </c>
      <c r="B2971" s="43" t="s">
        <v>19365</v>
      </c>
      <c r="C2971" s="66" t="s">
        <v>4050</v>
      </c>
      <c r="D2971" s="66" t="s">
        <v>2496</v>
      </c>
      <c r="E2971" s="66" t="s">
        <v>24593</v>
      </c>
      <c r="F2971" s="306"/>
    </row>
    <row r="2972" spans="1:6" ht="45">
      <c r="A2972" s="66">
        <v>36147</v>
      </c>
      <c r="B2972" s="43" t="s">
        <v>19366</v>
      </c>
      <c r="C2972" s="66" t="s">
        <v>4061</v>
      </c>
      <c r="D2972" s="66" t="s">
        <v>2496</v>
      </c>
      <c r="E2972" s="66" t="s">
        <v>30024</v>
      </c>
      <c r="F2972" s="307"/>
    </row>
    <row r="2973" spans="1:6" ht="30">
      <c r="A2973" s="66">
        <v>12731</v>
      </c>
      <c r="B2973" s="43" t="s">
        <v>19367</v>
      </c>
      <c r="C2973" s="66" t="s">
        <v>4050</v>
      </c>
      <c r="D2973" s="66" t="s">
        <v>4052</v>
      </c>
      <c r="E2973" s="66" t="s">
        <v>30025</v>
      </c>
      <c r="F2973" s="306"/>
    </row>
    <row r="2974" spans="1:6" ht="30">
      <c r="A2974" s="66">
        <v>12723</v>
      </c>
      <c r="B2974" s="43" t="s">
        <v>19368</v>
      </c>
      <c r="C2974" s="66" t="s">
        <v>4050</v>
      </c>
      <c r="D2974" s="66" t="s">
        <v>4052</v>
      </c>
      <c r="E2974" s="66" t="s">
        <v>8495</v>
      </c>
      <c r="F2974" s="307"/>
    </row>
    <row r="2975" spans="1:6" ht="30">
      <c r="A2975" s="66">
        <v>12724</v>
      </c>
      <c r="B2975" s="43" t="s">
        <v>19369</v>
      </c>
      <c r="C2975" s="66" t="s">
        <v>4050</v>
      </c>
      <c r="D2975" s="66" t="s">
        <v>4052</v>
      </c>
      <c r="E2975" s="66" t="s">
        <v>12632</v>
      </c>
      <c r="F2975" s="306"/>
    </row>
    <row r="2976" spans="1:6" ht="30">
      <c r="A2976" s="66">
        <v>12725</v>
      </c>
      <c r="B2976" s="43" t="s">
        <v>19370</v>
      </c>
      <c r="C2976" s="66" t="s">
        <v>4050</v>
      </c>
      <c r="D2976" s="66" t="s">
        <v>4052</v>
      </c>
      <c r="E2976" s="66" t="s">
        <v>24558</v>
      </c>
      <c r="F2976" s="307"/>
    </row>
    <row r="2977" spans="1:6" ht="30">
      <c r="A2977" s="66">
        <v>12726</v>
      </c>
      <c r="B2977" s="43" t="s">
        <v>19371</v>
      </c>
      <c r="C2977" s="66" t="s">
        <v>4050</v>
      </c>
      <c r="D2977" s="66" t="s">
        <v>4052</v>
      </c>
      <c r="E2977" s="66" t="s">
        <v>13798</v>
      </c>
      <c r="F2977" s="306"/>
    </row>
    <row r="2978" spans="1:6" ht="30">
      <c r="A2978" s="66">
        <v>12727</v>
      </c>
      <c r="B2978" s="43" t="s">
        <v>19373</v>
      </c>
      <c r="C2978" s="66" t="s">
        <v>4050</v>
      </c>
      <c r="D2978" s="66" t="s">
        <v>4052</v>
      </c>
      <c r="E2978" s="66" t="s">
        <v>25177</v>
      </c>
      <c r="F2978" s="307"/>
    </row>
    <row r="2979" spans="1:6" ht="30">
      <c r="A2979" s="66">
        <v>12728</v>
      </c>
      <c r="B2979" s="43" t="s">
        <v>19374</v>
      </c>
      <c r="C2979" s="66" t="s">
        <v>4050</v>
      </c>
      <c r="D2979" s="66" t="s">
        <v>4052</v>
      </c>
      <c r="E2979" s="66" t="s">
        <v>25129</v>
      </c>
      <c r="F2979" s="306"/>
    </row>
    <row r="2980" spans="1:6" ht="30">
      <c r="A2980" s="66">
        <v>12729</v>
      </c>
      <c r="B2980" s="43" t="s">
        <v>19375</v>
      </c>
      <c r="C2980" s="66" t="s">
        <v>4050</v>
      </c>
      <c r="D2980" s="66" t="s">
        <v>4052</v>
      </c>
      <c r="E2980" s="66" t="s">
        <v>30026</v>
      </c>
      <c r="F2980" s="307"/>
    </row>
    <row r="2981" spans="1:6" ht="30">
      <c r="A2981" s="66">
        <v>12730</v>
      </c>
      <c r="B2981" s="43" t="s">
        <v>19376</v>
      </c>
      <c r="C2981" s="66" t="s">
        <v>4050</v>
      </c>
      <c r="D2981" s="66" t="s">
        <v>4052</v>
      </c>
      <c r="E2981" s="66" t="s">
        <v>30027</v>
      </c>
      <c r="F2981" s="306"/>
    </row>
    <row r="2982" spans="1:6" ht="30">
      <c r="A2982" s="66">
        <v>3840</v>
      </c>
      <c r="B2982" s="43" t="s">
        <v>19377</v>
      </c>
      <c r="C2982" s="66" t="s">
        <v>4050</v>
      </c>
      <c r="D2982" s="66" t="s">
        <v>4052</v>
      </c>
      <c r="E2982" s="66" t="s">
        <v>24401</v>
      </c>
      <c r="F2982" s="307"/>
    </row>
    <row r="2983" spans="1:6" ht="30">
      <c r="A2983" s="66">
        <v>3838</v>
      </c>
      <c r="B2983" s="43" t="s">
        <v>19379</v>
      </c>
      <c r="C2983" s="66" t="s">
        <v>4050</v>
      </c>
      <c r="D2983" s="66" t="s">
        <v>4052</v>
      </c>
      <c r="E2983" s="66" t="s">
        <v>24985</v>
      </c>
      <c r="F2983" s="306"/>
    </row>
    <row r="2984" spans="1:6" ht="30">
      <c r="A2984" s="66">
        <v>3844</v>
      </c>
      <c r="B2984" s="43" t="s">
        <v>19380</v>
      </c>
      <c r="C2984" s="66" t="s">
        <v>4050</v>
      </c>
      <c r="D2984" s="66" t="s">
        <v>4052</v>
      </c>
      <c r="E2984" s="66" t="s">
        <v>30028</v>
      </c>
      <c r="F2984" s="307"/>
    </row>
    <row r="2985" spans="1:6" ht="30">
      <c r="A2985" s="66">
        <v>3839</v>
      </c>
      <c r="B2985" s="43" t="s">
        <v>19381</v>
      </c>
      <c r="C2985" s="66" t="s">
        <v>4050</v>
      </c>
      <c r="D2985" s="66" t="s">
        <v>4052</v>
      </c>
      <c r="E2985" s="66" t="s">
        <v>30029</v>
      </c>
      <c r="F2985" s="306"/>
    </row>
    <row r="2986" spans="1:6" ht="30">
      <c r="A2986" s="66">
        <v>3843</v>
      </c>
      <c r="B2986" s="43" t="s">
        <v>19382</v>
      </c>
      <c r="C2986" s="66" t="s">
        <v>4050</v>
      </c>
      <c r="D2986" s="66" t="s">
        <v>4052</v>
      </c>
      <c r="E2986" s="66" t="s">
        <v>30030</v>
      </c>
      <c r="F2986" s="307"/>
    </row>
    <row r="2987" spans="1:6" ht="30">
      <c r="A2987" s="66">
        <v>3900</v>
      </c>
      <c r="B2987" s="43" t="s">
        <v>19383</v>
      </c>
      <c r="C2987" s="66" t="s">
        <v>4050</v>
      </c>
      <c r="D2987" s="66" t="s">
        <v>2496</v>
      </c>
      <c r="E2987" s="66" t="s">
        <v>22041</v>
      </c>
      <c r="F2987" s="306"/>
    </row>
    <row r="2988" spans="1:6" ht="30">
      <c r="A2988" s="66">
        <v>3846</v>
      </c>
      <c r="B2988" s="43" t="s">
        <v>19384</v>
      </c>
      <c r="C2988" s="66" t="s">
        <v>4050</v>
      </c>
      <c r="D2988" s="66" t="s">
        <v>2496</v>
      </c>
      <c r="E2988" s="66" t="s">
        <v>23695</v>
      </c>
      <c r="F2988" s="307"/>
    </row>
    <row r="2989" spans="1:6" ht="30">
      <c r="A2989" s="66">
        <v>3886</v>
      </c>
      <c r="B2989" s="43" t="s">
        <v>19385</v>
      </c>
      <c r="C2989" s="66" t="s">
        <v>4050</v>
      </c>
      <c r="D2989" s="66" t="s">
        <v>2496</v>
      </c>
      <c r="E2989" s="66" t="s">
        <v>23657</v>
      </c>
      <c r="F2989" s="306"/>
    </row>
    <row r="2990" spans="1:6" ht="30">
      <c r="A2990" s="66">
        <v>3854</v>
      </c>
      <c r="B2990" s="43" t="s">
        <v>19386</v>
      </c>
      <c r="C2990" s="66" t="s">
        <v>4050</v>
      </c>
      <c r="D2990" s="66" t="s">
        <v>2496</v>
      </c>
      <c r="E2990" s="66" t="s">
        <v>13797</v>
      </c>
      <c r="F2990" s="307"/>
    </row>
    <row r="2991" spans="1:6" ht="30">
      <c r="A2991" s="66">
        <v>3873</v>
      </c>
      <c r="B2991" s="43" t="s">
        <v>19387</v>
      </c>
      <c r="C2991" s="66" t="s">
        <v>4050</v>
      </c>
      <c r="D2991" s="66" t="s">
        <v>2496</v>
      </c>
      <c r="E2991" s="66" t="s">
        <v>13223</v>
      </c>
      <c r="F2991" s="306"/>
    </row>
    <row r="2992" spans="1:6" ht="30">
      <c r="A2992" s="66">
        <v>38021</v>
      </c>
      <c r="B2992" s="43" t="s">
        <v>19388</v>
      </c>
      <c r="C2992" s="66" t="s">
        <v>4050</v>
      </c>
      <c r="D2992" s="66" t="s">
        <v>2496</v>
      </c>
      <c r="E2992" s="66" t="s">
        <v>19889</v>
      </c>
      <c r="F2992" s="307"/>
    </row>
    <row r="2993" spans="1:6" ht="30">
      <c r="A2993" s="66">
        <v>3847</v>
      </c>
      <c r="B2993" s="43" t="s">
        <v>19389</v>
      </c>
      <c r="C2993" s="66" t="s">
        <v>4050</v>
      </c>
      <c r="D2993" s="66" t="s">
        <v>2496</v>
      </c>
      <c r="E2993" s="66" t="s">
        <v>22677</v>
      </c>
      <c r="F2993" s="306"/>
    </row>
    <row r="2994" spans="1:6" ht="30">
      <c r="A2994" s="66">
        <v>38022</v>
      </c>
      <c r="B2994" s="43" t="s">
        <v>19390</v>
      </c>
      <c r="C2994" s="66" t="s">
        <v>4050</v>
      </c>
      <c r="D2994" s="66" t="s">
        <v>2496</v>
      </c>
      <c r="E2994" s="66" t="s">
        <v>22164</v>
      </c>
      <c r="F2994" s="307"/>
    </row>
    <row r="2995" spans="1:6" ht="30">
      <c r="A2995" s="66">
        <v>3833</v>
      </c>
      <c r="B2995" s="43" t="s">
        <v>19391</v>
      </c>
      <c r="C2995" s="66" t="s">
        <v>4050</v>
      </c>
      <c r="D2995" s="66" t="s">
        <v>4052</v>
      </c>
      <c r="E2995" s="66" t="s">
        <v>13939</v>
      </c>
      <c r="F2995" s="306"/>
    </row>
    <row r="2996" spans="1:6" ht="30">
      <c r="A2996" s="66">
        <v>3835</v>
      </c>
      <c r="B2996" s="43" t="s">
        <v>19392</v>
      </c>
      <c r="C2996" s="66" t="s">
        <v>4050</v>
      </c>
      <c r="D2996" s="66" t="s">
        <v>4052</v>
      </c>
      <c r="E2996" s="66" t="s">
        <v>24695</v>
      </c>
      <c r="F2996" s="307"/>
    </row>
    <row r="2997" spans="1:6" ht="30">
      <c r="A2997" s="66">
        <v>3836</v>
      </c>
      <c r="B2997" s="43" t="s">
        <v>19393</v>
      </c>
      <c r="C2997" s="66" t="s">
        <v>4050</v>
      </c>
      <c r="D2997" s="66" t="s">
        <v>4052</v>
      </c>
      <c r="E2997" s="66" t="s">
        <v>30031</v>
      </c>
      <c r="F2997" s="306"/>
    </row>
    <row r="2998" spans="1:6" ht="30">
      <c r="A2998" s="66">
        <v>3830</v>
      </c>
      <c r="B2998" s="43" t="s">
        <v>19394</v>
      </c>
      <c r="C2998" s="66" t="s">
        <v>4050</v>
      </c>
      <c r="D2998" s="66" t="s">
        <v>4052</v>
      </c>
      <c r="E2998" s="66" t="s">
        <v>30032</v>
      </c>
      <c r="F2998" s="307"/>
    </row>
    <row r="2999" spans="1:6" ht="30">
      <c r="A2999" s="66">
        <v>3831</v>
      </c>
      <c r="B2999" s="43" t="s">
        <v>19395</v>
      </c>
      <c r="C2999" s="66" t="s">
        <v>4050</v>
      </c>
      <c r="D2999" s="66" t="s">
        <v>4052</v>
      </c>
      <c r="E2999" s="66" t="s">
        <v>30033</v>
      </c>
      <c r="F2999" s="306"/>
    </row>
    <row r="3000" spans="1:6" ht="30">
      <c r="A3000" s="66">
        <v>37981</v>
      </c>
      <c r="B3000" s="43" t="s">
        <v>19396</v>
      </c>
      <c r="C3000" s="66" t="s">
        <v>4050</v>
      </c>
      <c r="D3000" s="66" t="s">
        <v>2496</v>
      </c>
      <c r="E3000" s="66" t="s">
        <v>25005</v>
      </c>
      <c r="F3000" s="307"/>
    </row>
    <row r="3001" spans="1:6" ht="30">
      <c r="A3001" s="66">
        <v>37982</v>
      </c>
      <c r="B3001" s="43" t="s">
        <v>19397</v>
      </c>
      <c r="C3001" s="66" t="s">
        <v>4050</v>
      </c>
      <c r="D3001" s="66" t="s">
        <v>2496</v>
      </c>
      <c r="E3001" s="66" t="s">
        <v>11581</v>
      </c>
      <c r="F3001" s="306"/>
    </row>
    <row r="3002" spans="1:6" ht="30">
      <c r="A3002" s="66">
        <v>37983</v>
      </c>
      <c r="B3002" s="43" t="s">
        <v>19398</v>
      </c>
      <c r="C3002" s="66" t="s">
        <v>4050</v>
      </c>
      <c r="D3002" s="66" t="s">
        <v>2496</v>
      </c>
      <c r="E3002" s="66" t="s">
        <v>9056</v>
      </c>
      <c r="F3002" s="307"/>
    </row>
    <row r="3003" spans="1:6" ht="30">
      <c r="A3003" s="66">
        <v>37984</v>
      </c>
      <c r="B3003" s="43" t="s">
        <v>19399</v>
      </c>
      <c r="C3003" s="66" t="s">
        <v>4050</v>
      </c>
      <c r="D3003" s="66" t="s">
        <v>2496</v>
      </c>
      <c r="E3003" s="66" t="s">
        <v>13851</v>
      </c>
      <c r="F3003" s="306"/>
    </row>
    <row r="3004" spans="1:6" ht="30">
      <c r="A3004" s="66">
        <v>37985</v>
      </c>
      <c r="B3004" s="43" t="s">
        <v>19400</v>
      </c>
      <c r="C3004" s="66" t="s">
        <v>4050</v>
      </c>
      <c r="D3004" s="66" t="s">
        <v>2496</v>
      </c>
      <c r="E3004" s="66" t="s">
        <v>10340</v>
      </c>
      <c r="F3004" s="307"/>
    </row>
    <row r="3005" spans="1:6" ht="30">
      <c r="A3005" s="66">
        <v>3826</v>
      </c>
      <c r="B3005" s="43" t="s">
        <v>19401</v>
      </c>
      <c r="C3005" s="66" t="s">
        <v>4050</v>
      </c>
      <c r="D3005" s="66" t="s">
        <v>4052</v>
      </c>
      <c r="E3005" s="66" t="s">
        <v>30034</v>
      </c>
      <c r="F3005" s="306"/>
    </row>
    <row r="3006" spans="1:6" ht="30">
      <c r="A3006" s="66">
        <v>3825</v>
      </c>
      <c r="B3006" s="43" t="s">
        <v>19402</v>
      </c>
      <c r="C3006" s="66" t="s">
        <v>4050</v>
      </c>
      <c r="D3006" s="66" t="s">
        <v>4052</v>
      </c>
      <c r="E3006" s="66" t="s">
        <v>13702</v>
      </c>
      <c r="F3006" s="307"/>
    </row>
    <row r="3007" spans="1:6" ht="30">
      <c r="A3007" s="66">
        <v>3827</v>
      </c>
      <c r="B3007" s="43" t="s">
        <v>19403</v>
      </c>
      <c r="C3007" s="66" t="s">
        <v>4050</v>
      </c>
      <c r="D3007" s="66" t="s">
        <v>4052</v>
      </c>
      <c r="E3007" s="66" t="s">
        <v>24868</v>
      </c>
      <c r="F3007" s="306"/>
    </row>
    <row r="3008" spans="1:6" ht="30">
      <c r="A3008" s="66">
        <v>20165</v>
      </c>
      <c r="B3008" s="43" t="s">
        <v>19404</v>
      </c>
      <c r="C3008" s="66" t="s">
        <v>4050</v>
      </c>
      <c r="D3008" s="66" t="s">
        <v>2496</v>
      </c>
      <c r="E3008" s="66" t="s">
        <v>26966</v>
      </c>
      <c r="F3008" s="307"/>
    </row>
    <row r="3009" spans="1:6" ht="30">
      <c r="A3009" s="66">
        <v>20166</v>
      </c>
      <c r="B3009" s="43" t="s">
        <v>19405</v>
      </c>
      <c r="C3009" s="66" t="s">
        <v>4050</v>
      </c>
      <c r="D3009" s="66" t="s">
        <v>2496</v>
      </c>
      <c r="E3009" s="66" t="s">
        <v>30035</v>
      </c>
      <c r="F3009" s="306"/>
    </row>
    <row r="3010" spans="1:6" ht="30">
      <c r="A3010" s="66">
        <v>20164</v>
      </c>
      <c r="B3010" s="43" t="s">
        <v>19406</v>
      </c>
      <c r="C3010" s="66" t="s">
        <v>4050</v>
      </c>
      <c r="D3010" s="66" t="s">
        <v>2496</v>
      </c>
      <c r="E3010" s="66" t="s">
        <v>19372</v>
      </c>
      <c r="F3010" s="307"/>
    </row>
    <row r="3011" spans="1:6" ht="30">
      <c r="A3011" s="66">
        <v>3893</v>
      </c>
      <c r="B3011" s="43" t="s">
        <v>19407</v>
      </c>
      <c r="C3011" s="66" t="s">
        <v>4050</v>
      </c>
      <c r="D3011" s="66" t="s">
        <v>2496</v>
      </c>
      <c r="E3011" s="66" t="s">
        <v>24042</v>
      </c>
      <c r="F3011" s="306"/>
    </row>
    <row r="3012" spans="1:6" ht="30">
      <c r="A3012" s="66">
        <v>3848</v>
      </c>
      <c r="B3012" s="43" t="s">
        <v>19408</v>
      </c>
      <c r="C3012" s="66" t="s">
        <v>4050</v>
      </c>
      <c r="D3012" s="66" t="s">
        <v>2496</v>
      </c>
      <c r="E3012" s="66" t="s">
        <v>23340</v>
      </c>
      <c r="F3012" s="307"/>
    </row>
    <row r="3013" spans="1:6" ht="30">
      <c r="A3013" s="66">
        <v>3895</v>
      </c>
      <c r="B3013" s="43" t="s">
        <v>19409</v>
      </c>
      <c r="C3013" s="66" t="s">
        <v>4050</v>
      </c>
      <c r="D3013" s="66" t="s">
        <v>2496</v>
      </c>
      <c r="E3013" s="66" t="s">
        <v>11669</v>
      </c>
      <c r="F3013" s="306"/>
    </row>
    <row r="3014" spans="1:6" ht="30">
      <c r="A3014" s="66">
        <v>12404</v>
      </c>
      <c r="B3014" s="43" t="s">
        <v>19410</v>
      </c>
      <c r="C3014" s="66" t="s">
        <v>4050</v>
      </c>
      <c r="D3014" s="66" t="s">
        <v>2496</v>
      </c>
      <c r="E3014" s="66" t="s">
        <v>7993</v>
      </c>
      <c r="F3014" s="307"/>
    </row>
    <row r="3015" spans="1:6" ht="30">
      <c r="A3015" s="66">
        <v>3939</v>
      </c>
      <c r="B3015" s="43" t="s">
        <v>19411</v>
      </c>
      <c r="C3015" s="66" t="s">
        <v>4050</v>
      </c>
      <c r="D3015" s="66" t="s">
        <v>2496</v>
      </c>
      <c r="E3015" s="66" t="s">
        <v>26936</v>
      </c>
      <c r="F3015" s="306"/>
    </row>
    <row r="3016" spans="1:6" ht="30">
      <c r="A3016" s="66">
        <v>3911</v>
      </c>
      <c r="B3016" s="43" t="s">
        <v>19412</v>
      </c>
      <c r="C3016" s="66" t="s">
        <v>4050</v>
      </c>
      <c r="D3016" s="66" t="s">
        <v>2496</v>
      </c>
      <c r="E3016" s="66" t="s">
        <v>8785</v>
      </c>
      <c r="F3016" s="307"/>
    </row>
    <row r="3017" spans="1:6" ht="30">
      <c r="A3017" s="66">
        <v>3908</v>
      </c>
      <c r="B3017" s="43" t="s">
        <v>19413</v>
      </c>
      <c r="C3017" s="66" t="s">
        <v>4050</v>
      </c>
      <c r="D3017" s="66" t="s">
        <v>2496</v>
      </c>
      <c r="E3017" s="66" t="s">
        <v>13789</v>
      </c>
      <c r="F3017" s="306"/>
    </row>
    <row r="3018" spans="1:6" ht="30">
      <c r="A3018" s="66">
        <v>3910</v>
      </c>
      <c r="B3018" s="43" t="s">
        <v>19414</v>
      </c>
      <c r="C3018" s="66" t="s">
        <v>4050</v>
      </c>
      <c r="D3018" s="66" t="s">
        <v>2496</v>
      </c>
      <c r="E3018" s="66" t="s">
        <v>22631</v>
      </c>
      <c r="F3018" s="307"/>
    </row>
    <row r="3019" spans="1:6" ht="30">
      <c r="A3019" s="66">
        <v>3913</v>
      </c>
      <c r="B3019" s="43" t="s">
        <v>19415</v>
      </c>
      <c r="C3019" s="66" t="s">
        <v>4050</v>
      </c>
      <c r="D3019" s="66" t="s">
        <v>2496</v>
      </c>
      <c r="E3019" s="66" t="s">
        <v>23724</v>
      </c>
      <c r="F3019" s="306"/>
    </row>
    <row r="3020" spans="1:6" ht="30">
      <c r="A3020" s="66">
        <v>3912</v>
      </c>
      <c r="B3020" s="43" t="s">
        <v>19416</v>
      </c>
      <c r="C3020" s="66" t="s">
        <v>4050</v>
      </c>
      <c r="D3020" s="66" t="s">
        <v>2496</v>
      </c>
      <c r="E3020" s="66" t="s">
        <v>24881</v>
      </c>
      <c r="F3020" s="307"/>
    </row>
    <row r="3021" spans="1:6" ht="30">
      <c r="A3021" s="66">
        <v>3909</v>
      </c>
      <c r="B3021" s="43" t="s">
        <v>19417</v>
      </c>
      <c r="C3021" s="66" t="s">
        <v>4050</v>
      </c>
      <c r="D3021" s="66" t="s">
        <v>2496</v>
      </c>
      <c r="E3021" s="66" t="s">
        <v>23471</v>
      </c>
      <c r="F3021" s="306"/>
    </row>
    <row r="3022" spans="1:6" ht="30">
      <c r="A3022" s="66">
        <v>3914</v>
      </c>
      <c r="B3022" s="43" t="s">
        <v>19418</v>
      </c>
      <c r="C3022" s="66" t="s">
        <v>4050</v>
      </c>
      <c r="D3022" s="66" t="s">
        <v>2496</v>
      </c>
      <c r="E3022" s="66" t="s">
        <v>25296</v>
      </c>
      <c r="F3022" s="307"/>
    </row>
    <row r="3023" spans="1:6" ht="30">
      <c r="A3023" s="66">
        <v>3915</v>
      </c>
      <c r="B3023" s="43" t="s">
        <v>19419</v>
      </c>
      <c r="C3023" s="66" t="s">
        <v>4050</v>
      </c>
      <c r="D3023" s="66" t="s">
        <v>2496</v>
      </c>
      <c r="E3023" s="66" t="s">
        <v>29870</v>
      </c>
      <c r="F3023" s="306"/>
    </row>
    <row r="3024" spans="1:6" ht="30">
      <c r="A3024" s="66">
        <v>3916</v>
      </c>
      <c r="B3024" s="43" t="s">
        <v>19420</v>
      </c>
      <c r="C3024" s="66" t="s">
        <v>4050</v>
      </c>
      <c r="D3024" s="66" t="s">
        <v>2496</v>
      </c>
      <c r="E3024" s="66" t="s">
        <v>30036</v>
      </c>
      <c r="F3024" s="307"/>
    </row>
    <row r="3025" spans="1:6" ht="30">
      <c r="A3025" s="66">
        <v>3917</v>
      </c>
      <c r="B3025" s="43" t="s">
        <v>19421</v>
      </c>
      <c r="C3025" s="66" t="s">
        <v>4050</v>
      </c>
      <c r="D3025" s="66" t="s">
        <v>2496</v>
      </c>
      <c r="E3025" s="66" t="s">
        <v>30037</v>
      </c>
      <c r="F3025" s="306"/>
    </row>
    <row r="3026" spans="1:6" ht="30">
      <c r="A3026" s="66">
        <v>1904</v>
      </c>
      <c r="B3026" s="43" t="s">
        <v>19422</v>
      </c>
      <c r="C3026" s="66" t="s">
        <v>4050</v>
      </c>
      <c r="D3026" s="66" t="s">
        <v>2496</v>
      </c>
      <c r="E3026" s="66" t="s">
        <v>8160</v>
      </c>
      <c r="F3026" s="307"/>
    </row>
    <row r="3027" spans="1:6" ht="30">
      <c r="A3027" s="66">
        <v>1899</v>
      </c>
      <c r="B3027" s="43" t="s">
        <v>19423</v>
      </c>
      <c r="C3027" s="66" t="s">
        <v>4050</v>
      </c>
      <c r="D3027" s="66" t="s">
        <v>2496</v>
      </c>
      <c r="E3027" s="66" t="s">
        <v>7765</v>
      </c>
      <c r="F3027" s="306"/>
    </row>
    <row r="3028" spans="1:6" ht="30">
      <c r="A3028" s="66">
        <v>1900</v>
      </c>
      <c r="B3028" s="43" t="s">
        <v>19424</v>
      </c>
      <c r="C3028" s="66" t="s">
        <v>4050</v>
      </c>
      <c r="D3028" s="66" t="s">
        <v>2496</v>
      </c>
      <c r="E3028" s="66" t="s">
        <v>8789</v>
      </c>
      <c r="F3028" s="307"/>
    </row>
    <row r="3029" spans="1:6" ht="45">
      <c r="A3029" s="66">
        <v>12407</v>
      </c>
      <c r="B3029" s="43" t="s">
        <v>19425</v>
      </c>
      <c r="C3029" s="66" t="s">
        <v>4050</v>
      </c>
      <c r="D3029" s="66" t="s">
        <v>2496</v>
      </c>
      <c r="E3029" s="66" t="s">
        <v>23983</v>
      </c>
      <c r="F3029" s="306"/>
    </row>
    <row r="3030" spans="1:6" ht="30">
      <c r="A3030" s="66">
        <v>12408</v>
      </c>
      <c r="B3030" s="43" t="s">
        <v>19426</v>
      </c>
      <c r="C3030" s="66" t="s">
        <v>4050</v>
      </c>
      <c r="D3030" s="66" t="s">
        <v>2496</v>
      </c>
      <c r="E3030" s="66" t="s">
        <v>25767</v>
      </c>
      <c r="F3030" s="307"/>
    </row>
    <row r="3031" spans="1:6" ht="30">
      <c r="A3031" s="66">
        <v>12409</v>
      </c>
      <c r="B3031" s="43" t="s">
        <v>19427</v>
      </c>
      <c r="C3031" s="66" t="s">
        <v>4050</v>
      </c>
      <c r="D3031" s="66" t="s">
        <v>2496</v>
      </c>
      <c r="E3031" s="66" t="s">
        <v>25767</v>
      </c>
      <c r="F3031" s="306"/>
    </row>
    <row r="3032" spans="1:6" ht="45">
      <c r="A3032" s="66">
        <v>12410</v>
      </c>
      <c r="B3032" s="43" t="s">
        <v>19428</v>
      </c>
      <c r="C3032" s="66" t="s">
        <v>4050</v>
      </c>
      <c r="D3032" s="66" t="s">
        <v>2496</v>
      </c>
      <c r="E3032" s="66" t="s">
        <v>29340</v>
      </c>
      <c r="F3032" s="307"/>
    </row>
    <row r="3033" spans="1:6" ht="30">
      <c r="A3033" s="66">
        <v>3936</v>
      </c>
      <c r="B3033" s="43" t="s">
        <v>19429</v>
      </c>
      <c r="C3033" s="66" t="s">
        <v>4050</v>
      </c>
      <c r="D3033" s="66" t="s">
        <v>2496</v>
      </c>
      <c r="E3033" s="66" t="s">
        <v>30038</v>
      </c>
      <c r="F3033" s="306"/>
    </row>
    <row r="3034" spans="1:6" ht="30">
      <c r="A3034" s="66">
        <v>3922</v>
      </c>
      <c r="B3034" s="43" t="s">
        <v>19430</v>
      </c>
      <c r="C3034" s="66" t="s">
        <v>4050</v>
      </c>
      <c r="D3034" s="66" t="s">
        <v>2496</v>
      </c>
      <c r="E3034" s="66" t="s">
        <v>20439</v>
      </c>
      <c r="F3034" s="307"/>
    </row>
    <row r="3035" spans="1:6" ht="30">
      <c r="A3035" s="66">
        <v>3924</v>
      </c>
      <c r="B3035" s="43" t="s">
        <v>19431</v>
      </c>
      <c r="C3035" s="66" t="s">
        <v>4050</v>
      </c>
      <c r="D3035" s="66" t="s">
        <v>2496</v>
      </c>
      <c r="E3035" s="66" t="s">
        <v>30038</v>
      </c>
      <c r="F3035" s="306"/>
    </row>
    <row r="3036" spans="1:6" ht="30">
      <c r="A3036" s="66">
        <v>3923</v>
      </c>
      <c r="B3036" s="43" t="s">
        <v>19432</v>
      </c>
      <c r="C3036" s="66" t="s">
        <v>4050</v>
      </c>
      <c r="D3036" s="66" t="s">
        <v>2496</v>
      </c>
      <c r="E3036" s="66" t="s">
        <v>30038</v>
      </c>
      <c r="F3036" s="307"/>
    </row>
    <row r="3037" spans="1:6" ht="30">
      <c r="A3037" s="66">
        <v>3937</v>
      </c>
      <c r="B3037" s="43" t="s">
        <v>19433</v>
      </c>
      <c r="C3037" s="66" t="s">
        <v>4050</v>
      </c>
      <c r="D3037" s="66" t="s">
        <v>2496</v>
      </c>
      <c r="E3037" s="66" t="s">
        <v>16873</v>
      </c>
      <c r="F3037" s="306"/>
    </row>
    <row r="3038" spans="1:6" ht="30">
      <c r="A3038" s="66">
        <v>3921</v>
      </c>
      <c r="B3038" s="43" t="s">
        <v>19434</v>
      </c>
      <c r="C3038" s="66" t="s">
        <v>4050</v>
      </c>
      <c r="D3038" s="66" t="s">
        <v>2496</v>
      </c>
      <c r="E3038" s="66" t="s">
        <v>13876</v>
      </c>
      <c r="F3038" s="307"/>
    </row>
    <row r="3039" spans="1:6" ht="30">
      <c r="A3039" s="66">
        <v>3920</v>
      </c>
      <c r="B3039" s="43" t="s">
        <v>19435</v>
      </c>
      <c r="C3039" s="66" t="s">
        <v>4050</v>
      </c>
      <c r="D3039" s="66" t="s">
        <v>2496</v>
      </c>
      <c r="E3039" s="66" t="s">
        <v>16873</v>
      </c>
      <c r="F3039" s="306"/>
    </row>
    <row r="3040" spans="1:6" ht="30">
      <c r="A3040" s="66">
        <v>3938</v>
      </c>
      <c r="B3040" s="43" t="s">
        <v>19436</v>
      </c>
      <c r="C3040" s="66" t="s">
        <v>4050</v>
      </c>
      <c r="D3040" s="66" t="s">
        <v>2496</v>
      </c>
      <c r="E3040" s="66" t="s">
        <v>25748</v>
      </c>
      <c r="F3040" s="307"/>
    </row>
    <row r="3041" spans="1:6" ht="30">
      <c r="A3041" s="66">
        <v>3919</v>
      </c>
      <c r="B3041" s="43" t="s">
        <v>19437</v>
      </c>
      <c r="C3041" s="66" t="s">
        <v>4050</v>
      </c>
      <c r="D3041" s="66" t="s">
        <v>2496</v>
      </c>
      <c r="E3041" s="66" t="s">
        <v>27989</v>
      </c>
      <c r="F3041" s="306"/>
    </row>
    <row r="3042" spans="1:6" ht="30">
      <c r="A3042" s="66">
        <v>3927</v>
      </c>
      <c r="B3042" s="43" t="s">
        <v>19438</v>
      </c>
      <c r="C3042" s="66" t="s">
        <v>4050</v>
      </c>
      <c r="D3042" s="66" t="s">
        <v>2496</v>
      </c>
      <c r="E3042" s="66" t="s">
        <v>23606</v>
      </c>
      <c r="F3042" s="307"/>
    </row>
    <row r="3043" spans="1:6" ht="30">
      <c r="A3043" s="66">
        <v>3928</v>
      </c>
      <c r="B3043" s="43" t="s">
        <v>19439</v>
      </c>
      <c r="C3043" s="66" t="s">
        <v>4050</v>
      </c>
      <c r="D3043" s="66" t="s">
        <v>2496</v>
      </c>
      <c r="E3043" s="66" t="s">
        <v>23606</v>
      </c>
      <c r="F3043" s="306"/>
    </row>
    <row r="3044" spans="1:6" ht="30">
      <c r="A3044" s="66">
        <v>3926</v>
      </c>
      <c r="B3044" s="43" t="s">
        <v>19440</v>
      </c>
      <c r="C3044" s="66" t="s">
        <v>4050</v>
      </c>
      <c r="D3044" s="66" t="s">
        <v>2496</v>
      </c>
      <c r="E3044" s="66" t="s">
        <v>25209</v>
      </c>
      <c r="F3044" s="307"/>
    </row>
    <row r="3045" spans="1:6" ht="30">
      <c r="A3045" s="66">
        <v>3935</v>
      </c>
      <c r="B3045" s="43" t="s">
        <v>19441</v>
      </c>
      <c r="C3045" s="66" t="s">
        <v>4050</v>
      </c>
      <c r="D3045" s="66" t="s">
        <v>2496</v>
      </c>
      <c r="E3045" s="66" t="s">
        <v>25209</v>
      </c>
      <c r="F3045" s="306"/>
    </row>
    <row r="3046" spans="1:6" ht="30">
      <c r="A3046" s="66">
        <v>3925</v>
      </c>
      <c r="B3046" s="43" t="s">
        <v>19442</v>
      </c>
      <c r="C3046" s="66" t="s">
        <v>4050</v>
      </c>
      <c r="D3046" s="66" t="s">
        <v>2496</v>
      </c>
      <c r="E3046" s="66" t="s">
        <v>25209</v>
      </c>
      <c r="F3046" s="307"/>
    </row>
    <row r="3047" spans="1:6" ht="30">
      <c r="A3047" s="66">
        <v>12406</v>
      </c>
      <c r="B3047" s="43" t="s">
        <v>19443</v>
      </c>
      <c r="C3047" s="66" t="s">
        <v>4050</v>
      </c>
      <c r="D3047" s="66" t="s">
        <v>2496</v>
      </c>
      <c r="E3047" s="66" t="s">
        <v>14455</v>
      </c>
      <c r="F3047" s="306"/>
    </row>
    <row r="3048" spans="1:6" ht="30">
      <c r="A3048" s="66">
        <v>3929</v>
      </c>
      <c r="B3048" s="43" t="s">
        <v>19444</v>
      </c>
      <c r="C3048" s="66" t="s">
        <v>4050</v>
      </c>
      <c r="D3048" s="66" t="s">
        <v>2496</v>
      </c>
      <c r="E3048" s="66" t="s">
        <v>22009</v>
      </c>
      <c r="F3048" s="307"/>
    </row>
    <row r="3049" spans="1:6" ht="30">
      <c r="A3049" s="66">
        <v>3931</v>
      </c>
      <c r="B3049" s="43" t="s">
        <v>19445</v>
      </c>
      <c r="C3049" s="66" t="s">
        <v>4050</v>
      </c>
      <c r="D3049" s="66" t="s">
        <v>2496</v>
      </c>
      <c r="E3049" s="66" t="s">
        <v>22009</v>
      </c>
      <c r="F3049" s="306"/>
    </row>
    <row r="3050" spans="1:6" ht="30">
      <c r="A3050" s="66">
        <v>3930</v>
      </c>
      <c r="B3050" s="43" t="s">
        <v>19446</v>
      </c>
      <c r="C3050" s="66" t="s">
        <v>4050</v>
      </c>
      <c r="D3050" s="66" t="s">
        <v>2496</v>
      </c>
      <c r="E3050" s="66" t="s">
        <v>22009</v>
      </c>
      <c r="F3050" s="307"/>
    </row>
    <row r="3051" spans="1:6" ht="30">
      <c r="A3051" s="66">
        <v>3932</v>
      </c>
      <c r="B3051" s="43" t="s">
        <v>19447</v>
      </c>
      <c r="C3051" s="66" t="s">
        <v>4050</v>
      </c>
      <c r="D3051" s="66" t="s">
        <v>2496</v>
      </c>
      <c r="E3051" s="66" t="s">
        <v>30039</v>
      </c>
      <c r="F3051" s="306"/>
    </row>
    <row r="3052" spans="1:6" ht="30">
      <c r="A3052" s="66">
        <v>3933</v>
      </c>
      <c r="B3052" s="43" t="s">
        <v>19448</v>
      </c>
      <c r="C3052" s="66" t="s">
        <v>4050</v>
      </c>
      <c r="D3052" s="66" t="s">
        <v>2496</v>
      </c>
      <c r="E3052" s="66" t="s">
        <v>30039</v>
      </c>
      <c r="F3052" s="307"/>
    </row>
    <row r="3053" spans="1:6" ht="30">
      <c r="A3053" s="66">
        <v>3934</v>
      </c>
      <c r="B3053" s="43" t="s">
        <v>19449</v>
      </c>
      <c r="C3053" s="66" t="s">
        <v>4050</v>
      </c>
      <c r="D3053" s="66" t="s">
        <v>2496</v>
      </c>
      <c r="E3053" s="66" t="s">
        <v>30039</v>
      </c>
      <c r="F3053" s="306"/>
    </row>
    <row r="3054" spans="1:6" ht="45">
      <c r="A3054" s="66">
        <v>40355</v>
      </c>
      <c r="B3054" s="43" t="s">
        <v>19450</v>
      </c>
      <c r="C3054" s="66" t="s">
        <v>4050</v>
      </c>
      <c r="D3054" s="66" t="s">
        <v>2496</v>
      </c>
      <c r="E3054" s="66" t="s">
        <v>23598</v>
      </c>
      <c r="F3054" s="307"/>
    </row>
    <row r="3055" spans="1:6" ht="45">
      <c r="A3055" s="66">
        <v>40364</v>
      </c>
      <c r="B3055" s="43" t="s">
        <v>19451</v>
      </c>
      <c r="C3055" s="66" t="s">
        <v>4050</v>
      </c>
      <c r="D3055" s="66" t="s">
        <v>2496</v>
      </c>
      <c r="E3055" s="66" t="s">
        <v>30040</v>
      </c>
      <c r="F3055" s="306"/>
    </row>
    <row r="3056" spans="1:6" ht="45">
      <c r="A3056" s="66">
        <v>40361</v>
      </c>
      <c r="B3056" s="43" t="s">
        <v>19452</v>
      </c>
      <c r="C3056" s="66" t="s">
        <v>4050</v>
      </c>
      <c r="D3056" s="66" t="s">
        <v>2496</v>
      </c>
      <c r="E3056" s="66" t="s">
        <v>27439</v>
      </c>
      <c r="F3056" s="307"/>
    </row>
    <row r="3057" spans="1:6" ht="45">
      <c r="A3057" s="66">
        <v>40358</v>
      </c>
      <c r="B3057" s="43" t="s">
        <v>19453</v>
      </c>
      <c r="C3057" s="66" t="s">
        <v>4050</v>
      </c>
      <c r="D3057" s="66" t="s">
        <v>2496</v>
      </c>
      <c r="E3057" s="66" t="s">
        <v>12655</v>
      </c>
      <c r="F3057" s="306"/>
    </row>
    <row r="3058" spans="1:6" ht="45">
      <c r="A3058" s="66">
        <v>40370</v>
      </c>
      <c r="B3058" s="43" t="s">
        <v>19454</v>
      </c>
      <c r="C3058" s="66" t="s">
        <v>4050</v>
      </c>
      <c r="D3058" s="66" t="s">
        <v>2496</v>
      </c>
      <c r="E3058" s="66" t="s">
        <v>26552</v>
      </c>
      <c r="F3058" s="307"/>
    </row>
    <row r="3059" spans="1:6" ht="45">
      <c r="A3059" s="66">
        <v>40367</v>
      </c>
      <c r="B3059" s="43" t="s">
        <v>19455</v>
      </c>
      <c r="C3059" s="66" t="s">
        <v>4050</v>
      </c>
      <c r="D3059" s="66" t="s">
        <v>2496</v>
      </c>
      <c r="E3059" s="66" t="s">
        <v>30041</v>
      </c>
      <c r="F3059" s="306"/>
    </row>
    <row r="3060" spans="1:6" ht="45">
      <c r="A3060" s="66">
        <v>40373</v>
      </c>
      <c r="B3060" s="43" t="s">
        <v>19456</v>
      </c>
      <c r="C3060" s="66" t="s">
        <v>4050</v>
      </c>
      <c r="D3060" s="66" t="s">
        <v>2496</v>
      </c>
      <c r="E3060" s="66" t="s">
        <v>30042</v>
      </c>
      <c r="F3060" s="307"/>
    </row>
    <row r="3061" spans="1:6" ht="45">
      <c r="A3061" s="66">
        <v>38947</v>
      </c>
      <c r="B3061" s="43" t="s">
        <v>19457</v>
      </c>
      <c r="C3061" s="66" t="s">
        <v>4050</v>
      </c>
      <c r="D3061" s="66" t="s">
        <v>4052</v>
      </c>
      <c r="E3061" s="66" t="s">
        <v>9966</v>
      </c>
      <c r="F3061" s="306"/>
    </row>
    <row r="3062" spans="1:6" ht="45">
      <c r="A3062" s="66">
        <v>38948</v>
      </c>
      <c r="B3062" s="43" t="s">
        <v>19458</v>
      </c>
      <c r="C3062" s="66" t="s">
        <v>4050</v>
      </c>
      <c r="D3062" s="66" t="s">
        <v>4052</v>
      </c>
      <c r="E3062" s="66" t="s">
        <v>30043</v>
      </c>
      <c r="F3062" s="307"/>
    </row>
    <row r="3063" spans="1:6" ht="45">
      <c r="A3063" s="66">
        <v>38949</v>
      </c>
      <c r="B3063" s="43" t="s">
        <v>19459</v>
      </c>
      <c r="C3063" s="66" t="s">
        <v>4050</v>
      </c>
      <c r="D3063" s="66" t="s">
        <v>4052</v>
      </c>
      <c r="E3063" s="66" t="s">
        <v>27459</v>
      </c>
      <c r="F3063" s="306"/>
    </row>
    <row r="3064" spans="1:6" ht="45">
      <c r="A3064" s="66">
        <v>38951</v>
      </c>
      <c r="B3064" s="43" t="s">
        <v>19460</v>
      </c>
      <c r="C3064" s="66" t="s">
        <v>4050</v>
      </c>
      <c r="D3064" s="66" t="s">
        <v>4052</v>
      </c>
      <c r="E3064" s="66" t="s">
        <v>30012</v>
      </c>
      <c r="F3064" s="307"/>
    </row>
    <row r="3065" spans="1:6" ht="45">
      <c r="A3065" s="66">
        <v>39312</v>
      </c>
      <c r="B3065" s="43" t="s">
        <v>19461</v>
      </c>
      <c r="C3065" s="66" t="s">
        <v>4050</v>
      </c>
      <c r="D3065" s="66" t="s">
        <v>4052</v>
      </c>
      <c r="E3065" s="66" t="s">
        <v>19372</v>
      </c>
      <c r="F3065" s="306"/>
    </row>
    <row r="3066" spans="1:6" ht="45">
      <c r="A3066" s="66">
        <v>39313</v>
      </c>
      <c r="B3066" s="43" t="s">
        <v>19462</v>
      </c>
      <c r="C3066" s="66" t="s">
        <v>4050</v>
      </c>
      <c r="D3066" s="66" t="s">
        <v>4052</v>
      </c>
      <c r="E3066" s="66" t="s">
        <v>14857</v>
      </c>
      <c r="F3066" s="307"/>
    </row>
    <row r="3067" spans="1:6" ht="45">
      <c r="A3067" s="66">
        <v>38950</v>
      </c>
      <c r="B3067" s="43" t="s">
        <v>19463</v>
      </c>
      <c r="C3067" s="66" t="s">
        <v>4050</v>
      </c>
      <c r="D3067" s="66" t="s">
        <v>4052</v>
      </c>
      <c r="E3067" s="66" t="s">
        <v>29012</v>
      </c>
      <c r="F3067" s="306"/>
    </row>
    <row r="3068" spans="1:6" ht="45">
      <c r="A3068" s="66">
        <v>39314</v>
      </c>
      <c r="B3068" s="43" t="s">
        <v>19464</v>
      </c>
      <c r="C3068" s="66" t="s">
        <v>4050</v>
      </c>
      <c r="D3068" s="66" t="s">
        <v>4052</v>
      </c>
      <c r="E3068" s="66" t="s">
        <v>24125</v>
      </c>
      <c r="F3068" s="307"/>
    </row>
    <row r="3069" spans="1:6" ht="30">
      <c r="A3069" s="66">
        <v>3907</v>
      </c>
      <c r="B3069" s="43" t="s">
        <v>19465</v>
      </c>
      <c r="C3069" s="66" t="s">
        <v>4050</v>
      </c>
      <c r="D3069" s="66" t="s">
        <v>2496</v>
      </c>
      <c r="E3069" s="66" t="s">
        <v>13871</v>
      </c>
      <c r="F3069" s="306"/>
    </row>
    <row r="3070" spans="1:6" ht="30">
      <c r="A3070" s="66">
        <v>3889</v>
      </c>
      <c r="B3070" s="43" t="s">
        <v>19466</v>
      </c>
      <c r="C3070" s="66" t="s">
        <v>4050</v>
      </c>
      <c r="D3070" s="66" t="s">
        <v>2496</v>
      </c>
      <c r="E3070" s="66" t="s">
        <v>8209</v>
      </c>
      <c r="F3070" s="307"/>
    </row>
    <row r="3071" spans="1:6" ht="30">
      <c r="A3071" s="66">
        <v>3868</v>
      </c>
      <c r="B3071" s="43" t="s">
        <v>19467</v>
      </c>
      <c r="C3071" s="66" t="s">
        <v>4050</v>
      </c>
      <c r="D3071" s="66" t="s">
        <v>2496</v>
      </c>
      <c r="E3071" s="66" t="s">
        <v>13841</v>
      </c>
      <c r="F3071" s="306"/>
    </row>
    <row r="3072" spans="1:6" ht="30">
      <c r="A3072" s="66">
        <v>3869</v>
      </c>
      <c r="B3072" s="43" t="s">
        <v>19468</v>
      </c>
      <c r="C3072" s="66" t="s">
        <v>4050</v>
      </c>
      <c r="D3072" s="66" t="s">
        <v>2496</v>
      </c>
      <c r="E3072" s="66" t="s">
        <v>13800</v>
      </c>
      <c r="F3072" s="307"/>
    </row>
    <row r="3073" spans="1:6" ht="30">
      <c r="A3073" s="66">
        <v>3872</v>
      </c>
      <c r="B3073" s="43" t="s">
        <v>19469</v>
      </c>
      <c r="C3073" s="66" t="s">
        <v>4050</v>
      </c>
      <c r="D3073" s="66" t="s">
        <v>2496</v>
      </c>
      <c r="E3073" s="66" t="s">
        <v>13735</v>
      </c>
      <c r="F3073" s="306"/>
    </row>
    <row r="3074" spans="1:6" ht="30">
      <c r="A3074" s="66">
        <v>3850</v>
      </c>
      <c r="B3074" s="43" t="s">
        <v>19470</v>
      </c>
      <c r="C3074" s="66" t="s">
        <v>4050</v>
      </c>
      <c r="D3074" s="66" t="s">
        <v>2496</v>
      </c>
      <c r="E3074" s="66" t="s">
        <v>22463</v>
      </c>
      <c r="F3074" s="307"/>
    </row>
    <row r="3075" spans="1:6" ht="30">
      <c r="A3075" s="66">
        <v>38023</v>
      </c>
      <c r="B3075" s="43" t="s">
        <v>19471</v>
      </c>
      <c r="C3075" s="66" t="s">
        <v>4050</v>
      </c>
      <c r="D3075" s="66" t="s">
        <v>2496</v>
      </c>
      <c r="E3075" s="66" t="s">
        <v>13753</v>
      </c>
      <c r="F3075" s="306"/>
    </row>
    <row r="3076" spans="1:6" ht="30">
      <c r="A3076" s="66">
        <v>37986</v>
      </c>
      <c r="B3076" s="43" t="s">
        <v>19472</v>
      </c>
      <c r="C3076" s="66" t="s">
        <v>4050</v>
      </c>
      <c r="D3076" s="66" t="s">
        <v>2496</v>
      </c>
      <c r="E3076" s="66" t="s">
        <v>8908</v>
      </c>
      <c r="F3076" s="307"/>
    </row>
    <row r="3077" spans="1:6" ht="30">
      <c r="A3077" s="66">
        <v>37987</v>
      </c>
      <c r="B3077" s="43" t="s">
        <v>19473</v>
      </c>
      <c r="C3077" s="66" t="s">
        <v>4050</v>
      </c>
      <c r="D3077" s="66" t="s">
        <v>2496</v>
      </c>
      <c r="E3077" s="66" t="s">
        <v>27988</v>
      </c>
      <c r="F3077" s="306"/>
    </row>
    <row r="3078" spans="1:6" ht="30">
      <c r="A3078" s="66">
        <v>37988</v>
      </c>
      <c r="B3078" s="43" t="s">
        <v>19474</v>
      </c>
      <c r="C3078" s="66" t="s">
        <v>4050</v>
      </c>
      <c r="D3078" s="66" t="s">
        <v>2496</v>
      </c>
      <c r="E3078" s="66" t="s">
        <v>30044</v>
      </c>
      <c r="F3078" s="307"/>
    </row>
    <row r="3079" spans="1:6" ht="30">
      <c r="A3079" s="66">
        <v>21120</v>
      </c>
      <c r="B3079" s="43" t="s">
        <v>19475</v>
      </c>
      <c r="C3079" s="66" t="s">
        <v>4050</v>
      </c>
      <c r="D3079" s="66" t="s">
        <v>2496</v>
      </c>
      <c r="E3079" s="66" t="s">
        <v>8560</v>
      </c>
      <c r="F3079" s="306"/>
    </row>
    <row r="3080" spans="1:6" ht="30">
      <c r="A3080" s="66">
        <v>39318</v>
      </c>
      <c r="B3080" s="43" t="s">
        <v>19476</v>
      </c>
      <c r="C3080" s="66" t="s">
        <v>4050</v>
      </c>
      <c r="D3080" s="66" t="s">
        <v>2496</v>
      </c>
      <c r="E3080" s="66" t="s">
        <v>8498</v>
      </c>
      <c r="F3080" s="307"/>
    </row>
    <row r="3081" spans="1:6">
      <c r="A3081" s="66">
        <v>20162</v>
      </c>
      <c r="B3081" s="43" t="s">
        <v>19477</v>
      </c>
      <c r="C3081" s="66" t="s">
        <v>4050</v>
      </c>
      <c r="D3081" s="66" t="s">
        <v>2496</v>
      </c>
      <c r="E3081" s="66" t="s">
        <v>22368</v>
      </c>
      <c r="F3081" s="306"/>
    </row>
    <row r="3082" spans="1:6" ht="30">
      <c r="A3082" s="66">
        <v>40366</v>
      </c>
      <c r="B3082" s="43" t="s">
        <v>19478</v>
      </c>
      <c r="C3082" s="66" t="s">
        <v>4050</v>
      </c>
      <c r="D3082" s="66" t="s">
        <v>2496</v>
      </c>
      <c r="E3082" s="66" t="s">
        <v>24016</v>
      </c>
      <c r="F3082" s="307"/>
    </row>
    <row r="3083" spans="1:6" ht="30">
      <c r="A3083" s="66">
        <v>40363</v>
      </c>
      <c r="B3083" s="43" t="s">
        <v>19479</v>
      </c>
      <c r="C3083" s="66" t="s">
        <v>4050</v>
      </c>
      <c r="D3083" s="66" t="s">
        <v>2496</v>
      </c>
      <c r="E3083" s="66" t="s">
        <v>24844</v>
      </c>
      <c r="F3083" s="306"/>
    </row>
    <row r="3084" spans="1:6" ht="30">
      <c r="A3084" s="66">
        <v>40354</v>
      </c>
      <c r="B3084" s="43" t="s">
        <v>19480</v>
      </c>
      <c r="C3084" s="66" t="s">
        <v>4050</v>
      </c>
      <c r="D3084" s="66" t="s">
        <v>4049</v>
      </c>
      <c r="E3084" s="66" t="s">
        <v>10180</v>
      </c>
      <c r="F3084" s="307"/>
    </row>
    <row r="3085" spans="1:6" ht="30">
      <c r="A3085" s="66">
        <v>40360</v>
      </c>
      <c r="B3085" s="43" t="s">
        <v>19481</v>
      </c>
      <c r="C3085" s="66" t="s">
        <v>4050</v>
      </c>
      <c r="D3085" s="66" t="s">
        <v>2496</v>
      </c>
      <c r="E3085" s="66" t="s">
        <v>23831</v>
      </c>
      <c r="F3085" s="306"/>
    </row>
    <row r="3086" spans="1:6" ht="30">
      <c r="A3086" s="66">
        <v>40372</v>
      </c>
      <c r="B3086" s="43" t="s">
        <v>19482</v>
      </c>
      <c r="C3086" s="66" t="s">
        <v>4050</v>
      </c>
      <c r="D3086" s="66" t="s">
        <v>2496</v>
      </c>
      <c r="E3086" s="66" t="s">
        <v>30045</v>
      </c>
      <c r="F3086" s="307"/>
    </row>
    <row r="3087" spans="1:6" ht="30">
      <c r="A3087" s="66">
        <v>40369</v>
      </c>
      <c r="B3087" s="43" t="s">
        <v>19483</v>
      </c>
      <c r="C3087" s="66" t="s">
        <v>4050</v>
      </c>
      <c r="D3087" s="66" t="s">
        <v>2496</v>
      </c>
      <c r="E3087" s="66" t="s">
        <v>23371</v>
      </c>
      <c r="F3087" s="306"/>
    </row>
    <row r="3088" spans="1:6" ht="30">
      <c r="A3088" s="66">
        <v>40357</v>
      </c>
      <c r="B3088" s="43" t="s">
        <v>19484</v>
      </c>
      <c r="C3088" s="66" t="s">
        <v>4050</v>
      </c>
      <c r="D3088" s="66" t="s">
        <v>2496</v>
      </c>
      <c r="E3088" s="66" t="s">
        <v>12655</v>
      </c>
      <c r="F3088" s="307"/>
    </row>
    <row r="3089" spans="1:6" ht="30">
      <c r="A3089" s="66">
        <v>40375</v>
      </c>
      <c r="B3089" s="43" t="s">
        <v>19485</v>
      </c>
      <c r="C3089" s="66" t="s">
        <v>4050</v>
      </c>
      <c r="D3089" s="66" t="s">
        <v>2496</v>
      </c>
      <c r="E3089" s="66" t="s">
        <v>30046</v>
      </c>
      <c r="F3089" s="306"/>
    </row>
    <row r="3090" spans="1:6" ht="30">
      <c r="A3090" s="66">
        <v>1893</v>
      </c>
      <c r="B3090" s="43" t="s">
        <v>19486</v>
      </c>
      <c r="C3090" s="66" t="s">
        <v>4050</v>
      </c>
      <c r="D3090" s="66" t="s">
        <v>2496</v>
      </c>
      <c r="E3090" s="66" t="s">
        <v>13752</v>
      </c>
      <c r="F3090" s="307"/>
    </row>
    <row r="3091" spans="1:6" ht="30">
      <c r="A3091" s="66">
        <v>1902</v>
      </c>
      <c r="B3091" s="43" t="s">
        <v>19487</v>
      </c>
      <c r="C3091" s="66" t="s">
        <v>4050</v>
      </c>
      <c r="D3091" s="66" t="s">
        <v>2496</v>
      </c>
      <c r="E3091" s="66" t="s">
        <v>25694</v>
      </c>
      <c r="F3091" s="306"/>
    </row>
    <row r="3092" spans="1:6" ht="30">
      <c r="A3092" s="66">
        <v>1901</v>
      </c>
      <c r="B3092" s="43" t="s">
        <v>19488</v>
      </c>
      <c r="C3092" s="66" t="s">
        <v>4050</v>
      </c>
      <c r="D3092" s="66" t="s">
        <v>2496</v>
      </c>
      <c r="E3092" s="66" t="s">
        <v>8226</v>
      </c>
      <c r="F3092" s="307"/>
    </row>
    <row r="3093" spans="1:6" ht="30">
      <c r="A3093" s="66">
        <v>1892</v>
      </c>
      <c r="B3093" s="43" t="s">
        <v>19489</v>
      </c>
      <c r="C3093" s="66" t="s">
        <v>4050</v>
      </c>
      <c r="D3093" s="66" t="s">
        <v>2496</v>
      </c>
      <c r="E3093" s="66" t="s">
        <v>8817</v>
      </c>
      <c r="F3093" s="306"/>
    </row>
    <row r="3094" spans="1:6" ht="30">
      <c r="A3094" s="66">
        <v>1907</v>
      </c>
      <c r="B3094" s="43" t="s">
        <v>19490</v>
      </c>
      <c r="C3094" s="66" t="s">
        <v>4050</v>
      </c>
      <c r="D3094" s="66" t="s">
        <v>2496</v>
      </c>
      <c r="E3094" s="66" t="s">
        <v>10123</v>
      </c>
      <c r="F3094" s="307"/>
    </row>
    <row r="3095" spans="1:6" ht="30">
      <c r="A3095" s="66">
        <v>1894</v>
      </c>
      <c r="B3095" s="43" t="s">
        <v>19492</v>
      </c>
      <c r="C3095" s="66" t="s">
        <v>4050</v>
      </c>
      <c r="D3095" s="66" t="s">
        <v>2496</v>
      </c>
      <c r="E3095" s="66" t="s">
        <v>14038</v>
      </c>
      <c r="F3095" s="306"/>
    </row>
    <row r="3096" spans="1:6" ht="30">
      <c r="A3096" s="66">
        <v>1891</v>
      </c>
      <c r="B3096" s="43" t="s">
        <v>19493</v>
      </c>
      <c r="C3096" s="66" t="s">
        <v>4050</v>
      </c>
      <c r="D3096" s="66" t="s">
        <v>2496</v>
      </c>
      <c r="E3096" s="66" t="s">
        <v>8734</v>
      </c>
      <c r="F3096" s="307"/>
    </row>
    <row r="3097" spans="1:6" ht="30">
      <c r="A3097" s="66">
        <v>1896</v>
      </c>
      <c r="B3097" s="43" t="s">
        <v>19494</v>
      </c>
      <c r="C3097" s="66" t="s">
        <v>4050</v>
      </c>
      <c r="D3097" s="66" t="s">
        <v>2496</v>
      </c>
      <c r="E3097" s="66" t="s">
        <v>24853</v>
      </c>
      <c r="F3097" s="306"/>
    </row>
    <row r="3098" spans="1:6" ht="30">
      <c r="A3098" s="66">
        <v>1895</v>
      </c>
      <c r="B3098" s="43" t="s">
        <v>19495</v>
      </c>
      <c r="C3098" s="66" t="s">
        <v>4050</v>
      </c>
      <c r="D3098" s="66" t="s">
        <v>2496</v>
      </c>
      <c r="E3098" s="66" t="s">
        <v>11042</v>
      </c>
      <c r="F3098" s="307"/>
    </row>
    <row r="3099" spans="1:6" ht="45">
      <c r="A3099" s="66">
        <v>2641</v>
      </c>
      <c r="B3099" s="43" t="s">
        <v>19497</v>
      </c>
      <c r="C3099" s="66" t="s">
        <v>4050</v>
      </c>
      <c r="D3099" s="66" t="s">
        <v>4052</v>
      </c>
      <c r="E3099" s="66" t="s">
        <v>23997</v>
      </c>
      <c r="F3099" s="306"/>
    </row>
    <row r="3100" spans="1:6" ht="45">
      <c r="A3100" s="66">
        <v>2636</v>
      </c>
      <c r="B3100" s="43" t="s">
        <v>19498</v>
      </c>
      <c r="C3100" s="66" t="s">
        <v>4050</v>
      </c>
      <c r="D3100" s="66" t="s">
        <v>4052</v>
      </c>
      <c r="E3100" s="66" t="s">
        <v>13719</v>
      </c>
      <c r="F3100" s="307"/>
    </row>
    <row r="3101" spans="1:6" ht="45">
      <c r="A3101" s="66">
        <v>2637</v>
      </c>
      <c r="B3101" s="43" t="s">
        <v>19499</v>
      </c>
      <c r="C3101" s="66" t="s">
        <v>4050</v>
      </c>
      <c r="D3101" s="66" t="s">
        <v>4052</v>
      </c>
      <c r="E3101" s="66" t="s">
        <v>13440</v>
      </c>
      <c r="F3101" s="306"/>
    </row>
    <row r="3102" spans="1:6" ht="45">
      <c r="A3102" s="66">
        <v>2638</v>
      </c>
      <c r="B3102" s="43" t="s">
        <v>19500</v>
      </c>
      <c r="C3102" s="66" t="s">
        <v>4050</v>
      </c>
      <c r="D3102" s="66" t="s">
        <v>4052</v>
      </c>
      <c r="E3102" s="66" t="s">
        <v>8051</v>
      </c>
      <c r="F3102" s="307"/>
    </row>
    <row r="3103" spans="1:6" ht="45">
      <c r="A3103" s="66">
        <v>2639</v>
      </c>
      <c r="B3103" s="43" t="s">
        <v>19501</v>
      </c>
      <c r="C3103" s="66" t="s">
        <v>4050</v>
      </c>
      <c r="D3103" s="66" t="s">
        <v>4052</v>
      </c>
      <c r="E3103" s="66" t="s">
        <v>8487</v>
      </c>
      <c r="F3103" s="306"/>
    </row>
    <row r="3104" spans="1:6" ht="45">
      <c r="A3104" s="66">
        <v>2644</v>
      </c>
      <c r="B3104" s="43" t="s">
        <v>19502</v>
      </c>
      <c r="C3104" s="66" t="s">
        <v>4050</v>
      </c>
      <c r="D3104" s="66" t="s">
        <v>4052</v>
      </c>
      <c r="E3104" s="66" t="s">
        <v>16556</v>
      </c>
      <c r="F3104" s="307"/>
    </row>
    <row r="3105" spans="1:6" ht="45">
      <c r="A3105" s="66">
        <v>2643</v>
      </c>
      <c r="B3105" s="43" t="s">
        <v>19503</v>
      </c>
      <c r="C3105" s="66" t="s">
        <v>4050</v>
      </c>
      <c r="D3105" s="66" t="s">
        <v>4052</v>
      </c>
      <c r="E3105" s="66" t="s">
        <v>17241</v>
      </c>
      <c r="F3105" s="306"/>
    </row>
    <row r="3106" spans="1:6" ht="45">
      <c r="A3106" s="66">
        <v>2640</v>
      </c>
      <c r="B3106" s="43" t="s">
        <v>19504</v>
      </c>
      <c r="C3106" s="66" t="s">
        <v>4050</v>
      </c>
      <c r="D3106" s="66" t="s">
        <v>4052</v>
      </c>
      <c r="E3106" s="66" t="s">
        <v>22597</v>
      </c>
      <c r="F3106" s="307"/>
    </row>
    <row r="3107" spans="1:6" ht="45">
      <c r="A3107" s="66">
        <v>2642</v>
      </c>
      <c r="B3107" s="43" t="s">
        <v>19505</v>
      </c>
      <c r="C3107" s="66" t="s">
        <v>4050</v>
      </c>
      <c r="D3107" s="66" t="s">
        <v>4052</v>
      </c>
      <c r="E3107" s="66" t="s">
        <v>22771</v>
      </c>
      <c r="F3107" s="306"/>
    </row>
    <row r="3108" spans="1:6" ht="30">
      <c r="A3108" s="66">
        <v>38943</v>
      </c>
      <c r="B3108" s="43" t="s">
        <v>19506</v>
      </c>
      <c r="C3108" s="66" t="s">
        <v>4050</v>
      </c>
      <c r="D3108" s="66" t="s">
        <v>4052</v>
      </c>
      <c r="E3108" s="66" t="s">
        <v>24776</v>
      </c>
      <c r="F3108" s="307"/>
    </row>
    <row r="3109" spans="1:6" ht="30">
      <c r="A3109" s="66">
        <v>38944</v>
      </c>
      <c r="B3109" s="43" t="s">
        <v>19507</v>
      </c>
      <c r="C3109" s="66" t="s">
        <v>4050</v>
      </c>
      <c r="D3109" s="66" t="s">
        <v>4052</v>
      </c>
      <c r="E3109" s="66" t="s">
        <v>14453</v>
      </c>
      <c r="F3109" s="306"/>
    </row>
    <row r="3110" spans="1:6" ht="30">
      <c r="A3110" s="66">
        <v>38945</v>
      </c>
      <c r="B3110" s="43" t="s">
        <v>19508</v>
      </c>
      <c r="C3110" s="66" t="s">
        <v>4050</v>
      </c>
      <c r="D3110" s="66" t="s">
        <v>4052</v>
      </c>
      <c r="E3110" s="66" t="s">
        <v>24791</v>
      </c>
      <c r="F3110" s="307"/>
    </row>
    <row r="3111" spans="1:6" ht="30">
      <c r="A3111" s="66">
        <v>38946</v>
      </c>
      <c r="B3111" s="43" t="s">
        <v>19509</v>
      </c>
      <c r="C3111" s="66" t="s">
        <v>4050</v>
      </c>
      <c r="D3111" s="66" t="s">
        <v>4052</v>
      </c>
      <c r="E3111" s="66" t="s">
        <v>24845</v>
      </c>
      <c r="F3111" s="306"/>
    </row>
    <row r="3112" spans="1:6" ht="30">
      <c r="A3112" s="66">
        <v>39308</v>
      </c>
      <c r="B3112" s="43" t="s">
        <v>19510</v>
      </c>
      <c r="C3112" s="66" t="s">
        <v>4050</v>
      </c>
      <c r="D3112" s="66" t="s">
        <v>4052</v>
      </c>
      <c r="E3112" s="66" t="s">
        <v>13673</v>
      </c>
      <c r="F3112" s="307"/>
    </row>
    <row r="3113" spans="1:6" ht="30">
      <c r="A3113" s="66">
        <v>39309</v>
      </c>
      <c r="B3113" s="43" t="s">
        <v>19511</v>
      </c>
      <c r="C3113" s="66" t="s">
        <v>4050</v>
      </c>
      <c r="D3113" s="66" t="s">
        <v>4052</v>
      </c>
      <c r="E3113" s="66" t="s">
        <v>14501</v>
      </c>
      <c r="F3113" s="306"/>
    </row>
    <row r="3114" spans="1:6" ht="30">
      <c r="A3114" s="66">
        <v>39310</v>
      </c>
      <c r="B3114" s="43" t="s">
        <v>19512</v>
      </c>
      <c r="C3114" s="66" t="s">
        <v>4050</v>
      </c>
      <c r="D3114" s="66" t="s">
        <v>4052</v>
      </c>
      <c r="E3114" s="66" t="s">
        <v>13839</v>
      </c>
      <c r="F3114" s="307"/>
    </row>
    <row r="3115" spans="1:6" ht="30">
      <c r="A3115" s="66">
        <v>39311</v>
      </c>
      <c r="B3115" s="43" t="s">
        <v>19513</v>
      </c>
      <c r="C3115" s="66" t="s">
        <v>4050</v>
      </c>
      <c r="D3115" s="66" t="s">
        <v>4052</v>
      </c>
      <c r="E3115" s="66" t="s">
        <v>30047</v>
      </c>
      <c r="F3115" s="306"/>
    </row>
    <row r="3116" spans="1:6" ht="30">
      <c r="A3116" s="66">
        <v>39855</v>
      </c>
      <c r="B3116" s="43" t="s">
        <v>19514</v>
      </c>
      <c r="C3116" s="66" t="s">
        <v>4050</v>
      </c>
      <c r="D3116" s="66" t="s">
        <v>4052</v>
      </c>
      <c r="E3116" s="66" t="s">
        <v>13707</v>
      </c>
      <c r="F3116" s="307"/>
    </row>
    <row r="3117" spans="1:6" ht="30">
      <c r="A3117" s="66">
        <v>39856</v>
      </c>
      <c r="B3117" s="43" t="s">
        <v>19515</v>
      </c>
      <c r="C3117" s="66" t="s">
        <v>4050</v>
      </c>
      <c r="D3117" s="66" t="s">
        <v>4052</v>
      </c>
      <c r="E3117" s="66" t="s">
        <v>13712</v>
      </c>
      <c r="F3117" s="306"/>
    </row>
    <row r="3118" spans="1:6" ht="30">
      <c r="A3118" s="66">
        <v>39857</v>
      </c>
      <c r="B3118" s="43" t="s">
        <v>19516</v>
      </c>
      <c r="C3118" s="66" t="s">
        <v>4050</v>
      </c>
      <c r="D3118" s="66" t="s">
        <v>4052</v>
      </c>
      <c r="E3118" s="66" t="s">
        <v>24558</v>
      </c>
      <c r="F3118" s="307"/>
    </row>
    <row r="3119" spans="1:6" ht="30">
      <c r="A3119" s="66">
        <v>39858</v>
      </c>
      <c r="B3119" s="43" t="s">
        <v>19517</v>
      </c>
      <c r="C3119" s="66" t="s">
        <v>4050</v>
      </c>
      <c r="D3119" s="66" t="s">
        <v>4052</v>
      </c>
      <c r="E3119" s="66" t="s">
        <v>27611</v>
      </c>
      <c r="F3119" s="306"/>
    </row>
    <row r="3120" spans="1:6" ht="30">
      <c r="A3120" s="66">
        <v>39859</v>
      </c>
      <c r="B3120" s="43" t="s">
        <v>19519</v>
      </c>
      <c r="C3120" s="66" t="s">
        <v>4050</v>
      </c>
      <c r="D3120" s="66" t="s">
        <v>4052</v>
      </c>
      <c r="E3120" s="66" t="s">
        <v>24839</v>
      </c>
      <c r="F3120" s="307"/>
    </row>
    <row r="3121" spans="1:6" ht="30">
      <c r="A3121" s="66">
        <v>39860</v>
      </c>
      <c r="B3121" s="43" t="s">
        <v>19520</v>
      </c>
      <c r="C3121" s="66" t="s">
        <v>4050</v>
      </c>
      <c r="D3121" s="66" t="s">
        <v>4052</v>
      </c>
      <c r="E3121" s="66" t="s">
        <v>30048</v>
      </c>
      <c r="F3121" s="306"/>
    </row>
    <row r="3122" spans="1:6" ht="30">
      <c r="A3122" s="66">
        <v>39861</v>
      </c>
      <c r="B3122" s="43" t="s">
        <v>19521</v>
      </c>
      <c r="C3122" s="66" t="s">
        <v>4050</v>
      </c>
      <c r="D3122" s="66" t="s">
        <v>4052</v>
      </c>
      <c r="E3122" s="66" t="s">
        <v>30026</v>
      </c>
      <c r="F3122" s="307"/>
    </row>
    <row r="3123" spans="1:6" ht="30">
      <c r="A3123" s="66">
        <v>38447</v>
      </c>
      <c r="B3123" s="43" t="s">
        <v>19522</v>
      </c>
      <c r="C3123" s="66" t="s">
        <v>4050</v>
      </c>
      <c r="D3123" s="66" t="s">
        <v>4052</v>
      </c>
      <c r="E3123" s="66" t="s">
        <v>24888</v>
      </c>
      <c r="F3123" s="306"/>
    </row>
    <row r="3124" spans="1:6" ht="30">
      <c r="A3124" s="66">
        <v>36320</v>
      </c>
      <c r="B3124" s="43" t="s">
        <v>19523</v>
      </c>
      <c r="C3124" s="66" t="s">
        <v>4050</v>
      </c>
      <c r="D3124" s="66" t="s">
        <v>4052</v>
      </c>
      <c r="E3124" s="66" t="s">
        <v>24608</v>
      </c>
      <c r="F3124" s="307"/>
    </row>
    <row r="3125" spans="1:6" ht="30">
      <c r="A3125" s="66">
        <v>36324</v>
      </c>
      <c r="B3125" s="43" t="s">
        <v>19524</v>
      </c>
      <c r="C3125" s="66" t="s">
        <v>4050</v>
      </c>
      <c r="D3125" s="66" t="s">
        <v>4052</v>
      </c>
      <c r="E3125" s="66" t="s">
        <v>8388</v>
      </c>
      <c r="F3125" s="306"/>
    </row>
    <row r="3126" spans="1:6" ht="30">
      <c r="A3126" s="66">
        <v>38441</v>
      </c>
      <c r="B3126" s="43" t="s">
        <v>19525</v>
      </c>
      <c r="C3126" s="66" t="s">
        <v>4050</v>
      </c>
      <c r="D3126" s="66" t="s">
        <v>4052</v>
      </c>
      <c r="E3126" s="66" t="s">
        <v>24426</v>
      </c>
      <c r="F3126" s="307"/>
    </row>
    <row r="3127" spans="1:6" ht="30">
      <c r="A3127" s="66">
        <v>38442</v>
      </c>
      <c r="B3127" s="43" t="s">
        <v>19526</v>
      </c>
      <c r="C3127" s="66" t="s">
        <v>4050</v>
      </c>
      <c r="D3127" s="66" t="s">
        <v>4052</v>
      </c>
      <c r="E3127" s="66" t="s">
        <v>17107</v>
      </c>
      <c r="F3127" s="306"/>
    </row>
    <row r="3128" spans="1:6" ht="30">
      <c r="A3128" s="66">
        <v>38443</v>
      </c>
      <c r="B3128" s="43" t="s">
        <v>19527</v>
      </c>
      <c r="C3128" s="66" t="s">
        <v>4050</v>
      </c>
      <c r="D3128" s="66" t="s">
        <v>4052</v>
      </c>
      <c r="E3128" s="66" t="s">
        <v>10085</v>
      </c>
      <c r="F3128" s="307"/>
    </row>
    <row r="3129" spans="1:6" ht="30">
      <c r="A3129" s="66">
        <v>38444</v>
      </c>
      <c r="B3129" s="43" t="s">
        <v>19528</v>
      </c>
      <c r="C3129" s="66" t="s">
        <v>4050</v>
      </c>
      <c r="D3129" s="66" t="s">
        <v>4052</v>
      </c>
      <c r="E3129" s="66" t="s">
        <v>23591</v>
      </c>
      <c r="F3129" s="306"/>
    </row>
    <row r="3130" spans="1:6" ht="30">
      <c r="A3130" s="66">
        <v>38445</v>
      </c>
      <c r="B3130" s="43" t="s">
        <v>19529</v>
      </c>
      <c r="C3130" s="66" t="s">
        <v>4050</v>
      </c>
      <c r="D3130" s="66" t="s">
        <v>4052</v>
      </c>
      <c r="E3130" s="66" t="s">
        <v>24554</v>
      </c>
      <c r="F3130" s="307"/>
    </row>
    <row r="3131" spans="1:6" ht="30">
      <c r="A3131" s="66">
        <v>38446</v>
      </c>
      <c r="B3131" s="43" t="s">
        <v>19530</v>
      </c>
      <c r="C3131" s="66" t="s">
        <v>4050</v>
      </c>
      <c r="D3131" s="66" t="s">
        <v>4052</v>
      </c>
      <c r="E3131" s="66" t="s">
        <v>30049</v>
      </c>
      <c r="F3131" s="306"/>
    </row>
    <row r="3132" spans="1:6" ht="30">
      <c r="A3132" s="66">
        <v>3867</v>
      </c>
      <c r="B3132" s="43" t="s">
        <v>19531</v>
      </c>
      <c r="C3132" s="66" t="s">
        <v>4050</v>
      </c>
      <c r="D3132" s="66" t="s">
        <v>2496</v>
      </c>
      <c r="E3132" s="66" t="s">
        <v>22869</v>
      </c>
      <c r="F3132" s="307"/>
    </row>
    <row r="3133" spans="1:6" ht="30">
      <c r="A3133" s="66">
        <v>3861</v>
      </c>
      <c r="B3133" s="43" t="s">
        <v>19532</v>
      </c>
      <c r="C3133" s="66" t="s">
        <v>4050</v>
      </c>
      <c r="D3133" s="66" t="s">
        <v>2496</v>
      </c>
      <c r="E3133" s="66" t="s">
        <v>8600</v>
      </c>
      <c r="F3133" s="306"/>
    </row>
    <row r="3134" spans="1:6" ht="30">
      <c r="A3134" s="66">
        <v>3904</v>
      </c>
      <c r="B3134" s="43" t="s">
        <v>19533</v>
      </c>
      <c r="C3134" s="66" t="s">
        <v>4050</v>
      </c>
      <c r="D3134" s="66" t="s">
        <v>2496</v>
      </c>
      <c r="E3134" s="66" t="s">
        <v>8160</v>
      </c>
      <c r="F3134" s="307"/>
    </row>
    <row r="3135" spans="1:6" ht="30">
      <c r="A3135" s="66">
        <v>3903</v>
      </c>
      <c r="B3135" s="43" t="s">
        <v>19534</v>
      </c>
      <c r="C3135" s="66" t="s">
        <v>4050</v>
      </c>
      <c r="D3135" s="66" t="s">
        <v>2496</v>
      </c>
      <c r="E3135" s="66" t="s">
        <v>10584</v>
      </c>
      <c r="F3135" s="306"/>
    </row>
    <row r="3136" spans="1:6" ht="30">
      <c r="A3136" s="66">
        <v>3862</v>
      </c>
      <c r="B3136" s="43" t="s">
        <v>19535</v>
      </c>
      <c r="C3136" s="66" t="s">
        <v>4050</v>
      </c>
      <c r="D3136" s="66" t="s">
        <v>2496</v>
      </c>
      <c r="E3136" s="66" t="s">
        <v>8717</v>
      </c>
      <c r="F3136" s="307"/>
    </row>
    <row r="3137" spans="1:6" ht="30">
      <c r="A3137" s="66">
        <v>3863</v>
      </c>
      <c r="B3137" s="43" t="s">
        <v>19536</v>
      </c>
      <c r="C3137" s="66" t="s">
        <v>4050</v>
      </c>
      <c r="D3137" s="66" t="s">
        <v>2496</v>
      </c>
      <c r="E3137" s="66" t="s">
        <v>8597</v>
      </c>
      <c r="F3137" s="306"/>
    </row>
    <row r="3138" spans="1:6" ht="30">
      <c r="A3138" s="66">
        <v>3864</v>
      </c>
      <c r="B3138" s="43" t="s">
        <v>19537</v>
      </c>
      <c r="C3138" s="66" t="s">
        <v>4050</v>
      </c>
      <c r="D3138" s="66" t="s">
        <v>2496</v>
      </c>
      <c r="E3138" s="66" t="s">
        <v>22490</v>
      </c>
      <c r="F3138" s="307"/>
    </row>
    <row r="3139" spans="1:6" ht="30">
      <c r="A3139" s="66">
        <v>3865</v>
      </c>
      <c r="B3139" s="43" t="s">
        <v>19538</v>
      </c>
      <c r="C3139" s="66" t="s">
        <v>4050</v>
      </c>
      <c r="D3139" s="66" t="s">
        <v>2496</v>
      </c>
      <c r="E3139" s="66" t="s">
        <v>23720</v>
      </c>
      <c r="F3139" s="306"/>
    </row>
    <row r="3140" spans="1:6" ht="30">
      <c r="A3140" s="66">
        <v>3866</v>
      </c>
      <c r="B3140" s="43" t="s">
        <v>19539</v>
      </c>
      <c r="C3140" s="66" t="s">
        <v>4050</v>
      </c>
      <c r="D3140" s="66" t="s">
        <v>2496</v>
      </c>
      <c r="E3140" s="66" t="s">
        <v>23530</v>
      </c>
      <c r="F3140" s="307"/>
    </row>
    <row r="3141" spans="1:6" ht="30">
      <c r="A3141" s="66">
        <v>3902</v>
      </c>
      <c r="B3141" s="43" t="s">
        <v>19540</v>
      </c>
      <c r="C3141" s="66" t="s">
        <v>4050</v>
      </c>
      <c r="D3141" s="66" t="s">
        <v>2496</v>
      </c>
      <c r="E3141" s="66" t="s">
        <v>22653</v>
      </c>
      <c r="F3141" s="306"/>
    </row>
    <row r="3142" spans="1:6" ht="30">
      <c r="A3142" s="66">
        <v>3878</v>
      </c>
      <c r="B3142" s="43" t="s">
        <v>19542</v>
      </c>
      <c r="C3142" s="66" t="s">
        <v>4050</v>
      </c>
      <c r="D3142" s="66" t="s">
        <v>2496</v>
      </c>
      <c r="E3142" s="66" t="s">
        <v>9889</v>
      </c>
      <c r="F3142" s="307"/>
    </row>
    <row r="3143" spans="1:6" ht="30">
      <c r="A3143" s="66">
        <v>3877</v>
      </c>
      <c r="B3143" s="43" t="s">
        <v>19543</v>
      </c>
      <c r="C3143" s="66" t="s">
        <v>4050</v>
      </c>
      <c r="D3143" s="66" t="s">
        <v>2496</v>
      </c>
      <c r="E3143" s="66" t="s">
        <v>13711</v>
      </c>
      <c r="F3143" s="306"/>
    </row>
    <row r="3144" spans="1:6">
      <c r="A3144" s="66">
        <v>3879</v>
      </c>
      <c r="B3144" s="43" t="s">
        <v>19544</v>
      </c>
      <c r="C3144" s="66" t="s">
        <v>4050</v>
      </c>
      <c r="D3144" s="66" t="s">
        <v>2496</v>
      </c>
      <c r="E3144" s="66" t="s">
        <v>10138</v>
      </c>
      <c r="F3144" s="307"/>
    </row>
    <row r="3145" spans="1:6">
      <c r="A3145" s="66">
        <v>3880</v>
      </c>
      <c r="B3145" s="43" t="s">
        <v>19545</v>
      </c>
      <c r="C3145" s="66" t="s">
        <v>4050</v>
      </c>
      <c r="D3145" s="66" t="s">
        <v>2496</v>
      </c>
      <c r="E3145" s="66" t="s">
        <v>22825</v>
      </c>
      <c r="F3145" s="306"/>
    </row>
    <row r="3146" spans="1:6" ht="30">
      <c r="A3146" s="66">
        <v>12892</v>
      </c>
      <c r="B3146" s="43" t="s">
        <v>19546</v>
      </c>
      <c r="C3146" s="66" t="s">
        <v>4061</v>
      </c>
      <c r="D3146" s="66" t="s">
        <v>2496</v>
      </c>
      <c r="E3146" s="66" t="s">
        <v>24438</v>
      </c>
      <c r="F3146" s="307"/>
    </row>
    <row r="3147" spans="1:6" ht="30">
      <c r="A3147" s="66">
        <v>3883</v>
      </c>
      <c r="B3147" s="43" t="s">
        <v>19547</v>
      </c>
      <c r="C3147" s="66" t="s">
        <v>4050</v>
      </c>
      <c r="D3147" s="66" t="s">
        <v>2496</v>
      </c>
      <c r="E3147" s="66" t="s">
        <v>8562</v>
      </c>
      <c r="F3147" s="306"/>
    </row>
    <row r="3148" spans="1:6">
      <c r="A3148" s="66">
        <v>3876</v>
      </c>
      <c r="B3148" s="43" t="s">
        <v>19548</v>
      </c>
      <c r="C3148" s="66" t="s">
        <v>4050</v>
      </c>
      <c r="D3148" s="66" t="s">
        <v>2496</v>
      </c>
      <c r="E3148" s="66" t="s">
        <v>12062</v>
      </c>
      <c r="F3148" s="307"/>
    </row>
    <row r="3149" spans="1:6" ht="30">
      <c r="A3149" s="66">
        <v>3884</v>
      </c>
      <c r="B3149" s="43" t="s">
        <v>19549</v>
      </c>
      <c r="C3149" s="66" t="s">
        <v>4050</v>
      </c>
      <c r="D3149" s="66" t="s">
        <v>2496</v>
      </c>
      <c r="E3149" s="66" t="s">
        <v>7876</v>
      </c>
      <c r="F3149" s="306"/>
    </row>
    <row r="3150" spans="1:6" ht="30">
      <c r="A3150" s="66">
        <v>3837</v>
      </c>
      <c r="B3150" s="43" t="s">
        <v>19550</v>
      </c>
      <c r="C3150" s="66" t="s">
        <v>4050</v>
      </c>
      <c r="D3150" s="66" t="s">
        <v>4052</v>
      </c>
      <c r="E3150" s="66" t="s">
        <v>24352</v>
      </c>
      <c r="F3150" s="307"/>
    </row>
    <row r="3151" spans="1:6" ht="30">
      <c r="A3151" s="66">
        <v>3845</v>
      </c>
      <c r="B3151" s="43" t="s">
        <v>19551</v>
      </c>
      <c r="C3151" s="66" t="s">
        <v>4050</v>
      </c>
      <c r="D3151" s="66" t="s">
        <v>4052</v>
      </c>
      <c r="E3151" s="66" t="s">
        <v>27689</v>
      </c>
      <c r="F3151" s="306"/>
    </row>
    <row r="3152" spans="1:6" ht="30">
      <c r="A3152" s="66">
        <v>11045</v>
      </c>
      <c r="B3152" s="43" t="s">
        <v>19552</v>
      </c>
      <c r="C3152" s="66" t="s">
        <v>4050</v>
      </c>
      <c r="D3152" s="66" t="s">
        <v>4052</v>
      </c>
      <c r="E3152" s="66" t="s">
        <v>23838</v>
      </c>
      <c r="F3152" s="307"/>
    </row>
    <row r="3153" spans="1:6" ht="30">
      <c r="A3153" s="66">
        <v>20170</v>
      </c>
      <c r="B3153" s="43" t="s">
        <v>19553</v>
      </c>
      <c r="C3153" s="66" t="s">
        <v>4050</v>
      </c>
      <c r="D3153" s="66" t="s">
        <v>2496</v>
      </c>
      <c r="E3153" s="66" t="s">
        <v>24791</v>
      </c>
      <c r="F3153" s="306"/>
    </row>
    <row r="3154" spans="1:6" ht="30">
      <c r="A3154" s="66">
        <v>20171</v>
      </c>
      <c r="B3154" s="43" t="s">
        <v>19554</v>
      </c>
      <c r="C3154" s="66" t="s">
        <v>4050</v>
      </c>
      <c r="D3154" s="66" t="s">
        <v>2496</v>
      </c>
      <c r="E3154" s="66" t="s">
        <v>24752</v>
      </c>
      <c r="F3154" s="307"/>
    </row>
    <row r="3155" spans="1:6" ht="30">
      <c r="A3155" s="66">
        <v>20167</v>
      </c>
      <c r="B3155" s="43" t="s">
        <v>19555</v>
      </c>
      <c r="C3155" s="66" t="s">
        <v>4050</v>
      </c>
      <c r="D3155" s="66" t="s">
        <v>2496</v>
      </c>
      <c r="E3155" s="66" t="s">
        <v>10143</v>
      </c>
      <c r="F3155" s="306"/>
    </row>
    <row r="3156" spans="1:6" ht="30">
      <c r="A3156" s="66">
        <v>20168</v>
      </c>
      <c r="B3156" s="43" t="s">
        <v>19556</v>
      </c>
      <c r="C3156" s="66" t="s">
        <v>4050</v>
      </c>
      <c r="D3156" s="66" t="s">
        <v>2496</v>
      </c>
      <c r="E3156" s="66" t="s">
        <v>22445</v>
      </c>
      <c r="F3156" s="307"/>
    </row>
    <row r="3157" spans="1:6" ht="30">
      <c r="A3157" s="66">
        <v>20169</v>
      </c>
      <c r="B3157" s="43" t="s">
        <v>19557</v>
      </c>
      <c r="C3157" s="66" t="s">
        <v>4050</v>
      </c>
      <c r="D3157" s="66" t="s">
        <v>2496</v>
      </c>
      <c r="E3157" s="66" t="s">
        <v>30050</v>
      </c>
      <c r="F3157" s="306"/>
    </row>
    <row r="3158" spans="1:6" ht="30">
      <c r="A3158" s="66">
        <v>3899</v>
      </c>
      <c r="B3158" s="43" t="s">
        <v>19559</v>
      </c>
      <c r="C3158" s="66" t="s">
        <v>4050</v>
      </c>
      <c r="D3158" s="66" t="s">
        <v>2496</v>
      </c>
      <c r="E3158" s="66" t="s">
        <v>8938</v>
      </c>
      <c r="F3158" s="307"/>
    </row>
    <row r="3159" spans="1:6" ht="30">
      <c r="A3159" s="66">
        <v>38676</v>
      </c>
      <c r="B3159" s="43" t="s">
        <v>19560</v>
      </c>
      <c r="C3159" s="66" t="s">
        <v>4050</v>
      </c>
      <c r="D3159" s="66" t="s">
        <v>2496</v>
      </c>
      <c r="E3159" s="66" t="s">
        <v>30051</v>
      </c>
      <c r="F3159" s="306"/>
    </row>
    <row r="3160" spans="1:6" ht="30">
      <c r="A3160" s="66">
        <v>3897</v>
      </c>
      <c r="B3160" s="43" t="s">
        <v>19561</v>
      </c>
      <c r="C3160" s="66" t="s">
        <v>4050</v>
      </c>
      <c r="D3160" s="66" t="s">
        <v>2496</v>
      </c>
      <c r="E3160" s="66" t="s">
        <v>8514</v>
      </c>
      <c r="F3160" s="307"/>
    </row>
    <row r="3161" spans="1:6" ht="30">
      <c r="A3161" s="66">
        <v>3875</v>
      </c>
      <c r="B3161" s="43" t="s">
        <v>19562</v>
      </c>
      <c r="C3161" s="66" t="s">
        <v>4050</v>
      </c>
      <c r="D3161" s="66" t="s">
        <v>2496</v>
      </c>
      <c r="E3161" s="66" t="s">
        <v>12557</v>
      </c>
      <c r="F3161" s="306"/>
    </row>
    <row r="3162" spans="1:6" ht="30">
      <c r="A3162" s="66">
        <v>3898</v>
      </c>
      <c r="B3162" s="43" t="s">
        <v>19563</v>
      </c>
      <c r="C3162" s="66" t="s">
        <v>4050</v>
      </c>
      <c r="D3162" s="66" t="s">
        <v>2496</v>
      </c>
      <c r="E3162" s="66" t="s">
        <v>10907</v>
      </c>
      <c r="F3162" s="307"/>
    </row>
    <row r="3163" spans="1:6" ht="30">
      <c r="A3163" s="66">
        <v>3855</v>
      </c>
      <c r="B3163" s="43" t="s">
        <v>19564</v>
      </c>
      <c r="C3163" s="66" t="s">
        <v>4050</v>
      </c>
      <c r="D3163" s="66" t="s">
        <v>2496</v>
      </c>
      <c r="E3163" s="66" t="s">
        <v>16840</v>
      </c>
      <c r="F3163" s="306"/>
    </row>
    <row r="3164" spans="1:6" ht="30">
      <c r="A3164" s="66">
        <v>3874</v>
      </c>
      <c r="B3164" s="43" t="s">
        <v>19565</v>
      </c>
      <c r="C3164" s="66" t="s">
        <v>4050</v>
      </c>
      <c r="D3164" s="66" t="s">
        <v>2496</v>
      </c>
      <c r="E3164" s="66" t="s">
        <v>11581</v>
      </c>
      <c r="F3164" s="307"/>
    </row>
    <row r="3165" spans="1:6" ht="30">
      <c r="A3165" s="66">
        <v>3870</v>
      </c>
      <c r="B3165" s="43" t="s">
        <v>19566</v>
      </c>
      <c r="C3165" s="66" t="s">
        <v>4050</v>
      </c>
      <c r="D3165" s="66" t="s">
        <v>2496</v>
      </c>
      <c r="E3165" s="66" t="s">
        <v>7712</v>
      </c>
      <c r="F3165" s="306"/>
    </row>
    <row r="3166" spans="1:6" ht="30">
      <c r="A3166" s="66">
        <v>38678</v>
      </c>
      <c r="B3166" s="43" t="s">
        <v>19567</v>
      </c>
      <c r="C3166" s="66" t="s">
        <v>4050</v>
      </c>
      <c r="D3166" s="66" t="s">
        <v>2496</v>
      </c>
      <c r="E3166" s="66" t="s">
        <v>7783</v>
      </c>
      <c r="F3166" s="307"/>
    </row>
    <row r="3167" spans="1:6" ht="30">
      <c r="A3167" s="66">
        <v>3859</v>
      </c>
      <c r="B3167" s="43" t="s">
        <v>19568</v>
      </c>
      <c r="C3167" s="66" t="s">
        <v>4050</v>
      </c>
      <c r="D3167" s="66" t="s">
        <v>2496</v>
      </c>
      <c r="E3167" s="66" t="s">
        <v>13237</v>
      </c>
      <c r="F3167" s="306"/>
    </row>
    <row r="3168" spans="1:6" ht="30">
      <c r="A3168" s="66">
        <v>3856</v>
      </c>
      <c r="B3168" s="43" t="s">
        <v>19569</v>
      </c>
      <c r="C3168" s="66" t="s">
        <v>4050</v>
      </c>
      <c r="D3168" s="66" t="s">
        <v>2496</v>
      </c>
      <c r="E3168" s="66" t="s">
        <v>12314</v>
      </c>
      <c r="F3168" s="307"/>
    </row>
    <row r="3169" spans="1:6" ht="30">
      <c r="A3169" s="66">
        <v>3906</v>
      </c>
      <c r="B3169" s="43" t="s">
        <v>19570</v>
      </c>
      <c r="C3169" s="66" t="s">
        <v>4050</v>
      </c>
      <c r="D3169" s="66" t="s">
        <v>2496</v>
      </c>
      <c r="E3169" s="66" t="s">
        <v>7969</v>
      </c>
      <c r="F3169" s="306"/>
    </row>
    <row r="3170" spans="1:6" ht="30">
      <c r="A3170" s="66">
        <v>3860</v>
      </c>
      <c r="B3170" s="43" t="s">
        <v>19571</v>
      </c>
      <c r="C3170" s="66" t="s">
        <v>4050</v>
      </c>
      <c r="D3170" s="66" t="s">
        <v>2496</v>
      </c>
      <c r="E3170" s="66" t="s">
        <v>13921</v>
      </c>
      <c r="F3170" s="307"/>
    </row>
    <row r="3171" spans="1:6" ht="30">
      <c r="A3171" s="66">
        <v>3905</v>
      </c>
      <c r="B3171" s="43" t="s">
        <v>19572</v>
      </c>
      <c r="C3171" s="66" t="s">
        <v>4050</v>
      </c>
      <c r="D3171" s="66" t="s">
        <v>2496</v>
      </c>
      <c r="E3171" s="66" t="s">
        <v>10830</v>
      </c>
      <c r="F3171" s="306"/>
    </row>
    <row r="3172" spans="1:6" ht="30">
      <c r="A3172" s="66">
        <v>3871</v>
      </c>
      <c r="B3172" s="43" t="s">
        <v>19573</v>
      </c>
      <c r="C3172" s="66" t="s">
        <v>4050</v>
      </c>
      <c r="D3172" s="66" t="s">
        <v>2496</v>
      </c>
      <c r="E3172" s="66" t="s">
        <v>23540</v>
      </c>
      <c r="F3172" s="307"/>
    </row>
    <row r="3173" spans="1:6" ht="30">
      <c r="A3173" s="66">
        <v>37429</v>
      </c>
      <c r="B3173" s="43" t="s">
        <v>19574</v>
      </c>
      <c r="C3173" s="66" t="s">
        <v>4050</v>
      </c>
      <c r="D3173" s="66" t="s">
        <v>4052</v>
      </c>
      <c r="E3173" s="66" t="s">
        <v>30052</v>
      </c>
      <c r="F3173" s="306"/>
    </row>
    <row r="3174" spans="1:6" ht="30">
      <c r="A3174" s="66">
        <v>37426</v>
      </c>
      <c r="B3174" s="43" t="s">
        <v>19575</v>
      </c>
      <c r="C3174" s="66" t="s">
        <v>4050</v>
      </c>
      <c r="D3174" s="66" t="s">
        <v>4052</v>
      </c>
      <c r="E3174" s="66" t="s">
        <v>30053</v>
      </c>
      <c r="F3174" s="307"/>
    </row>
    <row r="3175" spans="1:6" ht="30">
      <c r="A3175" s="66">
        <v>37427</v>
      </c>
      <c r="B3175" s="43" t="s">
        <v>19576</v>
      </c>
      <c r="C3175" s="66" t="s">
        <v>4050</v>
      </c>
      <c r="D3175" s="66" t="s">
        <v>4052</v>
      </c>
      <c r="E3175" s="66" t="s">
        <v>24401</v>
      </c>
      <c r="F3175" s="306"/>
    </row>
    <row r="3176" spans="1:6" ht="30">
      <c r="A3176" s="66">
        <v>37424</v>
      </c>
      <c r="B3176" s="43" t="s">
        <v>19577</v>
      </c>
      <c r="C3176" s="66" t="s">
        <v>4050</v>
      </c>
      <c r="D3176" s="66" t="s">
        <v>4052</v>
      </c>
      <c r="E3176" s="66" t="s">
        <v>12642</v>
      </c>
      <c r="F3176" s="307"/>
    </row>
    <row r="3177" spans="1:6" ht="30">
      <c r="A3177" s="66">
        <v>37428</v>
      </c>
      <c r="B3177" s="43" t="s">
        <v>19578</v>
      </c>
      <c r="C3177" s="66" t="s">
        <v>4050</v>
      </c>
      <c r="D3177" s="66" t="s">
        <v>4052</v>
      </c>
      <c r="E3177" s="66" t="s">
        <v>25484</v>
      </c>
      <c r="F3177" s="306"/>
    </row>
    <row r="3178" spans="1:6" ht="30">
      <c r="A3178" s="66">
        <v>37425</v>
      </c>
      <c r="B3178" s="43" t="s">
        <v>19579</v>
      </c>
      <c r="C3178" s="66" t="s">
        <v>4050</v>
      </c>
      <c r="D3178" s="66" t="s">
        <v>4052</v>
      </c>
      <c r="E3178" s="66" t="s">
        <v>9940</v>
      </c>
      <c r="F3178" s="307"/>
    </row>
    <row r="3179" spans="1:6" ht="60">
      <c r="A3179" s="66">
        <v>11519</v>
      </c>
      <c r="B3179" s="43" t="s">
        <v>19581</v>
      </c>
      <c r="C3179" s="66" t="s">
        <v>4061</v>
      </c>
      <c r="D3179" s="66" t="s">
        <v>2496</v>
      </c>
      <c r="E3179" s="66" t="s">
        <v>30054</v>
      </c>
      <c r="F3179" s="306"/>
    </row>
    <row r="3180" spans="1:6" ht="60">
      <c r="A3180" s="66">
        <v>11520</v>
      </c>
      <c r="B3180" s="43" t="s">
        <v>19582</v>
      </c>
      <c r="C3180" s="66" t="s">
        <v>4061</v>
      </c>
      <c r="D3180" s="66" t="s">
        <v>2496</v>
      </c>
      <c r="E3180" s="66" t="s">
        <v>10180</v>
      </c>
      <c r="F3180" s="307"/>
    </row>
    <row r="3181" spans="1:6" ht="45">
      <c r="A3181" s="66">
        <v>11518</v>
      </c>
      <c r="B3181" s="43" t="s">
        <v>19583</v>
      </c>
      <c r="C3181" s="66" t="s">
        <v>4061</v>
      </c>
      <c r="D3181" s="66" t="s">
        <v>2496</v>
      </c>
      <c r="E3181" s="66" t="s">
        <v>20928</v>
      </c>
      <c r="F3181" s="306"/>
    </row>
    <row r="3182" spans="1:6" ht="30">
      <c r="A3182" s="66">
        <v>38473</v>
      </c>
      <c r="B3182" s="43" t="s">
        <v>19584</v>
      </c>
      <c r="C3182" s="66" t="s">
        <v>4050</v>
      </c>
      <c r="D3182" s="66" t="s">
        <v>2496</v>
      </c>
      <c r="E3182" s="66" t="s">
        <v>30055</v>
      </c>
      <c r="F3182" s="307"/>
    </row>
    <row r="3183" spans="1:6">
      <c r="A3183" s="66">
        <v>4244</v>
      </c>
      <c r="B3183" s="43" t="s">
        <v>19585</v>
      </c>
      <c r="C3183" s="66" t="s">
        <v>4048</v>
      </c>
      <c r="D3183" s="66" t="s">
        <v>2496</v>
      </c>
      <c r="E3183" s="66" t="s">
        <v>14027</v>
      </c>
      <c r="F3183" s="306"/>
    </row>
    <row r="3184" spans="1:6">
      <c r="A3184" s="66">
        <v>40977</v>
      </c>
      <c r="B3184" s="43" t="s">
        <v>19586</v>
      </c>
      <c r="C3184" s="66" t="s">
        <v>4059</v>
      </c>
      <c r="D3184" s="66" t="s">
        <v>2496</v>
      </c>
      <c r="E3184" s="66" t="s">
        <v>30056</v>
      </c>
      <c r="F3184" s="307"/>
    </row>
    <row r="3185" spans="1:6" ht="45">
      <c r="A3185" s="66">
        <v>2742</v>
      </c>
      <c r="B3185" s="43" t="s">
        <v>19587</v>
      </c>
      <c r="C3185" s="66" t="s">
        <v>4054</v>
      </c>
      <c r="D3185" s="66" t="s">
        <v>2496</v>
      </c>
      <c r="E3185" s="66" t="s">
        <v>10584</v>
      </c>
      <c r="F3185" s="306"/>
    </row>
    <row r="3186" spans="1:6" ht="45">
      <c r="A3186" s="66">
        <v>2748</v>
      </c>
      <c r="B3186" s="43" t="s">
        <v>19588</v>
      </c>
      <c r="C3186" s="66" t="s">
        <v>4054</v>
      </c>
      <c r="D3186" s="66" t="s">
        <v>2496</v>
      </c>
      <c r="E3186" s="66" t="s">
        <v>9821</v>
      </c>
      <c r="F3186" s="307"/>
    </row>
    <row r="3187" spans="1:6" ht="45">
      <c r="A3187" s="66">
        <v>2736</v>
      </c>
      <c r="B3187" s="43" t="s">
        <v>19589</v>
      </c>
      <c r="C3187" s="66" t="s">
        <v>4054</v>
      </c>
      <c r="D3187" s="66" t="s">
        <v>2496</v>
      </c>
      <c r="E3187" s="66" t="s">
        <v>13940</v>
      </c>
      <c r="F3187" s="306"/>
    </row>
    <row r="3188" spans="1:6" ht="45">
      <c r="A3188" s="66">
        <v>2745</v>
      </c>
      <c r="B3188" s="43" t="s">
        <v>19590</v>
      </c>
      <c r="C3188" s="66" t="s">
        <v>4054</v>
      </c>
      <c r="D3188" s="66" t="s">
        <v>4049</v>
      </c>
      <c r="E3188" s="66" t="s">
        <v>7770</v>
      </c>
      <c r="F3188" s="307"/>
    </row>
    <row r="3189" spans="1:6" ht="45">
      <c r="A3189" s="66">
        <v>2751</v>
      </c>
      <c r="B3189" s="43" t="s">
        <v>19591</v>
      </c>
      <c r="C3189" s="66" t="s">
        <v>4054</v>
      </c>
      <c r="D3189" s="66" t="s">
        <v>2496</v>
      </c>
      <c r="E3189" s="66" t="s">
        <v>22064</v>
      </c>
      <c r="F3189" s="306"/>
    </row>
    <row r="3190" spans="1:6" ht="45">
      <c r="A3190" s="66">
        <v>14439</v>
      </c>
      <c r="B3190" s="43" t="s">
        <v>19592</v>
      </c>
      <c r="C3190" s="66" t="s">
        <v>4054</v>
      </c>
      <c r="D3190" s="66" t="s">
        <v>2496</v>
      </c>
      <c r="E3190" s="66" t="s">
        <v>13398</v>
      </c>
      <c r="F3190" s="307"/>
    </row>
    <row r="3191" spans="1:6" ht="45">
      <c r="A3191" s="66">
        <v>2731</v>
      </c>
      <c r="B3191" s="43" t="s">
        <v>19593</v>
      </c>
      <c r="C3191" s="66" t="s">
        <v>4054</v>
      </c>
      <c r="D3191" s="66" t="s">
        <v>2496</v>
      </c>
      <c r="E3191" s="66" t="s">
        <v>24503</v>
      </c>
      <c r="F3191" s="306"/>
    </row>
    <row r="3192" spans="1:6" ht="45">
      <c r="A3192" s="66">
        <v>21138</v>
      </c>
      <c r="B3192" s="43" t="s">
        <v>19594</v>
      </c>
      <c r="C3192" s="66" t="s">
        <v>4054</v>
      </c>
      <c r="D3192" s="66" t="s">
        <v>4049</v>
      </c>
      <c r="E3192" s="66" t="s">
        <v>13392</v>
      </c>
      <c r="F3192" s="307"/>
    </row>
    <row r="3193" spans="1:6" ht="45">
      <c r="A3193" s="66">
        <v>2747</v>
      </c>
      <c r="B3193" s="43" t="s">
        <v>19595</v>
      </c>
      <c r="C3193" s="66" t="s">
        <v>4054</v>
      </c>
      <c r="D3193" s="66" t="s">
        <v>2496</v>
      </c>
      <c r="E3193" s="66" t="s">
        <v>27691</v>
      </c>
      <c r="F3193" s="306"/>
    </row>
    <row r="3194" spans="1:6" ht="45">
      <c r="A3194" s="66">
        <v>4115</v>
      </c>
      <c r="B3194" s="43" t="s">
        <v>19596</v>
      </c>
      <c r="C3194" s="66" t="s">
        <v>4054</v>
      </c>
      <c r="D3194" s="66" t="s">
        <v>2496</v>
      </c>
      <c r="E3194" s="66" t="s">
        <v>25008</v>
      </c>
      <c r="F3194" s="307"/>
    </row>
    <row r="3195" spans="1:6" ht="45">
      <c r="A3195" s="66">
        <v>2729</v>
      </c>
      <c r="B3195" s="43" t="s">
        <v>19597</v>
      </c>
      <c r="C3195" s="66" t="s">
        <v>4050</v>
      </c>
      <c r="D3195" s="66" t="s">
        <v>2496</v>
      </c>
      <c r="E3195" s="66" t="s">
        <v>13837</v>
      </c>
      <c r="F3195" s="306"/>
    </row>
    <row r="3196" spans="1:6" ht="45">
      <c r="A3196" s="66">
        <v>4119</v>
      </c>
      <c r="B3196" s="43" t="s">
        <v>19598</v>
      </c>
      <c r="C3196" s="66" t="s">
        <v>4054</v>
      </c>
      <c r="D3196" s="66" t="s">
        <v>2496</v>
      </c>
      <c r="E3196" s="66" t="s">
        <v>11733</v>
      </c>
      <c r="F3196" s="307"/>
    </row>
    <row r="3197" spans="1:6" ht="45">
      <c r="A3197" s="66">
        <v>2794</v>
      </c>
      <c r="B3197" s="43" t="s">
        <v>19599</v>
      </c>
      <c r="C3197" s="66" t="s">
        <v>4054</v>
      </c>
      <c r="D3197" s="66" t="s">
        <v>2496</v>
      </c>
      <c r="E3197" s="66" t="s">
        <v>30057</v>
      </c>
      <c r="F3197" s="306"/>
    </row>
    <row r="3198" spans="1:6" ht="45">
      <c r="A3198" s="66">
        <v>2788</v>
      </c>
      <c r="B3198" s="43" t="s">
        <v>19600</v>
      </c>
      <c r="C3198" s="66" t="s">
        <v>4054</v>
      </c>
      <c r="D3198" s="66" t="s">
        <v>2496</v>
      </c>
      <c r="E3198" s="66" t="s">
        <v>30058</v>
      </c>
      <c r="F3198" s="307"/>
    </row>
    <row r="3199" spans="1:6" ht="30">
      <c r="A3199" s="66">
        <v>4006</v>
      </c>
      <c r="B3199" s="43" t="s">
        <v>19601</v>
      </c>
      <c r="C3199" s="66" t="s">
        <v>4053</v>
      </c>
      <c r="D3199" s="66" t="s">
        <v>2496</v>
      </c>
      <c r="E3199" s="66" t="s">
        <v>30059</v>
      </c>
      <c r="F3199" s="306"/>
    </row>
    <row r="3200" spans="1:6" ht="30">
      <c r="A3200" s="66">
        <v>36151</v>
      </c>
      <c r="B3200" s="43" t="s">
        <v>19602</v>
      </c>
      <c r="C3200" s="66" t="s">
        <v>4050</v>
      </c>
      <c r="D3200" s="66" t="s">
        <v>2496</v>
      </c>
      <c r="E3200" s="66" t="s">
        <v>22774</v>
      </c>
      <c r="F3200" s="307"/>
    </row>
    <row r="3201" spans="1:6" ht="30">
      <c r="A3201" s="66">
        <v>37457</v>
      </c>
      <c r="B3201" s="43" t="s">
        <v>19603</v>
      </c>
      <c r="C3201" s="66" t="s">
        <v>4054</v>
      </c>
      <c r="D3201" s="66" t="s">
        <v>2496</v>
      </c>
      <c r="E3201" s="66" t="s">
        <v>24373</v>
      </c>
      <c r="F3201" s="306"/>
    </row>
    <row r="3202" spans="1:6" ht="30">
      <c r="A3202" s="66">
        <v>37456</v>
      </c>
      <c r="B3202" s="43" t="s">
        <v>19604</v>
      </c>
      <c r="C3202" s="66" t="s">
        <v>4054</v>
      </c>
      <c r="D3202" s="66" t="s">
        <v>2496</v>
      </c>
      <c r="E3202" s="66" t="s">
        <v>13237</v>
      </c>
      <c r="F3202" s="307"/>
    </row>
    <row r="3203" spans="1:6" ht="45">
      <c r="A3203" s="66">
        <v>37461</v>
      </c>
      <c r="B3203" s="43" t="s">
        <v>19605</v>
      </c>
      <c r="C3203" s="66" t="s">
        <v>4054</v>
      </c>
      <c r="D3203" s="66" t="s">
        <v>2496</v>
      </c>
      <c r="E3203" s="66" t="s">
        <v>23756</v>
      </c>
      <c r="F3203" s="306"/>
    </row>
    <row r="3204" spans="1:6" ht="45">
      <c r="A3204" s="66">
        <v>37460</v>
      </c>
      <c r="B3204" s="43" t="s">
        <v>19606</v>
      </c>
      <c r="C3204" s="66" t="s">
        <v>4054</v>
      </c>
      <c r="D3204" s="66" t="s">
        <v>2496</v>
      </c>
      <c r="E3204" s="66" t="s">
        <v>13851</v>
      </c>
      <c r="F3204" s="307"/>
    </row>
    <row r="3205" spans="1:6" ht="30">
      <c r="A3205" s="66">
        <v>37458</v>
      </c>
      <c r="B3205" s="43" t="s">
        <v>19607</v>
      </c>
      <c r="C3205" s="66" t="s">
        <v>4054</v>
      </c>
      <c r="D3205" s="66" t="s">
        <v>4049</v>
      </c>
      <c r="E3205" s="66" t="s">
        <v>12062</v>
      </c>
      <c r="F3205" s="306"/>
    </row>
    <row r="3206" spans="1:6" ht="30">
      <c r="A3206" s="66">
        <v>37454</v>
      </c>
      <c r="B3206" s="43" t="s">
        <v>19608</v>
      </c>
      <c r="C3206" s="66" t="s">
        <v>4054</v>
      </c>
      <c r="D3206" s="66" t="s">
        <v>2496</v>
      </c>
      <c r="E3206" s="66" t="s">
        <v>8069</v>
      </c>
      <c r="F3206" s="307"/>
    </row>
    <row r="3207" spans="1:6" ht="30">
      <c r="A3207" s="66">
        <v>37455</v>
      </c>
      <c r="B3207" s="43" t="s">
        <v>19609</v>
      </c>
      <c r="C3207" s="66" t="s">
        <v>4054</v>
      </c>
      <c r="D3207" s="66" t="s">
        <v>2496</v>
      </c>
      <c r="E3207" s="66" t="s">
        <v>12327</v>
      </c>
      <c r="F3207" s="306"/>
    </row>
    <row r="3208" spans="1:6" ht="30">
      <c r="A3208" s="66">
        <v>37459</v>
      </c>
      <c r="B3208" s="43" t="s">
        <v>19610</v>
      </c>
      <c r="C3208" s="66" t="s">
        <v>4054</v>
      </c>
      <c r="D3208" s="66" t="s">
        <v>2496</v>
      </c>
      <c r="E3208" s="66" t="s">
        <v>9895</v>
      </c>
      <c r="F3208" s="307"/>
    </row>
    <row r="3209" spans="1:6" ht="60">
      <c r="A3209" s="66">
        <v>21029</v>
      </c>
      <c r="B3209" s="43" t="s">
        <v>19611</v>
      </c>
      <c r="C3209" s="66" t="s">
        <v>4050</v>
      </c>
      <c r="D3209" s="66" t="s">
        <v>4049</v>
      </c>
      <c r="E3209" s="66" t="s">
        <v>30060</v>
      </c>
      <c r="F3209" s="306"/>
    </row>
    <row r="3210" spans="1:6" ht="60">
      <c r="A3210" s="66">
        <v>21030</v>
      </c>
      <c r="B3210" s="43" t="s">
        <v>19612</v>
      </c>
      <c r="C3210" s="66" t="s">
        <v>4050</v>
      </c>
      <c r="D3210" s="66" t="s">
        <v>2496</v>
      </c>
      <c r="E3210" s="66" t="s">
        <v>30061</v>
      </c>
      <c r="F3210" s="307"/>
    </row>
    <row r="3211" spans="1:6" ht="60">
      <c r="A3211" s="66">
        <v>21031</v>
      </c>
      <c r="B3211" s="43" t="s">
        <v>19613</v>
      </c>
      <c r="C3211" s="66" t="s">
        <v>4050</v>
      </c>
      <c r="D3211" s="66" t="s">
        <v>2496</v>
      </c>
      <c r="E3211" s="66" t="s">
        <v>30062</v>
      </c>
      <c r="F3211" s="306"/>
    </row>
    <row r="3212" spans="1:6" ht="60">
      <c r="A3212" s="66">
        <v>21032</v>
      </c>
      <c r="B3212" s="43" t="s">
        <v>19614</v>
      </c>
      <c r="C3212" s="66" t="s">
        <v>4050</v>
      </c>
      <c r="D3212" s="66" t="s">
        <v>2496</v>
      </c>
      <c r="E3212" s="66" t="s">
        <v>30063</v>
      </c>
      <c r="F3212" s="307"/>
    </row>
    <row r="3213" spans="1:6" ht="60">
      <c r="A3213" s="66">
        <v>37527</v>
      </c>
      <c r="B3213" s="43" t="s">
        <v>19615</v>
      </c>
      <c r="C3213" s="66" t="s">
        <v>4050</v>
      </c>
      <c r="D3213" s="66" t="s">
        <v>2496</v>
      </c>
      <c r="E3213" s="66" t="s">
        <v>30064</v>
      </c>
      <c r="F3213" s="306"/>
    </row>
    <row r="3214" spans="1:6" ht="60">
      <c r="A3214" s="66">
        <v>37528</v>
      </c>
      <c r="B3214" s="43" t="s">
        <v>19616</v>
      </c>
      <c r="C3214" s="66" t="s">
        <v>4050</v>
      </c>
      <c r="D3214" s="66" t="s">
        <v>2496</v>
      </c>
      <c r="E3214" s="66" t="s">
        <v>30065</v>
      </c>
      <c r="F3214" s="307"/>
    </row>
    <row r="3215" spans="1:6" ht="60">
      <c r="A3215" s="66">
        <v>37529</v>
      </c>
      <c r="B3215" s="43" t="s">
        <v>19617</v>
      </c>
      <c r="C3215" s="66" t="s">
        <v>4050</v>
      </c>
      <c r="D3215" s="66" t="s">
        <v>2496</v>
      </c>
      <c r="E3215" s="66" t="s">
        <v>30066</v>
      </c>
      <c r="F3215" s="306"/>
    </row>
    <row r="3216" spans="1:6" ht="60">
      <c r="A3216" s="66">
        <v>37530</v>
      </c>
      <c r="B3216" s="43" t="s">
        <v>19618</v>
      </c>
      <c r="C3216" s="66" t="s">
        <v>4050</v>
      </c>
      <c r="D3216" s="66" t="s">
        <v>2496</v>
      </c>
      <c r="E3216" s="66" t="s">
        <v>30067</v>
      </c>
      <c r="F3216" s="307"/>
    </row>
    <row r="3217" spans="1:6" ht="60">
      <c r="A3217" s="66">
        <v>21034</v>
      </c>
      <c r="B3217" s="43" t="s">
        <v>19619</v>
      </c>
      <c r="C3217" s="66" t="s">
        <v>4050</v>
      </c>
      <c r="D3217" s="66" t="s">
        <v>2496</v>
      </c>
      <c r="E3217" s="66" t="s">
        <v>30068</v>
      </c>
      <c r="F3217" s="306"/>
    </row>
    <row r="3218" spans="1:6" ht="60">
      <c r="A3218" s="66">
        <v>37531</v>
      </c>
      <c r="B3218" s="43" t="s">
        <v>19620</v>
      </c>
      <c r="C3218" s="66" t="s">
        <v>4050</v>
      </c>
      <c r="D3218" s="66" t="s">
        <v>2496</v>
      </c>
      <c r="E3218" s="66" t="s">
        <v>30069</v>
      </c>
      <c r="F3218" s="307"/>
    </row>
    <row r="3219" spans="1:6" ht="60">
      <c r="A3219" s="66">
        <v>21036</v>
      </c>
      <c r="B3219" s="43" t="s">
        <v>19621</v>
      </c>
      <c r="C3219" s="66" t="s">
        <v>4050</v>
      </c>
      <c r="D3219" s="66" t="s">
        <v>2496</v>
      </c>
      <c r="E3219" s="66" t="s">
        <v>30070</v>
      </c>
      <c r="F3219" s="306"/>
    </row>
    <row r="3220" spans="1:6" ht="60">
      <c r="A3220" s="66">
        <v>21037</v>
      </c>
      <c r="B3220" s="43" t="s">
        <v>19622</v>
      </c>
      <c r="C3220" s="66" t="s">
        <v>4050</v>
      </c>
      <c r="D3220" s="66" t="s">
        <v>2496</v>
      </c>
      <c r="E3220" s="66" t="s">
        <v>30071</v>
      </c>
      <c r="F3220" s="307"/>
    </row>
    <row r="3221" spans="1:6" ht="60">
      <c r="A3221" s="66">
        <v>20185</v>
      </c>
      <c r="B3221" s="43" t="s">
        <v>19623</v>
      </c>
      <c r="C3221" s="66" t="s">
        <v>4054</v>
      </c>
      <c r="D3221" s="66" t="s">
        <v>2496</v>
      </c>
      <c r="E3221" s="66" t="s">
        <v>13738</v>
      </c>
      <c r="F3221" s="306"/>
    </row>
    <row r="3222" spans="1:6" ht="45">
      <c r="A3222" s="66">
        <v>20260</v>
      </c>
      <c r="B3222" s="43" t="s">
        <v>23987</v>
      </c>
      <c r="C3222" s="66" t="s">
        <v>4050</v>
      </c>
      <c r="D3222" s="66" t="s">
        <v>2496</v>
      </c>
      <c r="E3222" s="66" t="s">
        <v>27371</v>
      </c>
      <c r="F3222" s="307"/>
    </row>
    <row r="3223" spans="1:6" ht="45">
      <c r="A3223" s="66">
        <v>37523</v>
      </c>
      <c r="B3223" s="43" t="s">
        <v>19624</v>
      </c>
      <c r="C3223" s="66" t="s">
        <v>4050</v>
      </c>
      <c r="D3223" s="66" t="s">
        <v>4052</v>
      </c>
      <c r="E3223" s="66" t="s">
        <v>30072</v>
      </c>
      <c r="F3223" s="306"/>
    </row>
    <row r="3224" spans="1:6" ht="45">
      <c r="A3224" s="66">
        <v>37515</v>
      </c>
      <c r="B3224" s="43" t="s">
        <v>19625</v>
      </c>
      <c r="C3224" s="66" t="s">
        <v>4050</v>
      </c>
      <c r="D3224" s="66" t="s">
        <v>4052</v>
      </c>
      <c r="E3224" s="66" t="s">
        <v>30073</v>
      </c>
      <c r="F3224" s="307"/>
    </row>
    <row r="3225" spans="1:6" ht="45">
      <c r="A3225" s="66">
        <v>12899</v>
      </c>
      <c r="B3225" s="43" t="s">
        <v>19626</v>
      </c>
      <c r="C3225" s="66" t="s">
        <v>4050</v>
      </c>
      <c r="D3225" s="66" t="s">
        <v>4052</v>
      </c>
      <c r="E3225" s="66" t="s">
        <v>30074</v>
      </c>
      <c r="F3225" s="306"/>
    </row>
    <row r="3226" spans="1:6" ht="45">
      <c r="A3226" s="66">
        <v>12898</v>
      </c>
      <c r="B3226" s="43" t="s">
        <v>19627</v>
      </c>
      <c r="C3226" s="66" t="s">
        <v>4050</v>
      </c>
      <c r="D3226" s="66" t="s">
        <v>4052</v>
      </c>
      <c r="E3226" s="66" t="s">
        <v>30075</v>
      </c>
      <c r="F3226" s="307"/>
    </row>
    <row r="3227" spans="1:6" ht="30">
      <c r="A3227" s="66">
        <v>42528</v>
      </c>
      <c r="B3227" s="43" t="s">
        <v>19628</v>
      </c>
      <c r="C3227" s="66" t="s">
        <v>4051</v>
      </c>
      <c r="D3227" s="66" t="s">
        <v>2496</v>
      </c>
      <c r="E3227" s="66" t="s">
        <v>7708</v>
      </c>
      <c r="F3227" s="306"/>
    </row>
    <row r="3228" spans="1:6" ht="30">
      <c r="A3228" s="66">
        <v>39696</v>
      </c>
      <c r="B3228" s="43" t="s">
        <v>19629</v>
      </c>
      <c r="C3228" s="66" t="s">
        <v>4051</v>
      </c>
      <c r="D3228" s="66" t="s">
        <v>4049</v>
      </c>
      <c r="E3228" s="66" t="s">
        <v>8738</v>
      </c>
      <c r="F3228" s="307"/>
    </row>
    <row r="3229" spans="1:6" ht="30">
      <c r="A3229" s="66">
        <v>39700</v>
      </c>
      <c r="B3229" s="43" t="s">
        <v>19630</v>
      </c>
      <c r="C3229" s="66" t="s">
        <v>4051</v>
      </c>
      <c r="D3229" s="66" t="s">
        <v>2496</v>
      </c>
      <c r="E3229" s="66" t="s">
        <v>14156</v>
      </c>
      <c r="F3229" s="306"/>
    </row>
    <row r="3230" spans="1:6" ht="45">
      <c r="A3230" s="66">
        <v>11621</v>
      </c>
      <c r="B3230" s="43" t="s">
        <v>19631</v>
      </c>
      <c r="C3230" s="66" t="s">
        <v>4051</v>
      </c>
      <c r="D3230" s="66" t="s">
        <v>2496</v>
      </c>
      <c r="E3230" s="66" t="s">
        <v>23396</v>
      </c>
      <c r="F3230" s="307"/>
    </row>
    <row r="3231" spans="1:6" ht="45">
      <c r="A3231" s="66">
        <v>4014</v>
      </c>
      <c r="B3231" s="43" t="s">
        <v>19632</v>
      </c>
      <c r="C3231" s="66" t="s">
        <v>4051</v>
      </c>
      <c r="D3231" s="66" t="s">
        <v>2496</v>
      </c>
      <c r="E3231" s="66" t="s">
        <v>22828</v>
      </c>
      <c r="F3231" s="306"/>
    </row>
    <row r="3232" spans="1:6" ht="45">
      <c r="A3232" s="66">
        <v>4015</v>
      </c>
      <c r="B3232" s="43" t="s">
        <v>19633</v>
      </c>
      <c r="C3232" s="66" t="s">
        <v>4051</v>
      </c>
      <c r="D3232" s="66" t="s">
        <v>2496</v>
      </c>
      <c r="E3232" s="66" t="s">
        <v>30076</v>
      </c>
      <c r="F3232" s="307"/>
    </row>
    <row r="3233" spans="1:6" ht="45">
      <c r="A3233" s="66">
        <v>4017</v>
      </c>
      <c r="B3233" s="43" t="s">
        <v>19634</v>
      </c>
      <c r="C3233" s="66" t="s">
        <v>4051</v>
      </c>
      <c r="D3233" s="66" t="s">
        <v>2496</v>
      </c>
      <c r="E3233" s="66" t="s">
        <v>30077</v>
      </c>
      <c r="F3233" s="306"/>
    </row>
    <row r="3234" spans="1:6" ht="45">
      <c r="A3234" s="66">
        <v>4016</v>
      </c>
      <c r="B3234" s="43" t="s">
        <v>19635</v>
      </c>
      <c r="C3234" s="66" t="s">
        <v>4051</v>
      </c>
      <c r="D3234" s="66" t="s">
        <v>4049</v>
      </c>
      <c r="E3234" s="66" t="s">
        <v>22739</v>
      </c>
      <c r="F3234" s="307"/>
    </row>
    <row r="3235" spans="1:6">
      <c r="A3235" s="66">
        <v>39699</v>
      </c>
      <c r="B3235" s="43" t="s">
        <v>19636</v>
      </c>
      <c r="C3235" s="66" t="s">
        <v>4051</v>
      </c>
      <c r="D3235" s="66" t="s">
        <v>2496</v>
      </c>
      <c r="E3235" s="66" t="s">
        <v>19053</v>
      </c>
      <c r="F3235" s="306"/>
    </row>
    <row r="3236" spans="1:6" ht="30">
      <c r="A3236" s="66">
        <v>38544</v>
      </c>
      <c r="B3236" s="43" t="s">
        <v>19637</v>
      </c>
      <c r="C3236" s="66" t="s">
        <v>4051</v>
      </c>
      <c r="D3236" s="66" t="s">
        <v>2496</v>
      </c>
      <c r="E3236" s="66" t="s">
        <v>14078</v>
      </c>
      <c r="F3236" s="307"/>
    </row>
    <row r="3237" spans="1:6" ht="30">
      <c r="A3237" s="66">
        <v>38545</v>
      </c>
      <c r="B3237" s="43" t="s">
        <v>19638</v>
      </c>
      <c r="C3237" s="66" t="s">
        <v>4051</v>
      </c>
      <c r="D3237" s="66" t="s">
        <v>2496</v>
      </c>
      <c r="E3237" s="66" t="s">
        <v>8980</v>
      </c>
      <c r="F3237" s="306"/>
    </row>
    <row r="3238" spans="1:6" ht="45">
      <c r="A3238" s="66">
        <v>42527</v>
      </c>
      <c r="B3238" s="43" t="s">
        <v>19639</v>
      </c>
      <c r="C3238" s="66" t="s">
        <v>4051</v>
      </c>
      <c r="D3238" s="66" t="s">
        <v>2496</v>
      </c>
      <c r="E3238" s="66" t="s">
        <v>8292</v>
      </c>
      <c r="F3238" s="307"/>
    </row>
    <row r="3239" spans="1:6" ht="45">
      <c r="A3239" s="66">
        <v>39323</v>
      </c>
      <c r="B3239" s="43" t="s">
        <v>19640</v>
      </c>
      <c r="C3239" s="66" t="s">
        <v>4051</v>
      </c>
      <c r="D3239" s="66" t="s">
        <v>2496</v>
      </c>
      <c r="E3239" s="66" t="s">
        <v>29722</v>
      </c>
      <c r="F3239" s="306"/>
    </row>
    <row r="3240" spans="1:6" ht="75">
      <c r="A3240" s="66">
        <v>626</v>
      </c>
      <c r="B3240" s="43" t="s">
        <v>19641</v>
      </c>
      <c r="C3240" s="66" t="s">
        <v>4055</v>
      </c>
      <c r="D3240" s="66" t="s">
        <v>4049</v>
      </c>
      <c r="E3240" s="66" t="s">
        <v>22010</v>
      </c>
      <c r="F3240" s="307"/>
    </row>
    <row r="3241" spans="1:6" ht="45">
      <c r="A3241" s="66">
        <v>25860</v>
      </c>
      <c r="B3241" s="43" t="s">
        <v>19642</v>
      </c>
      <c r="C3241" s="66" t="s">
        <v>4051</v>
      </c>
      <c r="D3241" s="66" t="s">
        <v>4052</v>
      </c>
      <c r="E3241" s="66" t="s">
        <v>19580</v>
      </c>
      <c r="F3241" s="306"/>
    </row>
    <row r="3242" spans="1:6" ht="45">
      <c r="A3242" s="66">
        <v>25861</v>
      </c>
      <c r="B3242" s="43" t="s">
        <v>19643</v>
      </c>
      <c r="C3242" s="66" t="s">
        <v>4051</v>
      </c>
      <c r="D3242" s="66" t="s">
        <v>4052</v>
      </c>
      <c r="E3242" s="66" t="s">
        <v>24362</v>
      </c>
      <c r="F3242" s="307"/>
    </row>
    <row r="3243" spans="1:6" ht="45">
      <c r="A3243" s="66">
        <v>25862</v>
      </c>
      <c r="B3243" s="43" t="s">
        <v>19644</v>
      </c>
      <c r="C3243" s="66" t="s">
        <v>4051</v>
      </c>
      <c r="D3243" s="66" t="s">
        <v>4052</v>
      </c>
      <c r="E3243" s="66" t="s">
        <v>24397</v>
      </c>
      <c r="F3243" s="306"/>
    </row>
    <row r="3244" spans="1:6" ht="45">
      <c r="A3244" s="66">
        <v>25863</v>
      </c>
      <c r="B3244" s="43" t="s">
        <v>19645</v>
      </c>
      <c r="C3244" s="66" t="s">
        <v>4051</v>
      </c>
      <c r="D3244" s="66" t="s">
        <v>4052</v>
      </c>
      <c r="E3244" s="66" t="s">
        <v>25621</v>
      </c>
      <c r="F3244" s="307"/>
    </row>
    <row r="3245" spans="1:6" ht="45">
      <c r="A3245" s="66">
        <v>25864</v>
      </c>
      <c r="B3245" s="43" t="s">
        <v>19646</v>
      </c>
      <c r="C3245" s="66" t="s">
        <v>4051</v>
      </c>
      <c r="D3245" s="66" t="s">
        <v>4052</v>
      </c>
      <c r="E3245" s="66" t="s">
        <v>28383</v>
      </c>
      <c r="F3245" s="306"/>
    </row>
    <row r="3246" spans="1:6" ht="45">
      <c r="A3246" s="66">
        <v>25865</v>
      </c>
      <c r="B3246" s="43" t="s">
        <v>19647</v>
      </c>
      <c r="C3246" s="66" t="s">
        <v>4051</v>
      </c>
      <c r="D3246" s="66" t="s">
        <v>4052</v>
      </c>
      <c r="E3246" s="66" t="s">
        <v>29163</v>
      </c>
      <c r="F3246" s="307"/>
    </row>
    <row r="3247" spans="1:6" ht="45">
      <c r="A3247" s="66">
        <v>25866</v>
      </c>
      <c r="B3247" s="43" t="s">
        <v>19648</v>
      </c>
      <c r="C3247" s="66" t="s">
        <v>4051</v>
      </c>
      <c r="D3247" s="66" t="s">
        <v>4052</v>
      </c>
      <c r="E3247" s="66" t="s">
        <v>30078</v>
      </c>
      <c r="F3247" s="306"/>
    </row>
    <row r="3248" spans="1:6" ht="45">
      <c r="A3248" s="66">
        <v>25868</v>
      </c>
      <c r="B3248" s="43" t="s">
        <v>19649</v>
      </c>
      <c r="C3248" s="66" t="s">
        <v>4051</v>
      </c>
      <c r="D3248" s="66" t="s">
        <v>4052</v>
      </c>
      <c r="E3248" s="66" t="s">
        <v>17848</v>
      </c>
      <c r="F3248" s="307"/>
    </row>
    <row r="3249" spans="1:6" ht="45">
      <c r="A3249" s="66">
        <v>25869</v>
      </c>
      <c r="B3249" s="43" t="s">
        <v>19650</v>
      </c>
      <c r="C3249" s="66" t="s">
        <v>4051</v>
      </c>
      <c r="D3249" s="66" t="s">
        <v>4052</v>
      </c>
      <c r="E3249" s="66" t="s">
        <v>13779</v>
      </c>
      <c r="F3249" s="306"/>
    </row>
    <row r="3250" spans="1:6" ht="45">
      <c r="A3250" s="66">
        <v>25870</v>
      </c>
      <c r="B3250" s="43" t="s">
        <v>19651</v>
      </c>
      <c r="C3250" s="66" t="s">
        <v>4051</v>
      </c>
      <c r="D3250" s="66" t="s">
        <v>4052</v>
      </c>
      <c r="E3250" s="66" t="s">
        <v>23646</v>
      </c>
      <c r="F3250" s="307"/>
    </row>
    <row r="3251" spans="1:6" ht="45">
      <c r="A3251" s="66">
        <v>25871</v>
      </c>
      <c r="B3251" s="43" t="s">
        <v>19652</v>
      </c>
      <c r="C3251" s="66" t="s">
        <v>4051</v>
      </c>
      <c r="D3251" s="66" t="s">
        <v>4052</v>
      </c>
      <c r="E3251" s="66" t="s">
        <v>24461</v>
      </c>
      <c r="F3251" s="306"/>
    </row>
    <row r="3252" spans="1:6" ht="45">
      <c r="A3252" s="66">
        <v>25867</v>
      </c>
      <c r="B3252" s="43" t="s">
        <v>19653</v>
      </c>
      <c r="C3252" s="66" t="s">
        <v>4051</v>
      </c>
      <c r="D3252" s="66" t="s">
        <v>4052</v>
      </c>
      <c r="E3252" s="66" t="s">
        <v>30079</v>
      </c>
      <c r="F3252" s="307"/>
    </row>
    <row r="3253" spans="1:6" ht="45">
      <c r="A3253" s="66">
        <v>25872</v>
      </c>
      <c r="B3253" s="43" t="s">
        <v>19654</v>
      </c>
      <c r="C3253" s="66" t="s">
        <v>4051</v>
      </c>
      <c r="D3253" s="66" t="s">
        <v>4052</v>
      </c>
      <c r="E3253" s="66" t="s">
        <v>30080</v>
      </c>
      <c r="F3253" s="306"/>
    </row>
    <row r="3254" spans="1:6" ht="45">
      <c r="A3254" s="66">
        <v>25873</v>
      </c>
      <c r="B3254" s="43" t="s">
        <v>19655</v>
      </c>
      <c r="C3254" s="66" t="s">
        <v>4051</v>
      </c>
      <c r="D3254" s="66" t="s">
        <v>4052</v>
      </c>
      <c r="E3254" s="66" t="s">
        <v>30081</v>
      </c>
      <c r="F3254" s="307"/>
    </row>
    <row r="3255" spans="1:6" ht="45">
      <c r="A3255" s="66">
        <v>40637</v>
      </c>
      <c r="B3255" s="43" t="s">
        <v>19656</v>
      </c>
      <c r="C3255" s="66" t="s">
        <v>4050</v>
      </c>
      <c r="D3255" s="66" t="s">
        <v>4052</v>
      </c>
      <c r="E3255" s="66" t="s">
        <v>22769</v>
      </c>
      <c r="F3255" s="306"/>
    </row>
    <row r="3256" spans="1:6" ht="45">
      <c r="A3256" s="66">
        <v>13836</v>
      </c>
      <c r="B3256" s="43" t="s">
        <v>19657</v>
      </c>
      <c r="C3256" s="66" t="s">
        <v>4050</v>
      </c>
      <c r="D3256" s="66" t="s">
        <v>4052</v>
      </c>
      <c r="E3256" s="66" t="s">
        <v>19658</v>
      </c>
      <c r="F3256" s="307"/>
    </row>
    <row r="3257" spans="1:6" ht="75">
      <c r="A3257" s="66">
        <v>14534</v>
      </c>
      <c r="B3257" s="43" t="s">
        <v>19659</v>
      </c>
      <c r="C3257" s="66" t="s">
        <v>4050</v>
      </c>
      <c r="D3257" s="66" t="s">
        <v>4052</v>
      </c>
      <c r="E3257" s="66" t="s">
        <v>19660</v>
      </c>
      <c r="F3257" s="306"/>
    </row>
    <row r="3258" spans="1:6" ht="45">
      <c r="A3258" s="66">
        <v>14619</v>
      </c>
      <c r="B3258" s="43" t="s">
        <v>19661</v>
      </c>
      <c r="C3258" s="66" t="s">
        <v>4050</v>
      </c>
      <c r="D3258" s="66" t="s">
        <v>2496</v>
      </c>
      <c r="E3258" s="66" t="s">
        <v>30082</v>
      </c>
      <c r="F3258" s="307"/>
    </row>
    <row r="3259" spans="1:6" ht="75">
      <c r="A3259" s="66">
        <v>14535</v>
      </c>
      <c r="B3259" s="43" t="s">
        <v>19662</v>
      </c>
      <c r="C3259" s="66" t="s">
        <v>4050</v>
      </c>
      <c r="D3259" s="66" t="s">
        <v>4052</v>
      </c>
      <c r="E3259" s="66" t="s">
        <v>19663</v>
      </c>
      <c r="F3259" s="306"/>
    </row>
    <row r="3260" spans="1:6" ht="105">
      <c r="A3260" s="66">
        <v>39813</v>
      </c>
      <c r="B3260" s="43" t="s">
        <v>25218</v>
      </c>
      <c r="C3260" s="66" t="s">
        <v>4050</v>
      </c>
      <c r="D3260" s="66" t="s">
        <v>4052</v>
      </c>
      <c r="E3260" s="66" t="s">
        <v>25219</v>
      </c>
      <c r="F3260" s="307"/>
    </row>
    <row r="3261" spans="1:6" ht="90">
      <c r="A3261" s="66">
        <v>40403</v>
      </c>
      <c r="B3261" s="43" t="s">
        <v>23989</v>
      </c>
      <c r="C3261" s="66" t="s">
        <v>4050</v>
      </c>
      <c r="D3261" s="66" t="s">
        <v>2496</v>
      </c>
      <c r="E3261" s="66" t="s">
        <v>30083</v>
      </c>
      <c r="F3261" s="306"/>
    </row>
    <row r="3262" spans="1:6">
      <c r="A3262" s="66">
        <v>12868</v>
      </c>
      <c r="B3262" s="43" t="s">
        <v>19664</v>
      </c>
      <c r="C3262" s="66" t="s">
        <v>4048</v>
      </c>
      <c r="D3262" s="66" t="s">
        <v>2496</v>
      </c>
      <c r="E3262" s="66" t="s">
        <v>28065</v>
      </c>
      <c r="F3262" s="307"/>
    </row>
    <row r="3263" spans="1:6">
      <c r="A3263" s="66">
        <v>40916</v>
      </c>
      <c r="B3263" s="43" t="s">
        <v>19665</v>
      </c>
      <c r="C3263" s="66" t="s">
        <v>4059</v>
      </c>
      <c r="D3263" s="66" t="s">
        <v>2496</v>
      </c>
      <c r="E3263" s="66" t="s">
        <v>30084</v>
      </c>
      <c r="F3263" s="306"/>
    </row>
    <row r="3264" spans="1:6">
      <c r="A3264" s="66">
        <v>4755</v>
      </c>
      <c r="B3264" s="43" t="s">
        <v>19666</v>
      </c>
      <c r="C3264" s="66" t="s">
        <v>4048</v>
      </c>
      <c r="D3264" s="66" t="s">
        <v>2496</v>
      </c>
      <c r="E3264" s="66" t="s">
        <v>11062</v>
      </c>
      <c r="F3264" s="307"/>
    </row>
    <row r="3265" spans="1:6">
      <c r="A3265" s="66">
        <v>41067</v>
      </c>
      <c r="B3265" s="43" t="s">
        <v>19667</v>
      </c>
      <c r="C3265" s="66" t="s">
        <v>4059</v>
      </c>
      <c r="D3265" s="66" t="s">
        <v>2496</v>
      </c>
      <c r="E3265" s="66" t="s">
        <v>30085</v>
      </c>
      <c r="F3265" s="306"/>
    </row>
    <row r="3266" spans="1:6">
      <c r="A3266" s="66">
        <v>38463</v>
      </c>
      <c r="B3266" s="43" t="s">
        <v>19668</v>
      </c>
      <c r="C3266" s="66" t="s">
        <v>4050</v>
      </c>
      <c r="D3266" s="66" t="s">
        <v>2496</v>
      </c>
      <c r="E3266" s="66" t="s">
        <v>26484</v>
      </c>
      <c r="F3266" s="307"/>
    </row>
    <row r="3267" spans="1:6" ht="60">
      <c r="A3267" s="66">
        <v>40703</v>
      </c>
      <c r="B3267" s="43" t="s">
        <v>19669</v>
      </c>
      <c r="C3267" s="66" t="s">
        <v>4050</v>
      </c>
      <c r="D3267" s="66" t="s">
        <v>4049</v>
      </c>
      <c r="E3267" s="66" t="s">
        <v>30086</v>
      </c>
      <c r="F3267" s="306"/>
    </row>
    <row r="3268" spans="1:6" ht="45">
      <c r="A3268" s="66">
        <v>14531</v>
      </c>
      <c r="B3268" s="43" t="s">
        <v>19670</v>
      </c>
      <c r="C3268" s="66" t="s">
        <v>4050</v>
      </c>
      <c r="D3268" s="66" t="s">
        <v>2496</v>
      </c>
      <c r="E3268" s="66" t="s">
        <v>30087</v>
      </c>
      <c r="F3268" s="307"/>
    </row>
    <row r="3269" spans="1:6" ht="45">
      <c r="A3269" s="66">
        <v>36533</v>
      </c>
      <c r="B3269" s="43" t="s">
        <v>19671</v>
      </c>
      <c r="C3269" s="66" t="s">
        <v>4050</v>
      </c>
      <c r="D3269" s="66" t="s">
        <v>2496</v>
      </c>
      <c r="E3269" s="66" t="s">
        <v>30088</v>
      </c>
      <c r="F3269" s="306"/>
    </row>
    <row r="3270" spans="1:6" ht="30">
      <c r="A3270" s="66">
        <v>11616</v>
      </c>
      <c r="B3270" s="43" t="s">
        <v>19672</v>
      </c>
      <c r="C3270" s="66" t="s">
        <v>4050</v>
      </c>
      <c r="D3270" s="66" t="s">
        <v>2496</v>
      </c>
      <c r="E3270" s="66" t="s">
        <v>30089</v>
      </c>
      <c r="F3270" s="307"/>
    </row>
    <row r="3271" spans="1:6" ht="30">
      <c r="A3271" s="66">
        <v>41898</v>
      </c>
      <c r="B3271" s="43" t="s">
        <v>19673</v>
      </c>
      <c r="C3271" s="66" t="s">
        <v>4050</v>
      </c>
      <c r="D3271" s="66" t="s">
        <v>2496</v>
      </c>
      <c r="E3271" s="66" t="s">
        <v>30090</v>
      </c>
      <c r="F3271" s="306"/>
    </row>
    <row r="3272" spans="1:6" ht="45">
      <c r="A3272" s="66">
        <v>13447</v>
      </c>
      <c r="B3272" s="43" t="s">
        <v>19674</v>
      </c>
      <c r="C3272" s="66" t="s">
        <v>4050</v>
      </c>
      <c r="D3272" s="66" t="s">
        <v>2496</v>
      </c>
      <c r="E3272" s="66" t="s">
        <v>30091</v>
      </c>
      <c r="F3272" s="307"/>
    </row>
    <row r="3273" spans="1:6" ht="30">
      <c r="A3273" s="66">
        <v>14529</v>
      </c>
      <c r="B3273" s="43" t="s">
        <v>19675</v>
      </c>
      <c r="C3273" s="66" t="s">
        <v>4050</v>
      </c>
      <c r="D3273" s="66" t="s">
        <v>2496</v>
      </c>
      <c r="E3273" s="66" t="s">
        <v>30092</v>
      </c>
      <c r="F3273" s="306"/>
    </row>
    <row r="3274" spans="1:6" ht="30">
      <c r="A3274" s="66">
        <v>10747</v>
      </c>
      <c r="B3274" s="43" t="s">
        <v>19676</v>
      </c>
      <c r="C3274" s="66" t="s">
        <v>4050</v>
      </c>
      <c r="D3274" s="66" t="s">
        <v>2496</v>
      </c>
      <c r="E3274" s="66" t="s">
        <v>30093</v>
      </c>
      <c r="F3274" s="307"/>
    </row>
    <row r="3275" spans="1:6" ht="45">
      <c r="A3275" s="66">
        <v>36141</v>
      </c>
      <c r="B3275" s="43" t="s">
        <v>19677</v>
      </c>
      <c r="C3275" s="66" t="s">
        <v>4050</v>
      </c>
      <c r="D3275" s="66" t="s">
        <v>2496</v>
      </c>
      <c r="E3275" s="66" t="s">
        <v>30094</v>
      </c>
      <c r="F3275" s="306"/>
    </row>
    <row r="3276" spans="1:6">
      <c r="A3276" s="66">
        <v>4053</v>
      </c>
      <c r="B3276" s="43" t="s">
        <v>19678</v>
      </c>
      <c r="C3276" s="66" t="s">
        <v>4070</v>
      </c>
      <c r="D3276" s="66" t="s">
        <v>2496</v>
      </c>
      <c r="E3276" s="66" t="s">
        <v>24764</v>
      </c>
      <c r="F3276" s="307"/>
    </row>
    <row r="3277" spans="1:6">
      <c r="A3277" s="66">
        <v>4052</v>
      </c>
      <c r="B3277" s="43" t="s">
        <v>470</v>
      </c>
      <c r="C3277" s="66" t="s">
        <v>4057</v>
      </c>
      <c r="D3277" s="66" t="s">
        <v>2496</v>
      </c>
      <c r="E3277" s="66" t="s">
        <v>30095</v>
      </c>
      <c r="F3277" s="306"/>
    </row>
    <row r="3278" spans="1:6" ht="30">
      <c r="A3278" s="66">
        <v>4056</v>
      </c>
      <c r="B3278" s="43" t="s">
        <v>19679</v>
      </c>
      <c r="C3278" s="66" t="s">
        <v>4070</v>
      </c>
      <c r="D3278" s="66" t="s">
        <v>2496</v>
      </c>
      <c r="E3278" s="66" t="s">
        <v>24436</v>
      </c>
      <c r="F3278" s="307"/>
    </row>
    <row r="3279" spans="1:6" ht="30">
      <c r="A3279" s="66">
        <v>4051</v>
      </c>
      <c r="B3279" s="43" t="s">
        <v>19680</v>
      </c>
      <c r="C3279" s="66" t="s">
        <v>4057</v>
      </c>
      <c r="D3279" s="66" t="s">
        <v>2496</v>
      </c>
      <c r="E3279" s="66" t="s">
        <v>30096</v>
      </c>
      <c r="F3279" s="306"/>
    </row>
    <row r="3280" spans="1:6" ht="30">
      <c r="A3280" s="66">
        <v>4048</v>
      </c>
      <c r="B3280" s="43" t="s">
        <v>19680</v>
      </c>
      <c r="C3280" s="66" t="s">
        <v>4056</v>
      </c>
      <c r="D3280" s="66" t="s">
        <v>2496</v>
      </c>
      <c r="E3280" s="66" t="s">
        <v>23610</v>
      </c>
      <c r="F3280" s="307"/>
    </row>
    <row r="3281" spans="1:6" ht="30">
      <c r="A3281" s="66">
        <v>4047</v>
      </c>
      <c r="B3281" s="43" t="s">
        <v>19680</v>
      </c>
      <c r="C3281" s="66" t="s">
        <v>4070</v>
      </c>
      <c r="D3281" s="66" t="s">
        <v>4049</v>
      </c>
      <c r="E3281" s="66" t="s">
        <v>23851</v>
      </c>
      <c r="F3281" s="306"/>
    </row>
    <row r="3282" spans="1:6" ht="60">
      <c r="A3282" s="66">
        <v>39434</v>
      </c>
      <c r="B3282" s="43" t="s">
        <v>19681</v>
      </c>
      <c r="C3282" s="66" t="s">
        <v>4055</v>
      </c>
      <c r="D3282" s="66" t="s">
        <v>2496</v>
      </c>
      <c r="E3282" s="66" t="s">
        <v>8537</v>
      </c>
      <c r="F3282" s="307"/>
    </row>
    <row r="3283" spans="1:6" ht="45">
      <c r="A3283" s="66">
        <v>39433</v>
      </c>
      <c r="B3283" s="43" t="s">
        <v>19682</v>
      </c>
      <c r="C3283" s="66" t="s">
        <v>4055</v>
      </c>
      <c r="D3283" s="66" t="s">
        <v>2496</v>
      </c>
      <c r="E3283" s="66" t="s">
        <v>8300</v>
      </c>
      <c r="F3283" s="306"/>
    </row>
    <row r="3284" spans="1:6" ht="30">
      <c r="A3284" s="66">
        <v>4049</v>
      </c>
      <c r="B3284" s="43" t="s">
        <v>19683</v>
      </c>
      <c r="C3284" s="66" t="s">
        <v>4056</v>
      </c>
      <c r="D3284" s="66" t="s">
        <v>2496</v>
      </c>
      <c r="E3284" s="66" t="s">
        <v>30097</v>
      </c>
      <c r="F3284" s="307"/>
    </row>
    <row r="3285" spans="1:6" ht="30">
      <c r="A3285" s="66">
        <v>38120</v>
      </c>
      <c r="B3285" s="43" t="s">
        <v>19684</v>
      </c>
      <c r="C3285" s="66" t="s">
        <v>4055</v>
      </c>
      <c r="D3285" s="66" t="s">
        <v>2496</v>
      </c>
      <c r="E3285" s="66" t="s">
        <v>30098</v>
      </c>
      <c r="F3285" s="306"/>
    </row>
    <row r="3286" spans="1:6" ht="30">
      <c r="A3286" s="66">
        <v>38877</v>
      </c>
      <c r="B3286" s="43" t="s">
        <v>19685</v>
      </c>
      <c r="C3286" s="66" t="s">
        <v>4055</v>
      </c>
      <c r="D3286" s="66" t="s">
        <v>2496</v>
      </c>
      <c r="E3286" s="66" t="s">
        <v>13932</v>
      </c>
      <c r="F3286" s="307"/>
    </row>
    <row r="3287" spans="1:6" ht="45">
      <c r="A3287" s="66">
        <v>34546</v>
      </c>
      <c r="B3287" s="43" t="s">
        <v>19686</v>
      </c>
      <c r="C3287" s="66" t="s">
        <v>4055</v>
      </c>
      <c r="D3287" s="66" t="s">
        <v>2496</v>
      </c>
      <c r="E3287" s="66" t="s">
        <v>27448</v>
      </c>
      <c r="F3287" s="306"/>
    </row>
    <row r="3288" spans="1:6">
      <c r="A3288" s="66">
        <v>10498</v>
      </c>
      <c r="B3288" s="43" t="s">
        <v>451</v>
      </c>
      <c r="C3288" s="66" t="s">
        <v>4055</v>
      </c>
      <c r="D3288" s="66" t="s">
        <v>2496</v>
      </c>
      <c r="E3288" s="66" t="s">
        <v>13941</v>
      </c>
      <c r="F3288" s="307"/>
    </row>
    <row r="3289" spans="1:6">
      <c r="A3289" s="66">
        <v>4823</v>
      </c>
      <c r="B3289" s="43" t="s">
        <v>19687</v>
      </c>
      <c r="C3289" s="66" t="s">
        <v>4055</v>
      </c>
      <c r="D3289" s="66" t="s">
        <v>2496</v>
      </c>
      <c r="E3289" s="66" t="s">
        <v>26025</v>
      </c>
      <c r="F3289" s="306"/>
    </row>
    <row r="3290" spans="1:6" ht="30">
      <c r="A3290" s="66">
        <v>12357</v>
      </c>
      <c r="B3290" s="43" t="s">
        <v>19688</v>
      </c>
      <c r="C3290" s="66" t="s">
        <v>4050</v>
      </c>
      <c r="D3290" s="66" t="s">
        <v>2496</v>
      </c>
      <c r="E3290" s="66" t="s">
        <v>14502</v>
      </c>
      <c r="F3290" s="307"/>
    </row>
    <row r="3291" spans="1:6" ht="30">
      <c r="A3291" s="66">
        <v>12358</v>
      </c>
      <c r="B3291" s="43" t="s">
        <v>19689</v>
      </c>
      <c r="C3291" s="66" t="s">
        <v>4050</v>
      </c>
      <c r="D3291" s="66" t="s">
        <v>2496</v>
      </c>
      <c r="E3291" s="66" t="s">
        <v>22770</v>
      </c>
      <c r="F3291" s="306"/>
    </row>
    <row r="3292" spans="1:6" ht="45">
      <c r="A3292" s="66">
        <v>11079</v>
      </c>
      <c r="B3292" s="43" t="s">
        <v>19690</v>
      </c>
      <c r="C3292" s="66" t="s">
        <v>4053</v>
      </c>
      <c r="D3292" s="66" t="s">
        <v>2496</v>
      </c>
      <c r="E3292" s="66" t="s">
        <v>30099</v>
      </c>
      <c r="F3292" s="307"/>
    </row>
    <row r="3293" spans="1:6" ht="45">
      <c r="A3293" s="66">
        <v>11082</v>
      </c>
      <c r="B3293" s="43" t="s">
        <v>19691</v>
      </c>
      <c r="C3293" s="66" t="s">
        <v>4053</v>
      </c>
      <c r="D3293" s="66" t="s">
        <v>2496</v>
      </c>
      <c r="E3293" s="66" t="s">
        <v>30100</v>
      </c>
      <c r="F3293" s="306"/>
    </row>
    <row r="3294" spans="1:6">
      <c r="A3294" s="66">
        <v>4058</v>
      </c>
      <c r="B3294" s="43" t="s">
        <v>19692</v>
      </c>
      <c r="C3294" s="66" t="s">
        <v>4048</v>
      </c>
      <c r="D3294" s="66" t="s">
        <v>2496</v>
      </c>
      <c r="E3294" s="66" t="s">
        <v>30101</v>
      </c>
      <c r="F3294" s="307"/>
    </row>
    <row r="3295" spans="1:6" ht="30">
      <c r="A3295" s="66">
        <v>40974</v>
      </c>
      <c r="B3295" s="43" t="s">
        <v>19693</v>
      </c>
      <c r="C3295" s="66" t="s">
        <v>4059</v>
      </c>
      <c r="D3295" s="66" t="s">
        <v>2496</v>
      </c>
      <c r="E3295" s="66" t="s">
        <v>30102</v>
      </c>
      <c r="F3295" s="306"/>
    </row>
    <row r="3296" spans="1:6">
      <c r="A3296" s="66">
        <v>34794</v>
      </c>
      <c r="B3296" s="43" t="s">
        <v>19694</v>
      </c>
      <c r="C3296" s="66" t="s">
        <v>4048</v>
      </c>
      <c r="D3296" s="66" t="s">
        <v>2496</v>
      </c>
      <c r="E3296" s="66" t="s">
        <v>14084</v>
      </c>
      <c r="F3296" s="307"/>
    </row>
    <row r="3297" spans="1:6">
      <c r="A3297" s="66">
        <v>40925</v>
      </c>
      <c r="B3297" s="43" t="s">
        <v>19695</v>
      </c>
      <c r="C3297" s="66" t="s">
        <v>4059</v>
      </c>
      <c r="D3297" s="66" t="s">
        <v>2496</v>
      </c>
      <c r="E3297" s="66" t="s">
        <v>30103</v>
      </c>
      <c r="F3297" s="306"/>
    </row>
    <row r="3298" spans="1:6" ht="30">
      <c r="A3298" s="66">
        <v>13741</v>
      </c>
      <c r="B3298" s="43" t="s">
        <v>19696</v>
      </c>
      <c r="C3298" s="66" t="s">
        <v>4050</v>
      </c>
      <c r="D3298" s="66" t="s">
        <v>2496</v>
      </c>
      <c r="E3298" s="66" t="s">
        <v>30104</v>
      </c>
      <c r="F3298" s="307"/>
    </row>
    <row r="3299" spans="1:6" ht="45">
      <c r="A3299" s="66">
        <v>3288</v>
      </c>
      <c r="B3299" s="43" t="s">
        <v>19697</v>
      </c>
      <c r="C3299" s="66" t="s">
        <v>4054</v>
      </c>
      <c r="D3299" s="66" t="s">
        <v>4049</v>
      </c>
      <c r="E3299" s="66" t="s">
        <v>8819</v>
      </c>
      <c r="F3299" s="306"/>
    </row>
    <row r="3300" spans="1:6" ht="45">
      <c r="A3300" s="66">
        <v>13587</v>
      </c>
      <c r="B3300" s="43" t="s">
        <v>19698</v>
      </c>
      <c r="C3300" s="66" t="s">
        <v>4054</v>
      </c>
      <c r="D3300" s="66" t="s">
        <v>2496</v>
      </c>
      <c r="E3300" s="66" t="s">
        <v>8671</v>
      </c>
      <c r="F3300" s="307"/>
    </row>
    <row r="3301" spans="1:6" ht="30">
      <c r="A3301" s="66">
        <v>38598</v>
      </c>
      <c r="B3301" s="43" t="s">
        <v>19699</v>
      </c>
      <c r="C3301" s="66" t="s">
        <v>4050</v>
      </c>
      <c r="D3301" s="66" t="s">
        <v>2496</v>
      </c>
      <c r="E3301" s="66" t="s">
        <v>8643</v>
      </c>
      <c r="F3301" s="306"/>
    </row>
    <row r="3302" spans="1:6" ht="30">
      <c r="A3302" s="66">
        <v>38595</v>
      </c>
      <c r="B3302" s="43" t="s">
        <v>19700</v>
      </c>
      <c r="C3302" s="66" t="s">
        <v>4050</v>
      </c>
      <c r="D3302" s="66" t="s">
        <v>2496</v>
      </c>
      <c r="E3302" s="66" t="s">
        <v>13729</v>
      </c>
      <c r="F3302" s="307"/>
    </row>
    <row r="3303" spans="1:6" ht="30">
      <c r="A3303" s="66">
        <v>38592</v>
      </c>
      <c r="B3303" s="43" t="s">
        <v>19701</v>
      </c>
      <c r="C3303" s="66" t="s">
        <v>4050</v>
      </c>
      <c r="D3303" s="66" t="s">
        <v>2496</v>
      </c>
      <c r="E3303" s="66" t="s">
        <v>13236</v>
      </c>
      <c r="F3303" s="306"/>
    </row>
    <row r="3304" spans="1:6" ht="30">
      <c r="A3304" s="66">
        <v>38588</v>
      </c>
      <c r="B3304" s="43" t="s">
        <v>19702</v>
      </c>
      <c r="C3304" s="66" t="s">
        <v>4050</v>
      </c>
      <c r="D3304" s="66" t="s">
        <v>2496</v>
      </c>
      <c r="E3304" s="66" t="s">
        <v>8874</v>
      </c>
      <c r="F3304" s="307"/>
    </row>
    <row r="3305" spans="1:6" ht="30">
      <c r="A3305" s="66">
        <v>38593</v>
      </c>
      <c r="B3305" s="43" t="s">
        <v>19703</v>
      </c>
      <c r="C3305" s="66" t="s">
        <v>4050</v>
      </c>
      <c r="D3305" s="66" t="s">
        <v>2496</v>
      </c>
      <c r="E3305" s="66" t="s">
        <v>24837</v>
      </c>
      <c r="F3305" s="306"/>
    </row>
    <row r="3306" spans="1:6" ht="30">
      <c r="A3306" s="66">
        <v>38589</v>
      </c>
      <c r="B3306" s="43" t="s">
        <v>19704</v>
      </c>
      <c r="C3306" s="66" t="s">
        <v>4050</v>
      </c>
      <c r="D3306" s="66" t="s">
        <v>2496</v>
      </c>
      <c r="E3306" s="66" t="s">
        <v>13729</v>
      </c>
      <c r="F3306" s="307"/>
    </row>
    <row r="3307" spans="1:6" ht="30">
      <c r="A3307" s="66">
        <v>38594</v>
      </c>
      <c r="B3307" s="43" t="s">
        <v>19705</v>
      </c>
      <c r="C3307" s="66" t="s">
        <v>4050</v>
      </c>
      <c r="D3307" s="66" t="s">
        <v>2496</v>
      </c>
      <c r="E3307" s="66" t="s">
        <v>25226</v>
      </c>
      <c r="F3307" s="306"/>
    </row>
    <row r="3308" spans="1:6" ht="30">
      <c r="A3308" s="66">
        <v>34787</v>
      </c>
      <c r="B3308" s="43" t="s">
        <v>19706</v>
      </c>
      <c r="C3308" s="66" t="s">
        <v>4050</v>
      </c>
      <c r="D3308" s="66" t="s">
        <v>2496</v>
      </c>
      <c r="E3308" s="66" t="s">
        <v>12286</v>
      </c>
      <c r="F3308" s="307"/>
    </row>
    <row r="3309" spans="1:6" ht="30">
      <c r="A3309" s="66">
        <v>34788</v>
      </c>
      <c r="B3309" s="43" t="s">
        <v>19707</v>
      </c>
      <c r="C3309" s="66" t="s">
        <v>4050</v>
      </c>
      <c r="D3309" s="66" t="s">
        <v>2496</v>
      </c>
      <c r="E3309" s="66" t="s">
        <v>8711</v>
      </c>
      <c r="F3309" s="306"/>
    </row>
    <row r="3310" spans="1:6" ht="30">
      <c r="A3310" s="66">
        <v>34784</v>
      </c>
      <c r="B3310" s="43" t="s">
        <v>19708</v>
      </c>
      <c r="C3310" s="66" t="s">
        <v>4050</v>
      </c>
      <c r="D3310" s="66" t="s">
        <v>2496</v>
      </c>
      <c r="E3310" s="66" t="s">
        <v>13754</v>
      </c>
      <c r="F3310" s="307"/>
    </row>
    <row r="3311" spans="1:6" ht="30">
      <c r="A3311" s="66">
        <v>34781</v>
      </c>
      <c r="B3311" s="43" t="s">
        <v>19709</v>
      </c>
      <c r="C3311" s="66" t="s">
        <v>4050</v>
      </c>
      <c r="D3311" s="66" t="s">
        <v>2496</v>
      </c>
      <c r="E3311" s="66" t="s">
        <v>22203</v>
      </c>
      <c r="F3311" s="306"/>
    </row>
    <row r="3312" spans="1:6" ht="30">
      <c r="A3312" s="66">
        <v>34773</v>
      </c>
      <c r="B3312" s="43" t="s">
        <v>19710</v>
      </c>
      <c r="C3312" s="66" t="s">
        <v>4050</v>
      </c>
      <c r="D3312" s="66" t="s">
        <v>2496</v>
      </c>
      <c r="E3312" s="66" t="s">
        <v>8870</v>
      </c>
      <c r="F3312" s="307"/>
    </row>
    <row r="3313" spans="1:6" ht="30">
      <c r="A3313" s="66">
        <v>34769</v>
      </c>
      <c r="B3313" s="43" t="s">
        <v>19711</v>
      </c>
      <c r="C3313" s="66" t="s">
        <v>4050</v>
      </c>
      <c r="D3313" s="66" t="s">
        <v>2496</v>
      </c>
      <c r="E3313" s="66" t="s">
        <v>7747</v>
      </c>
      <c r="F3313" s="306"/>
    </row>
    <row r="3314" spans="1:6" ht="30">
      <c r="A3314" s="66">
        <v>34763</v>
      </c>
      <c r="B3314" s="43" t="s">
        <v>19712</v>
      </c>
      <c r="C3314" s="66" t="s">
        <v>4050</v>
      </c>
      <c r="D3314" s="66" t="s">
        <v>2496</v>
      </c>
      <c r="E3314" s="66" t="s">
        <v>22163</v>
      </c>
      <c r="F3314" s="307"/>
    </row>
    <row r="3315" spans="1:6" ht="30">
      <c r="A3315" s="66">
        <v>34774</v>
      </c>
      <c r="B3315" s="43" t="s">
        <v>19713</v>
      </c>
      <c r="C3315" s="66" t="s">
        <v>4050</v>
      </c>
      <c r="D3315" s="66" t="s">
        <v>2496</v>
      </c>
      <c r="E3315" s="66" t="s">
        <v>13394</v>
      </c>
      <c r="F3315" s="306"/>
    </row>
    <row r="3316" spans="1:6" ht="30">
      <c r="A3316" s="66">
        <v>34771</v>
      </c>
      <c r="B3316" s="43" t="s">
        <v>19714</v>
      </c>
      <c r="C3316" s="66" t="s">
        <v>4050</v>
      </c>
      <c r="D3316" s="66" t="s">
        <v>2496</v>
      </c>
      <c r="E3316" s="66" t="s">
        <v>13700</v>
      </c>
      <c r="F3316" s="307"/>
    </row>
    <row r="3317" spans="1:6" ht="30">
      <c r="A3317" s="66">
        <v>34764</v>
      </c>
      <c r="B3317" s="43" t="s">
        <v>19715</v>
      </c>
      <c r="C3317" s="66" t="s">
        <v>4050</v>
      </c>
      <c r="D3317" s="66" t="s">
        <v>2496</v>
      </c>
      <c r="E3317" s="66" t="s">
        <v>13225</v>
      </c>
      <c r="F3317" s="306"/>
    </row>
    <row r="3318" spans="1:6" ht="30">
      <c r="A3318" s="66">
        <v>4062</v>
      </c>
      <c r="B3318" s="43" t="s">
        <v>19716</v>
      </c>
      <c r="C3318" s="66" t="s">
        <v>4050</v>
      </c>
      <c r="D3318" s="66" t="s">
        <v>2496</v>
      </c>
      <c r="E3318" s="66" t="s">
        <v>27719</v>
      </c>
      <c r="F3318" s="307"/>
    </row>
    <row r="3319" spans="1:6" ht="45">
      <c r="A3319" s="66">
        <v>4059</v>
      </c>
      <c r="B3319" s="43" t="s">
        <v>19717</v>
      </c>
      <c r="C3319" s="66" t="s">
        <v>4054</v>
      </c>
      <c r="D3319" s="66" t="s">
        <v>4049</v>
      </c>
      <c r="E3319" s="66" t="s">
        <v>22602</v>
      </c>
      <c r="F3319" s="306"/>
    </row>
    <row r="3320" spans="1:6" ht="45">
      <c r="A3320" s="66">
        <v>4061</v>
      </c>
      <c r="B3320" s="43" t="s">
        <v>19718</v>
      </c>
      <c r="C3320" s="66" t="s">
        <v>4050</v>
      </c>
      <c r="D3320" s="66" t="s">
        <v>2496</v>
      </c>
      <c r="E3320" s="66" t="s">
        <v>13778</v>
      </c>
      <c r="F3320" s="307"/>
    </row>
    <row r="3321" spans="1:6" ht="45">
      <c r="A3321" s="66">
        <v>10608</v>
      </c>
      <c r="B3321" s="43" t="s">
        <v>19720</v>
      </c>
      <c r="C3321" s="66" t="s">
        <v>4050</v>
      </c>
      <c r="D3321" s="66" t="s">
        <v>4052</v>
      </c>
      <c r="E3321" s="66" t="s">
        <v>19721</v>
      </c>
      <c r="F3321" s="306"/>
    </row>
    <row r="3322" spans="1:6">
      <c r="A3322" s="66">
        <v>4069</v>
      </c>
      <c r="B3322" s="43" t="s">
        <v>19722</v>
      </c>
      <c r="C3322" s="66" t="s">
        <v>4048</v>
      </c>
      <c r="D3322" s="66" t="s">
        <v>2496</v>
      </c>
      <c r="E3322" s="66" t="s">
        <v>23889</v>
      </c>
      <c r="F3322" s="307"/>
    </row>
    <row r="3323" spans="1:6">
      <c r="A3323" s="66">
        <v>40819</v>
      </c>
      <c r="B3323" s="43" t="s">
        <v>19723</v>
      </c>
      <c r="C3323" s="66" t="s">
        <v>4059</v>
      </c>
      <c r="D3323" s="66" t="s">
        <v>2496</v>
      </c>
      <c r="E3323" s="66" t="s">
        <v>30105</v>
      </c>
      <c r="F3323" s="306"/>
    </row>
    <row r="3324" spans="1:6" ht="30">
      <c r="A3324" s="66">
        <v>34361</v>
      </c>
      <c r="B3324" s="43" t="s">
        <v>19724</v>
      </c>
      <c r="C3324" s="66" t="s">
        <v>4055</v>
      </c>
      <c r="D3324" s="66" t="s">
        <v>2496</v>
      </c>
      <c r="E3324" s="66" t="s">
        <v>8476</v>
      </c>
      <c r="F3324" s="307"/>
    </row>
    <row r="3325" spans="1:6" ht="45">
      <c r="A3325" s="66">
        <v>36512</v>
      </c>
      <c r="B3325" s="43" t="s">
        <v>19725</v>
      </c>
      <c r="C3325" s="66" t="s">
        <v>4050</v>
      </c>
      <c r="D3325" s="66" t="s">
        <v>4052</v>
      </c>
      <c r="E3325" s="66" t="s">
        <v>30106</v>
      </c>
      <c r="F3325" s="306"/>
    </row>
    <row r="3326" spans="1:6" ht="45">
      <c r="A3326" s="66">
        <v>25972</v>
      </c>
      <c r="B3326" s="43" t="s">
        <v>19726</v>
      </c>
      <c r="C3326" s="66" t="s">
        <v>4055</v>
      </c>
      <c r="D3326" s="66" t="s">
        <v>2496</v>
      </c>
      <c r="E3326" s="66" t="s">
        <v>23566</v>
      </c>
      <c r="F3326" s="307"/>
    </row>
    <row r="3327" spans="1:6" ht="45">
      <c r="A3327" s="66">
        <v>25973</v>
      </c>
      <c r="B3327" s="43" t="s">
        <v>19727</v>
      </c>
      <c r="C3327" s="66" t="s">
        <v>4055</v>
      </c>
      <c r="D3327" s="66" t="s">
        <v>2496</v>
      </c>
      <c r="E3327" s="66" t="s">
        <v>23566</v>
      </c>
      <c r="F3327" s="306"/>
    </row>
    <row r="3328" spans="1:6" ht="30">
      <c r="A3328" s="66">
        <v>11697</v>
      </c>
      <c r="B3328" s="43" t="s">
        <v>19728</v>
      </c>
      <c r="C3328" s="66" t="s">
        <v>4050</v>
      </c>
      <c r="D3328" s="66" t="s">
        <v>2496</v>
      </c>
      <c r="E3328" s="66" t="s">
        <v>30107</v>
      </c>
      <c r="F3328" s="307"/>
    </row>
    <row r="3329" spans="1:6" ht="30">
      <c r="A3329" s="66">
        <v>11698</v>
      </c>
      <c r="B3329" s="43" t="s">
        <v>19729</v>
      </c>
      <c r="C3329" s="66" t="s">
        <v>4050</v>
      </c>
      <c r="D3329" s="66" t="s">
        <v>2496</v>
      </c>
      <c r="E3329" s="66" t="s">
        <v>26048</v>
      </c>
      <c r="F3329" s="306"/>
    </row>
    <row r="3330" spans="1:6" ht="30">
      <c r="A3330" s="66">
        <v>11699</v>
      </c>
      <c r="B3330" s="43" t="s">
        <v>19730</v>
      </c>
      <c r="C3330" s="66" t="s">
        <v>4050</v>
      </c>
      <c r="D3330" s="66" t="s">
        <v>2496</v>
      </c>
      <c r="E3330" s="66" t="s">
        <v>30108</v>
      </c>
      <c r="F3330" s="307"/>
    </row>
    <row r="3331" spans="1:6" ht="30">
      <c r="A3331" s="66">
        <v>10432</v>
      </c>
      <c r="B3331" s="43" t="s">
        <v>19731</v>
      </c>
      <c r="C3331" s="66" t="s">
        <v>4050</v>
      </c>
      <c r="D3331" s="66" t="s">
        <v>2496</v>
      </c>
      <c r="E3331" s="66" t="s">
        <v>30109</v>
      </c>
      <c r="F3331" s="306"/>
    </row>
    <row r="3332" spans="1:6" ht="30">
      <c r="A3332" s="66">
        <v>10430</v>
      </c>
      <c r="B3332" s="43" t="s">
        <v>19732</v>
      </c>
      <c r="C3332" s="66" t="s">
        <v>4050</v>
      </c>
      <c r="D3332" s="66" t="s">
        <v>2496</v>
      </c>
      <c r="E3332" s="66" t="s">
        <v>30110</v>
      </c>
      <c r="F3332" s="307"/>
    </row>
    <row r="3333" spans="1:6" ht="45">
      <c r="A3333" s="66">
        <v>37514</v>
      </c>
      <c r="B3333" s="43" t="s">
        <v>19733</v>
      </c>
      <c r="C3333" s="66" t="s">
        <v>4050</v>
      </c>
      <c r="D3333" s="66" t="s">
        <v>4052</v>
      </c>
      <c r="E3333" s="66" t="s">
        <v>30111</v>
      </c>
      <c r="F3333" s="306"/>
    </row>
    <row r="3334" spans="1:6" ht="45">
      <c r="A3334" s="66">
        <v>37519</v>
      </c>
      <c r="B3334" s="43" t="s">
        <v>19734</v>
      </c>
      <c r="C3334" s="66" t="s">
        <v>4050</v>
      </c>
      <c r="D3334" s="66" t="s">
        <v>4052</v>
      </c>
      <c r="E3334" s="66" t="s">
        <v>30112</v>
      </c>
      <c r="F3334" s="307"/>
    </row>
    <row r="3335" spans="1:6" ht="45">
      <c r="A3335" s="66">
        <v>37520</v>
      </c>
      <c r="B3335" s="43" t="s">
        <v>19735</v>
      </c>
      <c r="C3335" s="66" t="s">
        <v>4050</v>
      </c>
      <c r="D3335" s="66" t="s">
        <v>4052</v>
      </c>
      <c r="E3335" s="66" t="s">
        <v>30113</v>
      </c>
      <c r="F3335" s="306"/>
    </row>
    <row r="3336" spans="1:6" ht="45">
      <c r="A3336" s="66">
        <v>37521</v>
      </c>
      <c r="B3336" s="43" t="s">
        <v>19736</v>
      </c>
      <c r="C3336" s="66" t="s">
        <v>4050</v>
      </c>
      <c r="D3336" s="66" t="s">
        <v>4052</v>
      </c>
      <c r="E3336" s="66" t="s">
        <v>30114</v>
      </c>
      <c r="F3336" s="307"/>
    </row>
    <row r="3337" spans="1:6" ht="45">
      <c r="A3337" s="66">
        <v>37522</v>
      </c>
      <c r="B3337" s="43" t="s">
        <v>19737</v>
      </c>
      <c r="C3337" s="66" t="s">
        <v>4050</v>
      </c>
      <c r="D3337" s="66" t="s">
        <v>4052</v>
      </c>
      <c r="E3337" s="66" t="s">
        <v>30115</v>
      </c>
      <c r="F3337" s="306"/>
    </row>
    <row r="3338" spans="1:6" ht="60">
      <c r="A3338" s="66">
        <v>21109</v>
      </c>
      <c r="B3338" s="43" t="s">
        <v>19738</v>
      </c>
      <c r="C3338" s="66" t="s">
        <v>4050</v>
      </c>
      <c r="D3338" s="66" t="s">
        <v>2496</v>
      </c>
      <c r="E3338" s="66" t="s">
        <v>28372</v>
      </c>
      <c r="F3338" s="307"/>
    </row>
    <row r="3339" spans="1:6" ht="45">
      <c r="A3339" s="66">
        <v>36800</v>
      </c>
      <c r="B3339" s="43" t="s">
        <v>19739</v>
      </c>
      <c r="C3339" s="66" t="s">
        <v>4050</v>
      </c>
      <c r="D3339" s="66" t="s">
        <v>2496</v>
      </c>
      <c r="E3339" s="66" t="s">
        <v>30116</v>
      </c>
      <c r="F3339" s="306"/>
    </row>
    <row r="3340" spans="1:6" ht="30">
      <c r="A3340" s="66">
        <v>11769</v>
      </c>
      <c r="B3340" s="43" t="s">
        <v>19740</v>
      </c>
      <c r="C3340" s="66" t="s">
        <v>4050</v>
      </c>
      <c r="D3340" s="66" t="s">
        <v>2496</v>
      </c>
      <c r="E3340" s="66" t="s">
        <v>30117</v>
      </c>
      <c r="F3340" s="307"/>
    </row>
    <row r="3341" spans="1:6" ht="30">
      <c r="A3341" s="66">
        <v>36793</v>
      </c>
      <c r="B3341" s="43" t="s">
        <v>19741</v>
      </c>
      <c r="C3341" s="66" t="s">
        <v>4050</v>
      </c>
      <c r="D3341" s="66" t="s">
        <v>2496</v>
      </c>
      <c r="E3341" s="66" t="s">
        <v>30118</v>
      </c>
      <c r="F3341" s="306"/>
    </row>
    <row r="3342" spans="1:6" ht="60">
      <c r="A3342" s="66">
        <v>37546</v>
      </c>
      <c r="B3342" s="43" t="s">
        <v>19742</v>
      </c>
      <c r="C3342" s="66" t="s">
        <v>4050</v>
      </c>
      <c r="D3342" s="66" t="s">
        <v>2496</v>
      </c>
      <c r="E3342" s="66" t="s">
        <v>30119</v>
      </c>
      <c r="F3342" s="307"/>
    </row>
    <row r="3343" spans="1:6" ht="60">
      <c r="A3343" s="66">
        <v>37544</v>
      </c>
      <c r="B3343" s="43" t="s">
        <v>19743</v>
      </c>
      <c r="C3343" s="66" t="s">
        <v>4050</v>
      </c>
      <c r="D3343" s="66" t="s">
        <v>2496</v>
      </c>
      <c r="E3343" s="66" t="s">
        <v>30120</v>
      </c>
      <c r="F3343" s="306"/>
    </row>
    <row r="3344" spans="1:6" ht="60">
      <c r="A3344" s="66">
        <v>37545</v>
      </c>
      <c r="B3344" s="43" t="s">
        <v>19744</v>
      </c>
      <c r="C3344" s="66" t="s">
        <v>4050</v>
      </c>
      <c r="D3344" s="66" t="s">
        <v>2496</v>
      </c>
      <c r="E3344" s="66" t="s">
        <v>30121</v>
      </c>
      <c r="F3344" s="307"/>
    </row>
    <row r="3345" spans="1:6" ht="45">
      <c r="A3345" s="66">
        <v>11771</v>
      </c>
      <c r="B3345" s="43" t="s">
        <v>19745</v>
      </c>
      <c r="C3345" s="66" t="s">
        <v>4050</v>
      </c>
      <c r="D3345" s="66" t="s">
        <v>2496</v>
      </c>
      <c r="E3345" s="66" t="s">
        <v>30122</v>
      </c>
      <c r="F3345" s="306"/>
    </row>
    <row r="3346" spans="1:6" ht="75">
      <c r="A3346" s="66">
        <v>39919</v>
      </c>
      <c r="B3346" s="43" t="s">
        <v>19746</v>
      </c>
      <c r="C3346" s="66" t="s">
        <v>4050</v>
      </c>
      <c r="D3346" s="66" t="s">
        <v>2496</v>
      </c>
      <c r="E3346" s="66" t="s">
        <v>30123</v>
      </c>
      <c r="F3346" s="307"/>
    </row>
    <row r="3347" spans="1:6" ht="45">
      <c r="A3347" s="66">
        <v>38385</v>
      </c>
      <c r="B3347" s="43" t="s">
        <v>19747</v>
      </c>
      <c r="C3347" s="66" t="s">
        <v>4050</v>
      </c>
      <c r="D3347" s="66" t="s">
        <v>2496</v>
      </c>
      <c r="E3347" s="66" t="s">
        <v>26677</v>
      </c>
      <c r="F3347" s="306"/>
    </row>
    <row r="3348" spans="1:6" ht="45">
      <c r="A3348" s="66">
        <v>37587</v>
      </c>
      <c r="B3348" s="43" t="s">
        <v>19748</v>
      </c>
      <c r="C3348" s="66" t="s">
        <v>4050</v>
      </c>
      <c r="D3348" s="66" t="s">
        <v>2496</v>
      </c>
      <c r="E3348" s="66" t="s">
        <v>30124</v>
      </c>
      <c r="F3348" s="307"/>
    </row>
    <row r="3349" spans="1:6" ht="30">
      <c r="A3349" s="66">
        <v>11571</v>
      </c>
      <c r="B3349" s="43" t="s">
        <v>19749</v>
      </c>
      <c r="C3349" s="66" t="s">
        <v>4050</v>
      </c>
      <c r="D3349" s="66" t="s">
        <v>2496</v>
      </c>
      <c r="E3349" s="66" t="s">
        <v>30125</v>
      </c>
      <c r="F3349" s="306"/>
    </row>
    <row r="3350" spans="1:6" ht="30">
      <c r="A3350" s="66">
        <v>11561</v>
      </c>
      <c r="B3350" s="43" t="s">
        <v>19750</v>
      </c>
      <c r="C3350" s="66" t="s">
        <v>4050</v>
      </c>
      <c r="D3350" s="66" t="s">
        <v>2496</v>
      </c>
      <c r="E3350" s="66" t="s">
        <v>30126</v>
      </c>
      <c r="F3350" s="307"/>
    </row>
    <row r="3351" spans="1:6" ht="30">
      <c r="A3351" s="66">
        <v>11560</v>
      </c>
      <c r="B3351" s="43" t="s">
        <v>19751</v>
      </c>
      <c r="C3351" s="66" t="s">
        <v>4050</v>
      </c>
      <c r="D3351" s="66" t="s">
        <v>2496</v>
      </c>
      <c r="E3351" s="66" t="s">
        <v>28100</v>
      </c>
      <c r="F3351" s="306"/>
    </row>
    <row r="3352" spans="1:6" ht="30">
      <c r="A3352" s="66">
        <v>11499</v>
      </c>
      <c r="B3352" s="43" t="s">
        <v>19752</v>
      </c>
      <c r="C3352" s="66" t="s">
        <v>4050</v>
      </c>
      <c r="D3352" s="66" t="s">
        <v>2496</v>
      </c>
      <c r="E3352" s="66" t="s">
        <v>30127</v>
      </c>
      <c r="F3352" s="307"/>
    </row>
    <row r="3353" spans="1:6">
      <c r="A3353" s="66">
        <v>34761</v>
      </c>
      <c r="B3353" s="43" t="s">
        <v>19753</v>
      </c>
      <c r="C3353" s="66" t="s">
        <v>4048</v>
      </c>
      <c r="D3353" s="66" t="s">
        <v>2496</v>
      </c>
      <c r="E3353" s="66" t="s">
        <v>22049</v>
      </c>
      <c r="F3353" s="306"/>
    </row>
    <row r="3354" spans="1:6" ht="30">
      <c r="A3354" s="66">
        <v>40924</v>
      </c>
      <c r="B3354" s="43" t="s">
        <v>19754</v>
      </c>
      <c r="C3354" s="66" t="s">
        <v>4059</v>
      </c>
      <c r="D3354" s="66" t="s">
        <v>2496</v>
      </c>
      <c r="E3354" s="66" t="s">
        <v>30128</v>
      </c>
      <c r="F3354" s="307"/>
    </row>
    <row r="3355" spans="1:6">
      <c r="A3355" s="66">
        <v>25957</v>
      </c>
      <c r="B3355" s="43" t="s">
        <v>19755</v>
      </c>
      <c r="C3355" s="66" t="s">
        <v>4048</v>
      </c>
      <c r="D3355" s="66" t="s">
        <v>2496</v>
      </c>
      <c r="E3355" s="66" t="s">
        <v>17468</v>
      </c>
      <c r="F3355" s="306"/>
    </row>
    <row r="3356" spans="1:6" ht="30">
      <c r="A3356" s="66">
        <v>40983</v>
      </c>
      <c r="B3356" s="43" t="s">
        <v>19756</v>
      </c>
      <c r="C3356" s="66" t="s">
        <v>4059</v>
      </c>
      <c r="D3356" s="66" t="s">
        <v>2496</v>
      </c>
      <c r="E3356" s="66" t="s">
        <v>30129</v>
      </c>
      <c r="F3356" s="307"/>
    </row>
    <row r="3357" spans="1:6">
      <c r="A3357" s="66">
        <v>2437</v>
      </c>
      <c r="B3357" s="43" t="s">
        <v>19757</v>
      </c>
      <c r="C3357" s="66" t="s">
        <v>4048</v>
      </c>
      <c r="D3357" s="66" t="s">
        <v>2496</v>
      </c>
      <c r="E3357" s="66" t="s">
        <v>30130</v>
      </c>
      <c r="F3357" s="306"/>
    </row>
    <row r="3358" spans="1:6">
      <c r="A3358" s="66">
        <v>40921</v>
      </c>
      <c r="B3358" s="43" t="s">
        <v>19758</v>
      </c>
      <c r="C3358" s="66" t="s">
        <v>4059</v>
      </c>
      <c r="D3358" s="66" t="s">
        <v>2496</v>
      </c>
      <c r="E3358" s="66" t="s">
        <v>30131</v>
      </c>
      <c r="F3358" s="307"/>
    </row>
    <row r="3359" spans="1:6" ht="45">
      <c r="A3359" s="66">
        <v>40534</v>
      </c>
      <c r="B3359" s="43" t="s">
        <v>19759</v>
      </c>
      <c r="C3359" s="66" t="s">
        <v>4050</v>
      </c>
      <c r="D3359" s="66" t="s">
        <v>4052</v>
      </c>
      <c r="E3359" s="66" t="s">
        <v>30132</v>
      </c>
      <c r="F3359" s="306"/>
    </row>
    <row r="3360" spans="1:6" ht="60">
      <c r="A3360" s="66">
        <v>14252</v>
      </c>
      <c r="B3360" s="43" t="s">
        <v>19760</v>
      </c>
      <c r="C3360" s="66" t="s">
        <v>4050</v>
      </c>
      <c r="D3360" s="66" t="s">
        <v>2496</v>
      </c>
      <c r="E3360" s="66" t="s">
        <v>30133</v>
      </c>
      <c r="F3360" s="307"/>
    </row>
    <row r="3361" spans="1:6" ht="60">
      <c r="A3361" s="66">
        <v>730</v>
      </c>
      <c r="B3361" s="43" t="s">
        <v>19761</v>
      </c>
      <c r="C3361" s="66" t="s">
        <v>4050</v>
      </c>
      <c r="D3361" s="66" t="s">
        <v>2496</v>
      </c>
      <c r="E3361" s="66" t="s">
        <v>30134</v>
      </c>
      <c r="F3361" s="306"/>
    </row>
    <row r="3362" spans="1:6" ht="75">
      <c r="A3362" s="66">
        <v>723</v>
      </c>
      <c r="B3362" s="43" t="s">
        <v>19762</v>
      </c>
      <c r="C3362" s="66" t="s">
        <v>4050</v>
      </c>
      <c r="D3362" s="66" t="s">
        <v>2496</v>
      </c>
      <c r="E3362" s="66" t="s">
        <v>30135</v>
      </c>
      <c r="F3362" s="307"/>
    </row>
    <row r="3363" spans="1:6" ht="60">
      <c r="A3363" s="66">
        <v>36502</v>
      </c>
      <c r="B3363" s="43" t="s">
        <v>19763</v>
      </c>
      <c r="C3363" s="66" t="s">
        <v>4050</v>
      </c>
      <c r="D3363" s="66" t="s">
        <v>2496</v>
      </c>
      <c r="E3363" s="66" t="s">
        <v>30136</v>
      </c>
      <c r="F3363" s="306"/>
    </row>
    <row r="3364" spans="1:6" ht="60">
      <c r="A3364" s="66">
        <v>36503</v>
      </c>
      <c r="B3364" s="43" t="s">
        <v>19764</v>
      </c>
      <c r="C3364" s="66" t="s">
        <v>4050</v>
      </c>
      <c r="D3364" s="66" t="s">
        <v>2496</v>
      </c>
      <c r="E3364" s="66" t="s">
        <v>30137</v>
      </c>
      <c r="F3364" s="307"/>
    </row>
    <row r="3365" spans="1:6" ht="60">
      <c r="A3365" s="66">
        <v>4090</v>
      </c>
      <c r="B3365" s="43" t="s">
        <v>19765</v>
      </c>
      <c r="C3365" s="66" t="s">
        <v>4050</v>
      </c>
      <c r="D3365" s="66" t="s">
        <v>4049</v>
      </c>
      <c r="E3365" s="66" t="s">
        <v>30138</v>
      </c>
      <c r="F3365" s="306"/>
    </row>
    <row r="3366" spans="1:6" ht="60">
      <c r="A3366" s="66">
        <v>13227</v>
      </c>
      <c r="B3366" s="43" t="s">
        <v>19766</v>
      </c>
      <c r="C3366" s="66" t="s">
        <v>4050</v>
      </c>
      <c r="D3366" s="66" t="s">
        <v>2496</v>
      </c>
      <c r="E3366" s="66" t="s">
        <v>30139</v>
      </c>
      <c r="F3366" s="307"/>
    </row>
    <row r="3367" spans="1:6" ht="60">
      <c r="A3367" s="66">
        <v>10597</v>
      </c>
      <c r="B3367" s="43" t="s">
        <v>19767</v>
      </c>
      <c r="C3367" s="66" t="s">
        <v>4050</v>
      </c>
      <c r="D3367" s="66" t="s">
        <v>2496</v>
      </c>
      <c r="E3367" s="66" t="s">
        <v>30140</v>
      </c>
      <c r="F3367" s="306"/>
    </row>
    <row r="3368" spans="1:6" ht="30">
      <c r="A3368" s="66">
        <v>39628</v>
      </c>
      <c r="B3368" s="43" t="s">
        <v>19768</v>
      </c>
      <c r="C3368" s="66" t="s">
        <v>4050</v>
      </c>
      <c r="D3368" s="66" t="s">
        <v>2496</v>
      </c>
      <c r="E3368" s="66" t="s">
        <v>30141</v>
      </c>
      <c r="F3368" s="307"/>
    </row>
    <row r="3369" spans="1:6" ht="30">
      <c r="A3369" s="66">
        <v>39404</v>
      </c>
      <c r="B3369" s="43" t="s">
        <v>19769</v>
      </c>
      <c r="C3369" s="66" t="s">
        <v>4050</v>
      </c>
      <c r="D3369" s="66" t="s">
        <v>2496</v>
      </c>
      <c r="E3369" s="66" t="s">
        <v>30142</v>
      </c>
      <c r="F3369" s="306"/>
    </row>
    <row r="3370" spans="1:6" ht="30">
      <c r="A3370" s="66">
        <v>39402</v>
      </c>
      <c r="B3370" s="43" t="s">
        <v>19770</v>
      </c>
      <c r="C3370" s="66" t="s">
        <v>4050</v>
      </c>
      <c r="D3370" s="66" t="s">
        <v>2496</v>
      </c>
      <c r="E3370" s="66" t="s">
        <v>30143</v>
      </c>
      <c r="F3370" s="307"/>
    </row>
    <row r="3371" spans="1:6" ht="30">
      <c r="A3371" s="66">
        <v>39403</v>
      </c>
      <c r="B3371" s="43" t="s">
        <v>19771</v>
      </c>
      <c r="C3371" s="66" t="s">
        <v>4050</v>
      </c>
      <c r="D3371" s="66" t="s">
        <v>2496</v>
      </c>
      <c r="E3371" s="66" t="s">
        <v>30144</v>
      </c>
      <c r="F3371" s="306"/>
    </row>
    <row r="3372" spans="1:6">
      <c r="A3372" s="66">
        <v>4093</v>
      </c>
      <c r="B3372" s="43" t="s">
        <v>19772</v>
      </c>
      <c r="C3372" s="66" t="s">
        <v>4048</v>
      </c>
      <c r="D3372" s="66" t="s">
        <v>2496</v>
      </c>
      <c r="E3372" s="66" t="s">
        <v>9075</v>
      </c>
      <c r="F3372" s="307"/>
    </row>
    <row r="3373" spans="1:6">
      <c r="A3373" s="66">
        <v>10512</v>
      </c>
      <c r="B3373" s="43" t="s">
        <v>19774</v>
      </c>
      <c r="C3373" s="66" t="s">
        <v>4059</v>
      </c>
      <c r="D3373" s="66" t="s">
        <v>2496</v>
      </c>
      <c r="E3373" s="66" t="s">
        <v>30145</v>
      </c>
      <c r="F3373" s="306"/>
    </row>
    <row r="3374" spans="1:6">
      <c r="A3374" s="66">
        <v>20020</v>
      </c>
      <c r="B3374" s="43" t="s">
        <v>19775</v>
      </c>
      <c r="C3374" s="66" t="s">
        <v>4048</v>
      </c>
      <c r="D3374" s="66" t="s">
        <v>2496</v>
      </c>
      <c r="E3374" s="66" t="s">
        <v>14027</v>
      </c>
      <c r="F3374" s="307"/>
    </row>
    <row r="3375" spans="1:6" ht="30">
      <c r="A3375" s="66">
        <v>41038</v>
      </c>
      <c r="B3375" s="43" t="s">
        <v>19776</v>
      </c>
      <c r="C3375" s="66" t="s">
        <v>4059</v>
      </c>
      <c r="D3375" s="66" t="s">
        <v>2496</v>
      </c>
      <c r="E3375" s="66" t="s">
        <v>30146</v>
      </c>
      <c r="F3375" s="306"/>
    </row>
    <row r="3376" spans="1:6">
      <c r="A3376" s="66">
        <v>4094</v>
      </c>
      <c r="B3376" s="43" t="s">
        <v>19777</v>
      </c>
      <c r="C3376" s="66" t="s">
        <v>4048</v>
      </c>
      <c r="D3376" s="66" t="s">
        <v>2496</v>
      </c>
      <c r="E3376" s="66" t="s">
        <v>30147</v>
      </c>
      <c r="F3376" s="307"/>
    </row>
    <row r="3377" spans="1:6" ht="30">
      <c r="A3377" s="66">
        <v>40988</v>
      </c>
      <c r="B3377" s="43" t="s">
        <v>19778</v>
      </c>
      <c r="C3377" s="66" t="s">
        <v>4059</v>
      </c>
      <c r="D3377" s="66" t="s">
        <v>2496</v>
      </c>
      <c r="E3377" s="66" t="s">
        <v>30148</v>
      </c>
      <c r="F3377" s="306"/>
    </row>
    <row r="3378" spans="1:6">
      <c r="A3378" s="66">
        <v>4095</v>
      </c>
      <c r="B3378" s="43" t="s">
        <v>19779</v>
      </c>
      <c r="C3378" s="66" t="s">
        <v>4048</v>
      </c>
      <c r="D3378" s="66" t="s">
        <v>2496</v>
      </c>
      <c r="E3378" s="66" t="s">
        <v>24478</v>
      </c>
      <c r="F3378" s="307"/>
    </row>
    <row r="3379" spans="1:6" ht="30">
      <c r="A3379" s="66">
        <v>40990</v>
      </c>
      <c r="B3379" s="43" t="s">
        <v>19780</v>
      </c>
      <c r="C3379" s="66" t="s">
        <v>4059</v>
      </c>
      <c r="D3379" s="66" t="s">
        <v>2496</v>
      </c>
      <c r="E3379" s="66" t="s">
        <v>30149</v>
      </c>
      <c r="F3379" s="306"/>
    </row>
    <row r="3380" spans="1:6">
      <c r="A3380" s="66">
        <v>4097</v>
      </c>
      <c r="B3380" s="43" t="s">
        <v>19781</v>
      </c>
      <c r="C3380" s="66" t="s">
        <v>4048</v>
      </c>
      <c r="D3380" s="66" t="s">
        <v>2496</v>
      </c>
      <c r="E3380" s="66" t="s">
        <v>24363</v>
      </c>
      <c r="F3380" s="307"/>
    </row>
    <row r="3381" spans="1:6" ht="30">
      <c r="A3381" s="66">
        <v>40994</v>
      </c>
      <c r="B3381" s="43" t="s">
        <v>19782</v>
      </c>
      <c r="C3381" s="66" t="s">
        <v>4059</v>
      </c>
      <c r="D3381" s="66" t="s">
        <v>2496</v>
      </c>
      <c r="E3381" s="66" t="s">
        <v>30150</v>
      </c>
      <c r="F3381" s="306"/>
    </row>
    <row r="3382" spans="1:6" ht="30">
      <c r="A3382" s="66">
        <v>4096</v>
      </c>
      <c r="B3382" s="43" t="s">
        <v>19783</v>
      </c>
      <c r="C3382" s="66" t="s">
        <v>4048</v>
      </c>
      <c r="D3382" s="66" t="s">
        <v>2496</v>
      </c>
      <c r="E3382" s="66" t="s">
        <v>13217</v>
      </c>
      <c r="F3382" s="307"/>
    </row>
    <row r="3383" spans="1:6" ht="30">
      <c r="A3383" s="66">
        <v>40992</v>
      </c>
      <c r="B3383" s="43" t="s">
        <v>19784</v>
      </c>
      <c r="C3383" s="66" t="s">
        <v>4059</v>
      </c>
      <c r="D3383" s="66" t="s">
        <v>2496</v>
      </c>
      <c r="E3383" s="66" t="s">
        <v>30151</v>
      </c>
      <c r="F3383" s="306"/>
    </row>
    <row r="3384" spans="1:6" ht="30">
      <c r="A3384" s="66">
        <v>13955</v>
      </c>
      <c r="B3384" s="43" t="s">
        <v>19785</v>
      </c>
      <c r="C3384" s="66" t="s">
        <v>4050</v>
      </c>
      <c r="D3384" s="66" t="s">
        <v>2496</v>
      </c>
      <c r="E3384" s="66" t="s">
        <v>30152</v>
      </c>
      <c r="F3384" s="307"/>
    </row>
    <row r="3385" spans="1:6" ht="45">
      <c r="A3385" s="66">
        <v>4114</v>
      </c>
      <c r="B3385" s="43" t="s">
        <v>19786</v>
      </c>
      <c r="C3385" s="66" t="s">
        <v>4050</v>
      </c>
      <c r="D3385" s="66" t="s">
        <v>2496</v>
      </c>
      <c r="E3385" s="66" t="s">
        <v>30153</v>
      </c>
      <c r="F3385" s="306"/>
    </row>
    <row r="3386" spans="1:6" ht="30">
      <c r="A3386" s="66">
        <v>36797</v>
      </c>
      <c r="B3386" s="43" t="s">
        <v>19787</v>
      </c>
      <c r="C3386" s="66" t="s">
        <v>4050</v>
      </c>
      <c r="D3386" s="66" t="s">
        <v>2496</v>
      </c>
      <c r="E3386" s="66" t="s">
        <v>25158</v>
      </c>
      <c r="F3386" s="307"/>
    </row>
    <row r="3387" spans="1:6" ht="30">
      <c r="A3387" s="66">
        <v>4107</v>
      </c>
      <c r="B3387" s="43" t="s">
        <v>19788</v>
      </c>
      <c r="C3387" s="66" t="s">
        <v>4050</v>
      </c>
      <c r="D3387" s="66" t="s">
        <v>2496</v>
      </c>
      <c r="E3387" s="66" t="s">
        <v>27965</v>
      </c>
      <c r="F3387" s="306"/>
    </row>
    <row r="3388" spans="1:6" ht="30">
      <c r="A3388" s="66">
        <v>36799</v>
      </c>
      <c r="B3388" s="43" t="s">
        <v>19789</v>
      </c>
      <c r="C3388" s="66" t="s">
        <v>4050</v>
      </c>
      <c r="D3388" s="66" t="s">
        <v>2496</v>
      </c>
      <c r="E3388" s="66" t="s">
        <v>28970</v>
      </c>
      <c r="F3388" s="307"/>
    </row>
    <row r="3389" spans="1:6" ht="30">
      <c r="A3389" s="66">
        <v>4108</v>
      </c>
      <c r="B3389" s="43" t="s">
        <v>19790</v>
      </c>
      <c r="C3389" s="66" t="s">
        <v>4050</v>
      </c>
      <c r="D3389" s="66" t="s">
        <v>2496</v>
      </c>
      <c r="E3389" s="66" t="s">
        <v>30154</v>
      </c>
      <c r="F3389" s="306"/>
    </row>
    <row r="3390" spans="1:6" ht="30">
      <c r="A3390" s="66">
        <v>4102</v>
      </c>
      <c r="B3390" s="43" t="s">
        <v>19791</v>
      </c>
      <c r="C3390" s="66" t="s">
        <v>4050</v>
      </c>
      <c r="D3390" s="66" t="s">
        <v>4049</v>
      </c>
      <c r="E3390" s="66" t="s">
        <v>24813</v>
      </c>
      <c r="F3390" s="307"/>
    </row>
    <row r="3391" spans="1:6" ht="60">
      <c r="A3391" s="66">
        <v>10826</v>
      </c>
      <c r="B3391" s="43" t="s">
        <v>19792</v>
      </c>
      <c r="C3391" s="66" t="s">
        <v>4050</v>
      </c>
      <c r="D3391" s="66" t="s">
        <v>2496</v>
      </c>
      <c r="E3391" s="66" t="s">
        <v>30155</v>
      </c>
      <c r="F3391" s="306"/>
    </row>
    <row r="3392" spans="1:6" ht="45">
      <c r="A3392" s="66">
        <v>365</v>
      </c>
      <c r="B3392" s="43" t="s">
        <v>19793</v>
      </c>
      <c r="C3392" s="66" t="s">
        <v>4050</v>
      </c>
      <c r="D3392" s="66" t="s">
        <v>2496</v>
      </c>
      <c r="E3392" s="66" t="s">
        <v>30156</v>
      </c>
      <c r="F3392" s="307"/>
    </row>
    <row r="3393" spans="1:6">
      <c r="A3393" s="66">
        <v>38639</v>
      </c>
      <c r="B3393" s="43" t="s">
        <v>19794</v>
      </c>
      <c r="C3393" s="66" t="s">
        <v>4050</v>
      </c>
      <c r="D3393" s="66" t="s">
        <v>2496</v>
      </c>
      <c r="E3393" s="66" t="s">
        <v>25666</v>
      </c>
      <c r="F3393" s="306"/>
    </row>
    <row r="3394" spans="1:6" ht="30">
      <c r="A3394" s="66">
        <v>38640</v>
      </c>
      <c r="B3394" s="43" t="s">
        <v>19796</v>
      </c>
      <c r="C3394" s="66" t="s">
        <v>4050</v>
      </c>
      <c r="D3394" s="66" t="s">
        <v>2496</v>
      </c>
      <c r="E3394" s="66" t="s">
        <v>13691</v>
      </c>
      <c r="F3394" s="307"/>
    </row>
    <row r="3395" spans="1:6" ht="60">
      <c r="A3395" s="66">
        <v>358</v>
      </c>
      <c r="B3395" s="43" t="s">
        <v>19797</v>
      </c>
      <c r="C3395" s="66" t="s">
        <v>4050</v>
      </c>
      <c r="D3395" s="66" t="s">
        <v>2496</v>
      </c>
      <c r="E3395" s="66" t="s">
        <v>25072</v>
      </c>
      <c r="F3395" s="306"/>
    </row>
    <row r="3396" spans="1:6" ht="60">
      <c r="A3396" s="66">
        <v>359</v>
      </c>
      <c r="B3396" s="43" t="s">
        <v>19798</v>
      </c>
      <c r="C3396" s="66" t="s">
        <v>4050</v>
      </c>
      <c r="D3396" s="66" t="s">
        <v>2496</v>
      </c>
      <c r="E3396" s="66" t="s">
        <v>24344</v>
      </c>
      <c r="F3396" s="307"/>
    </row>
    <row r="3397" spans="1:6">
      <c r="A3397" s="66">
        <v>38641</v>
      </c>
      <c r="B3397" s="43" t="s">
        <v>19799</v>
      </c>
      <c r="C3397" s="66" t="s">
        <v>4050</v>
      </c>
      <c r="D3397" s="66" t="s">
        <v>2496</v>
      </c>
      <c r="E3397" s="66" t="s">
        <v>28129</v>
      </c>
      <c r="F3397" s="306"/>
    </row>
    <row r="3398" spans="1:6" ht="60">
      <c r="A3398" s="66">
        <v>360</v>
      </c>
      <c r="B3398" s="43" t="s">
        <v>19800</v>
      </c>
      <c r="C3398" s="66" t="s">
        <v>4050</v>
      </c>
      <c r="D3398" s="66" t="s">
        <v>4049</v>
      </c>
      <c r="E3398" s="66" t="s">
        <v>8388</v>
      </c>
      <c r="F3398" s="307"/>
    </row>
    <row r="3399" spans="1:6" ht="45">
      <c r="A3399" s="66">
        <v>4127</v>
      </c>
      <c r="B3399" s="43" t="s">
        <v>19801</v>
      </c>
      <c r="C3399" s="66" t="s">
        <v>4050</v>
      </c>
      <c r="D3399" s="66" t="s">
        <v>4052</v>
      </c>
      <c r="E3399" s="66" t="s">
        <v>30157</v>
      </c>
      <c r="F3399" s="306"/>
    </row>
    <row r="3400" spans="1:6" ht="45">
      <c r="A3400" s="66">
        <v>4154</v>
      </c>
      <c r="B3400" s="43" t="s">
        <v>19802</v>
      </c>
      <c r="C3400" s="66" t="s">
        <v>4050</v>
      </c>
      <c r="D3400" s="66" t="s">
        <v>4052</v>
      </c>
      <c r="E3400" s="66" t="s">
        <v>30158</v>
      </c>
      <c r="F3400" s="307"/>
    </row>
    <row r="3401" spans="1:6" ht="45">
      <c r="A3401" s="66">
        <v>4168</v>
      </c>
      <c r="B3401" s="43" t="s">
        <v>19804</v>
      </c>
      <c r="C3401" s="66" t="s">
        <v>4050</v>
      </c>
      <c r="D3401" s="66" t="s">
        <v>4052</v>
      </c>
      <c r="E3401" s="66" t="s">
        <v>30159</v>
      </c>
      <c r="F3401" s="306"/>
    </row>
    <row r="3402" spans="1:6" ht="45">
      <c r="A3402" s="66">
        <v>4161</v>
      </c>
      <c r="B3402" s="43" t="s">
        <v>19805</v>
      </c>
      <c r="C3402" s="66" t="s">
        <v>4050</v>
      </c>
      <c r="D3402" s="66" t="s">
        <v>4052</v>
      </c>
      <c r="E3402" s="66" t="s">
        <v>30160</v>
      </c>
      <c r="F3402" s="307"/>
    </row>
    <row r="3403" spans="1:6" ht="75">
      <c r="A3403" s="66">
        <v>42430</v>
      </c>
      <c r="B3403" s="43" t="s">
        <v>22772</v>
      </c>
      <c r="C3403" s="66" t="s">
        <v>4050</v>
      </c>
      <c r="D3403" s="66" t="s">
        <v>4052</v>
      </c>
      <c r="E3403" s="66" t="s">
        <v>23991</v>
      </c>
      <c r="F3403" s="306"/>
    </row>
    <row r="3404" spans="1:6" ht="30">
      <c r="A3404" s="66">
        <v>4214</v>
      </c>
      <c r="B3404" s="43" t="s">
        <v>19806</v>
      </c>
      <c r="C3404" s="66" t="s">
        <v>4050</v>
      </c>
      <c r="D3404" s="66" t="s">
        <v>2496</v>
      </c>
      <c r="E3404" s="66" t="s">
        <v>9825</v>
      </c>
      <c r="F3404" s="307"/>
    </row>
    <row r="3405" spans="1:6" ht="30">
      <c r="A3405" s="66">
        <v>4215</v>
      </c>
      <c r="B3405" s="43" t="s">
        <v>19807</v>
      </c>
      <c r="C3405" s="66" t="s">
        <v>4050</v>
      </c>
      <c r="D3405" s="66" t="s">
        <v>2496</v>
      </c>
      <c r="E3405" s="66" t="s">
        <v>10118</v>
      </c>
      <c r="F3405" s="306"/>
    </row>
    <row r="3406" spans="1:6" ht="30">
      <c r="A3406" s="66">
        <v>4210</v>
      </c>
      <c r="B3406" s="43" t="s">
        <v>19808</v>
      </c>
      <c r="C3406" s="66" t="s">
        <v>4050</v>
      </c>
      <c r="D3406" s="66" t="s">
        <v>2496</v>
      </c>
      <c r="E3406" s="66" t="s">
        <v>8069</v>
      </c>
      <c r="F3406" s="307"/>
    </row>
    <row r="3407" spans="1:6" ht="30">
      <c r="A3407" s="66">
        <v>4212</v>
      </c>
      <c r="B3407" s="43" t="s">
        <v>19809</v>
      </c>
      <c r="C3407" s="66" t="s">
        <v>4050</v>
      </c>
      <c r="D3407" s="66" t="s">
        <v>2496</v>
      </c>
      <c r="E3407" s="66" t="s">
        <v>13920</v>
      </c>
      <c r="F3407" s="306"/>
    </row>
    <row r="3408" spans="1:6" ht="30">
      <c r="A3408" s="66">
        <v>4213</v>
      </c>
      <c r="B3408" s="43" t="s">
        <v>19810</v>
      </c>
      <c r="C3408" s="66" t="s">
        <v>4050</v>
      </c>
      <c r="D3408" s="66" t="s">
        <v>2496</v>
      </c>
      <c r="E3408" s="66" t="s">
        <v>11710</v>
      </c>
      <c r="F3408" s="307"/>
    </row>
    <row r="3409" spans="1:6" ht="30">
      <c r="A3409" s="66">
        <v>4211</v>
      </c>
      <c r="B3409" s="43" t="s">
        <v>19811</v>
      </c>
      <c r="C3409" s="66" t="s">
        <v>4050</v>
      </c>
      <c r="D3409" s="66" t="s">
        <v>2496</v>
      </c>
      <c r="E3409" s="66" t="s">
        <v>23766</v>
      </c>
      <c r="F3409" s="306"/>
    </row>
    <row r="3410" spans="1:6" ht="30">
      <c r="A3410" s="66">
        <v>4209</v>
      </c>
      <c r="B3410" s="43" t="s">
        <v>19812</v>
      </c>
      <c r="C3410" s="66" t="s">
        <v>4050</v>
      </c>
      <c r="D3410" s="66" t="s">
        <v>2496</v>
      </c>
      <c r="E3410" s="66" t="s">
        <v>25820</v>
      </c>
      <c r="F3410" s="307"/>
    </row>
    <row r="3411" spans="1:6" ht="30">
      <c r="A3411" s="66">
        <v>4180</v>
      </c>
      <c r="B3411" s="43" t="s">
        <v>19813</v>
      </c>
      <c r="C3411" s="66" t="s">
        <v>4050</v>
      </c>
      <c r="D3411" s="66" t="s">
        <v>2496</v>
      </c>
      <c r="E3411" s="66" t="s">
        <v>22423</v>
      </c>
      <c r="F3411" s="306"/>
    </row>
    <row r="3412" spans="1:6" ht="30">
      <c r="A3412" s="66">
        <v>4177</v>
      </c>
      <c r="B3412" s="43" t="s">
        <v>19814</v>
      </c>
      <c r="C3412" s="66" t="s">
        <v>4050</v>
      </c>
      <c r="D3412" s="66" t="s">
        <v>2496</v>
      </c>
      <c r="E3412" s="66" t="s">
        <v>26720</v>
      </c>
      <c r="F3412" s="307"/>
    </row>
    <row r="3413" spans="1:6" ht="30">
      <c r="A3413" s="66">
        <v>4179</v>
      </c>
      <c r="B3413" s="43" t="s">
        <v>19815</v>
      </c>
      <c r="C3413" s="66" t="s">
        <v>4050</v>
      </c>
      <c r="D3413" s="66" t="s">
        <v>2496</v>
      </c>
      <c r="E3413" s="66" t="s">
        <v>30043</v>
      </c>
      <c r="F3413" s="306"/>
    </row>
    <row r="3414" spans="1:6" ht="30">
      <c r="A3414" s="66">
        <v>4208</v>
      </c>
      <c r="B3414" s="43" t="s">
        <v>19816</v>
      </c>
      <c r="C3414" s="66" t="s">
        <v>4050</v>
      </c>
      <c r="D3414" s="66" t="s">
        <v>2496</v>
      </c>
      <c r="E3414" s="66" t="s">
        <v>30161</v>
      </c>
      <c r="F3414" s="307"/>
    </row>
    <row r="3415" spans="1:6" ht="30">
      <c r="A3415" s="66">
        <v>4181</v>
      </c>
      <c r="B3415" s="43" t="s">
        <v>19817</v>
      </c>
      <c r="C3415" s="66" t="s">
        <v>4050</v>
      </c>
      <c r="D3415" s="66" t="s">
        <v>2496</v>
      </c>
      <c r="E3415" s="66" t="s">
        <v>30162</v>
      </c>
      <c r="F3415" s="306"/>
    </row>
    <row r="3416" spans="1:6" ht="30">
      <c r="A3416" s="66">
        <v>4178</v>
      </c>
      <c r="B3416" s="43" t="s">
        <v>19818</v>
      </c>
      <c r="C3416" s="66" t="s">
        <v>4050</v>
      </c>
      <c r="D3416" s="66" t="s">
        <v>2496</v>
      </c>
      <c r="E3416" s="66" t="s">
        <v>22782</v>
      </c>
      <c r="F3416" s="307"/>
    </row>
    <row r="3417" spans="1:6" ht="30">
      <c r="A3417" s="66">
        <v>4182</v>
      </c>
      <c r="B3417" s="43" t="s">
        <v>19819</v>
      </c>
      <c r="C3417" s="66" t="s">
        <v>4050</v>
      </c>
      <c r="D3417" s="66" t="s">
        <v>2496</v>
      </c>
      <c r="E3417" s="66" t="s">
        <v>30163</v>
      </c>
      <c r="F3417" s="306"/>
    </row>
    <row r="3418" spans="1:6" ht="30">
      <c r="A3418" s="66">
        <v>4183</v>
      </c>
      <c r="B3418" s="43" t="s">
        <v>19820</v>
      </c>
      <c r="C3418" s="66" t="s">
        <v>4050</v>
      </c>
      <c r="D3418" s="66" t="s">
        <v>2496</v>
      </c>
      <c r="E3418" s="66" t="s">
        <v>30164</v>
      </c>
      <c r="F3418" s="307"/>
    </row>
    <row r="3419" spans="1:6" ht="30">
      <c r="A3419" s="66">
        <v>4184</v>
      </c>
      <c r="B3419" s="43" t="s">
        <v>19821</v>
      </c>
      <c r="C3419" s="66" t="s">
        <v>4050</v>
      </c>
      <c r="D3419" s="66" t="s">
        <v>2496</v>
      </c>
      <c r="E3419" s="66" t="s">
        <v>30165</v>
      </c>
      <c r="F3419" s="306"/>
    </row>
    <row r="3420" spans="1:6" ht="30">
      <c r="A3420" s="66">
        <v>4185</v>
      </c>
      <c r="B3420" s="43" t="s">
        <v>19822</v>
      </c>
      <c r="C3420" s="66" t="s">
        <v>4050</v>
      </c>
      <c r="D3420" s="66" t="s">
        <v>2496</v>
      </c>
      <c r="E3420" s="66" t="s">
        <v>30166</v>
      </c>
      <c r="F3420" s="307"/>
    </row>
    <row r="3421" spans="1:6" ht="30">
      <c r="A3421" s="66">
        <v>4205</v>
      </c>
      <c r="B3421" s="43" t="s">
        <v>19823</v>
      </c>
      <c r="C3421" s="66" t="s">
        <v>4050</v>
      </c>
      <c r="D3421" s="66" t="s">
        <v>2496</v>
      </c>
      <c r="E3421" s="66" t="s">
        <v>24924</v>
      </c>
      <c r="F3421" s="306"/>
    </row>
    <row r="3422" spans="1:6" ht="30">
      <c r="A3422" s="66">
        <v>4192</v>
      </c>
      <c r="B3422" s="43" t="s">
        <v>19824</v>
      </c>
      <c r="C3422" s="66" t="s">
        <v>4050</v>
      </c>
      <c r="D3422" s="66" t="s">
        <v>2496</v>
      </c>
      <c r="E3422" s="66" t="s">
        <v>24924</v>
      </c>
      <c r="F3422" s="307"/>
    </row>
    <row r="3423" spans="1:6" ht="30">
      <c r="A3423" s="66">
        <v>4191</v>
      </c>
      <c r="B3423" s="43" t="s">
        <v>19825</v>
      </c>
      <c r="C3423" s="66" t="s">
        <v>4050</v>
      </c>
      <c r="D3423" s="66" t="s">
        <v>2496</v>
      </c>
      <c r="E3423" s="66" t="s">
        <v>24924</v>
      </c>
      <c r="F3423" s="306"/>
    </row>
    <row r="3424" spans="1:6" ht="30">
      <c r="A3424" s="66">
        <v>4207</v>
      </c>
      <c r="B3424" s="43" t="s">
        <v>19826</v>
      </c>
      <c r="C3424" s="66" t="s">
        <v>4050</v>
      </c>
      <c r="D3424" s="66" t="s">
        <v>2496</v>
      </c>
      <c r="E3424" s="66" t="s">
        <v>22683</v>
      </c>
      <c r="F3424" s="307"/>
    </row>
    <row r="3425" spans="1:6" ht="30">
      <c r="A3425" s="66">
        <v>4206</v>
      </c>
      <c r="B3425" s="43" t="s">
        <v>19827</v>
      </c>
      <c r="C3425" s="66" t="s">
        <v>4050</v>
      </c>
      <c r="D3425" s="66" t="s">
        <v>2496</v>
      </c>
      <c r="E3425" s="66" t="s">
        <v>22540</v>
      </c>
      <c r="F3425" s="306"/>
    </row>
    <row r="3426" spans="1:6" ht="30">
      <c r="A3426" s="66">
        <v>4190</v>
      </c>
      <c r="B3426" s="43" t="s">
        <v>19828</v>
      </c>
      <c r="C3426" s="66" t="s">
        <v>4050</v>
      </c>
      <c r="D3426" s="66" t="s">
        <v>2496</v>
      </c>
      <c r="E3426" s="66" t="s">
        <v>22540</v>
      </c>
      <c r="F3426" s="307"/>
    </row>
    <row r="3427" spans="1:6" ht="30">
      <c r="A3427" s="66">
        <v>4186</v>
      </c>
      <c r="B3427" s="43" t="s">
        <v>19829</v>
      </c>
      <c r="C3427" s="66" t="s">
        <v>4050</v>
      </c>
      <c r="D3427" s="66" t="s">
        <v>2496</v>
      </c>
      <c r="E3427" s="66" t="s">
        <v>9898</v>
      </c>
      <c r="F3427" s="306"/>
    </row>
    <row r="3428" spans="1:6" ht="30">
      <c r="A3428" s="66">
        <v>4188</v>
      </c>
      <c r="B3428" s="43" t="s">
        <v>19830</v>
      </c>
      <c r="C3428" s="66" t="s">
        <v>4050</v>
      </c>
      <c r="D3428" s="66" t="s">
        <v>2496</v>
      </c>
      <c r="E3428" s="66" t="s">
        <v>13853</v>
      </c>
      <c r="F3428" s="307"/>
    </row>
    <row r="3429" spans="1:6" ht="30">
      <c r="A3429" s="66">
        <v>4189</v>
      </c>
      <c r="B3429" s="43" t="s">
        <v>19831</v>
      </c>
      <c r="C3429" s="66" t="s">
        <v>4050</v>
      </c>
      <c r="D3429" s="66" t="s">
        <v>2496</v>
      </c>
      <c r="E3429" s="66" t="s">
        <v>13853</v>
      </c>
      <c r="F3429" s="306"/>
    </row>
    <row r="3430" spans="1:6" ht="30">
      <c r="A3430" s="66">
        <v>4197</v>
      </c>
      <c r="B3430" s="43" t="s">
        <v>19832</v>
      </c>
      <c r="C3430" s="66" t="s">
        <v>4050</v>
      </c>
      <c r="D3430" s="66" t="s">
        <v>2496</v>
      </c>
      <c r="E3430" s="66" t="s">
        <v>30167</v>
      </c>
      <c r="F3430" s="307"/>
    </row>
    <row r="3431" spans="1:6" ht="30">
      <c r="A3431" s="66">
        <v>4194</v>
      </c>
      <c r="B3431" s="43" t="s">
        <v>19833</v>
      </c>
      <c r="C3431" s="66" t="s">
        <v>4050</v>
      </c>
      <c r="D3431" s="66" t="s">
        <v>2496</v>
      </c>
      <c r="E3431" s="66" t="s">
        <v>24654</v>
      </c>
      <c r="F3431" s="306"/>
    </row>
    <row r="3432" spans="1:6" ht="30">
      <c r="A3432" s="66">
        <v>4193</v>
      </c>
      <c r="B3432" s="43" t="s">
        <v>19834</v>
      </c>
      <c r="C3432" s="66" t="s">
        <v>4050</v>
      </c>
      <c r="D3432" s="66" t="s">
        <v>2496</v>
      </c>
      <c r="E3432" s="66" t="s">
        <v>24654</v>
      </c>
      <c r="F3432" s="307"/>
    </row>
    <row r="3433" spans="1:6" ht="30">
      <c r="A3433" s="66">
        <v>4204</v>
      </c>
      <c r="B3433" s="43" t="s">
        <v>19835</v>
      </c>
      <c r="C3433" s="66" t="s">
        <v>4050</v>
      </c>
      <c r="D3433" s="66" t="s">
        <v>2496</v>
      </c>
      <c r="E3433" s="66" t="s">
        <v>24654</v>
      </c>
      <c r="F3433" s="306"/>
    </row>
    <row r="3434" spans="1:6" ht="30">
      <c r="A3434" s="66">
        <v>4187</v>
      </c>
      <c r="B3434" s="43" t="s">
        <v>19836</v>
      </c>
      <c r="C3434" s="66" t="s">
        <v>4050</v>
      </c>
      <c r="D3434" s="66" t="s">
        <v>2496</v>
      </c>
      <c r="E3434" s="66" t="s">
        <v>14537</v>
      </c>
      <c r="F3434" s="307"/>
    </row>
    <row r="3435" spans="1:6" ht="30">
      <c r="A3435" s="66">
        <v>4202</v>
      </c>
      <c r="B3435" s="43" t="s">
        <v>19837</v>
      </c>
      <c r="C3435" s="66" t="s">
        <v>4050</v>
      </c>
      <c r="D3435" s="66" t="s">
        <v>2496</v>
      </c>
      <c r="E3435" s="66" t="s">
        <v>30168</v>
      </c>
      <c r="F3435" s="306"/>
    </row>
    <row r="3436" spans="1:6" ht="30">
      <c r="A3436" s="66">
        <v>4203</v>
      </c>
      <c r="B3436" s="43" t="s">
        <v>19838</v>
      </c>
      <c r="C3436" s="66" t="s">
        <v>4050</v>
      </c>
      <c r="D3436" s="66" t="s">
        <v>2496</v>
      </c>
      <c r="E3436" s="66" t="s">
        <v>30169</v>
      </c>
      <c r="F3436" s="307"/>
    </row>
    <row r="3437" spans="1:6" ht="30">
      <c r="A3437" s="66">
        <v>40368</v>
      </c>
      <c r="B3437" s="43" t="s">
        <v>19839</v>
      </c>
      <c r="C3437" s="66" t="s">
        <v>4050</v>
      </c>
      <c r="D3437" s="66" t="s">
        <v>2496</v>
      </c>
      <c r="E3437" s="66" t="s">
        <v>30170</v>
      </c>
      <c r="F3437" s="306"/>
    </row>
    <row r="3438" spans="1:6" ht="30">
      <c r="A3438" s="66">
        <v>40365</v>
      </c>
      <c r="B3438" s="43" t="s">
        <v>19840</v>
      </c>
      <c r="C3438" s="66" t="s">
        <v>4050</v>
      </c>
      <c r="D3438" s="66" t="s">
        <v>2496</v>
      </c>
      <c r="E3438" s="66" t="s">
        <v>22162</v>
      </c>
      <c r="F3438" s="307"/>
    </row>
    <row r="3439" spans="1:6" ht="30">
      <c r="A3439" s="66">
        <v>40356</v>
      </c>
      <c r="B3439" s="43" t="s">
        <v>19841</v>
      </c>
      <c r="C3439" s="66" t="s">
        <v>4050</v>
      </c>
      <c r="D3439" s="66" t="s">
        <v>2496</v>
      </c>
      <c r="E3439" s="66" t="s">
        <v>24937</v>
      </c>
      <c r="F3439" s="306"/>
    </row>
    <row r="3440" spans="1:6" ht="30">
      <c r="A3440" s="66">
        <v>40362</v>
      </c>
      <c r="B3440" s="43" t="s">
        <v>19842</v>
      </c>
      <c r="C3440" s="66" t="s">
        <v>4050</v>
      </c>
      <c r="D3440" s="66" t="s">
        <v>2496</v>
      </c>
      <c r="E3440" s="66" t="s">
        <v>23406</v>
      </c>
      <c r="F3440" s="307"/>
    </row>
    <row r="3441" spans="1:6" ht="30">
      <c r="A3441" s="66">
        <v>40374</v>
      </c>
      <c r="B3441" s="43" t="s">
        <v>19843</v>
      </c>
      <c r="C3441" s="66" t="s">
        <v>4050</v>
      </c>
      <c r="D3441" s="66" t="s">
        <v>2496</v>
      </c>
      <c r="E3441" s="66" t="s">
        <v>30171</v>
      </c>
      <c r="F3441" s="306"/>
    </row>
    <row r="3442" spans="1:6" ht="30">
      <c r="A3442" s="66">
        <v>40371</v>
      </c>
      <c r="B3442" s="43" t="s">
        <v>19844</v>
      </c>
      <c r="C3442" s="66" t="s">
        <v>4050</v>
      </c>
      <c r="D3442" s="66" t="s">
        <v>2496</v>
      </c>
      <c r="E3442" s="66" t="s">
        <v>26950</v>
      </c>
      <c r="F3442" s="307"/>
    </row>
    <row r="3443" spans="1:6" ht="30">
      <c r="A3443" s="66">
        <v>40359</v>
      </c>
      <c r="B3443" s="43" t="s">
        <v>19845</v>
      </c>
      <c r="C3443" s="66" t="s">
        <v>4050</v>
      </c>
      <c r="D3443" s="66" t="s">
        <v>2496</v>
      </c>
      <c r="E3443" s="66" t="s">
        <v>23543</v>
      </c>
      <c r="F3443" s="306"/>
    </row>
    <row r="3444" spans="1:6">
      <c r="A3444" s="66">
        <v>7595</v>
      </c>
      <c r="B3444" s="43" t="s">
        <v>208</v>
      </c>
      <c r="C3444" s="66" t="s">
        <v>4048</v>
      </c>
      <c r="D3444" s="66" t="s">
        <v>2496</v>
      </c>
      <c r="E3444" s="66" t="s">
        <v>30172</v>
      </c>
      <c r="F3444" s="307"/>
    </row>
    <row r="3445" spans="1:6">
      <c r="A3445" s="66">
        <v>41094</v>
      </c>
      <c r="B3445" s="43" t="s">
        <v>19846</v>
      </c>
      <c r="C3445" s="66" t="s">
        <v>4059</v>
      </c>
      <c r="D3445" s="66" t="s">
        <v>2496</v>
      </c>
      <c r="E3445" s="66" t="s">
        <v>30173</v>
      </c>
      <c r="F3445" s="306"/>
    </row>
    <row r="3446" spans="1:6" ht="45">
      <c r="A3446" s="66">
        <v>38175</v>
      </c>
      <c r="B3446" s="43" t="s">
        <v>19847</v>
      </c>
      <c r="C3446" s="66" t="s">
        <v>4050</v>
      </c>
      <c r="D3446" s="66" t="s">
        <v>2496</v>
      </c>
      <c r="E3446" s="66" t="s">
        <v>8335</v>
      </c>
      <c r="F3446" s="307"/>
    </row>
    <row r="3447" spans="1:6" ht="60">
      <c r="A3447" s="66">
        <v>38176</v>
      </c>
      <c r="B3447" s="43" t="s">
        <v>19848</v>
      </c>
      <c r="C3447" s="66" t="s">
        <v>4050</v>
      </c>
      <c r="D3447" s="66" t="s">
        <v>2496</v>
      </c>
      <c r="E3447" s="66" t="s">
        <v>9056</v>
      </c>
      <c r="F3447" s="306"/>
    </row>
    <row r="3448" spans="1:6" ht="45">
      <c r="A3448" s="66">
        <v>36152</v>
      </c>
      <c r="B3448" s="43" t="s">
        <v>19849</v>
      </c>
      <c r="C3448" s="66" t="s">
        <v>4050</v>
      </c>
      <c r="D3448" s="66" t="s">
        <v>2496</v>
      </c>
      <c r="E3448" s="66" t="s">
        <v>24838</v>
      </c>
      <c r="F3448" s="307"/>
    </row>
    <row r="3449" spans="1:6">
      <c r="A3449" s="66">
        <v>11138</v>
      </c>
      <c r="B3449" s="43" t="s">
        <v>19850</v>
      </c>
      <c r="C3449" s="66" t="s">
        <v>4056</v>
      </c>
      <c r="D3449" s="66" t="s">
        <v>2496</v>
      </c>
      <c r="E3449" s="66" t="s">
        <v>13752</v>
      </c>
      <c r="F3449" s="306"/>
    </row>
    <row r="3450" spans="1:6">
      <c r="A3450" s="66">
        <v>5333</v>
      </c>
      <c r="B3450" s="43" t="s">
        <v>473</v>
      </c>
      <c r="C3450" s="66" t="s">
        <v>4056</v>
      </c>
      <c r="D3450" s="66" t="s">
        <v>2496</v>
      </c>
      <c r="E3450" s="66" t="s">
        <v>27783</v>
      </c>
      <c r="F3450" s="307"/>
    </row>
    <row r="3451" spans="1:6">
      <c r="A3451" s="66">
        <v>4221</v>
      </c>
      <c r="B3451" s="43" t="s">
        <v>19851</v>
      </c>
      <c r="C3451" s="66" t="s">
        <v>4056</v>
      </c>
      <c r="D3451" s="66" t="s">
        <v>4049</v>
      </c>
      <c r="E3451" s="66" t="s">
        <v>8597</v>
      </c>
      <c r="F3451" s="306"/>
    </row>
    <row r="3452" spans="1:6" ht="45">
      <c r="A3452" s="66">
        <v>4227</v>
      </c>
      <c r="B3452" s="43" t="s">
        <v>19852</v>
      </c>
      <c r="C3452" s="66" t="s">
        <v>4056</v>
      </c>
      <c r="D3452" s="66" t="s">
        <v>4049</v>
      </c>
      <c r="E3452" s="66" t="s">
        <v>22683</v>
      </c>
      <c r="F3452" s="307"/>
    </row>
    <row r="3453" spans="1:6" ht="60">
      <c r="A3453" s="66">
        <v>38170</v>
      </c>
      <c r="B3453" s="43" t="s">
        <v>19853</v>
      </c>
      <c r="C3453" s="66" t="s">
        <v>4050</v>
      </c>
      <c r="D3453" s="66" t="s">
        <v>2496</v>
      </c>
      <c r="E3453" s="66" t="s">
        <v>23365</v>
      </c>
      <c r="F3453" s="306"/>
    </row>
    <row r="3454" spans="1:6">
      <c r="A3454" s="66">
        <v>4252</v>
      </c>
      <c r="B3454" s="43" t="s">
        <v>19854</v>
      </c>
      <c r="C3454" s="66" t="s">
        <v>4048</v>
      </c>
      <c r="D3454" s="66" t="s">
        <v>2496</v>
      </c>
      <c r="E3454" s="66" t="s">
        <v>10726</v>
      </c>
      <c r="F3454" s="307"/>
    </row>
    <row r="3455" spans="1:6">
      <c r="A3455" s="66">
        <v>40980</v>
      </c>
      <c r="B3455" s="43" t="s">
        <v>19856</v>
      </c>
      <c r="C3455" s="66" t="s">
        <v>4059</v>
      </c>
      <c r="D3455" s="66" t="s">
        <v>2496</v>
      </c>
      <c r="E3455" s="66" t="s">
        <v>30174</v>
      </c>
      <c r="F3455" s="306"/>
    </row>
    <row r="3456" spans="1:6">
      <c r="A3456" s="66">
        <v>4243</v>
      </c>
      <c r="B3456" s="43" t="s">
        <v>19857</v>
      </c>
      <c r="C3456" s="66" t="s">
        <v>4048</v>
      </c>
      <c r="D3456" s="66" t="s">
        <v>2496</v>
      </c>
      <c r="E3456" s="66" t="s">
        <v>12682</v>
      </c>
      <c r="F3456" s="307"/>
    </row>
    <row r="3457" spans="1:6" ht="30">
      <c r="A3457" s="66">
        <v>41031</v>
      </c>
      <c r="B3457" s="43" t="s">
        <v>19858</v>
      </c>
      <c r="C3457" s="66" t="s">
        <v>4059</v>
      </c>
      <c r="D3457" s="66" t="s">
        <v>2496</v>
      </c>
      <c r="E3457" s="66" t="s">
        <v>30175</v>
      </c>
      <c r="F3457" s="306"/>
    </row>
    <row r="3458" spans="1:6" ht="30">
      <c r="A3458" s="66">
        <v>40986</v>
      </c>
      <c r="B3458" s="43" t="s">
        <v>19859</v>
      </c>
      <c r="C3458" s="66" t="s">
        <v>4059</v>
      </c>
      <c r="D3458" s="66" t="s">
        <v>2496</v>
      </c>
      <c r="E3458" s="66" t="s">
        <v>30176</v>
      </c>
      <c r="F3458" s="307"/>
    </row>
    <row r="3459" spans="1:6" ht="30">
      <c r="A3459" s="66">
        <v>37666</v>
      </c>
      <c r="B3459" s="43" t="s">
        <v>19860</v>
      </c>
      <c r="C3459" s="66" t="s">
        <v>4048</v>
      </c>
      <c r="D3459" s="66" t="s">
        <v>2496</v>
      </c>
      <c r="E3459" s="66" t="s">
        <v>11044</v>
      </c>
      <c r="F3459" s="306"/>
    </row>
    <row r="3460" spans="1:6" ht="30">
      <c r="A3460" s="66">
        <v>4250</v>
      </c>
      <c r="B3460" s="43" t="s">
        <v>19861</v>
      </c>
      <c r="C3460" s="66" t="s">
        <v>4048</v>
      </c>
      <c r="D3460" s="66" t="s">
        <v>2496</v>
      </c>
      <c r="E3460" s="66" t="s">
        <v>26959</v>
      </c>
      <c r="F3460" s="307"/>
    </row>
    <row r="3461" spans="1:6" ht="30">
      <c r="A3461" s="66">
        <v>40978</v>
      </c>
      <c r="B3461" s="43" t="s">
        <v>19862</v>
      </c>
      <c r="C3461" s="66" t="s">
        <v>4059</v>
      </c>
      <c r="D3461" s="66" t="s">
        <v>2496</v>
      </c>
      <c r="E3461" s="66" t="s">
        <v>30177</v>
      </c>
      <c r="F3461" s="306"/>
    </row>
    <row r="3462" spans="1:6" ht="30">
      <c r="A3462" s="66">
        <v>25960</v>
      </c>
      <c r="B3462" s="43" t="s">
        <v>19863</v>
      </c>
      <c r="C3462" s="66" t="s">
        <v>4048</v>
      </c>
      <c r="D3462" s="66" t="s">
        <v>2496</v>
      </c>
      <c r="E3462" s="66" t="s">
        <v>22863</v>
      </c>
      <c r="F3462" s="307"/>
    </row>
    <row r="3463" spans="1:6" ht="30">
      <c r="A3463" s="66">
        <v>41043</v>
      </c>
      <c r="B3463" s="43" t="s">
        <v>19864</v>
      </c>
      <c r="C3463" s="66" t="s">
        <v>4059</v>
      </c>
      <c r="D3463" s="66" t="s">
        <v>2496</v>
      </c>
      <c r="E3463" s="66" t="s">
        <v>30178</v>
      </c>
      <c r="F3463" s="306"/>
    </row>
    <row r="3464" spans="1:6">
      <c r="A3464" s="66">
        <v>4234</v>
      </c>
      <c r="B3464" s="43" t="s">
        <v>19865</v>
      </c>
      <c r="C3464" s="66" t="s">
        <v>4048</v>
      </c>
      <c r="D3464" s="66" t="s">
        <v>4049</v>
      </c>
      <c r="E3464" s="66" t="s">
        <v>17908</v>
      </c>
      <c r="F3464" s="307"/>
    </row>
    <row r="3465" spans="1:6">
      <c r="A3465" s="66">
        <v>40987</v>
      </c>
      <c r="B3465" s="43" t="s">
        <v>19866</v>
      </c>
      <c r="C3465" s="66" t="s">
        <v>4059</v>
      </c>
      <c r="D3465" s="66" t="s">
        <v>2496</v>
      </c>
      <c r="E3465" s="66" t="s">
        <v>30145</v>
      </c>
      <c r="F3465" s="306"/>
    </row>
    <row r="3466" spans="1:6">
      <c r="A3466" s="66">
        <v>4253</v>
      </c>
      <c r="B3466" s="43" t="s">
        <v>19867</v>
      </c>
      <c r="C3466" s="66" t="s">
        <v>4048</v>
      </c>
      <c r="D3466" s="66" t="s">
        <v>2496</v>
      </c>
      <c r="E3466" s="66" t="s">
        <v>24478</v>
      </c>
      <c r="F3466" s="307"/>
    </row>
    <row r="3467" spans="1:6" ht="30">
      <c r="A3467" s="66">
        <v>40981</v>
      </c>
      <c r="B3467" s="43" t="s">
        <v>19868</v>
      </c>
      <c r="C3467" s="66" t="s">
        <v>4059</v>
      </c>
      <c r="D3467" s="66" t="s">
        <v>2496</v>
      </c>
      <c r="E3467" s="66" t="s">
        <v>30179</v>
      </c>
      <c r="F3467" s="306"/>
    </row>
    <row r="3468" spans="1:6">
      <c r="A3468" s="66">
        <v>4254</v>
      </c>
      <c r="B3468" s="43" t="s">
        <v>19869</v>
      </c>
      <c r="C3468" s="66" t="s">
        <v>4048</v>
      </c>
      <c r="D3468" s="66" t="s">
        <v>2496</v>
      </c>
      <c r="E3468" s="66" t="s">
        <v>24670</v>
      </c>
      <c r="F3468" s="307"/>
    </row>
    <row r="3469" spans="1:6">
      <c r="A3469" s="66">
        <v>41036</v>
      </c>
      <c r="B3469" s="43" t="s">
        <v>19870</v>
      </c>
      <c r="C3469" s="66" t="s">
        <v>4059</v>
      </c>
      <c r="D3469" s="66" t="s">
        <v>2496</v>
      </c>
      <c r="E3469" s="66" t="s">
        <v>30180</v>
      </c>
      <c r="F3469" s="306"/>
    </row>
    <row r="3470" spans="1:6">
      <c r="A3470" s="66">
        <v>4251</v>
      </c>
      <c r="B3470" s="43" t="s">
        <v>19871</v>
      </c>
      <c r="C3470" s="66" t="s">
        <v>4048</v>
      </c>
      <c r="D3470" s="66" t="s">
        <v>2496</v>
      </c>
      <c r="E3470" s="66" t="s">
        <v>30101</v>
      </c>
      <c r="F3470" s="307"/>
    </row>
    <row r="3471" spans="1:6" ht="30">
      <c r="A3471" s="66">
        <v>40979</v>
      </c>
      <c r="B3471" s="43" t="s">
        <v>19872</v>
      </c>
      <c r="C3471" s="66" t="s">
        <v>4059</v>
      </c>
      <c r="D3471" s="66" t="s">
        <v>2496</v>
      </c>
      <c r="E3471" s="66" t="s">
        <v>30181</v>
      </c>
      <c r="F3471" s="306"/>
    </row>
    <row r="3472" spans="1:6" ht="30">
      <c r="A3472" s="66">
        <v>4230</v>
      </c>
      <c r="B3472" s="43" t="s">
        <v>19873</v>
      </c>
      <c r="C3472" s="66" t="s">
        <v>4048</v>
      </c>
      <c r="D3472" s="66" t="s">
        <v>2496</v>
      </c>
      <c r="E3472" s="66" t="s">
        <v>23656</v>
      </c>
      <c r="F3472" s="307"/>
    </row>
    <row r="3473" spans="1:6" ht="30">
      <c r="A3473" s="66">
        <v>40998</v>
      </c>
      <c r="B3473" s="43" t="s">
        <v>19874</v>
      </c>
      <c r="C3473" s="66" t="s">
        <v>4059</v>
      </c>
      <c r="D3473" s="66" t="s">
        <v>2496</v>
      </c>
      <c r="E3473" s="66" t="s">
        <v>30182</v>
      </c>
      <c r="F3473" s="306"/>
    </row>
    <row r="3474" spans="1:6">
      <c r="A3474" s="66">
        <v>4257</v>
      </c>
      <c r="B3474" s="43" t="s">
        <v>19875</v>
      </c>
      <c r="C3474" s="66" t="s">
        <v>4048</v>
      </c>
      <c r="D3474" s="66" t="s">
        <v>2496</v>
      </c>
      <c r="E3474" s="66" t="s">
        <v>9807</v>
      </c>
      <c r="F3474" s="307"/>
    </row>
    <row r="3475" spans="1:6" ht="30">
      <c r="A3475" s="66">
        <v>40982</v>
      </c>
      <c r="B3475" s="43" t="s">
        <v>19876</v>
      </c>
      <c r="C3475" s="66" t="s">
        <v>4059</v>
      </c>
      <c r="D3475" s="66" t="s">
        <v>2496</v>
      </c>
      <c r="E3475" s="66" t="s">
        <v>30183</v>
      </c>
      <c r="F3475" s="306"/>
    </row>
    <row r="3476" spans="1:6">
      <c r="A3476" s="66">
        <v>4240</v>
      </c>
      <c r="B3476" s="43" t="s">
        <v>19877</v>
      </c>
      <c r="C3476" s="66" t="s">
        <v>4048</v>
      </c>
      <c r="D3476" s="66" t="s">
        <v>2496</v>
      </c>
      <c r="E3476" s="66" t="s">
        <v>13931</v>
      </c>
      <c r="F3476" s="307"/>
    </row>
    <row r="3477" spans="1:6">
      <c r="A3477" s="66">
        <v>41026</v>
      </c>
      <c r="B3477" s="43" t="s">
        <v>19879</v>
      </c>
      <c r="C3477" s="66" t="s">
        <v>4059</v>
      </c>
      <c r="D3477" s="66" t="s">
        <v>2496</v>
      </c>
      <c r="E3477" s="66" t="s">
        <v>30184</v>
      </c>
      <c r="F3477" s="306"/>
    </row>
    <row r="3478" spans="1:6">
      <c r="A3478" s="66">
        <v>4239</v>
      </c>
      <c r="B3478" s="43" t="s">
        <v>19880</v>
      </c>
      <c r="C3478" s="66" t="s">
        <v>4048</v>
      </c>
      <c r="D3478" s="66" t="s">
        <v>2496</v>
      </c>
      <c r="E3478" s="66" t="s">
        <v>14538</v>
      </c>
      <c r="F3478" s="307"/>
    </row>
    <row r="3479" spans="1:6" ht="30">
      <c r="A3479" s="66">
        <v>41024</v>
      </c>
      <c r="B3479" s="43" t="s">
        <v>19881</v>
      </c>
      <c r="C3479" s="66" t="s">
        <v>4059</v>
      </c>
      <c r="D3479" s="66" t="s">
        <v>2496</v>
      </c>
      <c r="E3479" s="66" t="s">
        <v>30185</v>
      </c>
      <c r="F3479" s="306"/>
    </row>
    <row r="3480" spans="1:6">
      <c r="A3480" s="66">
        <v>4248</v>
      </c>
      <c r="B3480" s="43" t="s">
        <v>19882</v>
      </c>
      <c r="C3480" s="66" t="s">
        <v>4048</v>
      </c>
      <c r="D3480" s="66" t="s">
        <v>2496</v>
      </c>
      <c r="E3480" s="66" t="s">
        <v>22378</v>
      </c>
      <c r="F3480" s="307"/>
    </row>
    <row r="3481" spans="1:6" ht="30">
      <c r="A3481" s="66">
        <v>41033</v>
      </c>
      <c r="B3481" s="43" t="s">
        <v>19883</v>
      </c>
      <c r="C3481" s="66" t="s">
        <v>4059</v>
      </c>
      <c r="D3481" s="66" t="s">
        <v>2496</v>
      </c>
      <c r="E3481" s="66" t="s">
        <v>30186</v>
      </c>
      <c r="F3481" s="306"/>
    </row>
    <row r="3482" spans="1:6">
      <c r="A3482" s="66">
        <v>25959</v>
      </c>
      <c r="B3482" s="43" t="s">
        <v>19884</v>
      </c>
      <c r="C3482" s="66" t="s">
        <v>4048</v>
      </c>
      <c r="D3482" s="66" t="s">
        <v>2496</v>
      </c>
      <c r="E3482" s="66" t="s">
        <v>13994</v>
      </c>
      <c r="F3482" s="307"/>
    </row>
    <row r="3483" spans="1:6" ht="30">
      <c r="A3483" s="66">
        <v>41040</v>
      </c>
      <c r="B3483" s="43" t="s">
        <v>19885</v>
      </c>
      <c r="C3483" s="66" t="s">
        <v>4059</v>
      </c>
      <c r="D3483" s="66" t="s">
        <v>2496</v>
      </c>
      <c r="E3483" s="66" t="s">
        <v>30187</v>
      </c>
      <c r="F3483" s="306"/>
    </row>
    <row r="3484" spans="1:6">
      <c r="A3484" s="66">
        <v>4238</v>
      </c>
      <c r="B3484" s="43" t="s">
        <v>19886</v>
      </c>
      <c r="C3484" s="66" t="s">
        <v>4048</v>
      </c>
      <c r="D3484" s="66" t="s">
        <v>2496</v>
      </c>
      <c r="E3484" s="66" t="s">
        <v>14858</v>
      </c>
      <c r="F3484" s="307"/>
    </row>
    <row r="3485" spans="1:6" ht="30">
      <c r="A3485" s="66">
        <v>41012</v>
      </c>
      <c r="B3485" s="43" t="s">
        <v>19887</v>
      </c>
      <c r="C3485" s="66" t="s">
        <v>4059</v>
      </c>
      <c r="D3485" s="66" t="s">
        <v>2496</v>
      </c>
      <c r="E3485" s="66" t="s">
        <v>30188</v>
      </c>
      <c r="F3485" s="306"/>
    </row>
    <row r="3486" spans="1:6" ht="30">
      <c r="A3486" s="66">
        <v>4237</v>
      </c>
      <c r="B3486" s="43" t="s">
        <v>19888</v>
      </c>
      <c r="C3486" s="66" t="s">
        <v>4048</v>
      </c>
      <c r="D3486" s="66" t="s">
        <v>2496</v>
      </c>
      <c r="E3486" s="66" t="s">
        <v>27996</v>
      </c>
      <c r="F3486" s="307"/>
    </row>
    <row r="3487" spans="1:6" ht="30">
      <c r="A3487" s="66">
        <v>41002</v>
      </c>
      <c r="B3487" s="43" t="s">
        <v>19890</v>
      </c>
      <c r="C3487" s="66" t="s">
        <v>4059</v>
      </c>
      <c r="D3487" s="66" t="s">
        <v>2496</v>
      </c>
      <c r="E3487" s="66" t="s">
        <v>30189</v>
      </c>
      <c r="F3487" s="306"/>
    </row>
    <row r="3488" spans="1:6" ht="30">
      <c r="A3488" s="66">
        <v>4233</v>
      </c>
      <c r="B3488" s="43" t="s">
        <v>19891</v>
      </c>
      <c r="C3488" s="66" t="s">
        <v>4048</v>
      </c>
      <c r="D3488" s="66" t="s">
        <v>2496</v>
      </c>
      <c r="E3488" s="66" t="s">
        <v>9075</v>
      </c>
      <c r="F3488" s="307"/>
    </row>
    <row r="3489" spans="1:6" ht="30">
      <c r="A3489" s="66">
        <v>41001</v>
      </c>
      <c r="B3489" s="43" t="s">
        <v>19892</v>
      </c>
      <c r="C3489" s="66" t="s">
        <v>4059</v>
      </c>
      <c r="D3489" s="66" t="s">
        <v>2496</v>
      </c>
      <c r="E3489" s="66" t="s">
        <v>30190</v>
      </c>
      <c r="F3489" s="306"/>
    </row>
    <row r="3490" spans="1:6" ht="30">
      <c r="A3490" s="66">
        <v>2</v>
      </c>
      <c r="B3490" s="43" t="s">
        <v>19893</v>
      </c>
      <c r="C3490" s="66" t="s">
        <v>4053</v>
      </c>
      <c r="D3490" s="66" t="s">
        <v>2496</v>
      </c>
      <c r="E3490" s="66" t="s">
        <v>11176</v>
      </c>
      <c r="F3490" s="307"/>
    </row>
    <row r="3491" spans="1:6" ht="60">
      <c r="A3491" s="66">
        <v>36517</v>
      </c>
      <c r="B3491" s="43" t="s">
        <v>19894</v>
      </c>
      <c r="C3491" s="66" t="s">
        <v>4050</v>
      </c>
      <c r="D3491" s="66" t="s">
        <v>2496</v>
      </c>
      <c r="E3491" s="66" t="s">
        <v>30191</v>
      </c>
      <c r="F3491" s="306"/>
    </row>
    <row r="3492" spans="1:6" ht="60">
      <c r="A3492" s="66">
        <v>4262</v>
      </c>
      <c r="B3492" s="43" t="s">
        <v>19895</v>
      </c>
      <c r="C3492" s="66" t="s">
        <v>4050</v>
      </c>
      <c r="D3492" s="66" t="s">
        <v>4049</v>
      </c>
      <c r="E3492" s="66" t="s">
        <v>30192</v>
      </c>
      <c r="F3492" s="307"/>
    </row>
    <row r="3493" spans="1:6" ht="60">
      <c r="A3493" s="66">
        <v>4263</v>
      </c>
      <c r="B3493" s="43" t="s">
        <v>19896</v>
      </c>
      <c r="C3493" s="66" t="s">
        <v>4050</v>
      </c>
      <c r="D3493" s="66" t="s">
        <v>2496</v>
      </c>
      <c r="E3493" s="66" t="s">
        <v>30193</v>
      </c>
      <c r="F3493" s="306"/>
    </row>
    <row r="3494" spans="1:6" ht="60">
      <c r="A3494" s="66">
        <v>36518</v>
      </c>
      <c r="B3494" s="43" t="s">
        <v>19897</v>
      </c>
      <c r="C3494" s="66" t="s">
        <v>4050</v>
      </c>
      <c r="D3494" s="66" t="s">
        <v>2496</v>
      </c>
      <c r="E3494" s="66" t="s">
        <v>30194</v>
      </c>
      <c r="F3494" s="307"/>
    </row>
    <row r="3495" spans="1:6" ht="45">
      <c r="A3495" s="66">
        <v>14221</v>
      </c>
      <c r="B3495" s="43" t="s">
        <v>19898</v>
      </c>
      <c r="C3495" s="66" t="s">
        <v>4050</v>
      </c>
      <c r="D3495" s="66" t="s">
        <v>2496</v>
      </c>
      <c r="E3495" s="66" t="s">
        <v>30195</v>
      </c>
      <c r="F3495" s="306"/>
    </row>
    <row r="3496" spans="1:6">
      <c r="A3496" s="66">
        <v>38402</v>
      </c>
      <c r="B3496" s="43" t="s">
        <v>19899</v>
      </c>
      <c r="C3496" s="66" t="s">
        <v>4050</v>
      </c>
      <c r="D3496" s="66" t="s">
        <v>2496</v>
      </c>
      <c r="E3496" s="66" t="s">
        <v>14016</v>
      </c>
      <c r="F3496" s="307"/>
    </row>
    <row r="3497" spans="1:6" ht="30">
      <c r="A3497" s="66">
        <v>3412</v>
      </c>
      <c r="B3497" s="43" t="s">
        <v>19900</v>
      </c>
      <c r="C3497" s="66" t="s">
        <v>4051</v>
      </c>
      <c r="D3497" s="66" t="s">
        <v>2496</v>
      </c>
      <c r="E3497" s="66" t="s">
        <v>23524</v>
      </c>
      <c r="F3497" s="306"/>
    </row>
    <row r="3498" spans="1:6" ht="30">
      <c r="A3498" s="66">
        <v>3413</v>
      </c>
      <c r="B3498" s="43" t="s">
        <v>19901</v>
      </c>
      <c r="C3498" s="66" t="s">
        <v>4051</v>
      </c>
      <c r="D3498" s="66" t="s">
        <v>2496</v>
      </c>
      <c r="E3498" s="66" t="s">
        <v>29195</v>
      </c>
      <c r="F3498" s="307"/>
    </row>
    <row r="3499" spans="1:6" ht="30">
      <c r="A3499" s="66">
        <v>39744</v>
      </c>
      <c r="B3499" s="43" t="s">
        <v>19902</v>
      </c>
      <c r="C3499" s="66" t="s">
        <v>4051</v>
      </c>
      <c r="D3499" s="66" t="s">
        <v>2496</v>
      </c>
      <c r="E3499" s="66" t="s">
        <v>25028</v>
      </c>
      <c r="F3499" s="306"/>
    </row>
    <row r="3500" spans="1:6" ht="30">
      <c r="A3500" s="66">
        <v>39745</v>
      </c>
      <c r="B3500" s="43" t="s">
        <v>19903</v>
      </c>
      <c r="C3500" s="66" t="s">
        <v>4051</v>
      </c>
      <c r="D3500" s="66" t="s">
        <v>2496</v>
      </c>
      <c r="E3500" s="66" t="s">
        <v>23980</v>
      </c>
      <c r="F3500" s="307"/>
    </row>
    <row r="3501" spans="1:6" ht="45">
      <c r="A3501" s="66">
        <v>39637</v>
      </c>
      <c r="B3501" s="43" t="s">
        <v>19904</v>
      </c>
      <c r="C3501" s="66" t="s">
        <v>4051</v>
      </c>
      <c r="D3501" s="66" t="s">
        <v>2496</v>
      </c>
      <c r="E3501" s="66" t="s">
        <v>30196</v>
      </c>
      <c r="F3501" s="306"/>
    </row>
    <row r="3502" spans="1:6" ht="45">
      <c r="A3502" s="66">
        <v>39638</v>
      </c>
      <c r="B3502" s="43" t="s">
        <v>19905</v>
      </c>
      <c r="C3502" s="66" t="s">
        <v>4051</v>
      </c>
      <c r="D3502" s="66" t="s">
        <v>2496</v>
      </c>
      <c r="E3502" s="66" t="s">
        <v>30197</v>
      </c>
      <c r="F3502" s="307"/>
    </row>
    <row r="3503" spans="1:6" ht="45">
      <c r="A3503" s="66">
        <v>39639</v>
      </c>
      <c r="B3503" s="43" t="s">
        <v>19906</v>
      </c>
      <c r="C3503" s="66" t="s">
        <v>4051</v>
      </c>
      <c r="D3503" s="66" t="s">
        <v>2496</v>
      </c>
      <c r="E3503" s="66" t="s">
        <v>24618</v>
      </c>
      <c r="F3503" s="306"/>
    </row>
    <row r="3504" spans="1:6" ht="75">
      <c r="A3504" s="66">
        <v>39517</v>
      </c>
      <c r="B3504" s="43" t="s">
        <v>19907</v>
      </c>
      <c r="C3504" s="66" t="s">
        <v>4051</v>
      </c>
      <c r="D3504" s="66" t="s">
        <v>2496</v>
      </c>
      <c r="E3504" s="66" t="s">
        <v>30198</v>
      </c>
      <c r="F3504" s="307"/>
    </row>
    <row r="3505" spans="1:6" ht="75">
      <c r="A3505" s="66">
        <v>39518</v>
      </c>
      <c r="B3505" s="43" t="s">
        <v>19908</v>
      </c>
      <c r="C3505" s="66" t="s">
        <v>4051</v>
      </c>
      <c r="D3505" s="66" t="s">
        <v>2496</v>
      </c>
      <c r="E3505" s="66" t="s">
        <v>30199</v>
      </c>
      <c r="F3505" s="306"/>
    </row>
    <row r="3506" spans="1:6">
      <c r="A3506" s="66">
        <v>38366</v>
      </c>
      <c r="B3506" s="43" t="s">
        <v>19909</v>
      </c>
      <c r="C3506" s="66" t="s">
        <v>4051</v>
      </c>
      <c r="D3506" s="66" t="s">
        <v>2496</v>
      </c>
      <c r="E3506" s="66" t="s">
        <v>8353</v>
      </c>
      <c r="F3506" s="307"/>
    </row>
    <row r="3507" spans="1:6" ht="30">
      <c r="A3507" s="66">
        <v>11703</v>
      </c>
      <c r="B3507" s="43" t="s">
        <v>19910</v>
      </c>
      <c r="C3507" s="66" t="s">
        <v>4050</v>
      </c>
      <c r="D3507" s="66" t="s">
        <v>2496</v>
      </c>
      <c r="E3507" s="66" t="s">
        <v>24878</v>
      </c>
      <c r="F3507" s="306"/>
    </row>
    <row r="3508" spans="1:6" ht="30">
      <c r="A3508" s="66">
        <v>37400</v>
      </c>
      <c r="B3508" s="43" t="s">
        <v>19911</v>
      </c>
      <c r="C3508" s="66" t="s">
        <v>4050</v>
      </c>
      <c r="D3508" s="66" t="s">
        <v>2496</v>
      </c>
      <c r="E3508" s="66" t="s">
        <v>23995</v>
      </c>
      <c r="F3508" s="307"/>
    </row>
    <row r="3509" spans="1:6" ht="60">
      <c r="A3509" s="66">
        <v>25400</v>
      </c>
      <c r="B3509" s="43" t="s">
        <v>19912</v>
      </c>
      <c r="C3509" s="66" t="s">
        <v>4050</v>
      </c>
      <c r="D3509" s="66" t="s">
        <v>2496</v>
      </c>
      <c r="E3509" s="66" t="s">
        <v>30200</v>
      </c>
      <c r="F3509" s="306"/>
    </row>
    <row r="3510" spans="1:6" ht="45">
      <c r="A3510" s="66">
        <v>4272</v>
      </c>
      <c r="B3510" s="43" t="s">
        <v>19913</v>
      </c>
      <c r="C3510" s="66" t="s">
        <v>4050</v>
      </c>
      <c r="D3510" s="66" t="s">
        <v>2496</v>
      </c>
      <c r="E3510" s="66" t="s">
        <v>22684</v>
      </c>
      <c r="F3510" s="307"/>
    </row>
    <row r="3511" spans="1:6" ht="45">
      <c r="A3511" s="66">
        <v>4276</v>
      </c>
      <c r="B3511" s="43" t="s">
        <v>19914</v>
      </c>
      <c r="C3511" s="66" t="s">
        <v>4050</v>
      </c>
      <c r="D3511" s="66" t="s">
        <v>2496</v>
      </c>
      <c r="E3511" s="66" t="s">
        <v>22775</v>
      </c>
      <c r="F3511" s="306"/>
    </row>
    <row r="3512" spans="1:6" ht="45">
      <c r="A3512" s="66">
        <v>4273</v>
      </c>
      <c r="B3512" s="43" t="s">
        <v>19915</v>
      </c>
      <c r="C3512" s="66" t="s">
        <v>4050</v>
      </c>
      <c r="D3512" s="66" t="s">
        <v>2496</v>
      </c>
      <c r="E3512" s="66" t="s">
        <v>22776</v>
      </c>
      <c r="F3512" s="307"/>
    </row>
    <row r="3513" spans="1:6" ht="60">
      <c r="A3513" s="66">
        <v>4274</v>
      </c>
      <c r="B3513" s="43" t="s">
        <v>19916</v>
      </c>
      <c r="C3513" s="66" t="s">
        <v>4050</v>
      </c>
      <c r="D3513" s="66" t="s">
        <v>4049</v>
      </c>
      <c r="E3513" s="66" t="s">
        <v>22777</v>
      </c>
      <c r="F3513" s="306"/>
    </row>
    <row r="3514" spans="1:6" ht="75">
      <c r="A3514" s="66">
        <v>39438</v>
      </c>
      <c r="B3514" s="43" t="s">
        <v>19917</v>
      </c>
      <c r="C3514" s="66" t="s">
        <v>4050</v>
      </c>
      <c r="D3514" s="66" t="s">
        <v>2496</v>
      </c>
      <c r="E3514" s="66" t="s">
        <v>8847</v>
      </c>
      <c r="F3514" s="307"/>
    </row>
    <row r="3515" spans="1:6" ht="45">
      <c r="A3515" s="66">
        <v>11963</v>
      </c>
      <c r="B3515" s="43" t="s">
        <v>19918</v>
      </c>
      <c r="C3515" s="66" t="s">
        <v>4050</v>
      </c>
      <c r="D3515" s="66" t="s">
        <v>2496</v>
      </c>
      <c r="E3515" s="66" t="s">
        <v>7884</v>
      </c>
      <c r="F3515" s="306"/>
    </row>
    <row r="3516" spans="1:6" ht="45">
      <c r="A3516" s="66">
        <v>11964</v>
      </c>
      <c r="B3516" s="43" t="s">
        <v>19919</v>
      </c>
      <c r="C3516" s="66" t="s">
        <v>4050</v>
      </c>
      <c r="D3516" s="66" t="s">
        <v>2496</v>
      </c>
      <c r="E3516" s="66" t="s">
        <v>12132</v>
      </c>
      <c r="F3516" s="307"/>
    </row>
    <row r="3517" spans="1:6" ht="60">
      <c r="A3517" s="66">
        <v>4379</v>
      </c>
      <c r="B3517" s="43" t="s">
        <v>19920</v>
      </c>
      <c r="C3517" s="66" t="s">
        <v>4050</v>
      </c>
      <c r="D3517" s="66" t="s">
        <v>2496</v>
      </c>
      <c r="E3517" s="66" t="s">
        <v>8043</v>
      </c>
      <c r="F3517" s="306"/>
    </row>
    <row r="3518" spans="1:6" ht="45">
      <c r="A3518" s="66">
        <v>4377</v>
      </c>
      <c r="B3518" s="43" t="s">
        <v>19921</v>
      </c>
      <c r="C3518" s="66" t="s">
        <v>4050</v>
      </c>
      <c r="D3518" s="66" t="s">
        <v>2496</v>
      </c>
      <c r="E3518" s="66" t="s">
        <v>8245</v>
      </c>
      <c r="F3518" s="307"/>
    </row>
    <row r="3519" spans="1:6" ht="45">
      <c r="A3519" s="66">
        <v>4356</v>
      </c>
      <c r="B3519" s="43" t="s">
        <v>19922</v>
      </c>
      <c r="C3519" s="66" t="s">
        <v>4050</v>
      </c>
      <c r="D3519" s="66" t="s">
        <v>2496</v>
      </c>
      <c r="E3519" s="66" t="s">
        <v>8847</v>
      </c>
      <c r="F3519" s="306"/>
    </row>
    <row r="3520" spans="1:6" ht="60">
      <c r="A3520" s="66">
        <v>13246</v>
      </c>
      <c r="B3520" s="43" t="s">
        <v>19923</v>
      </c>
      <c r="C3520" s="66" t="s">
        <v>4050</v>
      </c>
      <c r="D3520" s="66" t="s">
        <v>2496</v>
      </c>
      <c r="E3520" s="66" t="s">
        <v>13716</v>
      </c>
      <c r="F3520" s="307"/>
    </row>
    <row r="3521" spans="1:6" ht="60">
      <c r="A3521" s="66">
        <v>4346</v>
      </c>
      <c r="B3521" s="43" t="s">
        <v>19924</v>
      </c>
      <c r="C3521" s="66" t="s">
        <v>4050</v>
      </c>
      <c r="D3521" s="66" t="s">
        <v>2496</v>
      </c>
      <c r="E3521" s="66" t="s">
        <v>8948</v>
      </c>
      <c r="F3521" s="306"/>
    </row>
    <row r="3522" spans="1:6" ht="60">
      <c r="A3522" s="66">
        <v>11955</v>
      </c>
      <c r="B3522" s="43" t="s">
        <v>19925</v>
      </c>
      <c r="C3522" s="66" t="s">
        <v>4050</v>
      </c>
      <c r="D3522" s="66" t="s">
        <v>2496</v>
      </c>
      <c r="E3522" s="66" t="s">
        <v>8971</v>
      </c>
      <c r="F3522" s="307"/>
    </row>
    <row r="3523" spans="1:6" ht="45">
      <c r="A3523" s="66">
        <v>11960</v>
      </c>
      <c r="B3523" s="43" t="s">
        <v>19926</v>
      </c>
      <c r="C3523" s="66" t="s">
        <v>4050</v>
      </c>
      <c r="D3523" s="66" t="s">
        <v>2496</v>
      </c>
      <c r="E3523" s="66" t="s">
        <v>8920</v>
      </c>
      <c r="F3523" s="306"/>
    </row>
    <row r="3524" spans="1:6" ht="45">
      <c r="A3524" s="66">
        <v>4333</v>
      </c>
      <c r="B3524" s="43" t="s">
        <v>19927</v>
      </c>
      <c r="C3524" s="66" t="s">
        <v>4050</v>
      </c>
      <c r="D3524" s="66" t="s">
        <v>2496</v>
      </c>
      <c r="E3524" s="66" t="s">
        <v>8847</v>
      </c>
      <c r="F3524" s="307"/>
    </row>
    <row r="3525" spans="1:6" ht="45">
      <c r="A3525" s="66">
        <v>4358</v>
      </c>
      <c r="B3525" s="43" t="s">
        <v>19928</v>
      </c>
      <c r="C3525" s="66" t="s">
        <v>4050</v>
      </c>
      <c r="D3525" s="66" t="s">
        <v>2496</v>
      </c>
      <c r="E3525" s="66" t="s">
        <v>12543</v>
      </c>
      <c r="F3525" s="306"/>
    </row>
    <row r="3526" spans="1:6" ht="45">
      <c r="A3526" s="66">
        <v>39435</v>
      </c>
      <c r="B3526" s="43" t="s">
        <v>19929</v>
      </c>
      <c r="C3526" s="66" t="s">
        <v>4050</v>
      </c>
      <c r="D3526" s="66" t="s">
        <v>2496</v>
      </c>
      <c r="E3526" s="66" t="s">
        <v>8190</v>
      </c>
      <c r="F3526" s="307"/>
    </row>
    <row r="3527" spans="1:6" ht="45">
      <c r="A3527" s="66">
        <v>39436</v>
      </c>
      <c r="B3527" s="43" t="s">
        <v>19930</v>
      </c>
      <c r="C3527" s="66" t="s">
        <v>4050</v>
      </c>
      <c r="D3527" s="66" t="s">
        <v>2496</v>
      </c>
      <c r="E3527" s="66" t="s">
        <v>8401</v>
      </c>
      <c r="F3527" s="306"/>
    </row>
    <row r="3528" spans="1:6" ht="45">
      <c r="A3528" s="66">
        <v>39437</v>
      </c>
      <c r="B3528" s="43" t="s">
        <v>19931</v>
      </c>
      <c r="C3528" s="66" t="s">
        <v>4050</v>
      </c>
      <c r="D3528" s="66" t="s">
        <v>2496</v>
      </c>
      <c r="E3528" s="66" t="s">
        <v>8018</v>
      </c>
      <c r="F3528" s="307"/>
    </row>
    <row r="3529" spans="1:6" ht="45">
      <c r="A3529" s="66">
        <v>39439</v>
      </c>
      <c r="B3529" s="43" t="s">
        <v>19932</v>
      </c>
      <c r="C3529" s="66" t="s">
        <v>4050</v>
      </c>
      <c r="D3529" s="66" t="s">
        <v>2496</v>
      </c>
      <c r="E3529" s="66" t="s">
        <v>8925</v>
      </c>
      <c r="F3529" s="306"/>
    </row>
    <row r="3530" spans="1:6" ht="45">
      <c r="A3530" s="66">
        <v>39440</v>
      </c>
      <c r="B3530" s="43" t="s">
        <v>19933</v>
      </c>
      <c r="C3530" s="66" t="s">
        <v>4050</v>
      </c>
      <c r="D3530" s="66" t="s">
        <v>2496</v>
      </c>
      <c r="E3530" s="66" t="s">
        <v>8409</v>
      </c>
      <c r="F3530" s="307"/>
    </row>
    <row r="3531" spans="1:6" ht="45">
      <c r="A3531" s="66">
        <v>39441</v>
      </c>
      <c r="B3531" s="43" t="s">
        <v>19934</v>
      </c>
      <c r="C3531" s="66" t="s">
        <v>4050</v>
      </c>
      <c r="D3531" s="66" t="s">
        <v>2496</v>
      </c>
      <c r="E3531" s="66" t="s">
        <v>8847</v>
      </c>
      <c r="F3531" s="306"/>
    </row>
    <row r="3532" spans="1:6" ht="45">
      <c r="A3532" s="66">
        <v>39442</v>
      </c>
      <c r="B3532" s="43" t="s">
        <v>19935</v>
      </c>
      <c r="C3532" s="66" t="s">
        <v>4050</v>
      </c>
      <c r="D3532" s="66" t="s">
        <v>2496</v>
      </c>
      <c r="E3532" s="66" t="s">
        <v>8245</v>
      </c>
      <c r="F3532" s="307"/>
    </row>
    <row r="3533" spans="1:6" ht="45">
      <c r="A3533" s="66">
        <v>39443</v>
      </c>
      <c r="B3533" s="43" t="s">
        <v>19936</v>
      </c>
      <c r="C3533" s="66" t="s">
        <v>4050</v>
      </c>
      <c r="D3533" s="66" t="s">
        <v>2496</v>
      </c>
      <c r="E3533" s="66" t="s">
        <v>8450</v>
      </c>
      <c r="F3533" s="306"/>
    </row>
    <row r="3534" spans="1:6" ht="45">
      <c r="A3534" s="66">
        <v>4329</v>
      </c>
      <c r="B3534" s="43" t="s">
        <v>19937</v>
      </c>
      <c r="C3534" s="66" t="s">
        <v>4050</v>
      </c>
      <c r="D3534" s="66" t="s">
        <v>4049</v>
      </c>
      <c r="E3534" s="66" t="s">
        <v>13842</v>
      </c>
      <c r="F3534" s="307"/>
    </row>
    <row r="3535" spans="1:6" ht="60">
      <c r="A3535" s="66">
        <v>4383</v>
      </c>
      <c r="B3535" s="43" t="s">
        <v>19938</v>
      </c>
      <c r="C3535" s="66" t="s">
        <v>4050</v>
      </c>
      <c r="D3535" s="66" t="s">
        <v>2496</v>
      </c>
      <c r="E3535" s="66" t="s">
        <v>24705</v>
      </c>
      <c r="F3535" s="306"/>
    </row>
    <row r="3536" spans="1:6" ht="60">
      <c r="A3536" s="66">
        <v>4344</v>
      </c>
      <c r="B3536" s="43" t="s">
        <v>19939</v>
      </c>
      <c r="C3536" s="66" t="s">
        <v>4050</v>
      </c>
      <c r="D3536" s="66" t="s">
        <v>2496</v>
      </c>
      <c r="E3536" s="66" t="s">
        <v>23965</v>
      </c>
      <c r="F3536" s="307"/>
    </row>
    <row r="3537" spans="1:6" ht="45">
      <c r="A3537" s="66">
        <v>436</v>
      </c>
      <c r="B3537" s="43" t="s">
        <v>19940</v>
      </c>
      <c r="C3537" s="66" t="s">
        <v>4050</v>
      </c>
      <c r="D3537" s="66" t="s">
        <v>2496</v>
      </c>
      <c r="E3537" s="66" t="s">
        <v>14353</v>
      </c>
      <c r="F3537" s="306"/>
    </row>
    <row r="3538" spans="1:6" ht="45">
      <c r="A3538" s="66">
        <v>442</v>
      </c>
      <c r="B3538" s="43" t="s">
        <v>19941</v>
      </c>
      <c r="C3538" s="66" t="s">
        <v>4050</v>
      </c>
      <c r="D3538" s="66" t="s">
        <v>2496</v>
      </c>
      <c r="E3538" s="66" t="s">
        <v>8799</v>
      </c>
      <c r="F3538" s="307"/>
    </row>
    <row r="3539" spans="1:6" ht="45">
      <c r="A3539" s="66">
        <v>11953</v>
      </c>
      <c r="B3539" s="43" t="s">
        <v>19942</v>
      </c>
      <c r="C3539" s="66" t="s">
        <v>4050</v>
      </c>
      <c r="D3539" s="66" t="s">
        <v>2496</v>
      </c>
      <c r="E3539" s="66" t="s">
        <v>8643</v>
      </c>
      <c r="F3539" s="306"/>
    </row>
    <row r="3540" spans="1:6" ht="45">
      <c r="A3540" s="66">
        <v>4335</v>
      </c>
      <c r="B3540" s="43" t="s">
        <v>19943</v>
      </c>
      <c r="C3540" s="66" t="s">
        <v>4050</v>
      </c>
      <c r="D3540" s="66" t="s">
        <v>2496</v>
      </c>
      <c r="E3540" s="66" t="s">
        <v>13861</v>
      </c>
      <c r="F3540" s="307"/>
    </row>
    <row r="3541" spans="1:6" ht="45">
      <c r="A3541" s="66">
        <v>4334</v>
      </c>
      <c r="B3541" s="43" t="s">
        <v>19944</v>
      </c>
      <c r="C3541" s="66" t="s">
        <v>4050</v>
      </c>
      <c r="D3541" s="66" t="s">
        <v>2496</v>
      </c>
      <c r="E3541" s="66" t="s">
        <v>14004</v>
      </c>
      <c r="F3541" s="306"/>
    </row>
    <row r="3542" spans="1:6" ht="45">
      <c r="A3542" s="66">
        <v>4343</v>
      </c>
      <c r="B3542" s="43" t="s">
        <v>19945</v>
      </c>
      <c r="C3542" s="66" t="s">
        <v>4050</v>
      </c>
      <c r="D3542" s="66" t="s">
        <v>2496</v>
      </c>
      <c r="E3542" s="66" t="s">
        <v>7955</v>
      </c>
      <c r="F3542" s="307"/>
    </row>
    <row r="3543" spans="1:6" ht="45">
      <c r="A3543" s="66">
        <v>430</v>
      </c>
      <c r="B3543" s="43" t="s">
        <v>19946</v>
      </c>
      <c r="C3543" s="66" t="s">
        <v>4050</v>
      </c>
      <c r="D3543" s="66" t="s">
        <v>2496</v>
      </c>
      <c r="E3543" s="66" t="s">
        <v>9875</v>
      </c>
      <c r="F3543" s="306"/>
    </row>
    <row r="3544" spans="1:6" ht="45">
      <c r="A3544" s="66">
        <v>441</v>
      </c>
      <c r="B3544" s="43" t="s">
        <v>19947</v>
      </c>
      <c r="C3544" s="66" t="s">
        <v>4050</v>
      </c>
      <c r="D3544" s="66" t="s">
        <v>2496</v>
      </c>
      <c r="E3544" s="66" t="s">
        <v>8659</v>
      </c>
      <c r="F3544" s="307"/>
    </row>
    <row r="3545" spans="1:6" ht="45">
      <c r="A3545" s="66">
        <v>431</v>
      </c>
      <c r="B3545" s="43" t="s">
        <v>19948</v>
      </c>
      <c r="C3545" s="66" t="s">
        <v>4050</v>
      </c>
      <c r="D3545" s="66" t="s">
        <v>2496</v>
      </c>
      <c r="E3545" s="66" t="s">
        <v>8545</v>
      </c>
      <c r="F3545" s="306"/>
    </row>
    <row r="3546" spans="1:6" ht="45">
      <c r="A3546" s="66">
        <v>432</v>
      </c>
      <c r="B3546" s="43" t="s">
        <v>19949</v>
      </c>
      <c r="C3546" s="66" t="s">
        <v>4050</v>
      </c>
      <c r="D3546" s="66" t="s">
        <v>2496</v>
      </c>
      <c r="E3546" s="66" t="s">
        <v>14128</v>
      </c>
      <c r="F3546" s="307"/>
    </row>
    <row r="3547" spans="1:6" ht="45">
      <c r="A3547" s="66">
        <v>429</v>
      </c>
      <c r="B3547" s="43" t="s">
        <v>19950</v>
      </c>
      <c r="C3547" s="66" t="s">
        <v>4050</v>
      </c>
      <c r="D3547" s="66" t="s">
        <v>2496</v>
      </c>
      <c r="E3547" s="66" t="s">
        <v>11202</v>
      </c>
      <c r="F3547" s="306"/>
    </row>
    <row r="3548" spans="1:6" ht="45">
      <c r="A3548" s="66">
        <v>439</v>
      </c>
      <c r="B3548" s="43" t="s">
        <v>19951</v>
      </c>
      <c r="C3548" s="66" t="s">
        <v>4050</v>
      </c>
      <c r="D3548" s="66" t="s">
        <v>2496</v>
      </c>
      <c r="E3548" s="66" t="s">
        <v>27573</v>
      </c>
      <c r="F3548" s="307"/>
    </row>
    <row r="3549" spans="1:6" ht="45">
      <c r="A3549" s="66">
        <v>433</v>
      </c>
      <c r="B3549" s="43" t="s">
        <v>19952</v>
      </c>
      <c r="C3549" s="66" t="s">
        <v>4050</v>
      </c>
      <c r="D3549" s="66" t="s">
        <v>2496</v>
      </c>
      <c r="E3549" s="66" t="s">
        <v>11805</v>
      </c>
      <c r="F3549" s="306"/>
    </row>
    <row r="3550" spans="1:6" ht="45">
      <c r="A3550" s="66">
        <v>437</v>
      </c>
      <c r="B3550" s="43" t="s">
        <v>19953</v>
      </c>
      <c r="C3550" s="66" t="s">
        <v>4050</v>
      </c>
      <c r="D3550" s="66" t="s">
        <v>2496</v>
      </c>
      <c r="E3550" s="66" t="s">
        <v>28040</v>
      </c>
      <c r="F3550" s="307"/>
    </row>
    <row r="3551" spans="1:6" ht="45">
      <c r="A3551" s="66">
        <v>11790</v>
      </c>
      <c r="B3551" s="43" t="s">
        <v>19954</v>
      </c>
      <c r="C3551" s="66" t="s">
        <v>4050</v>
      </c>
      <c r="D3551" s="66" t="s">
        <v>2496</v>
      </c>
      <c r="E3551" s="66" t="s">
        <v>14015</v>
      </c>
      <c r="F3551" s="306"/>
    </row>
    <row r="3552" spans="1:6" ht="60">
      <c r="A3552" s="66">
        <v>428</v>
      </c>
      <c r="B3552" s="43" t="s">
        <v>19955</v>
      </c>
      <c r="C3552" s="66" t="s">
        <v>4050</v>
      </c>
      <c r="D3552" s="66" t="s">
        <v>4049</v>
      </c>
      <c r="E3552" s="66" t="s">
        <v>24349</v>
      </c>
      <c r="F3552" s="307"/>
    </row>
    <row r="3553" spans="1:6" ht="60">
      <c r="A3553" s="66">
        <v>4384</v>
      </c>
      <c r="B3553" s="43" t="s">
        <v>19956</v>
      </c>
      <c r="C3553" s="66" t="s">
        <v>4050</v>
      </c>
      <c r="D3553" s="66" t="s">
        <v>2496</v>
      </c>
      <c r="E3553" s="66" t="s">
        <v>10618</v>
      </c>
      <c r="F3553" s="306"/>
    </row>
    <row r="3554" spans="1:6" ht="60">
      <c r="A3554" s="66">
        <v>4351</v>
      </c>
      <c r="B3554" s="43" t="s">
        <v>19957</v>
      </c>
      <c r="C3554" s="66" t="s">
        <v>4050</v>
      </c>
      <c r="D3554" s="66" t="s">
        <v>2496</v>
      </c>
      <c r="E3554" s="66" t="s">
        <v>23678</v>
      </c>
      <c r="F3554" s="307"/>
    </row>
    <row r="3555" spans="1:6" ht="30">
      <c r="A3555" s="66">
        <v>11054</v>
      </c>
      <c r="B3555" s="43" t="s">
        <v>19958</v>
      </c>
      <c r="C3555" s="66" t="s">
        <v>4050</v>
      </c>
      <c r="D3555" s="66" t="s">
        <v>2496</v>
      </c>
      <c r="E3555" s="66" t="s">
        <v>8043</v>
      </c>
      <c r="F3555" s="306"/>
    </row>
    <row r="3556" spans="1:6" ht="30">
      <c r="A3556" s="66">
        <v>11055</v>
      </c>
      <c r="B3556" s="43" t="s">
        <v>19959</v>
      </c>
      <c r="C3556" s="66" t="s">
        <v>4050</v>
      </c>
      <c r="D3556" s="66" t="s">
        <v>2496</v>
      </c>
      <c r="E3556" s="66" t="s">
        <v>8394</v>
      </c>
      <c r="F3556" s="307"/>
    </row>
    <row r="3557" spans="1:6" ht="30">
      <c r="A3557" s="66">
        <v>11056</v>
      </c>
      <c r="B3557" s="43" t="s">
        <v>19960</v>
      </c>
      <c r="C3557" s="66" t="s">
        <v>4050</v>
      </c>
      <c r="D3557" s="66" t="s">
        <v>2496</v>
      </c>
      <c r="E3557" s="66" t="s">
        <v>8394</v>
      </c>
      <c r="F3557" s="306"/>
    </row>
    <row r="3558" spans="1:6" ht="30">
      <c r="A3558" s="66">
        <v>11057</v>
      </c>
      <c r="B3558" s="43" t="s">
        <v>19961</v>
      </c>
      <c r="C3558" s="66" t="s">
        <v>4050</v>
      </c>
      <c r="D3558" s="66" t="s">
        <v>2496</v>
      </c>
      <c r="E3558" s="66" t="s">
        <v>8245</v>
      </c>
      <c r="F3558" s="307"/>
    </row>
    <row r="3559" spans="1:6" ht="30">
      <c r="A3559" s="66">
        <v>11059</v>
      </c>
      <c r="B3559" s="43" t="s">
        <v>19962</v>
      </c>
      <c r="C3559" s="66" t="s">
        <v>4050</v>
      </c>
      <c r="D3559" s="66" t="s">
        <v>2496</v>
      </c>
      <c r="E3559" s="66" t="s">
        <v>8112</v>
      </c>
      <c r="F3559" s="306"/>
    </row>
    <row r="3560" spans="1:6" ht="30">
      <c r="A3560" s="66">
        <v>11058</v>
      </c>
      <c r="B3560" s="43" t="s">
        <v>19963</v>
      </c>
      <c r="C3560" s="66" t="s">
        <v>4050</v>
      </c>
      <c r="D3560" s="66" t="s">
        <v>2496</v>
      </c>
      <c r="E3560" s="66" t="s">
        <v>8151</v>
      </c>
      <c r="F3560" s="307"/>
    </row>
    <row r="3561" spans="1:6" ht="30">
      <c r="A3561" s="66">
        <v>4380</v>
      </c>
      <c r="B3561" s="43" t="s">
        <v>19964</v>
      </c>
      <c r="C3561" s="66" t="s">
        <v>4050</v>
      </c>
      <c r="D3561" s="66" t="s">
        <v>2496</v>
      </c>
      <c r="E3561" s="66" t="s">
        <v>8860</v>
      </c>
      <c r="F3561" s="306"/>
    </row>
    <row r="3562" spans="1:6" ht="45">
      <c r="A3562" s="66">
        <v>4299</v>
      </c>
      <c r="B3562" s="43" t="s">
        <v>19965</v>
      </c>
      <c r="C3562" s="66" t="s">
        <v>4050</v>
      </c>
      <c r="D3562" s="66" t="s">
        <v>4049</v>
      </c>
      <c r="E3562" s="66" t="s">
        <v>13755</v>
      </c>
      <c r="F3562" s="307"/>
    </row>
    <row r="3563" spans="1:6" ht="45">
      <c r="A3563" s="66">
        <v>4304</v>
      </c>
      <c r="B3563" s="43" t="s">
        <v>19966</v>
      </c>
      <c r="C3563" s="66" t="s">
        <v>4050</v>
      </c>
      <c r="D3563" s="66" t="s">
        <v>2496</v>
      </c>
      <c r="E3563" s="66" t="s">
        <v>8562</v>
      </c>
      <c r="F3563" s="306"/>
    </row>
    <row r="3564" spans="1:6" ht="45">
      <c r="A3564" s="66">
        <v>4305</v>
      </c>
      <c r="B3564" s="43" t="s">
        <v>19967</v>
      </c>
      <c r="C3564" s="66" t="s">
        <v>4050</v>
      </c>
      <c r="D3564" s="66" t="s">
        <v>2496</v>
      </c>
      <c r="E3564" s="66" t="s">
        <v>13700</v>
      </c>
      <c r="F3564" s="307"/>
    </row>
    <row r="3565" spans="1:6" ht="45">
      <c r="A3565" s="66">
        <v>4306</v>
      </c>
      <c r="B3565" s="43" t="s">
        <v>19968</v>
      </c>
      <c r="C3565" s="66" t="s">
        <v>4050</v>
      </c>
      <c r="D3565" s="66" t="s">
        <v>2496</v>
      </c>
      <c r="E3565" s="66" t="s">
        <v>13707</v>
      </c>
      <c r="F3565" s="306"/>
    </row>
    <row r="3566" spans="1:6" ht="45">
      <c r="A3566" s="66">
        <v>4308</v>
      </c>
      <c r="B3566" s="43" t="s">
        <v>19969</v>
      </c>
      <c r="C3566" s="66" t="s">
        <v>4050</v>
      </c>
      <c r="D3566" s="66" t="s">
        <v>2496</v>
      </c>
      <c r="E3566" s="66" t="s">
        <v>10884</v>
      </c>
      <c r="F3566" s="307"/>
    </row>
    <row r="3567" spans="1:6" ht="45">
      <c r="A3567" s="66">
        <v>4302</v>
      </c>
      <c r="B3567" s="43" t="s">
        <v>19970</v>
      </c>
      <c r="C3567" s="66" t="s">
        <v>4050</v>
      </c>
      <c r="D3567" s="66" t="s">
        <v>2496</v>
      </c>
      <c r="E3567" s="66" t="s">
        <v>8653</v>
      </c>
      <c r="F3567" s="306"/>
    </row>
    <row r="3568" spans="1:6" ht="45">
      <c r="A3568" s="66">
        <v>4300</v>
      </c>
      <c r="B3568" s="43" t="s">
        <v>19971</v>
      </c>
      <c r="C3568" s="66" t="s">
        <v>4050</v>
      </c>
      <c r="D3568" s="66" t="s">
        <v>2496</v>
      </c>
      <c r="E3568" s="66" t="s">
        <v>13230</v>
      </c>
      <c r="F3568" s="307"/>
    </row>
    <row r="3569" spans="1:6" ht="45">
      <c r="A3569" s="66">
        <v>4301</v>
      </c>
      <c r="B3569" s="43" t="s">
        <v>19972</v>
      </c>
      <c r="C3569" s="66" t="s">
        <v>4050</v>
      </c>
      <c r="D3569" s="66" t="s">
        <v>2496</v>
      </c>
      <c r="E3569" s="66" t="s">
        <v>8485</v>
      </c>
      <c r="F3569" s="306"/>
    </row>
    <row r="3570" spans="1:6" ht="45">
      <c r="A3570" s="66">
        <v>4320</v>
      </c>
      <c r="B3570" s="43" t="s">
        <v>19973</v>
      </c>
      <c r="C3570" s="66" t="s">
        <v>4050</v>
      </c>
      <c r="D3570" s="66" t="s">
        <v>2496</v>
      </c>
      <c r="E3570" s="66" t="s">
        <v>12652</v>
      </c>
      <c r="F3570" s="307"/>
    </row>
    <row r="3571" spans="1:6" ht="45">
      <c r="A3571" s="66">
        <v>4318</v>
      </c>
      <c r="B3571" s="43" t="s">
        <v>19974</v>
      </c>
      <c r="C3571" s="66" t="s">
        <v>4050</v>
      </c>
      <c r="D3571" s="66" t="s">
        <v>2496</v>
      </c>
      <c r="E3571" s="66" t="s">
        <v>8817</v>
      </c>
      <c r="F3571" s="306"/>
    </row>
    <row r="3572" spans="1:6" ht="30">
      <c r="A3572" s="66">
        <v>40547</v>
      </c>
      <c r="B3572" s="43" t="s">
        <v>30201</v>
      </c>
      <c r="C3572" s="66" t="s">
        <v>4069</v>
      </c>
      <c r="D3572" s="66" t="s">
        <v>2496</v>
      </c>
      <c r="E3572" s="66" t="s">
        <v>27624</v>
      </c>
      <c r="F3572" s="307"/>
    </row>
    <row r="3573" spans="1:6" ht="45">
      <c r="A3573" s="66">
        <v>11962</v>
      </c>
      <c r="B3573" s="43" t="s">
        <v>19975</v>
      </c>
      <c r="C3573" s="66" t="s">
        <v>4050</v>
      </c>
      <c r="D3573" s="66" t="s">
        <v>2496</v>
      </c>
      <c r="E3573" s="66" t="s">
        <v>8018</v>
      </c>
      <c r="F3573" s="306"/>
    </row>
    <row r="3574" spans="1:6" ht="45">
      <c r="A3574" s="66">
        <v>4332</v>
      </c>
      <c r="B3574" s="43" t="s">
        <v>19976</v>
      </c>
      <c r="C3574" s="66" t="s">
        <v>4050</v>
      </c>
      <c r="D3574" s="66" t="s">
        <v>2496</v>
      </c>
      <c r="E3574" s="66" t="s">
        <v>13233</v>
      </c>
      <c r="F3574" s="307"/>
    </row>
    <row r="3575" spans="1:6" ht="45">
      <c r="A3575" s="66">
        <v>4331</v>
      </c>
      <c r="B3575" s="43" t="s">
        <v>19977</v>
      </c>
      <c r="C3575" s="66" t="s">
        <v>4050</v>
      </c>
      <c r="D3575" s="66" t="s">
        <v>2496</v>
      </c>
      <c r="E3575" s="66" t="s">
        <v>8105</v>
      </c>
      <c r="F3575" s="306"/>
    </row>
    <row r="3576" spans="1:6" ht="60">
      <c r="A3576" s="66">
        <v>4336</v>
      </c>
      <c r="B3576" s="43" t="s">
        <v>19978</v>
      </c>
      <c r="C3576" s="66" t="s">
        <v>4050</v>
      </c>
      <c r="D3576" s="66" t="s">
        <v>2496</v>
      </c>
      <c r="E3576" s="66" t="s">
        <v>8618</v>
      </c>
      <c r="F3576" s="307"/>
    </row>
    <row r="3577" spans="1:6" ht="45">
      <c r="A3577" s="66">
        <v>13294</v>
      </c>
      <c r="B3577" s="43" t="s">
        <v>19979</v>
      </c>
      <c r="C3577" s="66" t="s">
        <v>4050</v>
      </c>
      <c r="D3577" s="66" t="s">
        <v>2496</v>
      </c>
      <c r="E3577" s="66" t="s">
        <v>13448</v>
      </c>
      <c r="F3577" s="306"/>
    </row>
    <row r="3578" spans="1:6" ht="45">
      <c r="A3578" s="66">
        <v>11948</v>
      </c>
      <c r="B3578" s="43" t="s">
        <v>19980</v>
      </c>
      <c r="C3578" s="66" t="s">
        <v>4050</v>
      </c>
      <c r="D3578" s="66" t="s">
        <v>2496</v>
      </c>
      <c r="E3578" s="66" t="s">
        <v>8765</v>
      </c>
      <c r="F3578" s="307"/>
    </row>
    <row r="3579" spans="1:6" ht="45">
      <c r="A3579" s="66">
        <v>4382</v>
      </c>
      <c r="B3579" s="43" t="s">
        <v>19981</v>
      </c>
      <c r="C3579" s="66" t="s">
        <v>4050</v>
      </c>
      <c r="D3579" s="66" t="s">
        <v>2496</v>
      </c>
      <c r="E3579" s="66" t="s">
        <v>8698</v>
      </c>
      <c r="F3579" s="306"/>
    </row>
    <row r="3580" spans="1:6" ht="45">
      <c r="A3580" s="66">
        <v>4354</v>
      </c>
      <c r="B3580" s="43" t="s">
        <v>19982</v>
      </c>
      <c r="C3580" s="66" t="s">
        <v>4050</v>
      </c>
      <c r="D3580" s="66" t="s">
        <v>2496</v>
      </c>
      <c r="E3580" s="66" t="s">
        <v>24434</v>
      </c>
      <c r="F3580" s="307"/>
    </row>
    <row r="3581" spans="1:6" ht="45">
      <c r="A3581" s="66">
        <v>40839</v>
      </c>
      <c r="B3581" s="43" t="s">
        <v>19983</v>
      </c>
      <c r="C3581" s="66" t="s">
        <v>4069</v>
      </c>
      <c r="D3581" s="66" t="s">
        <v>2496</v>
      </c>
      <c r="E3581" s="66" t="s">
        <v>14559</v>
      </c>
      <c r="F3581" s="306"/>
    </row>
    <row r="3582" spans="1:6" ht="45">
      <c r="A3582" s="66">
        <v>40552</v>
      </c>
      <c r="B3582" s="43" t="s">
        <v>19984</v>
      </c>
      <c r="C3582" s="66" t="s">
        <v>4069</v>
      </c>
      <c r="D3582" s="66" t="s">
        <v>2496</v>
      </c>
      <c r="E3582" s="66" t="s">
        <v>27356</v>
      </c>
      <c r="F3582" s="307"/>
    </row>
    <row r="3583" spans="1:6" ht="45">
      <c r="A3583" s="66">
        <v>40549</v>
      </c>
      <c r="B3583" s="43" t="s">
        <v>19985</v>
      </c>
      <c r="C3583" s="66" t="s">
        <v>4069</v>
      </c>
      <c r="D3583" s="66" t="s">
        <v>2496</v>
      </c>
      <c r="E3583" s="66" t="s">
        <v>30202</v>
      </c>
      <c r="F3583" s="306"/>
    </row>
    <row r="3584" spans="1:6" ht="45">
      <c r="A3584" s="66">
        <v>4385</v>
      </c>
      <c r="B3584" s="43" t="s">
        <v>19986</v>
      </c>
      <c r="C3584" s="66" t="s">
        <v>4063</v>
      </c>
      <c r="D3584" s="66" t="s">
        <v>4052</v>
      </c>
      <c r="E3584" s="66" t="s">
        <v>30203</v>
      </c>
      <c r="F3584" s="307"/>
    </row>
    <row r="3585" spans="1:6">
      <c r="A3585" s="66">
        <v>38397</v>
      </c>
      <c r="B3585" s="43" t="s">
        <v>19987</v>
      </c>
      <c r="C3585" s="66" t="s">
        <v>4055</v>
      </c>
      <c r="D3585" s="66" t="s">
        <v>2496</v>
      </c>
      <c r="E3585" s="66" t="s">
        <v>13873</v>
      </c>
      <c r="F3585" s="306"/>
    </row>
    <row r="3586" spans="1:6" ht="60">
      <c r="A3586" s="66">
        <v>20078</v>
      </c>
      <c r="B3586" s="43" t="s">
        <v>19988</v>
      </c>
      <c r="C3586" s="66" t="s">
        <v>4050</v>
      </c>
      <c r="D3586" s="66" t="s">
        <v>2496</v>
      </c>
      <c r="E3586" s="66" t="s">
        <v>10980</v>
      </c>
      <c r="F3586" s="307"/>
    </row>
    <row r="3587" spans="1:6" ht="60">
      <c r="A3587" s="66">
        <v>20079</v>
      </c>
      <c r="B3587" s="43" t="s">
        <v>19989</v>
      </c>
      <c r="C3587" s="66" t="s">
        <v>4050</v>
      </c>
      <c r="D3587" s="66" t="s">
        <v>2496</v>
      </c>
      <c r="E3587" s="66" t="s">
        <v>30204</v>
      </c>
      <c r="F3587" s="306"/>
    </row>
    <row r="3588" spans="1:6" ht="30">
      <c r="A3588" s="66">
        <v>39897</v>
      </c>
      <c r="B3588" s="43" t="s">
        <v>19990</v>
      </c>
      <c r="C3588" s="66" t="s">
        <v>4050</v>
      </c>
      <c r="D3588" s="66" t="s">
        <v>4052</v>
      </c>
      <c r="E3588" s="66" t="s">
        <v>27016</v>
      </c>
      <c r="F3588" s="307"/>
    </row>
    <row r="3589" spans="1:6" ht="30">
      <c r="A3589" s="66">
        <v>118</v>
      </c>
      <c r="B3589" s="43" t="s">
        <v>19991</v>
      </c>
      <c r="C3589" s="66" t="s">
        <v>4050</v>
      </c>
      <c r="D3589" s="66" t="s">
        <v>2496</v>
      </c>
      <c r="E3589" s="66" t="s">
        <v>30205</v>
      </c>
      <c r="F3589" s="306"/>
    </row>
    <row r="3590" spans="1:6" ht="45">
      <c r="A3590" s="66">
        <v>4396</v>
      </c>
      <c r="B3590" s="43" t="s">
        <v>19992</v>
      </c>
      <c r="C3590" s="66" t="s">
        <v>4051</v>
      </c>
      <c r="D3590" s="66" t="s">
        <v>4049</v>
      </c>
      <c r="E3590" s="66" t="s">
        <v>30206</v>
      </c>
      <c r="F3590" s="307"/>
    </row>
    <row r="3591" spans="1:6" ht="30">
      <c r="A3591" s="66">
        <v>36881</v>
      </c>
      <c r="B3591" s="43" t="s">
        <v>19993</v>
      </c>
      <c r="C3591" s="66" t="s">
        <v>4051</v>
      </c>
      <c r="D3591" s="66" t="s">
        <v>2496</v>
      </c>
      <c r="E3591" s="66" t="s">
        <v>25179</v>
      </c>
      <c r="F3591" s="306"/>
    </row>
    <row r="3592" spans="1:6" ht="45">
      <c r="A3592" s="66">
        <v>36882</v>
      </c>
      <c r="B3592" s="43" t="s">
        <v>19994</v>
      </c>
      <c r="C3592" s="66" t="s">
        <v>4051</v>
      </c>
      <c r="D3592" s="66" t="s">
        <v>2496</v>
      </c>
      <c r="E3592" s="66" t="s">
        <v>30207</v>
      </c>
      <c r="F3592" s="307"/>
    </row>
    <row r="3593" spans="1:6" ht="45">
      <c r="A3593" s="66">
        <v>4397</v>
      </c>
      <c r="B3593" s="43" t="s">
        <v>19995</v>
      </c>
      <c r="C3593" s="66" t="s">
        <v>4051</v>
      </c>
      <c r="D3593" s="66" t="s">
        <v>2496</v>
      </c>
      <c r="E3593" s="66" t="s">
        <v>30208</v>
      </c>
      <c r="F3593" s="306"/>
    </row>
    <row r="3594" spans="1:6" ht="45">
      <c r="A3594" s="66">
        <v>34754</v>
      </c>
      <c r="B3594" s="43" t="s">
        <v>19996</v>
      </c>
      <c r="C3594" s="66" t="s">
        <v>4051</v>
      </c>
      <c r="D3594" s="66" t="s">
        <v>2496</v>
      </c>
      <c r="E3594" s="66" t="s">
        <v>30209</v>
      </c>
      <c r="F3594" s="307"/>
    </row>
    <row r="3595" spans="1:6" ht="75">
      <c r="A3595" s="66">
        <v>25962</v>
      </c>
      <c r="B3595" s="43" t="s">
        <v>19997</v>
      </c>
      <c r="C3595" s="66" t="s">
        <v>4051</v>
      </c>
      <c r="D3595" s="66" t="s">
        <v>2496</v>
      </c>
      <c r="E3595" s="66" t="s">
        <v>30210</v>
      </c>
      <c r="F3595" s="306"/>
    </row>
    <row r="3596" spans="1:6" ht="60">
      <c r="A3596" s="66">
        <v>34752</v>
      </c>
      <c r="B3596" s="43" t="s">
        <v>19998</v>
      </c>
      <c r="C3596" s="66" t="s">
        <v>4051</v>
      </c>
      <c r="D3596" s="66" t="s">
        <v>2496</v>
      </c>
      <c r="E3596" s="66" t="s">
        <v>30211</v>
      </c>
      <c r="F3596" s="307"/>
    </row>
    <row r="3597" spans="1:6">
      <c r="A3597" s="66">
        <v>4751</v>
      </c>
      <c r="B3597" s="43" t="s">
        <v>201</v>
      </c>
      <c r="C3597" s="66" t="s">
        <v>4048</v>
      </c>
      <c r="D3597" s="66" t="s">
        <v>2496</v>
      </c>
      <c r="E3597" s="66" t="s">
        <v>11062</v>
      </c>
      <c r="F3597" s="306"/>
    </row>
    <row r="3598" spans="1:6">
      <c r="A3598" s="66">
        <v>41066</v>
      </c>
      <c r="B3598" s="43" t="s">
        <v>19999</v>
      </c>
      <c r="C3598" s="66" t="s">
        <v>4059</v>
      </c>
      <c r="D3598" s="66" t="s">
        <v>2496</v>
      </c>
      <c r="E3598" s="66" t="s">
        <v>30212</v>
      </c>
      <c r="F3598" s="307"/>
    </row>
    <row r="3599" spans="1:6" ht="30">
      <c r="A3599" s="66">
        <v>39604</v>
      </c>
      <c r="B3599" s="43" t="s">
        <v>20000</v>
      </c>
      <c r="C3599" s="66" t="s">
        <v>4050</v>
      </c>
      <c r="D3599" s="66" t="s">
        <v>2496</v>
      </c>
      <c r="E3599" s="66" t="s">
        <v>22010</v>
      </c>
      <c r="F3599" s="306"/>
    </row>
    <row r="3600" spans="1:6" ht="30">
      <c r="A3600" s="66">
        <v>39605</v>
      </c>
      <c r="B3600" s="43" t="s">
        <v>20001</v>
      </c>
      <c r="C3600" s="66" t="s">
        <v>4050</v>
      </c>
      <c r="D3600" s="66" t="s">
        <v>2496</v>
      </c>
      <c r="E3600" s="66" t="s">
        <v>17924</v>
      </c>
      <c r="F3600" s="307"/>
    </row>
    <row r="3601" spans="1:6" ht="30">
      <c r="A3601" s="66">
        <v>39606</v>
      </c>
      <c r="B3601" s="43" t="s">
        <v>20002</v>
      </c>
      <c r="C3601" s="66" t="s">
        <v>4050</v>
      </c>
      <c r="D3601" s="66" t="s">
        <v>2496</v>
      </c>
      <c r="E3601" s="66" t="s">
        <v>21872</v>
      </c>
      <c r="F3601" s="306"/>
    </row>
    <row r="3602" spans="1:6" ht="30">
      <c r="A3602" s="66">
        <v>39607</v>
      </c>
      <c r="B3602" s="43" t="s">
        <v>20004</v>
      </c>
      <c r="C3602" s="66" t="s">
        <v>4050</v>
      </c>
      <c r="D3602" s="66" t="s">
        <v>2496</v>
      </c>
      <c r="E3602" s="66" t="s">
        <v>27355</v>
      </c>
      <c r="F3602" s="307"/>
    </row>
    <row r="3603" spans="1:6" ht="30">
      <c r="A3603" s="66">
        <v>39594</v>
      </c>
      <c r="B3603" s="43" t="s">
        <v>20005</v>
      </c>
      <c r="C3603" s="66" t="s">
        <v>4050</v>
      </c>
      <c r="D3603" s="66" t="s">
        <v>4049</v>
      </c>
      <c r="E3603" s="66" t="s">
        <v>30213</v>
      </c>
      <c r="F3603" s="306"/>
    </row>
    <row r="3604" spans="1:6" ht="30">
      <c r="A3604" s="66">
        <v>39596</v>
      </c>
      <c r="B3604" s="43" t="s">
        <v>20006</v>
      </c>
      <c r="C3604" s="66" t="s">
        <v>4050</v>
      </c>
      <c r="D3604" s="66" t="s">
        <v>2496</v>
      </c>
      <c r="E3604" s="66" t="s">
        <v>30214</v>
      </c>
      <c r="F3604" s="307"/>
    </row>
    <row r="3605" spans="1:6" ht="30">
      <c r="A3605" s="66">
        <v>39595</v>
      </c>
      <c r="B3605" s="43" t="s">
        <v>20007</v>
      </c>
      <c r="C3605" s="66" t="s">
        <v>4050</v>
      </c>
      <c r="D3605" s="66" t="s">
        <v>2496</v>
      </c>
      <c r="E3605" s="66" t="s">
        <v>30215</v>
      </c>
      <c r="F3605" s="306"/>
    </row>
    <row r="3606" spans="1:6" ht="30">
      <c r="A3606" s="66">
        <v>39597</v>
      </c>
      <c r="B3606" s="43" t="s">
        <v>20008</v>
      </c>
      <c r="C3606" s="66" t="s">
        <v>4050</v>
      </c>
      <c r="D3606" s="66" t="s">
        <v>2496</v>
      </c>
      <c r="E3606" s="66" t="s">
        <v>30216</v>
      </c>
      <c r="F3606" s="307"/>
    </row>
    <row r="3607" spans="1:6" ht="45">
      <c r="A3607" s="66">
        <v>20209</v>
      </c>
      <c r="B3607" s="43" t="s">
        <v>20009</v>
      </c>
      <c r="C3607" s="66" t="s">
        <v>4054</v>
      </c>
      <c r="D3607" s="66" t="s">
        <v>2496</v>
      </c>
      <c r="E3607" s="66" t="s">
        <v>25299</v>
      </c>
      <c r="F3607" s="306"/>
    </row>
    <row r="3608" spans="1:6" ht="45">
      <c r="A3608" s="66">
        <v>4433</v>
      </c>
      <c r="B3608" s="43" t="s">
        <v>20010</v>
      </c>
      <c r="C3608" s="66" t="s">
        <v>4054</v>
      </c>
      <c r="D3608" s="66" t="s">
        <v>2496</v>
      </c>
      <c r="E3608" s="66" t="s">
        <v>22672</v>
      </c>
      <c r="F3608" s="307"/>
    </row>
    <row r="3609" spans="1:6" ht="30">
      <c r="A3609" s="66">
        <v>10731</v>
      </c>
      <c r="B3609" s="43" t="s">
        <v>20011</v>
      </c>
      <c r="C3609" s="66" t="s">
        <v>4051</v>
      </c>
      <c r="D3609" s="66" t="s">
        <v>4049</v>
      </c>
      <c r="E3609" s="66" t="s">
        <v>18618</v>
      </c>
      <c r="F3609" s="306"/>
    </row>
    <row r="3610" spans="1:6" ht="30">
      <c r="A3610" s="66">
        <v>4704</v>
      </c>
      <c r="B3610" s="43" t="s">
        <v>20012</v>
      </c>
      <c r="C3610" s="66" t="s">
        <v>4051</v>
      </c>
      <c r="D3610" s="66" t="s">
        <v>2496</v>
      </c>
      <c r="E3610" s="66" t="s">
        <v>24784</v>
      </c>
      <c r="F3610" s="307"/>
    </row>
    <row r="3611" spans="1:6">
      <c r="A3611" s="66">
        <v>10730</v>
      </c>
      <c r="B3611" s="43" t="s">
        <v>20013</v>
      </c>
      <c r="C3611" s="66" t="s">
        <v>4051</v>
      </c>
      <c r="D3611" s="66" t="s">
        <v>2496</v>
      </c>
      <c r="E3611" s="66" t="s">
        <v>22743</v>
      </c>
      <c r="F3611" s="306"/>
    </row>
    <row r="3612" spans="1:6" ht="30">
      <c r="A3612" s="66">
        <v>4729</v>
      </c>
      <c r="B3612" s="43" t="s">
        <v>20014</v>
      </c>
      <c r="C3612" s="66" t="s">
        <v>4053</v>
      </c>
      <c r="D3612" s="66" t="s">
        <v>2496</v>
      </c>
      <c r="E3612" s="66" t="s">
        <v>30217</v>
      </c>
      <c r="F3612" s="307"/>
    </row>
    <row r="3613" spans="1:6" ht="45">
      <c r="A3613" s="66">
        <v>4720</v>
      </c>
      <c r="B3613" s="43" t="s">
        <v>20015</v>
      </c>
      <c r="C3613" s="66" t="s">
        <v>4053</v>
      </c>
      <c r="D3613" s="66" t="s">
        <v>2496</v>
      </c>
      <c r="E3613" s="66" t="s">
        <v>26951</v>
      </c>
      <c r="F3613" s="306"/>
    </row>
    <row r="3614" spans="1:6" ht="30">
      <c r="A3614" s="66">
        <v>4721</v>
      </c>
      <c r="B3614" s="43" t="s">
        <v>20016</v>
      </c>
      <c r="C3614" s="66" t="s">
        <v>4053</v>
      </c>
      <c r="D3614" s="66" t="s">
        <v>2496</v>
      </c>
      <c r="E3614" s="66" t="s">
        <v>30218</v>
      </c>
      <c r="F3614" s="307"/>
    </row>
    <row r="3615" spans="1:6" ht="30">
      <c r="A3615" s="66">
        <v>4718</v>
      </c>
      <c r="B3615" s="43" t="s">
        <v>20017</v>
      </c>
      <c r="C3615" s="66" t="s">
        <v>4053</v>
      </c>
      <c r="D3615" s="66" t="s">
        <v>4049</v>
      </c>
      <c r="E3615" s="66" t="s">
        <v>30218</v>
      </c>
      <c r="F3615" s="306"/>
    </row>
    <row r="3616" spans="1:6" ht="30">
      <c r="A3616" s="66">
        <v>4722</v>
      </c>
      <c r="B3616" s="43" t="s">
        <v>20018</v>
      </c>
      <c r="C3616" s="66" t="s">
        <v>4053</v>
      </c>
      <c r="D3616" s="66" t="s">
        <v>2496</v>
      </c>
      <c r="E3616" s="66" t="s">
        <v>30218</v>
      </c>
      <c r="F3616" s="307"/>
    </row>
    <row r="3617" spans="1:6" ht="30">
      <c r="A3617" s="66">
        <v>4723</v>
      </c>
      <c r="B3617" s="43" t="s">
        <v>20019</v>
      </c>
      <c r="C3617" s="66" t="s">
        <v>4053</v>
      </c>
      <c r="D3617" s="66" t="s">
        <v>2496</v>
      </c>
      <c r="E3617" s="66" t="s">
        <v>30219</v>
      </c>
      <c r="F3617" s="306"/>
    </row>
    <row r="3618" spans="1:6" ht="30">
      <c r="A3618" s="66">
        <v>4727</v>
      </c>
      <c r="B3618" s="43" t="s">
        <v>20020</v>
      </c>
      <c r="C3618" s="66" t="s">
        <v>4053</v>
      </c>
      <c r="D3618" s="66" t="s">
        <v>2496</v>
      </c>
      <c r="E3618" s="66" t="s">
        <v>30220</v>
      </c>
      <c r="F3618" s="307"/>
    </row>
    <row r="3619" spans="1:6" ht="45">
      <c r="A3619" s="66">
        <v>4748</v>
      </c>
      <c r="B3619" s="43" t="s">
        <v>20021</v>
      </c>
      <c r="C3619" s="66" t="s">
        <v>4053</v>
      </c>
      <c r="D3619" s="66" t="s">
        <v>2496</v>
      </c>
      <c r="E3619" s="66" t="s">
        <v>23692</v>
      </c>
      <c r="F3619" s="306"/>
    </row>
    <row r="3620" spans="1:6" ht="45">
      <c r="A3620" s="66">
        <v>4730</v>
      </c>
      <c r="B3620" s="43" t="s">
        <v>20022</v>
      </c>
      <c r="C3620" s="66" t="s">
        <v>4053</v>
      </c>
      <c r="D3620" s="66" t="s">
        <v>2496</v>
      </c>
      <c r="E3620" s="66" t="s">
        <v>27534</v>
      </c>
      <c r="F3620" s="307"/>
    </row>
    <row r="3621" spans="1:6" ht="75">
      <c r="A3621" s="66">
        <v>13186</v>
      </c>
      <c r="B3621" s="43" t="s">
        <v>20023</v>
      </c>
      <c r="C3621" s="66" t="s">
        <v>4053</v>
      </c>
      <c r="D3621" s="66" t="s">
        <v>4052</v>
      </c>
      <c r="E3621" s="66" t="s">
        <v>30221</v>
      </c>
      <c r="F3621" s="306"/>
    </row>
    <row r="3622" spans="1:6" ht="75">
      <c r="A3622" s="66">
        <v>10737</v>
      </c>
      <c r="B3622" s="43" t="s">
        <v>20024</v>
      </c>
      <c r="C3622" s="66" t="s">
        <v>4051</v>
      </c>
      <c r="D3622" s="66" t="s">
        <v>2496</v>
      </c>
      <c r="E3622" s="66" t="s">
        <v>30222</v>
      </c>
      <c r="F3622" s="307"/>
    </row>
    <row r="3623" spans="1:6" ht="60">
      <c r="A3623" s="66">
        <v>10734</v>
      </c>
      <c r="B3623" s="43" t="s">
        <v>20025</v>
      </c>
      <c r="C3623" s="66" t="s">
        <v>4051</v>
      </c>
      <c r="D3623" s="66" t="s">
        <v>2496</v>
      </c>
      <c r="E3623" s="66" t="s">
        <v>16733</v>
      </c>
      <c r="F3623" s="306"/>
    </row>
    <row r="3624" spans="1:6" ht="30">
      <c r="A3624" s="66">
        <v>4708</v>
      </c>
      <c r="B3624" s="43" t="s">
        <v>20026</v>
      </c>
      <c r="C3624" s="66" t="s">
        <v>4051</v>
      </c>
      <c r="D3624" s="66" t="s">
        <v>2496</v>
      </c>
      <c r="E3624" s="66" t="s">
        <v>24445</v>
      </c>
      <c r="F3624" s="307"/>
    </row>
    <row r="3625" spans="1:6" ht="75">
      <c r="A3625" s="66">
        <v>4712</v>
      </c>
      <c r="B3625" s="43" t="s">
        <v>20027</v>
      </c>
      <c r="C3625" s="66" t="s">
        <v>4051</v>
      </c>
      <c r="D3625" s="66" t="s">
        <v>2496</v>
      </c>
      <c r="E3625" s="66" t="s">
        <v>26982</v>
      </c>
      <c r="F3625" s="306"/>
    </row>
    <row r="3626" spans="1:6" ht="75">
      <c r="A3626" s="66">
        <v>4710</v>
      </c>
      <c r="B3626" s="43" t="s">
        <v>20028</v>
      </c>
      <c r="C3626" s="66" t="s">
        <v>4051</v>
      </c>
      <c r="D3626" s="66" t="s">
        <v>2496</v>
      </c>
      <c r="E3626" s="66" t="s">
        <v>30223</v>
      </c>
      <c r="F3626" s="307"/>
    </row>
    <row r="3627" spans="1:6" ht="45">
      <c r="A3627" s="66">
        <v>4746</v>
      </c>
      <c r="B3627" s="43" t="s">
        <v>20029</v>
      </c>
      <c r="C3627" s="66" t="s">
        <v>4053</v>
      </c>
      <c r="D3627" s="66" t="s">
        <v>2496</v>
      </c>
      <c r="E3627" s="66" t="s">
        <v>24823</v>
      </c>
      <c r="F3627" s="306"/>
    </row>
    <row r="3628" spans="1:6">
      <c r="A3628" s="66">
        <v>4750</v>
      </c>
      <c r="B3628" s="43" t="s">
        <v>202</v>
      </c>
      <c r="C3628" s="66" t="s">
        <v>4048</v>
      </c>
      <c r="D3628" s="66" t="s">
        <v>4049</v>
      </c>
      <c r="E3628" s="66" t="s">
        <v>23982</v>
      </c>
      <c r="F3628" s="307"/>
    </row>
    <row r="3629" spans="1:6">
      <c r="A3629" s="66">
        <v>41065</v>
      </c>
      <c r="B3629" s="43" t="s">
        <v>20030</v>
      </c>
      <c r="C3629" s="66" t="s">
        <v>4059</v>
      </c>
      <c r="D3629" s="66" t="s">
        <v>2496</v>
      </c>
      <c r="E3629" s="66" t="s">
        <v>29238</v>
      </c>
      <c r="F3629" s="306"/>
    </row>
    <row r="3630" spans="1:6" ht="45">
      <c r="A3630" s="66">
        <v>34747</v>
      </c>
      <c r="B3630" s="43" t="s">
        <v>20031</v>
      </c>
      <c r="C3630" s="66" t="s">
        <v>4054</v>
      </c>
      <c r="D3630" s="66" t="s">
        <v>2496</v>
      </c>
      <c r="E3630" s="66" t="s">
        <v>30224</v>
      </c>
      <c r="F3630" s="307"/>
    </row>
    <row r="3631" spans="1:6" ht="30">
      <c r="A3631" s="66">
        <v>4826</v>
      </c>
      <c r="B3631" s="43" t="s">
        <v>20032</v>
      </c>
      <c r="C3631" s="66" t="s">
        <v>4054</v>
      </c>
      <c r="D3631" s="66" t="s">
        <v>2496</v>
      </c>
      <c r="E3631" s="66" t="s">
        <v>30225</v>
      </c>
      <c r="F3631" s="306"/>
    </row>
    <row r="3632" spans="1:6" ht="30">
      <c r="A3632" s="66">
        <v>41975</v>
      </c>
      <c r="B3632" s="43" t="s">
        <v>20033</v>
      </c>
      <c r="C3632" s="66" t="s">
        <v>4051</v>
      </c>
      <c r="D3632" s="66" t="s">
        <v>2496</v>
      </c>
      <c r="E3632" s="66" t="s">
        <v>30226</v>
      </c>
      <c r="F3632" s="307"/>
    </row>
    <row r="3633" spans="1:6" ht="45">
      <c r="A3633" s="66">
        <v>4825</v>
      </c>
      <c r="B3633" s="43" t="s">
        <v>20035</v>
      </c>
      <c r="C3633" s="66" t="s">
        <v>4054</v>
      </c>
      <c r="D3633" s="66" t="s">
        <v>2496</v>
      </c>
      <c r="E3633" s="66" t="s">
        <v>30227</v>
      </c>
      <c r="F3633" s="306"/>
    </row>
    <row r="3634" spans="1:6" ht="30">
      <c r="A3634" s="66">
        <v>34744</v>
      </c>
      <c r="B3634" s="43" t="s">
        <v>20036</v>
      </c>
      <c r="C3634" s="66" t="s">
        <v>4051</v>
      </c>
      <c r="D3634" s="66" t="s">
        <v>2496</v>
      </c>
      <c r="E3634" s="66" t="s">
        <v>22781</v>
      </c>
      <c r="F3634" s="307"/>
    </row>
    <row r="3635" spans="1:6" ht="60">
      <c r="A3635" s="66">
        <v>39430</v>
      </c>
      <c r="B3635" s="43" t="s">
        <v>20037</v>
      </c>
      <c r="C3635" s="66" t="s">
        <v>4050</v>
      </c>
      <c r="D3635" s="66" t="s">
        <v>2496</v>
      </c>
      <c r="E3635" s="66" t="s">
        <v>8802</v>
      </c>
      <c r="F3635" s="306"/>
    </row>
    <row r="3636" spans="1:6" ht="45">
      <c r="A3636" s="66">
        <v>39573</v>
      </c>
      <c r="B3636" s="43" t="s">
        <v>20038</v>
      </c>
      <c r="C3636" s="66" t="s">
        <v>4050</v>
      </c>
      <c r="D3636" s="66" t="s">
        <v>2496</v>
      </c>
      <c r="E3636" s="66" t="s">
        <v>8817</v>
      </c>
      <c r="F3636" s="307"/>
    </row>
    <row r="3637" spans="1:6" ht="45">
      <c r="A3637" s="66">
        <v>38410</v>
      </c>
      <c r="B3637" s="43" t="s">
        <v>20039</v>
      </c>
      <c r="C3637" s="66" t="s">
        <v>4050</v>
      </c>
      <c r="D3637" s="66" t="s">
        <v>2496</v>
      </c>
      <c r="E3637" s="66" t="s">
        <v>30228</v>
      </c>
      <c r="F3637" s="306"/>
    </row>
    <row r="3638" spans="1:6">
      <c r="A3638" s="66">
        <v>4765</v>
      </c>
      <c r="B3638" s="43" t="s">
        <v>20040</v>
      </c>
      <c r="C3638" s="66" t="s">
        <v>4054</v>
      </c>
      <c r="D3638" s="66" t="s">
        <v>2496</v>
      </c>
      <c r="E3638" s="66" t="s">
        <v>30229</v>
      </c>
      <c r="F3638" s="307"/>
    </row>
    <row r="3639" spans="1:6">
      <c r="A3639" s="66">
        <v>4766</v>
      </c>
      <c r="B3639" s="43" t="s">
        <v>20041</v>
      </c>
      <c r="C3639" s="66" t="s">
        <v>4055</v>
      </c>
      <c r="D3639" s="66" t="s">
        <v>2496</v>
      </c>
      <c r="E3639" s="66" t="s">
        <v>9921</v>
      </c>
      <c r="F3639" s="306"/>
    </row>
    <row r="3640" spans="1:6">
      <c r="A3640" s="66">
        <v>4767</v>
      </c>
      <c r="B3640" s="43" t="s">
        <v>20041</v>
      </c>
      <c r="C3640" s="66" t="s">
        <v>4054</v>
      </c>
      <c r="D3640" s="66" t="s">
        <v>2496</v>
      </c>
      <c r="E3640" s="66" t="s">
        <v>30230</v>
      </c>
      <c r="F3640" s="307"/>
    </row>
    <row r="3641" spans="1:6">
      <c r="A3641" s="66">
        <v>10963</v>
      </c>
      <c r="B3641" s="43" t="s">
        <v>20042</v>
      </c>
      <c r="C3641" s="66" t="s">
        <v>4054</v>
      </c>
      <c r="D3641" s="66" t="s">
        <v>2496</v>
      </c>
      <c r="E3641" s="66" t="s">
        <v>30231</v>
      </c>
      <c r="F3641" s="306"/>
    </row>
    <row r="3642" spans="1:6">
      <c r="A3642" s="66">
        <v>10962</v>
      </c>
      <c r="B3642" s="43" t="s">
        <v>20043</v>
      </c>
      <c r="C3642" s="66" t="s">
        <v>4055</v>
      </c>
      <c r="D3642" s="66" t="s">
        <v>2496</v>
      </c>
      <c r="E3642" s="66" t="s">
        <v>13932</v>
      </c>
      <c r="F3642" s="307"/>
    </row>
    <row r="3643" spans="1:6">
      <c r="A3643" s="66">
        <v>34742</v>
      </c>
      <c r="B3643" s="43" t="s">
        <v>20044</v>
      </c>
      <c r="C3643" s="66" t="s">
        <v>4055</v>
      </c>
      <c r="D3643" s="66" t="s">
        <v>2496</v>
      </c>
      <c r="E3643" s="66" t="s">
        <v>10202</v>
      </c>
      <c r="F3643" s="306"/>
    </row>
    <row r="3644" spans="1:6">
      <c r="A3644" s="66">
        <v>4773</v>
      </c>
      <c r="B3644" s="43" t="s">
        <v>20045</v>
      </c>
      <c r="C3644" s="66" t="s">
        <v>4054</v>
      </c>
      <c r="D3644" s="66" t="s">
        <v>2496</v>
      </c>
      <c r="E3644" s="66" t="s">
        <v>30232</v>
      </c>
      <c r="F3644" s="307"/>
    </row>
    <row r="3645" spans="1:6">
      <c r="A3645" s="66">
        <v>34740</v>
      </c>
      <c r="B3645" s="43" t="s">
        <v>20046</v>
      </c>
      <c r="C3645" s="66" t="s">
        <v>4055</v>
      </c>
      <c r="D3645" s="66" t="s">
        <v>2496</v>
      </c>
      <c r="E3645" s="66" t="s">
        <v>10202</v>
      </c>
      <c r="F3645" s="306"/>
    </row>
    <row r="3646" spans="1:6">
      <c r="A3646" s="66">
        <v>4776</v>
      </c>
      <c r="B3646" s="43" t="s">
        <v>20047</v>
      </c>
      <c r="C3646" s="66" t="s">
        <v>4054</v>
      </c>
      <c r="D3646" s="66" t="s">
        <v>2496</v>
      </c>
      <c r="E3646" s="66" t="s">
        <v>30233</v>
      </c>
      <c r="F3646" s="307"/>
    </row>
    <row r="3647" spans="1:6">
      <c r="A3647" s="66">
        <v>4774</v>
      </c>
      <c r="B3647" s="43" t="s">
        <v>20047</v>
      </c>
      <c r="C3647" s="66" t="s">
        <v>4055</v>
      </c>
      <c r="D3647" s="66" t="s">
        <v>2496</v>
      </c>
      <c r="E3647" s="66" t="s">
        <v>9921</v>
      </c>
      <c r="F3647" s="306"/>
    </row>
    <row r="3648" spans="1:6">
      <c r="A3648" s="66">
        <v>40313</v>
      </c>
      <c r="B3648" s="43" t="s">
        <v>20048</v>
      </c>
      <c r="C3648" s="66" t="s">
        <v>4055</v>
      </c>
      <c r="D3648" s="66" t="s">
        <v>4049</v>
      </c>
      <c r="E3648" s="66" t="s">
        <v>10202</v>
      </c>
      <c r="F3648" s="307"/>
    </row>
    <row r="3649" spans="1:6" ht="30">
      <c r="A3649" s="66">
        <v>13340</v>
      </c>
      <c r="B3649" s="43" t="s">
        <v>20049</v>
      </c>
      <c r="C3649" s="66" t="s">
        <v>4054</v>
      </c>
      <c r="D3649" s="66" t="s">
        <v>2496</v>
      </c>
      <c r="E3649" s="66" t="s">
        <v>30234</v>
      </c>
      <c r="F3649" s="306"/>
    </row>
    <row r="3650" spans="1:6">
      <c r="A3650" s="66">
        <v>10965</v>
      </c>
      <c r="B3650" s="43" t="s">
        <v>20050</v>
      </c>
      <c r="C3650" s="66" t="s">
        <v>4054</v>
      </c>
      <c r="D3650" s="66" t="s">
        <v>2496</v>
      </c>
      <c r="E3650" s="66" t="s">
        <v>25720</v>
      </c>
      <c r="F3650" s="307"/>
    </row>
    <row r="3651" spans="1:6">
      <c r="A3651" s="66">
        <v>10966</v>
      </c>
      <c r="B3651" s="43" t="s">
        <v>20051</v>
      </c>
      <c r="C3651" s="66" t="s">
        <v>4055</v>
      </c>
      <c r="D3651" s="66" t="s">
        <v>2496</v>
      </c>
      <c r="E3651" s="66" t="s">
        <v>23601</v>
      </c>
      <c r="F3651" s="306"/>
    </row>
    <row r="3652" spans="1:6" ht="45">
      <c r="A3652" s="66">
        <v>40537</v>
      </c>
      <c r="B3652" s="43" t="s">
        <v>20052</v>
      </c>
      <c r="C3652" s="66" t="s">
        <v>4055</v>
      </c>
      <c r="D3652" s="66" t="s">
        <v>2496</v>
      </c>
      <c r="E3652" s="66" t="s">
        <v>13797</v>
      </c>
      <c r="F3652" s="307"/>
    </row>
    <row r="3653" spans="1:6" ht="45">
      <c r="A3653" s="66">
        <v>40536</v>
      </c>
      <c r="B3653" s="43" t="s">
        <v>20053</v>
      </c>
      <c r="C3653" s="66" t="s">
        <v>4055</v>
      </c>
      <c r="D3653" s="66" t="s">
        <v>2496</v>
      </c>
      <c r="E3653" s="66" t="s">
        <v>13797</v>
      </c>
      <c r="F3653" s="306"/>
    </row>
    <row r="3654" spans="1:6" ht="30">
      <c r="A3654" s="66">
        <v>40535</v>
      </c>
      <c r="B3654" s="43" t="s">
        <v>20054</v>
      </c>
      <c r="C3654" s="66" t="s">
        <v>4055</v>
      </c>
      <c r="D3654" s="66" t="s">
        <v>2496</v>
      </c>
      <c r="E3654" s="66" t="s">
        <v>13797</v>
      </c>
      <c r="F3654" s="307"/>
    </row>
    <row r="3655" spans="1:6" ht="60">
      <c r="A3655" s="66">
        <v>39427</v>
      </c>
      <c r="B3655" s="43" t="s">
        <v>20055</v>
      </c>
      <c r="C3655" s="66" t="s">
        <v>4054</v>
      </c>
      <c r="D3655" s="66" t="s">
        <v>2496</v>
      </c>
      <c r="E3655" s="66" t="s">
        <v>12081</v>
      </c>
      <c r="F3655" s="306"/>
    </row>
    <row r="3656" spans="1:6" ht="30">
      <c r="A3656" s="66">
        <v>39424</v>
      </c>
      <c r="B3656" s="43" t="s">
        <v>20056</v>
      </c>
      <c r="C3656" s="66" t="s">
        <v>4054</v>
      </c>
      <c r="D3656" s="66" t="s">
        <v>2496</v>
      </c>
      <c r="E3656" s="66" t="s">
        <v>8153</v>
      </c>
      <c r="F3656" s="307"/>
    </row>
    <row r="3657" spans="1:6" ht="45">
      <c r="A3657" s="66">
        <v>39425</v>
      </c>
      <c r="B3657" s="43" t="s">
        <v>20057</v>
      </c>
      <c r="C3657" s="66" t="s">
        <v>4054</v>
      </c>
      <c r="D3657" s="66" t="s">
        <v>2496</v>
      </c>
      <c r="E3657" s="66" t="s">
        <v>13236</v>
      </c>
      <c r="F3657" s="306"/>
    </row>
    <row r="3658" spans="1:6" ht="30">
      <c r="A3658" s="66">
        <v>40664</v>
      </c>
      <c r="B3658" s="43" t="s">
        <v>20058</v>
      </c>
      <c r="C3658" s="66" t="s">
        <v>4055</v>
      </c>
      <c r="D3658" s="66" t="s">
        <v>2496</v>
      </c>
      <c r="E3658" s="66" t="s">
        <v>8280</v>
      </c>
      <c r="F3658" s="307"/>
    </row>
    <row r="3659" spans="1:6">
      <c r="A3659" s="66">
        <v>34360</v>
      </c>
      <c r="B3659" s="43" t="s">
        <v>20059</v>
      </c>
      <c r="C3659" s="66" t="s">
        <v>4055</v>
      </c>
      <c r="D3659" s="66" t="s">
        <v>2496</v>
      </c>
      <c r="E3659" s="66" t="s">
        <v>25230</v>
      </c>
      <c r="F3659" s="306"/>
    </row>
    <row r="3660" spans="1:6" ht="30">
      <c r="A3660" s="66">
        <v>20259</v>
      </c>
      <c r="B3660" s="43" t="s">
        <v>20060</v>
      </c>
      <c r="C3660" s="66" t="s">
        <v>4054</v>
      </c>
      <c r="D3660" s="66" t="s">
        <v>4052</v>
      </c>
      <c r="E3660" s="66" t="s">
        <v>27262</v>
      </c>
      <c r="F3660" s="307"/>
    </row>
    <row r="3661" spans="1:6" ht="60">
      <c r="A3661" s="66">
        <v>14077</v>
      </c>
      <c r="B3661" s="43" t="s">
        <v>20061</v>
      </c>
      <c r="C3661" s="66" t="s">
        <v>4054</v>
      </c>
      <c r="D3661" s="66" t="s">
        <v>4052</v>
      </c>
      <c r="E3661" s="66" t="s">
        <v>30235</v>
      </c>
      <c r="F3661" s="306"/>
    </row>
    <row r="3662" spans="1:6" ht="60">
      <c r="A3662" s="66">
        <v>3678</v>
      </c>
      <c r="B3662" s="43" t="s">
        <v>20062</v>
      </c>
      <c r="C3662" s="66" t="s">
        <v>4054</v>
      </c>
      <c r="D3662" s="66" t="s">
        <v>4052</v>
      </c>
      <c r="E3662" s="66" t="s">
        <v>30236</v>
      </c>
      <c r="F3662" s="307"/>
    </row>
    <row r="3663" spans="1:6" ht="45">
      <c r="A3663" s="66">
        <v>39418</v>
      </c>
      <c r="B3663" s="43" t="s">
        <v>20063</v>
      </c>
      <c r="C3663" s="66" t="s">
        <v>4054</v>
      </c>
      <c r="D3663" s="66" t="s">
        <v>2496</v>
      </c>
      <c r="E3663" s="66" t="s">
        <v>8457</v>
      </c>
      <c r="F3663" s="306"/>
    </row>
    <row r="3664" spans="1:6" ht="45">
      <c r="A3664" s="66">
        <v>39419</v>
      </c>
      <c r="B3664" s="43" t="s">
        <v>20064</v>
      </c>
      <c r="C3664" s="66" t="s">
        <v>4054</v>
      </c>
      <c r="D3664" s="66" t="s">
        <v>2496</v>
      </c>
      <c r="E3664" s="66" t="s">
        <v>24410</v>
      </c>
      <c r="F3664" s="307"/>
    </row>
    <row r="3665" spans="1:6" ht="45">
      <c r="A3665" s="66">
        <v>39420</v>
      </c>
      <c r="B3665" s="43" t="s">
        <v>20065</v>
      </c>
      <c r="C3665" s="66" t="s">
        <v>4054</v>
      </c>
      <c r="D3665" s="66" t="s">
        <v>2496</v>
      </c>
      <c r="E3665" s="66" t="s">
        <v>8554</v>
      </c>
      <c r="F3665" s="306"/>
    </row>
    <row r="3666" spans="1:6" ht="45">
      <c r="A3666" s="66">
        <v>39571</v>
      </c>
      <c r="B3666" s="43" t="s">
        <v>20066</v>
      </c>
      <c r="C3666" s="66" t="s">
        <v>4054</v>
      </c>
      <c r="D3666" s="66" t="s">
        <v>2496</v>
      </c>
      <c r="E3666" s="66" t="s">
        <v>10585</v>
      </c>
      <c r="F3666" s="307"/>
    </row>
    <row r="3667" spans="1:6" ht="45">
      <c r="A3667" s="66">
        <v>39421</v>
      </c>
      <c r="B3667" s="43" t="s">
        <v>20067</v>
      </c>
      <c r="C3667" s="66" t="s">
        <v>4054</v>
      </c>
      <c r="D3667" s="66" t="s">
        <v>2496</v>
      </c>
      <c r="E3667" s="66" t="s">
        <v>8799</v>
      </c>
      <c r="F3667" s="306"/>
    </row>
    <row r="3668" spans="1:6" ht="45">
      <c r="A3668" s="66">
        <v>39422</v>
      </c>
      <c r="B3668" s="43" t="s">
        <v>20068</v>
      </c>
      <c r="C3668" s="66" t="s">
        <v>4054</v>
      </c>
      <c r="D3668" s="66" t="s">
        <v>4049</v>
      </c>
      <c r="E3668" s="66" t="s">
        <v>9879</v>
      </c>
      <c r="F3668" s="307"/>
    </row>
    <row r="3669" spans="1:6" ht="45">
      <c r="A3669" s="66">
        <v>39423</v>
      </c>
      <c r="B3669" s="43" t="s">
        <v>20069</v>
      </c>
      <c r="C3669" s="66" t="s">
        <v>4054</v>
      </c>
      <c r="D3669" s="66" t="s">
        <v>2496</v>
      </c>
      <c r="E3669" s="66" t="s">
        <v>14359</v>
      </c>
      <c r="F3669" s="306"/>
    </row>
    <row r="3670" spans="1:6" ht="60">
      <c r="A3670" s="66">
        <v>39426</v>
      </c>
      <c r="B3670" s="43" t="s">
        <v>20070</v>
      </c>
      <c r="C3670" s="66" t="s">
        <v>4054</v>
      </c>
      <c r="D3670" s="66" t="s">
        <v>2496</v>
      </c>
      <c r="E3670" s="66" t="s">
        <v>14973</v>
      </c>
      <c r="F3670" s="307"/>
    </row>
    <row r="3671" spans="1:6" ht="60">
      <c r="A3671" s="66">
        <v>39429</v>
      </c>
      <c r="B3671" s="43" t="s">
        <v>20071</v>
      </c>
      <c r="C3671" s="66" t="s">
        <v>4054</v>
      </c>
      <c r="D3671" s="66" t="s">
        <v>2496</v>
      </c>
      <c r="E3671" s="66" t="s">
        <v>21870</v>
      </c>
      <c r="F3671" s="306"/>
    </row>
    <row r="3672" spans="1:6" ht="60">
      <c r="A3672" s="66">
        <v>39428</v>
      </c>
      <c r="B3672" s="43" t="s">
        <v>20072</v>
      </c>
      <c r="C3672" s="66" t="s">
        <v>4054</v>
      </c>
      <c r="D3672" s="66" t="s">
        <v>2496</v>
      </c>
      <c r="E3672" s="66" t="s">
        <v>30237</v>
      </c>
      <c r="F3672" s="307"/>
    </row>
    <row r="3673" spans="1:6" ht="45">
      <c r="A3673" s="66">
        <v>39572</v>
      </c>
      <c r="B3673" s="43" t="s">
        <v>20073</v>
      </c>
      <c r="C3673" s="66" t="s">
        <v>4054</v>
      </c>
      <c r="D3673" s="66" t="s">
        <v>2496</v>
      </c>
      <c r="E3673" s="66" t="s">
        <v>12557</v>
      </c>
      <c r="F3673" s="306"/>
    </row>
    <row r="3674" spans="1:6" ht="45">
      <c r="A3674" s="66">
        <v>39570</v>
      </c>
      <c r="B3674" s="43" t="s">
        <v>20074</v>
      </c>
      <c r="C3674" s="66" t="s">
        <v>4054</v>
      </c>
      <c r="D3674" s="66" t="s">
        <v>2496</v>
      </c>
      <c r="E3674" s="66" t="s">
        <v>7687</v>
      </c>
      <c r="F3674" s="307"/>
    </row>
    <row r="3675" spans="1:6" ht="45">
      <c r="A3675" s="66">
        <v>39569</v>
      </c>
      <c r="B3675" s="43" t="s">
        <v>20075</v>
      </c>
      <c r="C3675" s="66" t="s">
        <v>4054</v>
      </c>
      <c r="D3675" s="66" t="s">
        <v>2496</v>
      </c>
      <c r="E3675" s="66" t="s">
        <v>8971</v>
      </c>
      <c r="F3675" s="306"/>
    </row>
    <row r="3676" spans="1:6" ht="45">
      <c r="A3676" s="66">
        <v>11552</v>
      </c>
      <c r="B3676" s="43" t="s">
        <v>20076</v>
      </c>
      <c r="C3676" s="66" t="s">
        <v>4054</v>
      </c>
      <c r="D3676" s="66" t="s">
        <v>2496</v>
      </c>
      <c r="E3676" s="66" t="s">
        <v>10169</v>
      </c>
      <c r="F3676" s="307"/>
    </row>
    <row r="3677" spans="1:6" ht="45">
      <c r="A3677" s="66">
        <v>40598</v>
      </c>
      <c r="B3677" s="43" t="s">
        <v>20077</v>
      </c>
      <c r="C3677" s="66" t="s">
        <v>4055</v>
      </c>
      <c r="D3677" s="66" t="s">
        <v>2496</v>
      </c>
      <c r="E3677" s="66" t="s">
        <v>13797</v>
      </c>
      <c r="F3677" s="306"/>
    </row>
    <row r="3678" spans="1:6" ht="30">
      <c r="A3678" s="66">
        <v>39029</v>
      </c>
      <c r="B3678" s="43" t="s">
        <v>20078</v>
      </c>
      <c r="C3678" s="66" t="s">
        <v>4054</v>
      </c>
      <c r="D3678" s="66" t="s">
        <v>2496</v>
      </c>
      <c r="E3678" s="66" t="s">
        <v>14972</v>
      </c>
      <c r="F3678" s="307"/>
    </row>
    <row r="3679" spans="1:6" ht="30">
      <c r="A3679" s="66">
        <v>39028</v>
      </c>
      <c r="B3679" s="43" t="s">
        <v>20079</v>
      </c>
      <c r="C3679" s="66" t="s">
        <v>4054</v>
      </c>
      <c r="D3679" s="66" t="s">
        <v>2496</v>
      </c>
      <c r="E3679" s="66" t="s">
        <v>9877</v>
      </c>
      <c r="F3679" s="306"/>
    </row>
    <row r="3680" spans="1:6" ht="30">
      <c r="A3680" s="66">
        <v>39328</v>
      </c>
      <c r="B3680" s="43" t="s">
        <v>20080</v>
      </c>
      <c r="C3680" s="66" t="s">
        <v>4054</v>
      </c>
      <c r="D3680" s="66" t="s">
        <v>2496</v>
      </c>
      <c r="E3680" s="66" t="s">
        <v>10585</v>
      </c>
      <c r="F3680" s="307"/>
    </row>
    <row r="3681" spans="1:6" ht="90">
      <c r="A3681" s="66">
        <v>38541</v>
      </c>
      <c r="B3681" s="43" t="s">
        <v>20081</v>
      </c>
      <c r="C3681" s="66" t="s">
        <v>4050</v>
      </c>
      <c r="D3681" s="66" t="s">
        <v>2496</v>
      </c>
      <c r="E3681" s="66" t="s">
        <v>22784</v>
      </c>
      <c r="F3681" s="306"/>
    </row>
    <row r="3682" spans="1:6" ht="90">
      <c r="A3682" s="66">
        <v>38542</v>
      </c>
      <c r="B3682" s="43" t="s">
        <v>20082</v>
      </c>
      <c r="C3682" s="66" t="s">
        <v>4050</v>
      </c>
      <c r="D3682" s="66" t="s">
        <v>2496</v>
      </c>
      <c r="E3682" s="66" t="s">
        <v>22785</v>
      </c>
      <c r="F3682" s="307"/>
    </row>
    <row r="3683" spans="1:6" ht="90">
      <c r="A3683" s="66">
        <v>38543</v>
      </c>
      <c r="B3683" s="43" t="s">
        <v>20083</v>
      </c>
      <c r="C3683" s="66" t="s">
        <v>4050</v>
      </c>
      <c r="D3683" s="66" t="s">
        <v>2496</v>
      </c>
      <c r="E3683" s="66" t="s">
        <v>22786</v>
      </c>
      <c r="F3683" s="306"/>
    </row>
    <row r="3684" spans="1:6" ht="60">
      <c r="A3684" s="66">
        <v>40406</v>
      </c>
      <c r="B3684" s="43" t="s">
        <v>20084</v>
      </c>
      <c r="C3684" s="66" t="s">
        <v>4050</v>
      </c>
      <c r="D3684" s="66" t="s">
        <v>2496</v>
      </c>
      <c r="E3684" s="66" t="s">
        <v>30238</v>
      </c>
      <c r="F3684" s="307"/>
    </row>
    <row r="3685" spans="1:6" ht="45">
      <c r="A3685" s="66">
        <v>40789</v>
      </c>
      <c r="B3685" s="43" t="s">
        <v>20085</v>
      </c>
      <c r="C3685" s="66" t="s">
        <v>4050</v>
      </c>
      <c r="D3685" s="66" t="s">
        <v>2496</v>
      </c>
      <c r="E3685" s="66" t="s">
        <v>30239</v>
      </c>
      <c r="F3685" s="306"/>
    </row>
    <row r="3686" spans="1:6" ht="60">
      <c r="A3686" s="66">
        <v>40791</v>
      </c>
      <c r="B3686" s="43" t="s">
        <v>20086</v>
      </c>
      <c r="C3686" s="66" t="s">
        <v>4050</v>
      </c>
      <c r="D3686" s="66" t="s">
        <v>2496</v>
      </c>
      <c r="E3686" s="66" t="s">
        <v>30240</v>
      </c>
      <c r="F3686" s="307"/>
    </row>
    <row r="3687" spans="1:6" ht="45">
      <c r="A3687" s="66">
        <v>11651</v>
      </c>
      <c r="B3687" s="43" t="s">
        <v>20087</v>
      </c>
      <c r="C3687" s="66" t="s">
        <v>4050</v>
      </c>
      <c r="D3687" s="66" t="s">
        <v>2496</v>
      </c>
      <c r="E3687" s="66" t="s">
        <v>30241</v>
      </c>
      <c r="F3687" s="306"/>
    </row>
    <row r="3688" spans="1:6" ht="45">
      <c r="A3688" s="66">
        <v>42002</v>
      </c>
      <c r="B3688" s="43" t="s">
        <v>20088</v>
      </c>
      <c r="C3688" s="66" t="s">
        <v>4050</v>
      </c>
      <c r="D3688" s="66" t="s">
        <v>2496</v>
      </c>
      <c r="E3688" s="66" t="s">
        <v>22787</v>
      </c>
      <c r="F3688" s="307"/>
    </row>
    <row r="3689" spans="1:6" ht="45">
      <c r="A3689" s="66">
        <v>40435</v>
      </c>
      <c r="B3689" s="43" t="s">
        <v>20089</v>
      </c>
      <c r="C3689" s="66" t="s">
        <v>4050</v>
      </c>
      <c r="D3689" s="66" t="s">
        <v>2496</v>
      </c>
      <c r="E3689" s="66" t="s">
        <v>22788</v>
      </c>
      <c r="F3689" s="306"/>
    </row>
    <row r="3690" spans="1:6" ht="45">
      <c r="A3690" s="66">
        <v>39012</v>
      </c>
      <c r="B3690" s="43" t="s">
        <v>20090</v>
      </c>
      <c r="C3690" s="66" t="s">
        <v>4050</v>
      </c>
      <c r="D3690" s="66" t="s">
        <v>2496</v>
      </c>
      <c r="E3690" s="66" t="s">
        <v>22789</v>
      </c>
      <c r="F3690" s="307"/>
    </row>
    <row r="3691" spans="1:6" ht="45">
      <c r="A3691" s="66">
        <v>13617</v>
      </c>
      <c r="B3691" s="43" t="s">
        <v>25231</v>
      </c>
      <c r="C3691" s="66" t="s">
        <v>4050</v>
      </c>
      <c r="D3691" s="66" t="s">
        <v>2496</v>
      </c>
      <c r="E3691" s="66" t="s">
        <v>30242</v>
      </c>
      <c r="F3691" s="306"/>
    </row>
    <row r="3692" spans="1:6" ht="30">
      <c r="A3692" s="66">
        <v>5327</v>
      </c>
      <c r="B3692" s="43" t="s">
        <v>20091</v>
      </c>
      <c r="C3692" s="66" t="s">
        <v>4055</v>
      </c>
      <c r="D3692" s="66" t="s">
        <v>2496</v>
      </c>
      <c r="E3692" s="66" t="s">
        <v>25046</v>
      </c>
      <c r="F3692" s="307"/>
    </row>
    <row r="3693" spans="1:6" ht="45">
      <c r="A3693" s="66">
        <v>35274</v>
      </c>
      <c r="B3693" s="43" t="s">
        <v>20092</v>
      </c>
      <c r="C3693" s="66" t="s">
        <v>4054</v>
      </c>
      <c r="D3693" s="66" t="s">
        <v>2496</v>
      </c>
      <c r="E3693" s="66" t="s">
        <v>23934</v>
      </c>
      <c r="F3693" s="306"/>
    </row>
    <row r="3694" spans="1:6" ht="45">
      <c r="A3694" s="66">
        <v>35275</v>
      </c>
      <c r="B3694" s="43" t="s">
        <v>20093</v>
      </c>
      <c r="C3694" s="66" t="s">
        <v>4054</v>
      </c>
      <c r="D3694" s="66" t="s">
        <v>2496</v>
      </c>
      <c r="E3694" s="66" t="s">
        <v>30243</v>
      </c>
      <c r="F3694" s="307"/>
    </row>
    <row r="3695" spans="1:6" ht="45">
      <c r="A3695" s="66">
        <v>35276</v>
      </c>
      <c r="B3695" s="43" t="s">
        <v>20094</v>
      </c>
      <c r="C3695" s="66" t="s">
        <v>4054</v>
      </c>
      <c r="D3695" s="66" t="s">
        <v>2496</v>
      </c>
      <c r="E3695" s="66" t="s">
        <v>30244</v>
      </c>
      <c r="F3695" s="306"/>
    </row>
    <row r="3696" spans="1:6" ht="30">
      <c r="A3696" s="66">
        <v>38386</v>
      </c>
      <c r="B3696" s="43" t="s">
        <v>20095</v>
      </c>
      <c r="C3696" s="66" t="s">
        <v>4050</v>
      </c>
      <c r="D3696" s="66" t="s">
        <v>2496</v>
      </c>
      <c r="E3696" s="66" t="s">
        <v>23768</v>
      </c>
      <c r="F3696" s="307"/>
    </row>
    <row r="3697" spans="1:6" ht="45">
      <c r="A3697" s="66">
        <v>11091</v>
      </c>
      <c r="B3697" s="43" t="s">
        <v>20096</v>
      </c>
      <c r="C3697" s="66" t="s">
        <v>4050</v>
      </c>
      <c r="D3697" s="66" t="s">
        <v>2496</v>
      </c>
      <c r="E3697" s="66" t="s">
        <v>8874</v>
      </c>
      <c r="F3697" s="306"/>
    </row>
    <row r="3698" spans="1:6" ht="45">
      <c r="A3698" s="66">
        <v>37586</v>
      </c>
      <c r="B3698" s="43" t="s">
        <v>20097</v>
      </c>
      <c r="C3698" s="66" t="s">
        <v>4069</v>
      </c>
      <c r="D3698" s="66" t="s">
        <v>4052</v>
      </c>
      <c r="E3698" s="66" t="s">
        <v>27323</v>
      </c>
      <c r="F3698" s="307"/>
    </row>
    <row r="3699" spans="1:6" ht="30">
      <c r="A3699" s="66">
        <v>37395</v>
      </c>
      <c r="B3699" s="43" t="s">
        <v>20098</v>
      </c>
      <c r="C3699" s="66" t="s">
        <v>4069</v>
      </c>
      <c r="D3699" s="66" t="s">
        <v>4052</v>
      </c>
      <c r="E3699" s="66" t="s">
        <v>22508</v>
      </c>
      <c r="F3699" s="306"/>
    </row>
    <row r="3700" spans="1:6" ht="45">
      <c r="A3700" s="66">
        <v>14147</v>
      </c>
      <c r="B3700" s="43" t="s">
        <v>20099</v>
      </c>
      <c r="C3700" s="66" t="s">
        <v>4069</v>
      </c>
      <c r="D3700" s="66" t="s">
        <v>4052</v>
      </c>
      <c r="E3700" s="66" t="s">
        <v>30245</v>
      </c>
      <c r="F3700" s="307"/>
    </row>
    <row r="3701" spans="1:6" ht="30">
      <c r="A3701" s="66">
        <v>37396</v>
      </c>
      <c r="B3701" s="43" t="s">
        <v>20100</v>
      </c>
      <c r="C3701" s="66" t="s">
        <v>4069</v>
      </c>
      <c r="D3701" s="66" t="s">
        <v>4052</v>
      </c>
      <c r="E3701" s="66" t="s">
        <v>28321</v>
      </c>
      <c r="F3701" s="306"/>
    </row>
    <row r="3702" spans="1:6" ht="30">
      <c r="A3702" s="66">
        <v>37397</v>
      </c>
      <c r="B3702" s="43" t="s">
        <v>20101</v>
      </c>
      <c r="C3702" s="66" t="s">
        <v>4069</v>
      </c>
      <c r="D3702" s="66" t="s">
        <v>4052</v>
      </c>
      <c r="E3702" s="66" t="s">
        <v>24614</v>
      </c>
      <c r="F3702" s="307"/>
    </row>
    <row r="3703" spans="1:6" ht="45">
      <c r="A3703" s="66">
        <v>11559</v>
      </c>
      <c r="B3703" s="43" t="s">
        <v>20102</v>
      </c>
      <c r="C3703" s="66" t="s">
        <v>4050</v>
      </c>
      <c r="D3703" s="66" t="s">
        <v>2496</v>
      </c>
      <c r="E3703" s="66" t="s">
        <v>24838</v>
      </c>
      <c r="F3703" s="306"/>
    </row>
    <row r="3704" spans="1:6" ht="45">
      <c r="A3704" s="66">
        <v>444</v>
      </c>
      <c r="B3704" s="43" t="s">
        <v>20103</v>
      </c>
      <c r="C3704" s="66" t="s">
        <v>4050</v>
      </c>
      <c r="D3704" s="66" t="s">
        <v>2496</v>
      </c>
      <c r="E3704" s="66" t="s">
        <v>11236</v>
      </c>
      <c r="F3704" s="307"/>
    </row>
    <row r="3705" spans="1:6" ht="45">
      <c r="A3705" s="66">
        <v>445</v>
      </c>
      <c r="B3705" s="43" t="s">
        <v>20104</v>
      </c>
      <c r="C3705" s="66" t="s">
        <v>4050</v>
      </c>
      <c r="D3705" s="66" t="s">
        <v>2496</v>
      </c>
      <c r="E3705" s="66" t="s">
        <v>14037</v>
      </c>
      <c r="F3705" s="306"/>
    </row>
    <row r="3706" spans="1:6">
      <c r="A3706" s="66">
        <v>4783</v>
      </c>
      <c r="B3706" s="43" t="s">
        <v>203</v>
      </c>
      <c r="C3706" s="66" t="s">
        <v>4048</v>
      </c>
      <c r="D3706" s="66" t="s">
        <v>4049</v>
      </c>
      <c r="E3706" s="66" t="s">
        <v>23982</v>
      </c>
      <c r="F3706" s="307"/>
    </row>
    <row r="3707" spans="1:6">
      <c r="A3707" s="66">
        <v>41079</v>
      </c>
      <c r="B3707" s="43" t="s">
        <v>20106</v>
      </c>
      <c r="C3707" s="66" t="s">
        <v>4059</v>
      </c>
      <c r="D3707" s="66" t="s">
        <v>2496</v>
      </c>
      <c r="E3707" s="66" t="s">
        <v>29238</v>
      </c>
      <c r="F3707" s="306"/>
    </row>
    <row r="3708" spans="1:6">
      <c r="A3708" s="66">
        <v>12874</v>
      </c>
      <c r="B3708" s="43" t="s">
        <v>20107</v>
      </c>
      <c r="C3708" s="66" t="s">
        <v>4048</v>
      </c>
      <c r="D3708" s="66" t="s">
        <v>2496</v>
      </c>
      <c r="E3708" s="66" t="s">
        <v>27801</v>
      </c>
      <c r="F3708" s="307"/>
    </row>
    <row r="3709" spans="1:6">
      <c r="A3709" s="66">
        <v>41082</v>
      </c>
      <c r="B3709" s="43" t="s">
        <v>20108</v>
      </c>
      <c r="C3709" s="66" t="s">
        <v>4059</v>
      </c>
      <c r="D3709" s="66" t="s">
        <v>2496</v>
      </c>
      <c r="E3709" s="66" t="s">
        <v>30246</v>
      </c>
      <c r="F3709" s="306"/>
    </row>
    <row r="3710" spans="1:6">
      <c r="A3710" s="66">
        <v>4785</v>
      </c>
      <c r="B3710" s="43" t="s">
        <v>20109</v>
      </c>
      <c r="C3710" s="66" t="s">
        <v>4048</v>
      </c>
      <c r="D3710" s="66" t="s">
        <v>2496</v>
      </c>
      <c r="E3710" s="66" t="s">
        <v>23831</v>
      </c>
      <c r="F3710" s="307"/>
    </row>
    <row r="3711" spans="1:6">
      <c r="A3711" s="66">
        <v>41081</v>
      </c>
      <c r="B3711" s="43" t="s">
        <v>20110</v>
      </c>
      <c r="C3711" s="66" t="s">
        <v>4059</v>
      </c>
      <c r="D3711" s="66" t="s">
        <v>2496</v>
      </c>
      <c r="E3711" s="66" t="s">
        <v>30247</v>
      </c>
      <c r="F3711" s="306"/>
    </row>
    <row r="3712" spans="1:6" ht="30">
      <c r="A3712" s="66">
        <v>4801</v>
      </c>
      <c r="B3712" s="43" t="s">
        <v>20111</v>
      </c>
      <c r="C3712" s="66" t="s">
        <v>4051</v>
      </c>
      <c r="D3712" s="66" t="s">
        <v>2496</v>
      </c>
      <c r="E3712" s="66" t="s">
        <v>30248</v>
      </c>
      <c r="F3712" s="307"/>
    </row>
    <row r="3713" spans="1:6" ht="45">
      <c r="A3713" s="66">
        <v>4794</v>
      </c>
      <c r="B3713" s="43" t="s">
        <v>20112</v>
      </c>
      <c r="C3713" s="66" t="s">
        <v>4051</v>
      </c>
      <c r="D3713" s="66" t="s">
        <v>2496</v>
      </c>
      <c r="E3713" s="66" t="s">
        <v>30249</v>
      </c>
      <c r="F3713" s="306"/>
    </row>
    <row r="3714" spans="1:6" ht="45">
      <c r="A3714" s="66">
        <v>4796</v>
      </c>
      <c r="B3714" s="43" t="s">
        <v>20113</v>
      </c>
      <c r="C3714" s="66" t="s">
        <v>4051</v>
      </c>
      <c r="D3714" s="66" t="s">
        <v>2496</v>
      </c>
      <c r="E3714" s="66" t="s">
        <v>30250</v>
      </c>
      <c r="F3714" s="307"/>
    </row>
    <row r="3715" spans="1:6" ht="30">
      <c r="A3715" s="66">
        <v>4800</v>
      </c>
      <c r="B3715" s="43" t="s">
        <v>20114</v>
      </c>
      <c r="C3715" s="66" t="s">
        <v>4051</v>
      </c>
      <c r="D3715" s="66" t="s">
        <v>2496</v>
      </c>
      <c r="E3715" s="66" t="s">
        <v>23624</v>
      </c>
      <c r="F3715" s="306"/>
    </row>
    <row r="3716" spans="1:6" ht="45">
      <c r="A3716" s="66">
        <v>4795</v>
      </c>
      <c r="B3716" s="43" t="s">
        <v>20115</v>
      </c>
      <c r="C3716" s="66" t="s">
        <v>4051</v>
      </c>
      <c r="D3716" s="66" t="s">
        <v>2496</v>
      </c>
      <c r="E3716" s="66" t="s">
        <v>30251</v>
      </c>
      <c r="F3716" s="307"/>
    </row>
    <row r="3717" spans="1:6" ht="75">
      <c r="A3717" s="66">
        <v>39694</v>
      </c>
      <c r="B3717" s="43" t="s">
        <v>20116</v>
      </c>
      <c r="C3717" s="66" t="s">
        <v>4051</v>
      </c>
      <c r="D3717" s="66" t="s">
        <v>2496</v>
      </c>
      <c r="E3717" s="66" t="s">
        <v>30252</v>
      </c>
      <c r="F3717" s="306"/>
    </row>
    <row r="3718" spans="1:6" ht="45">
      <c r="A3718" s="66">
        <v>1292</v>
      </c>
      <c r="B3718" s="43" t="s">
        <v>20117</v>
      </c>
      <c r="C3718" s="66" t="s">
        <v>4051</v>
      </c>
      <c r="D3718" s="66" t="s">
        <v>2496</v>
      </c>
      <c r="E3718" s="66" t="s">
        <v>24340</v>
      </c>
      <c r="F3718" s="307"/>
    </row>
    <row r="3719" spans="1:6" ht="45">
      <c r="A3719" s="66">
        <v>1287</v>
      </c>
      <c r="B3719" s="43" t="s">
        <v>20118</v>
      </c>
      <c r="C3719" s="66" t="s">
        <v>4051</v>
      </c>
      <c r="D3719" s="66" t="s">
        <v>4049</v>
      </c>
      <c r="E3719" s="66" t="s">
        <v>19855</v>
      </c>
      <c r="F3719" s="306"/>
    </row>
    <row r="3720" spans="1:6" ht="45">
      <c r="A3720" s="66">
        <v>1297</v>
      </c>
      <c r="B3720" s="43" t="s">
        <v>20119</v>
      </c>
      <c r="C3720" s="66" t="s">
        <v>4051</v>
      </c>
      <c r="D3720" s="66" t="s">
        <v>2496</v>
      </c>
      <c r="E3720" s="66" t="s">
        <v>25810</v>
      </c>
      <c r="F3720" s="307"/>
    </row>
    <row r="3721" spans="1:6" ht="60">
      <c r="A3721" s="66">
        <v>4786</v>
      </c>
      <c r="B3721" s="43" t="s">
        <v>20120</v>
      </c>
      <c r="C3721" s="66" t="s">
        <v>4051</v>
      </c>
      <c r="D3721" s="66" t="s">
        <v>4049</v>
      </c>
      <c r="E3721" s="66" t="s">
        <v>22798</v>
      </c>
      <c r="F3721" s="306"/>
    </row>
    <row r="3722" spans="1:6" ht="75">
      <c r="A3722" s="66">
        <v>10840</v>
      </c>
      <c r="B3722" s="43" t="s">
        <v>20121</v>
      </c>
      <c r="C3722" s="66" t="s">
        <v>4051</v>
      </c>
      <c r="D3722" s="66" t="s">
        <v>4049</v>
      </c>
      <c r="E3722" s="66" t="s">
        <v>30253</v>
      </c>
      <c r="F3722" s="307"/>
    </row>
    <row r="3723" spans="1:6" ht="75">
      <c r="A3723" s="66">
        <v>10841</v>
      </c>
      <c r="B3723" s="43" t="s">
        <v>20122</v>
      </c>
      <c r="C3723" s="66" t="s">
        <v>4051</v>
      </c>
      <c r="D3723" s="66" t="s">
        <v>2496</v>
      </c>
      <c r="E3723" s="66" t="s">
        <v>30254</v>
      </c>
      <c r="F3723" s="306"/>
    </row>
    <row r="3724" spans="1:6" ht="60">
      <c r="A3724" s="66">
        <v>25980</v>
      </c>
      <c r="B3724" s="43" t="s">
        <v>20123</v>
      </c>
      <c r="C3724" s="66" t="s">
        <v>4051</v>
      </c>
      <c r="D3724" s="66" t="s">
        <v>2496</v>
      </c>
      <c r="E3724" s="66" t="s">
        <v>25905</v>
      </c>
      <c r="F3724" s="307"/>
    </row>
    <row r="3725" spans="1:6" ht="60">
      <c r="A3725" s="66">
        <v>10842</v>
      </c>
      <c r="B3725" s="43" t="s">
        <v>20124</v>
      </c>
      <c r="C3725" s="66" t="s">
        <v>4051</v>
      </c>
      <c r="D3725" s="66" t="s">
        <v>2496</v>
      </c>
      <c r="E3725" s="66" t="s">
        <v>24037</v>
      </c>
      <c r="F3725" s="306"/>
    </row>
    <row r="3726" spans="1:6" ht="30">
      <c r="A3726" s="66">
        <v>21108</v>
      </c>
      <c r="B3726" s="43" t="s">
        <v>20125</v>
      </c>
      <c r="C3726" s="66" t="s">
        <v>4051</v>
      </c>
      <c r="D3726" s="66" t="s">
        <v>2496</v>
      </c>
      <c r="E3726" s="66" t="s">
        <v>28452</v>
      </c>
      <c r="F3726" s="307"/>
    </row>
    <row r="3727" spans="1:6" ht="45">
      <c r="A3727" s="66">
        <v>38180</v>
      </c>
      <c r="B3727" s="43" t="s">
        <v>20126</v>
      </c>
      <c r="C3727" s="66" t="s">
        <v>4051</v>
      </c>
      <c r="D3727" s="66" t="s">
        <v>2496</v>
      </c>
      <c r="E3727" s="66" t="s">
        <v>25407</v>
      </c>
      <c r="F3727" s="306"/>
    </row>
    <row r="3728" spans="1:6" ht="30">
      <c r="A3728" s="66">
        <v>40648</v>
      </c>
      <c r="B3728" s="43" t="s">
        <v>20127</v>
      </c>
      <c r="C3728" s="66" t="s">
        <v>4051</v>
      </c>
      <c r="D3728" s="66" t="s">
        <v>2496</v>
      </c>
      <c r="E3728" s="66" t="s">
        <v>30255</v>
      </c>
      <c r="F3728" s="307"/>
    </row>
    <row r="3729" spans="1:6" ht="30">
      <c r="A3729" s="66">
        <v>40649</v>
      </c>
      <c r="B3729" s="43" t="s">
        <v>20128</v>
      </c>
      <c r="C3729" s="66" t="s">
        <v>4051</v>
      </c>
      <c r="D3729" s="66" t="s">
        <v>2496</v>
      </c>
      <c r="E3729" s="66" t="s">
        <v>24562</v>
      </c>
      <c r="F3729" s="306"/>
    </row>
    <row r="3730" spans="1:6" ht="30">
      <c r="A3730" s="66">
        <v>40650</v>
      </c>
      <c r="B3730" s="43" t="s">
        <v>20129</v>
      </c>
      <c r="C3730" s="66" t="s">
        <v>4051</v>
      </c>
      <c r="D3730" s="66" t="s">
        <v>2496</v>
      </c>
      <c r="E3730" s="66" t="s">
        <v>23455</v>
      </c>
      <c r="F3730" s="307"/>
    </row>
    <row r="3731" spans="1:6" ht="30">
      <c r="A3731" s="66">
        <v>40651</v>
      </c>
      <c r="B3731" s="43" t="s">
        <v>20130</v>
      </c>
      <c r="C3731" s="66" t="s">
        <v>4051</v>
      </c>
      <c r="D3731" s="66" t="s">
        <v>2496</v>
      </c>
      <c r="E3731" s="66" t="s">
        <v>30256</v>
      </c>
      <c r="F3731" s="306"/>
    </row>
    <row r="3732" spans="1:6" ht="30">
      <c r="A3732" s="66">
        <v>40652</v>
      </c>
      <c r="B3732" s="43" t="s">
        <v>20131</v>
      </c>
      <c r="C3732" s="66" t="s">
        <v>4051</v>
      </c>
      <c r="D3732" s="66" t="s">
        <v>2496</v>
      </c>
      <c r="E3732" s="66" t="s">
        <v>30049</v>
      </c>
      <c r="F3732" s="307"/>
    </row>
    <row r="3733" spans="1:6" ht="45">
      <c r="A3733" s="66">
        <v>40647</v>
      </c>
      <c r="B3733" s="43" t="s">
        <v>20132</v>
      </c>
      <c r="C3733" s="66" t="s">
        <v>4051</v>
      </c>
      <c r="D3733" s="66" t="s">
        <v>2496</v>
      </c>
      <c r="E3733" s="66" t="s">
        <v>30257</v>
      </c>
      <c r="F3733" s="306"/>
    </row>
    <row r="3734" spans="1:6">
      <c r="A3734" s="66">
        <v>40653</v>
      </c>
      <c r="B3734" s="43" t="s">
        <v>20133</v>
      </c>
      <c r="C3734" s="66" t="s">
        <v>4051</v>
      </c>
      <c r="D3734" s="66" t="s">
        <v>2496</v>
      </c>
      <c r="E3734" s="66" t="s">
        <v>22656</v>
      </c>
      <c r="F3734" s="307"/>
    </row>
    <row r="3735" spans="1:6" ht="30">
      <c r="A3735" s="66">
        <v>36178</v>
      </c>
      <c r="B3735" s="43" t="s">
        <v>20134</v>
      </c>
      <c r="C3735" s="66" t="s">
        <v>4050</v>
      </c>
      <c r="D3735" s="66" t="s">
        <v>2496</v>
      </c>
      <c r="E3735" s="66" t="s">
        <v>24415</v>
      </c>
      <c r="F3735" s="306"/>
    </row>
    <row r="3736" spans="1:6" ht="30">
      <c r="A3736" s="66">
        <v>38195</v>
      </c>
      <c r="B3736" s="43" t="s">
        <v>20135</v>
      </c>
      <c r="C3736" s="66" t="s">
        <v>4051</v>
      </c>
      <c r="D3736" s="66" t="s">
        <v>2496</v>
      </c>
      <c r="E3736" s="66" t="s">
        <v>27554</v>
      </c>
      <c r="F3736" s="307"/>
    </row>
    <row r="3737" spans="1:6" ht="45">
      <c r="A3737" s="66">
        <v>38181</v>
      </c>
      <c r="B3737" s="43" t="s">
        <v>20136</v>
      </c>
      <c r="C3737" s="66" t="s">
        <v>4051</v>
      </c>
      <c r="D3737" s="66" t="s">
        <v>2496</v>
      </c>
      <c r="E3737" s="66" t="s">
        <v>30258</v>
      </c>
      <c r="F3737" s="306"/>
    </row>
    <row r="3738" spans="1:6" ht="45">
      <c r="A3738" s="66">
        <v>38182</v>
      </c>
      <c r="B3738" s="43" t="s">
        <v>20137</v>
      </c>
      <c r="C3738" s="66" t="s">
        <v>4051</v>
      </c>
      <c r="D3738" s="66" t="s">
        <v>2496</v>
      </c>
      <c r="E3738" s="66" t="s">
        <v>30259</v>
      </c>
      <c r="F3738" s="307"/>
    </row>
    <row r="3739" spans="1:6" ht="45">
      <c r="A3739" s="66">
        <v>38186</v>
      </c>
      <c r="B3739" s="43" t="s">
        <v>20138</v>
      </c>
      <c r="C3739" s="66" t="s">
        <v>4051</v>
      </c>
      <c r="D3739" s="66" t="s">
        <v>2496</v>
      </c>
      <c r="E3739" s="66" t="s">
        <v>30260</v>
      </c>
      <c r="F3739" s="306"/>
    </row>
    <row r="3740" spans="1:6" ht="45">
      <c r="A3740" s="66">
        <v>38185</v>
      </c>
      <c r="B3740" s="43" t="s">
        <v>20139</v>
      </c>
      <c r="C3740" s="66" t="s">
        <v>4051</v>
      </c>
      <c r="D3740" s="66" t="s">
        <v>2496</v>
      </c>
      <c r="E3740" s="66" t="s">
        <v>30261</v>
      </c>
      <c r="F3740" s="307"/>
    </row>
    <row r="3741" spans="1:6" ht="45">
      <c r="A3741" s="66">
        <v>40654</v>
      </c>
      <c r="B3741" s="43" t="s">
        <v>20140</v>
      </c>
      <c r="C3741" s="66" t="s">
        <v>4051</v>
      </c>
      <c r="D3741" s="66" t="s">
        <v>2496</v>
      </c>
      <c r="E3741" s="66" t="s">
        <v>26922</v>
      </c>
      <c r="F3741" s="306"/>
    </row>
    <row r="3742" spans="1:6" ht="75">
      <c r="A3742" s="66">
        <v>25981</v>
      </c>
      <c r="B3742" s="43" t="s">
        <v>20141</v>
      </c>
      <c r="C3742" s="66" t="s">
        <v>4051</v>
      </c>
      <c r="D3742" s="66" t="s">
        <v>2496</v>
      </c>
      <c r="E3742" s="66" t="s">
        <v>30262</v>
      </c>
      <c r="F3742" s="307"/>
    </row>
    <row r="3743" spans="1:6" ht="45">
      <c r="A3743" s="66">
        <v>4822</v>
      </c>
      <c r="B3743" s="43" t="s">
        <v>20142</v>
      </c>
      <c r="C3743" s="66" t="s">
        <v>4051</v>
      </c>
      <c r="D3743" s="66" t="s">
        <v>2496</v>
      </c>
      <c r="E3743" s="66" t="s">
        <v>30263</v>
      </c>
      <c r="F3743" s="306"/>
    </row>
    <row r="3744" spans="1:6" ht="45">
      <c r="A3744" s="66">
        <v>4818</v>
      </c>
      <c r="B3744" s="43" t="s">
        <v>20143</v>
      </c>
      <c r="C3744" s="66" t="s">
        <v>4051</v>
      </c>
      <c r="D3744" s="66" t="s">
        <v>4049</v>
      </c>
      <c r="E3744" s="66" t="s">
        <v>30264</v>
      </c>
      <c r="F3744" s="307"/>
    </row>
    <row r="3745" spans="1:6" ht="75">
      <c r="A3745" s="66">
        <v>39567</v>
      </c>
      <c r="B3745" s="43" t="s">
        <v>20144</v>
      </c>
      <c r="C3745" s="66" t="s">
        <v>4051</v>
      </c>
      <c r="D3745" s="66" t="s">
        <v>2496</v>
      </c>
      <c r="E3745" s="66" t="s">
        <v>13744</v>
      </c>
      <c r="F3745" s="306"/>
    </row>
    <row r="3746" spans="1:6" ht="75">
      <c r="A3746" s="66">
        <v>39566</v>
      </c>
      <c r="B3746" s="43" t="s">
        <v>20146</v>
      </c>
      <c r="C3746" s="66" t="s">
        <v>4051</v>
      </c>
      <c r="D3746" s="66" t="s">
        <v>2496</v>
      </c>
      <c r="E3746" s="66" t="s">
        <v>13848</v>
      </c>
      <c r="F3746" s="307"/>
    </row>
    <row r="3747" spans="1:6" ht="30">
      <c r="A3747" s="66">
        <v>11062</v>
      </c>
      <c r="B3747" s="43" t="s">
        <v>20147</v>
      </c>
      <c r="C3747" s="66" t="s">
        <v>4051</v>
      </c>
      <c r="D3747" s="66" t="s">
        <v>2496</v>
      </c>
      <c r="E3747" s="66" t="s">
        <v>24481</v>
      </c>
      <c r="F3747" s="306"/>
    </row>
    <row r="3748" spans="1:6" ht="30">
      <c r="A3748" s="66">
        <v>11063</v>
      </c>
      <c r="B3748" s="43" t="s">
        <v>20148</v>
      </c>
      <c r="C3748" s="66" t="s">
        <v>4051</v>
      </c>
      <c r="D3748" s="66" t="s">
        <v>2496</v>
      </c>
      <c r="E3748" s="66" t="s">
        <v>30265</v>
      </c>
      <c r="F3748" s="307"/>
    </row>
    <row r="3749" spans="1:6" ht="30">
      <c r="A3749" s="66">
        <v>13521</v>
      </c>
      <c r="B3749" s="43" t="s">
        <v>20149</v>
      </c>
      <c r="C3749" s="66" t="s">
        <v>4050</v>
      </c>
      <c r="D3749" s="66" t="s">
        <v>2496</v>
      </c>
      <c r="E3749" s="66" t="s">
        <v>14847</v>
      </c>
      <c r="F3749" s="306"/>
    </row>
    <row r="3750" spans="1:6" ht="60">
      <c r="A3750" s="66">
        <v>10851</v>
      </c>
      <c r="B3750" s="43" t="s">
        <v>20150</v>
      </c>
      <c r="C3750" s="66" t="s">
        <v>4050</v>
      </c>
      <c r="D3750" s="66" t="s">
        <v>2496</v>
      </c>
      <c r="E3750" s="66" t="s">
        <v>30266</v>
      </c>
      <c r="F3750" s="307"/>
    </row>
    <row r="3751" spans="1:6" ht="45">
      <c r="A3751" s="66">
        <v>39515</v>
      </c>
      <c r="B3751" s="43" t="s">
        <v>20151</v>
      </c>
      <c r="C3751" s="66" t="s">
        <v>4050</v>
      </c>
      <c r="D3751" s="66" t="s">
        <v>2496</v>
      </c>
      <c r="E3751" s="66" t="s">
        <v>30267</v>
      </c>
      <c r="F3751" s="306"/>
    </row>
    <row r="3752" spans="1:6" ht="60">
      <c r="A3752" s="66">
        <v>39516</v>
      </c>
      <c r="B3752" s="43" t="s">
        <v>20152</v>
      </c>
      <c r="C3752" s="66" t="s">
        <v>4050</v>
      </c>
      <c r="D3752" s="66" t="s">
        <v>2496</v>
      </c>
      <c r="E3752" s="66" t="s">
        <v>17388</v>
      </c>
      <c r="F3752" s="307"/>
    </row>
    <row r="3753" spans="1:6" ht="45">
      <c r="A3753" s="66">
        <v>39514</v>
      </c>
      <c r="B3753" s="43" t="s">
        <v>20153</v>
      </c>
      <c r="C3753" s="66" t="s">
        <v>4050</v>
      </c>
      <c r="D3753" s="66" t="s">
        <v>4049</v>
      </c>
      <c r="E3753" s="66" t="s">
        <v>13798</v>
      </c>
      <c r="F3753" s="306"/>
    </row>
    <row r="3754" spans="1:6" ht="45">
      <c r="A3754" s="66">
        <v>4812</v>
      </c>
      <c r="B3754" s="43" t="s">
        <v>20154</v>
      </c>
      <c r="C3754" s="66" t="s">
        <v>4051</v>
      </c>
      <c r="D3754" s="66" t="s">
        <v>4049</v>
      </c>
      <c r="E3754" s="66" t="s">
        <v>13756</v>
      </c>
      <c r="F3754" s="307"/>
    </row>
    <row r="3755" spans="1:6" ht="30">
      <c r="A3755" s="66">
        <v>10849</v>
      </c>
      <c r="B3755" s="43" t="s">
        <v>20155</v>
      </c>
      <c r="C3755" s="66" t="s">
        <v>4050</v>
      </c>
      <c r="D3755" s="66" t="s">
        <v>2496</v>
      </c>
      <c r="E3755" s="66" t="s">
        <v>22793</v>
      </c>
      <c r="F3755" s="306"/>
    </row>
    <row r="3756" spans="1:6" ht="30">
      <c r="A3756" s="66">
        <v>10848</v>
      </c>
      <c r="B3756" s="43" t="s">
        <v>20156</v>
      </c>
      <c r="C3756" s="66" t="s">
        <v>4050</v>
      </c>
      <c r="D3756" s="66" t="s">
        <v>2496</v>
      </c>
      <c r="E3756" s="66" t="s">
        <v>22794</v>
      </c>
      <c r="F3756" s="307"/>
    </row>
    <row r="3757" spans="1:6" ht="45">
      <c r="A3757" s="66">
        <v>4813</v>
      </c>
      <c r="B3757" s="43" t="s">
        <v>25235</v>
      </c>
      <c r="C3757" s="66" t="s">
        <v>4051</v>
      </c>
      <c r="D3757" s="66" t="s">
        <v>4049</v>
      </c>
      <c r="E3757" s="66" t="s">
        <v>22795</v>
      </c>
      <c r="F3757" s="306"/>
    </row>
    <row r="3758" spans="1:6" ht="75">
      <c r="A3758" s="66">
        <v>37560</v>
      </c>
      <c r="B3758" s="43" t="s">
        <v>20157</v>
      </c>
      <c r="C3758" s="66" t="s">
        <v>4050</v>
      </c>
      <c r="D3758" s="66" t="s">
        <v>2496</v>
      </c>
      <c r="E3758" s="66" t="s">
        <v>25236</v>
      </c>
      <c r="F3758" s="307"/>
    </row>
    <row r="3759" spans="1:6" ht="75">
      <c r="A3759" s="66">
        <v>37557</v>
      </c>
      <c r="B3759" s="43" t="s">
        <v>20158</v>
      </c>
      <c r="C3759" s="66" t="s">
        <v>4050</v>
      </c>
      <c r="D3759" s="66" t="s">
        <v>2496</v>
      </c>
      <c r="E3759" s="66" t="s">
        <v>19167</v>
      </c>
      <c r="F3759" s="306"/>
    </row>
    <row r="3760" spans="1:6" ht="75">
      <c r="A3760" s="66">
        <v>37556</v>
      </c>
      <c r="B3760" s="43" t="s">
        <v>20159</v>
      </c>
      <c r="C3760" s="66" t="s">
        <v>4050</v>
      </c>
      <c r="D3760" s="66" t="s">
        <v>2496</v>
      </c>
      <c r="E3760" s="66" t="s">
        <v>14956</v>
      </c>
      <c r="F3760" s="307"/>
    </row>
    <row r="3761" spans="1:6" ht="75">
      <c r="A3761" s="66">
        <v>37559</v>
      </c>
      <c r="B3761" s="43" t="s">
        <v>20160</v>
      </c>
      <c r="C3761" s="66" t="s">
        <v>4050</v>
      </c>
      <c r="D3761" s="66" t="s">
        <v>2496</v>
      </c>
      <c r="E3761" s="66" t="s">
        <v>25237</v>
      </c>
      <c r="F3761" s="306"/>
    </row>
    <row r="3762" spans="1:6" ht="75">
      <c r="A3762" s="66">
        <v>37539</v>
      </c>
      <c r="B3762" s="43" t="s">
        <v>20161</v>
      </c>
      <c r="C3762" s="66" t="s">
        <v>4050</v>
      </c>
      <c r="D3762" s="66" t="s">
        <v>4049</v>
      </c>
      <c r="E3762" s="66" t="s">
        <v>13994</v>
      </c>
      <c r="F3762" s="307"/>
    </row>
    <row r="3763" spans="1:6" ht="75">
      <c r="A3763" s="66">
        <v>37558</v>
      </c>
      <c r="B3763" s="43" t="s">
        <v>20162</v>
      </c>
      <c r="C3763" s="66" t="s">
        <v>4050</v>
      </c>
      <c r="D3763" s="66" t="s">
        <v>2496</v>
      </c>
      <c r="E3763" s="66" t="s">
        <v>24907</v>
      </c>
      <c r="F3763" s="306"/>
    </row>
    <row r="3764" spans="1:6" ht="30">
      <c r="A3764" s="66">
        <v>34723</v>
      </c>
      <c r="B3764" s="43" t="s">
        <v>20163</v>
      </c>
      <c r="C3764" s="66" t="s">
        <v>4051</v>
      </c>
      <c r="D3764" s="66" t="s">
        <v>2496</v>
      </c>
      <c r="E3764" s="66" t="s">
        <v>22796</v>
      </c>
      <c r="F3764" s="307"/>
    </row>
    <row r="3765" spans="1:6" ht="30">
      <c r="A3765" s="66">
        <v>34721</v>
      </c>
      <c r="B3765" s="43" t="s">
        <v>20164</v>
      </c>
      <c r="C3765" s="66" t="s">
        <v>4051</v>
      </c>
      <c r="D3765" s="66" t="s">
        <v>2496</v>
      </c>
      <c r="E3765" s="66" t="s">
        <v>22797</v>
      </c>
      <c r="F3765" s="306"/>
    </row>
    <row r="3766" spans="1:6" ht="30">
      <c r="A3766" s="66">
        <v>4309</v>
      </c>
      <c r="B3766" s="43" t="s">
        <v>20165</v>
      </c>
      <c r="C3766" s="66" t="s">
        <v>4050</v>
      </c>
      <c r="D3766" s="66" t="s">
        <v>2496</v>
      </c>
      <c r="E3766" s="66" t="s">
        <v>9877</v>
      </c>
      <c r="F3766" s="307"/>
    </row>
    <row r="3767" spans="1:6" ht="30">
      <c r="A3767" s="66">
        <v>4307</v>
      </c>
      <c r="B3767" s="43" t="s">
        <v>20166</v>
      </c>
      <c r="C3767" s="66" t="s">
        <v>4050</v>
      </c>
      <c r="D3767" s="66" t="s">
        <v>2496</v>
      </c>
      <c r="E3767" s="66" t="s">
        <v>11317</v>
      </c>
      <c r="F3767" s="306"/>
    </row>
    <row r="3768" spans="1:6" ht="30">
      <c r="A3768" s="66">
        <v>10850</v>
      </c>
      <c r="B3768" s="43" t="s">
        <v>20167</v>
      </c>
      <c r="C3768" s="66" t="s">
        <v>4050</v>
      </c>
      <c r="D3768" s="66" t="s">
        <v>2496</v>
      </c>
      <c r="E3768" s="66" t="s">
        <v>22798</v>
      </c>
      <c r="F3768" s="307"/>
    </row>
    <row r="3769" spans="1:6" ht="75">
      <c r="A3769" s="66">
        <v>42438</v>
      </c>
      <c r="B3769" s="43" t="s">
        <v>22799</v>
      </c>
      <c r="C3769" s="66" t="s">
        <v>4050</v>
      </c>
      <c r="D3769" s="66" t="s">
        <v>4052</v>
      </c>
      <c r="E3769" s="66" t="s">
        <v>23999</v>
      </c>
      <c r="F3769" s="306"/>
    </row>
    <row r="3770" spans="1:6" ht="30">
      <c r="A3770" s="66">
        <v>4792</v>
      </c>
      <c r="B3770" s="43" t="s">
        <v>20168</v>
      </c>
      <c r="C3770" s="66" t="s">
        <v>4051</v>
      </c>
      <c r="D3770" s="66" t="s">
        <v>2496</v>
      </c>
      <c r="E3770" s="66" t="s">
        <v>30268</v>
      </c>
      <c r="F3770" s="307"/>
    </row>
    <row r="3771" spans="1:6" ht="45">
      <c r="A3771" s="66">
        <v>4790</v>
      </c>
      <c r="B3771" s="43" t="s">
        <v>20169</v>
      </c>
      <c r="C3771" s="66" t="s">
        <v>4051</v>
      </c>
      <c r="D3771" s="66" t="s">
        <v>4049</v>
      </c>
      <c r="E3771" s="66" t="s">
        <v>30269</v>
      </c>
      <c r="F3771" s="306"/>
    </row>
    <row r="3772" spans="1:6" ht="60">
      <c r="A3772" s="66">
        <v>40671</v>
      </c>
      <c r="B3772" s="43" t="s">
        <v>20170</v>
      </c>
      <c r="C3772" s="66" t="s">
        <v>4051</v>
      </c>
      <c r="D3772" s="66" t="s">
        <v>2496</v>
      </c>
      <c r="E3772" s="66" t="s">
        <v>23691</v>
      </c>
      <c r="F3772" s="307"/>
    </row>
    <row r="3773" spans="1:6" ht="45">
      <c r="A3773" s="66">
        <v>7552</v>
      </c>
      <c r="B3773" s="43" t="s">
        <v>20171</v>
      </c>
      <c r="C3773" s="66" t="s">
        <v>4050</v>
      </c>
      <c r="D3773" s="66" t="s">
        <v>4052</v>
      </c>
      <c r="E3773" s="66" t="s">
        <v>23631</v>
      </c>
      <c r="F3773" s="306"/>
    </row>
    <row r="3774" spans="1:6" ht="30">
      <c r="A3774" s="66">
        <v>4893</v>
      </c>
      <c r="B3774" s="43" t="s">
        <v>20172</v>
      </c>
      <c r="C3774" s="66" t="s">
        <v>4050</v>
      </c>
      <c r="D3774" s="66" t="s">
        <v>2496</v>
      </c>
      <c r="E3774" s="66" t="s">
        <v>25190</v>
      </c>
      <c r="F3774" s="307"/>
    </row>
    <row r="3775" spans="1:6" ht="30">
      <c r="A3775" s="66">
        <v>4894</v>
      </c>
      <c r="B3775" s="43" t="s">
        <v>20173</v>
      </c>
      <c r="C3775" s="66" t="s">
        <v>4050</v>
      </c>
      <c r="D3775" s="66" t="s">
        <v>2496</v>
      </c>
      <c r="E3775" s="66" t="s">
        <v>13725</v>
      </c>
      <c r="F3775" s="306"/>
    </row>
    <row r="3776" spans="1:6" ht="30">
      <c r="A3776" s="66">
        <v>4888</v>
      </c>
      <c r="B3776" s="43" t="s">
        <v>20174</v>
      </c>
      <c r="C3776" s="66" t="s">
        <v>4050</v>
      </c>
      <c r="D3776" s="66" t="s">
        <v>2496</v>
      </c>
      <c r="E3776" s="66" t="s">
        <v>8738</v>
      </c>
      <c r="F3776" s="307"/>
    </row>
    <row r="3777" spans="1:6" ht="30">
      <c r="A3777" s="66">
        <v>4890</v>
      </c>
      <c r="B3777" s="43" t="s">
        <v>20175</v>
      </c>
      <c r="C3777" s="66" t="s">
        <v>4050</v>
      </c>
      <c r="D3777" s="66" t="s">
        <v>2496</v>
      </c>
      <c r="E3777" s="66" t="s">
        <v>24440</v>
      </c>
      <c r="F3777" s="306"/>
    </row>
    <row r="3778" spans="1:6" ht="30">
      <c r="A3778" s="66">
        <v>12411</v>
      </c>
      <c r="B3778" s="43" t="s">
        <v>20176</v>
      </c>
      <c r="C3778" s="66" t="s">
        <v>4050</v>
      </c>
      <c r="D3778" s="66" t="s">
        <v>2496</v>
      </c>
      <c r="E3778" s="66" t="s">
        <v>29785</v>
      </c>
      <c r="F3778" s="307"/>
    </row>
    <row r="3779" spans="1:6" ht="30">
      <c r="A3779" s="66">
        <v>4891</v>
      </c>
      <c r="B3779" s="43" t="s">
        <v>20177</v>
      </c>
      <c r="C3779" s="66" t="s">
        <v>4050</v>
      </c>
      <c r="D3779" s="66" t="s">
        <v>2496</v>
      </c>
      <c r="E3779" s="66" t="s">
        <v>30270</v>
      </c>
      <c r="F3779" s="306"/>
    </row>
    <row r="3780" spans="1:6" ht="30">
      <c r="A3780" s="66">
        <v>4889</v>
      </c>
      <c r="B3780" s="43" t="s">
        <v>20178</v>
      </c>
      <c r="C3780" s="66" t="s">
        <v>4050</v>
      </c>
      <c r="D3780" s="66" t="s">
        <v>2496</v>
      </c>
      <c r="E3780" s="66" t="s">
        <v>23366</v>
      </c>
      <c r="F3780" s="307"/>
    </row>
    <row r="3781" spans="1:6" ht="30">
      <c r="A3781" s="66">
        <v>4892</v>
      </c>
      <c r="B3781" s="43" t="s">
        <v>20179</v>
      </c>
      <c r="C3781" s="66" t="s">
        <v>4050</v>
      </c>
      <c r="D3781" s="66" t="s">
        <v>2496</v>
      </c>
      <c r="E3781" s="66" t="s">
        <v>30271</v>
      </c>
      <c r="F3781" s="306"/>
    </row>
    <row r="3782" spans="1:6" ht="30">
      <c r="A3782" s="66">
        <v>12412</v>
      </c>
      <c r="B3782" s="43" t="s">
        <v>20180</v>
      </c>
      <c r="C3782" s="66" t="s">
        <v>4050</v>
      </c>
      <c r="D3782" s="66" t="s">
        <v>2496</v>
      </c>
      <c r="E3782" s="66" t="s">
        <v>25162</v>
      </c>
      <c r="F3782" s="307"/>
    </row>
    <row r="3783" spans="1:6">
      <c r="A3783" s="66">
        <v>11073</v>
      </c>
      <c r="B3783" s="43" t="s">
        <v>20181</v>
      </c>
      <c r="C3783" s="66" t="s">
        <v>4050</v>
      </c>
      <c r="D3783" s="66" t="s">
        <v>2496</v>
      </c>
      <c r="E3783" s="66" t="s">
        <v>7881</v>
      </c>
      <c r="F3783" s="306"/>
    </row>
    <row r="3784" spans="1:6">
      <c r="A3784" s="66">
        <v>11071</v>
      </c>
      <c r="B3784" s="43" t="s">
        <v>20182</v>
      </c>
      <c r="C3784" s="66" t="s">
        <v>4050</v>
      </c>
      <c r="D3784" s="66" t="s">
        <v>2496</v>
      </c>
      <c r="E3784" s="66" t="s">
        <v>24674</v>
      </c>
      <c r="F3784" s="307"/>
    </row>
    <row r="3785" spans="1:6">
      <c r="A3785" s="66">
        <v>11072</v>
      </c>
      <c r="B3785" s="43" t="s">
        <v>20183</v>
      </c>
      <c r="C3785" s="66" t="s">
        <v>4050</v>
      </c>
      <c r="D3785" s="66" t="s">
        <v>2496</v>
      </c>
      <c r="E3785" s="66" t="s">
        <v>13709</v>
      </c>
      <c r="F3785" s="306"/>
    </row>
    <row r="3786" spans="1:6" ht="30">
      <c r="A3786" s="66">
        <v>4895</v>
      </c>
      <c r="B3786" s="43" t="s">
        <v>20184</v>
      </c>
      <c r="C3786" s="66" t="s">
        <v>4050</v>
      </c>
      <c r="D3786" s="66" t="s">
        <v>2496</v>
      </c>
      <c r="E3786" s="66" t="s">
        <v>8680</v>
      </c>
      <c r="F3786" s="307"/>
    </row>
    <row r="3787" spans="1:6" ht="30">
      <c r="A3787" s="66">
        <v>4907</v>
      </c>
      <c r="B3787" s="43" t="s">
        <v>20185</v>
      </c>
      <c r="C3787" s="66" t="s">
        <v>4050</v>
      </c>
      <c r="D3787" s="66" t="s">
        <v>4052</v>
      </c>
      <c r="E3787" s="66" t="s">
        <v>28375</v>
      </c>
      <c r="F3787" s="306"/>
    </row>
    <row r="3788" spans="1:6" ht="30">
      <c r="A3788" s="66">
        <v>4902</v>
      </c>
      <c r="B3788" s="43" t="s">
        <v>20186</v>
      </c>
      <c r="C3788" s="66" t="s">
        <v>4050</v>
      </c>
      <c r="D3788" s="66" t="s">
        <v>4052</v>
      </c>
      <c r="E3788" s="66" t="s">
        <v>24796</v>
      </c>
      <c r="F3788" s="307"/>
    </row>
    <row r="3789" spans="1:6" ht="30">
      <c r="A3789" s="66">
        <v>4908</v>
      </c>
      <c r="B3789" s="43" t="s">
        <v>20187</v>
      </c>
      <c r="C3789" s="66" t="s">
        <v>4050</v>
      </c>
      <c r="D3789" s="66" t="s">
        <v>4052</v>
      </c>
      <c r="E3789" s="66" t="s">
        <v>30272</v>
      </c>
      <c r="F3789" s="306"/>
    </row>
    <row r="3790" spans="1:6" ht="30">
      <c r="A3790" s="66">
        <v>4909</v>
      </c>
      <c r="B3790" s="43" t="s">
        <v>20189</v>
      </c>
      <c r="C3790" s="66" t="s">
        <v>4050</v>
      </c>
      <c r="D3790" s="66" t="s">
        <v>4052</v>
      </c>
      <c r="E3790" s="66" t="s">
        <v>30273</v>
      </c>
      <c r="F3790" s="307"/>
    </row>
    <row r="3791" spans="1:6" ht="30">
      <c r="A3791" s="66">
        <v>4903</v>
      </c>
      <c r="B3791" s="43" t="s">
        <v>20190</v>
      </c>
      <c r="C3791" s="66" t="s">
        <v>4050</v>
      </c>
      <c r="D3791" s="66" t="s">
        <v>4052</v>
      </c>
      <c r="E3791" s="66" t="s">
        <v>30274</v>
      </c>
      <c r="F3791" s="306"/>
    </row>
    <row r="3792" spans="1:6" ht="30">
      <c r="A3792" s="66">
        <v>4897</v>
      </c>
      <c r="B3792" s="43" t="s">
        <v>20191</v>
      </c>
      <c r="C3792" s="66" t="s">
        <v>4050</v>
      </c>
      <c r="D3792" s="66" t="s">
        <v>2496</v>
      </c>
      <c r="E3792" s="66" t="s">
        <v>12074</v>
      </c>
      <c r="F3792" s="307"/>
    </row>
    <row r="3793" spans="1:6" ht="30">
      <c r="A3793" s="66">
        <v>4896</v>
      </c>
      <c r="B3793" s="43" t="s">
        <v>20192</v>
      </c>
      <c r="C3793" s="66" t="s">
        <v>4050</v>
      </c>
      <c r="D3793" s="66" t="s">
        <v>2496</v>
      </c>
      <c r="E3793" s="66" t="s">
        <v>8423</v>
      </c>
      <c r="F3793" s="306"/>
    </row>
    <row r="3794" spans="1:6" ht="30">
      <c r="A3794" s="66">
        <v>4900</v>
      </c>
      <c r="B3794" s="43" t="s">
        <v>20193</v>
      </c>
      <c r="C3794" s="66" t="s">
        <v>4050</v>
      </c>
      <c r="D3794" s="66" t="s">
        <v>2496</v>
      </c>
      <c r="E3794" s="66" t="s">
        <v>18188</v>
      </c>
      <c r="F3794" s="307"/>
    </row>
    <row r="3795" spans="1:6" ht="30">
      <c r="A3795" s="66">
        <v>4898</v>
      </c>
      <c r="B3795" s="43" t="s">
        <v>20194</v>
      </c>
      <c r="C3795" s="66" t="s">
        <v>4050</v>
      </c>
      <c r="D3795" s="66" t="s">
        <v>2496</v>
      </c>
      <c r="E3795" s="66" t="s">
        <v>13238</v>
      </c>
      <c r="F3795" s="306"/>
    </row>
    <row r="3796" spans="1:6">
      <c r="A3796" s="66">
        <v>4899</v>
      </c>
      <c r="B3796" s="43" t="s">
        <v>20195</v>
      </c>
      <c r="C3796" s="66" t="s">
        <v>4050</v>
      </c>
      <c r="D3796" s="66" t="s">
        <v>2496</v>
      </c>
      <c r="E3796" s="66" t="s">
        <v>10912</v>
      </c>
      <c r="F3796" s="307"/>
    </row>
    <row r="3797" spans="1:6" ht="30">
      <c r="A3797" s="66">
        <v>11096</v>
      </c>
      <c r="B3797" s="43" t="s">
        <v>20196</v>
      </c>
      <c r="C3797" s="66" t="s">
        <v>4055</v>
      </c>
      <c r="D3797" s="66" t="s">
        <v>2496</v>
      </c>
      <c r="E3797" s="66" t="s">
        <v>8831</v>
      </c>
      <c r="F3797" s="306"/>
    </row>
    <row r="3798" spans="1:6" ht="30">
      <c r="A3798" s="66">
        <v>4741</v>
      </c>
      <c r="B3798" s="43" t="s">
        <v>20197</v>
      </c>
      <c r="C3798" s="66" t="s">
        <v>4053</v>
      </c>
      <c r="D3798" s="66" t="s">
        <v>2496</v>
      </c>
      <c r="E3798" s="66" t="s">
        <v>30275</v>
      </c>
      <c r="F3798" s="307"/>
    </row>
    <row r="3799" spans="1:6">
      <c r="A3799" s="66">
        <v>4752</v>
      </c>
      <c r="B3799" s="43" t="s">
        <v>20198</v>
      </c>
      <c r="C3799" s="66" t="s">
        <v>4048</v>
      </c>
      <c r="D3799" s="66" t="s">
        <v>2496</v>
      </c>
      <c r="E3799" s="66" t="s">
        <v>25293</v>
      </c>
      <c r="F3799" s="306"/>
    </row>
    <row r="3800" spans="1:6" ht="30">
      <c r="A3800" s="66">
        <v>41091</v>
      </c>
      <c r="B3800" s="43" t="s">
        <v>20199</v>
      </c>
      <c r="C3800" s="66" t="s">
        <v>4059</v>
      </c>
      <c r="D3800" s="66" t="s">
        <v>2496</v>
      </c>
      <c r="E3800" s="66" t="s">
        <v>30276</v>
      </c>
      <c r="F3800" s="307"/>
    </row>
    <row r="3801" spans="1:6" ht="45">
      <c r="A3801" s="66">
        <v>13954</v>
      </c>
      <c r="B3801" s="43" t="s">
        <v>20200</v>
      </c>
      <c r="C3801" s="66" t="s">
        <v>4050</v>
      </c>
      <c r="D3801" s="66" t="s">
        <v>4052</v>
      </c>
      <c r="E3801" s="66" t="s">
        <v>30277</v>
      </c>
      <c r="F3801" s="306"/>
    </row>
    <row r="3802" spans="1:6" ht="30">
      <c r="A3802" s="66">
        <v>3411</v>
      </c>
      <c r="B3802" s="43" t="s">
        <v>20201</v>
      </c>
      <c r="C3802" s="66" t="s">
        <v>4055</v>
      </c>
      <c r="D3802" s="66" t="s">
        <v>2496</v>
      </c>
      <c r="E3802" s="66" t="s">
        <v>25751</v>
      </c>
      <c r="F3802" s="307"/>
    </row>
    <row r="3803" spans="1:6" ht="30">
      <c r="A3803" s="66">
        <v>39995</v>
      </c>
      <c r="B3803" s="43" t="s">
        <v>20202</v>
      </c>
      <c r="C3803" s="66" t="s">
        <v>4053</v>
      </c>
      <c r="D3803" s="66" t="s">
        <v>2496</v>
      </c>
      <c r="E3803" s="66" t="s">
        <v>25163</v>
      </c>
      <c r="F3803" s="306"/>
    </row>
    <row r="3804" spans="1:6" ht="45">
      <c r="A3804" s="66">
        <v>11615</v>
      </c>
      <c r="B3804" s="43" t="s">
        <v>20203</v>
      </c>
      <c r="C3804" s="66" t="s">
        <v>4051</v>
      </c>
      <c r="D3804" s="66" t="s">
        <v>2496</v>
      </c>
      <c r="E3804" s="66" t="s">
        <v>25694</v>
      </c>
      <c r="F3804" s="307"/>
    </row>
    <row r="3805" spans="1:6" ht="45">
      <c r="A3805" s="66">
        <v>3408</v>
      </c>
      <c r="B3805" s="43" t="s">
        <v>20204</v>
      </c>
      <c r="C3805" s="66" t="s">
        <v>4051</v>
      </c>
      <c r="D3805" s="66" t="s">
        <v>4049</v>
      </c>
      <c r="E3805" s="66" t="s">
        <v>14357</v>
      </c>
      <c r="F3805" s="306"/>
    </row>
    <row r="3806" spans="1:6" ht="45">
      <c r="A3806" s="66">
        <v>3409</v>
      </c>
      <c r="B3806" s="43" t="s">
        <v>20205</v>
      </c>
      <c r="C3806" s="66" t="s">
        <v>4051</v>
      </c>
      <c r="D3806" s="66" t="s">
        <v>2496</v>
      </c>
      <c r="E3806" s="66" t="s">
        <v>23683</v>
      </c>
      <c r="F3806" s="307"/>
    </row>
    <row r="3807" spans="1:6">
      <c r="A3807" s="66">
        <v>11427</v>
      </c>
      <c r="B3807" s="43" t="s">
        <v>20206</v>
      </c>
      <c r="C3807" s="66" t="s">
        <v>4055</v>
      </c>
      <c r="D3807" s="66" t="s">
        <v>4052</v>
      </c>
      <c r="E3807" s="66" t="s">
        <v>30278</v>
      </c>
      <c r="F3807" s="306"/>
    </row>
    <row r="3808" spans="1:6" ht="45">
      <c r="A3808" s="66">
        <v>4491</v>
      </c>
      <c r="B3808" s="43" t="s">
        <v>20207</v>
      </c>
      <c r="C3808" s="66" t="s">
        <v>4054</v>
      </c>
      <c r="D3808" s="66" t="s">
        <v>2496</v>
      </c>
      <c r="E3808" s="66" t="s">
        <v>16503</v>
      </c>
      <c r="F3808" s="307"/>
    </row>
    <row r="3809" spans="1:6" ht="45">
      <c r="A3809" s="66">
        <v>26022</v>
      </c>
      <c r="B3809" s="43" t="s">
        <v>20208</v>
      </c>
      <c r="C3809" s="66" t="s">
        <v>4050</v>
      </c>
      <c r="D3809" s="66" t="s">
        <v>2496</v>
      </c>
      <c r="E3809" s="66" t="s">
        <v>30279</v>
      </c>
      <c r="F3809" s="306"/>
    </row>
    <row r="3810" spans="1:6" ht="30">
      <c r="A3810" s="66">
        <v>421</v>
      </c>
      <c r="B3810" s="43" t="s">
        <v>20209</v>
      </c>
      <c r="C3810" s="66" t="s">
        <v>4050</v>
      </c>
      <c r="D3810" s="66" t="s">
        <v>2496</v>
      </c>
      <c r="E3810" s="66" t="s">
        <v>24038</v>
      </c>
      <c r="F3810" s="307"/>
    </row>
    <row r="3811" spans="1:6" ht="30">
      <c r="A3811" s="66">
        <v>12362</v>
      </c>
      <c r="B3811" s="43" t="s">
        <v>20210</v>
      </c>
      <c r="C3811" s="66" t="s">
        <v>4050</v>
      </c>
      <c r="D3811" s="66" t="s">
        <v>2496</v>
      </c>
      <c r="E3811" s="66" t="s">
        <v>14960</v>
      </c>
      <c r="F3811" s="306"/>
    </row>
    <row r="3812" spans="1:6" ht="30">
      <c r="A3812" s="66">
        <v>14148</v>
      </c>
      <c r="B3812" s="43" t="s">
        <v>20211</v>
      </c>
      <c r="C3812" s="66" t="s">
        <v>4050</v>
      </c>
      <c r="D3812" s="66" t="s">
        <v>4052</v>
      </c>
      <c r="E3812" s="66" t="s">
        <v>13230</v>
      </c>
      <c r="F3812" s="307"/>
    </row>
    <row r="3813" spans="1:6">
      <c r="A3813" s="66">
        <v>4341</v>
      </c>
      <c r="B3813" s="43" t="s">
        <v>20212</v>
      </c>
      <c r="C3813" s="66" t="s">
        <v>4050</v>
      </c>
      <c r="D3813" s="66" t="s">
        <v>2496</v>
      </c>
      <c r="E3813" s="66" t="s">
        <v>8693</v>
      </c>
      <c r="F3813" s="306"/>
    </row>
    <row r="3814" spans="1:6">
      <c r="A3814" s="66">
        <v>4337</v>
      </c>
      <c r="B3814" s="43" t="s">
        <v>20213</v>
      </c>
      <c r="C3814" s="66" t="s">
        <v>4050</v>
      </c>
      <c r="D3814" s="66" t="s">
        <v>2496</v>
      </c>
      <c r="E3814" s="66" t="s">
        <v>12313</v>
      </c>
      <c r="F3814" s="307"/>
    </row>
    <row r="3815" spans="1:6" ht="30">
      <c r="A3815" s="66">
        <v>4339</v>
      </c>
      <c r="B3815" s="43" t="s">
        <v>20214</v>
      </c>
      <c r="C3815" s="66" t="s">
        <v>4050</v>
      </c>
      <c r="D3815" s="66" t="s">
        <v>2496</v>
      </c>
      <c r="E3815" s="66" t="s">
        <v>8578</v>
      </c>
      <c r="F3815" s="306"/>
    </row>
    <row r="3816" spans="1:6" ht="30">
      <c r="A3816" s="66">
        <v>39997</v>
      </c>
      <c r="B3816" s="43" t="s">
        <v>20215</v>
      </c>
      <c r="C3816" s="66" t="s">
        <v>4050</v>
      </c>
      <c r="D3816" s="66" t="s">
        <v>2496</v>
      </c>
      <c r="E3816" s="66" t="s">
        <v>8314</v>
      </c>
      <c r="F3816" s="307"/>
    </row>
    <row r="3817" spans="1:6">
      <c r="A3817" s="66">
        <v>11971</v>
      </c>
      <c r="B3817" s="43" t="s">
        <v>20216</v>
      </c>
      <c r="C3817" s="66" t="s">
        <v>4050</v>
      </c>
      <c r="D3817" s="66" t="s">
        <v>2496</v>
      </c>
      <c r="E3817" s="66" t="s">
        <v>12557</v>
      </c>
      <c r="F3817" s="306"/>
    </row>
    <row r="3818" spans="1:6" ht="30">
      <c r="A3818" s="66">
        <v>4342</v>
      </c>
      <c r="B3818" s="43" t="s">
        <v>20217</v>
      </c>
      <c r="C3818" s="66" t="s">
        <v>4050</v>
      </c>
      <c r="D3818" s="66" t="s">
        <v>2496</v>
      </c>
      <c r="E3818" s="66" t="s">
        <v>8018</v>
      </c>
      <c r="F3818" s="307"/>
    </row>
    <row r="3819" spans="1:6" ht="30">
      <c r="A3819" s="66">
        <v>4330</v>
      </c>
      <c r="B3819" s="43" t="s">
        <v>20218</v>
      </c>
      <c r="C3819" s="66" t="s">
        <v>4050</v>
      </c>
      <c r="D3819" s="66" t="s">
        <v>2496</v>
      </c>
      <c r="E3819" s="66" t="s">
        <v>8920</v>
      </c>
      <c r="F3819" s="306"/>
    </row>
    <row r="3820" spans="1:6" ht="30">
      <c r="A3820" s="66">
        <v>4340</v>
      </c>
      <c r="B3820" s="43" t="s">
        <v>20219</v>
      </c>
      <c r="C3820" s="66" t="s">
        <v>4050</v>
      </c>
      <c r="D3820" s="66" t="s">
        <v>2496</v>
      </c>
      <c r="E3820" s="66" t="s">
        <v>7765</v>
      </c>
      <c r="F3820" s="307"/>
    </row>
    <row r="3821" spans="1:6" ht="30">
      <c r="A3821" s="66">
        <v>5088</v>
      </c>
      <c r="B3821" s="43" t="s">
        <v>20220</v>
      </c>
      <c r="C3821" s="66" t="s">
        <v>4050</v>
      </c>
      <c r="D3821" s="66" t="s">
        <v>2496</v>
      </c>
      <c r="E3821" s="66" t="s">
        <v>13698</v>
      </c>
      <c r="F3821" s="306"/>
    </row>
    <row r="3822" spans="1:6" ht="45">
      <c r="A3822" s="66">
        <v>11154</v>
      </c>
      <c r="B3822" s="43" t="s">
        <v>20221</v>
      </c>
      <c r="C3822" s="66" t="s">
        <v>4050</v>
      </c>
      <c r="D3822" s="66" t="s">
        <v>4052</v>
      </c>
      <c r="E3822" s="66" t="s">
        <v>30280</v>
      </c>
      <c r="F3822" s="307"/>
    </row>
    <row r="3823" spans="1:6" ht="75">
      <c r="A3823" s="66">
        <v>39021</v>
      </c>
      <c r="B3823" s="43" t="s">
        <v>20222</v>
      </c>
      <c r="C3823" s="66" t="s">
        <v>4050</v>
      </c>
      <c r="D3823" s="66" t="s">
        <v>4052</v>
      </c>
      <c r="E3823" s="66" t="s">
        <v>30281</v>
      </c>
      <c r="F3823" s="306"/>
    </row>
    <row r="3824" spans="1:6" ht="60">
      <c r="A3824" s="66">
        <v>39022</v>
      </c>
      <c r="B3824" s="43" t="s">
        <v>20223</v>
      </c>
      <c r="C3824" s="66" t="s">
        <v>4050</v>
      </c>
      <c r="D3824" s="66" t="s">
        <v>4052</v>
      </c>
      <c r="E3824" s="66" t="s">
        <v>30282</v>
      </c>
      <c r="F3824" s="307"/>
    </row>
    <row r="3825" spans="1:6" ht="60">
      <c r="A3825" s="66">
        <v>39024</v>
      </c>
      <c r="B3825" s="43" t="s">
        <v>20224</v>
      </c>
      <c r="C3825" s="66" t="s">
        <v>4050</v>
      </c>
      <c r="D3825" s="66" t="s">
        <v>4052</v>
      </c>
      <c r="E3825" s="66" t="s">
        <v>30283</v>
      </c>
      <c r="F3825" s="306"/>
    </row>
    <row r="3826" spans="1:6" ht="60">
      <c r="A3826" s="66">
        <v>4914</v>
      </c>
      <c r="B3826" s="43" t="s">
        <v>20225</v>
      </c>
      <c r="C3826" s="66" t="s">
        <v>4051</v>
      </c>
      <c r="D3826" s="66" t="s">
        <v>4052</v>
      </c>
      <c r="E3826" s="66" t="s">
        <v>30284</v>
      </c>
      <c r="F3826" s="307"/>
    </row>
    <row r="3827" spans="1:6" ht="45">
      <c r="A3827" s="66">
        <v>4917</v>
      </c>
      <c r="B3827" s="43" t="s">
        <v>20226</v>
      </c>
      <c r="C3827" s="66" t="s">
        <v>4051</v>
      </c>
      <c r="D3827" s="66" t="s">
        <v>4052</v>
      </c>
      <c r="E3827" s="66" t="s">
        <v>30285</v>
      </c>
      <c r="F3827" s="306"/>
    </row>
    <row r="3828" spans="1:6" ht="60">
      <c r="A3828" s="66">
        <v>39025</v>
      </c>
      <c r="B3828" s="43" t="s">
        <v>20227</v>
      </c>
      <c r="C3828" s="66" t="s">
        <v>4050</v>
      </c>
      <c r="D3828" s="66" t="s">
        <v>4052</v>
      </c>
      <c r="E3828" s="66" t="s">
        <v>30286</v>
      </c>
      <c r="F3828" s="307"/>
    </row>
    <row r="3829" spans="1:6" ht="60">
      <c r="A3829" s="66">
        <v>4930</v>
      </c>
      <c r="B3829" s="43" t="s">
        <v>20228</v>
      </c>
      <c r="C3829" s="66" t="s">
        <v>4051</v>
      </c>
      <c r="D3829" s="66" t="s">
        <v>4052</v>
      </c>
      <c r="E3829" s="66" t="s">
        <v>30287</v>
      </c>
      <c r="F3829" s="306"/>
    </row>
    <row r="3830" spans="1:6" ht="75">
      <c r="A3830" s="66">
        <v>4922</v>
      </c>
      <c r="B3830" s="43" t="s">
        <v>20229</v>
      </c>
      <c r="C3830" s="66" t="s">
        <v>4051</v>
      </c>
      <c r="D3830" s="66" t="s">
        <v>4052</v>
      </c>
      <c r="E3830" s="66" t="s">
        <v>30288</v>
      </c>
      <c r="F3830" s="307"/>
    </row>
    <row r="3831" spans="1:6" ht="60">
      <c r="A3831" s="66">
        <v>4911</v>
      </c>
      <c r="B3831" s="43" t="s">
        <v>20230</v>
      </c>
      <c r="C3831" s="66" t="s">
        <v>4051</v>
      </c>
      <c r="D3831" s="66" t="s">
        <v>4052</v>
      </c>
      <c r="E3831" s="66" t="s">
        <v>30289</v>
      </c>
      <c r="F3831" s="306"/>
    </row>
    <row r="3832" spans="1:6" ht="75">
      <c r="A3832" s="66">
        <v>37518</v>
      </c>
      <c r="B3832" s="43" t="s">
        <v>20231</v>
      </c>
      <c r="C3832" s="66" t="s">
        <v>4051</v>
      </c>
      <c r="D3832" s="66" t="s">
        <v>4052</v>
      </c>
      <c r="E3832" s="66" t="s">
        <v>29379</v>
      </c>
      <c r="F3832" s="307"/>
    </row>
    <row r="3833" spans="1:6" ht="60">
      <c r="A3833" s="66">
        <v>4910</v>
      </c>
      <c r="B3833" s="43" t="s">
        <v>20232</v>
      </c>
      <c r="C3833" s="66" t="s">
        <v>4051</v>
      </c>
      <c r="D3833" s="66" t="s">
        <v>4052</v>
      </c>
      <c r="E3833" s="66" t="s">
        <v>30289</v>
      </c>
      <c r="F3833" s="306"/>
    </row>
    <row r="3834" spans="1:6" ht="60">
      <c r="A3834" s="66">
        <v>4943</v>
      </c>
      <c r="B3834" s="43" t="s">
        <v>20233</v>
      </c>
      <c r="C3834" s="66" t="s">
        <v>4051</v>
      </c>
      <c r="D3834" s="66" t="s">
        <v>4052</v>
      </c>
      <c r="E3834" s="66" t="s">
        <v>30290</v>
      </c>
      <c r="F3834" s="307"/>
    </row>
    <row r="3835" spans="1:6" ht="45">
      <c r="A3835" s="66">
        <v>5002</v>
      </c>
      <c r="B3835" s="43" t="s">
        <v>20234</v>
      </c>
      <c r="C3835" s="66" t="s">
        <v>4051</v>
      </c>
      <c r="D3835" s="66" t="s">
        <v>4052</v>
      </c>
      <c r="E3835" s="66" t="s">
        <v>30291</v>
      </c>
      <c r="F3835" s="306"/>
    </row>
    <row r="3836" spans="1:6" ht="45">
      <c r="A3836" s="66">
        <v>4977</v>
      </c>
      <c r="B3836" s="43" t="s">
        <v>20235</v>
      </c>
      <c r="C3836" s="66" t="s">
        <v>4051</v>
      </c>
      <c r="D3836" s="66" t="s">
        <v>4052</v>
      </c>
      <c r="E3836" s="66" t="s">
        <v>30292</v>
      </c>
      <c r="F3836" s="307"/>
    </row>
    <row r="3837" spans="1:6" ht="45">
      <c r="A3837" s="66">
        <v>5028</v>
      </c>
      <c r="B3837" s="43" t="s">
        <v>20236</v>
      </c>
      <c r="C3837" s="66" t="s">
        <v>4051</v>
      </c>
      <c r="D3837" s="66" t="s">
        <v>4052</v>
      </c>
      <c r="E3837" s="66" t="s">
        <v>30293</v>
      </c>
      <c r="F3837" s="306"/>
    </row>
    <row r="3838" spans="1:6" ht="45">
      <c r="A3838" s="66">
        <v>4998</v>
      </c>
      <c r="B3838" s="43" t="s">
        <v>20237</v>
      </c>
      <c r="C3838" s="66" t="s">
        <v>4051</v>
      </c>
      <c r="D3838" s="66" t="s">
        <v>4052</v>
      </c>
      <c r="E3838" s="66" t="s">
        <v>30294</v>
      </c>
      <c r="F3838" s="307"/>
    </row>
    <row r="3839" spans="1:6" ht="45">
      <c r="A3839" s="66">
        <v>4969</v>
      </c>
      <c r="B3839" s="43" t="s">
        <v>20238</v>
      </c>
      <c r="C3839" s="66" t="s">
        <v>4051</v>
      </c>
      <c r="D3839" s="66" t="s">
        <v>4052</v>
      </c>
      <c r="E3839" s="66" t="s">
        <v>30295</v>
      </c>
      <c r="F3839" s="306"/>
    </row>
    <row r="3840" spans="1:6" ht="60">
      <c r="A3840" s="66">
        <v>11364</v>
      </c>
      <c r="B3840" s="43" t="s">
        <v>20239</v>
      </c>
      <c r="C3840" s="66" t="s">
        <v>4050</v>
      </c>
      <c r="D3840" s="66" t="s">
        <v>2496</v>
      </c>
      <c r="E3840" s="66" t="s">
        <v>25275</v>
      </c>
      <c r="F3840" s="307"/>
    </row>
    <row r="3841" spans="1:6" ht="60">
      <c r="A3841" s="66">
        <v>11365</v>
      </c>
      <c r="B3841" s="43" t="s">
        <v>20240</v>
      </c>
      <c r="C3841" s="66" t="s">
        <v>4050</v>
      </c>
      <c r="D3841" s="66" t="s">
        <v>2496</v>
      </c>
      <c r="E3841" s="66" t="s">
        <v>26645</v>
      </c>
      <c r="F3841" s="306"/>
    </row>
    <row r="3842" spans="1:6" ht="60">
      <c r="A3842" s="66">
        <v>11366</v>
      </c>
      <c r="B3842" s="43" t="s">
        <v>20241</v>
      </c>
      <c r="C3842" s="66" t="s">
        <v>4050</v>
      </c>
      <c r="D3842" s="66" t="s">
        <v>2496</v>
      </c>
      <c r="E3842" s="66" t="s">
        <v>30296</v>
      </c>
      <c r="F3842" s="307"/>
    </row>
    <row r="3843" spans="1:6" ht="60">
      <c r="A3843" s="66">
        <v>11367</v>
      </c>
      <c r="B3843" s="43" t="s">
        <v>20242</v>
      </c>
      <c r="C3843" s="66" t="s">
        <v>4051</v>
      </c>
      <c r="D3843" s="66" t="s">
        <v>2496</v>
      </c>
      <c r="E3843" s="66" t="s">
        <v>30297</v>
      </c>
      <c r="F3843" s="306"/>
    </row>
    <row r="3844" spans="1:6" ht="75">
      <c r="A3844" s="66">
        <v>4989</v>
      </c>
      <c r="B3844" s="43" t="s">
        <v>20243</v>
      </c>
      <c r="C3844" s="66" t="s">
        <v>4050</v>
      </c>
      <c r="D3844" s="66" t="s">
        <v>2496</v>
      </c>
      <c r="E3844" s="66" t="s">
        <v>30298</v>
      </c>
      <c r="F3844" s="307"/>
    </row>
    <row r="3845" spans="1:6" ht="60">
      <c r="A3845" s="66">
        <v>4982</v>
      </c>
      <c r="B3845" s="43" t="s">
        <v>20244</v>
      </c>
      <c r="C3845" s="66" t="s">
        <v>4050</v>
      </c>
      <c r="D3845" s="66" t="s">
        <v>2496</v>
      </c>
      <c r="E3845" s="66" t="s">
        <v>30299</v>
      </c>
      <c r="F3845" s="306"/>
    </row>
    <row r="3846" spans="1:6" ht="75">
      <c r="A3846" s="66">
        <v>20322</v>
      </c>
      <c r="B3846" s="43" t="s">
        <v>20245</v>
      </c>
      <c r="C3846" s="66" t="s">
        <v>4050</v>
      </c>
      <c r="D3846" s="66" t="s">
        <v>2496</v>
      </c>
      <c r="E3846" s="66" t="s">
        <v>24891</v>
      </c>
      <c r="F3846" s="307"/>
    </row>
    <row r="3847" spans="1:6" ht="60">
      <c r="A3847" s="66">
        <v>10553</v>
      </c>
      <c r="B3847" s="43" t="s">
        <v>20246</v>
      </c>
      <c r="C3847" s="66" t="s">
        <v>4050</v>
      </c>
      <c r="D3847" s="66" t="s">
        <v>2496</v>
      </c>
      <c r="E3847" s="66" t="s">
        <v>30300</v>
      </c>
      <c r="F3847" s="306"/>
    </row>
    <row r="3848" spans="1:6" ht="75">
      <c r="A3848" s="66">
        <v>5020</v>
      </c>
      <c r="B3848" s="43" t="s">
        <v>20247</v>
      </c>
      <c r="C3848" s="66" t="s">
        <v>4050</v>
      </c>
      <c r="D3848" s="66" t="s">
        <v>2496</v>
      </c>
      <c r="E3848" s="66" t="s">
        <v>30301</v>
      </c>
      <c r="F3848" s="307"/>
    </row>
    <row r="3849" spans="1:6" ht="75">
      <c r="A3849" s="66">
        <v>4962</v>
      </c>
      <c r="B3849" s="43" t="s">
        <v>20248</v>
      </c>
      <c r="C3849" s="66" t="s">
        <v>4050</v>
      </c>
      <c r="D3849" s="66" t="s">
        <v>2496</v>
      </c>
      <c r="E3849" s="66" t="s">
        <v>30302</v>
      </c>
      <c r="F3849" s="306"/>
    </row>
    <row r="3850" spans="1:6" ht="75">
      <c r="A3850" s="66">
        <v>4981</v>
      </c>
      <c r="B3850" s="43" t="s">
        <v>20249</v>
      </c>
      <c r="C3850" s="66" t="s">
        <v>4050</v>
      </c>
      <c r="D3850" s="66" t="s">
        <v>4049</v>
      </c>
      <c r="E3850" s="66" t="s">
        <v>30303</v>
      </c>
      <c r="F3850" s="307"/>
    </row>
    <row r="3851" spans="1:6" ht="60">
      <c r="A3851" s="66">
        <v>10554</v>
      </c>
      <c r="B3851" s="43" t="s">
        <v>20250</v>
      </c>
      <c r="C3851" s="66" t="s">
        <v>4050</v>
      </c>
      <c r="D3851" s="66" t="s">
        <v>2496</v>
      </c>
      <c r="E3851" s="66" t="s">
        <v>30304</v>
      </c>
      <c r="F3851" s="306"/>
    </row>
    <row r="3852" spans="1:6" ht="75">
      <c r="A3852" s="66">
        <v>4964</v>
      </c>
      <c r="B3852" s="43" t="s">
        <v>20251</v>
      </c>
      <c r="C3852" s="66" t="s">
        <v>4050</v>
      </c>
      <c r="D3852" s="66" t="s">
        <v>2496</v>
      </c>
      <c r="E3852" s="66" t="s">
        <v>30305</v>
      </c>
      <c r="F3852" s="307"/>
    </row>
    <row r="3853" spans="1:6" ht="75">
      <c r="A3853" s="66">
        <v>4992</v>
      </c>
      <c r="B3853" s="43" t="s">
        <v>20252</v>
      </c>
      <c r="C3853" s="66" t="s">
        <v>4050</v>
      </c>
      <c r="D3853" s="66" t="s">
        <v>2496</v>
      </c>
      <c r="E3853" s="66" t="s">
        <v>30306</v>
      </c>
      <c r="F3853" s="306"/>
    </row>
    <row r="3854" spans="1:6" ht="60">
      <c r="A3854" s="66">
        <v>10555</v>
      </c>
      <c r="B3854" s="43" t="s">
        <v>20253</v>
      </c>
      <c r="C3854" s="66" t="s">
        <v>4050</v>
      </c>
      <c r="D3854" s="66" t="s">
        <v>2496</v>
      </c>
      <c r="E3854" s="66" t="s">
        <v>30307</v>
      </c>
      <c r="F3854" s="307"/>
    </row>
    <row r="3855" spans="1:6" ht="75">
      <c r="A3855" s="66">
        <v>4987</v>
      </c>
      <c r="B3855" s="43" t="s">
        <v>20254</v>
      </c>
      <c r="C3855" s="66" t="s">
        <v>4050</v>
      </c>
      <c r="D3855" s="66" t="s">
        <v>2496</v>
      </c>
      <c r="E3855" s="66" t="s">
        <v>30304</v>
      </c>
      <c r="F3855" s="306"/>
    </row>
    <row r="3856" spans="1:6" ht="60">
      <c r="A3856" s="66">
        <v>10556</v>
      </c>
      <c r="B3856" s="43" t="s">
        <v>20255</v>
      </c>
      <c r="C3856" s="66" t="s">
        <v>4050</v>
      </c>
      <c r="D3856" s="66" t="s">
        <v>2496</v>
      </c>
      <c r="E3856" s="66" t="s">
        <v>30124</v>
      </c>
      <c r="F3856" s="307"/>
    </row>
    <row r="3857" spans="1:6" ht="60">
      <c r="A3857" s="66">
        <v>4958</v>
      </c>
      <c r="B3857" s="43" t="s">
        <v>20256</v>
      </c>
      <c r="C3857" s="66" t="s">
        <v>4051</v>
      </c>
      <c r="D3857" s="66" t="s">
        <v>2496</v>
      </c>
      <c r="E3857" s="66" t="s">
        <v>22770</v>
      </c>
      <c r="F3857" s="306"/>
    </row>
    <row r="3858" spans="1:6" ht="60">
      <c r="A3858" s="66">
        <v>39502</v>
      </c>
      <c r="B3858" s="43" t="s">
        <v>20257</v>
      </c>
      <c r="C3858" s="66" t="s">
        <v>4050</v>
      </c>
      <c r="D3858" s="66" t="s">
        <v>2496</v>
      </c>
      <c r="E3858" s="66" t="s">
        <v>30308</v>
      </c>
      <c r="F3858" s="307"/>
    </row>
    <row r="3859" spans="1:6" ht="60">
      <c r="A3859" s="66">
        <v>39504</v>
      </c>
      <c r="B3859" s="43" t="s">
        <v>20258</v>
      </c>
      <c r="C3859" s="66" t="s">
        <v>4050</v>
      </c>
      <c r="D3859" s="66" t="s">
        <v>2496</v>
      </c>
      <c r="E3859" s="66" t="s">
        <v>30309</v>
      </c>
      <c r="F3859" s="306"/>
    </row>
    <row r="3860" spans="1:6" ht="60">
      <c r="A3860" s="66">
        <v>39503</v>
      </c>
      <c r="B3860" s="43" t="s">
        <v>20259</v>
      </c>
      <c r="C3860" s="66" t="s">
        <v>4050</v>
      </c>
      <c r="D3860" s="66" t="s">
        <v>2496</v>
      </c>
      <c r="E3860" s="66" t="s">
        <v>30310</v>
      </c>
      <c r="F3860" s="307"/>
    </row>
    <row r="3861" spans="1:6" ht="60">
      <c r="A3861" s="66">
        <v>39505</v>
      </c>
      <c r="B3861" s="43" t="s">
        <v>20260</v>
      </c>
      <c r="C3861" s="66" t="s">
        <v>4050</v>
      </c>
      <c r="D3861" s="66" t="s">
        <v>2496</v>
      </c>
      <c r="E3861" s="66" t="s">
        <v>30305</v>
      </c>
      <c r="F3861" s="306"/>
    </row>
    <row r="3862" spans="1:6">
      <c r="A3862" s="66">
        <v>25969</v>
      </c>
      <c r="B3862" s="43" t="s">
        <v>20261</v>
      </c>
      <c r="C3862" s="66" t="s">
        <v>4050</v>
      </c>
      <c r="D3862" s="66" t="s">
        <v>4052</v>
      </c>
      <c r="E3862" s="66" t="s">
        <v>30311</v>
      </c>
      <c r="F3862" s="307"/>
    </row>
    <row r="3863" spans="1:6" ht="60">
      <c r="A3863" s="66">
        <v>4944</v>
      </c>
      <c r="B3863" s="43" t="s">
        <v>20262</v>
      </c>
      <c r="C3863" s="66" t="s">
        <v>4051</v>
      </c>
      <c r="D3863" s="66" t="s">
        <v>4052</v>
      </c>
      <c r="E3863" s="66" t="s">
        <v>30312</v>
      </c>
      <c r="F3863" s="306"/>
    </row>
    <row r="3864" spans="1:6" ht="30">
      <c r="A3864" s="66">
        <v>21102</v>
      </c>
      <c r="B3864" s="43" t="s">
        <v>20263</v>
      </c>
      <c r="C3864" s="66" t="s">
        <v>4050</v>
      </c>
      <c r="D3864" s="66" t="s">
        <v>2496</v>
      </c>
      <c r="E3864" s="66" t="s">
        <v>24777</v>
      </c>
      <c r="F3864" s="307"/>
    </row>
    <row r="3865" spans="1:6" ht="30">
      <c r="A3865" s="66">
        <v>21101</v>
      </c>
      <c r="B3865" s="43" t="s">
        <v>20264</v>
      </c>
      <c r="C3865" s="66" t="s">
        <v>4050</v>
      </c>
      <c r="D3865" s="66" t="s">
        <v>2496</v>
      </c>
      <c r="E3865" s="66" t="s">
        <v>14454</v>
      </c>
      <c r="F3865" s="306"/>
    </row>
    <row r="3866" spans="1:6" ht="45">
      <c r="A3866" s="66">
        <v>34713</v>
      </c>
      <c r="B3866" s="43" t="s">
        <v>20265</v>
      </c>
      <c r="C3866" s="66" t="s">
        <v>4051</v>
      </c>
      <c r="D3866" s="66" t="s">
        <v>2496</v>
      </c>
      <c r="E3866" s="66" t="s">
        <v>30313</v>
      </c>
      <c r="F3866" s="307"/>
    </row>
    <row r="3867" spans="1:6" ht="60">
      <c r="A3867" s="66">
        <v>4947</v>
      </c>
      <c r="B3867" s="43" t="s">
        <v>20266</v>
      </c>
      <c r="C3867" s="66" t="s">
        <v>4051</v>
      </c>
      <c r="D3867" s="66" t="s">
        <v>4052</v>
      </c>
      <c r="E3867" s="66" t="s">
        <v>30314</v>
      </c>
      <c r="F3867" s="306"/>
    </row>
    <row r="3868" spans="1:6" ht="45">
      <c r="A3868" s="66">
        <v>37563</v>
      </c>
      <c r="B3868" s="43" t="s">
        <v>20267</v>
      </c>
      <c r="C3868" s="66" t="s">
        <v>4051</v>
      </c>
      <c r="D3868" s="66" t="s">
        <v>4052</v>
      </c>
      <c r="E3868" s="66" t="s">
        <v>30315</v>
      </c>
      <c r="F3868" s="307"/>
    </row>
    <row r="3869" spans="1:6" ht="60">
      <c r="A3869" s="66">
        <v>4948</v>
      </c>
      <c r="B3869" s="43" t="s">
        <v>20268</v>
      </c>
      <c r="C3869" s="66" t="s">
        <v>4051</v>
      </c>
      <c r="D3869" s="66" t="s">
        <v>4052</v>
      </c>
      <c r="E3869" s="66" t="s">
        <v>30316</v>
      </c>
      <c r="F3869" s="306"/>
    </row>
    <row r="3870" spans="1:6" ht="75">
      <c r="A3870" s="66">
        <v>37561</v>
      </c>
      <c r="B3870" s="43" t="s">
        <v>20269</v>
      </c>
      <c r="C3870" s="66" t="s">
        <v>4051</v>
      </c>
      <c r="D3870" s="66" t="s">
        <v>4052</v>
      </c>
      <c r="E3870" s="66" t="s">
        <v>30317</v>
      </c>
      <c r="F3870" s="307"/>
    </row>
    <row r="3871" spans="1:6" ht="60">
      <c r="A3871" s="66">
        <v>37562</v>
      </c>
      <c r="B3871" s="43" t="s">
        <v>20270</v>
      </c>
      <c r="C3871" s="66" t="s">
        <v>4051</v>
      </c>
      <c r="D3871" s="66" t="s">
        <v>4052</v>
      </c>
      <c r="E3871" s="66" t="s">
        <v>30318</v>
      </c>
      <c r="F3871" s="306"/>
    </row>
    <row r="3872" spans="1:6" ht="45">
      <c r="A3872" s="66">
        <v>37585</v>
      </c>
      <c r="B3872" s="43" t="s">
        <v>20271</v>
      </c>
      <c r="C3872" s="66" t="s">
        <v>4050</v>
      </c>
      <c r="D3872" s="66" t="s">
        <v>4052</v>
      </c>
      <c r="E3872" s="66" t="s">
        <v>30319</v>
      </c>
      <c r="F3872" s="307"/>
    </row>
    <row r="3873" spans="1:6" ht="60">
      <c r="A3873" s="66">
        <v>14164</v>
      </c>
      <c r="B3873" s="43" t="s">
        <v>20272</v>
      </c>
      <c r="C3873" s="66" t="s">
        <v>4050</v>
      </c>
      <c r="D3873" s="66" t="s">
        <v>4052</v>
      </c>
      <c r="E3873" s="66" t="s">
        <v>30320</v>
      </c>
      <c r="F3873" s="306"/>
    </row>
    <row r="3874" spans="1:6" ht="60">
      <c r="A3874" s="66">
        <v>14163</v>
      </c>
      <c r="B3874" s="43" t="s">
        <v>20273</v>
      </c>
      <c r="C3874" s="66" t="s">
        <v>4050</v>
      </c>
      <c r="D3874" s="66" t="s">
        <v>4052</v>
      </c>
      <c r="E3874" s="66" t="s">
        <v>30321</v>
      </c>
      <c r="F3874" s="307"/>
    </row>
    <row r="3875" spans="1:6" ht="60">
      <c r="A3875" s="66">
        <v>5051</v>
      </c>
      <c r="B3875" s="43" t="s">
        <v>20274</v>
      </c>
      <c r="C3875" s="66" t="s">
        <v>4050</v>
      </c>
      <c r="D3875" s="66" t="s">
        <v>4052</v>
      </c>
      <c r="E3875" s="66" t="s">
        <v>30322</v>
      </c>
      <c r="F3875" s="306"/>
    </row>
    <row r="3876" spans="1:6" ht="60">
      <c r="A3876" s="66">
        <v>14162</v>
      </c>
      <c r="B3876" s="43" t="s">
        <v>20275</v>
      </c>
      <c r="C3876" s="66" t="s">
        <v>4050</v>
      </c>
      <c r="D3876" s="66" t="s">
        <v>4052</v>
      </c>
      <c r="E3876" s="66" t="s">
        <v>30323</v>
      </c>
      <c r="F3876" s="307"/>
    </row>
    <row r="3877" spans="1:6" ht="60">
      <c r="A3877" s="66">
        <v>5052</v>
      </c>
      <c r="B3877" s="43" t="s">
        <v>20276</v>
      </c>
      <c r="C3877" s="66" t="s">
        <v>4050</v>
      </c>
      <c r="D3877" s="66" t="s">
        <v>4052</v>
      </c>
      <c r="E3877" s="66" t="s">
        <v>24049</v>
      </c>
      <c r="F3877" s="306"/>
    </row>
    <row r="3878" spans="1:6" ht="45">
      <c r="A3878" s="66">
        <v>14166</v>
      </c>
      <c r="B3878" s="43" t="s">
        <v>20277</v>
      </c>
      <c r="C3878" s="66" t="s">
        <v>4050</v>
      </c>
      <c r="D3878" s="66" t="s">
        <v>4052</v>
      </c>
      <c r="E3878" s="66" t="s">
        <v>30324</v>
      </c>
      <c r="F3878" s="307"/>
    </row>
    <row r="3879" spans="1:6" ht="45">
      <c r="A3879" s="66">
        <v>14165</v>
      </c>
      <c r="B3879" s="43" t="s">
        <v>20278</v>
      </c>
      <c r="C3879" s="66" t="s">
        <v>4050</v>
      </c>
      <c r="D3879" s="66" t="s">
        <v>4052</v>
      </c>
      <c r="E3879" s="66" t="s">
        <v>30325</v>
      </c>
      <c r="F3879" s="306"/>
    </row>
    <row r="3880" spans="1:6" ht="45">
      <c r="A3880" s="66">
        <v>5050</v>
      </c>
      <c r="B3880" s="43" t="s">
        <v>20279</v>
      </c>
      <c r="C3880" s="66" t="s">
        <v>4050</v>
      </c>
      <c r="D3880" s="66" t="s">
        <v>4052</v>
      </c>
      <c r="E3880" s="66" t="s">
        <v>30326</v>
      </c>
      <c r="F3880" s="307"/>
    </row>
    <row r="3881" spans="1:6" ht="45">
      <c r="A3881" s="66">
        <v>12378</v>
      </c>
      <c r="B3881" s="43" t="s">
        <v>20280</v>
      </c>
      <c r="C3881" s="66" t="s">
        <v>4050</v>
      </c>
      <c r="D3881" s="66" t="s">
        <v>4052</v>
      </c>
      <c r="E3881" s="66" t="s">
        <v>30327</v>
      </c>
      <c r="F3881" s="306"/>
    </row>
    <row r="3882" spans="1:6" ht="30">
      <c r="A3882" s="66">
        <v>12366</v>
      </c>
      <c r="B3882" s="43" t="s">
        <v>20281</v>
      </c>
      <c r="C3882" s="66" t="s">
        <v>4050</v>
      </c>
      <c r="D3882" s="66" t="s">
        <v>4052</v>
      </c>
      <c r="E3882" s="66" t="s">
        <v>25243</v>
      </c>
      <c r="F3882" s="307"/>
    </row>
    <row r="3883" spans="1:6" ht="30">
      <c r="A3883" s="66">
        <v>5045</v>
      </c>
      <c r="B3883" s="43" t="s">
        <v>20282</v>
      </c>
      <c r="C3883" s="66" t="s">
        <v>4050</v>
      </c>
      <c r="D3883" s="66" t="s">
        <v>4052</v>
      </c>
      <c r="E3883" s="66" t="s">
        <v>25244</v>
      </c>
      <c r="F3883" s="306"/>
    </row>
    <row r="3884" spans="1:6" ht="30">
      <c r="A3884" s="66">
        <v>5044</v>
      </c>
      <c r="B3884" s="43" t="s">
        <v>20283</v>
      </c>
      <c r="C3884" s="66" t="s">
        <v>4050</v>
      </c>
      <c r="D3884" s="66" t="s">
        <v>4052</v>
      </c>
      <c r="E3884" s="66" t="s">
        <v>25245</v>
      </c>
      <c r="F3884" s="307"/>
    </row>
    <row r="3885" spans="1:6" ht="30">
      <c r="A3885" s="66">
        <v>5055</v>
      </c>
      <c r="B3885" s="43" t="s">
        <v>20284</v>
      </c>
      <c r="C3885" s="66" t="s">
        <v>4050</v>
      </c>
      <c r="D3885" s="66" t="s">
        <v>4052</v>
      </c>
      <c r="E3885" s="66" t="s">
        <v>25246</v>
      </c>
      <c r="F3885" s="306"/>
    </row>
    <row r="3886" spans="1:6" ht="30">
      <c r="A3886" s="66">
        <v>5053</v>
      </c>
      <c r="B3886" s="43" t="s">
        <v>20285</v>
      </c>
      <c r="C3886" s="66" t="s">
        <v>4050</v>
      </c>
      <c r="D3886" s="66" t="s">
        <v>4052</v>
      </c>
      <c r="E3886" s="66" t="s">
        <v>25247</v>
      </c>
      <c r="F3886" s="307"/>
    </row>
    <row r="3887" spans="1:6" ht="30">
      <c r="A3887" s="66">
        <v>5035</v>
      </c>
      <c r="B3887" s="43" t="s">
        <v>20286</v>
      </c>
      <c r="C3887" s="66" t="s">
        <v>4050</v>
      </c>
      <c r="D3887" s="66" t="s">
        <v>4052</v>
      </c>
      <c r="E3887" s="66" t="s">
        <v>25248</v>
      </c>
      <c r="F3887" s="306"/>
    </row>
    <row r="3888" spans="1:6" ht="30">
      <c r="A3888" s="66">
        <v>5036</v>
      </c>
      <c r="B3888" s="43" t="s">
        <v>20287</v>
      </c>
      <c r="C3888" s="66" t="s">
        <v>4050</v>
      </c>
      <c r="D3888" s="66" t="s">
        <v>4052</v>
      </c>
      <c r="E3888" s="66" t="s">
        <v>25249</v>
      </c>
      <c r="F3888" s="307"/>
    </row>
    <row r="3889" spans="1:6" ht="30">
      <c r="A3889" s="66">
        <v>5059</v>
      </c>
      <c r="B3889" s="43" t="s">
        <v>20288</v>
      </c>
      <c r="C3889" s="66" t="s">
        <v>4050</v>
      </c>
      <c r="D3889" s="66" t="s">
        <v>4052</v>
      </c>
      <c r="E3889" s="66" t="s">
        <v>25250</v>
      </c>
      <c r="F3889" s="306"/>
    </row>
    <row r="3890" spans="1:6" ht="30">
      <c r="A3890" s="66">
        <v>5034</v>
      </c>
      <c r="B3890" s="43" t="s">
        <v>20289</v>
      </c>
      <c r="C3890" s="66" t="s">
        <v>4050</v>
      </c>
      <c r="D3890" s="66" t="s">
        <v>4052</v>
      </c>
      <c r="E3890" s="66" t="s">
        <v>25251</v>
      </c>
      <c r="F3890" s="307"/>
    </row>
    <row r="3891" spans="1:6" ht="30">
      <c r="A3891" s="66">
        <v>5056</v>
      </c>
      <c r="B3891" s="43" t="s">
        <v>20290</v>
      </c>
      <c r="C3891" s="66" t="s">
        <v>4050</v>
      </c>
      <c r="D3891" s="66" t="s">
        <v>4052</v>
      </c>
      <c r="E3891" s="66" t="s">
        <v>25252</v>
      </c>
      <c r="F3891" s="306"/>
    </row>
    <row r="3892" spans="1:6" ht="30">
      <c r="A3892" s="66">
        <v>5057</v>
      </c>
      <c r="B3892" s="43" t="s">
        <v>20291</v>
      </c>
      <c r="C3892" s="66" t="s">
        <v>4050</v>
      </c>
      <c r="D3892" s="66" t="s">
        <v>4052</v>
      </c>
      <c r="E3892" s="66" t="s">
        <v>25253</v>
      </c>
      <c r="F3892" s="307"/>
    </row>
    <row r="3893" spans="1:6" ht="30">
      <c r="A3893" s="66">
        <v>5033</v>
      </c>
      <c r="B3893" s="43" t="s">
        <v>20292</v>
      </c>
      <c r="C3893" s="66" t="s">
        <v>4050</v>
      </c>
      <c r="D3893" s="66" t="s">
        <v>4052</v>
      </c>
      <c r="E3893" s="66" t="s">
        <v>25254</v>
      </c>
      <c r="F3893" s="306"/>
    </row>
    <row r="3894" spans="1:6" ht="30">
      <c r="A3894" s="66">
        <v>5038</v>
      </c>
      <c r="B3894" s="43" t="s">
        <v>20293</v>
      </c>
      <c r="C3894" s="66" t="s">
        <v>4050</v>
      </c>
      <c r="D3894" s="66" t="s">
        <v>4052</v>
      </c>
      <c r="E3894" s="66" t="s">
        <v>25255</v>
      </c>
      <c r="F3894" s="307"/>
    </row>
    <row r="3895" spans="1:6" ht="30">
      <c r="A3895" s="66">
        <v>12372</v>
      </c>
      <c r="B3895" s="43" t="s">
        <v>20294</v>
      </c>
      <c r="C3895" s="66" t="s">
        <v>4050</v>
      </c>
      <c r="D3895" s="66" t="s">
        <v>4052</v>
      </c>
      <c r="E3895" s="66" t="s">
        <v>25256</v>
      </c>
      <c r="F3895" s="306"/>
    </row>
    <row r="3896" spans="1:6" ht="30">
      <c r="A3896" s="66">
        <v>13339</v>
      </c>
      <c r="B3896" s="43" t="s">
        <v>20295</v>
      </c>
      <c r="C3896" s="66" t="s">
        <v>4050</v>
      </c>
      <c r="D3896" s="66" t="s">
        <v>4052</v>
      </c>
      <c r="E3896" s="66" t="s">
        <v>25257</v>
      </c>
      <c r="F3896" s="307"/>
    </row>
    <row r="3897" spans="1:6" ht="30">
      <c r="A3897" s="66">
        <v>12373</v>
      </c>
      <c r="B3897" s="43" t="s">
        <v>20296</v>
      </c>
      <c r="C3897" s="66" t="s">
        <v>4050</v>
      </c>
      <c r="D3897" s="66" t="s">
        <v>4052</v>
      </c>
      <c r="E3897" s="66" t="s">
        <v>25258</v>
      </c>
      <c r="F3897" s="306"/>
    </row>
    <row r="3898" spans="1:6" ht="30">
      <c r="A3898" s="66">
        <v>12388</v>
      </c>
      <c r="B3898" s="43" t="s">
        <v>20297</v>
      </c>
      <c r="C3898" s="66" t="s">
        <v>4050</v>
      </c>
      <c r="D3898" s="66" t="s">
        <v>4052</v>
      </c>
      <c r="E3898" s="66" t="s">
        <v>30328</v>
      </c>
      <c r="F3898" s="307"/>
    </row>
    <row r="3899" spans="1:6" ht="30">
      <c r="A3899" s="66">
        <v>34695</v>
      </c>
      <c r="B3899" s="43" t="s">
        <v>20298</v>
      </c>
      <c r="C3899" s="66" t="s">
        <v>4050</v>
      </c>
      <c r="D3899" s="66" t="s">
        <v>4052</v>
      </c>
      <c r="E3899" s="66" t="s">
        <v>25260</v>
      </c>
      <c r="F3899" s="306"/>
    </row>
    <row r="3900" spans="1:6" ht="30">
      <c r="A3900" s="66">
        <v>34692</v>
      </c>
      <c r="B3900" s="43" t="s">
        <v>20299</v>
      </c>
      <c r="C3900" s="66" t="s">
        <v>4050</v>
      </c>
      <c r="D3900" s="66" t="s">
        <v>4052</v>
      </c>
      <c r="E3900" s="66" t="s">
        <v>25261</v>
      </c>
      <c r="F3900" s="307"/>
    </row>
    <row r="3901" spans="1:6">
      <c r="A3901" s="66">
        <v>26028</v>
      </c>
      <c r="B3901" s="43" t="s">
        <v>20300</v>
      </c>
      <c r="C3901" s="66" t="s">
        <v>4064</v>
      </c>
      <c r="D3901" s="66" t="s">
        <v>2496</v>
      </c>
      <c r="E3901" s="66" t="s">
        <v>24001</v>
      </c>
      <c r="F3901" s="306"/>
    </row>
    <row r="3902" spans="1:6" ht="45">
      <c r="A3902" s="66">
        <v>11844</v>
      </c>
      <c r="B3902" s="43" t="s">
        <v>20301</v>
      </c>
      <c r="C3902" s="66" t="s">
        <v>4054</v>
      </c>
      <c r="D3902" s="66" t="s">
        <v>2496</v>
      </c>
      <c r="E3902" s="66" t="s">
        <v>23698</v>
      </c>
      <c r="F3902" s="307"/>
    </row>
    <row r="3903" spans="1:6" ht="45">
      <c r="A3903" s="66">
        <v>4465</v>
      </c>
      <c r="B3903" s="43" t="s">
        <v>20302</v>
      </c>
      <c r="C3903" s="66" t="s">
        <v>4054</v>
      </c>
      <c r="D3903" s="66" t="s">
        <v>2496</v>
      </c>
      <c r="E3903" s="66" t="s">
        <v>30329</v>
      </c>
      <c r="F3903" s="306"/>
    </row>
    <row r="3904" spans="1:6" ht="45">
      <c r="A3904" s="66">
        <v>35273</v>
      </c>
      <c r="B3904" s="43" t="s">
        <v>20303</v>
      </c>
      <c r="C3904" s="66" t="s">
        <v>4054</v>
      </c>
      <c r="D3904" s="66" t="s">
        <v>2496</v>
      </c>
      <c r="E3904" s="66" t="s">
        <v>29507</v>
      </c>
      <c r="F3904" s="307"/>
    </row>
    <row r="3905" spans="1:6" ht="45">
      <c r="A3905" s="66">
        <v>4470</v>
      </c>
      <c r="B3905" s="43" t="s">
        <v>20304</v>
      </c>
      <c r="C3905" s="66" t="s">
        <v>4054</v>
      </c>
      <c r="D3905" s="66" t="s">
        <v>2496</v>
      </c>
      <c r="E3905" s="66" t="s">
        <v>30330</v>
      </c>
      <c r="F3905" s="306"/>
    </row>
    <row r="3906" spans="1:6" ht="45">
      <c r="A3906" s="66">
        <v>20204</v>
      </c>
      <c r="B3906" s="43" t="s">
        <v>20305</v>
      </c>
      <c r="C3906" s="66" t="s">
        <v>4054</v>
      </c>
      <c r="D3906" s="66" t="s">
        <v>2496</v>
      </c>
      <c r="E3906" s="66" t="s">
        <v>25012</v>
      </c>
      <c r="F3906" s="307"/>
    </row>
    <row r="3907" spans="1:6" ht="45">
      <c r="A3907" s="66">
        <v>20208</v>
      </c>
      <c r="B3907" s="43" t="s">
        <v>20306</v>
      </c>
      <c r="C3907" s="66" t="s">
        <v>4054</v>
      </c>
      <c r="D3907" s="66" t="s">
        <v>2496</v>
      </c>
      <c r="E3907" s="66" t="s">
        <v>30331</v>
      </c>
      <c r="F3907" s="306"/>
    </row>
    <row r="3908" spans="1:6" ht="45">
      <c r="A3908" s="66">
        <v>4437</v>
      </c>
      <c r="B3908" s="43" t="s">
        <v>20307</v>
      </c>
      <c r="C3908" s="66" t="s">
        <v>4054</v>
      </c>
      <c r="D3908" s="66" t="s">
        <v>2496</v>
      </c>
      <c r="E3908" s="66" t="s">
        <v>24681</v>
      </c>
      <c r="F3908" s="307"/>
    </row>
    <row r="3909" spans="1:6" ht="45">
      <c r="A3909" s="66">
        <v>14580</v>
      </c>
      <c r="B3909" s="43" t="s">
        <v>20308</v>
      </c>
      <c r="C3909" s="66" t="s">
        <v>4054</v>
      </c>
      <c r="D3909" s="66" t="s">
        <v>2496</v>
      </c>
      <c r="E3909" s="66" t="s">
        <v>30332</v>
      </c>
      <c r="F3909" s="306"/>
    </row>
    <row r="3910" spans="1:6" ht="30">
      <c r="A3910" s="66">
        <v>40304</v>
      </c>
      <c r="B3910" s="43" t="s">
        <v>20309</v>
      </c>
      <c r="C3910" s="66" t="s">
        <v>4055</v>
      </c>
      <c r="D3910" s="66" t="s">
        <v>2496</v>
      </c>
      <c r="E3910" s="66" t="s">
        <v>27317</v>
      </c>
      <c r="F3910" s="307"/>
    </row>
    <row r="3911" spans="1:6" ht="30">
      <c r="A3911" s="66">
        <v>5065</v>
      </c>
      <c r="B3911" s="43" t="s">
        <v>20310</v>
      </c>
      <c r="C3911" s="66" t="s">
        <v>4055</v>
      </c>
      <c r="D3911" s="66" t="s">
        <v>2496</v>
      </c>
      <c r="E3911" s="66" t="s">
        <v>8946</v>
      </c>
      <c r="F3911" s="306"/>
    </row>
    <row r="3912" spans="1:6" ht="30">
      <c r="A3912" s="66">
        <v>5072</v>
      </c>
      <c r="B3912" s="43" t="s">
        <v>20311</v>
      </c>
      <c r="C3912" s="66" t="s">
        <v>4055</v>
      </c>
      <c r="D3912" s="66" t="s">
        <v>2496</v>
      </c>
      <c r="E3912" s="66" t="s">
        <v>22487</v>
      </c>
      <c r="F3912" s="307"/>
    </row>
    <row r="3913" spans="1:6">
      <c r="A3913" s="66">
        <v>5066</v>
      </c>
      <c r="B3913" s="43" t="s">
        <v>20312</v>
      </c>
      <c r="C3913" s="66" t="s">
        <v>4055</v>
      </c>
      <c r="D3913" s="66" t="s">
        <v>2496</v>
      </c>
      <c r="E3913" s="66" t="s">
        <v>23831</v>
      </c>
      <c r="F3913" s="306"/>
    </row>
    <row r="3914" spans="1:6" ht="30">
      <c r="A3914" s="66">
        <v>5063</v>
      </c>
      <c r="B3914" s="43" t="s">
        <v>20313</v>
      </c>
      <c r="C3914" s="66" t="s">
        <v>4055</v>
      </c>
      <c r="D3914" s="66" t="s">
        <v>2496</v>
      </c>
      <c r="E3914" s="66" t="s">
        <v>22690</v>
      </c>
      <c r="F3914" s="307"/>
    </row>
    <row r="3915" spans="1:6" ht="30">
      <c r="A3915" s="66">
        <v>20247</v>
      </c>
      <c r="B3915" s="43" t="s">
        <v>20314</v>
      </c>
      <c r="C3915" s="66" t="s">
        <v>4055</v>
      </c>
      <c r="D3915" s="66" t="s">
        <v>2496</v>
      </c>
      <c r="E3915" s="66" t="s">
        <v>12148</v>
      </c>
      <c r="F3915" s="306"/>
    </row>
    <row r="3916" spans="1:6" ht="30">
      <c r="A3916" s="66">
        <v>5074</v>
      </c>
      <c r="B3916" s="43" t="s">
        <v>20315</v>
      </c>
      <c r="C3916" s="66" t="s">
        <v>4055</v>
      </c>
      <c r="D3916" s="66" t="s">
        <v>2496</v>
      </c>
      <c r="E3916" s="66" t="s">
        <v>11702</v>
      </c>
      <c r="F3916" s="307"/>
    </row>
    <row r="3917" spans="1:6" ht="30">
      <c r="A3917" s="66">
        <v>5067</v>
      </c>
      <c r="B3917" s="43" t="s">
        <v>20316</v>
      </c>
      <c r="C3917" s="66" t="s">
        <v>4055</v>
      </c>
      <c r="D3917" s="66" t="s">
        <v>2496</v>
      </c>
      <c r="E3917" s="66" t="s">
        <v>24879</v>
      </c>
      <c r="F3917" s="306"/>
    </row>
    <row r="3918" spans="1:6" ht="30">
      <c r="A3918" s="66">
        <v>5078</v>
      </c>
      <c r="B3918" s="43" t="s">
        <v>20317</v>
      </c>
      <c r="C3918" s="66" t="s">
        <v>4055</v>
      </c>
      <c r="D3918" s="66" t="s">
        <v>2496</v>
      </c>
      <c r="E3918" s="66" t="s">
        <v>23635</v>
      </c>
      <c r="F3918" s="307"/>
    </row>
    <row r="3919" spans="1:6" ht="30">
      <c r="A3919" s="66">
        <v>5068</v>
      </c>
      <c r="B3919" s="43" t="s">
        <v>20318</v>
      </c>
      <c r="C3919" s="66" t="s">
        <v>4055</v>
      </c>
      <c r="D3919" s="66" t="s">
        <v>2496</v>
      </c>
      <c r="E3919" s="66" t="s">
        <v>23924</v>
      </c>
      <c r="F3919" s="306"/>
    </row>
    <row r="3920" spans="1:6" ht="30">
      <c r="A3920" s="66">
        <v>5073</v>
      </c>
      <c r="B3920" s="43" t="s">
        <v>20319</v>
      </c>
      <c r="C3920" s="66" t="s">
        <v>4055</v>
      </c>
      <c r="D3920" s="66" t="s">
        <v>2496</v>
      </c>
      <c r="E3920" s="66" t="s">
        <v>13847</v>
      </c>
      <c r="F3920" s="307"/>
    </row>
    <row r="3921" spans="1:6" ht="30">
      <c r="A3921" s="66">
        <v>5069</v>
      </c>
      <c r="B3921" s="43" t="s">
        <v>20320</v>
      </c>
      <c r="C3921" s="66" t="s">
        <v>4055</v>
      </c>
      <c r="D3921" s="66" t="s">
        <v>2496</v>
      </c>
      <c r="E3921" s="66" t="s">
        <v>13847</v>
      </c>
      <c r="F3921" s="306"/>
    </row>
    <row r="3922" spans="1:6" ht="30">
      <c r="A3922" s="66">
        <v>5070</v>
      </c>
      <c r="B3922" s="43" t="s">
        <v>20321</v>
      </c>
      <c r="C3922" s="66" t="s">
        <v>4055</v>
      </c>
      <c r="D3922" s="66" t="s">
        <v>2496</v>
      </c>
      <c r="E3922" s="66" t="s">
        <v>29578</v>
      </c>
      <c r="F3922" s="307"/>
    </row>
    <row r="3923" spans="1:6" ht="30">
      <c r="A3923" s="66">
        <v>5071</v>
      </c>
      <c r="B3923" s="43" t="s">
        <v>20322</v>
      </c>
      <c r="C3923" s="66" t="s">
        <v>4055</v>
      </c>
      <c r="D3923" s="66" t="s">
        <v>2496</v>
      </c>
      <c r="E3923" s="66" t="s">
        <v>23924</v>
      </c>
      <c r="F3923" s="306"/>
    </row>
    <row r="3924" spans="1:6" ht="30">
      <c r="A3924" s="66">
        <v>5061</v>
      </c>
      <c r="B3924" s="43" t="s">
        <v>20323</v>
      </c>
      <c r="C3924" s="66" t="s">
        <v>4055</v>
      </c>
      <c r="D3924" s="66" t="s">
        <v>4049</v>
      </c>
      <c r="E3924" s="66" t="s">
        <v>28291</v>
      </c>
      <c r="F3924" s="307"/>
    </row>
    <row r="3925" spans="1:6" ht="30">
      <c r="A3925" s="66">
        <v>5075</v>
      </c>
      <c r="B3925" s="43" t="s">
        <v>20324</v>
      </c>
      <c r="C3925" s="66" t="s">
        <v>4055</v>
      </c>
      <c r="D3925" s="66" t="s">
        <v>2496</v>
      </c>
      <c r="E3925" s="66" t="s">
        <v>23924</v>
      </c>
      <c r="F3925" s="306"/>
    </row>
    <row r="3926" spans="1:6" ht="30">
      <c r="A3926" s="66">
        <v>39027</v>
      </c>
      <c r="B3926" s="43" t="s">
        <v>20325</v>
      </c>
      <c r="C3926" s="66" t="s">
        <v>4055</v>
      </c>
      <c r="D3926" s="66" t="s">
        <v>2496</v>
      </c>
      <c r="E3926" s="66" t="s">
        <v>25536</v>
      </c>
      <c r="F3926" s="307"/>
    </row>
    <row r="3927" spans="1:6" ht="30">
      <c r="A3927" s="66">
        <v>5062</v>
      </c>
      <c r="B3927" s="43" t="s">
        <v>20326</v>
      </c>
      <c r="C3927" s="66" t="s">
        <v>4055</v>
      </c>
      <c r="D3927" s="66" t="s">
        <v>2496</v>
      </c>
      <c r="E3927" s="66" t="s">
        <v>12688</v>
      </c>
      <c r="F3927" s="306"/>
    </row>
    <row r="3928" spans="1:6" ht="30">
      <c r="A3928" s="66">
        <v>40568</v>
      </c>
      <c r="B3928" s="43" t="s">
        <v>20327</v>
      </c>
      <c r="C3928" s="66" t="s">
        <v>4055</v>
      </c>
      <c r="D3928" s="66" t="s">
        <v>2496</v>
      </c>
      <c r="E3928" s="66" t="s">
        <v>11755</v>
      </c>
      <c r="F3928" s="307"/>
    </row>
    <row r="3929" spans="1:6" ht="30">
      <c r="A3929" s="66">
        <v>39026</v>
      </c>
      <c r="B3929" s="43" t="s">
        <v>20328</v>
      </c>
      <c r="C3929" s="66" t="s">
        <v>4055</v>
      </c>
      <c r="D3929" s="66" t="s">
        <v>2496</v>
      </c>
      <c r="E3929" s="66" t="s">
        <v>25264</v>
      </c>
      <c r="F3929" s="306"/>
    </row>
    <row r="3930" spans="1:6" ht="30">
      <c r="A3930" s="66">
        <v>11572</v>
      </c>
      <c r="B3930" s="43" t="s">
        <v>20329</v>
      </c>
      <c r="C3930" s="66" t="s">
        <v>4050</v>
      </c>
      <c r="D3930" s="66" t="s">
        <v>2496</v>
      </c>
      <c r="E3930" s="66" t="s">
        <v>22503</v>
      </c>
      <c r="F3930" s="307"/>
    </row>
    <row r="3931" spans="1:6" ht="75">
      <c r="A3931" s="66">
        <v>42431</v>
      </c>
      <c r="B3931" s="43" t="s">
        <v>22801</v>
      </c>
      <c r="C3931" s="66" t="s">
        <v>4050</v>
      </c>
      <c r="D3931" s="66" t="s">
        <v>4052</v>
      </c>
      <c r="E3931" s="66" t="s">
        <v>24002</v>
      </c>
      <c r="F3931" s="306"/>
    </row>
    <row r="3932" spans="1:6">
      <c r="A3932" s="66">
        <v>11149</v>
      </c>
      <c r="B3932" s="43" t="s">
        <v>20330</v>
      </c>
      <c r="C3932" s="66" t="s">
        <v>4070</v>
      </c>
      <c r="D3932" s="66" t="s">
        <v>2496</v>
      </c>
      <c r="E3932" s="66" t="s">
        <v>30333</v>
      </c>
      <c r="F3932" s="307"/>
    </row>
    <row r="3933" spans="1:6" ht="45">
      <c r="A3933" s="66">
        <v>511</v>
      </c>
      <c r="B3933" s="43" t="s">
        <v>20331</v>
      </c>
      <c r="C3933" s="66" t="s">
        <v>4056</v>
      </c>
      <c r="D3933" s="66" t="s">
        <v>4052</v>
      </c>
      <c r="E3933" s="66" t="s">
        <v>23831</v>
      </c>
      <c r="F3933" s="306"/>
    </row>
    <row r="3934" spans="1:6" ht="30">
      <c r="A3934" s="66">
        <v>11174</v>
      </c>
      <c r="B3934" s="43" t="s">
        <v>20332</v>
      </c>
      <c r="C3934" s="66" t="s">
        <v>4057</v>
      </c>
      <c r="D3934" s="66" t="s">
        <v>2496</v>
      </c>
      <c r="E3934" s="66" t="s">
        <v>30334</v>
      </c>
      <c r="F3934" s="307"/>
    </row>
    <row r="3935" spans="1:6" ht="45">
      <c r="A3935" s="66">
        <v>37540</v>
      </c>
      <c r="B3935" s="43" t="s">
        <v>20333</v>
      </c>
      <c r="C3935" s="66" t="s">
        <v>4050</v>
      </c>
      <c r="D3935" s="66" t="s">
        <v>2496</v>
      </c>
      <c r="E3935" s="66" t="s">
        <v>30335</v>
      </c>
      <c r="F3935" s="306"/>
    </row>
    <row r="3936" spans="1:6" ht="45">
      <c r="A3936" s="66">
        <v>37548</v>
      </c>
      <c r="B3936" s="43" t="s">
        <v>20334</v>
      </c>
      <c r="C3936" s="66" t="s">
        <v>4050</v>
      </c>
      <c r="D3936" s="66" t="s">
        <v>2496</v>
      </c>
      <c r="E3936" s="66" t="s">
        <v>30336</v>
      </c>
      <c r="F3936" s="307"/>
    </row>
    <row r="3937" spans="1:6" ht="60">
      <c r="A3937" s="66">
        <v>39828</v>
      </c>
      <c r="B3937" s="43" t="s">
        <v>20335</v>
      </c>
      <c r="C3937" s="66" t="s">
        <v>4050</v>
      </c>
      <c r="D3937" s="66" t="s">
        <v>2496</v>
      </c>
      <c r="E3937" s="66" t="s">
        <v>30337</v>
      </c>
      <c r="F3937" s="306"/>
    </row>
    <row r="3938" spans="1:6" ht="90">
      <c r="A3938" s="66">
        <v>12273</v>
      </c>
      <c r="B3938" s="43" t="s">
        <v>20336</v>
      </c>
      <c r="C3938" s="66" t="s">
        <v>4050</v>
      </c>
      <c r="D3938" s="66" t="s">
        <v>4052</v>
      </c>
      <c r="E3938" s="66" t="s">
        <v>30338</v>
      </c>
      <c r="F3938" s="307"/>
    </row>
    <row r="3939" spans="1:6" ht="30">
      <c r="A3939" s="66">
        <v>38392</v>
      </c>
      <c r="B3939" s="43" t="s">
        <v>20337</v>
      </c>
      <c r="C3939" s="66" t="s">
        <v>4050</v>
      </c>
      <c r="D3939" s="66" t="s">
        <v>2496</v>
      </c>
      <c r="E3939" s="66" t="s">
        <v>25048</v>
      </c>
      <c r="F3939" s="306"/>
    </row>
    <row r="3940" spans="1:6" ht="30">
      <c r="A3940" s="66">
        <v>11735</v>
      </c>
      <c r="B3940" s="43" t="s">
        <v>20338</v>
      </c>
      <c r="C3940" s="66" t="s">
        <v>4050</v>
      </c>
      <c r="D3940" s="66" t="s">
        <v>2496</v>
      </c>
      <c r="E3940" s="66" t="s">
        <v>13753</v>
      </c>
      <c r="F3940" s="307"/>
    </row>
    <row r="3941" spans="1:6" ht="30">
      <c r="A3941" s="66">
        <v>11733</v>
      </c>
      <c r="B3941" s="43" t="s">
        <v>20339</v>
      </c>
      <c r="C3941" s="66" t="s">
        <v>4050</v>
      </c>
      <c r="D3941" s="66" t="s">
        <v>2496</v>
      </c>
      <c r="E3941" s="66" t="s">
        <v>8076</v>
      </c>
      <c r="F3941" s="306"/>
    </row>
    <row r="3942" spans="1:6" ht="30">
      <c r="A3942" s="66">
        <v>11734</v>
      </c>
      <c r="B3942" s="43" t="s">
        <v>20340</v>
      </c>
      <c r="C3942" s="66" t="s">
        <v>4050</v>
      </c>
      <c r="D3942" s="66" t="s">
        <v>2496</v>
      </c>
      <c r="E3942" s="66" t="s">
        <v>8421</v>
      </c>
      <c r="F3942" s="307"/>
    </row>
    <row r="3943" spans="1:6" ht="30">
      <c r="A3943" s="66">
        <v>11737</v>
      </c>
      <c r="B3943" s="43" t="s">
        <v>20341</v>
      </c>
      <c r="C3943" s="66" t="s">
        <v>4050</v>
      </c>
      <c r="D3943" s="66" t="s">
        <v>2496</v>
      </c>
      <c r="E3943" s="66" t="s">
        <v>9810</v>
      </c>
      <c r="F3943" s="306"/>
    </row>
    <row r="3944" spans="1:6" ht="30">
      <c r="A3944" s="66">
        <v>11738</v>
      </c>
      <c r="B3944" s="43" t="s">
        <v>20342</v>
      </c>
      <c r="C3944" s="66" t="s">
        <v>4050</v>
      </c>
      <c r="D3944" s="66" t="s">
        <v>2496</v>
      </c>
      <c r="E3944" s="66" t="s">
        <v>29289</v>
      </c>
      <c r="F3944" s="307"/>
    </row>
    <row r="3945" spans="1:6" ht="45">
      <c r="A3945" s="66">
        <v>36143</v>
      </c>
      <c r="B3945" s="43" t="s">
        <v>20343</v>
      </c>
      <c r="C3945" s="66" t="s">
        <v>4050</v>
      </c>
      <c r="D3945" s="66" t="s">
        <v>2496</v>
      </c>
      <c r="E3945" s="66" t="s">
        <v>23760</v>
      </c>
      <c r="F3945" s="306"/>
    </row>
    <row r="3946" spans="1:6" ht="45">
      <c r="A3946" s="66">
        <v>36142</v>
      </c>
      <c r="B3946" s="43" t="s">
        <v>20344</v>
      </c>
      <c r="C3946" s="66" t="s">
        <v>4050</v>
      </c>
      <c r="D3946" s="66" t="s">
        <v>2496</v>
      </c>
      <c r="E3946" s="66" t="s">
        <v>12327</v>
      </c>
      <c r="F3946" s="307"/>
    </row>
    <row r="3947" spans="1:6" ht="30">
      <c r="A3947" s="66">
        <v>36146</v>
      </c>
      <c r="B3947" s="43" t="s">
        <v>20345</v>
      </c>
      <c r="C3947" s="66" t="s">
        <v>4050</v>
      </c>
      <c r="D3947" s="66" t="s">
        <v>2496</v>
      </c>
      <c r="E3947" s="66" t="s">
        <v>30339</v>
      </c>
      <c r="F3947" s="306"/>
    </row>
    <row r="3948" spans="1:6" ht="45">
      <c r="A3948" s="66">
        <v>39015</v>
      </c>
      <c r="B3948" s="43" t="s">
        <v>20346</v>
      </c>
      <c r="C3948" s="66" t="s">
        <v>4050</v>
      </c>
      <c r="D3948" s="66" t="s">
        <v>4049</v>
      </c>
      <c r="E3948" s="66" t="s">
        <v>8693</v>
      </c>
      <c r="F3948" s="307"/>
    </row>
    <row r="3949" spans="1:6">
      <c r="A3949" s="66">
        <v>38377</v>
      </c>
      <c r="B3949" s="43" t="s">
        <v>20347</v>
      </c>
      <c r="C3949" s="66" t="s">
        <v>4050</v>
      </c>
      <c r="D3949" s="66" t="s">
        <v>2496</v>
      </c>
      <c r="E3949" s="66" t="s">
        <v>23674</v>
      </c>
      <c r="F3949" s="306"/>
    </row>
    <row r="3950" spans="1:6">
      <c r="A3950" s="66">
        <v>38376</v>
      </c>
      <c r="B3950" s="43" t="s">
        <v>20348</v>
      </c>
      <c r="C3950" s="66" t="s">
        <v>4050</v>
      </c>
      <c r="D3950" s="66" t="s">
        <v>2496</v>
      </c>
      <c r="E3950" s="66" t="s">
        <v>22773</v>
      </c>
      <c r="F3950" s="307"/>
    </row>
    <row r="3951" spans="1:6" ht="30">
      <c r="A3951" s="66">
        <v>38116</v>
      </c>
      <c r="B3951" s="43" t="s">
        <v>20349</v>
      </c>
      <c r="C3951" s="66" t="s">
        <v>4050</v>
      </c>
      <c r="D3951" s="66" t="s">
        <v>2496</v>
      </c>
      <c r="E3951" s="66" t="s">
        <v>9127</v>
      </c>
      <c r="F3951" s="306"/>
    </row>
    <row r="3952" spans="1:6" ht="45">
      <c r="A3952" s="66">
        <v>38066</v>
      </c>
      <c r="B3952" s="43" t="s">
        <v>20350</v>
      </c>
      <c r="C3952" s="66" t="s">
        <v>4050</v>
      </c>
      <c r="D3952" s="66" t="s">
        <v>2496</v>
      </c>
      <c r="E3952" s="66" t="s">
        <v>13673</v>
      </c>
      <c r="F3952" s="307"/>
    </row>
    <row r="3953" spans="1:6" ht="30">
      <c r="A3953" s="66">
        <v>38117</v>
      </c>
      <c r="B3953" s="43" t="s">
        <v>20351</v>
      </c>
      <c r="C3953" s="66" t="s">
        <v>4050</v>
      </c>
      <c r="D3953" s="66" t="s">
        <v>2496</v>
      </c>
      <c r="E3953" s="66" t="s">
        <v>25709</v>
      </c>
      <c r="F3953" s="306"/>
    </row>
    <row r="3954" spans="1:6" ht="45">
      <c r="A3954" s="66">
        <v>38067</v>
      </c>
      <c r="B3954" s="43" t="s">
        <v>20352</v>
      </c>
      <c r="C3954" s="66" t="s">
        <v>4050</v>
      </c>
      <c r="D3954" s="66" t="s">
        <v>2496</v>
      </c>
      <c r="E3954" s="66" t="s">
        <v>14859</v>
      </c>
      <c r="F3954" s="307"/>
    </row>
    <row r="3955" spans="1:6" ht="45">
      <c r="A3955" s="66">
        <v>41757</v>
      </c>
      <c r="B3955" s="43" t="s">
        <v>20353</v>
      </c>
      <c r="C3955" s="66" t="s">
        <v>4050</v>
      </c>
      <c r="D3955" s="66" t="s">
        <v>2496</v>
      </c>
      <c r="E3955" s="66" t="s">
        <v>24004</v>
      </c>
      <c r="F3955" s="306"/>
    </row>
    <row r="3956" spans="1:6" ht="60">
      <c r="A3956" s="66">
        <v>5080</v>
      </c>
      <c r="B3956" s="43" t="s">
        <v>20354</v>
      </c>
      <c r="C3956" s="66" t="s">
        <v>4050</v>
      </c>
      <c r="D3956" s="66" t="s">
        <v>2496</v>
      </c>
      <c r="E3956" s="66" t="s">
        <v>22631</v>
      </c>
      <c r="F3956" s="307"/>
    </row>
    <row r="3957" spans="1:6" ht="75">
      <c r="A3957" s="66">
        <v>11522</v>
      </c>
      <c r="B3957" s="43" t="s">
        <v>20355</v>
      </c>
      <c r="C3957" s="66" t="s">
        <v>4050</v>
      </c>
      <c r="D3957" s="66" t="s">
        <v>2496</v>
      </c>
      <c r="E3957" s="66" t="s">
        <v>24791</v>
      </c>
      <c r="F3957" s="306"/>
    </row>
    <row r="3958" spans="1:6" ht="75">
      <c r="A3958" s="66">
        <v>11523</v>
      </c>
      <c r="B3958" s="43" t="s">
        <v>20356</v>
      </c>
      <c r="C3958" s="66" t="s">
        <v>4050</v>
      </c>
      <c r="D3958" s="66" t="s">
        <v>2496</v>
      </c>
      <c r="E3958" s="66" t="s">
        <v>22659</v>
      </c>
      <c r="F3958" s="307"/>
    </row>
    <row r="3959" spans="1:6" ht="60">
      <c r="A3959" s="66">
        <v>11524</v>
      </c>
      <c r="B3959" s="43" t="s">
        <v>20357</v>
      </c>
      <c r="C3959" s="66" t="s">
        <v>4050</v>
      </c>
      <c r="D3959" s="66" t="s">
        <v>2496</v>
      </c>
      <c r="E3959" s="66" t="s">
        <v>23590</v>
      </c>
      <c r="F3959" s="306"/>
    </row>
    <row r="3960" spans="1:6" ht="60">
      <c r="A3960" s="66">
        <v>38168</v>
      </c>
      <c r="B3960" s="43" t="s">
        <v>20359</v>
      </c>
      <c r="C3960" s="66" t="s">
        <v>4050</v>
      </c>
      <c r="D3960" s="66" t="s">
        <v>2496</v>
      </c>
      <c r="E3960" s="66" t="s">
        <v>25068</v>
      </c>
      <c r="F3960" s="307"/>
    </row>
    <row r="3961" spans="1:6" ht="60">
      <c r="A3961" s="66">
        <v>13393</v>
      </c>
      <c r="B3961" s="43" t="s">
        <v>20360</v>
      </c>
      <c r="C3961" s="66" t="s">
        <v>4050</v>
      </c>
      <c r="D3961" s="66" t="s">
        <v>2496</v>
      </c>
      <c r="E3961" s="66" t="s">
        <v>30340</v>
      </c>
      <c r="F3961" s="306"/>
    </row>
    <row r="3962" spans="1:6" ht="60">
      <c r="A3962" s="66">
        <v>13395</v>
      </c>
      <c r="B3962" s="43" t="s">
        <v>20361</v>
      </c>
      <c r="C3962" s="66" t="s">
        <v>4050</v>
      </c>
      <c r="D3962" s="66" t="s">
        <v>2496</v>
      </c>
      <c r="E3962" s="66" t="s">
        <v>30341</v>
      </c>
      <c r="F3962" s="307"/>
    </row>
    <row r="3963" spans="1:6" ht="60">
      <c r="A3963" s="66">
        <v>12039</v>
      </c>
      <c r="B3963" s="43" t="s">
        <v>20362</v>
      </c>
      <c r="C3963" s="66" t="s">
        <v>4050</v>
      </c>
      <c r="D3963" s="66" t="s">
        <v>2496</v>
      </c>
      <c r="E3963" s="66" t="s">
        <v>30342</v>
      </c>
      <c r="F3963" s="306"/>
    </row>
    <row r="3964" spans="1:6" ht="60">
      <c r="A3964" s="66">
        <v>13396</v>
      </c>
      <c r="B3964" s="43" t="s">
        <v>20363</v>
      </c>
      <c r="C3964" s="66" t="s">
        <v>4050</v>
      </c>
      <c r="D3964" s="66" t="s">
        <v>2496</v>
      </c>
      <c r="E3964" s="66" t="s">
        <v>30343</v>
      </c>
      <c r="F3964" s="307"/>
    </row>
    <row r="3965" spans="1:6" ht="60">
      <c r="A3965" s="66">
        <v>13397</v>
      </c>
      <c r="B3965" s="43" t="s">
        <v>20364</v>
      </c>
      <c r="C3965" s="66" t="s">
        <v>4050</v>
      </c>
      <c r="D3965" s="66" t="s">
        <v>2496</v>
      </c>
      <c r="E3965" s="66" t="s">
        <v>30344</v>
      </c>
      <c r="F3965" s="306"/>
    </row>
    <row r="3966" spans="1:6" ht="60">
      <c r="A3966" s="66">
        <v>12041</v>
      </c>
      <c r="B3966" s="43" t="s">
        <v>20365</v>
      </c>
      <c r="C3966" s="66" t="s">
        <v>4050</v>
      </c>
      <c r="D3966" s="66" t="s">
        <v>2496</v>
      </c>
      <c r="E3966" s="66" t="s">
        <v>30345</v>
      </c>
      <c r="F3966" s="307"/>
    </row>
    <row r="3967" spans="1:6" ht="60">
      <c r="A3967" s="66">
        <v>12043</v>
      </c>
      <c r="B3967" s="43" t="s">
        <v>20366</v>
      </c>
      <c r="C3967" s="66" t="s">
        <v>4050</v>
      </c>
      <c r="D3967" s="66" t="s">
        <v>2496</v>
      </c>
      <c r="E3967" s="66" t="s">
        <v>30346</v>
      </c>
      <c r="F3967" s="306"/>
    </row>
    <row r="3968" spans="1:6" ht="60">
      <c r="A3968" s="66">
        <v>39762</v>
      </c>
      <c r="B3968" s="43" t="s">
        <v>20367</v>
      </c>
      <c r="C3968" s="66" t="s">
        <v>4050</v>
      </c>
      <c r="D3968" s="66" t="s">
        <v>2496</v>
      </c>
      <c r="E3968" s="66" t="s">
        <v>30347</v>
      </c>
      <c r="F3968" s="307"/>
    </row>
    <row r="3969" spans="1:6" ht="60">
      <c r="A3969" s="66">
        <v>12042</v>
      </c>
      <c r="B3969" s="43" t="s">
        <v>20368</v>
      </c>
      <c r="C3969" s="66" t="s">
        <v>4050</v>
      </c>
      <c r="D3969" s="66" t="s">
        <v>2496</v>
      </c>
      <c r="E3969" s="66" t="s">
        <v>30348</v>
      </c>
      <c r="F3969" s="306"/>
    </row>
    <row r="3970" spans="1:6" ht="60">
      <c r="A3970" s="66">
        <v>39763</v>
      </c>
      <c r="B3970" s="43" t="s">
        <v>20369</v>
      </c>
      <c r="C3970" s="66" t="s">
        <v>4050</v>
      </c>
      <c r="D3970" s="66" t="s">
        <v>2496</v>
      </c>
      <c r="E3970" s="66" t="s">
        <v>30349</v>
      </c>
      <c r="F3970" s="307"/>
    </row>
    <row r="3971" spans="1:6" ht="60">
      <c r="A3971" s="66">
        <v>39756</v>
      </c>
      <c r="B3971" s="43" t="s">
        <v>20370</v>
      </c>
      <c r="C3971" s="66" t="s">
        <v>4050</v>
      </c>
      <c r="D3971" s="66" t="s">
        <v>2496</v>
      </c>
      <c r="E3971" s="66" t="s">
        <v>30350</v>
      </c>
      <c r="F3971" s="306"/>
    </row>
    <row r="3972" spans="1:6" ht="60">
      <c r="A3972" s="66">
        <v>12038</v>
      </c>
      <c r="B3972" s="43" t="s">
        <v>20371</v>
      </c>
      <c r="C3972" s="66" t="s">
        <v>4050</v>
      </c>
      <c r="D3972" s="66" t="s">
        <v>2496</v>
      </c>
      <c r="E3972" s="66" t="s">
        <v>30351</v>
      </c>
      <c r="F3972" s="307"/>
    </row>
    <row r="3973" spans="1:6" ht="60">
      <c r="A3973" s="66">
        <v>12040</v>
      </c>
      <c r="B3973" s="43" t="s">
        <v>20372</v>
      </c>
      <c r="C3973" s="66" t="s">
        <v>4050</v>
      </c>
      <c r="D3973" s="66" t="s">
        <v>2496</v>
      </c>
      <c r="E3973" s="66" t="s">
        <v>30352</v>
      </c>
      <c r="F3973" s="306"/>
    </row>
    <row r="3974" spans="1:6" ht="60">
      <c r="A3974" s="66">
        <v>39757</v>
      </c>
      <c r="B3974" s="43" t="s">
        <v>20373</v>
      </c>
      <c r="C3974" s="66" t="s">
        <v>4050</v>
      </c>
      <c r="D3974" s="66" t="s">
        <v>2496</v>
      </c>
      <c r="E3974" s="66" t="s">
        <v>30353</v>
      </c>
      <c r="F3974" s="307"/>
    </row>
    <row r="3975" spans="1:6" ht="60">
      <c r="A3975" s="66">
        <v>39758</v>
      </c>
      <c r="B3975" s="43" t="s">
        <v>20374</v>
      </c>
      <c r="C3975" s="66" t="s">
        <v>4050</v>
      </c>
      <c r="D3975" s="66" t="s">
        <v>2496</v>
      </c>
      <c r="E3975" s="66" t="s">
        <v>30354</v>
      </c>
      <c r="F3975" s="306"/>
    </row>
    <row r="3976" spans="1:6" ht="60">
      <c r="A3976" s="66">
        <v>39759</v>
      </c>
      <c r="B3976" s="43" t="s">
        <v>20375</v>
      </c>
      <c r="C3976" s="66" t="s">
        <v>4050</v>
      </c>
      <c r="D3976" s="66" t="s">
        <v>2496</v>
      </c>
      <c r="E3976" s="66" t="s">
        <v>30355</v>
      </c>
      <c r="F3976" s="307"/>
    </row>
    <row r="3977" spans="1:6" ht="60">
      <c r="A3977" s="66">
        <v>39760</v>
      </c>
      <c r="B3977" s="43" t="s">
        <v>20376</v>
      </c>
      <c r="C3977" s="66" t="s">
        <v>4050</v>
      </c>
      <c r="D3977" s="66" t="s">
        <v>2496</v>
      </c>
      <c r="E3977" s="66" t="s">
        <v>30356</v>
      </c>
      <c r="F3977" s="306"/>
    </row>
    <row r="3978" spans="1:6" ht="60">
      <c r="A3978" s="66">
        <v>39761</v>
      </c>
      <c r="B3978" s="43" t="s">
        <v>20377</v>
      </c>
      <c r="C3978" s="66" t="s">
        <v>4050</v>
      </c>
      <c r="D3978" s="66" t="s">
        <v>2496</v>
      </c>
      <c r="E3978" s="66" t="s">
        <v>30357</v>
      </c>
      <c r="F3978" s="307"/>
    </row>
    <row r="3979" spans="1:6" ht="60">
      <c r="A3979" s="66">
        <v>39765</v>
      </c>
      <c r="B3979" s="43" t="s">
        <v>20378</v>
      </c>
      <c r="C3979" s="66" t="s">
        <v>4050</v>
      </c>
      <c r="D3979" s="66" t="s">
        <v>2496</v>
      </c>
      <c r="E3979" s="66" t="s">
        <v>24694</v>
      </c>
      <c r="F3979" s="306"/>
    </row>
    <row r="3980" spans="1:6" ht="60">
      <c r="A3980" s="66">
        <v>13399</v>
      </c>
      <c r="B3980" s="43" t="s">
        <v>20379</v>
      </c>
      <c r="C3980" s="66" t="s">
        <v>4050</v>
      </c>
      <c r="D3980" s="66" t="s">
        <v>2496</v>
      </c>
      <c r="E3980" s="66" t="s">
        <v>23459</v>
      </c>
      <c r="F3980" s="307"/>
    </row>
    <row r="3981" spans="1:6" ht="60">
      <c r="A3981" s="66">
        <v>39764</v>
      </c>
      <c r="B3981" s="43" t="s">
        <v>20380</v>
      </c>
      <c r="C3981" s="66" t="s">
        <v>4050</v>
      </c>
      <c r="D3981" s="66" t="s">
        <v>2496</v>
      </c>
      <c r="E3981" s="66" t="s">
        <v>30358</v>
      </c>
      <c r="F3981" s="306"/>
    </row>
    <row r="3982" spans="1:6" ht="45">
      <c r="A3982" s="66">
        <v>39805</v>
      </c>
      <c r="B3982" s="43" t="s">
        <v>20381</v>
      </c>
      <c r="C3982" s="66" t="s">
        <v>4050</v>
      </c>
      <c r="D3982" s="66" t="s">
        <v>2496</v>
      </c>
      <c r="E3982" s="66" t="s">
        <v>30359</v>
      </c>
      <c r="F3982" s="307"/>
    </row>
    <row r="3983" spans="1:6" ht="45">
      <c r="A3983" s="66">
        <v>39806</v>
      </c>
      <c r="B3983" s="43" t="s">
        <v>20382</v>
      </c>
      <c r="C3983" s="66" t="s">
        <v>4050</v>
      </c>
      <c r="D3983" s="66" t="s">
        <v>2496</v>
      </c>
      <c r="E3983" s="66" t="s">
        <v>30360</v>
      </c>
      <c r="F3983" s="306"/>
    </row>
    <row r="3984" spans="1:6" ht="45">
      <c r="A3984" s="66">
        <v>39807</v>
      </c>
      <c r="B3984" s="43" t="s">
        <v>20383</v>
      </c>
      <c r="C3984" s="66" t="s">
        <v>4050</v>
      </c>
      <c r="D3984" s="66" t="s">
        <v>2496</v>
      </c>
      <c r="E3984" s="66" t="s">
        <v>30361</v>
      </c>
      <c r="F3984" s="307"/>
    </row>
    <row r="3985" spans="1:6" ht="45">
      <c r="A3985" s="66">
        <v>39804</v>
      </c>
      <c r="B3985" s="43" t="s">
        <v>20384</v>
      </c>
      <c r="C3985" s="66" t="s">
        <v>4050</v>
      </c>
      <c r="D3985" s="66" t="s">
        <v>2496</v>
      </c>
      <c r="E3985" s="66" t="s">
        <v>30362</v>
      </c>
      <c r="F3985" s="306"/>
    </row>
    <row r="3986" spans="1:6" ht="45">
      <c r="A3986" s="66">
        <v>39796</v>
      </c>
      <c r="B3986" s="43" t="s">
        <v>20385</v>
      </c>
      <c r="C3986" s="66" t="s">
        <v>4050</v>
      </c>
      <c r="D3986" s="66" t="s">
        <v>2496</v>
      </c>
      <c r="E3986" s="66" t="s">
        <v>30363</v>
      </c>
      <c r="F3986" s="307"/>
    </row>
    <row r="3987" spans="1:6" ht="45">
      <c r="A3987" s="66">
        <v>39797</v>
      </c>
      <c r="B3987" s="43" t="s">
        <v>20386</v>
      </c>
      <c r="C3987" s="66" t="s">
        <v>4050</v>
      </c>
      <c r="D3987" s="66" t="s">
        <v>4049</v>
      </c>
      <c r="E3987" s="66" t="s">
        <v>30016</v>
      </c>
      <c r="F3987" s="306"/>
    </row>
    <row r="3988" spans="1:6" ht="45">
      <c r="A3988" s="66">
        <v>39798</v>
      </c>
      <c r="B3988" s="43" t="s">
        <v>20387</v>
      </c>
      <c r="C3988" s="66" t="s">
        <v>4050</v>
      </c>
      <c r="D3988" s="66" t="s">
        <v>2496</v>
      </c>
      <c r="E3988" s="66" t="s">
        <v>30364</v>
      </c>
      <c r="F3988" s="307"/>
    </row>
    <row r="3989" spans="1:6" ht="45">
      <c r="A3989" s="66">
        <v>39794</v>
      </c>
      <c r="B3989" s="43" t="s">
        <v>20388</v>
      </c>
      <c r="C3989" s="66" t="s">
        <v>4050</v>
      </c>
      <c r="D3989" s="66" t="s">
        <v>2496</v>
      </c>
      <c r="E3989" s="66" t="s">
        <v>22501</v>
      </c>
      <c r="F3989" s="306"/>
    </row>
    <row r="3990" spans="1:6" ht="45">
      <c r="A3990" s="66">
        <v>39795</v>
      </c>
      <c r="B3990" s="43" t="s">
        <v>20389</v>
      </c>
      <c r="C3990" s="66" t="s">
        <v>4050</v>
      </c>
      <c r="D3990" s="66" t="s">
        <v>2496</v>
      </c>
      <c r="E3990" s="66" t="s">
        <v>20105</v>
      </c>
      <c r="F3990" s="307"/>
    </row>
    <row r="3991" spans="1:6" ht="45">
      <c r="A3991" s="66">
        <v>39801</v>
      </c>
      <c r="B3991" s="43" t="s">
        <v>20390</v>
      </c>
      <c r="C3991" s="66" t="s">
        <v>4050</v>
      </c>
      <c r="D3991" s="66" t="s">
        <v>2496</v>
      </c>
      <c r="E3991" s="66" t="s">
        <v>30365</v>
      </c>
      <c r="F3991" s="306"/>
    </row>
    <row r="3992" spans="1:6" ht="45">
      <c r="A3992" s="66">
        <v>39802</v>
      </c>
      <c r="B3992" s="43" t="s">
        <v>20391</v>
      </c>
      <c r="C3992" s="66" t="s">
        <v>4050</v>
      </c>
      <c r="D3992" s="66" t="s">
        <v>2496</v>
      </c>
      <c r="E3992" s="66" t="s">
        <v>30366</v>
      </c>
      <c r="F3992" s="307"/>
    </row>
    <row r="3993" spans="1:6" ht="45">
      <c r="A3993" s="66">
        <v>39803</v>
      </c>
      <c r="B3993" s="43" t="s">
        <v>20392</v>
      </c>
      <c r="C3993" s="66" t="s">
        <v>4050</v>
      </c>
      <c r="D3993" s="66" t="s">
        <v>2496</v>
      </c>
      <c r="E3993" s="66" t="s">
        <v>27756</v>
      </c>
      <c r="F3993" s="306"/>
    </row>
    <row r="3994" spans="1:6" ht="45">
      <c r="A3994" s="66">
        <v>39799</v>
      </c>
      <c r="B3994" s="43" t="s">
        <v>20393</v>
      </c>
      <c r="C3994" s="66" t="s">
        <v>4050</v>
      </c>
      <c r="D3994" s="66" t="s">
        <v>2496</v>
      </c>
      <c r="E3994" s="66" t="s">
        <v>30367</v>
      </c>
      <c r="F3994" s="307"/>
    </row>
    <row r="3995" spans="1:6" ht="45">
      <c r="A3995" s="66">
        <v>39800</v>
      </c>
      <c r="B3995" s="43" t="s">
        <v>20394</v>
      </c>
      <c r="C3995" s="66" t="s">
        <v>4050</v>
      </c>
      <c r="D3995" s="66" t="s">
        <v>2496</v>
      </c>
      <c r="E3995" s="66" t="s">
        <v>23649</v>
      </c>
      <c r="F3995" s="306"/>
    </row>
    <row r="3996" spans="1:6">
      <c r="A3996" s="66">
        <v>4224</v>
      </c>
      <c r="B3996" s="43" t="s">
        <v>20395</v>
      </c>
      <c r="C3996" s="66" t="s">
        <v>4056</v>
      </c>
      <c r="D3996" s="66" t="s">
        <v>2496</v>
      </c>
      <c r="E3996" s="66" t="s">
        <v>10229</v>
      </c>
      <c r="F3996" s="307"/>
    </row>
    <row r="3997" spans="1:6" ht="30">
      <c r="A3997" s="66">
        <v>21059</v>
      </c>
      <c r="B3997" s="43" t="s">
        <v>20396</v>
      </c>
      <c r="C3997" s="66" t="s">
        <v>4050</v>
      </c>
      <c r="D3997" s="66" t="s">
        <v>4052</v>
      </c>
      <c r="E3997" s="66" t="s">
        <v>27436</v>
      </c>
      <c r="F3997" s="306"/>
    </row>
    <row r="3998" spans="1:6" ht="30">
      <c r="A3998" s="66">
        <v>11234</v>
      </c>
      <c r="B3998" s="43" t="s">
        <v>20397</v>
      </c>
      <c r="C3998" s="66" t="s">
        <v>4050</v>
      </c>
      <c r="D3998" s="66" t="s">
        <v>4052</v>
      </c>
      <c r="E3998" s="66" t="s">
        <v>25262</v>
      </c>
      <c r="F3998" s="307"/>
    </row>
    <row r="3999" spans="1:6" ht="30">
      <c r="A3999" s="66">
        <v>21060</v>
      </c>
      <c r="B3999" s="43" t="s">
        <v>20398</v>
      </c>
      <c r="C3999" s="66" t="s">
        <v>4050</v>
      </c>
      <c r="D3999" s="66" t="s">
        <v>4052</v>
      </c>
      <c r="E3999" s="66" t="s">
        <v>24895</v>
      </c>
      <c r="F3999" s="306"/>
    </row>
    <row r="4000" spans="1:6" ht="30">
      <c r="A4000" s="66">
        <v>21061</v>
      </c>
      <c r="B4000" s="43" t="s">
        <v>20399</v>
      </c>
      <c r="C4000" s="66" t="s">
        <v>4050</v>
      </c>
      <c r="D4000" s="66" t="s">
        <v>4052</v>
      </c>
      <c r="E4000" s="66" t="s">
        <v>30368</v>
      </c>
      <c r="F4000" s="307"/>
    </row>
    <row r="4001" spans="1:6" ht="30">
      <c r="A4001" s="66">
        <v>21062</v>
      </c>
      <c r="B4001" s="43" t="s">
        <v>20400</v>
      </c>
      <c r="C4001" s="66" t="s">
        <v>4050</v>
      </c>
      <c r="D4001" s="66" t="s">
        <v>4052</v>
      </c>
      <c r="E4001" s="66" t="s">
        <v>30369</v>
      </c>
      <c r="F4001" s="306"/>
    </row>
    <row r="4002" spans="1:6" ht="30">
      <c r="A4002" s="66">
        <v>11708</v>
      </c>
      <c r="B4002" s="43" t="s">
        <v>20401</v>
      </c>
      <c r="C4002" s="66" t="s">
        <v>4050</v>
      </c>
      <c r="D4002" s="66" t="s">
        <v>4052</v>
      </c>
      <c r="E4002" s="66" t="s">
        <v>23566</v>
      </c>
      <c r="F4002" s="307"/>
    </row>
    <row r="4003" spans="1:6" ht="30">
      <c r="A4003" s="66">
        <v>11709</v>
      </c>
      <c r="B4003" s="43" t="s">
        <v>20402</v>
      </c>
      <c r="C4003" s="66" t="s">
        <v>4050</v>
      </c>
      <c r="D4003" s="66" t="s">
        <v>4052</v>
      </c>
      <c r="E4003" s="66" t="s">
        <v>22199</v>
      </c>
      <c r="F4003" s="306"/>
    </row>
    <row r="4004" spans="1:6" ht="30">
      <c r="A4004" s="66">
        <v>11710</v>
      </c>
      <c r="B4004" s="43" t="s">
        <v>20403</v>
      </c>
      <c r="C4004" s="66" t="s">
        <v>4050</v>
      </c>
      <c r="D4004" s="66" t="s">
        <v>4052</v>
      </c>
      <c r="E4004" s="66" t="s">
        <v>14847</v>
      </c>
      <c r="F4004" s="307"/>
    </row>
    <row r="4005" spans="1:6" ht="30">
      <c r="A4005" s="66">
        <v>11707</v>
      </c>
      <c r="B4005" s="43" t="s">
        <v>20404</v>
      </c>
      <c r="C4005" s="66" t="s">
        <v>4050</v>
      </c>
      <c r="D4005" s="66" t="s">
        <v>4052</v>
      </c>
      <c r="E4005" s="66" t="s">
        <v>22463</v>
      </c>
      <c r="F4005" s="306"/>
    </row>
    <row r="4006" spans="1:6" ht="30">
      <c r="A4006" s="66">
        <v>11739</v>
      </c>
      <c r="B4006" s="43" t="s">
        <v>20405</v>
      </c>
      <c r="C4006" s="66" t="s">
        <v>4050</v>
      </c>
      <c r="D4006" s="66" t="s">
        <v>2496</v>
      </c>
      <c r="E4006" s="66" t="s">
        <v>23583</v>
      </c>
      <c r="F4006" s="307"/>
    </row>
    <row r="4007" spans="1:6" ht="30">
      <c r="A4007" s="66">
        <v>11711</v>
      </c>
      <c r="B4007" s="43" t="s">
        <v>20406</v>
      </c>
      <c r="C4007" s="66" t="s">
        <v>4050</v>
      </c>
      <c r="D4007" s="66" t="s">
        <v>2496</v>
      </c>
      <c r="E4007" s="66" t="s">
        <v>13675</v>
      </c>
      <c r="F4007" s="306"/>
    </row>
    <row r="4008" spans="1:6" ht="30">
      <c r="A4008" s="66">
        <v>5102</v>
      </c>
      <c r="B4008" s="43" t="s">
        <v>20407</v>
      </c>
      <c r="C4008" s="66" t="s">
        <v>4050</v>
      </c>
      <c r="D4008" s="66" t="s">
        <v>2496</v>
      </c>
      <c r="E4008" s="66" t="s">
        <v>22385</v>
      </c>
      <c r="F4008" s="307"/>
    </row>
    <row r="4009" spans="1:6" ht="30">
      <c r="A4009" s="66">
        <v>11741</v>
      </c>
      <c r="B4009" s="43" t="s">
        <v>20408</v>
      </c>
      <c r="C4009" s="66" t="s">
        <v>4050</v>
      </c>
      <c r="D4009" s="66" t="s">
        <v>2496</v>
      </c>
      <c r="E4009" s="66" t="s">
        <v>24995</v>
      </c>
      <c r="F4009" s="306"/>
    </row>
    <row r="4010" spans="1:6" ht="30">
      <c r="A4010" s="66">
        <v>11743</v>
      </c>
      <c r="B4010" s="43" t="s">
        <v>20409</v>
      </c>
      <c r="C4010" s="66" t="s">
        <v>4050</v>
      </c>
      <c r="D4010" s="66" t="s">
        <v>2496</v>
      </c>
      <c r="E4010" s="66" t="s">
        <v>8280</v>
      </c>
      <c r="F4010" s="307"/>
    </row>
    <row r="4011" spans="1:6" ht="30">
      <c r="A4011" s="66">
        <v>11745</v>
      </c>
      <c r="B4011" s="43" t="s">
        <v>20410</v>
      </c>
      <c r="C4011" s="66" t="s">
        <v>4050</v>
      </c>
      <c r="D4011" s="66" t="s">
        <v>2496</v>
      </c>
      <c r="E4011" s="66" t="s">
        <v>24714</v>
      </c>
      <c r="F4011" s="306"/>
    </row>
    <row r="4012" spans="1:6">
      <c r="A4012" s="66">
        <v>25961</v>
      </c>
      <c r="B4012" s="43" t="s">
        <v>20411</v>
      </c>
      <c r="C4012" s="66" t="s">
        <v>4048</v>
      </c>
      <c r="D4012" s="66" t="s">
        <v>2496</v>
      </c>
      <c r="E4012" s="66" t="s">
        <v>27527</v>
      </c>
      <c r="F4012" s="307"/>
    </row>
    <row r="4013" spans="1:6">
      <c r="A4013" s="66">
        <v>40985</v>
      </c>
      <c r="B4013" s="43" t="s">
        <v>20412</v>
      </c>
      <c r="C4013" s="66" t="s">
        <v>4059</v>
      </c>
      <c r="D4013" s="66" t="s">
        <v>2496</v>
      </c>
      <c r="E4013" s="66" t="s">
        <v>29253</v>
      </c>
      <c r="F4013" s="306"/>
    </row>
    <row r="4014" spans="1:6" ht="30">
      <c r="A4014" s="66">
        <v>1088</v>
      </c>
      <c r="B4014" s="43" t="s">
        <v>20413</v>
      </c>
      <c r="C4014" s="66" t="s">
        <v>4050</v>
      </c>
      <c r="D4014" s="66" t="s">
        <v>4052</v>
      </c>
      <c r="E4014" s="66" t="s">
        <v>24665</v>
      </c>
      <c r="F4014" s="307"/>
    </row>
    <row r="4015" spans="1:6" ht="30">
      <c r="A4015" s="66">
        <v>1087</v>
      </c>
      <c r="B4015" s="43" t="s">
        <v>20414</v>
      </c>
      <c r="C4015" s="66" t="s">
        <v>4050</v>
      </c>
      <c r="D4015" s="66" t="s">
        <v>4052</v>
      </c>
      <c r="E4015" s="66" t="s">
        <v>24925</v>
      </c>
      <c r="F4015" s="306"/>
    </row>
    <row r="4016" spans="1:6" ht="30">
      <c r="A4016" s="66">
        <v>38777</v>
      </c>
      <c r="B4016" s="43" t="s">
        <v>20415</v>
      </c>
      <c r="C4016" s="66" t="s">
        <v>4050</v>
      </c>
      <c r="D4016" s="66" t="s">
        <v>4052</v>
      </c>
      <c r="E4016" s="66" t="s">
        <v>27433</v>
      </c>
      <c r="F4016" s="307"/>
    </row>
    <row r="4017" spans="1:6" ht="30">
      <c r="A4017" s="66">
        <v>1086</v>
      </c>
      <c r="B4017" s="43" t="s">
        <v>20416</v>
      </c>
      <c r="C4017" s="66" t="s">
        <v>4050</v>
      </c>
      <c r="D4017" s="66" t="s">
        <v>4052</v>
      </c>
      <c r="E4017" s="66" t="s">
        <v>19541</v>
      </c>
      <c r="F4017" s="306"/>
    </row>
    <row r="4018" spans="1:6" ht="30">
      <c r="A4018" s="66">
        <v>1079</v>
      </c>
      <c r="B4018" s="43" t="s">
        <v>20417</v>
      </c>
      <c r="C4018" s="66" t="s">
        <v>4050</v>
      </c>
      <c r="D4018" s="66" t="s">
        <v>4052</v>
      </c>
      <c r="E4018" s="66" t="s">
        <v>28293</v>
      </c>
      <c r="F4018" s="307"/>
    </row>
    <row r="4019" spans="1:6" ht="45">
      <c r="A4019" s="66">
        <v>39374</v>
      </c>
      <c r="B4019" s="43" t="s">
        <v>20418</v>
      </c>
      <c r="C4019" s="66" t="s">
        <v>4050</v>
      </c>
      <c r="D4019" s="66" t="s">
        <v>4049</v>
      </c>
      <c r="E4019" s="66" t="s">
        <v>25267</v>
      </c>
      <c r="F4019" s="306"/>
    </row>
    <row r="4020" spans="1:6" ht="30">
      <c r="A4020" s="66">
        <v>1082</v>
      </c>
      <c r="B4020" s="43" t="s">
        <v>20419</v>
      </c>
      <c r="C4020" s="66" t="s">
        <v>4050</v>
      </c>
      <c r="D4020" s="66" t="s">
        <v>4052</v>
      </c>
      <c r="E4020" s="66" t="s">
        <v>30370</v>
      </c>
      <c r="F4020" s="307"/>
    </row>
    <row r="4021" spans="1:6" ht="30">
      <c r="A4021" s="66">
        <v>12316</v>
      </c>
      <c r="B4021" s="43" t="s">
        <v>20420</v>
      </c>
      <c r="C4021" s="66" t="s">
        <v>4050</v>
      </c>
      <c r="D4021" s="66" t="s">
        <v>4052</v>
      </c>
      <c r="E4021" s="66" t="s">
        <v>24829</v>
      </c>
      <c r="F4021" s="306"/>
    </row>
    <row r="4022" spans="1:6" ht="30">
      <c r="A4022" s="66">
        <v>12317</v>
      </c>
      <c r="B4022" s="43" t="s">
        <v>20421</v>
      </c>
      <c r="C4022" s="66" t="s">
        <v>4050</v>
      </c>
      <c r="D4022" s="66" t="s">
        <v>4052</v>
      </c>
      <c r="E4022" s="66" t="s">
        <v>23477</v>
      </c>
      <c r="F4022" s="307"/>
    </row>
    <row r="4023" spans="1:6" ht="30">
      <c r="A4023" s="66">
        <v>12318</v>
      </c>
      <c r="B4023" s="43" t="s">
        <v>20422</v>
      </c>
      <c r="C4023" s="66" t="s">
        <v>4050</v>
      </c>
      <c r="D4023" s="66" t="s">
        <v>4052</v>
      </c>
      <c r="E4023" s="66" t="s">
        <v>21827</v>
      </c>
      <c r="F4023" s="306"/>
    </row>
    <row r="4024" spans="1:6" ht="30">
      <c r="A4024" s="66">
        <v>5104</v>
      </c>
      <c r="B4024" s="43" t="s">
        <v>20423</v>
      </c>
      <c r="C4024" s="66" t="s">
        <v>4055</v>
      </c>
      <c r="D4024" s="66" t="s">
        <v>2496</v>
      </c>
      <c r="E4024" s="66" t="s">
        <v>25268</v>
      </c>
      <c r="F4024" s="307"/>
    </row>
    <row r="4025" spans="1:6" ht="30">
      <c r="A4025" s="66">
        <v>26023</v>
      </c>
      <c r="B4025" s="43" t="s">
        <v>20424</v>
      </c>
      <c r="C4025" s="66" t="s">
        <v>4050</v>
      </c>
      <c r="D4025" s="66" t="s">
        <v>2496</v>
      </c>
      <c r="E4025" s="66" t="s">
        <v>23972</v>
      </c>
      <c r="F4025" s="306"/>
    </row>
    <row r="4026" spans="1:6" ht="30">
      <c r="A4026" s="66">
        <v>2710</v>
      </c>
      <c r="B4026" s="43" t="s">
        <v>20425</v>
      </c>
      <c r="C4026" s="66" t="s">
        <v>4050</v>
      </c>
      <c r="D4026" s="66" t="s">
        <v>2496</v>
      </c>
      <c r="E4026" s="66" t="s">
        <v>23770</v>
      </c>
      <c r="F4026" s="307"/>
    </row>
    <row r="4027" spans="1:6" ht="45">
      <c r="A4027" s="66">
        <v>14575</v>
      </c>
      <c r="B4027" s="43" t="s">
        <v>20426</v>
      </c>
      <c r="C4027" s="66" t="s">
        <v>4050</v>
      </c>
      <c r="D4027" s="66" t="s">
        <v>4052</v>
      </c>
      <c r="E4027" s="66" t="s">
        <v>30371</v>
      </c>
      <c r="F4027" s="306"/>
    </row>
    <row r="4028" spans="1:6" ht="30">
      <c r="A4028" s="66">
        <v>20034</v>
      </c>
      <c r="B4028" s="43" t="s">
        <v>20427</v>
      </c>
      <c r="C4028" s="66" t="s">
        <v>4050</v>
      </c>
      <c r="D4028" s="66" t="s">
        <v>4052</v>
      </c>
      <c r="E4028" s="66" t="s">
        <v>23639</v>
      </c>
      <c r="F4028" s="307"/>
    </row>
    <row r="4029" spans="1:6" ht="30">
      <c r="A4029" s="66">
        <v>20036</v>
      </c>
      <c r="B4029" s="43" t="s">
        <v>20428</v>
      </c>
      <c r="C4029" s="66" t="s">
        <v>4050</v>
      </c>
      <c r="D4029" s="66" t="s">
        <v>4052</v>
      </c>
      <c r="E4029" s="66" t="s">
        <v>24821</v>
      </c>
      <c r="F4029" s="306"/>
    </row>
    <row r="4030" spans="1:6" ht="30">
      <c r="A4030" s="66">
        <v>20037</v>
      </c>
      <c r="B4030" s="43" t="s">
        <v>20429</v>
      </c>
      <c r="C4030" s="66" t="s">
        <v>4050</v>
      </c>
      <c r="D4030" s="66" t="s">
        <v>4052</v>
      </c>
      <c r="E4030" s="66" t="s">
        <v>30372</v>
      </c>
      <c r="F4030" s="307"/>
    </row>
    <row r="4031" spans="1:6" ht="30">
      <c r="A4031" s="66">
        <v>20043</v>
      </c>
      <c r="B4031" s="43" t="s">
        <v>20430</v>
      </c>
      <c r="C4031" s="66" t="s">
        <v>4050</v>
      </c>
      <c r="D4031" s="66" t="s">
        <v>2496</v>
      </c>
      <c r="E4031" s="66" t="s">
        <v>9884</v>
      </c>
      <c r="F4031" s="306"/>
    </row>
    <row r="4032" spans="1:6" ht="30">
      <c r="A4032" s="66">
        <v>20044</v>
      </c>
      <c r="B4032" s="43" t="s">
        <v>20431</v>
      </c>
      <c r="C4032" s="66" t="s">
        <v>4050</v>
      </c>
      <c r="D4032" s="66" t="s">
        <v>2496</v>
      </c>
      <c r="E4032" s="66" t="s">
        <v>7582</v>
      </c>
      <c r="F4032" s="307"/>
    </row>
    <row r="4033" spans="1:6" ht="30">
      <c r="A4033" s="66">
        <v>20042</v>
      </c>
      <c r="B4033" s="43" t="s">
        <v>20432</v>
      </c>
      <c r="C4033" s="66" t="s">
        <v>4050</v>
      </c>
      <c r="D4033" s="66" t="s">
        <v>2496</v>
      </c>
      <c r="E4033" s="66" t="s">
        <v>9966</v>
      </c>
      <c r="F4033" s="306"/>
    </row>
    <row r="4034" spans="1:6" ht="30">
      <c r="A4034" s="66">
        <v>20046</v>
      </c>
      <c r="B4034" s="43" t="s">
        <v>20433</v>
      </c>
      <c r="C4034" s="66" t="s">
        <v>4050</v>
      </c>
      <c r="D4034" s="66" t="s">
        <v>2496</v>
      </c>
      <c r="E4034" s="66" t="s">
        <v>23971</v>
      </c>
      <c r="F4034" s="307"/>
    </row>
    <row r="4035" spans="1:6" ht="30">
      <c r="A4035" s="66">
        <v>20047</v>
      </c>
      <c r="B4035" s="43" t="s">
        <v>20434</v>
      </c>
      <c r="C4035" s="66" t="s">
        <v>4050</v>
      </c>
      <c r="D4035" s="66" t="s">
        <v>2496</v>
      </c>
      <c r="E4035" s="66" t="s">
        <v>24826</v>
      </c>
      <c r="F4035" s="306"/>
    </row>
    <row r="4036" spans="1:6" ht="30">
      <c r="A4036" s="66">
        <v>20045</v>
      </c>
      <c r="B4036" s="43" t="s">
        <v>20435</v>
      </c>
      <c r="C4036" s="66" t="s">
        <v>4050</v>
      </c>
      <c r="D4036" s="66" t="s">
        <v>2496</v>
      </c>
      <c r="E4036" s="66" t="s">
        <v>8659</v>
      </c>
      <c r="F4036" s="307"/>
    </row>
    <row r="4037" spans="1:6" ht="45">
      <c r="A4037" s="66">
        <v>20972</v>
      </c>
      <c r="B4037" s="43" t="s">
        <v>20436</v>
      </c>
      <c r="C4037" s="66" t="s">
        <v>4050</v>
      </c>
      <c r="D4037" s="66" t="s">
        <v>2496</v>
      </c>
      <c r="E4037" s="66" t="s">
        <v>30373</v>
      </c>
      <c r="F4037" s="306"/>
    </row>
    <row r="4038" spans="1:6" ht="30">
      <c r="A4038" s="66">
        <v>20032</v>
      </c>
      <c r="B4038" s="43" t="s">
        <v>20437</v>
      </c>
      <c r="C4038" s="66" t="s">
        <v>4050</v>
      </c>
      <c r="D4038" s="66" t="s">
        <v>4052</v>
      </c>
      <c r="E4038" s="66" t="s">
        <v>24825</v>
      </c>
      <c r="F4038" s="307"/>
    </row>
    <row r="4039" spans="1:6" ht="30">
      <c r="A4039" s="66">
        <v>11321</v>
      </c>
      <c r="B4039" s="43" t="s">
        <v>20438</v>
      </c>
      <c r="C4039" s="66" t="s">
        <v>4050</v>
      </c>
      <c r="D4039" s="66" t="s">
        <v>4052</v>
      </c>
      <c r="E4039" s="66" t="s">
        <v>30374</v>
      </c>
      <c r="F4039" s="306"/>
    </row>
    <row r="4040" spans="1:6" ht="30">
      <c r="A4040" s="66">
        <v>11323</v>
      </c>
      <c r="B4040" s="43" t="s">
        <v>20440</v>
      </c>
      <c r="C4040" s="66" t="s">
        <v>4050</v>
      </c>
      <c r="D4040" s="66" t="s">
        <v>4052</v>
      </c>
      <c r="E4040" s="66" t="s">
        <v>22678</v>
      </c>
      <c r="F4040" s="307"/>
    </row>
    <row r="4041" spans="1:6" ht="30">
      <c r="A4041" s="66">
        <v>20327</v>
      </c>
      <c r="B4041" s="43" t="s">
        <v>20441</v>
      </c>
      <c r="C4041" s="66" t="s">
        <v>4050</v>
      </c>
      <c r="D4041" s="66" t="s">
        <v>4052</v>
      </c>
      <c r="E4041" s="66" t="s">
        <v>14459</v>
      </c>
      <c r="F4041" s="306"/>
    </row>
    <row r="4042" spans="1:6">
      <c r="A4042" s="66">
        <v>25966</v>
      </c>
      <c r="B4042" s="43" t="s">
        <v>20442</v>
      </c>
      <c r="C4042" s="66" t="s">
        <v>4056</v>
      </c>
      <c r="D4042" s="66" t="s">
        <v>2496</v>
      </c>
      <c r="E4042" s="66" t="s">
        <v>23701</v>
      </c>
      <c r="F4042" s="307"/>
    </row>
    <row r="4043" spans="1:6" ht="90">
      <c r="A4043" s="66">
        <v>13390</v>
      </c>
      <c r="B4043" s="43" t="s">
        <v>20444</v>
      </c>
      <c r="C4043" s="66" t="s">
        <v>4050</v>
      </c>
      <c r="D4043" s="66" t="s">
        <v>4052</v>
      </c>
      <c r="E4043" s="66" t="s">
        <v>30375</v>
      </c>
      <c r="F4043" s="306"/>
    </row>
    <row r="4044" spans="1:6" ht="30">
      <c r="A4044" s="66">
        <v>6034</v>
      </c>
      <c r="B4044" s="43" t="s">
        <v>20445</v>
      </c>
      <c r="C4044" s="66" t="s">
        <v>4050</v>
      </c>
      <c r="D4044" s="66" t="s">
        <v>2496</v>
      </c>
      <c r="E4044" s="66" t="s">
        <v>11227</v>
      </c>
      <c r="F4044" s="307"/>
    </row>
    <row r="4045" spans="1:6" ht="30">
      <c r="A4045" s="66">
        <v>6036</v>
      </c>
      <c r="B4045" s="43" t="s">
        <v>20446</v>
      </c>
      <c r="C4045" s="66" t="s">
        <v>4050</v>
      </c>
      <c r="D4045" s="66" t="s">
        <v>2496</v>
      </c>
      <c r="E4045" s="66" t="s">
        <v>25175</v>
      </c>
      <c r="F4045" s="306"/>
    </row>
    <row r="4046" spans="1:6" ht="30">
      <c r="A4046" s="66">
        <v>6031</v>
      </c>
      <c r="B4046" s="43" t="s">
        <v>20447</v>
      </c>
      <c r="C4046" s="66" t="s">
        <v>4050</v>
      </c>
      <c r="D4046" s="66" t="s">
        <v>4049</v>
      </c>
      <c r="E4046" s="66" t="s">
        <v>25029</v>
      </c>
      <c r="F4046" s="307"/>
    </row>
    <row r="4047" spans="1:6" ht="30">
      <c r="A4047" s="66">
        <v>6029</v>
      </c>
      <c r="B4047" s="43" t="s">
        <v>20448</v>
      </c>
      <c r="C4047" s="66" t="s">
        <v>4050</v>
      </c>
      <c r="D4047" s="66" t="s">
        <v>2496</v>
      </c>
      <c r="E4047" s="66" t="s">
        <v>12694</v>
      </c>
      <c r="F4047" s="306"/>
    </row>
    <row r="4048" spans="1:6" ht="30">
      <c r="A4048" s="66">
        <v>6033</v>
      </c>
      <c r="B4048" s="43" t="s">
        <v>20449</v>
      </c>
      <c r="C4048" s="66" t="s">
        <v>4050</v>
      </c>
      <c r="D4048" s="66" t="s">
        <v>2496</v>
      </c>
      <c r="E4048" s="66" t="s">
        <v>22677</v>
      </c>
      <c r="F4048" s="307"/>
    </row>
    <row r="4049" spans="1:6" ht="30">
      <c r="A4049" s="66">
        <v>11672</v>
      </c>
      <c r="B4049" s="43" t="s">
        <v>20450</v>
      </c>
      <c r="C4049" s="66" t="s">
        <v>4050</v>
      </c>
      <c r="D4049" s="66" t="s">
        <v>2496</v>
      </c>
      <c r="E4049" s="66" t="s">
        <v>30376</v>
      </c>
      <c r="F4049" s="306"/>
    </row>
    <row r="4050" spans="1:6" ht="30">
      <c r="A4050" s="66">
        <v>11669</v>
      </c>
      <c r="B4050" s="43" t="s">
        <v>20451</v>
      </c>
      <c r="C4050" s="66" t="s">
        <v>4050</v>
      </c>
      <c r="D4050" s="66" t="s">
        <v>2496</v>
      </c>
      <c r="E4050" s="66" t="s">
        <v>23343</v>
      </c>
      <c r="F4050" s="307"/>
    </row>
    <row r="4051" spans="1:6" ht="30">
      <c r="A4051" s="66">
        <v>11670</v>
      </c>
      <c r="B4051" s="43" t="s">
        <v>20452</v>
      </c>
      <c r="C4051" s="66" t="s">
        <v>4050</v>
      </c>
      <c r="D4051" s="66" t="s">
        <v>2496</v>
      </c>
      <c r="E4051" s="66" t="s">
        <v>14345</v>
      </c>
      <c r="F4051" s="306"/>
    </row>
    <row r="4052" spans="1:6" ht="30">
      <c r="A4052" s="66">
        <v>20055</v>
      </c>
      <c r="B4052" s="43" t="s">
        <v>20453</v>
      </c>
      <c r="C4052" s="66" t="s">
        <v>4050</v>
      </c>
      <c r="D4052" s="66" t="s">
        <v>2496</v>
      </c>
      <c r="E4052" s="66" t="s">
        <v>30377</v>
      </c>
      <c r="F4052" s="307"/>
    </row>
    <row r="4053" spans="1:6" ht="30">
      <c r="A4053" s="66">
        <v>11671</v>
      </c>
      <c r="B4053" s="43" t="s">
        <v>20454</v>
      </c>
      <c r="C4053" s="66" t="s">
        <v>4050</v>
      </c>
      <c r="D4053" s="66" t="s">
        <v>2496</v>
      </c>
      <c r="E4053" s="66" t="s">
        <v>30378</v>
      </c>
      <c r="F4053" s="306"/>
    </row>
    <row r="4054" spans="1:6" ht="30">
      <c r="A4054" s="66">
        <v>6032</v>
      </c>
      <c r="B4054" s="43" t="s">
        <v>20455</v>
      </c>
      <c r="C4054" s="66" t="s">
        <v>4050</v>
      </c>
      <c r="D4054" s="66" t="s">
        <v>2496</v>
      </c>
      <c r="E4054" s="66" t="s">
        <v>21754</v>
      </c>
      <c r="F4054" s="307"/>
    </row>
    <row r="4055" spans="1:6" ht="30">
      <c r="A4055" s="66">
        <v>11673</v>
      </c>
      <c r="B4055" s="43" t="s">
        <v>20456</v>
      </c>
      <c r="C4055" s="66" t="s">
        <v>4050</v>
      </c>
      <c r="D4055" s="66" t="s">
        <v>2496</v>
      </c>
      <c r="E4055" s="66" t="s">
        <v>23594</v>
      </c>
      <c r="F4055" s="306"/>
    </row>
    <row r="4056" spans="1:6" ht="30">
      <c r="A4056" s="66">
        <v>11674</v>
      </c>
      <c r="B4056" s="43" t="s">
        <v>20457</v>
      </c>
      <c r="C4056" s="66" t="s">
        <v>4050</v>
      </c>
      <c r="D4056" s="66" t="s">
        <v>2496</v>
      </c>
      <c r="E4056" s="66" t="s">
        <v>30379</v>
      </c>
      <c r="F4056" s="307"/>
    </row>
    <row r="4057" spans="1:6" ht="30">
      <c r="A4057" s="66">
        <v>11675</v>
      </c>
      <c r="B4057" s="43" t="s">
        <v>20458</v>
      </c>
      <c r="C4057" s="66" t="s">
        <v>4050</v>
      </c>
      <c r="D4057" s="66" t="s">
        <v>2496</v>
      </c>
      <c r="E4057" s="66" t="s">
        <v>16467</v>
      </c>
      <c r="F4057" s="306"/>
    </row>
    <row r="4058" spans="1:6" ht="30">
      <c r="A4058" s="66">
        <v>11676</v>
      </c>
      <c r="B4058" s="43" t="s">
        <v>20459</v>
      </c>
      <c r="C4058" s="66" t="s">
        <v>4050</v>
      </c>
      <c r="D4058" s="66" t="s">
        <v>2496</v>
      </c>
      <c r="E4058" s="66" t="s">
        <v>30380</v>
      </c>
      <c r="F4058" s="307"/>
    </row>
    <row r="4059" spans="1:6" ht="30">
      <c r="A4059" s="66">
        <v>11677</v>
      </c>
      <c r="B4059" s="43" t="s">
        <v>20460</v>
      </c>
      <c r="C4059" s="66" t="s">
        <v>4050</v>
      </c>
      <c r="D4059" s="66" t="s">
        <v>2496</v>
      </c>
      <c r="E4059" s="66" t="s">
        <v>30381</v>
      </c>
      <c r="F4059" s="306"/>
    </row>
    <row r="4060" spans="1:6" ht="30">
      <c r="A4060" s="66">
        <v>11678</v>
      </c>
      <c r="B4060" s="43" t="s">
        <v>20461</v>
      </c>
      <c r="C4060" s="66" t="s">
        <v>4050</v>
      </c>
      <c r="D4060" s="66" t="s">
        <v>2496</v>
      </c>
      <c r="E4060" s="66" t="s">
        <v>30382</v>
      </c>
      <c r="F4060" s="307"/>
    </row>
    <row r="4061" spans="1:6" ht="30">
      <c r="A4061" s="66">
        <v>6038</v>
      </c>
      <c r="B4061" s="43" t="s">
        <v>20462</v>
      </c>
      <c r="C4061" s="66" t="s">
        <v>4050</v>
      </c>
      <c r="D4061" s="66" t="s">
        <v>2496</v>
      </c>
      <c r="E4061" s="66" t="s">
        <v>28041</v>
      </c>
      <c r="F4061" s="306"/>
    </row>
    <row r="4062" spans="1:6" ht="30">
      <c r="A4062" s="66">
        <v>11718</v>
      </c>
      <c r="B4062" s="43" t="s">
        <v>20463</v>
      </c>
      <c r="C4062" s="66" t="s">
        <v>4050</v>
      </c>
      <c r="D4062" s="66" t="s">
        <v>2496</v>
      </c>
      <c r="E4062" s="66" t="s">
        <v>29771</v>
      </c>
      <c r="F4062" s="307"/>
    </row>
    <row r="4063" spans="1:6" ht="30">
      <c r="A4063" s="66">
        <v>6037</v>
      </c>
      <c r="B4063" s="43" t="s">
        <v>20464</v>
      </c>
      <c r="C4063" s="66" t="s">
        <v>4050</v>
      </c>
      <c r="D4063" s="66" t="s">
        <v>2496</v>
      </c>
      <c r="E4063" s="66" t="s">
        <v>23543</v>
      </c>
      <c r="F4063" s="306"/>
    </row>
    <row r="4064" spans="1:6" ht="30">
      <c r="A4064" s="66">
        <v>11719</v>
      </c>
      <c r="B4064" s="43" t="s">
        <v>20465</v>
      </c>
      <c r="C4064" s="66" t="s">
        <v>4050</v>
      </c>
      <c r="D4064" s="66" t="s">
        <v>2496</v>
      </c>
      <c r="E4064" s="66" t="s">
        <v>23662</v>
      </c>
      <c r="F4064" s="307"/>
    </row>
    <row r="4065" spans="1:6" ht="30">
      <c r="A4065" s="66">
        <v>6019</v>
      </c>
      <c r="B4065" s="43" t="s">
        <v>20466</v>
      </c>
      <c r="C4065" s="66" t="s">
        <v>4050</v>
      </c>
      <c r="D4065" s="66" t="s">
        <v>2496</v>
      </c>
      <c r="E4065" s="66" t="s">
        <v>24399</v>
      </c>
      <c r="F4065" s="306"/>
    </row>
    <row r="4066" spans="1:6" ht="30">
      <c r="A4066" s="66">
        <v>6010</v>
      </c>
      <c r="B4066" s="43" t="s">
        <v>20467</v>
      </c>
      <c r="C4066" s="66" t="s">
        <v>4050</v>
      </c>
      <c r="D4066" s="66" t="s">
        <v>2496</v>
      </c>
      <c r="E4066" s="66" t="s">
        <v>26377</v>
      </c>
      <c r="F4066" s="307"/>
    </row>
    <row r="4067" spans="1:6" ht="30">
      <c r="A4067" s="66">
        <v>6017</v>
      </c>
      <c r="B4067" s="43" t="s">
        <v>20468</v>
      </c>
      <c r="C4067" s="66" t="s">
        <v>4050</v>
      </c>
      <c r="D4067" s="66" t="s">
        <v>2496</v>
      </c>
      <c r="E4067" s="66" t="s">
        <v>30383</v>
      </c>
      <c r="F4067" s="306"/>
    </row>
    <row r="4068" spans="1:6" ht="30">
      <c r="A4068" s="66">
        <v>6020</v>
      </c>
      <c r="B4068" s="43" t="s">
        <v>20469</v>
      </c>
      <c r="C4068" s="66" t="s">
        <v>4050</v>
      </c>
      <c r="D4068" s="66" t="s">
        <v>2496</v>
      </c>
      <c r="E4068" s="66" t="s">
        <v>25645</v>
      </c>
      <c r="F4068" s="307"/>
    </row>
    <row r="4069" spans="1:6" ht="30">
      <c r="A4069" s="66">
        <v>6028</v>
      </c>
      <c r="B4069" s="43" t="s">
        <v>20471</v>
      </c>
      <c r="C4069" s="66" t="s">
        <v>4050</v>
      </c>
      <c r="D4069" s="66" t="s">
        <v>2496</v>
      </c>
      <c r="E4069" s="66" t="s">
        <v>30384</v>
      </c>
      <c r="F4069" s="306"/>
    </row>
    <row r="4070" spans="1:6" ht="30">
      <c r="A4070" s="66">
        <v>6011</v>
      </c>
      <c r="B4070" s="43" t="s">
        <v>20472</v>
      </c>
      <c r="C4070" s="66" t="s">
        <v>4050</v>
      </c>
      <c r="D4070" s="66" t="s">
        <v>2496</v>
      </c>
      <c r="E4070" s="66" t="s">
        <v>30385</v>
      </c>
      <c r="F4070" s="307"/>
    </row>
    <row r="4071" spans="1:6" ht="30">
      <c r="A4071" s="66">
        <v>6012</v>
      </c>
      <c r="B4071" s="43" t="s">
        <v>20473</v>
      </c>
      <c r="C4071" s="66" t="s">
        <v>4050</v>
      </c>
      <c r="D4071" s="66" t="s">
        <v>2496</v>
      </c>
      <c r="E4071" s="66" t="s">
        <v>30386</v>
      </c>
      <c r="F4071" s="306"/>
    </row>
    <row r="4072" spans="1:6" ht="30">
      <c r="A4072" s="66">
        <v>6016</v>
      </c>
      <c r="B4072" s="43" t="s">
        <v>20474</v>
      </c>
      <c r="C4072" s="66" t="s">
        <v>4050</v>
      </c>
      <c r="D4072" s="66" t="s">
        <v>2496</v>
      </c>
      <c r="E4072" s="66" t="s">
        <v>23346</v>
      </c>
      <c r="F4072" s="307"/>
    </row>
    <row r="4073" spans="1:6" ht="30">
      <c r="A4073" s="66">
        <v>6027</v>
      </c>
      <c r="B4073" s="43" t="s">
        <v>20475</v>
      </c>
      <c r="C4073" s="66" t="s">
        <v>4050</v>
      </c>
      <c r="D4073" s="66" t="s">
        <v>2496</v>
      </c>
      <c r="E4073" s="66" t="s">
        <v>30387</v>
      </c>
      <c r="F4073" s="306"/>
    </row>
    <row r="4074" spans="1:6" ht="45">
      <c r="A4074" s="66">
        <v>6013</v>
      </c>
      <c r="B4074" s="43" t="s">
        <v>20476</v>
      </c>
      <c r="C4074" s="66" t="s">
        <v>4050</v>
      </c>
      <c r="D4074" s="66" t="s">
        <v>2496</v>
      </c>
      <c r="E4074" s="66" t="s">
        <v>23892</v>
      </c>
      <c r="F4074" s="307"/>
    </row>
    <row r="4075" spans="1:6" ht="45">
      <c r="A4075" s="66">
        <v>6015</v>
      </c>
      <c r="B4075" s="43" t="s">
        <v>20477</v>
      </c>
      <c r="C4075" s="66" t="s">
        <v>4050</v>
      </c>
      <c r="D4075" s="66" t="s">
        <v>2496</v>
      </c>
      <c r="E4075" s="66" t="s">
        <v>30388</v>
      </c>
      <c r="F4075" s="306"/>
    </row>
    <row r="4076" spans="1:6" ht="45">
      <c r="A4076" s="66">
        <v>6014</v>
      </c>
      <c r="B4076" s="43" t="s">
        <v>20478</v>
      </c>
      <c r="C4076" s="66" t="s">
        <v>4050</v>
      </c>
      <c r="D4076" s="66" t="s">
        <v>2496</v>
      </c>
      <c r="E4076" s="66" t="s">
        <v>30389</v>
      </c>
      <c r="F4076" s="307"/>
    </row>
    <row r="4077" spans="1:6" ht="45">
      <c r="A4077" s="66">
        <v>6006</v>
      </c>
      <c r="B4077" s="43" t="s">
        <v>20479</v>
      </c>
      <c r="C4077" s="66" t="s">
        <v>4050</v>
      </c>
      <c r="D4077" s="66" t="s">
        <v>2496</v>
      </c>
      <c r="E4077" s="66" t="s">
        <v>24573</v>
      </c>
      <c r="F4077" s="306"/>
    </row>
    <row r="4078" spans="1:6" ht="45">
      <c r="A4078" s="66">
        <v>6005</v>
      </c>
      <c r="B4078" s="43" t="s">
        <v>20481</v>
      </c>
      <c r="C4078" s="66" t="s">
        <v>4050</v>
      </c>
      <c r="D4078" s="66" t="s">
        <v>4049</v>
      </c>
      <c r="E4078" s="66" t="s">
        <v>30390</v>
      </c>
      <c r="F4078" s="307"/>
    </row>
    <row r="4079" spans="1:6" ht="30">
      <c r="A4079" s="66">
        <v>11756</v>
      </c>
      <c r="B4079" s="43" t="s">
        <v>20482</v>
      </c>
      <c r="C4079" s="66" t="s">
        <v>4050</v>
      </c>
      <c r="D4079" s="66" t="s">
        <v>2496</v>
      </c>
      <c r="E4079" s="66" t="s">
        <v>29342</v>
      </c>
      <c r="F4079" s="306"/>
    </row>
    <row r="4080" spans="1:6" ht="75">
      <c r="A4080" s="66">
        <v>10904</v>
      </c>
      <c r="B4080" s="43" t="s">
        <v>20483</v>
      </c>
      <c r="C4080" s="66" t="s">
        <v>4050</v>
      </c>
      <c r="D4080" s="66" t="s">
        <v>4049</v>
      </c>
      <c r="E4080" s="66" t="s">
        <v>22714</v>
      </c>
      <c r="F4080" s="307"/>
    </row>
    <row r="4081" spans="1:6" ht="30">
      <c r="A4081" s="66">
        <v>11752</v>
      </c>
      <c r="B4081" s="43" t="s">
        <v>20484</v>
      </c>
      <c r="C4081" s="66" t="s">
        <v>4050</v>
      </c>
      <c r="D4081" s="66" t="s">
        <v>2496</v>
      </c>
      <c r="E4081" s="66" t="s">
        <v>23593</v>
      </c>
      <c r="F4081" s="306"/>
    </row>
    <row r="4082" spans="1:6" ht="30">
      <c r="A4082" s="66">
        <v>11753</v>
      </c>
      <c r="B4082" s="43" t="s">
        <v>20485</v>
      </c>
      <c r="C4082" s="66" t="s">
        <v>4050</v>
      </c>
      <c r="D4082" s="66" t="s">
        <v>2496</v>
      </c>
      <c r="E4082" s="66" t="s">
        <v>30391</v>
      </c>
      <c r="F4082" s="307"/>
    </row>
    <row r="4083" spans="1:6" ht="45">
      <c r="A4083" s="66">
        <v>6021</v>
      </c>
      <c r="B4083" s="43" t="s">
        <v>20486</v>
      </c>
      <c r="C4083" s="66" t="s">
        <v>4050</v>
      </c>
      <c r="D4083" s="66" t="s">
        <v>2496</v>
      </c>
      <c r="E4083" s="66" t="s">
        <v>23985</v>
      </c>
      <c r="F4083" s="306"/>
    </row>
    <row r="4084" spans="1:6" ht="45">
      <c r="A4084" s="66">
        <v>6024</v>
      </c>
      <c r="B4084" s="43" t="s">
        <v>20487</v>
      </c>
      <c r="C4084" s="66" t="s">
        <v>4050</v>
      </c>
      <c r="D4084" s="66" t="s">
        <v>2496</v>
      </c>
      <c r="E4084" s="66" t="s">
        <v>30392</v>
      </c>
      <c r="F4084" s="307"/>
    </row>
    <row r="4085" spans="1:6">
      <c r="A4085" s="66">
        <v>38379</v>
      </c>
      <c r="B4085" s="43" t="s">
        <v>20488</v>
      </c>
      <c r="C4085" s="66" t="s">
        <v>4054</v>
      </c>
      <c r="D4085" s="66" t="s">
        <v>2496</v>
      </c>
      <c r="E4085" s="66" t="s">
        <v>30393</v>
      </c>
      <c r="F4085" s="306"/>
    </row>
    <row r="4086" spans="1:6" ht="45">
      <c r="A4086" s="66">
        <v>13897</v>
      </c>
      <c r="B4086" s="43" t="s">
        <v>20490</v>
      </c>
      <c r="C4086" s="66" t="s">
        <v>4050</v>
      </c>
      <c r="D4086" s="66" t="s">
        <v>4052</v>
      </c>
      <c r="E4086" s="66" t="s">
        <v>30394</v>
      </c>
      <c r="F4086" s="307"/>
    </row>
    <row r="4087" spans="1:6" ht="45">
      <c r="A4087" s="66">
        <v>10640</v>
      </c>
      <c r="B4087" s="43" t="s">
        <v>20491</v>
      </c>
      <c r="C4087" s="66" t="s">
        <v>4050</v>
      </c>
      <c r="D4087" s="66" t="s">
        <v>4052</v>
      </c>
      <c r="E4087" s="66" t="s">
        <v>30395</v>
      </c>
      <c r="F4087" s="306"/>
    </row>
    <row r="4088" spans="1:6" ht="45">
      <c r="A4088" s="66">
        <v>11086</v>
      </c>
      <c r="B4088" s="43" t="s">
        <v>20492</v>
      </c>
      <c r="C4088" s="66" t="s">
        <v>4053</v>
      </c>
      <c r="D4088" s="66" t="s">
        <v>2496</v>
      </c>
      <c r="E4088" s="66" t="s">
        <v>30396</v>
      </c>
      <c r="F4088" s="307"/>
    </row>
    <row r="4089" spans="1:6">
      <c r="A4089" s="66">
        <v>34356</v>
      </c>
      <c r="B4089" s="43" t="s">
        <v>20493</v>
      </c>
      <c r="C4089" s="66" t="s">
        <v>4055</v>
      </c>
      <c r="D4089" s="66" t="s">
        <v>2496</v>
      </c>
      <c r="E4089" s="66" t="s">
        <v>24773</v>
      </c>
      <c r="F4089" s="306"/>
    </row>
    <row r="4090" spans="1:6">
      <c r="A4090" s="66">
        <v>34357</v>
      </c>
      <c r="B4090" s="43" t="s">
        <v>20494</v>
      </c>
      <c r="C4090" s="66" t="s">
        <v>4055</v>
      </c>
      <c r="D4090" s="66" t="s">
        <v>2496</v>
      </c>
      <c r="E4090" s="66" t="s">
        <v>8717</v>
      </c>
      <c r="F4090" s="307"/>
    </row>
    <row r="4091" spans="1:6">
      <c r="A4091" s="66">
        <v>37329</v>
      </c>
      <c r="B4091" s="43" t="s">
        <v>20495</v>
      </c>
      <c r="C4091" s="66" t="s">
        <v>4055</v>
      </c>
      <c r="D4091" s="66" t="s">
        <v>2496</v>
      </c>
      <c r="E4091" s="66" t="s">
        <v>28088</v>
      </c>
      <c r="F4091" s="306"/>
    </row>
    <row r="4092" spans="1:6">
      <c r="A4092" s="66">
        <v>37398</v>
      </c>
      <c r="B4092" s="43" t="s">
        <v>20496</v>
      </c>
      <c r="C4092" s="66" t="s">
        <v>4055</v>
      </c>
      <c r="D4092" s="66" t="s">
        <v>2496</v>
      </c>
      <c r="E4092" s="66" t="s">
        <v>30397</v>
      </c>
      <c r="F4092" s="307"/>
    </row>
    <row r="4093" spans="1:6" ht="30">
      <c r="A4093" s="66">
        <v>2510</v>
      </c>
      <c r="B4093" s="43" t="s">
        <v>20497</v>
      </c>
      <c r="C4093" s="66" t="s">
        <v>4050</v>
      </c>
      <c r="D4093" s="66" t="s">
        <v>4052</v>
      </c>
      <c r="E4093" s="66" t="s">
        <v>22068</v>
      </c>
      <c r="F4093" s="306"/>
    </row>
    <row r="4094" spans="1:6" ht="60">
      <c r="A4094" s="66">
        <v>12359</v>
      </c>
      <c r="B4094" s="43" t="s">
        <v>20498</v>
      </c>
      <c r="C4094" s="66" t="s">
        <v>4050</v>
      </c>
      <c r="D4094" s="66" t="s">
        <v>2496</v>
      </c>
      <c r="E4094" s="66" t="s">
        <v>30398</v>
      </c>
      <c r="F4094" s="307"/>
    </row>
    <row r="4095" spans="1:6">
      <c r="A4095" s="66">
        <v>5320</v>
      </c>
      <c r="B4095" s="43" t="s">
        <v>20499</v>
      </c>
      <c r="C4095" s="66" t="s">
        <v>4056</v>
      </c>
      <c r="D4095" s="66" t="s">
        <v>2496</v>
      </c>
      <c r="E4095" s="66" t="s">
        <v>22429</v>
      </c>
      <c r="F4095" s="306"/>
    </row>
    <row r="4096" spans="1:6">
      <c r="A4096" s="66">
        <v>7353</v>
      </c>
      <c r="B4096" s="43" t="s">
        <v>20500</v>
      </c>
      <c r="C4096" s="66" t="s">
        <v>4056</v>
      </c>
      <c r="D4096" s="66" t="s">
        <v>2496</v>
      </c>
      <c r="E4096" s="66" t="s">
        <v>24841</v>
      </c>
      <c r="F4096" s="307"/>
    </row>
    <row r="4097" spans="1:6" ht="30">
      <c r="A4097" s="66">
        <v>36144</v>
      </c>
      <c r="B4097" s="43" t="s">
        <v>20501</v>
      </c>
      <c r="C4097" s="66" t="s">
        <v>4050</v>
      </c>
      <c r="D4097" s="66" t="s">
        <v>2496</v>
      </c>
      <c r="E4097" s="66" t="s">
        <v>8915</v>
      </c>
      <c r="F4097" s="306"/>
    </row>
    <row r="4098" spans="1:6">
      <c r="A4098" s="66">
        <v>10518</v>
      </c>
      <c r="B4098" s="43" t="s">
        <v>20502</v>
      </c>
      <c r="C4098" s="66" t="s">
        <v>4050</v>
      </c>
      <c r="D4098" s="66" t="s">
        <v>4052</v>
      </c>
      <c r="E4098" s="66" t="s">
        <v>22842</v>
      </c>
      <c r="F4098" s="307"/>
    </row>
    <row r="4099" spans="1:6" ht="105">
      <c r="A4099" s="66">
        <v>36530</v>
      </c>
      <c r="B4099" s="43" t="s">
        <v>20503</v>
      </c>
      <c r="C4099" s="66" t="s">
        <v>4050</v>
      </c>
      <c r="D4099" s="66" t="s">
        <v>2496</v>
      </c>
      <c r="E4099" s="66" t="s">
        <v>30399</v>
      </c>
      <c r="F4099" s="306"/>
    </row>
    <row r="4100" spans="1:6" ht="120">
      <c r="A4100" s="66">
        <v>6046</v>
      </c>
      <c r="B4100" s="43" t="s">
        <v>20504</v>
      </c>
      <c r="C4100" s="66" t="s">
        <v>4050</v>
      </c>
      <c r="D4100" s="66" t="s">
        <v>4049</v>
      </c>
      <c r="E4100" s="66" t="s">
        <v>30400</v>
      </c>
      <c r="F4100" s="307"/>
    </row>
    <row r="4101" spans="1:6" ht="105">
      <c r="A4101" s="66">
        <v>36531</v>
      </c>
      <c r="B4101" s="43" t="s">
        <v>20505</v>
      </c>
      <c r="C4101" s="66" t="s">
        <v>4050</v>
      </c>
      <c r="D4101" s="66" t="s">
        <v>2496</v>
      </c>
      <c r="E4101" s="66" t="s">
        <v>30401</v>
      </c>
      <c r="F4101" s="306"/>
    </row>
    <row r="4102" spans="1:6" ht="45">
      <c r="A4102" s="66">
        <v>34684</v>
      </c>
      <c r="B4102" s="43" t="s">
        <v>20506</v>
      </c>
      <c r="C4102" s="66" t="s">
        <v>4051</v>
      </c>
      <c r="D4102" s="66" t="s">
        <v>2496</v>
      </c>
      <c r="E4102" s="66" t="s">
        <v>30402</v>
      </c>
      <c r="F4102" s="307"/>
    </row>
    <row r="4103" spans="1:6" ht="45">
      <c r="A4103" s="66">
        <v>34683</v>
      </c>
      <c r="B4103" s="43" t="s">
        <v>20507</v>
      </c>
      <c r="C4103" s="66" t="s">
        <v>4051</v>
      </c>
      <c r="D4103" s="66" t="s">
        <v>2496</v>
      </c>
      <c r="E4103" s="66" t="s">
        <v>25370</v>
      </c>
      <c r="F4103" s="306"/>
    </row>
    <row r="4104" spans="1:6" ht="45">
      <c r="A4104" s="66">
        <v>533</v>
      </c>
      <c r="B4104" s="43" t="s">
        <v>20508</v>
      </c>
      <c r="C4104" s="66" t="s">
        <v>4051</v>
      </c>
      <c r="D4104" s="66" t="s">
        <v>2496</v>
      </c>
      <c r="E4104" s="66" t="s">
        <v>13778</v>
      </c>
      <c r="F4104" s="307"/>
    </row>
    <row r="4105" spans="1:6" ht="45">
      <c r="A4105" s="66">
        <v>10515</v>
      </c>
      <c r="B4105" s="43" t="s">
        <v>20509</v>
      </c>
      <c r="C4105" s="66" t="s">
        <v>4051</v>
      </c>
      <c r="D4105" s="66" t="s">
        <v>2496</v>
      </c>
      <c r="E4105" s="66" t="s">
        <v>27401</v>
      </c>
      <c r="F4105" s="306"/>
    </row>
    <row r="4106" spans="1:6" ht="45">
      <c r="A4106" s="66">
        <v>536</v>
      </c>
      <c r="B4106" s="43" t="s">
        <v>20510</v>
      </c>
      <c r="C4106" s="66" t="s">
        <v>4051</v>
      </c>
      <c r="D4106" s="66" t="s">
        <v>4049</v>
      </c>
      <c r="E4106" s="66" t="s">
        <v>22439</v>
      </c>
      <c r="F4106" s="307"/>
    </row>
    <row r="4107" spans="1:6" ht="45">
      <c r="A4107" s="66">
        <v>153</v>
      </c>
      <c r="B4107" s="43" t="s">
        <v>20511</v>
      </c>
      <c r="C4107" s="66" t="s">
        <v>4056</v>
      </c>
      <c r="D4107" s="66" t="s">
        <v>2496</v>
      </c>
      <c r="E4107" s="66" t="s">
        <v>22373</v>
      </c>
      <c r="F4107" s="306"/>
    </row>
    <row r="4108" spans="1:6" ht="45">
      <c r="A4108" s="66">
        <v>34682</v>
      </c>
      <c r="B4108" s="43" t="s">
        <v>20512</v>
      </c>
      <c r="C4108" s="66" t="s">
        <v>4051</v>
      </c>
      <c r="D4108" s="66" t="s">
        <v>2496</v>
      </c>
      <c r="E4108" s="66" t="s">
        <v>30403</v>
      </c>
      <c r="F4108" s="307"/>
    </row>
    <row r="4109" spans="1:6" ht="45">
      <c r="A4109" s="66">
        <v>20205</v>
      </c>
      <c r="B4109" s="43" t="s">
        <v>20513</v>
      </c>
      <c r="C4109" s="66" t="s">
        <v>4054</v>
      </c>
      <c r="D4109" s="66" t="s">
        <v>2496</v>
      </c>
      <c r="E4109" s="66" t="s">
        <v>7760</v>
      </c>
      <c r="F4109" s="306"/>
    </row>
    <row r="4110" spans="1:6" ht="45">
      <c r="A4110" s="66">
        <v>4412</v>
      </c>
      <c r="B4110" s="43" t="s">
        <v>20514</v>
      </c>
      <c r="C4110" s="66" t="s">
        <v>4054</v>
      </c>
      <c r="D4110" s="66" t="s">
        <v>2496</v>
      </c>
      <c r="E4110" s="66" t="s">
        <v>12132</v>
      </c>
      <c r="F4110" s="307"/>
    </row>
    <row r="4111" spans="1:6" ht="45">
      <c r="A4111" s="66">
        <v>4408</v>
      </c>
      <c r="B4111" s="43" t="s">
        <v>20515</v>
      </c>
      <c r="C4111" s="66" t="s">
        <v>4054</v>
      </c>
      <c r="D4111" s="66" t="s">
        <v>2496</v>
      </c>
      <c r="E4111" s="66" t="s">
        <v>8643</v>
      </c>
      <c r="F4111" s="306"/>
    </row>
    <row r="4112" spans="1:6" ht="45">
      <c r="A4112" s="66">
        <v>4505</v>
      </c>
      <c r="B4112" s="43" t="s">
        <v>20516</v>
      </c>
      <c r="C4112" s="66" t="s">
        <v>4054</v>
      </c>
      <c r="D4112" s="66" t="s">
        <v>2496</v>
      </c>
      <c r="E4112" s="66" t="s">
        <v>13732</v>
      </c>
      <c r="F4112" s="307"/>
    </row>
    <row r="4113" spans="1:6" ht="30">
      <c r="A4113" s="66">
        <v>10559</v>
      </c>
      <c r="B4113" s="43" t="s">
        <v>20517</v>
      </c>
      <c r="C4113" s="66" t="s">
        <v>4050</v>
      </c>
      <c r="D4113" s="66" t="s">
        <v>4049</v>
      </c>
      <c r="E4113" s="66" t="s">
        <v>30404</v>
      </c>
      <c r="F4113" s="306"/>
    </row>
    <row r="4114" spans="1:6" ht="30">
      <c r="A4114" s="66">
        <v>10664</v>
      </c>
      <c r="B4114" s="43" t="s">
        <v>20518</v>
      </c>
      <c r="C4114" s="66" t="s">
        <v>4050</v>
      </c>
      <c r="D4114" s="66" t="s">
        <v>2496</v>
      </c>
      <c r="E4114" s="66" t="s">
        <v>30405</v>
      </c>
      <c r="F4114" s="307"/>
    </row>
    <row r="4115" spans="1:6" ht="30">
      <c r="A4115" s="66">
        <v>36250</v>
      </c>
      <c r="B4115" s="43" t="s">
        <v>20519</v>
      </c>
      <c r="C4115" s="66" t="s">
        <v>4054</v>
      </c>
      <c r="D4115" s="66" t="s">
        <v>2496</v>
      </c>
      <c r="E4115" s="66" t="s">
        <v>23853</v>
      </c>
      <c r="F4115" s="306"/>
    </row>
    <row r="4116" spans="1:6">
      <c r="A4116" s="66">
        <v>10857</v>
      </c>
      <c r="B4116" s="43" t="s">
        <v>20520</v>
      </c>
      <c r="C4116" s="66" t="s">
        <v>4054</v>
      </c>
      <c r="D4116" s="66" t="s">
        <v>2496</v>
      </c>
      <c r="E4116" s="66" t="s">
        <v>10811</v>
      </c>
      <c r="F4116" s="307"/>
    </row>
    <row r="4117" spans="1:6" ht="30">
      <c r="A4117" s="66">
        <v>4803</v>
      </c>
      <c r="B4117" s="43" t="s">
        <v>20521</v>
      </c>
      <c r="C4117" s="66" t="s">
        <v>4054</v>
      </c>
      <c r="D4117" s="66" t="s">
        <v>2496</v>
      </c>
      <c r="E4117" s="66" t="s">
        <v>22614</v>
      </c>
      <c r="F4117" s="306"/>
    </row>
    <row r="4118" spans="1:6" ht="45">
      <c r="A4118" s="66">
        <v>6186</v>
      </c>
      <c r="B4118" s="43" t="s">
        <v>20522</v>
      </c>
      <c r="C4118" s="66" t="s">
        <v>4054</v>
      </c>
      <c r="D4118" s="66" t="s">
        <v>2496</v>
      </c>
      <c r="E4118" s="66" t="s">
        <v>9010</v>
      </c>
      <c r="F4118" s="307"/>
    </row>
    <row r="4119" spans="1:6" ht="30">
      <c r="A4119" s="66">
        <v>4829</v>
      </c>
      <c r="B4119" s="43" t="s">
        <v>20523</v>
      </c>
      <c r="C4119" s="66" t="s">
        <v>4054</v>
      </c>
      <c r="D4119" s="66" t="s">
        <v>2496</v>
      </c>
      <c r="E4119" s="66" t="s">
        <v>25092</v>
      </c>
      <c r="F4119" s="306"/>
    </row>
    <row r="4120" spans="1:6" ht="30">
      <c r="A4120" s="66">
        <v>39829</v>
      </c>
      <c r="B4120" s="43" t="s">
        <v>20524</v>
      </c>
      <c r="C4120" s="66" t="s">
        <v>4054</v>
      </c>
      <c r="D4120" s="66" t="s">
        <v>4049</v>
      </c>
      <c r="E4120" s="66" t="s">
        <v>22068</v>
      </c>
      <c r="F4120" s="307"/>
    </row>
    <row r="4121" spans="1:6" ht="75">
      <c r="A4121" s="66">
        <v>20231</v>
      </c>
      <c r="B4121" s="43" t="s">
        <v>20525</v>
      </c>
      <c r="C4121" s="66" t="s">
        <v>4054</v>
      </c>
      <c r="D4121" s="66" t="s">
        <v>2496</v>
      </c>
      <c r="E4121" s="66" t="s">
        <v>8558</v>
      </c>
      <c r="F4121" s="306"/>
    </row>
    <row r="4122" spans="1:6">
      <c r="A4122" s="66">
        <v>4804</v>
      </c>
      <c r="B4122" s="43" t="s">
        <v>20526</v>
      </c>
      <c r="C4122" s="66" t="s">
        <v>4054</v>
      </c>
      <c r="D4122" s="66" t="s">
        <v>2496</v>
      </c>
      <c r="E4122" s="66" t="s">
        <v>22506</v>
      </c>
      <c r="F4122" s="307"/>
    </row>
    <row r="4123" spans="1:6" ht="30">
      <c r="A4123" s="66">
        <v>34680</v>
      </c>
      <c r="B4123" s="43" t="s">
        <v>20527</v>
      </c>
      <c r="C4123" s="66" t="s">
        <v>4054</v>
      </c>
      <c r="D4123" s="66" t="s">
        <v>2496</v>
      </c>
      <c r="E4123" s="66" t="s">
        <v>25569</v>
      </c>
      <c r="F4123" s="306"/>
    </row>
    <row r="4124" spans="1:6" ht="45">
      <c r="A4124" s="66">
        <v>11573</v>
      </c>
      <c r="B4124" s="43" t="s">
        <v>20528</v>
      </c>
      <c r="C4124" s="66" t="s">
        <v>4050</v>
      </c>
      <c r="D4124" s="66" t="s">
        <v>2496</v>
      </c>
      <c r="E4124" s="66" t="s">
        <v>9886</v>
      </c>
      <c r="F4124" s="307"/>
    </row>
    <row r="4125" spans="1:6">
      <c r="A4125" s="66">
        <v>38401</v>
      </c>
      <c r="B4125" s="43" t="s">
        <v>20529</v>
      </c>
      <c r="C4125" s="66" t="s">
        <v>4050</v>
      </c>
      <c r="D4125" s="66" t="s">
        <v>2496</v>
      </c>
      <c r="E4125" s="66" t="s">
        <v>11138</v>
      </c>
      <c r="F4125" s="306"/>
    </row>
    <row r="4126" spans="1:6" ht="60">
      <c r="A4126" s="66">
        <v>38179</v>
      </c>
      <c r="B4126" s="43" t="s">
        <v>20530</v>
      </c>
      <c r="C4126" s="66" t="s">
        <v>4050</v>
      </c>
      <c r="D4126" s="66" t="s">
        <v>2496</v>
      </c>
      <c r="E4126" s="66" t="s">
        <v>30406</v>
      </c>
      <c r="F4126" s="307"/>
    </row>
    <row r="4127" spans="1:6" ht="45">
      <c r="A4127" s="66">
        <v>11575</v>
      </c>
      <c r="B4127" s="43" t="s">
        <v>20531</v>
      </c>
      <c r="C4127" s="66" t="s">
        <v>4050</v>
      </c>
      <c r="D4127" s="66" t="s">
        <v>2496</v>
      </c>
      <c r="E4127" s="66" t="s">
        <v>25237</v>
      </c>
      <c r="F4127" s="306"/>
    </row>
    <row r="4128" spans="1:6" ht="45">
      <c r="A4128" s="66">
        <v>20256</v>
      </c>
      <c r="B4128" s="43" t="s">
        <v>20532</v>
      </c>
      <c r="C4128" s="66" t="s">
        <v>4050</v>
      </c>
      <c r="D4128" s="66" t="s">
        <v>2496</v>
      </c>
      <c r="E4128" s="66" t="s">
        <v>8571</v>
      </c>
      <c r="F4128" s="307"/>
    </row>
    <row r="4129" spans="1:6" ht="60">
      <c r="A4129" s="66">
        <v>14511</v>
      </c>
      <c r="B4129" s="43" t="s">
        <v>20533</v>
      </c>
      <c r="C4129" s="66" t="s">
        <v>4050</v>
      </c>
      <c r="D4129" s="66" t="s">
        <v>4052</v>
      </c>
      <c r="E4129" s="66" t="s">
        <v>30407</v>
      </c>
      <c r="F4129" s="306"/>
    </row>
    <row r="4130" spans="1:6" ht="60">
      <c r="A4130" s="66">
        <v>10642</v>
      </c>
      <c r="B4130" s="43" t="s">
        <v>20534</v>
      </c>
      <c r="C4130" s="66" t="s">
        <v>4050</v>
      </c>
      <c r="D4130" s="66" t="s">
        <v>4052</v>
      </c>
      <c r="E4130" s="66" t="s">
        <v>30408</v>
      </c>
      <c r="F4130" s="307"/>
    </row>
    <row r="4131" spans="1:6" ht="75">
      <c r="A4131" s="66">
        <v>14489</v>
      </c>
      <c r="B4131" s="43" t="s">
        <v>20535</v>
      </c>
      <c r="C4131" s="66" t="s">
        <v>4050</v>
      </c>
      <c r="D4131" s="66" t="s">
        <v>4052</v>
      </c>
      <c r="E4131" s="66" t="s">
        <v>30409</v>
      </c>
      <c r="F4131" s="306"/>
    </row>
    <row r="4132" spans="1:6" ht="60">
      <c r="A4132" s="66">
        <v>14513</v>
      </c>
      <c r="B4132" s="43" t="s">
        <v>20536</v>
      </c>
      <c r="C4132" s="66" t="s">
        <v>4050</v>
      </c>
      <c r="D4132" s="66" t="s">
        <v>4052</v>
      </c>
      <c r="E4132" s="66" t="s">
        <v>30410</v>
      </c>
      <c r="F4132" s="307"/>
    </row>
    <row r="4133" spans="1:6" ht="75">
      <c r="A4133" s="66">
        <v>13600</v>
      </c>
      <c r="B4133" s="43" t="s">
        <v>20537</v>
      </c>
      <c r="C4133" s="66" t="s">
        <v>4050</v>
      </c>
      <c r="D4133" s="66" t="s">
        <v>4052</v>
      </c>
      <c r="E4133" s="66" t="s">
        <v>30411</v>
      </c>
      <c r="F4133" s="306"/>
    </row>
    <row r="4134" spans="1:6" ht="75">
      <c r="A4134" s="66">
        <v>10646</v>
      </c>
      <c r="B4134" s="43" t="s">
        <v>20538</v>
      </c>
      <c r="C4134" s="66" t="s">
        <v>4050</v>
      </c>
      <c r="D4134" s="66" t="s">
        <v>4052</v>
      </c>
      <c r="E4134" s="66" t="s">
        <v>30412</v>
      </c>
      <c r="F4134" s="307"/>
    </row>
    <row r="4135" spans="1:6" ht="75">
      <c r="A4135" s="66">
        <v>6070</v>
      </c>
      <c r="B4135" s="43" t="s">
        <v>20539</v>
      </c>
      <c r="C4135" s="66" t="s">
        <v>4050</v>
      </c>
      <c r="D4135" s="66" t="s">
        <v>4052</v>
      </c>
      <c r="E4135" s="66" t="s">
        <v>30413</v>
      </c>
      <c r="F4135" s="306"/>
    </row>
    <row r="4136" spans="1:6" ht="75">
      <c r="A4136" s="66">
        <v>6069</v>
      </c>
      <c r="B4136" s="43" t="s">
        <v>20540</v>
      </c>
      <c r="C4136" s="66" t="s">
        <v>4050</v>
      </c>
      <c r="D4136" s="66" t="s">
        <v>4052</v>
      </c>
      <c r="E4136" s="66" t="s">
        <v>30414</v>
      </c>
      <c r="F4136" s="307"/>
    </row>
    <row r="4137" spans="1:6" ht="60">
      <c r="A4137" s="66">
        <v>14626</v>
      </c>
      <c r="B4137" s="43" t="s">
        <v>20541</v>
      </c>
      <c r="C4137" s="66" t="s">
        <v>4050</v>
      </c>
      <c r="D4137" s="66" t="s">
        <v>4052</v>
      </c>
      <c r="E4137" s="66" t="s">
        <v>30415</v>
      </c>
      <c r="F4137" s="306"/>
    </row>
    <row r="4138" spans="1:6" ht="60">
      <c r="A4138" s="66">
        <v>6067</v>
      </c>
      <c r="B4138" s="43" t="s">
        <v>20542</v>
      </c>
      <c r="C4138" s="66" t="s">
        <v>4050</v>
      </c>
      <c r="D4138" s="66" t="s">
        <v>4052</v>
      </c>
      <c r="E4138" s="66" t="s">
        <v>30416</v>
      </c>
      <c r="F4138" s="307"/>
    </row>
    <row r="4139" spans="1:6" ht="30">
      <c r="A4139" s="66">
        <v>38393</v>
      </c>
      <c r="B4139" s="43" t="s">
        <v>20543</v>
      </c>
      <c r="C4139" s="66" t="s">
        <v>4050</v>
      </c>
      <c r="D4139" s="66" t="s">
        <v>4049</v>
      </c>
      <c r="E4139" s="66" t="s">
        <v>9102</v>
      </c>
      <c r="F4139" s="306"/>
    </row>
    <row r="4140" spans="1:6">
      <c r="A4140" s="66">
        <v>38390</v>
      </c>
      <c r="B4140" s="43" t="s">
        <v>20544</v>
      </c>
      <c r="C4140" s="66" t="s">
        <v>4050</v>
      </c>
      <c r="D4140" s="66" t="s">
        <v>2496</v>
      </c>
      <c r="E4140" s="66" t="s">
        <v>23997</v>
      </c>
      <c r="F4140" s="307"/>
    </row>
    <row r="4141" spans="1:6" ht="30">
      <c r="A4141" s="66">
        <v>36532</v>
      </c>
      <c r="B4141" s="43" t="s">
        <v>20545</v>
      </c>
      <c r="C4141" s="66" t="s">
        <v>4050</v>
      </c>
      <c r="D4141" s="66" t="s">
        <v>2496</v>
      </c>
      <c r="E4141" s="66" t="s">
        <v>30417</v>
      </c>
      <c r="F4141" s="306"/>
    </row>
    <row r="4142" spans="1:6" ht="60">
      <c r="A4142" s="66">
        <v>11578</v>
      </c>
      <c r="B4142" s="43" t="s">
        <v>20546</v>
      </c>
      <c r="C4142" s="66" t="s">
        <v>4050</v>
      </c>
      <c r="D4142" s="66" t="s">
        <v>2496</v>
      </c>
      <c r="E4142" s="66" t="s">
        <v>30418</v>
      </c>
      <c r="F4142" s="307"/>
    </row>
    <row r="4143" spans="1:6" ht="60">
      <c r="A4143" s="66">
        <v>11577</v>
      </c>
      <c r="B4143" s="43" t="s">
        <v>20547</v>
      </c>
      <c r="C4143" s="66" t="s">
        <v>4050</v>
      </c>
      <c r="D4143" s="66" t="s">
        <v>2496</v>
      </c>
      <c r="E4143" s="66" t="s">
        <v>11288</v>
      </c>
      <c r="F4143" s="306"/>
    </row>
    <row r="4144" spans="1:6" ht="90">
      <c r="A4144" s="66">
        <v>42432</v>
      </c>
      <c r="B4144" s="43" t="s">
        <v>22805</v>
      </c>
      <c r="C4144" s="66" t="s">
        <v>4050</v>
      </c>
      <c r="D4144" s="66" t="s">
        <v>4052</v>
      </c>
      <c r="E4144" s="66" t="s">
        <v>24009</v>
      </c>
      <c r="F4144" s="307"/>
    </row>
    <row r="4145" spans="1:6" ht="75">
      <c r="A4145" s="66">
        <v>42437</v>
      </c>
      <c r="B4145" s="43" t="s">
        <v>22806</v>
      </c>
      <c r="C4145" s="66" t="s">
        <v>4050</v>
      </c>
      <c r="D4145" s="66" t="s">
        <v>4052</v>
      </c>
      <c r="E4145" s="66" t="s">
        <v>24010</v>
      </c>
      <c r="F4145" s="306"/>
    </row>
    <row r="4146" spans="1:6" ht="30">
      <c r="A4146" s="66">
        <v>1116</v>
      </c>
      <c r="B4146" s="43" t="s">
        <v>20548</v>
      </c>
      <c r="C4146" s="66" t="s">
        <v>4054</v>
      </c>
      <c r="D4146" s="66" t="s">
        <v>2496</v>
      </c>
      <c r="E4146" s="66" t="s">
        <v>23461</v>
      </c>
      <c r="F4146" s="307"/>
    </row>
    <row r="4147" spans="1:6" ht="30">
      <c r="A4147" s="66">
        <v>1115</v>
      </c>
      <c r="B4147" s="43" t="s">
        <v>20549</v>
      </c>
      <c r="C4147" s="66" t="s">
        <v>4054</v>
      </c>
      <c r="D4147" s="66" t="s">
        <v>2496</v>
      </c>
      <c r="E4147" s="66" t="s">
        <v>14957</v>
      </c>
      <c r="F4147" s="306"/>
    </row>
    <row r="4148" spans="1:6" ht="30">
      <c r="A4148" s="66">
        <v>1113</v>
      </c>
      <c r="B4148" s="43" t="s">
        <v>20550</v>
      </c>
      <c r="C4148" s="66" t="s">
        <v>4054</v>
      </c>
      <c r="D4148" s="66" t="s">
        <v>2496</v>
      </c>
      <c r="E4148" s="66" t="s">
        <v>13741</v>
      </c>
      <c r="F4148" s="307"/>
    </row>
    <row r="4149" spans="1:6" ht="30">
      <c r="A4149" s="66">
        <v>1114</v>
      </c>
      <c r="B4149" s="43" t="s">
        <v>20551</v>
      </c>
      <c r="C4149" s="66" t="s">
        <v>4054</v>
      </c>
      <c r="D4149" s="66" t="s">
        <v>2496</v>
      </c>
      <c r="E4149" s="66" t="s">
        <v>24875</v>
      </c>
      <c r="F4149" s="306"/>
    </row>
    <row r="4150" spans="1:6" ht="45">
      <c r="A4150" s="66">
        <v>40872</v>
      </c>
      <c r="B4150" s="43" t="s">
        <v>20552</v>
      </c>
      <c r="C4150" s="66" t="s">
        <v>4054</v>
      </c>
      <c r="D4150" s="66" t="s">
        <v>2496</v>
      </c>
      <c r="E4150" s="66" t="s">
        <v>14151</v>
      </c>
      <c r="F4150" s="307"/>
    </row>
    <row r="4151" spans="1:6" ht="30">
      <c r="A4151" s="66">
        <v>20214</v>
      </c>
      <c r="B4151" s="43" t="s">
        <v>20553</v>
      </c>
      <c r="C4151" s="66" t="s">
        <v>4050</v>
      </c>
      <c r="D4151" s="66" t="s">
        <v>2496</v>
      </c>
      <c r="E4151" s="66" t="s">
        <v>30419</v>
      </c>
      <c r="F4151" s="306"/>
    </row>
    <row r="4152" spans="1:6" ht="45">
      <c r="A4152" s="66">
        <v>11064</v>
      </c>
      <c r="B4152" s="43" t="s">
        <v>20554</v>
      </c>
      <c r="C4152" s="66" t="s">
        <v>4050</v>
      </c>
      <c r="D4152" s="66" t="s">
        <v>2496</v>
      </c>
      <c r="E4152" s="66" t="s">
        <v>22369</v>
      </c>
      <c r="F4152" s="307"/>
    </row>
    <row r="4153" spans="1:6" ht="45">
      <c r="A4153" s="66">
        <v>7237</v>
      </c>
      <c r="B4153" s="43" t="s">
        <v>20555</v>
      </c>
      <c r="C4153" s="66" t="s">
        <v>4050</v>
      </c>
      <c r="D4153" s="66" t="s">
        <v>2496</v>
      </c>
      <c r="E4153" s="66" t="s">
        <v>29333</v>
      </c>
      <c r="F4153" s="306"/>
    </row>
    <row r="4154" spans="1:6">
      <c r="A4154" s="66">
        <v>16</v>
      </c>
      <c r="B4154" s="43" t="s">
        <v>20556</v>
      </c>
      <c r="C4154" s="66" t="s">
        <v>4055</v>
      </c>
      <c r="D4154" s="66" t="s">
        <v>2496</v>
      </c>
      <c r="E4154" s="66" t="s">
        <v>24610</v>
      </c>
      <c r="F4154" s="307"/>
    </row>
    <row r="4155" spans="1:6" ht="30">
      <c r="A4155" s="66">
        <v>11757</v>
      </c>
      <c r="B4155" s="43" t="s">
        <v>20557</v>
      </c>
      <c r="C4155" s="66" t="s">
        <v>4050</v>
      </c>
      <c r="D4155" s="66" t="s">
        <v>4049</v>
      </c>
      <c r="E4155" s="66" t="s">
        <v>14500</v>
      </c>
      <c r="F4155" s="306"/>
    </row>
    <row r="4156" spans="1:6" ht="45">
      <c r="A4156" s="66">
        <v>11758</v>
      </c>
      <c r="B4156" s="43" t="s">
        <v>20558</v>
      </c>
      <c r="C4156" s="66" t="s">
        <v>4050</v>
      </c>
      <c r="D4156" s="66" t="s">
        <v>4049</v>
      </c>
      <c r="E4156" s="66" t="s">
        <v>24011</v>
      </c>
      <c r="F4156" s="307"/>
    </row>
    <row r="4157" spans="1:6" ht="30">
      <c r="A4157" s="66">
        <v>37526</v>
      </c>
      <c r="B4157" s="43" t="s">
        <v>20559</v>
      </c>
      <c r="C4157" s="66" t="s">
        <v>4050</v>
      </c>
      <c r="D4157" s="66" t="s">
        <v>4052</v>
      </c>
      <c r="E4157" s="66" t="s">
        <v>13785</v>
      </c>
      <c r="F4157" s="306"/>
    </row>
    <row r="4158" spans="1:6" ht="30">
      <c r="A4158" s="66">
        <v>6076</v>
      </c>
      <c r="B4158" s="43" t="s">
        <v>20560</v>
      </c>
      <c r="C4158" s="66" t="s">
        <v>4053</v>
      </c>
      <c r="D4158" s="66" t="s">
        <v>4049</v>
      </c>
      <c r="E4158" s="66" t="s">
        <v>22194</v>
      </c>
      <c r="F4158" s="307"/>
    </row>
    <row r="4159" spans="1:6" ht="30">
      <c r="A4159" s="66">
        <v>13109</v>
      </c>
      <c r="B4159" s="43" t="s">
        <v>20561</v>
      </c>
      <c r="C4159" s="66" t="s">
        <v>4050</v>
      </c>
      <c r="D4159" s="66" t="s">
        <v>4052</v>
      </c>
      <c r="E4159" s="66" t="s">
        <v>30420</v>
      </c>
      <c r="F4159" s="306"/>
    </row>
    <row r="4160" spans="1:6" ht="30">
      <c r="A4160" s="66">
        <v>13110</v>
      </c>
      <c r="B4160" s="43" t="s">
        <v>20562</v>
      </c>
      <c r="C4160" s="66" t="s">
        <v>4050</v>
      </c>
      <c r="D4160" s="66" t="s">
        <v>4052</v>
      </c>
      <c r="E4160" s="66" t="s">
        <v>24466</v>
      </c>
      <c r="F4160" s="307"/>
    </row>
    <row r="4161" spans="1:6" ht="30">
      <c r="A4161" s="66">
        <v>7581</v>
      </c>
      <c r="B4161" s="43" t="s">
        <v>20563</v>
      </c>
      <c r="C4161" s="66" t="s">
        <v>4050</v>
      </c>
      <c r="D4161" s="66" t="s">
        <v>2496</v>
      </c>
      <c r="E4161" s="66" t="s">
        <v>13817</v>
      </c>
      <c r="F4161" s="306"/>
    </row>
    <row r="4162" spans="1:6" ht="45">
      <c r="A4162" s="66">
        <v>20206</v>
      </c>
      <c r="B4162" s="43" t="s">
        <v>20564</v>
      </c>
      <c r="C4162" s="66" t="s">
        <v>4054</v>
      </c>
      <c r="D4162" s="66" t="s">
        <v>2496</v>
      </c>
      <c r="E4162" s="66" t="s">
        <v>23696</v>
      </c>
      <c r="F4162" s="307"/>
    </row>
    <row r="4163" spans="1:6" ht="45">
      <c r="A4163" s="66">
        <v>4460</v>
      </c>
      <c r="B4163" s="43" t="s">
        <v>20565</v>
      </c>
      <c r="C4163" s="66" t="s">
        <v>4054</v>
      </c>
      <c r="D4163" s="66" t="s">
        <v>2496</v>
      </c>
      <c r="E4163" s="66" t="s">
        <v>22385</v>
      </c>
      <c r="F4163" s="306"/>
    </row>
    <row r="4164" spans="1:6" ht="45">
      <c r="A4164" s="66">
        <v>6204</v>
      </c>
      <c r="B4164" s="43" t="s">
        <v>20566</v>
      </c>
      <c r="C4164" s="66" t="s">
        <v>4054</v>
      </c>
      <c r="D4164" s="66" t="s">
        <v>2496</v>
      </c>
      <c r="E4164" s="66" t="s">
        <v>23929</v>
      </c>
      <c r="F4164" s="307"/>
    </row>
    <row r="4165" spans="1:6" ht="45">
      <c r="A4165" s="66">
        <v>4417</v>
      </c>
      <c r="B4165" s="43" t="s">
        <v>20567</v>
      </c>
      <c r="C4165" s="66" t="s">
        <v>4054</v>
      </c>
      <c r="D4165" s="66" t="s">
        <v>2496</v>
      </c>
      <c r="E4165" s="66" t="s">
        <v>13777</v>
      </c>
      <c r="F4165" s="306"/>
    </row>
    <row r="4166" spans="1:6" ht="45">
      <c r="A4166" s="66">
        <v>4517</v>
      </c>
      <c r="B4166" s="43" t="s">
        <v>20568</v>
      </c>
      <c r="C4166" s="66" t="s">
        <v>4054</v>
      </c>
      <c r="D4166" s="66" t="s">
        <v>2496</v>
      </c>
      <c r="E4166" s="66" t="s">
        <v>13838</v>
      </c>
      <c r="F4166" s="307"/>
    </row>
    <row r="4167" spans="1:6" ht="45">
      <c r="A4167" s="66">
        <v>4512</v>
      </c>
      <c r="B4167" s="43" t="s">
        <v>20569</v>
      </c>
      <c r="C4167" s="66" t="s">
        <v>4054</v>
      </c>
      <c r="D4167" s="66" t="s">
        <v>2496</v>
      </c>
      <c r="E4167" s="66" t="s">
        <v>13232</v>
      </c>
      <c r="F4167" s="306"/>
    </row>
    <row r="4168" spans="1:6" ht="45">
      <c r="A4168" s="66">
        <v>4415</v>
      </c>
      <c r="B4168" s="43" t="s">
        <v>20570</v>
      </c>
      <c r="C4168" s="66" t="s">
        <v>4054</v>
      </c>
      <c r="D4168" s="66" t="s">
        <v>2496</v>
      </c>
      <c r="E4168" s="66" t="s">
        <v>29725</v>
      </c>
      <c r="F4168" s="307"/>
    </row>
    <row r="4169" spans="1:6">
      <c r="A4169" s="66">
        <v>37373</v>
      </c>
      <c r="B4169" s="43" t="s">
        <v>20571</v>
      </c>
      <c r="C4169" s="66" t="s">
        <v>4048</v>
      </c>
      <c r="D4169" s="66" t="s">
        <v>4049</v>
      </c>
      <c r="E4169" s="66" t="s">
        <v>8770</v>
      </c>
      <c r="F4169" s="306"/>
    </row>
    <row r="4170" spans="1:6">
      <c r="A4170" s="66">
        <v>40864</v>
      </c>
      <c r="B4170" s="43" t="s">
        <v>20572</v>
      </c>
      <c r="C4170" s="66" t="s">
        <v>4059</v>
      </c>
      <c r="D4170" s="66" t="s">
        <v>4049</v>
      </c>
      <c r="E4170" s="66" t="s">
        <v>30421</v>
      </c>
      <c r="F4170" s="307"/>
    </row>
    <row r="4171" spans="1:6" ht="45">
      <c r="A4171" s="66">
        <v>4734</v>
      </c>
      <c r="B4171" s="43" t="s">
        <v>20573</v>
      </c>
      <c r="C4171" s="66" t="s">
        <v>4053</v>
      </c>
      <c r="D4171" s="66" t="s">
        <v>2496</v>
      </c>
      <c r="E4171" s="66" t="s">
        <v>30422</v>
      </c>
      <c r="F4171" s="306"/>
    </row>
    <row r="4172" spans="1:6" ht="30">
      <c r="A4172" s="66">
        <v>6085</v>
      </c>
      <c r="B4172" s="43" t="s">
        <v>20574</v>
      </c>
      <c r="C4172" s="66" t="s">
        <v>4056</v>
      </c>
      <c r="D4172" s="66" t="s">
        <v>4049</v>
      </c>
      <c r="E4172" s="66" t="s">
        <v>22385</v>
      </c>
      <c r="F4172" s="307"/>
    </row>
    <row r="4173" spans="1:6">
      <c r="A4173" s="66">
        <v>38396</v>
      </c>
      <c r="B4173" s="43" t="s">
        <v>20575</v>
      </c>
      <c r="C4173" s="66" t="s">
        <v>4050</v>
      </c>
      <c r="D4173" s="66" t="s">
        <v>2496</v>
      </c>
      <c r="E4173" s="66" t="s">
        <v>30423</v>
      </c>
      <c r="F4173" s="306"/>
    </row>
    <row r="4174" spans="1:6">
      <c r="A4174" s="66">
        <v>6090</v>
      </c>
      <c r="B4174" s="43" t="s">
        <v>20576</v>
      </c>
      <c r="C4174" s="66" t="s">
        <v>4056</v>
      </c>
      <c r="D4174" s="66" t="s">
        <v>2496</v>
      </c>
      <c r="E4174" s="66" t="s">
        <v>23360</v>
      </c>
      <c r="F4174" s="307"/>
    </row>
    <row r="4175" spans="1:6" ht="30">
      <c r="A4175" s="66">
        <v>11622</v>
      </c>
      <c r="B4175" s="43" t="s">
        <v>20577</v>
      </c>
      <c r="C4175" s="66" t="s">
        <v>4055</v>
      </c>
      <c r="D4175" s="66" t="s">
        <v>2496</v>
      </c>
      <c r="E4175" s="66" t="s">
        <v>13914</v>
      </c>
      <c r="F4175" s="306"/>
    </row>
    <row r="4176" spans="1:6" ht="30">
      <c r="A4176" s="66">
        <v>6094</v>
      </c>
      <c r="B4176" s="43" t="s">
        <v>20578</v>
      </c>
      <c r="C4176" s="66" t="s">
        <v>4055</v>
      </c>
      <c r="D4176" s="66" t="s">
        <v>2496</v>
      </c>
      <c r="E4176" s="66" t="s">
        <v>23424</v>
      </c>
      <c r="F4176" s="307"/>
    </row>
    <row r="4177" spans="1:6">
      <c r="A4177" s="66">
        <v>7317</v>
      </c>
      <c r="B4177" s="43" t="s">
        <v>20580</v>
      </c>
      <c r="C4177" s="66" t="s">
        <v>4055</v>
      </c>
      <c r="D4177" s="66" t="s">
        <v>2496</v>
      </c>
      <c r="E4177" s="66" t="s">
        <v>14080</v>
      </c>
      <c r="F4177" s="306"/>
    </row>
    <row r="4178" spans="1:6" ht="45">
      <c r="A4178" s="66">
        <v>142</v>
      </c>
      <c r="B4178" s="43" t="s">
        <v>20581</v>
      </c>
      <c r="C4178" s="66" t="s">
        <v>4071</v>
      </c>
      <c r="D4178" s="66" t="s">
        <v>2496</v>
      </c>
      <c r="E4178" s="66" t="s">
        <v>21045</v>
      </c>
      <c r="F4178" s="307"/>
    </row>
    <row r="4179" spans="1:6" ht="30">
      <c r="A4179" s="66">
        <v>38123</v>
      </c>
      <c r="B4179" s="43" t="s">
        <v>20582</v>
      </c>
      <c r="C4179" s="66" t="s">
        <v>4055</v>
      </c>
      <c r="D4179" s="66" t="s">
        <v>4049</v>
      </c>
      <c r="E4179" s="66" t="s">
        <v>23580</v>
      </c>
      <c r="F4179" s="306"/>
    </row>
    <row r="4180" spans="1:6" ht="45">
      <c r="A4180" s="66">
        <v>42701</v>
      </c>
      <c r="B4180" s="43" t="s">
        <v>22808</v>
      </c>
      <c r="C4180" s="66" t="s">
        <v>4050</v>
      </c>
      <c r="D4180" s="66" t="s">
        <v>4052</v>
      </c>
      <c r="E4180" s="66" t="s">
        <v>30424</v>
      </c>
      <c r="F4180" s="307"/>
    </row>
    <row r="4181" spans="1:6" ht="45">
      <c r="A4181" s="66">
        <v>42702</v>
      </c>
      <c r="B4181" s="43" t="s">
        <v>22809</v>
      </c>
      <c r="C4181" s="66" t="s">
        <v>4050</v>
      </c>
      <c r="D4181" s="66" t="s">
        <v>4052</v>
      </c>
      <c r="E4181" s="66" t="s">
        <v>30425</v>
      </c>
      <c r="F4181" s="306"/>
    </row>
    <row r="4182" spans="1:6" ht="45">
      <c r="A4182" s="66">
        <v>37955</v>
      </c>
      <c r="B4182" s="43" t="s">
        <v>20583</v>
      </c>
      <c r="C4182" s="66" t="s">
        <v>4050</v>
      </c>
      <c r="D4182" s="66" t="s">
        <v>4052</v>
      </c>
      <c r="E4182" s="66" t="s">
        <v>25222</v>
      </c>
      <c r="F4182" s="307"/>
    </row>
    <row r="4183" spans="1:6" ht="45">
      <c r="A4183" s="66">
        <v>42699</v>
      </c>
      <c r="B4183" s="43" t="s">
        <v>22810</v>
      </c>
      <c r="C4183" s="66" t="s">
        <v>4050</v>
      </c>
      <c r="D4183" s="66" t="s">
        <v>4052</v>
      </c>
      <c r="E4183" s="66" t="s">
        <v>23621</v>
      </c>
      <c r="F4183" s="306"/>
    </row>
    <row r="4184" spans="1:6" ht="45">
      <c r="A4184" s="66">
        <v>42700</v>
      </c>
      <c r="B4184" s="43" t="s">
        <v>22811</v>
      </c>
      <c r="C4184" s="66" t="s">
        <v>4050</v>
      </c>
      <c r="D4184" s="66" t="s">
        <v>4052</v>
      </c>
      <c r="E4184" s="66" t="s">
        <v>29494</v>
      </c>
      <c r="F4184" s="307"/>
    </row>
    <row r="4185" spans="1:6" ht="60">
      <c r="A4185" s="66">
        <v>37743</v>
      </c>
      <c r="B4185" s="43" t="s">
        <v>20584</v>
      </c>
      <c r="C4185" s="66" t="s">
        <v>4050</v>
      </c>
      <c r="D4185" s="66" t="s">
        <v>2496</v>
      </c>
      <c r="E4185" s="66" t="s">
        <v>20585</v>
      </c>
      <c r="F4185" s="306"/>
    </row>
    <row r="4186" spans="1:6" ht="60">
      <c r="A4186" s="66">
        <v>37744</v>
      </c>
      <c r="B4186" s="43" t="s">
        <v>20586</v>
      </c>
      <c r="C4186" s="66" t="s">
        <v>4050</v>
      </c>
      <c r="D4186" s="66" t="s">
        <v>2496</v>
      </c>
      <c r="E4186" s="66" t="s">
        <v>20587</v>
      </c>
      <c r="F4186" s="307"/>
    </row>
    <row r="4187" spans="1:6" ht="60">
      <c r="A4187" s="66">
        <v>37741</v>
      </c>
      <c r="B4187" s="43" t="s">
        <v>20588</v>
      </c>
      <c r="C4187" s="66" t="s">
        <v>4050</v>
      </c>
      <c r="D4187" s="66" t="s">
        <v>2496</v>
      </c>
      <c r="E4187" s="66" t="s">
        <v>20589</v>
      </c>
      <c r="F4187" s="306"/>
    </row>
    <row r="4188" spans="1:6" ht="60">
      <c r="A4188" s="66">
        <v>39396</v>
      </c>
      <c r="B4188" s="43" t="s">
        <v>20590</v>
      </c>
      <c r="C4188" s="66" t="s">
        <v>4050</v>
      </c>
      <c r="D4188" s="66" t="s">
        <v>4052</v>
      </c>
      <c r="E4188" s="66" t="s">
        <v>30426</v>
      </c>
      <c r="F4188" s="307"/>
    </row>
    <row r="4189" spans="1:6" ht="60">
      <c r="A4189" s="66">
        <v>39392</v>
      </c>
      <c r="B4189" s="43" t="s">
        <v>20591</v>
      </c>
      <c r="C4189" s="66" t="s">
        <v>4050</v>
      </c>
      <c r="D4189" s="66" t="s">
        <v>4052</v>
      </c>
      <c r="E4189" s="66" t="s">
        <v>30427</v>
      </c>
      <c r="F4189" s="306"/>
    </row>
    <row r="4190" spans="1:6" ht="60">
      <c r="A4190" s="66">
        <v>39393</v>
      </c>
      <c r="B4190" s="43" t="s">
        <v>20592</v>
      </c>
      <c r="C4190" s="66" t="s">
        <v>4050</v>
      </c>
      <c r="D4190" s="66" t="s">
        <v>4052</v>
      </c>
      <c r="E4190" s="66" t="s">
        <v>24567</v>
      </c>
      <c r="F4190" s="307"/>
    </row>
    <row r="4191" spans="1:6" ht="60">
      <c r="A4191" s="66">
        <v>39394</v>
      </c>
      <c r="B4191" s="43" t="s">
        <v>20594</v>
      </c>
      <c r="C4191" s="66" t="s">
        <v>4050</v>
      </c>
      <c r="D4191" s="66" t="s">
        <v>4052</v>
      </c>
      <c r="E4191" s="66" t="s">
        <v>14021</v>
      </c>
      <c r="F4191" s="306"/>
    </row>
    <row r="4192" spans="1:6" ht="60">
      <c r="A4192" s="66">
        <v>39395</v>
      </c>
      <c r="B4192" s="43" t="s">
        <v>20595</v>
      </c>
      <c r="C4192" s="66" t="s">
        <v>4050</v>
      </c>
      <c r="D4192" s="66" t="s">
        <v>4052</v>
      </c>
      <c r="E4192" s="66" t="s">
        <v>27664</v>
      </c>
      <c r="F4192" s="307"/>
    </row>
    <row r="4193" spans="1:6" ht="45">
      <c r="A4193" s="66">
        <v>14618</v>
      </c>
      <c r="B4193" s="43" t="s">
        <v>20596</v>
      </c>
      <c r="C4193" s="66" t="s">
        <v>4050</v>
      </c>
      <c r="D4193" s="66" t="s">
        <v>2496</v>
      </c>
      <c r="E4193" s="66" t="s">
        <v>30428</v>
      </c>
      <c r="F4193" s="306"/>
    </row>
    <row r="4194" spans="1:6" ht="60">
      <c r="A4194" s="66">
        <v>40269</v>
      </c>
      <c r="B4194" s="43" t="s">
        <v>20597</v>
      </c>
      <c r="C4194" s="66" t="s">
        <v>4050</v>
      </c>
      <c r="D4194" s="66" t="s">
        <v>2496</v>
      </c>
      <c r="E4194" s="66" t="s">
        <v>30429</v>
      </c>
      <c r="F4194" s="307"/>
    </row>
    <row r="4195" spans="1:6">
      <c r="A4195" s="66">
        <v>6110</v>
      </c>
      <c r="B4195" s="43" t="s">
        <v>20598</v>
      </c>
      <c r="C4195" s="66" t="s">
        <v>4048</v>
      </c>
      <c r="D4195" s="66" t="s">
        <v>2496</v>
      </c>
      <c r="E4195" s="66" t="s">
        <v>23982</v>
      </c>
      <c r="F4195" s="306"/>
    </row>
    <row r="4196" spans="1:6">
      <c r="A4196" s="66">
        <v>40910</v>
      </c>
      <c r="B4196" s="43" t="s">
        <v>20599</v>
      </c>
      <c r="C4196" s="66" t="s">
        <v>4059</v>
      </c>
      <c r="D4196" s="66" t="s">
        <v>2496</v>
      </c>
      <c r="E4196" s="66" t="s">
        <v>29238</v>
      </c>
      <c r="F4196" s="307"/>
    </row>
    <row r="4197" spans="1:6">
      <c r="A4197" s="66">
        <v>6111</v>
      </c>
      <c r="B4197" s="43" t="s">
        <v>20600</v>
      </c>
      <c r="C4197" s="66" t="s">
        <v>4048</v>
      </c>
      <c r="D4197" s="66" t="s">
        <v>4049</v>
      </c>
      <c r="E4197" s="66" t="s">
        <v>10737</v>
      </c>
      <c r="F4197" s="306"/>
    </row>
    <row r="4198" spans="1:6">
      <c r="A4198" s="66">
        <v>41084</v>
      </c>
      <c r="B4198" s="43" t="s">
        <v>20601</v>
      </c>
      <c r="C4198" s="66" t="s">
        <v>4059</v>
      </c>
      <c r="D4198" s="66" t="s">
        <v>2496</v>
      </c>
      <c r="E4198" s="66" t="s">
        <v>30430</v>
      </c>
      <c r="F4198" s="307"/>
    </row>
    <row r="4199" spans="1:6" ht="30">
      <c r="A4199" s="66">
        <v>25950</v>
      </c>
      <c r="B4199" s="43" t="s">
        <v>20602</v>
      </c>
      <c r="C4199" s="66" t="s">
        <v>4053</v>
      </c>
      <c r="D4199" s="66" t="s">
        <v>2496</v>
      </c>
      <c r="E4199" s="66" t="s">
        <v>30431</v>
      </c>
      <c r="F4199" s="306"/>
    </row>
    <row r="4200" spans="1:6" ht="30">
      <c r="A4200" s="66">
        <v>38637</v>
      </c>
      <c r="B4200" s="43" t="s">
        <v>20603</v>
      </c>
      <c r="C4200" s="66" t="s">
        <v>4050</v>
      </c>
      <c r="D4200" s="66" t="s">
        <v>2496</v>
      </c>
      <c r="E4200" s="66" t="s">
        <v>30432</v>
      </c>
      <c r="F4200" s="307"/>
    </row>
    <row r="4201" spans="1:6" ht="30">
      <c r="A4201" s="66">
        <v>6150</v>
      </c>
      <c r="B4201" s="43" t="s">
        <v>20604</v>
      </c>
      <c r="C4201" s="66" t="s">
        <v>4050</v>
      </c>
      <c r="D4201" s="66" t="s">
        <v>2496</v>
      </c>
      <c r="E4201" s="66" t="s">
        <v>30433</v>
      </c>
      <c r="F4201" s="306"/>
    </row>
    <row r="4202" spans="1:6" ht="30">
      <c r="A4202" s="66">
        <v>6136</v>
      </c>
      <c r="B4202" s="43" t="s">
        <v>20605</v>
      </c>
      <c r="C4202" s="66" t="s">
        <v>4050</v>
      </c>
      <c r="D4202" s="66" t="s">
        <v>4049</v>
      </c>
      <c r="E4202" s="66" t="s">
        <v>30434</v>
      </c>
      <c r="F4202" s="307"/>
    </row>
    <row r="4203" spans="1:6" ht="30">
      <c r="A4203" s="66">
        <v>38638</v>
      </c>
      <c r="B4203" s="43" t="s">
        <v>20606</v>
      </c>
      <c r="C4203" s="66" t="s">
        <v>4050</v>
      </c>
      <c r="D4203" s="66" t="s">
        <v>2496</v>
      </c>
      <c r="E4203" s="66" t="s">
        <v>25472</v>
      </c>
      <c r="F4203" s="306"/>
    </row>
    <row r="4204" spans="1:6" ht="30">
      <c r="A4204" s="66">
        <v>20262</v>
      </c>
      <c r="B4204" s="43" t="s">
        <v>20607</v>
      </c>
      <c r="C4204" s="66" t="s">
        <v>4050</v>
      </c>
      <c r="D4204" s="66" t="s">
        <v>2496</v>
      </c>
      <c r="E4204" s="66" t="s">
        <v>13929</v>
      </c>
      <c r="F4204" s="307"/>
    </row>
    <row r="4205" spans="1:6" ht="30">
      <c r="A4205" s="66">
        <v>6148</v>
      </c>
      <c r="B4205" s="43" t="s">
        <v>20608</v>
      </c>
      <c r="C4205" s="66" t="s">
        <v>4050</v>
      </c>
      <c r="D4205" s="66" t="s">
        <v>4049</v>
      </c>
      <c r="E4205" s="66" t="s">
        <v>10862</v>
      </c>
      <c r="F4205" s="306"/>
    </row>
    <row r="4206" spans="1:6" ht="30">
      <c r="A4206" s="66">
        <v>6145</v>
      </c>
      <c r="B4206" s="43" t="s">
        <v>20609</v>
      </c>
      <c r="C4206" s="66" t="s">
        <v>4050</v>
      </c>
      <c r="D4206" s="66" t="s">
        <v>2496</v>
      </c>
      <c r="E4206" s="66" t="s">
        <v>13913</v>
      </c>
      <c r="F4206" s="307"/>
    </row>
    <row r="4207" spans="1:6" ht="30">
      <c r="A4207" s="66">
        <v>6149</v>
      </c>
      <c r="B4207" s="43" t="s">
        <v>20610</v>
      </c>
      <c r="C4207" s="66" t="s">
        <v>4050</v>
      </c>
      <c r="D4207" s="66" t="s">
        <v>2496</v>
      </c>
      <c r="E4207" s="66" t="s">
        <v>27371</v>
      </c>
      <c r="F4207" s="306"/>
    </row>
    <row r="4208" spans="1:6" ht="30">
      <c r="A4208" s="66">
        <v>6146</v>
      </c>
      <c r="B4208" s="43" t="s">
        <v>20611</v>
      </c>
      <c r="C4208" s="66" t="s">
        <v>4050</v>
      </c>
      <c r="D4208" s="66" t="s">
        <v>2496</v>
      </c>
      <c r="E4208" s="66" t="s">
        <v>29568</v>
      </c>
      <c r="F4208" s="307"/>
    </row>
    <row r="4209" spans="1:6" ht="30">
      <c r="A4209" s="66">
        <v>26026</v>
      </c>
      <c r="B4209" s="43" t="s">
        <v>20612</v>
      </c>
      <c r="C4209" s="66" t="s">
        <v>4055</v>
      </c>
      <c r="D4209" s="66" t="s">
        <v>2496</v>
      </c>
      <c r="E4209" s="66" t="s">
        <v>8300</v>
      </c>
      <c r="F4209" s="306"/>
    </row>
    <row r="4210" spans="1:6">
      <c r="A4210" s="66">
        <v>39961</v>
      </c>
      <c r="B4210" s="43" t="s">
        <v>20613</v>
      </c>
      <c r="C4210" s="66" t="s">
        <v>4050</v>
      </c>
      <c r="D4210" s="66" t="s">
        <v>2496</v>
      </c>
      <c r="E4210" s="66" t="s">
        <v>13783</v>
      </c>
      <c r="F4210" s="307"/>
    </row>
    <row r="4211" spans="1:6" ht="75">
      <c r="A4211" s="66">
        <v>42433</v>
      </c>
      <c r="B4211" s="43" t="s">
        <v>22813</v>
      </c>
      <c r="C4211" s="66" t="s">
        <v>4050</v>
      </c>
      <c r="D4211" s="66" t="s">
        <v>4052</v>
      </c>
      <c r="E4211" s="66" t="s">
        <v>24012</v>
      </c>
      <c r="F4211" s="306"/>
    </row>
    <row r="4212" spans="1:6" ht="75">
      <c r="A4212" s="66">
        <v>42434</v>
      </c>
      <c r="B4212" s="43" t="s">
        <v>22814</v>
      </c>
      <c r="C4212" s="66" t="s">
        <v>4050</v>
      </c>
      <c r="D4212" s="66" t="s">
        <v>4052</v>
      </c>
      <c r="E4212" s="66" t="s">
        <v>24013</v>
      </c>
      <c r="F4212" s="307"/>
    </row>
    <row r="4213" spans="1:6" ht="75">
      <c r="A4213" s="66">
        <v>42435</v>
      </c>
      <c r="B4213" s="43" t="s">
        <v>22815</v>
      </c>
      <c r="C4213" s="66" t="s">
        <v>4050</v>
      </c>
      <c r="D4213" s="66" t="s">
        <v>4052</v>
      </c>
      <c r="E4213" s="66" t="s">
        <v>24014</v>
      </c>
      <c r="F4213" s="306"/>
    </row>
    <row r="4214" spans="1:6" ht="30">
      <c r="A4214" s="66">
        <v>38061</v>
      </c>
      <c r="B4214" s="43" t="s">
        <v>20614</v>
      </c>
      <c r="C4214" s="66" t="s">
        <v>4050</v>
      </c>
      <c r="D4214" s="66" t="s">
        <v>2496</v>
      </c>
      <c r="E4214" s="66" t="s">
        <v>14077</v>
      </c>
      <c r="F4214" s="307"/>
    </row>
    <row r="4215" spans="1:6">
      <c r="A4215" s="66">
        <v>20250</v>
      </c>
      <c r="B4215" s="43" t="s">
        <v>20615</v>
      </c>
      <c r="C4215" s="66" t="s">
        <v>4055</v>
      </c>
      <c r="D4215" s="66" t="s">
        <v>4052</v>
      </c>
      <c r="E4215" s="66" t="s">
        <v>23924</v>
      </c>
      <c r="F4215" s="306"/>
    </row>
    <row r="4216" spans="1:6" ht="105">
      <c r="A4216" s="66">
        <v>39965</v>
      </c>
      <c r="B4216" s="43" t="s">
        <v>20616</v>
      </c>
      <c r="C4216" s="66" t="s">
        <v>4051</v>
      </c>
      <c r="D4216" s="66" t="s">
        <v>4052</v>
      </c>
      <c r="E4216" s="66" t="s">
        <v>22816</v>
      </c>
      <c r="F4216" s="307"/>
    </row>
    <row r="4217" spans="1:6" ht="105">
      <c r="A4217" s="66">
        <v>39964</v>
      </c>
      <c r="B4217" s="43" t="s">
        <v>25278</v>
      </c>
      <c r="C4217" s="66" t="s">
        <v>4051</v>
      </c>
      <c r="D4217" s="66" t="s">
        <v>4052</v>
      </c>
      <c r="E4217" s="66" t="s">
        <v>22817</v>
      </c>
      <c r="F4217" s="306"/>
    </row>
    <row r="4218" spans="1:6">
      <c r="A4218" s="66">
        <v>7</v>
      </c>
      <c r="B4218" s="43" t="s">
        <v>20617</v>
      </c>
      <c r="C4218" s="66" t="s">
        <v>4055</v>
      </c>
      <c r="D4218" s="66" t="s">
        <v>2496</v>
      </c>
      <c r="E4218" s="66" t="s">
        <v>13813</v>
      </c>
      <c r="F4218" s="307"/>
    </row>
    <row r="4219" spans="1:6" ht="30">
      <c r="A4219" s="66">
        <v>13388</v>
      </c>
      <c r="B4219" s="43" t="s">
        <v>20618</v>
      </c>
      <c r="C4219" s="66" t="s">
        <v>4055</v>
      </c>
      <c r="D4219" s="66" t="s">
        <v>2496</v>
      </c>
      <c r="E4219" s="66" t="s">
        <v>30435</v>
      </c>
      <c r="F4219" s="306"/>
    </row>
    <row r="4220" spans="1:6" ht="30">
      <c r="A4220" s="66">
        <v>39914</v>
      </c>
      <c r="B4220" s="43" t="s">
        <v>20619</v>
      </c>
      <c r="C4220" s="66" t="s">
        <v>4055</v>
      </c>
      <c r="D4220" s="66" t="s">
        <v>4052</v>
      </c>
      <c r="E4220" s="66" t="s">
        <v>30436</v>
      </c>
      <c r="F4220" s="307"/>
    </row>
    <row r="4221" spans="1:6" ht="45">
      <c r="A4221" s="66">
        <v>12732</v>
      </c>
      <c r="B4221" s="43" t="s">
        <v>20620</v>
      </c>
      <c r="C4221" s="66" t="s">
        <v>4050</v>
      </c>
      <c r="D4221" s="66" t="s">
        <v>4052</v>
      </c>
      <c r="E4221" s="66" t="s">
        <v>30437</v>
      </c>
      <c r="F4221" s="306"/>
    </row>
    <row r="4222" spans="1:6">
      <c r="A4222" s="66">
        <v>6160</v>
      </c>
      <c r="B4222" s="43" t="s">
        <v>20621</v>
      </c>
      <c r="C4222" s="66" t="s">
        <v>4048</v>
      </c>
      <c r="D4222" s="66" t="s">
        <v>4049</v>
      </c>
      <c r="E4222" s="66" t="s">
        <v>21496</v>
      </c>
      <c r="F4222" s="307"/>
    </row>
    <row r="4223" spans="1:6">
      <c r="A4223" s="66">
        <v>41087</v>
      </c>
      <c r="B4223" s="43" t="s">
        <v>20622</v>
      </c>
      <c r="C4223" s="66" t="s">
        <v>4059</v>
      </c>
      <c r="D4223" s="66" t="s">
        <v>2496</v>
      </c>
      <c r="E4223" s="66" t="s">
        <v>30438</v>
      </c>
      <c r="F4223" s="306"/>
    </row>
    <row r="4224" spans="1:6" ht="30">
      <c r="A4224" s="66">
        <v>6166</v>
      </c>
      <c r="B4224" s="43" t="s">
        <v>20623</v>
      </c>
      <c r="C4224" s="66" t="s">
        <v>4048</v>
      </c>
      <c r="D4224" s="66" t="s">
        <v>2496</v>
      </c>
      <c r="E4224" s="66" t="s">
        <v>23993</v>
      </c>
      <c r="F4224" s="307"/>
    </row>
    <row r="4225" spans="1:6" ht="30">
      <c r="A4225" s="66">
        <v>41088</v>
      </c>
      <c r="B4225" s="43" t="s">
        <v>20624</v>
      </c>
      <c r="C4225" s="66" t="s">
        <v>4059</v>
      </c>
      <c r="D4225" s="66" t="s">
        <v>2496</v>
      </c>
      <c r="E4225" s="66" t="s">
        <v>30439</v>
      </c>
      <c r="F4225" s="306"/>
    </row>
    <row r="4226" spans="1:6" ht="60">
      <c r="A4226" s="66">
        <v>20232</v>
      </c>
      <c r="B4226" s="43" t="s">
        <v>20625</v>
      </c>
      <c r="C4226" s="66" t="s">
        <v>4054</v>
      </c>
      <c r="D4226" s="66" t="s">
        <v>2496</v>
      </c>
      <c r="E4226" s="66" t="s">
        <v>28428</v>
      </c>
      <c r="F4226" s="307"/>
    </row>
    <row r="4227" spans="1:6" ht="30">
      <c r="A4227" s="66">
        <v>10856</v>
      </c>
      <c r="B4227" s="43" t="s">
        <v>20626</v>
      </c>
      <c r="C4227" s="66" t="s">
        <v>4054</v>
      </c>
      <c r="D4227" s="66" t="s">
        <v>2496</v>
      </c>
      <c r="E4227" s="66" t="s">
        <v>24409</v>
      </c>
      <c r="F4227" s="306"/>
    </row>
    <row r="4228" spans="1:6" ht="45">
      <c r="A4228" s="66">
        <v>4828</v>
      </c>
      <c r="B4228" s="43" t="s">
        <v>20627</v>
      </c>
      <c r="C4228" s="66" t="s">
        <v>4054</v>
      </c>
      <c r="D4228" s="66" t="s">
        <v>2496</v>
      </c>
      <c r="E4228" s="66" t="s">
        <v>26971</v>
      </c>
      <c r="F4228" s="307"/>
    </row>
    <row r="4229" spans="1:6" ht="30">
      <c r="A4229" s="66">
        <v>20249</v>
      </c>
      <c r="B4229" s="43" t="s">
        <v>20628</v>
      </c>
      <c r="C4229" s="66" t="s">
        <v>4054</v>
      </c>
      <c r="D4229" s="66" t="s">
        <v>2496</v>
      </c>
      <c r="E4229" s="66" t="s">
        <v>26305</v>
      </c>
      <c r="F4229" s="306"/>
    </row>
    <row r="4230" spans="1:6" ht="30">
      <c r="A4230" s="66">
        <v>11609</v>
      </c>
      <c r="B4230" s="43" t="s">
        <v>20629</v>
      </c>
      <c r="C4230" s="66" t="s">
        <v>4056</v>
      </c>
      <c r="D4230" s="66" t="s">
        <v>2496</v>
      </c>
      <c r="E4230" s="66" t="s">
        <v>14036</v>
      </c>
      <c r="F4230" s="307"/>
    </row>
    <row r="4231" spans="1:6" ht="30">
      <c r="A4231" s="66">
        <v>20083</v>
      </c>
      <c r="B4231" s="43" t="s">
        <v>20630</v>
      </c>
      <c r="C4231" s="66" t="s">
        <v>4050</v>
      </c>
      <c r="D4231" s="66" t="s">
        <v>2496</v>
      </c>
      <c r="E4231" s="66" t="s">
        <v>27387</v>
      </c>
      <c r="F4231" s="306"/>
    </row>
    <row r="4232" spans="1:6" ht="30">
      <c r="A4232" s="66">
        <v>20082</v>
      </c>
      <c r="B4232" s="43" t="s">
        <v>20631</v>
      </c>
      <c r="C4232" s="66" t="s">
        <v>4050</v>
      </c>
      <c r="D4232" s="66" t="s">
        <v>2496</v>
      </c>
      <c r="E4232" s="66" t="s">
        <v>25001</v>
      </c>
      <c r="F4232" s="307"/>
    </row>
    <row r="4233" spans="1:6">
      <c r="A4233" s="66">
        <v>5318</v>
      </c>
      <c r="B4233" s="43" t="s">
        <v>20632</v>
      </c>
      <c r="C4233" s="66" t="s">
        <v>4056</v>
      </c>
      <c r="D4233" s="66" t="s">
        <v>4049</v>
      </c>
      <c r="E4233" s="66" t="s">
        <v>23965</v>
      </c>
      <c r="F4233" s="306"/>
    </row>
    <row r="4234" spans="1:6" ht="30">
      <c r="A4234" s="66">
        <v>10691</v>
      </c>
      <c r="B4234" s="43" t="s">
        <v>20633</v>
      </c>
      <c r="C4234" s="66" t="s">
        <v>4056</v>
      </c>
      <c r="D4234" s="66" t="s">
        <v>2496</v>
      </c>
      <c r="E4234" s="66" t="s">
        <v>30440</v>
      </c>
      <c r="F4234" s="307"/>
    </row>
    <row r="4235" spans="1:6" ht="30">
      <c r="A4235" s="66">
        <v>12295</v>
      </c>
      <c r="B4235" s="43" t="s">
        <v>20635</v>
      </c>
      <c r="C4235" s="66" t="s">
        <v>4050</v>
      </c>
      <c r="D4235" s="66" t="s">
        <v>2496</v>
      </c>
      <c r="E4235" s="66" t="s">
        <v>8051</v>
      </c>
      <c r="F4235" s="306"/>
    </row>
    <row r="4236" spans="1:6" ht="30">
      <c r="A4236" s="66">
        <v>12296</v>
      </c>
      <c r="B4236" s="43" t="s">
        <v>20636</v>
      </c>
      <c r="C4236" s="66" t="s">
        <v>4050</v>
      </c>
      <c r="D4236" s="66" t="s">
        <v>2496</v>
      </c>
      <c r="E4236" s="66" t="s">
        <v>13743</v>
      </c>
      <c r="F4236" s="307"/>
    </row>
    <row r="4237" spans="1:6" ht="30">
      <c r="A4237" s="66">
        <v>12294</v>
      </c>
      <c r="B4237" s="43" t="s">
        <v>20637</v>
      </c>
      <c r="C4237" s="66" t="s">
        <v>4050</v>
      </c>
      <c r="D4237" s="66" t="s">
        <v>2496</v>
      </c>
      <c r="E4237" s="66" t="s">
        <v>13713</v>
      </c>
      <c r="F4237" s="306"/>
    </row>
    <row r="4238" spans="1:6" ht="30">
      <c r="A4238" s="66">
        <v>14543</v>
      </c>
      <c r="B4238" s="43" t="s">
        <v>20638</v>
      </c>
      <c r="C4238" s="66" t="s">
        <v>4050</v>
      </c>
      <c r="D4238" s="66" t="s">
        <v>2496</v>
      </c>
      <c r="E4238" s="66" t="s">
        <v>25752</v>
      </c>
      <c r="F4238" s="307"/>
    </row>
    <row r="4239" spans="1:6" ht="30">
      <c r="A4239" s="66">
        <v>13329</v>
      </c>
      <c r="B4239" s="43" t="s">
        <v>20639</v>
      </c>
      <c r="C4239" s="66" t="s">
        <v>4050</v>
      </c>
      <c r="D4239" s="66" t="s">
        <v>4049</v>
      </c>
      <c r="E4239" s="66" t="s">
        <v>8615</v>
      </c>
      <c r="F4239" s="306"/>
    </row>
    <row r="4240" spans="1:6" ht="45">
      <c r="A4240" s="66">
        <v>21044</v>
      </c>
      <c r="B4240" s="43" t="s">
        <v>20640</v>
      </c>
      <c r="C4240" s="66" t="s">
        <v>4050</v>
      </c>
      <c r="D4240" s="66" t="s">
        <v>2496</v>
      </c>
      <c r="E4240" s="66" t="s">
        <v>27604</v>
      </c>
      <c r="F4240" s="307"/>
    </row>
    <row r="4241" spans="1:6" ht="45">
      <c r="A4241" s="66">
        <v>21045</v>
      </c>
      <c r="B4241" s="43" t="s">
        <v>20641</v>
      </c>
      <c r="C4241" s="66" t="s">
        <v>4050</v>
      </c>
      <c r="D4241" s="66" t="s">
        <v>2496</v>
      </c>
      <c r="E4241" s="66" t="s">
        <v>14082</v>
      </c>
      <c r="F4241" s="306"/>
    </row>
    <row r="4242" spans="1:6" ht="45">
      <c r="A4242" s="66">
        <v>21040</v>
      </c>
      <c r="B4242" s="43" t="s">
        <v>20642</v>
      </c>
      <c r="C4242" s="66" t="s">
        <v>4050</v>
      </c>
      <c r="D4242" s="66" t="s">
        <v>4049</v>
      </c>
      <c r="E4242" s="66" t="s">
        <v>14020</v>
      </c>
      <c r="F4242" s="307"/>
    </row>
    <row r="4243" spans="1:6" ht="45">
      <c r="A4243" s="66">
        <v>21041</v>
      </c>
      <c r="B4243" s="43" t="s">
        <v>20643</v>
      </c>
      <c r="C4243" s="66" t="s">
        <v>4050</v>
      </c>
      <c r="D4243" s="66" t="s">
        <v>2496</v>
      </c>
      <c r="E4243" s="66" t="s">
        <v>30441</v>
      </c>
      <c r="F4243" s="306"/>
    </row>
    <row r="4244" spans="1:6" ht="45">
      <c r="A4244" s="66">
        <v>21047</v>
      </c>
      <c r="B4244" s="43" t="s">
        <v>20644</v>
      </c>
      <c r="C4244" s="66" t="s">
        <v>4050</v>
      </c>
      <c r="D4244" s="66" t="s">
        <v>2496</v>
      </c>
      <c r="E4244" s="66" t="s">
        <v>28145</v>
      </c>
      <c r="F4244" s="307"/>
    </row>
    <row r="4245" spans="1:6" ht="45">
      <c r="A4245" s="66">
        <v>21043</v>
      </c>
      <c r="B4245" s="43" t="s">
        <v>20645</v>
      </c>
      <c r="C4245" s="66" t="s">
        <v>4050</v>
      </c>
      <c r="D4245" s="66" t="s">
        <v>2496</v>
      </c>
      <c r="E4245" s="66" t="s">
        <v>24688</v>
      </c>
      <c r="F4245" s="306"/>
    </row>
    <row r="4246" spans="1:6" ht="45">
      <c r="A4246" s="66">
        <v>21042</v>
      </c>
      <c r="B4246" s="43" t="s">
        <v>20646</v>
      </c>
      <c r="C4246" s="66" t="s">
        <v>4050</v>
      </c>
      <c r="D4246" s="66" t="s">
        <v>2496</v>
      </c>
      <c r="E4246" s="66" t="s">
        <v>30442</v>
      </c>
      <c r="F4246" s="307"/>
    </row>
    <row r="4247" spans="1:6" ht="30">
      <c r="A4247" s="66">
        <v>11895</v>
      </c>
      <c r="B4247" s="43" t="s">
        <v>20647</v>
      </c>
      <c r="C4247" s="66" t="s">
        <v>4050</v>
      </c>
      <c r="D4247" s="66" t="s">
        <v>2496</v>
      </c>
      <c r="E4247" s="66" t="s">
        <v>24018</v>
      </c>
      <c r="F4247" s="306"/>
    </row>
    <row r="4248" spans="1:6" ht="30">
      <c r="A4248" s="66">
        <v>11896</v>
      </c>
      <c r="B4248" s="43" t="s">
        <v>20648</v>
      </c>
      <c r="C4248" s="66" t="s">
        <v>4050</v>
      </c>
      <c r="D4248" s="66" t="s">
        <v>2496</v>
      </c>
      <c r="E4248" s="66" t="s">
        <v>24019</v>
      </c>
      <c r="F4248" s="307"/>
    </row>
    <row r="4249" spans="1:6" ht="30">
      <c r="A4249" s="66">
        <v>11897</v>
      </c>
      <c r="B4249" s="43" t="s">
        <v>20649</v>
      </c>
      <c r="C4249" s="66" t="s">
        <v>4050</v>
      </c>
      <c r="D4249" s="66" t="s">
        <v>2496</v>
      </c>
      <c r="E4249" s="66" t="s">
        <v>24020</v>
      </c>
      <c r="F4249" s="306"/>
    </row>
    <row r="4250" spans="1:6" ht="30">
      <c r="A4250" s="66">
        <v>11898</v>
      </c>
      <c r="B4250" s="43" t="s">
        <v>20650</v>
      </c>
      <c r="C4250" s="66" t="s">
        <v>4050</v>
      </c>
      <c r="D4250" s="66" t="s">
        <v>2496</v>
      </c>
      <c r="E4250" s="66" t="s">
        <v>24021</v>
      </c>
      <c r="F4250" s="307"/>
    </row>
    <row r="4251" spans="1:6" ht="30">
      <c r="A4251" s="66">
        <v>3282</v>
      </c>
      <c r="B4251" s="43" t="s">
        <v>20651</v>
      </c>
      <c r="C4251" s="66" t="s">
        <v>4050</v>
      </c>
      <c r="D4251" s="66" t="s">
        <v>2496</v>
      </c>
      <c r="E4251" s="66" t="s">
        <v>24022</v>
      </c>
      <c r="F4251" s="306"/>
    </row>
    <row r="4252" spans="1:6" ht="30">
      <c r="A4252" s="66">
        <v>11899</v>
      </c>
      <c r="B4252" s="43" t="s">
        <v>20652</v>
      </c>
      <c r="C4252" s="66" t="s">
        <v>4050</v>
      </c>
      <c r="D4252" s="66" t="s">
        <v>2496</v>
      </c>
      <c r="E4252" s="66" t="s">
        <v>24023</v>
      </c>
      <c r="F4252" s="307"/>
    </row>
    <row r="4253" spans="1:6" ht="30">
      <c r="A4253" s="66">
        <v>11900</v>
      </c>
      <c r="B4253" s="43" t="s">
        <v>20653</v>
      </c>
      <c r="C4253" s="66" t="s">
        <v>4050</v>
      </c>
      <c r="D4253" s="66" t="s">
        <v>2496</v>
      </c>
      <c r="E4253" s="66" t="s">
        <v>24024</v>
      </c>
      <c r="F4253" s="306"/>
    </row>
    <row r="4254" spans="1:6">
      <c r="A4254" s="66">
        <v>14149</v>
      </c>
      <c r="B4254" s="43" t="s">
        <v>20654</v>
      </c>
      <c r="C4254" s="66" t="s">
        <v>4069</v>
      </c>
      <c r="D4254" s="66" t="s">
        <v>4052</v>
      </c>
      <c r="E4254" s="66" t="s">
        <v>30443</v>
      </c>
      <c r="F4254" s="307"/>
    </row>
    <row r="4255" spans="1:6" ht="60">
      <c r="A4255" s="66">
        <v>38099</v>
      </c>
      <c r="B4255" s="43" t="s">
        <v>20655</v>
      </c>
      <c r="C4255" s="66" t="s">
        <v>4050</v>
      </c>
      <c r="D4255" s="66" t="s">
        <v>2496</v>
      </c>
      <c r="E4255" s="66" t="s">
        <v>13402</v>
      </c>
      <c r="F4255" s="306"/>
    </row>
    <row r="4256" spans="1:6" ht="60">
      <c r="A4256" s="66">
        <v>38100</v>
      </c>
      <c r="B4256" s="43" t="s">
        <v>20656</v>
      </c>
      <c r="C4256" s="66" t="s">
        <v>4050</v>
      </c>
      <c r="D4256" s="66" t="s">
        <v>2496</v>
      </c>
      <c r="E4256" s="66" t="s">
        <v>12647</v>
      </c>
      <c r="F4256" s="307"/>
    </row>
    <row r="4257" spans="1:6" ht="45">
      <c r="A4257" s="66">
        <v>20061</v>
      </c>
      <c r="B4257" s="43" t="s">
        <v>20657</v>
      </c>
      <c r="C4257" s="66" t="s">
        <v>4050</v>
      </c>
      <c r="D4257" s="66" t="s">
        <v>4052</v>
      </c>
      <c r="E4257" s="66" t="s">
        <v>25005</v>
      </c>
      <c r="F4257" s="306"/>
    </row>
    <row r="4258" spans="1:6" ht="45">
      <c r="A4258" s="66">
        <v>7576</v>
      </c>
      <c r="B4258" s="43" t="s">
        <v>20658</v>
      </c>
      <c r="C4258" s="66" t="s">
        <v>4050</v>
      </c>
      <c r="D4258" s="66" t="s">
        <v>2496</v>
      </c>
      <c r="E4258" s="66" t="s">
        <v>25279</v>
      </c>
      <c r="F4258" s="307"/>
    </row>
    <row r="4259" spans="1:6" ht="30">
      <c r="A4259" s="66">
        <v>3384</v>
      </c>
      <c r="B4259" s="43" t="s">
        <v>20659</v>
      </c>
      <c r="C4259" s="66" t="s">
        <v>4050</v>
      </c>
      <c r="D4259" s="66" t="s">
        <v>2496</v>
      </c>
      <c r="E4259" s="66" t="s">
        <v>10198</v>
      </c>
      <c r="F4259" s="306"/>
    </row>
    <row r="4260" spans="1:6" ht="45">
      <c r="A4260" s="66">
        <v>7572</v>
      </c>
      <c r="B4260" s="43" t="s">
        <v>20660</v>
      </c>
      <c r="C4260" s="66" t="s">
        <v>4050</v>
      </c>
      <c r="D4260" s="66" t="s">
        <v>2496</v>
      </c>
      <c r="E4260" s="66" t="s">
        <v>17107</v>
      </c>
      <c r="F4260" s="307"/>
    </row>
    <row r="4261" spans="1:6" ht="45">
      <c r="A4261" s="66">
        <v>3396</v>
      </c>
      <c r="B4261" s="43" t="s">
        <v>20662</v>
      </c>
      <c r="C4261" s="66" t="s">
        <v>4050</v>
      </c>
      <c r="D4261" s="66" t="s">
        <v>2496</v>
      </c>
      <c r="E4261" s="66" t="s">
        <v>13735</v>
      </c>
      <c r="F4261" s="306"/>
    </row>
    <row r="4262" spans="1:6" ht="45">
      <c r="A4262" s="66">
        <v>37590</v>
      </c>
      <c r="B4262" s="43" t="s">
        <v>20663</v>
      </c>
      <c r="C4262" s="66" t="s">
        <v>4050</v>
      </c>
      <c r="D4262" s="66" t="s">
        <v>2496</v>
      </c>
      <c r="E4262" s="66" t="s">
        <v>25176</v>
      </c>
      <c r="F4262" s="307"/>
    </row>
    <row r="4263" spans="1:6" ht="45">
      <c r="A4263" s="66">
        <v>37591</v>
      </c>
      <c r="B4263" s="43" t="s">
        <v>20664</v>
      </c>
      <c r="C4263" s="66" t="s">
        <v>4050</v>
      </c>
      <c r="D4263" s="66" t="s">
        <v>2496</v>
      </c>
      <c r="E4263" s="66" t="s">
        <v>30444</v>
      </c>
      <c r="F4263" s="306"/>
    </row>
    <row r="4264" spans="1:6" ht="45">
      <c r="A4264" s="66">
        <v>12626</v>
      </c>
      <c r="B4264" s="43" t="s">
        <v>20665</v>
      </c>
      <c r="C4264" s="66" t="s">
        <v>4050</v>
      </c>
      <c r="D4264" s="66" t="s">
        <v>4052</v>
      </c>
      <c r="E4264" s="66" t="s">
        <v>14895</v>
      </c>
      <c r="F4264" s="307"/>
    </row>
    <row r="4265" spans="1:6" ht="30">
      <c r="A4265" s="66">
        <v>11033</v>
      </c>
      <c r="B4265" s="43" t="s">
        <v>20666</v>
      </c>
      <c r="C4265" s="66" t="s">
        <v>4050</v>
      </c>
      <c r="D4265" s="66" t="s">
        <v>2496</v>
      </c>
      <c r="E4265" s="66" t="s">
        <v>8129</v>
      </c>
      <c r="F4265" s="306"/>
    </row>
    <row r="4266" spans="1:6" ht="30">
      <c r="A4266" s="66">
        <v>390</v>
      </c>
      <c r="B4266" s="43" t="s">
        <v>20667</v>
      </c>
      <c r="C4266" s="66" t="s">
        <v>4050</v>
      </c>
      <c r="D4266" s="66" t="s">
        <v>2496</v>
      </c>
      <c r="E4266" s="66" t="s">
        <v>17824</v>
      </c>
      <c r="F4266" s="307"/>
    </row>
    <row r="4267" spans="1:6" ht="75">
      <c r="A4267" s="66">
        <v>42436</v>
      </c>
      <c r="B4267" s="43" t="s">
        <v>22818</v>
      </c>
      <c r="C4267" s="66" t="s">
        <v>4050</v>
      </c>
      <c r="D4267" s="66" t="s">
        <v>4052</v>
      </c>
      <c r="E4267" s="66" t="s">
        <v>24025</v>
      </c>
      <c r="F4267" s="306"/>
    </row>
    <row r="4268" spans="1:6" ht="45">
      <c r="A4268" s="66">
        <v>6178</v>
      </c>
      <c r="B4268" s="43" t="s">
        <v>20668</v>
      </c>
      <c r="C4268" s="66" t="s">
        <v>4051</v>
      </c>
      <c r="D4268" s="66" t="s">
        <v>2496</v>
      </c>
      <c r="E4268" s="66" t="s">
        <v>26642</v>
      </c>
      <c r="F4268" s="307"/>
    </row>
    <row r="4269" spans="1:6" ht="45">
      <c r="A4269" s="66">
        <v>6180</v>
      </c>
      <c r="B4269" s="43" t="s">
        <v>20669</v>
      </c>
      <c r="C4269" s="66" t="s">
        <v>4051</v>
      </c>
      <c r="D4269" s="66" t="s">
        <v>4049</v>
      </c>
      <c r="E4269" s="66" t="s">
        <v>30445</v>
      </c>
      <c r="F4269" s="306"/>
    </row>
    <row r="4270" spans="1:6" ht="45">
      <c r="A4270" s="66">
        <v>6182</v>
      </c>
      <c r="B4270" s="43" t="s">
        <v>20670</v>
      </c>
      <c r="C4270" s="66" t="s">
        <v>4051</v>
      </c>
      <c r="D4270" s="66" t="s">
        <v>2496</v>
      </c>
      <c r="E4270" s="66" t="s">
        <v>22616</v>
      </c>
      <c r="F4270" s="307"/>
    </row>
    <row r="4271" spans="1:6" ht="45">
      <c r="A4271" s="66">
        <v>3993</v>
      </c>
      <c r="B4271" s="43" t="s">
        <v>20671</v>
      </c>
      <c r="C4271" s="66" t="s">
        <v>4051</v>
      </c>
      <c r="D4271" s="66" t="s">
        <v>2496</v>
      </c>
      <c r="E4271" s="66" t="s">
        <v>30446</v>
      </c>
      <c r="F4271" s="306"/>
    </row>
    <row r="4272" spans="1:6" ht="45">
      <c r="A4272" s="66">
        <v>3990</v>
      </c>
      <c r="B4272" s="43" t="s">
        <v>20672</v>
      </c>
      <c r="C4272" s="66" t="s">
        <v>4054</v>
      </c>
      <c r="D4272" s="66" t="s">
        <v>2496</v>
      </c>
      <c r="E4272" s="66" t="s">
        <v>25071</v>
      </c>
      <c r="F4272" s="307"/>
    </row>
    <row r="4273" spans="1:6" ht="45">
      <c r="A4273" s="66">
        <v>3992</v>
      </c>
      <c r="B4273" s="43" t="s">
        <v>20673</v>
      </c>
      <c r="C4273" s="66" t="s">
        <v>4054</v>
      </c>
      <c r="D4273" s="66" t="s">
        <v>2496</v>
      </c>
      <c r="E4273" s="66" t="s">
        <v>30447</v>
      </c>
      <c r="F4273" s="306"/>
    </row>
    <row r="4274" spans="1:6" ht="45">
      <c r="A4274" s="66">
        <v>4509</v>
      </c>
      <c r="B4274" s="43" t="s">
        <v>20674</v>
      </c>
      <c r="C4274" s="66" t="s">
        <v>4054</v>
      </c>
      <c r="D4274" s="66" t="s">
        <v>2496</v>
      </c>
      <c r="E4274" s="66" t="s">
        <v>13690</v>
      </c>
      <c r="F4274" s="307"/>
    </row>
    <row r="4275" spans="1:6" ht="45">
      <c r="A4275" s="66">
        <v>6194</v>
      </c>
      <c r="B4275" s="43" t="s">
        <v>20675</v>
      </c>
      <c r="C4275" s="66" t="s">
        <v>4054</v>
      </c>
      <c r="D4275" s="66" t="s">
        <v>2496</v>
      </c>
      <c r="E4275" s="66" t="s">
        <v>13694</v>
      </c>
      <c r="F4275" s="306"/>
    </row>
    <row r="4276" spans="1:6" ht="45">
      <c r="A4276" s="66">
        <v>6193</v>
      </c>
      <c r="B4276" s="43" t="s">
        <v>20676</v>
      </c>
      <c r="C4276" s="66" t="s">
        <v>4054</v>
      </c>
      <c r="D4276" s="66" t="s">
        <v>2496</v>
      </c>
      <c r="E4276" s="66" t="s">
        <v>10161</v>
      </c>
      <c r="F4276" s="307"/>
    </row>
    <row r="4277" spans="1:6" ht="45">
      <c r="A4277" s="66">
        <v>10567</v>
      </c>
      <c r="B4277" s="43" t="s">
        <v>20677</v>
      </c>
      <c r="C4277" s="66" t="s">
        <v>4054</v>
      </c>
      <c r="D4277" s="66" t="s">
        <v>2496</v>
      </c>
      <c r="E4277" s="66" t="s">
        <v>16840</v>
      </c>
      <c r="F4277" s="306"/>
    </row>
    <row r="4278" spans="1:6" ht="45">
      <c r="A4278" s="66">
        <v>6212</v>
      </c>
      <c r="B4278" s="43" t="s">
        <v>20678</v>
      </c>
      <c r="C4278" s="66" t="s">
        <v>4054</v>
      </c>
      <c r="D4278" s="66" t="s">
        <v>4049</v>
      </c>
      <c r="E4278" s="66" t="s">
        <v>8384</v>
      </c>
      <c r="F4278" s="307"/>
    </row>
    <row r="4279" spans="1:6" ht="45">
      <c r="A4279" s="66">
        <v>6188</v>
      </c>
      <c r="B4279" s="43" t="s">
        <v>20678</v>
      </c>
      <c r="C4279" s="66" t="s">
        <v>4051</v>
      </c>
      <c r="D4279" s="66" t="s">
        <v>2496</v>
      </c>
      <c r="E4279" s="66" t="s">
        <v>13995</v>
      </c>
      <c r="F4279" s="306"/>
    </row>
    <row r="4280" spans="1:6" ht="45">
      <c r="A4280" s="66">
        <v>6189</v>
      </c>
      <c r="B4280" s="43" t="s">
        <v>20679</v>
      </c>
      <c r="C4280" s="66" t="s">
        <v>4054</v>
      </c>
      <c r="D4280" s="66" t="s">
        <v>2496</v>
      </c>
      <c r="E4280" s="66" t="s">
        <v>29610</v>
      </c>
      <c r="F4280" s="307"/>
    </row>
    <row r="4281" spans="1:6" ht="30">
      <c r="A4281" s="66">
        <v>6214</v>
      </c>
      <c r="B4281" s="43" t="s">
        <v>20680</v>
      </c>
      <c r="C4281" s="66" t="s">
        <v>4051</v>
      </c>
      <c r="D4281" s="66" t="s">
        <v>2496</v>
      </c>
      <c r="E4281" s="66" t="s">
        <v>30448</v>
      </c>
      <c r="F4281" s="306"/>
    </row>
    <row r="4282" spans="1:6" ht="45">
      <c r="A4282" s="66">
        <v>36153</v>
      </c>
      <c r="B4282" s="43" t="s">
        <v>20681</v>
      </c>
      <c r="C4282" s="66" t="s">
        <v>4050</v>
      </c>
      <c r="D4282" s="66" t="s">
        <v>2496</v>
      </c>
      <c r="E4282" s="66" t="s">
        <v>30449</v>
      </c>
      <c r="F4282" s="307"/>
    </row>
    <row r="4283" spans="1:6" ht="30">
      <c r="A4283" s="66">
        <v>10740</v>
      </c>
      <c r="B4283" s="43" t="s">
        <v>20682</v>
      </c>
      <c r="C4283" s="66" t="s">
        <v>4050</v>
      </c>
      <c r="D4283" s="66" t="s">
        <v>4052</v>
      </c>
      <c r="E4283" s="66" t="s">
        <v>30450</v>
      </c>
      <c r="F4283" s="306"/>
    </row>
    <row r="4284" spans="1:6" ht="30">
      <c r="A4284" s="66">
        <v>13914</v>
      </c>
      <c r="B4284" s="43" t="s">
        <v>20683</v>
      </c>
      <c r="C4284" s="66" t="s">
        <v>4050</v>
      </c>
      <c r="D4284" s="66" t="s">
        <v>4052</v>
      </c>
      <c r="E4284" s="66" t="s">
        <v>30451</v>
      </c>
      <c r="F4284" s="307"/>
    </row>
    <row r="4285" spans="1:6" ht="30">
      <c r="A4285" s="66">
        <v>10742</v>
      </c>
      <c r="B4285" s="43" t="s">
        <v>20684</v>
      </c>
      <c r="C4285" s="66" t="s">
        <v>4050</v>
      </c>
      <c r="D4285" s="66" t="s">
        <v>4052</v>
      </c>
      <c r="E4285" s="66" t="s">
        <v>30452</v>
      </c>
      <c r="F4285" s="306"/>
    </row>
    <row r="4286" spans="1:6" ht="30">
      <c r="A4286" s="66">
        <v>38465</v>
      </c>
      <c r="B4286" s="43" t="s">
        <v>20685</v>
      </c>
      <c r="C4286" s="66" t="s">
        <v>4050</v>
      </c>
      <c r="D4286" s="66" t="s">
        <v>2496</v>
      </c>
      <c r="E4286" s="66" t="s">
        <v>13820</v>
      </c>
      <c r="F4286" s="307"/>
    </row>
    <row r="4287" spans="1:6">
      <c r="A4287" s="66">
        <v>7543</v>
      </c>
      <c r="B4287" s="43" t="s">
        <v>20686</v>
      </c>
      <c r="C4287" s="66" t="s">
        <v>4050</v>
      </c>
      <c r="D4287" s="66" t="s">
        <v>2496</v>
      </c>
      <c r="E4287" s="66" t="s">
        <v>10141</v>
      </c>
      <c r="F4287" s="306"/>
    </row>
    <row r="4288" spans="1:6" ht="30">
      <c r="A4288" s="66">
        <v>13255</v>
      </c>
      <c r="B4288" s="43" t="s">
        <v>20687</v>
      </c>
      <c r="C4288" s="66" t="s">
        <v>4050</v>
      </c>
      <c r="D4288" s="66" t="s">
        <v>2496</v>
      </c>
      <c r="E4288" s="66" t="s">
        <v>30453</v>
      </c>
      <c r="F4288" s="307"/>
    </row>
    <row r="4289" spans="1:6" ht="30">
      <c r="A4289" s="66">
        <v>39352</v>
      </c>
      <c r="B4289" s="43" t="s">
        <v>20688</v>
      </c>
      <c r="C4289" s="66" t="s">
        <v>4050</v>
      </c>
      <c r="D4289" s="66" t="s">
        <v>2496</v>
      </c>
      <c r="E4289" s="66" t="s">
        <v>23348</v>
      </c>
      <c r="F4289" s="306"/>
    </row>
    <row r="4290" spans="1:6" ht="30">
      <c r="A4290" s="66">
        <v>39346</v>
      </c>
      <c r="B4290" s="43" t="s">
        <v>20689</v>
      </c>
      <c r="C4290" s="66" t="s">
        <v>4050</v>
      </c>
      <c r="D4290" s="66" t="s">
        <v>2496</v>
      </c>
      <c r="E4290" s="66" t="s">
        <v>23348</v>
      </c>
      <c r="F4290" s="307"/>
    </row>
    <row r="4291" spans="1:6" ht="30">
      <c r="A4291" s="66">
        <v>39350</v>
      </c>
      <c r="B4291" s="43" t="s">
        <v>20690</v>
      </c>
      <c r="C4291" s="66" t="s">
        <v>4050</v>
      </c>
      <c r="D4291" s="66" t="s">
        <v>2496</v>
      </c>
      <c r="E4291" s="66" t="s">
        <v>13752</v>
      </c>
      <c r="F4291" s="306"/>
    </row>
    <row r="4292" spans="1:6" ht="30">
      <c r="A4292" s="66">
        <v>39351</v>
      </c>
      <c r="B4292" s="43" t="s">
        <v>20691</v>
      </c>
      <c r="C4292" s="66" t="s">
        <v>4050</v>
      </c>
      <c r="D4292" s="66" t="s">
        <v>2496</v>
      </c>
      <c r="E4292" s="66" t="s">
        <v>10956</v>
      </c>
      <c r="F4292" s="307"/>
    </row>
    <row r="4293" spans="1:6" ht="30">
      <c r="A4293" s="66">
        <v>38952</v>
      </c>
      <c r="B4293" s="43" t="s">
        <v>20693</v>
      </c>
      <c r="C4293" s="66" t="s">
        <v>4050</v>
      </c>
      <c r="D4293" s="66" t="s">
        <v>4052</v>
      </c>
      <c r="E4293" s="66" t="s">
        <v>13817</v>
      </c>
      <c r="F4293" s="306"/>
    </row>
    <row r="4294" spans="1:6" ht="30">
      <c r="A4294" s="66">
        <v>38953</v>
      </c>
      <c r="B4294" s="43" t="s">
        <v>20694</v>
      </c>
      <c r="C4294" s="66" t="s">
        <v>4050</v>
      </c>
      <c r="D4294" s="66" t="s">
        <v>4052</v>
      </c>
      <c r="E4294" s="66" t="s">
        <v>13695</v>
      </c>
      <c r="F4294" s="307"/>
    </row>
    <row r="4295" spans="1:6" ht="30">
      <c r="A4295" s="66">
        <v>38835</v>
      </c>
      <c r="B4295" s="43" t="s">
        <v>20695</v>
      </c>
      <c r="C4295" s="66" t="s">
        <v>4050</v>
      </c>
      <c r="D4295" s="66" t="s">
        <v>4052</v>
      </c>
      <c r="E4295" s="66" t="s">
        <v>30454</v>
      </c>
      <c r="F4295" s="306"/>
    </row>
    <row r="4296" spans="1:6" ht="30">
      <c r="A4296" s="66">
        <v>38837</v>
      </c>
      <c r="B4296" s="43" t="s">
        <v>20696</v>
      </c>
      <c r="C4296" s="66" t="s">
        <v>4050</v>
      </c>
      <c r="D4296" s="66" t="s">
        <v>4052</v>
      </c>
      <c r="E4296" s="66" t="s">
        <v>23663</v>
      </c>
      <c r="F4296" s="307"/>
    </row>
    <row r="4297" spans="1:6" ht="30">
      <c r="A4297" s="66">
        <v>38836</v>
      </c>
      <c r="B4297" s="43" t="s">
        <v>20697</v>
      </c>
      <c r="C4297" s="66" t="s">
        <v>4050</v>
      </c>
      <c r="D4297" s="66" t="s">
        <v>4052</v>
      </c>
      <c r="E4297" s="66" t="s">
        <v>13289</v>
      </c>
      <c r="F4297" s="306"/>
    </row>
    <row r="4298" spans="1:6" ht="45">
      <c r="A4298" s="66">
        <v>2666</v>
      </c>
      <c r="B4298" s="43" t="s">
        <v>20698</v>
      </c>
      <c r="C4298" s="66" t="s">
        <v>4050</v>
      </c>
      <c r="D4298" s="66" t="s">
        <v>4052</v>
      </c>
      <c r="E4298" s="66" t="s">
        <v>13782</v>
      </c>
      <c r="F4298" s="307"/>
    </row>
    <row r="4299" spans="1:6" ht="45">
      <c r="A4299" s="66">
        <v>2668</v>
      </c>
      <c r="B4299" s="43" t="s">
        <v>20699</v>
      </c>
      <c r="C4299" s="66" t="s">
        <v>4050</v>
      </c>
      <c r="D4299" s="66" t="s">
        <v>4052</v>
      </c>
      <c r="E4299" s="66" t="s">
        <v>24653</v>
      </c>
      <c r="F4299" s="306"/>
    </row>
    <row r="4300" spans="1:6" ht="45">
      <c r="A4300" s="66">
        <v>2664</v>
      </c>
      <c r="B4300" s="43" t="s">
        <v>20700</v>
      </c>
      <c r="C4300" s="66" t="s">
        <v>4050</v>
      </c>
      <c r="D4300" s="66" t="s">
        <v>4052</v>
      </c>
      <c r="E4300" s="66" t="s">
        <v>8623</v>
      </c>
      <c r="F4300" s="307"/>
    </row>
    <row r="4301" spans="1:6" ht="45">
      <c r="A4301" s="66">
        <v>2662</v>
      </c>
      <c r="B4301" s="43" t="s">
        <v>20701</v>
      </c>
      <c r="C4301" s="66" t="s">
        <v>4050</v>
      </c>
      <c r="D4301" s="66" t="s">
        <v>4052</v>
      </c>
      <c r="E4301" s="66" t="s">
        <v>30455</v>
      </c>
      <c r="F4301" s="306"/>
    </row>
    <row r="4302" spans="1:6" ht="45">
      <c r="A4302" s="66">
        <v>20964</v>
      </c>
      <c r="B4302" s="43" t="s">
        <v>20702</v>
      </c>
      <c r="C4302" s="66" t="s">
        <v>4050</v>
      </c>
      <c r="D4302" s="66" t="s">
        <v>2496</v>
      </c>
      <c r="E4302" s="66" t="s">
        <v>25333</v>
      </c>
      <c r="F4302" s="307"/>
    </row>
    <row r="4303" spans="1:6" ht="45">
      <c r="A4303" s="66">
        <v>10905</v>
      </c>
      <c r="B4303" s="43" t="s">
        <v>20703</v>
      </c>
      <c r="C4303" s="66" t="s">
        <v>4050</v>
      </c>
      <c r="D4303" s="66" t="s">
        <v>2496</v>
      </c>
      <c r="E4303" s="66" t="s">
        <v>30456</v>
      </c>
      <c r="F4303" s="306"/>
    </row>
    <row r="4304" spans="1:6" ht="45">
      <c r="A4304" s="66">
        <v>42703</v>
      </c>
      <c r="B4304" s="43" t="s">
        <v>22820</v>
      </c>
      <c r="C4304" s="66" t="s">
        <v>4050</v>
      </c>
      <c r="D4304" s="66" t="s">
        <v>4052</v>
      </c>
      <c r="E4304" s="66" t="s">
        <v>30457</v>
      </c>
      <c r="F4304" s="307"/>
    </row>
    <row r="4305" spans="1:6" ht="45">
      <c r="A4305" s="66">
        <v>42704</v>
      </c>
      <c r="B4305" s="43" t="s">
        <v>22821</v>
      </c>
      <c r="C4305" s="66" t="s">
        <v>4050</v>
      </c>
      <c r="D4305" s="66" t="s">
        <v>4052</v>
      </c>
      <c r="E4305" s="66" t="s">
        <v>30458</v>
      </c>
      <c r="F4305" s="306"/>
    </row>
    <row r="4306" spans="1:6" ht="45">
      <c r="A4306" s="66">
        <v>42705</v>
      </c>
      <c r="B4306" s="43" t="s">
        <v>22822</v>
      </c>
      <c r="C4306" s="66" t="s">
        <v>4050</v>
      </c>
      <c r="D4306" s="66" t="s">
        <v>4052</v>
      </c>
      <c r="E4306" s="66" t="s">
        <v>30459</v>
      </c>
      <c r="F4306" s="307"/>
    </row>
    <row r="4307" spans="1:6" ht="45">
      <c r="A4307" s="66">
        <v>42706</v>
      </c>
      <c r="B4307" s="43" t="s">
        <v>22823</v>
      </c>
      <c r="C4307" s="66" t="s">
        <v>4050</v>
      </c>
      <c r="D4307" s="66" t="s">
        <v>4052</v>
      </c>
      <c r="E4307" s="66" t="s">
        <v>30460</v>
      </c>
      <c r="F4307" s="306"/>
    </row>
    <row r="4308" spans="1:6" ht="30">
      <c r="A4308" s="66">
        <v>11289</v>
      </c>
      <c r="B4308" s="43" t="s">
        <v>20705</v>
      </c>
      <c r="C4308" s="66" t="s">
        <v>4050</v>
      </c>
      <c r="D4308" s="66" t="s">
        <v>4052</v>
      </c>
      <c r="E4308" s="66" t="s">
        <v>28408</v>
      </c>
      <c r="F4308" s="307"/>
    </row>
    <row r="4309" spans="1:6" ht="45">
      <c r="A4309" s="66">
        <v>11241</v>
      </c>
      <c r="B4309" s="43" t="s">
        <v>20706</v>
      </c>
      <c r="C4309" s="66" t="s">
        <v>4050</v>
      </c>
      <c r="D4309" s="66" t="s">
        <v>4052</v>
      </c>
      <c r="E4309" s="66" t="s">
        <v>30461</v>
      </c>
      <c r="F4309" s="306"/>
    </row>
    <row r="4310" spans="1:6" ht="45">
      <c r="A4310" s="66">
        <v>11301</v>
      </c>
      <c r="B4310" s="43" t="s">
        <v>20707</v>
      </c>
      <c r="C4310" s="66" t="s">
        <v>4050</v>
      </c>
      <c r="D4310" s="66" t="s">
        <v>4052</v>
      </c>
      <c r="E4310" s="66" t="s">
        <v>30462</v>
      </c>
      <c r="F4310" s="307"/>
    </row>
    <row r="4311" spans="1:6" ht="45">
      <c r="A4311" s="66">
        <v>21090</v>
      </c>
      <c r="B4311" s="43" t="s">
        <v>20708</v>
      </c>
      <c r="C4311" s="66" t="s">
        <v>4050</v>
      </c>
      <c r="D4311" s="66" t="s">
        <v>4052</v>
      </c>
      <c r="E4311" s="66" t="s">
        <v>30463</v>
      </c>
      <c r="F4311" s="306"/>
    </row>
    <row r="4312" spans="1:6" ht="45">
      <c r="A4312" s="66">
        <v>14112</v>
      </c>
      <c r="B4312" s="43" t="s">
        <v>20709</v>
      </c>
      <c r="C4312" s="66" t="s">
        <v>4050</v>
      </c>
      <c r="D4312" s="66" t="s">
        <v>4052</v>
      </c>
      <c r="E4312" s="66" t="s">
        <v>30464</v>
      </c>
      <c r="F4312" s="307"/>
    </row>
    <row r="4313" spans="1:6" ht="45">
      <c r="A4313" s="66">
        <v>11315</v>
      </c>
      <c r="B4313" s="43" t="s">
        <v>20710</v>
      </c>
      <c r="C4313" s="66" t="s">
        <v>4050</v>
      </c>
      <c r="D4313" s="66" t="s">
        <v>4052</v>
      </c>
      <c r="E4313" s="66" t="s">
        <v>30465</v>
      </c>
      <c r="F4313" s="306"/>
    </row>
    <row r="4314" spans="1:6" ht="30">
      <c r="A4314" s="66">
        <v>11292</v>
      </c>
      <c r="B4314" s="43" t="s">
        <v>20711</v>
      </c>
      <c r="C4314" s="66" t="s">
        <v>4050</v>
      </c>
      <c r="D4314" s="66" t="s">
        <v>4052</v>
      </c>
      <c r="E4314" s="66" t="s">
        <v>30466</v>
      </c>
      <c r="F4314" s="307"/>
    </row>
    <row r="4315" spans="1:6" ht="45">
      <c r="A4315" s="66">
        <v>21071</v>
      </c>
      <c r="B4315" s="43" t="s">
        <v>20712</v>
      </c>
      <c r="C4315" s="66" t="s">
        <v>4050</v>
      </c>
      <c r="D4315" s="66" t="s">
        <v>4052</v>
      </c>
      <c r="E4315" s="66" t="s">
        <v>30467</v>
      </c>
      <c r="F4315" s="306"/>
    </row>
    <row r="4316" spans="1:6" ht="45">
      <c r="A4316" s="66">
        <v>11293</v>
      </c>
      <c r="B4316" s="43" t="s">
        <v>20713</v>
      </c>
      <c r="C4316" s="66" t="s">
        <v>4050</v>
      </c>
      <c r="D4316" s="66" t="s">
        <v>4052</v>
      </c>
      <c r="E4316" s="66" t="s">
        <v>30468</v>
      </c>
      <c r="F4316" s="307"/>
    </row>
    <row r="4317" spans="1:6" ht="45">
      <c r="A4317" s="66">
        <v>11316</v>
      </c>
      <c r="B4317" s="43" t="s">
        <v>20714</v>
      </c>
      <c r="C4317" s="66" t="s">
        <v>4050</v>
      </c>
      <c r="D4317" s="66" t="s">
        <v>4052</v>
      </c>
      <c r="E4317" s="66" t="s">
        <v>30469</v>
      </c>
      <c r="F4317" s="306"/>
    </row>
    <row r="4318" spans="1:6" ht="45">
      <c r="A4318" s="66">
        <v>6243</v>
      </c>
      <c r="B4318" s="43" t="s">
        <v>20715</v>
      </c>
      <c r="C4318" s="66" t="s">
        <v>4050</v>
      </c>
      <c r="D4318" s="66" t="s">
        <v>4052</v>
      </c>
      <c r="E4318" s="66" t="s">
        <v>30470</v>
      </c>
      <c r="F4318" s="307"/>
    </row>
    <row r="4319" spans="1:6" ht="45">
      <c r="A4319" s="66">
        <v>21079</v>
      </c>
      <c r="B4319" s="43" t="s">
        <v>20716</v>
      </c>
      <c r="C4319" s="66" t="s">
        <v>4050</v>
      </c>
      <c r="D4319" s="66" t="s">
        <v>4052</v>
      </c>
      <c r="E4319" s="66" t="s">
        <v>30471</v>
      </c>
      <c r="F4319" s="306"/>
    </row>
    <row r="4320" spans="1:6" ht="45">
      <c r="A4320" s="66">
        <v>6240</v>
      </c>
      <c r="B4320" s="43" t="s">
        <v>20717</v>
      </c>
      <c r="C4320" s="66" t="s">
        <v>4050</v>
      </c>
      <c r="D4320" s="66" t="s">
        <v>4052</v>
      </c>
      <c r="E4320" s="66" t="s">
        <v>24543</v>
      </c>
      <c r="F4320" s="307"/>
    </row>
    <row r="4321" spans="1:6" ht="45">
      <c r="A4321" s="66">
        <v>11296</v>
      </c>
      <c r="B4321" s="43" t="s">
        <v>20718</v>
      </c>
      <c r="C4321" s="66" t="s">
        <v>4050</v>
      </c>
      <c r="D4321" s="66" t="s">
        <v>4052</v>
      </c>
      <c r="E4321" s="66" t="s">
        <v>30472</v>
      </c>
      <c r="F4321" s="306"/>
    </row>
    <row r="4322" spans="1:6" ht="30">
      <c r="A4322" s="66">
        <v>11299</v>
      </c>
      <c r="B4322" s="43" t="s">
        <v>20719</v>
      </c>
      <c r="C4322" s="66" t="s">
        <v>4050</v>
      </c>
      <c r="D4322" s="66" t="s">
        <v>4052</v>
      </c>
      <c r="E4322" s="66" t="s">
        <v>30473</v>
      </c>
      <c r="F4322" s="307"/>
    </row>
    <row r="4323" spans="1:6" ht="45">
      <c r="A4323" s="66">
        <v>11066</v>
      </c>
      <c r="B4323" s="43" t="s">
        <v>20720</v>
      </c>
      <c r="C4323" s="66" t="s">
        <v>4050</v>
      </c>
      <c r="D4323" s="66" t="s">
        <v>2496</v>
      </c>
      <c r="E4323" s="66" t="s">
        <v>10811</v>
      </c>
      <c r="F4323" s="306"/>
    </row>
    <row r="4324" spans="1:6" ht="45">
      <c r="A4324" s="66">
        <v>11065</v>
      </c>
      <c r="B4324" s="43" t="s">
        <v>20721</v>
      </c>
      <c r="C4324" s="66" t="s">
        <v>4050</v>
      </c>
      <c r="D4324" s="66" t="s">
        <v>2496</v>
      </c>
      <c r="E4324" s="66" t="s">
        <v>23662</v>
      </c>
      <c r="F4324" s="307"/>
    </row>
    <row r="4325" spans="1:6" ht="30">
      <c r="A4325" s="66">
        <v>11688</v>
      </c>
      <c r="B4325" s="43" t="s">
        <v>20722</v>
      </c>
      <c r="C4325" s="66" t="s">
        <v>4050</v>
      </c>
      <c r="D4325" s="66" t="s">
        <v>2496</v>
      </c>
      <c r="E4325" s="66" t="s">
        <v>30474</v>
      </c>
      <c r="F4325" s="306"/>
    </row>
    <row r="4326" spans="1:6" ht="90">
      <c r="A4326" s="66">
        <v>37736</v>
      </c>
      <c r="B4326" s="43" t="s">
        <v>20723</v>
      </c>
      <c r="C4326" s="66" t="s">
        <v>4050</v>
      </c>
      <c r="D4326" s="66" t="s">
        <v>4052</v>
      </c>
      <c r="E4326" s="66" t="s">
        <v>24028</v>
      </c>
      <c r="F4326" s="307"/>
    </row>
    <row r="4327" spans="1:6" ht="45">
      <c r="A4327" s="66">
        <v>37739</v>
      </c>
      <c r="B4327" s="43" t="s">
        <v>20724</v>
      </c>
      <c r="C4327" s="66" t="s">
        <v>4050</v>
      </c>
      <c r="D4327" s="66" t="s">
        <v>4052</v>
      </c>
      <c r="E4327" s="66" t="s">
        <v>24029</v>
      </c>
      <c r="F4327" s="306"/>
    </row>
    <row r="4328" spans="1:6" ht="45">
      <c r="A4328" s="66">
        <v>37740</v>
      </c>
      <c r="B4328" s="43" t="s">
        <v>20725</v>
      </c>
      <c r="C4328" s="66" t="s">
        <v>4050</v>
      </c>
      <c r="D4328" s="66" t="s">
        <v>4052</v>
      </c>
      <c r="E4328" s="66" t="s">
        <v>24030</v>
      </c>
      <c r="F4328" s="307"/>
    </row>
    <row r="4329" spans="1:6" ht="45">
      <c r="A4329" s="66">
        <v>37738</v>
      </c>
      <c r="B4329" s="43" t="s">
        <v>20726</v>
      </c>
      <c r="C4329" s="66" t="s">
        <v>4050</v>
      </c>
      <c r="D4329" s="66" t="s">
        <v>4052</v>
      </c>
      <c r="E4329" s="66" t="s">
        <v>24031</v>
      </c>
      <c r="F4329" s="306"/>
    </row>
    <row r="4330" spans="1:6" ht="45">
      <c r="A4330" s="66">
        <v>37737</v>
      </c>
      <c r="B4330" s="43" t="s">
        <v>20727</v>
      </c>
      <c r="C4330" s="66" t="s">
        <v>4050</v>
      </c>
      <c r="D4330" s="66" t="s">
        <v>4052</v>
      </c>
      <c r="E4330" s="66" t="s">
        <v>24032</v>
      </c>
      <c r="F4330" s="307"/>
    </row>
    <row r="4331" spans="1:6" ht="30">
      <c r="A4331" s="66">
        <v>25014</v>
      </c>
      <c r="B4331" s="43" t="s">
        <v>20728</v>
      </c>
      <c r="C4331" s="66" t="s">
        <v>4050</v>
      </c>
      <c r="D4331" s="66" t="s">
        <v>4052</v>
      </c>
      <c r="E4331" s="66" t="s">
        <v>24033</v>
      </c>
      <c r="F4331" s="306"/>
    </row>
    <row r="4332" spans="1:6" ht="30">
      <c r="A4332" s="66">
        <v>25013</v>
      </c>
      <c r="B4332" s="43" t="s">
        <v>20729</v>
      </c>
      <c r="C4332" s="66" t="s">
        <v>4050</v>
      </c>
      <c r="D4332" s="66" t="s">
        <v>4052</v>
      </c>
      <c r="E4332" s="66" t="s">
        <v>24034</v>
      </c>
      <c r="F4332" s="307"/>
    </row>
    <row r="4333" spans="1:6" ht="30">
      <c r="A4333" s="66">
        <v>14405</v>
      </c>
      <c r="B4333" s="43" t="s">
        <v>20730</v>
      </c>
      <c r="C4333" s="66" t="s">
        <v>4050</v>
      </c>
      <c r="D4333" s="66" t="s">
        <v>4052</v>
      </c>
      <c r="E4333" s="66" t="s">
        <v>24035</v>
      </c>
      <c r="F4333" s="306"/>
    </row>
    <row r="4334" spans="1:6" ht="30">
      <c r="A4334" s="66">
        <v>36790</v>
      </c>
      <c r="B4334" s="43" t="s">
        <v>20731</v>
      </c>
      <c r="C4334" s="66" t="s">
        <v>4050</v>
      </c>
      <c r="D4334" s="66" t="s">
        <v>2496</v>
      </c>
      <c r="E4334" s="66" t="s">
        <v>30475</v>
      </c>
      <c r="F4334" s="307"/>
    </row>
    <row r="4335" spans="1:6">
      <c r="A4335" s="66">
        <v>20271</v>
      </c>
      <c r="B4335" s="43" t="s">
        <v>20732</v>
      </c>
      <c r="C4335" s="66" t="s">
        <v>4050</v>
      </c>
      <c r="D4335" s="66" t="s">
        <v>2496</v>
      </c>
      <c r="E4335" s="66" t="s">
        <v>30476</v>
      </c>
      <c r="F4335" s="306"/>
    </row>
    <row r="4336" spans="1:6">
      <c r="A4336" s="66">
        <v>10423</v>
      </c>
      <c r="B4336" s="43" t="s">
        <v>20733</v>
      </c>
      <c r="C4336" s="66" t="s">
        <v>4050</v>
      </c>
      <c r="D4336" s="66" t="s">
        <v>2496</v>
      </c>
      <c r="E4336" s="66" t="s">
        <v>30477</v>
      </c>
      <c r="F4336" s="307"/>
    </row>
    <row r="4337" spans="1:6" ht="45">
      <c r="A4337" s="66">
        <v>37589</v>
      </c>
      <c r="B4337" s="43" t="s">
        <v>20734</v>
      </c>
      <c r="C4337" s="66" t="s">
        <v>4050</v>
      </c>
      <c r="D4337" s="66" t="s">
        <v>2496</v>
      </c>
      <c r="E4337" s="66" t="s">
        <v>30478</v>
      </c>
      <c r="F4337" s="306"/>
    </row>
    <row r="4338" spans="1:6" ht="45">
      <c r="A4338" s="66">
        <v>11690</v>
      </c>
      <c r="B4338" s="43" t="s">
        <v>20735</v>
      </c>
      <c r="C4338" s="66" t="s">
        <v>4050</v>
      </c>
      <c r="D4338" s="66" t="s">
        <v>2496</v>
      </c>
      <c r="E4338" s="66" t="s">
        <v>30479</v>
      </c>
      <c r="F4338" s="307"/>
    </row>
    <row r="4339" spans="1:6" ht="30">
      <c r="A4339" s="66">
        <v>20234</v>
      </c>
      <c r="B4339" s="43" t="s">
        <v>20736</v>
      </c>
      <c r="C4339" s="66" t="s">
        <v>4050</v>
      </c>
      <c r="D4339" s="66" t="s">
        <v>2496</v>
      </c>
      <c r="E4339" s="66" t="s">
        <v>30480</v>
      </c>
      <c r="F4339" s="306"/>
    </row>
    <row r="4340" spans="1:6">
      <c r="A4340" s="66">
        <v>4763</v>
      </c>
      <c r="B4340" s="43" t="s">
        <v>20737</v>
      </c>
      <c r="C4340" s="66" t="s">
        <v>4048</v>
      </c>
      <c r="D4340" s="66" t="s">
        <v>2496</v>
      </c>
      <c r="E4340" s="66" t="s">
        <v>24703</v>
      </c>
      <c r="F4340" s="307"/>
    </row>
    <row r="4341" spans="1:6">
      <c r="A4341" s="66">
        <v>41070</v>
      </c>
      <c r="B4341" s="43" t="s">
        <v>20738</v>
      </c>
      <c r="C4341" s="66" t="s">
        <v>4059</v>
      </c>
      <c r="D4341" s="66" t="s">
        <v>2496</v>
      </c>
      <c r="E4341" s="66" t="s">
        <v>30481</v>
      </c>
      <c r="F4341" s="306"/>
    </row>
    <row r="4342" spans="1:6" ht="30">
      <c r="A4342" s="66">
        <v>14583</v>
      </c>
      <c r="B4342" s="43" t="s">
        <v>20739</v>
      </c>
      <c r="C4342" s="66" t="s">
        <v>4053</v>
      </c>
      <c r="D4342" s="66" t="s">
        <v>2496</v>
      </c>
      <c r="E4342" s="66" t="s">
        <v>8023</v>
      </c>
      <c r="F4342" s="307"/>
    </row>
    <row r="4343" spans="1:6" ht="30">
      <c r="A4343" s="66">
        <v>11457</v>
      </c>
      <c r="B4343" s="43" t="s">
        <v>20740</v>
      </c>
      <c r="C4343" s="66" t="s">
        <v>4050</v>
      </c>
      <c r="D4343" s="66" t="s">
        <v>2496</v>
      </c>
      <c r="E4343" s="66" t="s">
        <v>27511</v>
      </c>
      <c r="F4343" s="306"/>
    </row>
    <row r="4344" spans="1:6" ht="30">
      <c r="A4344" s="66">
        <v>21121</v>
      </c>
      <c r="B4344" s="43" t="s">
        <v>20741</v>
      </c>
      <c r="C4344" s="66" t="s">
        <v>4050</v>
      </c>
      <c r="D4344" s="66" t="s">
        <v>2496</v>
      </c>
      <c r="E4344" s="66" t="s">
        <v>7747</v>
      </c>
      <c r="F4344" s="307"/>
    </row>
    <row r="4345" spans="1:6" ht="30">
      <c r="A4345" s="66">
        <v>38010</v>
      </c>
      <c r="B4345" s="43" t="s">
        <v>20742</v>
      </c>
      <c r="C4345" s="66" t="s">
        <v>4050</v>
      </c>
      <c r="D4345" s="66" t="s">
        <v>2496</v>
      </c>
      <c r="E4345" s="66" t="s">
        <v>10944</v>
      </c>
      <c r="F4345" s="306"/>
    </row>
    <row r="4346" spans="1:6" ht="30">
      <c r="A4346" s="66">
        <v>38011</v>
      </c>
      <c r="B4346" s="43" t="s">
        <v>20743</v>
      </c>
      <c r="C4346" s="66" t="s">
        <v>4050</v>
      </c>
      <c r="D4346" s="66" t="s">
        <v>2496</v>
      </c>
      <c r="E4346" s="66" t="s">
        <v>12048</v>
      </c>
      <c r="F4346" s="307"/>
    </row>
    <row r="4347" spans="1:6" ht="30">
      <c r="A4347" s="66">
        <v>38012</v>
      </c>
      <c r="B4347" s="43" t="s">
        <v>20744</v>
      </c>
      <c r="C4347" s="66" t="s">
        <v>4050</v>
      </c>
      <c r="D4347" s="66" t="s">
        <v>2496</v>
      </c>
      <c r="E4347" s="66" t="s">
        <v>27517</v>
      </c>
      <c r="F4347" s="306"/>
    </row>
    <row r="4348" spans="1:6" ht="30">
      <c r="A4348" s="66">
        <v>38013</v>
      </c>
      <c r="B4348" s="43" t="s">
        <v>20745</v>
      </c>
      <c r="C4348" s="66" t="s">
        <v>4050</v>
      </c>
      <c r="D4348" s="66" t="s">
        <v>2496</v>
      </c>
      <c r="E4348" s="66" t="s">
        <v>29508</v>
      </c>
      <c r="F4348" s="307"/>
    </row>
    <row r="4349" spans="1:6" ht="30">
      <c r="A4349" s="66">
        <v>38014</v>
      </c>
      <c r="B4349" s="43" t="s">
        <v>20746</v>
      </c>
      <c r="C4349" s="66" t="s">
        <v>4050</v>
      </c>
      <c r="D4349" s="66" t="s">
        <v>2496</v>
      </c>
      <c r="E4349" s="66" t="s">
        <v>30482</v>
      </c>
      <c r="F4349" s="306"/>
    </row>
    <row r="4350" spans="1:6" ht="30">
      <c r="A4350" s="66">
        <v>38015</v>
      </c>
      <c r="B4350" s="43" t="s">
        <v>20747</v>
      </c>
      <c r="C4350" s="66" t="s">
        <v>4050</v>
      </c>
      <c r="D4350" s="66" t="s">
        <v>2496</v>
      </c>
      <c r="E4350" s="66" t="s">
        <v>30483</v>
      </c>
      <c r="F4350" s="307"/>
    </row>
    <row r="4351" spans="1:6" ht="30">
      <c r="A4351" s="66">
        <v>38016</v>
      </c>
      <c r="B4351" s="43" t="s">
        <v>20748</v>
      </c>
      <c r="C4351" s="66" t="s">
        <v>4050</v>
      </c>
      <c r="D4351" s="66" t="s">
        <v>2496</v>
      </c>
      <c r="E4351" s="66" t="s">
        <v>30484</v>
      </c>
      <c r="F4351" s="306"/>
    </row>
    <row r="4352" spans="1:6" ht="30">
      <c r="A4352" s="66">
        <v>12741</v>
      </c>
      <c r="B4352" s="43" t="s">
        <v>20749</v>
      </c>
      <c r="C4352" s="66" t="s">
        <v>4050</v>
      </c>
      <c r="D4352" s="66" t="s">
        <v>4052</v>
      </c>
      <c r="E4352" s="66" t="s">
        <v>30485</v>
      </c>
      <c r="F4352" s="307"/>
    </row>
    <row r="4353" spans="1:6" ht="30">
      <c r="A4353" s="66">
        <v>12733</v>
      </c>
      <c r="B4353" s="43" t="s">
        <v>20750</v>
      </c>
      <c r="C4353" s="66" t="s">
        <v>4050</v>
      </c>
      <c r="D4353" s="66" t="s">
        <v>4052</v>
      </c>
      <c r="E4353" s="66" t="s">
        <v>22592</v>
      </c>
      <c r="F4353" s="306"/>
    </row>
    <row r="4354" spans="1:6" ht="30">
      <c r="A4354" s="66">
        <v>12734</v>
      </c>
      <c r="B4354" s="43" t="s">
        <v>20751</v>
      </c>
      <c r="C4354" s="66" t="s">
        <v>4050</v>
      </c>
      <c r="D4354" s="66" t="s">
        <v>4052</v>
      </c>
      <c r="E4354" s="66" t="s">
        <v>7724</v>
      </c>
      <c r="F4354" s="307"/>
    </row>
    <row r="4355" spans="1:6" ht="30">
      <c r="A4355" s="66">
        <v>12735</v>
      </c>
      <c r="B4355" s="43" t="s">
        <v>20752</v>
      </c>
      <c r="C4355" s="66" t="s">
        <v>4050</v>
      </c>
      <c r="D4355" s="66" t="s">
        <v>4052</v>
      </c>
      <c r="E4355" s="66" t="s">
        <v>13846</v>
      </c>
      <c r="F4355" s="306"/>
    </row>
    <row r="4356" spans="1:6" ht="30">
      <c r="A4356" s="66">
        <v>12736</v>
      </c>
      <c r="B4356" s="43" t="s">
        <v>20753</v>
      </c>
      <c r="C4356" s="66" t="s">
        <v>4050</v>
      </c>
      <c r="D4356" s="66" t="s">
        <v>4052</v>
      </c>
      <c r="E4356" s="66" t="s">
        <v>27319</v>
      </c>
      <c r="F4356" s="307"/>
    </row>
    <row r="4357" spans="1:6" ht="30">
      <c r="A4357" s="66">
        <v>12737</v>
      </c>
      <c r="B4357" s="43" t="s">
        <v>20754</v>
      </c>
      <c r="C4357" s="66" t="s">
        <v>4050</v>
      </c>
      <c r="D4357" s="66" t="s">
        <v>4052</v>
      </c>
      <c r="E4357" s="66" t="s">
        <v>30486</v>
      </c>
      <c r="F4357" s="306"/>
    </row>
    <row r="4358" spans="1:6" ht="30">
      <c r="A4358" s="66">
        <v>12738</v>
      </c>
      <c r="B4358" s="43" t="s">
        <v>20755</v>
      </c>
      <c r="C4358" s="66" t="s">
        <v>4050</v>
      </c>
      <c r="D4358" s="66" t="s">
        <v>4052</v>
      </c>
      <c r="E4358" s="66" t="s">
        <v>30487</v>
      </c>
      <c r="F4358" s="307"/>
    </row>
    <row r="4359" spans="1:6" ht="30">
      <c r="A4359" s="66">
        <v>12739</v>
      </c>
      <c r="B4359" s="43" t="s">
        <v>20756</v>
      </c>
      <c r="C4359" s="66" t="s">
        <v>4050</v>
      </c>
      <c r="D4359" s="66" t="s">
        <v>4052</v>
      </c>
      <c r="E4359" s="66" t="s">
        <v>30488</v>
      </c>
      <c r="F4359" s="306"/>
    </row>
    <row r="4360" spans="1:6" ht="30">
      <c r="A4360" s="66">
        <v>12740</v>
      </c>
      <c r="B4360" s="43" t="s">
        <v>20757</v>
      </c>
      <c r="C4360" s="66" t="s">
        <v>4050</v>
      </c>
      <c r="D4360" s="66" t="s">
        <v>4052</v>
      </c>
      <c r="E4360" s="66" t="s">
        <v>30489</v>
      </c>
      <c r="F4360" s="307"/>
    </row>
    <row r="4361" spans="1:6">
      <c r="A4361" s="66">
        <v>6297</v>
      </c>
      <c r="B4361" s="43" t="s">
        <v>20758</v>
      </c>
      <c r="C4361" s="66" t="s">
        <v>4050</v>
      </c>
      <c r="D4361" s="66" t="s">
        <v>2496</v>
      </c>
      <c r="E4361" s="66" t="s">
        <v>27741</v>
      </c>
      <c r="F4361" s="306"/>
    </row>
    <row r="4362" spans="1:6">
      <c r="A4362" s="66">
        <v>6296</v>
      </c>
      <c r="B4362" s="43" t="s">
        <v>20759</v>
      </c>
      <c r="C4362" s="66" t="s">
        <v>4050</v>
      </c>
      <c r="D4362" s="66" t="s">
        <v>2496</v>
      </c>
      <c r="E4362" s="66" t="s">
        <v>29470</v>
      </c>
      <c r="F4362" s="307"/>
    </row>
    <row r="4363" spans="1:6">
      <c r="A4363" s="66">
        <v>6294</v>
      </c>
      <c r="B4363" s="43" t="s">
        <v>20760</v>
      </c>
      <c r="C4363" s="66" t="s">
        <v>4050</v>
      </c>
      <c r="D4363" s="66" t="s">
        <v>2496</v>
      </c>
      <c r="E4363" s="66" t="s">
        <v>7718</v>
      </c>
      <c r="F4363" s="306"/>
    </row>
    <row r="4364" spans="1:6">
      <c r="A4364" s="66">
        <v>6323</v>
      </c>
      <c r="B4364" s="43" t="s">
        <v>20761</v>
      </c>
      <c r="C4364" s="66" t="s">
        <v>4050</v>
      </c>
      <c r="D4364" s="66" t="s">
        <v>2496</v>
      </c>
      <c r="E4364" s="66" t="s">
        <v>14133</v>
      </c>
      <c r="F4364" s="307"/>
    </row>
    <row r="4365" spans="1:6">
      <c r="A4365" s="66">
        <v>6299</v>
      </c>
      <c r="B4365" s="43" t="s">
        <v>20762</v>
      </c>
      <c r="C4365" s="66" t="s">
        <v>4050</v>
      </c>
      <c r="D4365" s="66" t="s">
        <v>2496</v>
      </c>
      <c r="E4365" s="66" t="s">
        <v>30490</v>
      </c>
      <c r="F4365" s="306"/>
    </row>
    <row r="4366" spans="1:6">
      <c r="A4366" s="66">
        <v>6298</v>
      </c>
      <c r="B4366" s="43" t="s">
        <v>20763</v>
      </c>
      <c r="C4366" s="66" t="s">
        <v>4050</v>
      </c>
      <c r="D4366" s="66" t="s">
        <v>2496</v>
      </c>
      <c r="E4366" s="66" t="s">
        <v>26982</v>
      </c>
      <c r="F4366" s="307"/>
    </row>
    <row r="4367" spans="1:6">
      <c r="A4367" s="66">
        <v>6295</v>
      </c>
      <c r="B4367" s="43" t="s">
        <v>20764</v>
      </c>
      <c r="C4367" s="66" t="s">
        <v>4050</v>
      </c>
      <c r="D4367" s="66" t="s">
        <v>2496</v>
      </c>
      <c r="E4367" s="66" t="s">
        <v>13669</v>
      </c>
      <c r="F4367" s="306"/>
    </row>
    <row r="4368" spans="1:6">
      <c r="A4368" s="66">
        <v>6322</v>
      </c>
      <c r="B4368" s="43" t="s">
        <v>20765</v>
      </c>
      <c r="C4368" s="66" t="s">
        <v>4050</v>
      </c>
      <c r="D4368" s="66" t="s">
        <v>2496</v>
      </c>
      <c r="E4368" s="66" t="s">
        <v>30491</v>
      </c>
      <c r="F4368" s="307"/>
    </row>
    <row r="4369" spans="1:6">
      <c r="A4369" s="66">
        <v>6300</v>
      </c>
      <c r="B4369" s="43" t="s">
        <v>20766</v>
      </c>
      <c r="C4369" s="66" t="s">
        <v>4050</v>
      </c>
      <c r="D4369" s="66" t="s">
        <v>2496</v>
      </c>
      <c r="E4369" s="66" t="s">
        <v>30492</v>
      </c>
      <c r="F4369" s="306"/>
    </row>
    <row r="4370" spans="1:6">
      <c r="A4370" s="66">
        <v>6321</v>
      </c>
      <c r="B4370" s="43" t="s">
        <v>20767</v>
      </c>
      <c r="C4370" s="66" t="s">
        <v>4050</v>
      </c>
      <c r="D4370" s="66" t="s">
        <v>2496</v>
      </c>
      <c r="E4370" s="66" t="s">
        <v>30493</v>
      </c>
      <c r="F4370" s="307"/>
    </row>
    <row r="4371" spans="1:6">
      <c r="A4371" s="66">
        <v>6301</v>
      </c>
      <c r="B4371" s="43" t="s">
        <v>20768</v>
      </c>
      <c r="C4371" s="66" t="s">
        <v>4050</v>
      </c>
      <c r="D4371" s="66" t="s">
        <v>2496</v>
      </c>
      <c r="E4371" s="66" t="s">
        <v>30494</v>
      </c>
      <c r="F4371" s="306"/>
    </row>
    <row r="4372" spans="1:6" ht="30">
      <c r="A4372" s="66">
        <v>7105</v>
      </c>
      <c r="B4372" s="43" t="s">
        <v>20769</v>
      </c>
      <c r="C4372" s="66" t="s">
        <v>4050</v>
      </c>
      <c r="D4372" s="66" t="s">
        <v>2496</v>
      </c>
      <c r="E4372" s="66" t="s">
        <v>24978</v>
      </c>
      <c r="F4372" s="307"/>
    </row>
    <row r="4373" spans="1:6" ht="30">
      <c r="A4373" s="66">
        <v>20183</v>
      </c>
      <c r="B4373" s="43" t="s">
        <v>20770</v>
      </c>
      <c r="C4373" s="66" t="s">
        <v>4050</v>
      </c>
      <c r="D4373" s="66" t="s">
        <v>2496</v>
      </c>
      <c r="E4373" s="66" t="s">
        <v>21755</v>
      </c>
      <c r="F4373" s="306"/>
    </row>
    <row r="4374" spans="1:6" ht="30">
      <c r="A4374" s="66">
        <v>38448</v>
      </c>
      <c r="B4374" s="43" t="s">
        <v>20771</v>
      </c>
      <c r="C4374" s="66" t="s">
        <v>4050</v>
      </c>
      <c r="D4374" s="66" t="s">
        <v>2496</v>
      </c>
      <c r="E4374" s="66" t="s">
        <v>30495</v>
      </c>
      <c r="F4374" s="307"/>
    </row>
    <row r="4375" spans="1:6" ht="30">
      <c r="A4375" s="66">
        <v>20182</v>
      </c>
      <c r="B4375" s="43" t="s">
        <v>20772</v>
      </c>
      <c r="C4375" s="66" t="s">
        <v>4050</v>
      </c>
      <c r="D4375" s="66" t="s">
        <v>2496</v>
      </c>
      <c r="E4375" s="66" t="s">
        <v>25220</v>
      </c>
      <c r="F4375" s="306"/>
    </row>
    <row r="4376" spans="1:6" ht="30">
      <c r="A4376" s="66">
        <v>7119</v>
      </c>
      <c r="B4376" s="43" t="s">
        <v>20773</v>
      </c>
      <c r="C4376" s="66" t="s">
        <v>4050</v>
      </c>
      <c r="D4376" s="66" t="s">
        <v>2496</v>
      </c>
      <c r="E4376" s="66" t="s">
        <v>23756</v>
      </c>
      <c r="F4376" s="307"/>
    </row>
    <row r="4377" spans="1:6" ht="30">
      <c r="A4377" s="66">
        <v>7120</v>
      </c>
      <c r="B4377" s="43" t="s">
        <v>20774</v>
      </c>
      <c r="C4377" s="66" t="s">
        <v>4050</v>
      </c>
      <c r="D4377" s="66" t="s">
        <v>2496</v>
      </c>
      <c r="E4377" s="66" t="s">
        <v>13782</v>
      </c>
      <c r="F4377" s="306"/>
    </row>
    <row r="4378" spans="1:6" ht="30">
      <c r="A4378" s="66">
        <v>6319</v>
      </c>
      <c r="B4378" s="43" t="s">
        <v>20775</v>
      </c>
      <c r="C4378" s="66" t="s">
        <v>4050</v>
      </c>
      <c r="D4378" s="66" t="s">
        <v>2496</v>
      </c>
      <c r="E4378" s="66" t="s">
        <v>30496</v>
      </c>
      <c r="F4378" s="307"/>
    </row>
    <row r="4379" spans="1:6" ht="30">
      <c r="A4379" s="66">
        <v>6304</v>
      </c>
      <c r="B4379" s="43" t="s">
        <v>20776</v>
      </c>
      <c r="C4379" s="66" t="s">
        <v>4050</v>
      </c>
      <c r="D4379" s="66" t="s">
        <v>2496</v>
      </c>
      <c r="E4379" s="66" t="s">
        <v>30496</v>
      </c>
      <c r="F4379" s="306"/>
    </row>
    <row r="4380" spans="1:6" ht="30">
      <c r="A4380" s="66">
        <v>21116</v>
      </c>
      <c r="B4380" s="43" t="s">
        <v>20777</v>
      </c>
      <c r="C4380" s="66" t="s">
        <v>4050</v>
      </c>
      <c r="D4380" s="66" t="s">
        <v>2496</v>
      </c>
      <c r="E4380" s="66" t="s">
        <v>25062</v>
      </c>
      <c r="F4380" s="307"/>
    </row>
    <row r="4381" spans="1:6" ht="30">
      <c r="A4381" s="66">
        <v>6320</v>
      </c>
      <c r="B4381" s="43" t="s">
        <v>20778</v>
      </c>
      <c r="C4381" s="66" t="s">
        <v>4050</v>
      </c>
      <c r="D4381" s="66" t="s">
        <v>2496</v>
      </c>
      <c r="E4381" s="66" t="s">
        <v>25071</v>
      </c>
      <c r="F4381" s="306"/>
    </row>
    <row r="4382" spans="1:6" ht="30">
      <c r="A4382" s="66">
        <v>6303</v>
      </c>
      <c r="B4382" s="43" t="s">
        <v>20779</v>
      </c>
      <c r="C4382" s="66" t="s">
        <v>4050</v>
      </c>
      <c r="D4382" s="66" t="s">
        <v>2496</v>
      </c>
      <c r="E4382" s="66" t="s">
        <v>25071</v>
      </c>
      <c r="F4382" s="307"/>
    </row>
    <row r="4383" spans="1:6" ht="30">
      <c r="A4383" s="66">
        <v>6308</v>
      </c>
      <c r="B4383" s="43" t="s">
        <v>20780</v>
      </c>
      <c r="C4383" s="66" t="s">
        <v>4050</v>
      </c>
      <c r="D4383" s="66" t="s">
        <v>2496</v>
      </c>
      <c r="E4383" s="66" t="s">
        <v>30497</v>
      </c>
      <c r="F4383" s="306"/>
    </row>
    <row r="4384" spans="1:6" ht="30">
      <c r="A4384" s="66">
        <v>6317</v>
      </c>
      <c r="B4384" s="43" t="s">
        <v>20781</v>
      </c>
      <c r="C4384" s="66" t="s">
        <v>4050</v>
      </c>
      <c r="D4384" s="66" t="s">
        <v>2496</v>
      </c>
      <c r="E4384" s="66" t="s">
        <v>30497</v>
      </c>
      <c r="F4384" s="307"/>
    </row>
    <row r="4385" spans="1:6" ht="30">
      <c r="A4385" s="66">
        <v>6307</v>
      </c>
      <c r="B4385" s="43" t="s">
        <v>20782</v>
      </c>
      <c r="C4385" s="66" t="s">
        <v>4050</v>
      </c>
      <c r="D4385" s="66" t="s">
        <v>2496</v>
      </c>
      <c r="E4385" s="66" t="s">
        <v>30497</v>
      </c>
      <c r="F4385" s="306"/>
    </row>
    <row r="4386" spans="1:6" ht="30">
      <c r="A4386" s="66">
        <v>6309</v>
      </c>
      <c r="B4386" s="43" t="s">
        <v>20783</v>
      </c>
      <c r="C4386" s="66" t="s">
        <v>4050</v>
      </c>
      <c r="D4386" s="66" t="s">
        <v>2496</v>
      </c>
      <c r="E4386" s="66" t="s">
        <v>30498</v>
      </c>
      <c r="F4386" s="307"/>
    </row>
    <row r="4387" spans="1:6" ht="30">
      <c r="A4387" s="66">
        <v>6318</v>
      </c>
      <c r="B4387" s="43" t="s">
        <v>20784</v>
      </c>
      <c r="C4387" s="66" t="s">
        <v>4050</v>
      </c>
      <c r="D4387" s="66" t="s">
        <v>2496</v>
      </c>
      <c r="E4387" s="66" t="s">
        <v>27706</v>
      </c>
      <c r="F4387" s="306"/>
    </row>
    <row r="4388" spans="1:6" ht="30">
      <c r="A4388" s="66">
        <v>6306</v>
      </c>
      <c r="B4388" s="43" t="s">
        <v>20785</v>
      </c>
      <c r="C4388" s="66" t="s">
        <v>4050</v>
      </c>
      <c r="D4388" s="66" t="s">
        <v>2496</v>
      </c>
      <c r="E4388" s="66" t="s">
        <v>27706</v>
      </c>
      <c r="F4388" s="307"/>
    </row>
    <row r="4389" spans="1:6" ht="30">
      <c r="A4389" s="66">
        <v>6305</v>
      </c>
      <c r="B4389" s="43" t="s">
        <v>20786</v>
      </c>
      <c r="C4389" s="66" t="s">
        <v>4050</v>
      </c>
      <c r="D4389" s="66" t="s">
        <v>2496</v>
      </c>
      <c r="E4389" s="66" t="s">
        <v>27706</v>
      </c>
      <c r="F4389" s="306"/>
    </row>
    <row r="4390" spans="1:6" ht="30">
      <c r="A4390" s="66">
        <v>6302</v>
      </c>
      <c r="B4390" s="43" t="s">
        <v>20787</v>
      </c>
      <c r="C4390" s="66" t="s">
        <v>4050</v>
      </c>
      <c r="D4390" s="66" t="s">
        <v>2496</v>
      </c>
      <c r="E4390" s="66" t="s">
        <v>12763</v>
      </c>
      <c r="F4390" s="307"/>
    </row>
    <row r="4391" spans="1:6" ht="30">
      <c r="A4391" s="66">
        <v>6312</v>
      </c>
      <c r="B4391" s="43" t="s">
        <v>20788</v>
      </c>
      <c r="C4391" s="66" t="s">
        <v>4050</v>
      </c>
      <c r="D4391" s="66" t="s">
        <v>2496</v>
      </c>
      <c r="E4391" s="66" t="s">
        <v>30499</v>
      </c>
      <c r="F4391" s="306"/>
    </row>
    <row r="4392" spans="1:6" ht="30">
      <c r="A4392" s="66">
        <v>6311</v>
      </c>
      <c r="B4392" s="43" t="s">
        <v>20789</v>
      </c>
      <c r="C4392" s="66" t="s">
        <v>4050</v>
      </c>
      <c r="D4392" s="66" t="s">
        <v>2496</v>
      </c>
      <c r="E4392" s="66" t="s">
        <v>30499</v>
      </c>
      <c r="F4392" s="307"/>
    </row>
    <row r="4393" spans="1:6" ht="30">
      <c r="A4393" s="66">
        <v>6310</v>
      </c>
      <c r="B4393" s="43" t="s">
        <v>20790</v>
      </c>
      <c r="C4393" s="66" t="s">
        <v>4050</v>
      </c>
      <c r="D4393" s="66" t="s">
        <v>2496</v>
      </c>
      <c r="E4393" s="66" t="s">
        <v>30499</v>
      </c>
      <c r="F4393" s="306"/>
    </row>
    <row r="4394" spans="1:6" ht="30">
      <c r="A4394" s="66">
        <v>6314</v>
      </c>
      <c r="B4394" s="43" t="s">
        <v>20791</v>
      </c>
      <c r="C4394" s="66" t="s">
        <v>4050</v>
      </c>
      <c r="D4394" s="66" t="s">
        <v>2496</v>
      </c>
      <c r="E4394" s="66" t="s">
        <v>30499</v>
      </c>
      <c r="F4394" s="307"/>
    </row>
    <row r="4395" spans="1:6" ht="30">
      <c r="A4395" s="66">
        <v>6313</v>
      </c>
      <c r="B4395" s="43" t="s">
        <v>20792</v>
      </c>
      <c r="C4395" s="66" t="s">
        <v>4050</v>
      </c>
      <c r="D4395" s="66" t="s">
        <v>2496</v>
      </c>
      <c r="E4395" s="66" t="s">
        <v>30499</v>
      </c>
      <c r="F4395" s="306"/>
    </row>
    <row r="4396" spans="1:6" ht="30">
      <c r="A4396" s="66">
        <v>6315</v>
      </c>
      <c r="B4396" s="43" t="s">
        <v>20793</v>
      </c>
      <c r="C4396" s="66" t="s">
        <v>4050</v>
      </c>
      <c r="D4396" s="66" t="s">
        <v>2496</v>
      </c>
      <c r="E4396" s="66" t="s">
        <v>30500</v>
      </c>
      <c r="F4396" s="307"/>
    </row>
    <row r="4397" spans="1:6" ht="30">
      <c r="A4397" s="66">
        <v>6316</v>
      </c>
      <c r="B4397" s="43" t="s">
        <v>20794</v>
      </c>
      <c r="C4397" s="66" t="s">
        <v>4050</v>
      </c>
      <c r="D4397" s="66" t="s">
        <v>2496</v>
      </c>
      <c r="E4397" s="66" t="s">
        <v>30500</v>
      </c>
      <c r="F4397" s="306"/>
    </row>
    <row r="4398" spans="1:6" ht="45">
      <c r="A4398" s="66">
        <v>38878</v>
      </c>
      <c r="B4398" s="43" t="s">
        <v>20795</v>
      </c>
      <c r="C4398" s="66" t="s">
        <v>4050</v>
      </c>
      <c r="D4398" s="66" t="s">
        <v>4052</v>
      </c>
      <c r="E4398" s="66" t="s">
        <v>30421</v>
      </c>
      <c r="F4398" s="307"/>
    </row>
    <row r="4399" spans="1:6" ht="45">
      <c r="A4399" s="66">
        <v>38879</v>
      </c>
      <c r="B4399" s="43" t="s">
        <v>20796</v>
      </c>
      <c r="C4399" s="66" t="s">
        <v>4050</v>
      </c>
      <c r="D4399" s="66" t="s">
        <v>4052</v>
      </c>
      <c r="E4399" s="66" t="s">
        <v>27456</v>
      </c>
      <c r="F4399" s="306"/>
    </row>
    <row r="4400" spans="1:6" ht="45">
      <c r="A4400" s="66">
        <v>38881</v>
      </c>
      <c r="B4400" s="43" t="s">
        <v>20797</v>
      </c>
      <c r="C4400" s="66" t="s">
        <v>4050</v>
      </c>
      <c r="D4400" s="66" t="s">
        <v>4052</v>
      </c>
      <c r="E4400" s="66" t="s">
        <v>27527</v>
      </c>
      <c r="F4400" s="307"/>
    </row>
    <row r="4401" spans="1:6" ht="45">
      <c r="A4401" s="66">
        <v>38880</v>
      </c>
      <c r="B4401" s="43" t="s">
        <v>20798</v>
      </c>
      <c r="C4401" s="66" t="s">
        <v>4050</v>
      </c>
      <c r="D4401" s="66" t="s">
        <v>4052</v>
      </c>
      <c r="E4401" s="66" t="s">
        <v>25487</v>
      </c>
      <c r="F4401" s="306"/>
    </row>
    <row r="4402" spans="1:6" ht="45">
      <c r="A4402" s="66">
        <v>38882</v>
      </c>
      <c r="B4402" s="43" t="s">
        <v>20799</v>
      </c>
      <c r="C4402" s="66" t="s">
        <v>4050</v>
      </c>
      <c r="D4402" s="66" t="s">
        <v>4052</v>
      </c>
      <c r="E4402" s="66" t="s">
        <v>22585</v>
      </c>
      <c r="F4402" s="307"/>
    </row>
    <row r="4403" spans="1:6" ht="45">
      <c r="A4403" s="66">
        <v>38883</v>
      </c>
      <c r="B4403" s="43" t="s">
        <v>20800</v>
      </c>
      <c r="C4403" s="66" t="s">
        <v>4050</v>
      </c>
      <c r="D4403" s="66" t="s">
        <v>4052</v>
      </c>
      <c r="E4403" s="66" t="s">
        <v>24733</v>
      </c>
      <c r="F4403" s="306"/>
    </row>
    <row r="4404" spans="1:6" ht="45">
      <c r="A4404" s="66">
        <v>38884</v>
      </c>
      <c r="B4404" s="43" t="s">
        <v>20801</v>
      </c>
      <c r="C4404" s="66" t="s">
        <v>4050</v>
      </c>
      <c r="D4404" s="66" t="s">
        <v>4052</v>
      </c>
      <c r="E4404" s="66" t="s">
        <v>17388</v>
      </c>
      <c r="F4404" s="307"/>
    </row>
    <row r="4405" spans="1:6" ht="45">
      <c r="A4405" s="66">
        <v>38885</v>
      </c>
      <c r="B4405" s="43" t="s">
        <v>20802</v>
      </c>
      <c r="C4405" s="66" t="s">
        <v>4050</v>
      </c>
      <c r="D4405" s="66" t="s">
        <v>4052</v>
      </c>
      <c r="E4405" s="66" t="s">
        <v>20105</v>
      </c>
      <c r="F4405" s="306"/>
    </row>
    <row r="4406" spans="1:6" ht="45">
      <c r="A4406" s="66">
        <v>38886</v>
      </c>
      <c r="B4406" s="43" t="s">
        <v>20803</v>
      </c>
      <c r="C4406" s="66" t="s">
        <v>4050</v>
      </c>
      <c r="D4406" s="66" t="s">
        <v>4052</v>
      </c>
      <c r="E4406" s="66" t="s">
        <v>24614</v>
      </c>
      <c r="F4406" s="307"/>
    </row>
    <row r="4407" spans="1:6" ht="45">
      <c r="A4407" s="66">
        <v>38887</v>
      </c>
      <c r="B4407" s="43" t="s">
        <v>20804</v>
      </c>
      <c r="C4407" s="66" t="s">
        <v>4050</v>
      </c>
      <c r="D4407" s="66" t="s">
        <v>4052</v>
      </c>
      <c r="E4407" s="66" t="s">
        <v>25016</v>
      </c>
      <c r="F4407" s="306"/>
    </row>
    <row r="4408" spans="1:6" ht="45">
      <c r="A4408" s="66">
        <v>38888</v>
      </c>
      <c r="B4408" s="43" t="s">
        <v>20805</v>
      </c>
      <c r="C4408" s="66" t="s">
        <v>4050</v>
      </c>
      <c r="D4408" s="66" t="s">
        <v>4052</v>
      </c>
      <c r="E4408" s="66" t="s">
        <v>30406</v>
      </c>
      <c r="F4408" s="307"/>
    </row>
    <row r="4409" spans="1:6" ht="45">
      <c r="A4409" s="66">
        <v>38890</v>
      </c>
      <c r="B4409" s="43" t="s">
        <v>20806</v>
      </c>
      <c r="C4409" s="66" t="s">
        <v>4050</v>
      </c>
      <c r="D4409" s="66" t="s">
        <v>4052</v>
      </c>
      <c r="E4409" s="66" t="s">
        <v>30501</v>
      </c>
      <c r="F4409" s="306"/>
    </row>
    <row r="4410" spans="1:6" ht="45">
      <c r="A4410" s="66">
        <v>38893</v>
      </c>
      <c r="B4410" s="43" t="s">
        <v>20807</v>
      </c>
      <c r="C4410" s="66" t="s">
        <v>4050</v>
      </c>
      <c r="D4410" s="66" t="s">
        <v>4052</v>
      </c>
      <c r="E4410" s="66" t="s">
        <v>24669</v>
      </c>
      <c r="F4410" s="307"/>
    </row>
    <row r="4411" spans="1:6" ht="45">
      <c r="A4411" s="66">
        <v>38894</v>
      </c>
      <c r="B4411" s="43" t="s">
        <v>20808</v>
      </c>
      <c r="C4411" s="66" t="s">
        <v>4050</v>
      </c>
      <c r="D4411" s="66" t="s">
        <v>4052</v>
      </c>
      <c r="E4411" s="66" t="s">
        <v>24855</v>
      </c>
      <c r="F4411" s="306"/>
    </row>
    <row r="4412" spans="1:6" ht="45">
      <c r="A4412" s="66">
        <v>38896</v>
      </c>
      <c r="B4412" s="43" t="s">
        <v>20809</v>
      </c>
      <c r="C4412" s="66" t="s">
        <v>4050</v>
      </c>
      <c r="D4412" s="66" t="s">
        <v>4052</v>
      </c>
      <c r="E4412" s="66" t="s">
        <v>24951</v>
      </c>
      <c r="F4412" s="307"/>
    </row>
    <row r="4413" spans="1:6" ht="30">
      <c r="A4413" s="66">
        <v>39324</v>
      </c>
      <c r="B4413" s="43" t="s">
        <v>20810</v>
      </c>
      <c r="C4413" s="66" t="s">
        <v>4050</v>
      </c>
      <c r="D4413" s="66" t="s">
        <v>2496</v>
      </c>
      <c r="E4413" s="66" t="s">
        <v>10141</v>
      </c>
      <c r="F4413" s="306"/>
    </row>
    <row r="4414" spans="1:6" ht="30">
      <c r="A4414" s="66">
        <v>39325</v>
      </c>
      <c r="B4414" s="43" t="s">
        <v>20811</v>
      </c>
      <c r="C4414" s="66" t="s">
        <v>4050</v>
      </c>
      <c r="D4414" s="66" t="s">
        <v>2496</v>
      </c>
      <c r="E4414" s="66" t="s">
        <v>7712</v>
      </c>
      <c r="F4414" s="307"/>
    </row>
    <row r="4415" spans="1:6" ht="30">
      <c r="A4415" s="66">
        <v>39326</v>
      </c>
      <c r="B4415" s="43" t="s">
        <v>20812</v>
      </c>
      <c r="C4415" s="66" t="s">
        <v>4050</v>
      </c>
      <c r="D4415" s="66" t="s">
        <v>2496</v>
      </c>
      <c r="E4415" s="66" t="s">
        <v>8997</v>
      </c>
      <c r="F4415" s="306"/>
    </row>
    <row r="4416" spans="1:6" ht="30">
      <c r="A4416" s="66">
        <v>39327</v>
      </c>
      <c r="B4416" s="43" t="s">
        <v>20813</v>
      </c>
      <c r="C4416" s="66" t="s">
        <v>4050</v>
      </c>
      <c r="D4416" s="66" t="s">
        <v>2496</v>
      </c>
      <c r="E4416" s="66" t="s">
        <v>24351</v>
      </c>
      <c r="F4416" s="307"/>
    </row>
    <row r="4417" spans="1:6" ht="45">
      <c r="A4417" s="66">
        <v>20176</v>
      </c>
      <c r="B4417" s="43" t="s">
        <v>20814</v>
      </c>
      <c r="C4417" s="66" t="s">
        <v>4050</v>
      </c>
      <c r="D4417" s="66" t="s">
        <v>2496</v>
      </c>
      <c r="E4417" s="66" t="s">
        <v>30502</v>
      </c>
      <c r="F4417" s="306"/>
    </row>
    <row r="4418" spans="1:6" ht="45">
      <c r="A4418" s="66">
        <v>11378</v>
      </c>
      <c r="B4418" s="43" t="s">
        <v>20815</v>
      </c>
      <c r="C4418" s="66" t="s">
        <v>4050</v>
      </c>
      <c r="D4418" s="66" t="s">
        <v>4052</v>
      </c>
      <c r="E4418" s="66" t="s">
        <v>25229</v>
      </c>
      <c r="F4418" s="307"/>
    </row>
    <row r="4419" spans="1:6" ht="45">
      <c r="A4419" s="66">
        <v>11379</v>
      </c>
      <c r="B4419" s="43" t="s">
        <v>20816</v>
      </c>
      <c r="C4419" s="66" t="s">
        <v>4050</v>
      </c>
      <c r="D4419" s="66" t="s">
        <v>4052</v>
      </c>
      <c r="E4419" s="66" t="s">
        <v>14030</v>
      </c>
      <c r="F4419" s="306"/>
    </row>
    <row r="4420" spans="1:6" ht="45">
      <c r="A4420" s="66">
        <v>11493</v>
      </c>
      <c r="B4420" s="43" t="s">
        <v>20817</v>
      </c>
      <c r="C4420" s="66" t="s">
        <v>4050</v>
      </c>
      <c r="D4420" s="66" t="s">
        <v>4052</v>
      </c>
      <c r="E4420" s="66" t="s">
        <v>27471</v>
      </c>
      <c r="F4420" s="307"/>
    </row>
    <row r="4421" spans="1:6" ht="45">
      <c r="A4421" s="66">
        <v>42717</v>
      </c>
      <c r="B4421" s="43" t="s">
        <v>22826</v>
      </c>
      <c r="C4421" s="66" t="s">
        <v>4050</v>
      </c>
      <c r="D4421" s="66" t="s">
        <v>4052</v>
      </c>
      <c r="E4421" s="66" t="s">
        <v>30503</v>
      </c>
      <c r="F4421" s="306"/>
    </row>
    <row r="4422" spans="1:6" ht="45">
      <c r="A4422" s="66">
        <v>42718</v>
      </c>
      <c r="B4422" s="43" t="s">
        <v>22827</v>
      </c>
      <c r="C4422" s="66" t="s">
        <v>4050</v>
      </c>
      <c r="D4422" s="66" t="s">
        <v>4052</v>
      </c>
      <c r="E4422" s="66" t="s">
        <v>30504</v>
      </c>
      <c r="F4422" s="307"/>
    </row>
    <row r="4423" spans="1:6" ht="30">
      <c r="A4423" s="66">
        <v>7106</v>
      </c>
      <c r="B4423" s="43" t="s">
        <v>20818</v>
      </c>
      <c r="C4423" s="66" t="s">
        <v>4050</v>
      </c>
      <c r="D4423" s="66" t="s">
        <v>2496</v>
      </c>
      <c r="E4423" s="66" t="s">
        <v>24037</v>
      </c>
      <c r="F4423" s="306"/>
    </row>
    <row r="4424" spans="1:6" ht="30">
      <c r="A4424" s="66">
        <v>7104</v>
      </c>
      <c r="B4424" s="43" t="s">
        <v>20819</v>
      </c>
      <c r="C4424" s="66" t="s">
        <v>4050</v>
      </c>
      <c r="D4424" s="66" t="s">
        <v>2496</v>
      </c>
      <c r="E4424" s="66" t="s">
        <v>7957</v>
      </c>
      <c r="F4424" s="307"/>
    </row>
    <row r="4425" spans="1:6" ht="30">
      <c r="A4425" s="66">
        <v>7136</v>
      </c>
      <c r="B4425" s="43" t="s">
        <v>20820</v>
      </c>
      <c r="C4425" s="66" t="s">
        <v>4050</v>
      </c>
      <c r="D4425" s="66" t="s">
        <v>2496</v>
      </c>
      <c r="E4425" s="66" t="s">
        <v>7710</v>
      </c>
      <c r="F4425" s="306"/>
    </row>
    <row r="4426" spans="1:6" ht="30">
      <c r="A4426" s="66">
        <v>7128</v>
      </c>
      <c r="B4426" s="43" t="s">
        <v>20821</v>
      </c>
      <c r="C4426" s="66" t="s">
        <v>4050</v>
      </c>
      <c r="D4426" s="66" t="s">
        <v>2496</v>
      </c>
      <c r="E4426" s="66" t="s">
        <v>23469</v>
      </c>
      <c r="F4426" s="307"/>
    </row>
    <row r="4427" spans="1:6" ht="30">
      <c r="A4427" s="66">
        <v>7108</v>
      </c>
      <c r="B4427" s="43" t="s">
        <v>20822</v>
      </c>
      <c r="C4427" s="66" t="s">
        <v>4050</v>
      </c>
      <c r="D4427" s="66" t="s">
        <v>2496</v>
      </c>
      <c r="E4427" s="66" t="s">
        <v>14959</v>
      </c>
      <c r="F4427" s="306"/>
    </row>
    <row r="4428" spans="1:6" ht="30">
      <c r="A4428" s="66">
        <v>7129</v>
      </c>
      <c r="B4428" s="43" t="s">
        <v>20823</v>
      </c>
      <c r="C4428" s="66" t="s">
        <v>4050</v>
      </c>
      <c r="D4428" s="66" t="s">
        <v>2496</v>
      </c>
      <c r="E4428" s="66" t="s">
        <v>13793</v>
      </c>
      <c r="F4428" s="307"/>
    </row>
    <row r="4429" spans="1:6" ht="30">
      <c r="A4429" s="66">
        <v>7130</v>
      </c>
      <c r="B4429" s="43" t="s">
        <v>20824</v>
      </c>
      <c r="C4429" s="66" t="s">
        <v>4050</v>
      </c>
      <c r="D4429" s="66" t="s">
        <v>2496</v>
      </c>
      <c r="E4429" s="66" t="s">
        <v>24038</v>
      </c>
      <c r="F4429" s="306"/>
    </row>
    <row r="4430" spans="1:6" ht="30">
      <c r="A4430" s="66">
        <v>7131</v>
      </c>
      <c r="B4430" s="43" t="s">
        <v>20825</v>
      </c>
      <c r="C4430" s="66" t="s">
        <v>4050</v>
      </c>
      <c r="D4430" s="66" t="s">
        <v>2496</v>
      </c>
      <c r="E4430" s="66" t="s">
        <v>22800</v>
      </c>
      <c r="F4430" s="307"/>
    </row>
    <row r="4431" spans="1:6" ht="30">
      <c r="A4431" s="66">
        <v>7132</v>
      </c>
      <c r="B4431" s="43" t="s">
        <v>20826</v>
      </c>
      <c r="C4431" s="66" t="s">
        <v>4050</v>
      </c>
      <c r="D4431" s="66" t="s">
        <v>2496</v>
      </c>
      <c r="E4431" s="66" t="s">
        <v>24039</v>
      </c>
      <c r="F4431" s="306"/>
    </row>
    <row r="4432" spans="1:6" ht="30">
      <c r="A4432" s="66">
        <v>7133</v>
      </c>
      <c r="B4432" s="43" t="s">
        <v>20827</v>
      </c>
      <c r="C4432" s="66" t="s">
        <v>4050</v>
      </c>
      <c r="D4432" s="66" t="s">
        <v>2496</v>
      </c>
      <c r="E4432" s="66" t="s">
        <v>21374</v>
      </c>
      <c r="F4432" s="307"/>
    </row>
    <row r="4433" spans="1:6" ht="60">
      <c r="A4433" s="66">
        <v>37420</v>
      </c>
      <c r="B4433" s="43" t="s">
        <v>20828</v>
      </c>
      <c r="C4433" s="66" t="s">
        <v>4050</v>
      </c>
      <c r="D4433" s="66" t="s">
        <v>4052</v>
      </c>
      <c r="E4433" s="66" t="s">
        <v>23976</v>
      </c>
      <c r="F4433" s="306"/>
    </row>
    <row r="4434" spans="1:6" ht="60">
      <c r="A4434" s="66">
        <v>37421</v>
      </c>
      <c r="B4434" s="43" t="s">
        <v>20829</v>
      </c>
      <c r="C4434" s="66" t="s">
        <v>4050</v>
      </c>
      <c r="D4434" s="66" t="s">
        <v>4052</v>
      </c>
      <c r="E4434" s="66" t="s">
        <v>13827</v>
      </c>
      <c r="F4434" s="307"/>
    </row>
    <row r="4435" spans="1:6" ht="45">
      <c r="A4435" s="66">
        <v>37422</v>
      </c>
      <c r="B4435" s="43" t="s">
        <v>20830</v>
      </c>
      <c r="C4435" s="66" t="s">
        <v>4050</v>
      </c>
      <c r="D4435" s="66" t="s">
        <v>4052</v>
      </c>
      <c r="E4435" s="66" t="s">
        <v>25662</v>
      </c>
      <c r="F4435" s="306"/>
    </row>
    <row r="4436" spans="1:6" ht="30">
      <c r="A4436" s="66">
        <v>37443</v>
      </c>
      <c r="B4436" s="43" t="s">
        <v>20831</v>
      </c>
      <c r="C4436" s="66" t="s">
        <v>4050</v>
      </c>
      <c r="D4436" s="66" t="s">
        <v>4052</v>
      </c>
      <c r="E4436" s="66" t="s">
        <v>30505</v>
      </c>
      <c r="F4436" s="307"/>
    </row>
    <row r="4437" spans="1:6" ht="30">
      <c r="A4437" s="66">
        <v>37444</v>
      </c>
      <c r="B4437" s="43" t="s">
        <v>20832</v>
      </c>
      <c r="C4437" s="66" t="s">
        <v>4050</v>
      </c>
      <c r="D4437" s="66" t="s">
        <v>4052</v>
      </c>
      <c r="E4437" s="66" t="s">
        <v>24375</v>
      </c>
      <c r="F4437" s="306"/>
    </row>
    <row r="4438" spans="1:6" ht="30">
      <c r="A4438" s="66">
        <v>37445</v>
      </c>
      <c r="B4438" s="43" t="s">
        <v>20833</v>
      </c>
      <c r="C4438" s="66" t="s">
        <v>4050</v>
      </c>
      <c r="D4438" s="66" t="s">
        <v>4052</v>
      </c>
      <c r="E4438" s="66" t="s">
        <v>30506</v>
      </c>
      <c r="F4438" s="307"/>
    </row>
    <row r="4439" spans="1:6" ht="30">
      <c r="A4439" s="66">
        <v>37446</v>
      </c>
      <c r="B4439" s="43" t="s">
        <v>20834</v>
      </c>
      <c r="C4439" s="66" t="s">
        <v>4050</v>
      </c>
      <c r="D4439" s="66" t="s">
        <v>4052</v>
      </c>
      <c r="E4439" s="66" t="s">
        <v>30507</v>
      </c>
      <c r="F4439" s="306"/>
    </row>
    <row r="4440" spans="1:6" ht="30">
      <c r="A4440" s="66">
        <v>37447</v>
      </c>
      <c r="B4440" s="43" t="s">
        <v>20835</v>
      </c>
      <c r="C4440" s="66" t="s">
        <v>4050</v>
      </c>
      <c r="D4440" s="66" t="s">
        <v>4052</v>
      </c>
      <c r="E4440" s="66" t="s">
        <v>25567</v>
      </c>
      <c r="F4440" s="307"/>
    </row>
    <row r="4441" spans="1:6" ht="30">
      <c r="A4441" s="66">
        <v>37448</v>
      </c>
      <c r="B4441" s="43" t="s">
        <v>20836</v>
      </c>
      <c r="C4441" s="66" t="s">
        <v>4050</v>
      </c>
      <c r="D4441" s="66" t="s">
        <v>4052</v>
      </c>
      <c r="E4441" s="66" t="s">
        <v>30508</v>
      </c>
      <c r="F4441" s="306"/>
    </row>
    <row r="4442" spans="1:6" ht="30">
      <c r="A4442" s="66">
        <v>37440</v>
      </c>
      <c r="B4442" s="43" t="s">
        <v>20837</v>
      </c>
      <c r="C4442" s="66" t="s">
        <v>4050</v>
      </c>
      <c r="D4442" s="66" t="s">
        <v>4052</v>
      </c>
      <c r="E4442" s="66" t="s">
        <v>30509</v>
      </c>
      <c r="F4442" s="307"/>
    </row>
    <row r="4443" spans="1:6" ht="30">
      <c r="A4443" s="66">
        <v>37441</v>
      </c>
      <c r="B4443" s="43" t="s">
        <v>20838</v>
      </c>
      <c r="C4443" s="66" t="s">
        <v>4050</v>
      </c>
      <c r="D4443" s="66" t="s">
        <v>4052</v>
      </c>
      <c r="E4443" s="66" t="s">
        <v>30509</v>
      </c>
      <c r="F4443" s="306"/>
    </row>
    <row r="4444" spans="1:6" ht="30">
      <c r="A4444" s="66">
        <v>37442</v>
      </c>
      <c r="B4444" s="43" t="s">
        <v>20839</v>
      </c>
      <c r="C4444" s="66" t="s">
        <v>4050</v>
      </c>
      <c r="D4444" s="66" t="s">
        <v>4052</v>
      </c>
      <c r="E4444" s="66" t="s">
        <v>30510</v>
      </c>
      <c r="F4444" s="307"/>
    </row>
    <row r="4445" spans="1:6" ht="30">
      <c r="A4445" s="66">
        <v>38017</v>
      </c>
      <c r="B4445" s="43" t="s">
        <v>20840</v>
      </c>
      <c r="C4445" s="66" t="s">
        <v>4050</v>
      </c>
      <c r="D4445" s="66" t="s">
        <v>2496</v>
      </c>
      <c r="E4445" s="66" t="s">
        <v>10880</v>
      </c>
      <c r="F4445" s="306"/>
    </row>
    <row r="4446" spans="1:6" ht="30">
      <c r="A4446" s="66">
        <v>38018</v>
      </c>
      <c r="B4446" s="43" t="s">
        <v>20841</v>
      </c>
      <c r="C4446" s="66" t="s">
        <v>4050</v>
      </c>
      <c r="D4446" s="66" t="s">
        <v>2496</v>
      </c>
      <c r="E4446" s="66" t="s">
        <v>12271</v>
      </c>
      <c r="F4446" s="307"/>
    </row>
    <row r="4447" spans="1:6" ht="45">
      <c r="A4447" s="66">
        <v>39895</v>
      </c>
      <c r="B4447" s="43" t="s">
        <v>20842</v>
      </c>
      <c r="C4447" s="66" t="s">
        <v>4050</v>
      </c>
      <c r="D4447" s="66" t="s">
        <v>4052</v>
      </c>
      <c r="E4447" s="66" t="s">
        <v>27336</v>
      </c>
      <c r="F4447" s="306"/>
    </row>
    <row r="4448" spans="1:6" ht="45">
      <c r="A4448" s="66">
        <v>39896</v>
      </c>
      <c r="B4448" s="43" t="s">
        <v>20843</v>
      </c>
      <c r="C4448" s="66" t="s">
        <v>4050</v>
      </c>
      <c r="D4448" s="66" t="s">
        <v>4052</v>
      </c>
      <c r="E4448" s="66" t="s">
        <v>23572</v>
      </c>
      <c r="F4448" s="307"/>
    </row>
    <row r="4449" spans="1:6" ht="30">
      <c r="A4449" s="66">
        <v>38873</v>
      </c>
      <c r="B4449" s="43" t="s">
        <v>20844</v>
      </c>
      <c r="C4449" s="66" t="s">
        <v>4050</v>
      </c>
      <c r="D4449" s="66" t="s">
        <v>4052</v>
      </c>
      <c r="E4449" s="66" t="s">
        <v>7705</v>
      </c>
      <c r="F4449" s="306"/>
    </row>
    <row r="4450" spans="1:6" ht="30">
      <c r="A4450" s="66">
        <v>38874</v>
      </c>
      <c r="B4450" s="43" t="s">
        <v>20845</v>
      </c>
      <c r="C4450" s="66" t="s">
        <v>4050</v>
      </c>
      <c r="D4450" s="66" t="s">
        <v>4052</v>
      </c>
      <c r="E4450" s="66" t="s">
        <v>14532</v>
      </c>
      <c r="F4450" s="307"/>
    </row>
    <row r="4451" spans="1:6" ht="30">
      <c r="A4451" s="66">
        <v>38875</v>
      </c>
      <c r="B4451" s="43" t="s">
        <v>20846</v>
      </c>
      <c r="C4451" s="66" t="s">
        <v>4050</v>
      </c>
      <c r="D4451" s="66" t="s">
        <v>4052</v>
      </c>
      <c r="E4451" s="66" t="s">
        <v>30511</v>
      </c>
      <c r="F4451" s="306"/>
    </row>
    <row r="4452" spans="1:6" ht="30">
      <c r="A4452" s="66">
        <v>38876</v>
      </c>
      <c r="B4452" s="43" t="s">
        <v>20847</v>
      </c>
      <c r="C4452" s="66" t="s">
        <v>4050</v>
      </c>
      <c r="D4452" s="66" t="s">
        <v>4052</v>
      </c>
      <c r="E4452" s="66" t="s">
        <v>23574</v>
      </c>
      <c r="F4452" s="307"/>
    </row>
    <row r="4453" spans="1:6" ht="45">
      <c r="A4453" s="66">
        <v>39000</v>
      </c>
      <c r="B4453" s="43" t="s">
        <v>20848</v>
      </c>
      <c r="C4453" s="66" t="s">
        <v>4050</v>
      </c>
      <c r="D4453" s="66" t="s">
        <v>4052</v>
      </c>
      <c r="E4453" s="66" t="s">
        <v>14956</v>
      </c>
      <c r="F4453" s="306"/>
    </row>
    <row r="4454" spans="1:6" ht="30">
      <c r="A4454" s="66">
        <v>38674</v>
      </c>
      <c r="B4454" s="43" t="s">
        <v>20849</v>
      </c>
      <c r="C4454" s="66" t="s">
        <v>4050</v>
      </c>
      <c r="D4454" s="66" t="s">
        <v>2496</v>
      </c>
      <c r="E4454" s="66" t="s">
        <v>14957</v>
      </c>
      <c r="F4454" s="307"/>
    </row>
    <row r="4455" spans="1:6" ht="45">
      <c r="A4455" s="66">
        <v>38911</v>
      </c>
      <c r="B4455" s="43" t="s">
        <v>20850</v>
      </c>
      <c r="C4455" s="66" t="s">
        <v>4050</v>
      </c>
      <c r="D4455" s="66" t="s">
        <v>4052</v>
      </c>
      <c r="E4455" s="66" t="s">
        <v>26597</v>
      </c>
      <c r="F4455" s="306"/>
    </row>
    <row r="4456" spans="1:6" ht="45">
      <c r="A4456" s="66">
        <v>38912</v>
      </c>
      <c r="B4456" s="43" t="s">
        <v>20851</v>
      </c>
      <c r="C4456" s="66" t="s">
        <v>4050</v>
      </c>
      <c r="D4456" s="66" t="s">
        <v>4052</v>
      </c>
      <c r="E4456" s="66" t="s">
        <v>28391</v>
      </c>
      <c r="F4456" s="307"/>
    </row>
    <row r="4457" spans="1:6" ht="30">
      <c r="A4457" s="66">
        <v>38019</v>
      </c>
      <c r="B4457" s="43" t="s">
        <v>20852</v>
      </c>
      <c r="C4457" s="66" t="s">
        <v>4050</v>
      </c>
      <c r="D4457" s="66" t="s">
        <v>2496</v>
      </c>
      <c r="E4457" s="66" t="s">
        <v>7708</v>
      </c>
      <c r="F4457" s="306"/>
    </row>
    <row r="4458" spans="1:6" ht="30">
      <c r="A4458" s="66">
        <v>38020</v>
      </c>
      <c r="B4458" s="43" t="s">
        <v>20853</v>
      </c>
      <c r="C4458" s="66" t="s">
        <v>4050</v>
      </c>
      <c r="D4458" s="66" t="s">
        <v>2496</v>
      </c>
      <c r="E4458" s="66" t="s">
        <v>12271</v>
      </c>
      <c r="F4458" s="307"/>
    </row>
    <row r="4459" spans="1:6" ht="30">
      <c r="A4459" s="66">
        <v>38454</v>
      </c>
      <c r="B4459" s="43" t="s">
        <v>20854</v>
      </c>
      <c r="C4459" s="66" t="s">
        <v>4050</v>
      </c>
      <c r="D4459" s="66" t="s">
        <v>4052</v>
      </c>
      <c r="E4459" s="66" t="s">
        <v>22592</v>
      </c>
      <c r="F4459" s="306"/>
    </row>
    <row r="4460" spans="1:6" ht="30">
      <c r="A4460" s="66">
        <v>38455</v>
      </c>
      <c r="B4460" s="43" t="s">
        <v>20855</v>
      </c>
      <c r="C4460" s="66" t="s">
        <v>4050</v>
      </c>
      <c r="D4460" s="66" t="s">
        <v>4052</v>
      </c>
      <c r="E4460" s="66" t="s">
        <v>8504</v>
      </c>
      <c r="F4460" s="307"/>
    </row>
    <row r="4461" spans="1:6" ht="45">
      <c r="A4461" s="66">
        <v>38462</v>
      </c>
      <c r="B4461" s="43" t="s">
        <v>20856</v>
      </c>
      <c r="C4461" s="66" t="s">
        <v>4050</v>
      </c>
      <c r="D4461" s="66" t="s">
        <v>4052</v>
      </c>
      <c r="E4461" s="66" t="s">
        <v>22065</v>
      </c>
      <c r="F4461" s="306"/>
    </row>
    <row r="4462" spans="1:6" ht="30">
      <c r="A4462" s="66">
        <v>36362</v>
      </c>
      <c r="B4462" s="43" t="s">
        <v>20857</v>
      </c>
      <c r="C4462" s="66" t="s">
        <v>4050</v>
      </c>
      <c r="D4462" s="66" t="s">
        <v>4052</v>
      </c>
      <c r="E4462" s="66" t="s">
        <v>13802</v>
      </c>
      <c r="F4462" s="307"/>
    </row>
    <row r="4463" spans="1:6" ht="30">
      <c r="A4463" s="66">
        <v>36298</v>
      </c>
      <c r="B4463" s="43" t="s">
        <v>20858</v>
      </c>
      <c r="C4463" s="66" t="s">
        <v>4050</v>
      </c>
      <c r="D4463" s="66" t="s">
        <v>4052</v>
      </c>
      <c r="E4463" s="66" t="s">
        <v>8612</v>
      </c>
      <c r="F4463" s="306"/>
    </row>
    <row r="4464" spans="1:6" ht="30">
      <c r="A4464" s="66">
        <v>38456</v>
      </c>
      <c r="B4464" s="43" t="s">
        <v>20859</v>
      </c>
      <c r="C4464" s="66" t="s">
        <v>4050</v>
      </c>
      <c r="D4464" s="66" t="s">
        <v>4052</v>
      </c>
      <c r="E4464" s="66" t="s">
        <v>8378</v>
      </c>
      <c r="F4464" s="307"/>
    </row>
    <row r="4465" spans="1:6" ht="30">
      <c r="A4465" s="66">
        <v>38457</v>
      </c>
      <c r="B4465" s="43" t="s">
        <v>20860</v>
      </c>
      <c r="C4465" s="66" t="s">
        <v>4050</v>
      </c>
      <c r="D4465" s="66" t="s">
        <v>4052</v>
      </c>
      <c r="E4465" s="66" t="s">
        <v>23597</v>
      </c>
      <c r="F4465" s="306"/>
    </row>
    <row r="4466" spans="1:6" ht="30">
      <c r="A4466" s="66">
        <v>38458</v>
      </c>
      <c r="B4466" s="43" t="s">
        <v>20861</v>
      </c>
      <c r="C4466" s="66" t="s">
        <v>4050</v>
      </c>
      <c r="D4466" s="66" t="s">
        <v>4052</v>
      </c>
      <c r="E4466" s="66" t="s">
        <v>8459</v>
      </c>
      <c r="F4466" s="307"/>
    </row>
    <row r="4467" spans="1:6" ht="30">
      <c r="A4467" s="66">
        <v>38459</v>
      </c>
      <c r="B4467" s="43" t="s">
        <v>20862</v>
      </c>
      <c r="C4467" s="66" t="s">
        <v>4050</v>
      </c>
      <c r="D4467" s="66" t="s">
        <v>4052</v>
      </c>
      <c r="E4467" s="66" t="s">
        <v>27370</v>
      </c>
      <c r="F4467" s="306"/>
    </row>
    <row r="4468" spans="1:6" ht="30">
      <c r="A4468" s="66">
        <v>38460</v>
      </c>
      <c r="B4468" s="43" t="s">
        <v>20863</v>
      </c>
      <c r="C4468" s="66" t="s">
        <v>4050</v>
      </c>
      <c r="D4468" s="66" t="s">
        <v>4052</v>
      </c>
      <c r="E4468" s="66" t="s">
        <v>30512</v>
      </c>
      <c r="F4468" s="307"/>
    </row>
    <row r="4469" spans="1:6" ht="30">
      <c r="A4469" s="66">
        <v>38461</v>
      </c>
      <c r="B4469" s="43" t="s">
        <v>20864</v>
      </c>
      <c r="C4469" s="66" t="s">
        <v>4050</v>
      </c>
      <c r="D4469" s="66" t="s">
        <v>4052</v>
      </c>
      <c r="E4469" s="66" t="s">
        <v>30513</v>
      </c>
      <c r="F4469" s="306"/>
    </row>
    <row r="4470" spans="1:6" ht="30">
      <c r="A4470" s="66">
        <v>7094</v>
      </c>
      <c r="B4470" s="43" t="s">
        <v>20865</v>
      </c>
      <c r="C4470" s="66" t="s">
        <v>4050</v>
      </c>
      <c r="D4470" s="66" t="s">
        <v>2496</v>
      </c>
      <c r="E4470" s="66" t="s">
        <v>8480</v>
      </c>
      <c r="F4470" s="307"/>
    </row>
    <row r="4471" spans="1:6" ht="30">
      <c r="A4471" s="66">
        <v>7116</v>
      </c>
      <c r="B4471" s="43" t="s">
        <v>20866</v>
      </c>
      <c r="C4471" s="66" t="s">
        <v>4050</v>
      </c>
      <c r="D4471" s="66" t="s">
        <v>2496</v>
      </c>
      <c r="E4471" s="66" t="s">
        <v>25430</v>
      </c>
      <c r="F4471" s="306"/>
    </row>
    <row r="4472" spans="1:6" ht="30">
      <c r="A4472" s="66">
        <v>7118</v>
      </c>
      <c r="B4472" s="43" t="s">
        <v>20867</v>
      </c>
      <c r="C4472" s="66" t="s">
        <v>4050</v>
      </c>
      <c r="D4472" s="66" t="s">
        <v>2496</v>
      </c>
      <c r="E4472" s="66" t="s">
        <v>22179</v>
      </c>
      <c r="F4472" s="307"/>
    </row>
    <row r="4473" spans="1:6" ht="30">
      <c r="A4473" s="66">
        <v>7117</v>
      </c>
      <c r="B4473" s="43" t="s">
        <v>20868</v>
      </c>
      <c r="C4473" s="66" t="s">
        <v>4050</v>
      </c>
      <c r="D4473" s="66" t="s">
        <v>2496</v>
      </c>
      <c r="E4473" s="66" t="s">
        <v>14974</v>
      </c>
      <c r="F4473" s="306"/>
    </row>
    <row r="4474" spans="1:6" ht="30">
      <c r="A4474" s="66">
        <v>7098</v>
      </c>
      <c r="B4474" s="43" t="s">
        <v>20869</v>
      </c>
      <c r="C4474" s="66" t="s">
        <v>4050</v>
      </c>
      <c r="D4474" s="66" t="s">
        <v>2496</v>
      </c>
      <c r="E4474" s="66" t="s">
        <v>13694</v>
      </c>
      <c r="F4474" s="307"/>
    </row>
    <row r="4475" spans="1:6" ht="30">
      <c r="A4475" s="66">
        <v>7110</v>
      </c>
      <c r="B4475" s="43" t="s">
        <v>20870</v>
      </c>
      <c r="C4475" s="66" t="s">
        <v>4050</v>
      </c>
      <c r="D4475" s="66" t="s">
        <v>2496</v>
      </c>
      <c r="E4475" s="66" t="s">
        <v>22715</v>
      </c>
      <c r="F4475" s="306"/>
    </row>
    <row r="4476" spans="1:6" ht="30">
      <c r="A4476" s="66">
        <v>7123</v>
      </c>
      <c r="B4476" s="43" t="s">
        <v>20872</v>
      </c>
      <c r="C4476" s="66" t="s">
        <v>4050</v>
      </c>
      <c r="D4476" s="66" t="s">
        <v>2496</v>
      </c>
      <c r="E4476" s="66" t="s">
        <v>7689</v>
      </c>
      <c r="F4476" s="307"/>
    </row>
    <row r="4477" spans="1:6" ht="45">
      <c r="A4477" s="66">
        <v>7121</v>
      </c>
      <c r="B4477" s="43" t="s">
        <v>20873</v>
      </c>
      <c r="C4477" s="66" t="s">
        <v>4050</v>
      </c>
      <c r="D4477" s="66" t="s">
        <v>2496</v>
      </c>
      <c r="E4477" s="66" t="s">
        <v>10954</v>
      </c>
      <c r="F4477" s="306"/>
    </row>
    <row r="4478" spans="1:6" ht="45">
      <c r="A4478" s="66">
        <v>7137</v>
      </c>
      <c r="B4478" s="43" t="s">
        <v>20874</v>
      </c>
      <c r="C4478" s="66" t="s">
        <v>4050</v>
      </c>
      <c r="D4478" s="66" t="s">
        <v>2496</v>
      </c>
      <c r="E4478" s="66" t="s">
        <v>11304</v>
      </c>
      <c r="F4478" s="307"/>
    </row>
    <row r="4479" spans="1:6" ht="45">
      <c r="A4479" s="66">
        <v>7122</v>
      </c>
      <c r="B4479" s="43" t="s">
        <v>20875</v>
      </c>
      <c r="C4479" s="66" t="s">
        <v>4050</v>
      </c>
      <c r="D4479" s="66" t="s">
        <v>2496</v>
      </c>
      <c r="E4479" s="66" t="s">
        <v>11126</v>
      </c>
      <c r="F4479" s="306"/>
    </row>
    <row r="4480" spans="1:6" ht="45">
      <c r="A4480" s="66">
        <v>7114</v>
      </c>
      <c r="B4480" s="43" t="s">
        <v>20876</v>
      </c>
      <c r="C4480" s="66" t="s">
        <v>4050</v>
      </c>
      <c r="D4480" s="66" t="s">
        <v>2496</v>
      </c>
      <c r="E4480" s="66" t="s">
        <v>23458</v>
      </c>
      <c r="F4480" s="307"/>
    </row>
    <row r="4481" spans="1:6" ht="45">
      <c r="A4481" s="66">
        <v>7109</v>
      </c>
      <c r="B4481" s="43" t="s">
        <v>20877</v>
      </c>
      <c r="C4481" s="66" t="s">
        <v>4050</v>
      </c>
      <c r="D4481" s="66" t="s">
        <v>2496</v>
      </c>
      <c r="E4481" s="66" t="s">
        <v>13720</v>
      </c>
      <c r="F4481" s="306"/>
    </row>
    <row r="4482" spans="1:6" ht="45">
      <c r="A4482" s="66">
        <v>7135</v>
      </c>
      <c r="B4482" s="43" t="s">
        <v>20878</v>
      </c>
      <c r="C4482" s="66" t="s">
        <v>4050</v>
      </c>
      <c r="D4482" s="66" t="s">
        <v>2496</v>
      </c>
      <c r="E4482" s="66" t="s">
        <v>23402</v>
      </c>
      <c r="F4482" s="307"/>
    </row>
    <row r="4483" spans="1:6" ht="45">
      <c r="A4483" s="66">
        <v>37947</v>
      </c>
      <c r="B4483" s="43" t="s">
        <v>20879</v>
      </c>
      <c r="C4483" s="66" t="s">
        <v>4050</v>
      </c>
      <c r="D4483" s="66" t="s">
        <v>2496</v>
      </c>
      <c r="E4483" s="66" t="s">
        <v>22450</v>
      </c>
      <c r="F4483" s="306"/>
    </row>
    <row r="4484" spans="1:6" ht="45">
      <c r="A4484" s="66">
        <v>7103</v>
      </c>
      <c r="B4484" s="43" t="s">
        <v>20880</v>
      </c>
      <c r="C4484" s="66" t="s">
        <v>4050</v>
      </c>
      <c r="D4484" s="66" t="s">
        <v>2496</v>
      </c>
      <c r="E4484" s="66" t="s">
        <v>14959</v>
      </c>
      <c r="F4484" s="307"/>
    </row>
    <row r="4485" spans="1:6" ht="30">
      <c r="A4485" s="66">
        <v>40419</v>
      </c>
      <c r="B4485" s="43" t="s">
        <v>20881</v>
      </c>
      <c r="C4485" s="66" t="s">
        <v>4050</v>
      </c>
      <c r="D4485" s="66" t="s">
        <v>4052</v>
      </c>
      <c r="E4485" s="66" t="s">
        <v>30514</v>
      </c>
      <c r="F4485" s="306"/>
    </row>
    <row r="4486" spans="1:6" ht="30">
      <c r="A4486" s="66">
        <v>40420</v>
      </c>
      <c r="B4486" s="43" t="s">
        <v>20882</v>
      </c>
      <c r="C4486" s="66" t="s">
        <v>4050</v>
      </c>
      <c r="D4486" s="66" t="s">
        <v>4052</v>
      </c>
      <c r="E4486" s="66" t="s">
        <v>24005</v>
      </c>
      <c r="F4486" s="307"/>
    </row>
    <row r="4487" spans="1:6" ht="30">
      <c r="A4487" s="66">
        <v>40421</v>
      </c>
      <c r="B4487" s="43" t="s">
        <v>20883</v>
      </c>
      <c r="C4487" s="66" t="s">
        <v>4050</v>
      </c>
      <c r="D4487" s="66" t="s">
        <v>4052</v>
      </c>
      <c r="E4487" s="66" t="s">
        <v>24929</v>
      </c>
      <c r="F4487" s="306"/>
    </row>
    <row r="4488" spans="1:6" ht="30">
      <c r="A4488" s="66">
        <v>7126</v>
      </c>
      <c r="B4488" s="43" t="s">
        <v>20884</v>
      </c>
      <c r="C4488" s="66" t="s">
        <v>4050</v>
      </c>
      <c r="D4488" s="66" t="s">
        <v>2496</v>
      </c>
      <c r="E4488" s="66" t="s">
        <v>23857</v>
      </c>
      <c r="F4488" s="307"/>
    </row>
    <row r="4489" spans="1:6" ht="45">
      <c r="A4489" s="66">
        <v>38905</v>
      </c>
      <c r="B4489" s="43" t="s">
        <v>20885</v>
      </c>
      <c r="C4489" s="66" t="s">
        <v>4050</v>
      </c>
      <c r="D4489" s="66" t="s">
        <v>4052</v>
      </c>
      <c r="E4489" s="66" t="s">
        <v>21128</v>
      </c>
      <c r="F4489" s="306"/>
    </row>
    <row r="4490" spans="1:6" ht="45">
      <c r="A4490" s="66">
        <v>38907</v>
      </c>
      <c r="B4490" s="43" t="s">
        <v>20886</v>
      </c>
      <c r="C4490" s="66" t="s">
        <v>4050</v>
      </c>
      <c r="D4490" s="66" t="s">
        <v>4052</v>
      </c>
      <c r="E4490" s="66" t="s">
        <v>24788</v>
      </c>
      <c r="F4490" s="307"/>
    </row>
    <row r="4491" spans="1:6" ht="45">
      <c r="A4491" s="66">
        <v>38908</v>
      </c>
      <c r="B4491" s="43" t="s">
        <v>20887</v>
      </c>
      <c r="C4491" s="66" t="s">
        <v>4050</v>
      </c>
      <c r="D4491" s="66" t="s">
        <v>4052</v>
      </c>
      <c r="E4491" s="66" t="s">
        <v>22771</v>
      </c>
      <c r="F4491" s="306"/>
    </row>
    <row r="4492" spans="1:6" ht="45">
      <c r="A4492" s="66">
        <v>38909</v>
      </c>
      <c r="B4492" s="43" t="s">
        <v>20888</v>
      </c>
      <c r="C4492" s="66" t="s">
        <v>4050</v>
      </c>
      <c r="D4492" s="66" t="s">
        <v>4052</v>
      </c>
      <c r="E4492" s="66" t="s">
        <v>30515</v>
      </c>
      <c r="F4492" s="307"/>
    </row>
    <row r="4493" spans="1:6" ht="45">
      <c r="A4493" s="66">
        <v>38910</v>
      </c>
      <c r="B4493" s="43" t="s">
        <v>20889</v>
      </c>
      <c r="C4493" s="66" t="s">
        <v>4050</v>
      </c>
      <c r="D4493" s="66" t="s">
        <v>4052</v>
      </c>
      <c r="E4493" s="66" t="s">
        <v>23859</v>
      </c>
      <c r="F4493" s="306"/>
    </row>
    <row r="4494" spans="1:6" ht="45">
      <c r="A4494" s="66">
        <v>38897</v>
      </c>
      <c r="B4494" s="43" t="s">
        <v>20890</v>
      </c>
      <c r="C4494" s="66" t="s">
        <v>4050</v>
      </c>
      <c r="D4494" s="66" t="s">
        <v>4052</v>
      </c>
      <c r="E4494" s="66" t="s">
        <v>24565</v>
      </c>
      <c r="F4494" s="307"/>
    </row>
    <row r="4495" spans="1:6" ht="45">
      <c r="A4495" s="66">
        <v>38899</v>
      </c>
      <c r="B4495" s="43" t="s">
        <v>20891</v>
      </c>
      <c r="C4495" s="66" t="s">
        <v>4050</v>
      </c>
      <c r="D4495" s="66" t="s">
        <v>4052</v>
      </c>
      <c r="E4495" s="66" t="s">
        <v>23982</v>
      </c>
      <c r="F4495" s="306"/>
    </row>
    <row r="4496" spans="1:6" ht="45">
      <c r="A4496" s="66">
        <v>38900</v>
      </c>
      <c r="B4496" s="43" t="s">
        <v>20892</v>
      </c>
      <c r="C4496" s="66" t="s">
        <v>4050</v>
      </c>
      <c r="D4496" s="66" t="s">
        <v>4052</v>
      </c>
      <c r="E4496" s="66" t="s">
        <v>29530</v>
      </c>
      <c r="F4496" s="307"/>
    </row>
    <row r="4497" spans="1:6" ht="45">
      <c r="A4497" s="66">
        <v>38901</v>
      </c>
      <c r="B4497" s="43" t="s">
        <v>20893</v>
      </c>
      <c r="C4497" s="66" t="s">
        <v>4050</v>
      </c>
      <c r="D4497" s="66" t="s">
        <v>4052</v>
      </c>
      <c r="E4497" s="66" t="s">
        <v>24557</v>
      </c>
      <c r="F4497" s="306"/>
    </row>
    <row r="4498" spans="1:6" ht="45">
      <c r="A4498" s="66">
        <v>38904</v>
      </c>
      <c r="B4498" s="43" t="s">
        <v>20894</v>
      </c>
      <c r="C4498" s="66" t="s">
        <v>4050</v>
      </c>
      <c r="D4498" s="66" t="s">
        <v>4052</v>
      </c>
      <c r="E4498" s="66" t="s">
        <v>22371</v>
      </c>
      <c r="F4498" s="307"/>
    </row>
    <row r="4499" spans="1:6" ht="45">
      <c r="A4499" s="66">
        <v>38903</v>
      </c>
      <c r="B4499" s="43" t="s">
        <v>20895</v>
      </c>
      <c r="C4499" s="66" t="s">
        <v>4050</v>
      </c>
      <c r="D4499" s="66" t="s">
        <v>4052</v>
      </c>
      <c r="E4499" s="66" t="s">
        <v>30516</v>
      </c>
      <c r="F4499" s="306"/>
    </row>
    <row r="4500" spans="1:6" ht="30">
      <c r="A4500" s="66">
        <v>7091</v>
      </c>
      <c r="B4500" s="43" t="s">
        <v>20896</v>
      </c>
      <c r="C4500" s="66" t="s">
        <v>4050</v>
      </c>
      <c r="D4500" s="66" t="s">
        <v>2496</v>
      </c>
      <c r="E4500" s="66" t="s">
        <v>22427</v>
      </c>
      <c r="F4500" s="307"/>
    </row>
    <row r="4501" spans="1:6" ht="30">
      <c r="A4501" s="66">
        <v>11655</v>
      </c>
      <c r="B4501" s="43" t="s">
        <v>20897</v>
      </c>
      <c r="C4501" s="66" t="s">
        <v>4050</v>
      </c>
      <c r="D4501" s="66" t="s">
        <v>2496</v>
      </c>
      <c r="E4501" s="66" t="s">
        <v>14893</v>
      </c>
      <c r="F4501" s="306"/>
    </row>
    <row r="4502" spans="1:6" ht="30">
      <c r="A4502" s="66">
        <v>11656</v>
      </c>
      <c r="B4502" s="43" t="s">
        <v>20898</v>
      </c>
      <c r="C4502" s="66" t="s">
        <v>4050</v>
      </c>
      <c r="D4502" s="66" t="s">
        <v>2496</v>
      </c>
      <c r="E4502" s="66" t="s">
        <v>8997</v>
      </c>
      <c r="F4502" s="307"/>
    </row>
    <row r="4503" spans="1:6" ht="30">
      <c r="A4503" s="66">
        <v>37948</v>
      </c>
      <c r="B4503" s="43" t="s">
        <v>20899</v>
      </c>
      <c r="C4503" s="66" t="s">
        <v>4050</v>
      </c>
      <c r="D4503" s="66" t="s">
        <v>2496</v>
      </c>
      <c r="E4503" s="66" t="s">
        <v>24773</v>
      </c>
      <c r="F4503" s="306"/>
    </row>
    <row r="4504" spans="1:6" ht="30">
      <c r="A4504" s="66">
        <v>7097</v>
      </c>
      <c r="B4504" s="43" t="s">
        <v>20900</v>
      </c>
      <c r="C4504" s="66" t="s">
        <v>4050</v>
      </c>
      <c r="D4504" s="66" t="s">
        <v>2496</v>
      </c>
      <c r="E4504" s="66" t="s">
        <v>7538</v>
      </c>
      <c r="F4504" s="307"/>
    </row>
    <row r="4505" spans="1:6" ht="30">
      <c r="A4505" s="66">
        <v>11657</v>
      </c>
      <c r="B4505" s="43" t="s">
        <v>20901</v>
      </c>
      <c r="C4505" s="66" t="s">
        <v>4050</v>
      </c>
      <c r="D4505" s="66" t="s">
        <v>2496</v>
      </c>
      <c r="E4505" s="66" t="s">
        <v>29490</v>
      </c>
      <c r="F4505" s="306"/>
    </row>
    <row r="4506" spans="1:6" ht="30">
      <c r="A4506" s="66">
        <v>11658</v>
      </c>
      <c r="B4506" s="43" t="s">
        <v>20902</v>
      </c>
      <c r="C4506" s="66" t="s">
        <v>4050</v>
      </c>
      <c r="D4506" s="66" t="s">
        <v>2496</v>
      </c>
      <c r="E4506" s="66" t="s">
        <v>10974</v>
      </c>
      <c r="F4506" s="307"/>
    </row>
    <row r="4507" spans="1:6" ht="30">
      <c r="A4507" s="66">
        <v>7146</v>
      </c>
      <c r="B4507" s="43" t="s">
        <v>20903</v>
      </c>
      <c r="C4507" s="66" t="s">
        <v>4050</v>
      </c>
      <c r="D4507" s="66" t="s">
        <v>2496</v>
      </c>
      <c r="E4507" s="66" t="s">
        <v>24041</v>
      </c>
      <c r="F4507" s="306"/>
    </row>
    <row r="4508" spans="1:6" ht="30">
      <c r="A4508" s="66">
        <v>7138</v>
      </c>
      <c r="B4508" s="43" t="s">
        <v>20904</v>
      </c>
      <c r="C4508" s="66" t="s">
        <v>4050</v>
      </c>
      <c r="D4508" s="66" t="s">
        <v>2496</v>
      </c>
      <c r="E4508" s="66" t="s">
        <v>8595</v>
      </c>
      <c r="F4508" s="307"/>
    </row>
    <row r="4509" spans="1:6" ht="30">
      <c r="A4509" s="66">
        <v>7139</v>
      </c>
      <c r="B4509" s="43" t="s">
        <v>20905</v>
      </c>
      <c r="C4509" s="66" t="s">
        <v>4050</v>
      </c>
      <c r="D4509" s="66" t="s">
        <v>2496</v>
      </c>
      <c r="E4509" s="66" t="s">
        <v>8982</v>
      </c>
      <c r="F4509" s="306"/>
    </row>
    <row r="4510" spans="1:6" ht="30">
      <c r="A4510" s="66">
        <v>7140</v>
      </c>
      <c r="B4510" s="43" t="s">
        <v>20906</v>
      </c>
      <c r="C4510" s="66" t="s">
        <v>4050</v>
      </c>
      <c r="D4510" s="66" t="s">
        <v>2496</v>
      </c>
      <c r="E4510" s="66" t="s">
        <v>20692</v>
      </c>
      <c r="F4510" s="307"/>
    </row>
    <row r="4511" spans="1:6" ht="30">
      <c r="A4511" s="66">
        <v>7141</v>
      </c>
      <c r="B4511" s="43" t="s">
        <v>20907</v>
      </c>
      <c r="C4511" s="66" t="s">
        <v>4050</v>
      </c>
      <c r="D4511" s="66" t="s">
        <v>2496</v>
      </c>
      <c r="E4511" s="66" t="s">
        <v>14455</v>
      </c>
      <c r="F4511" s="306"/>
    </row>
    <row r="4512" spans="1:6" ht="30">
      <c r="A4512" s="66">
        <v>7143</v>
      </c>
      <c r="B4512" s="43" t="s">
        <v>20908</v>
      </c>
      <c r="C4512" s="66" t="s">
        <v>4050</v>
      </c>
      <c r="D4512" s="66" t="s">
        <v>2496</v>
      </c>
      <c r="E4512" s="66" t="s">
        <v>23658</v>
      </c>
      <c r="F4512" s="307"/>
    </row>
    <row r="4513" spans="1:6" ht="30">
      <c r="A4513" s="66">
        <v>7144</v>
      </c>
      <c r="B4513" s="43" t="s">
        <v>20909</v>
      </c>
      <c r="C4513" s="66" t="s">
        <v>4050</v>
      </c>
      <c r="D4513" s="66" t="s">
        <v>2496</v>
      </c>
      <c r="E4513" s="66" t="s">
        <v>23651</v>
      </c>
      <c r="F4513" s="306"/>
    </row>
    <row r="4514" spans="1:6" ht="30">
      <c r="A4514" s="66">
        <v>7145</v>
      </c>
      <c r="B4514" s="43" t="s">
        <v>20910</v>
      </c>
      <c r="C4514" s="66" t="s">
        <v>4050</v>
      </c>
      <c r="D4514" s="66" t="s">
        <v>2496</v>
      </c>
      <c r="E4514" s="66" t="s">
        <v>23482</v>
      </c>
      <c r="F4514" s="307"/>
    </row>
    <row r="4515" spans="1:6" ht="30">
      <c r="A4515" s="66">
        <v>7142</v>
      </c>
      <c r="B4515" s="43" t="s">
        <v>20911</v>
      </c>
      <c r="C4515" s="66" t="s">
        <v>4050</v>
      </c>
      <c r="D4515" s="66" t="s">
        <v>2496</v>
      </c>
      <c r="E4515" s="66" t="s">
        <v>19558</v>
      </c>
      <c r="F4515" s="306"/>
    </row>
    <row r="4516" spans="1:6" ht="30">
      <c r="A4516" s="66">
        <v>3593</v>
      </c>
      <c r="B4516" s="43" t="s">
        <v>20912</v>
      </c>
      <c r="C4516" s="66" t="s">
        <v>4050</v>
      </c>
      <c r="D4516" s="66" t="s">
        <v>2496</v>
      </c>
      <c r="E4516" s="66" t="s">
        <v>24745</v>
      </c>
      <c r="F4516" s="307"/>
    </row>
    <row r="4517" spans="1:6" ht="30">
      <c r="A4517" s="66">
        <v>3588</v>
      </c>
      <c r="B4517" s="43" t="s">
        <v>20913</v>
      </c>
      <c r="C4517" s="66" t="s">
        <v>4050</v>
      </c>
      <c r="D4517" s="66" t="s">
        <v>2496</v>
      </c>
      <c r="E4517" s="66" t="s">
        <v>25234</v>
      </c>
      <c r="F4517" s="306"/>
    </row>
    <row r="4518" spans="1:6" ht="30">
      <c r="A4518" s="66">
        <v>3585</v>
      </c>
      <c r="B4518" s="43" t="s">
        <v>20914</v>
      </c>
      <c r="C4518" s="66" t="s">
        <v>4050</v>
      </c>
      <c r="D4518" s="66" t="s">
        <v>2496</v>
      </c>
      <c r="E4518" s="66" t="s">
        <v>21745</v>
      </c>
      <c r="F4518" s="307"/>
    </row>
    <row r="4519" spans="1:6" ht="30">
      <c r="A4519" s="66">
        <v>3587</v>
      </c>
      <c r="B4519" s="43" t="s">
        <v>20915</v>
      </c>
      <c r="C4519" s="66" t="s">
        <v>4050</v>
      </c>
      <c r="D4519" s="66" t="s">
        <v>2496</v>
      </c>
      <c r="E4519" s="66" t="s">
        <v>24050</v>
      </c>
      <c r="F4519" s="306"/>
    </row>
    <row r="4520" spans="1:6" ht="30">
      <c r="A4520" s="66">
        <v>3590</v>
      </c>
      <c r="B4520" s="43" t="s">
        <v>20916</v>
      </c>
      <c r="C4520" s="66" t="s">
        <v>4050</v>
      </c>
      <c r="D4520" s="66" t="s">
        <v>2496</v>
      </c>
      <c r="E4520" s="66" t="s">
        <v>30517</v>
      </c>
      <c r="F4520" s="307"/>
    </row>
    <row r="4521" spans="1:6" ht="30">
      <c r="A4521" s="66">
        <v>3589</v>
      </c>
      <c r="B4521" s="43" t="s">
        <v>20917</v>
      </c>
      <c r="C4521" s="66" t="s">
        <v>4050</v>
      </c>
      <c r="D4521" s="66" t="s">
        <v>2496</v>
      </c>
      <c r="E4521" s="66" t="s">
        <v>30518</v>
      </c>
      <c r="F4521" s="306"/>
    </row>
    <row r="4522" spans="1:6" ht="30">
      <c r="A4522" s="66">
        <v>3586</v>
      </c>
      <c r="B4522" s="43" t="s">
        <v>20918</v>
      </c>
      <c r="C4522" s="66" t="s">
        <v>4050</v>
      </c>
      <c r="D4522" s="66" t="s">
        <v>2496</v>
      </c>
      <c r="E4522" s="66" t="s">
        <v>24551</v>
      </c>
      <c r="F4522" s="307"/>
    </row>
    <row r="4523" spans="1:6" ht="30">
      <c r="A4523" s="66">
        <v>3592</v>
      </c>
      <c r="B4523" s="43" t="s">
        <v>20919</v>
      </c>
      <c r="C4523" s="66" t="s">
        <v>4050</v>
      </c>
      <c r="D4523" s="66" t="s">
        <v>2496</v>
      </c>
      <c r="E4523" s="66" t="s">
        <v>30519</v>
      </c>
      <c r="F4523" s="306"/>
    </row>
    <row r="4524" spans="1:6" ht="30">
      <c r="A4524" s="66">
        <v>3591</v>
      </c>
      <c r="B4524" s="43" t="s">
        <v>20920</v>
      </c>
      <c r="C4524" s="66" t="s">
        <v>4050</v>
      </c>
      <c r="D4524" s="66" t="s">
        <v>2496</v>
      </c>
      <c r="E4524" s="66" t="s">
        <v>30520</v>
      </c>
      <c r="F4524" s="307"/>
    </row>
    <row r="4525" spans="1:6" ht="30">
      <c r="A4525" s="66">
        <v>40396</v>
      </c>
      <c r="B4525" s="43" t="s">
        <v>20921</v>
      </c>
      <c r="C4525" s="66" t="s">
        <v>4050</v>
      </c>
      <c r="D4525" s="66" t="s">
        <v>2496</v>
      </c>
      <c r="E4525" s="66" t="s">
        <v>30521</v>
      </c>
      <c r="F4525" s="306"/>
    </row>
    <row r="4526" spans="1:6" ht="30">
      <c r="A4526" s="66">
        <v>40395</v>
      </c>
      <c r="B4526" s="43" t="s">
        <v>20922</v>
      </c>
      <c r="C4526" s="66" t="s">
        <v>4050</v>
      </c>
      <c r="D4526" s="66" t="s">
        <v>2496</v>
      </c>
      <c r="E4526" s="66" t="s">
        <v>24605</v>
      </c>
      <c r="F4526" s="307"/>
    </row>
    <row r="4527" spans="1:6" ht="30">
      <c r="A4527" s="66">
        <v>40392</v>
      </c>
      <c r="B4527" s="43" t="s">
        <v>20923</v>
      </c>
      <c r="C4527" s="66" t="s">
        <v>4050</v>
      </c>
      <c r="D4527" s="66" t="s">
        <v>2496</v>
      </c>
      <c r="E4527" s="66" t="s">
        <v>24648</v>
      </c>
      <c r="F4527" s="306"/>
    </row>
    <row r="4528" spans="1:6" ht="30">
      <c r="A4528" s="66">
        <v>40394</v>
      </c>
      <c r="B4528" s="43" t="s">
        <v>20924</v>
      </c>
      <c r="C4528" s="66" t="s">
        <v>4050</v>
      </c>
      <c r="D4528" s="66" t="s">
        <v>2496</v>
      </c>
      <c r="E4528" s="66" t="s">
        <v>24453</v>
      </c>
      <c r="F4528" s="307"/>
    </row>
    <row r="4529" spans="1:6" ht="30">
      <c r="A4529" s="66">
        <v>40398</v>
      </c>
      <c r="B4529" s="43" t="s">
        <v>20925</v>
      </c>
      <c r="C4529" s="66" t="s">
        <v>4050</v>
      </c>
      <c r="D4529" s="66" t="s">
        <v>2496</v>
      </c>
      <c r="E4529" s="66" t="s">
        <v>30522</v>
      </c>
      <c r="F4529" s="306"/>
    </row>
    <row r="4530" spans="1:6" ht="30">
      <c r="A4530" s="66">
        <v>40397</v>
      </c>
      <c r="B4530" s="43" t="s">
        <v>20926</v>
      </c>
      <c r="C4530" s="66" t="s">
        <v>4050</v>
      </c>
      <c r="D4530" s="66" t="s">
        <v>2496</v>
      </c>
      <c r="E4530" s="66" t="s">
        <v>30523</v>
      </c>
      <c r="F4530" s="307"/>
    </row>
    <row r="4531" spans="1:6" ht="30">
      <c r="A4531" s="66">
        <v>40393</v>
      </c>
      <c r="B4531" s="43" t="s">
        <v>20927</v>
      </c>
      <c r="C4531" s="66" t="s">
        <v>4050</v>
      </c>
      <c r="D4531" s="66" t="s">
        <v>2496</v>
      </c>
      <c r="E4531" s="66" t="s">
        <v>25743</v>
      </c>
      <c r="F4531" s="306"/>
    </row>
    <row r="4532" spans="1:6" ht="30">
      <c r="A4532" s="66">
        <v>40399</v>
      </c>
      <c r="B4532" s="43" t="s">
        <v>20929</v>
      </c>
      <c r="C4532" s="66" t="s">
        <v>4050</v>
      </c>
      <c r="D4532" s="66" t="s">
        <v>2496</v>
      </c>
      <c r="E4532" s="66" t="s">
        <v>30524</v>
      </c>
      <c r="F4532" s="307"/>
    </row>
    <row r="4533" spans="1:6" ht="30">
      <c r="A4533" s="66">
        <v>39322</v>
      </c>
      <c r="B4533" s="43" t="s">
        <v>20930</v>
      </c>
      <c r="C4533" s="66" t="s">
        <v>4050</v>
      </c>
      <c r="D4533" s="66" t="s">
        <v>4052</v>
      </c>
      <c r="E4533" s="66" t="s">
        <v>23831</v>
      </c>
      <c r="F4533" s="306"/>
    </row>
    <row r="4534" spans="1:6" ht="30">
      <c r="A4534" s="66">
        <v>39289</v>
      </c>
      <c r="B4534" s="43" t="s">
        <v>20931</v>
      </c>
      <c r="C4534" s="66" t="s">
        <v>4050</v>
      </c>
      <c r="D4534" s="66" t="s">
        <v>4052</v>
      </c>
      <c r="E4534" s="66" t="s">
        <v>28293</v>
      </c>
      <c r="F4534" s="307"/>
    </row>
    <row r="4535" spans="1:6" ht="30">
      <c r="A4535" s="66">
        <v>39290</v>
      </c>
      <c r="B4535" s="43" t="s">
        <v>20932</v>
      </c>
      <c r="C4535" s="66" t="s">
        <v>4050</v>
      </c>
      <c r="D4535" s="66" t="s">
        <v>4052</v>
      </c>
      <c r="E4535" s="66" t="s">
        <v>20489</v>
      </c>
      <c r="F4535" s="306"/>
    </row>
    <row r="4536" spans="1:6" ht="30">
      <c r="A4536" s="66">
        <v>39291</v>
      </c>
      <c r="B4536" s="43" t="s">
        <v>20933</v>
      </c>
      <c r="C4536" s="66" t="s">
        <v>4050</v>
      </c>
      <c r="D4536" s="66" t="s">
        <v>4052</v>
      </c>
      <c r="E4536" s="66" t="s">
        <v>24831</v>
      </c>
      <c r="F4536" s="307"/>
    </row>
    <row r="4537" spans="1:6" ht="30">
      <c r="A4537" s="66">
        <v>20174</v>
      </c>
      <c r="B4537" s="43" t="s">
        <v>20934</v>
      </c>
      <c r="C4537" s="66" t="s">
        <v>4050</v>
      </c>
      <c r="D4537" s="66" t="s">
        <v>2496</v>
      </c>
      <c r="E4537" s="66" t="s">
        <v>23640</v>
      </c>
      <c r="F4537" s="306"/>
    </row>
    <row r="4538" spans="1:6" ht="30">
      <c r="A4538" s="66">
        <v>41892</v>
      </c>
      <c r="B4538" s="43" t="s">
        <v>20935</v>
      </c>
      <c r="C4538" s="66" t="s">
        <v>4050</v>
      </c>
      <c r="D4538" s="66" t="s">
        <v>4052</v>
      </c>
      <c r="E4538" s="66" t="s">
        <v>30525</v>
      </c>
      <c r="F4538" s="307"/>
    </row>
    <row r="4539" spans="1:6" ht="30">
      <c r="A4539" s="66">
        <v>7048</v>
      </c>
      <c r="B4539" s="43" t="s">
        <v>20936</v>
      </c>
      <c r="C4539" s="66" t="s">
        <v>4050</v>
      </c>
      <c r="D4539" s="66" t="s">
        <v>4052</v>
      </c>
      <c r="E4539" s="66" t="s">
        <v>12941</v>
      </c>
      <c r="F4539" s="306"/>
    </row>
    <row r="4540" spans="1:6" ht="30">
      <c r="A4540" s="66">
        <v>7088</v>
      </c>
      <c r="B4540" s="43" t="s">
        <v>20937</v>
      </c>
      <c r="C4540" s="66" t="s">
        <v>4050</v>
      </c>
      <c r="D4540" s="66" t="s">
        <v>4052</v>
      </c>
      <c r="E4540" s="66" t="s">
        <v>28397</v>
      </c>
      <c r="F4540" s="307"/>
    </row>
    <row r="4541" spans="1:6" ht="30">
      <c r="A4541" s="66">
        <v>20179</v>
      </c>
      <c r="B4541" s="43" t="s">
        <v>20938</v>
      </c>
      <c r="C4541" s="66" t="s">
        <v>4050</v>
      </c>
      <c r="D4541" s="66" t="s">
        <v>2496</v>
      </c>
      <c r="E4541" s="66" t="s">
        <v>30526</v>
      </c>
      <c r="F4541" s="306"/>
    </row>
    <row r="4542" spans="1:6" ht="30">
      <c r="A4542" s="66">
        <v>20178</v>
      </c>
      <c r="B4542" s="43" t="s">
        <v>20939</v>
      </c>
      <c r="C4542" s="66" t="s">
        <v>4050</v>
      </c>
      <c r="D4542" s="66" t="s">
        <v>2496</v>
      </c>
      <c r="E4542" s="66" t="s">
        <v>30527</v>
      </c>
      <c r="F4542" s="307"/>
    </row>
    <row r="4543" spans="1:6" ht="30">
      <c r="A4543" s="66">
        <v>20180</v>
      </c>
      <c r="B4543" s="43" t="s">
        <v>20940</v>
      </c>
      <c r="C4543" s="66" t="s">
        <v>4050</v>
      </c>
      <c r="D4543" s="66" t="s">
        <v>2496</v>
      </c>
      <c r="E4543" s="66" t="s">
        <v>30528</v>
      </c>
      <c r="F4543" s="306"/>
    </row>
    <row r="4544" spans="1:6" ht="30">
      <c r="A4544" s="66">
        <v>20181</v>
      </c>
      <c r="B4544" s="43" t="s">
        <v>20941</v>
      </c>
      <c r="C4544" s="66" t="s">
        <v>4050</v>
      </c>
      <c r="D4544" s="66" t="s">
        <v>2496</v>
      </c>
      <c r="E4544" s="66" t="s">
        <v>30529</v>
      </c>
      <c r="F4544" s="307"/>
    </row>
    <row r="4545" spans="1:6" ht="30">
      <c r="A4545" s="66">
        <v>20177</v>
      </c>
      <c r="B4545" s="43" t="s">
        <v>20942</v>
      </c>
      <c r="C4545" s="66" t="s">
        <v>4050</v>
      </c>
      <c r="D4545" s="66" t="s">
        <v>2496</v>
      </c>
      <c r="E4545" s="66" t="s">
        <v>25023</v>
      </c>
      <c r="F4545" s="306"/>
    </row>
    <row r="4546" spans="1:6" ht="30">
      <c r="A4546" s="66">
        <v>7082</v>
      </c>
      <c r="B4546" s="43" t="s">
        <v>20943</v>
      </c>
      <c r="C4546" s="66" t="s">
        <v>4050</v>
      </c>
      <c r="D4546" s="66" t="s">
        <v>4052</v>
      </c>
      <c r="E4546" s="66" t="s">
        <v>23562</v>
      </c>
      <c r="F4546" s="307"/>
    </row>
    <row r="4547" spans="1:6" ht="45">
      <c r="A4547" s="66">
        <v>42707</v>
      </c>
      <c r="B4547" s="43" t="s">
        <v>22830</v>
      </c>
      <c r="C4547" s="66" t="s">
        <v>4050</v>
      </c>
      <c r="D4547" s="66" t="s">
        <v>4052</v>
      </c>
      <c r="E4547" s="66" t="s">
        <v>30530</v>
      </c>
      <c r="F4547" s="306"/>
    </row>
    <row r="4548" spans="1:6" ht="30">
      <c r="A4548" s="66">
        <v>7069</v>
      </c>
      <c r="B4548" s="43" t="s">
        <v>20944</v>
      </c>
      <c r="C4548" s="66" t="s">
        <v>4050</v>
      </c>
      <c r="D4548" s="66" t="s">
        <v>4052</v>
      </c>
      <c r="E4548" s="66" t="s">
        <v>30531</v>
      </c>
      <c r="F4548" s="307"/>
    </row>
    <row r="4549" spans="1:6" ht="45">
      <c r="A4549" s="66">
        <v>42708</v>
      </c>
      <c r="B4549" s="43" t="s">
        <v>22831</v>
      </c>
      <c r="C4549" s="66" t="s">
        <v>4050</v>
      </c>
      <c r="D4549" s="66" t="s">
        <v>4052</v>
      </c>
      <c r="E4549" s="66" t="s">
        <v>30532</v>
      </c>
      <c r="F4549" s="306"/>
    </row>
    <row r="4550" spans="1:6" ht="30">
      <c r="A4550" s="66">
        <v>7070</v>
      </c>
      <c r="B4550" s="43" t="s">
        <v>20945</v>
      </c>
      <c r="C4550" s="66" t="s">
        <v>4050</v>
      </c>
      <c r="D4550" s="66" t="s">
        <v>4052</v>
      </c>
      <c r="E4550" s="66" t="s">
        <v>24899</v>
      </c>
      <c r="F4550" s="307"/>
    </row>
    <row r="4551" spans="1:6" ht="45">
      <c r="A4551" s="66">
        <v>42709</v>
      </c>
      <c r="B4551" s="43" t="s">
        <v>22832</v>
      </c>
      <c r="C4551" s="66" t="s">
        <v>4050</v>
      </c>
      <c r="D4551" s="66" t="s">
        <v>4052</v>
      </c>
      <c r="E4551" s="66" t="s">
        <v>30533</v>
      </c>
      <c r="F4551" s="306"/>
    </row>
    <row r="4552" spans="1:6" ht="45">
      <c r="A4552" s="66">
        <v>42710</v>
      </c>
      <c r="B4552" s="43" t="s">
        <v>22833</v>
      </c>
      <c r="C4552" s="66" t="s">
        <v>4050</v>
      </c>
      <c r="D4552" s="66" t="s">
        <v>4052</v>
      </c>
      <c r="E4552" s="66" t="s">
        <v>30534</v>
      </c>
      <c r="F4552" s="307"/>
    </row>
    <row r="4553" spans="1:6" ht="45">
      <c r="A4553" s="66">
        <v>42716</v>
      </c>
      <c r="B4553" s="43" t="s">
        <v>22834</v>
      </c>
      <c r="C4553" s="66" t="s">
        <v>4050</v>
      </c>
      <c r="D4553" s="66" t="s">
        <v>4052</v>
      </c>
      <c r="E4553" s="66" t="s">
        <v>30535</v>
      </c>
      <c r="F4553" s="306"/>
    </row>
    <row r="4554" spans="1:6" ht="30">
      <c r="A4554" s="66">
        <v>20172</v>
      </c>
      <c r="B4554" s="43" t="s">
        <v>20946</v>
      </c>
      <c r="C4554" s="66" t="s">
        <v>4050</v>
      </c>
      <c r="D4554" s="66" t="s">
        <v>4052</v>
      </c>
      <c r="E4554" s="66" t="s">
        <v>30536</v>
      </c>
      <c r="F4554" s="307"/>
    </row>
    <row r="4555" spans="1:6">
      <c r="A4555" s="66">
        <v>40945</v>
      </c>
      <c r="B4555" s="43" t="s">
        <v>20947</v>
      </c>
      <c r="C4555" s="66" t="s">
        <v>4048</v>
      </c>
      <c r="D4555" s="66" t="s">
        <v>2496</v>
      </c>
      <c r="E4555" s="66" t="s">
        <v>24673</v>
      </c>
      <c r="F4555" s="306"/>
    </row>
    <row r="4556" spans="1:6">
      <c r="A4556" s="66">
        <v>40946</v>
      </c>
      <c r="B4556" s="43" t="s">
        <v>20948</v>
      </c>
      <c r="C4556" s="66" t="s">
        <v>4059</v>
      </c>
      <c r="D4556" s="66" t="s">
        <v>2496</v>
      </c>
      <c r="E4556" s="66" t="s">
        <v>30537</v>
      </c>
      <c r="F4556" s="307"/>
    </row>
    <row r="4557" spans="1:6" ht="30">
      <c r="A4557" s="66">
        <v>7153</v>
      </c>
      <c r="B4557" s="43" t="s">
        <v>20949</v>
      </c>
      <c r="C4557" s="66" t="s">
        <v>4048</v>
      </c>
      <c r="D4557" s="66" t="s">
        <v>2496</v>
      </c>
      <c r="E4557" s="66" t="s">
        <v>26682</v>
      </c>
      <c r="F4557" s="306"/>
    </row>
    <row r="4558" spans="1:6" ht="30">
      <c r="A4558" s="66">
        <v>41089</v>
      </c>
      <c r="B4558" s="43" t="s">
        <v>20950</v>
      </c>
      <c r="C4558" s="66" t="s">
        <v>4059</v>
      </c>
      <c r="D4558" s="66" t="s">
        <v>2496</v>
      </c>
      <c r="E4558" s="66" t="s">
        <v>30538</v>
      </c>
      <c r="F4558" s="307"/>
    </row>
    <row r="4559" spans="1:6">
      <c r="A4559" s="66">
        <v>40943</v>
      </c>
      <c r="B4559" s="43" t="s">
        <v>20951</v>
      </c>
      <c r="C4559" s="66" t="s">
        <v>4048</v>
      </c>
      <c r="D4559" s="66" t="s">
        <v>2496</v>
      </c>
      <c r="E4559" s="66" t="s">
        <v>27319</v>
      </c>
      <c r="F4559" s="306"/>
    </row>
    <row r="4560" spans="1:6" ht="30">
      <c r="A4560" s="66">
        <v>40944</v>
      </c>
      <c r="B4560" s="43" t="s">
        <v>20952</v>
      </c>
      <c r="C4560" s="66" t="s">
        <v>4059</v>
      </c>
      <c r="D4560" s="66" t="s">
        <v>2496</v>
      </c>
      <c r="E4560" s="66" t="s">
        <v>30539</v>
      </c>
      <c r="F4560" s="307"/>
    </row>
    <row r="4561" spans="1:6">
      <c r="A4561" s="66">
        <v>6175</v>
      </c>
      <c r="B4561" s="43" t="s">
        <v>20953</v>
      </c>
      <c r="C4561" s="66" t="s">
        <v>4048</v>
      </c>
      <c r="D4561" s="66" t="s">
        <v>2496</v>
      </c>
      <c r="E4561" s="66" t="s">
        <v>23480</v>
      </c>
      <c r="F4561" s="306"/>
    </row>
    <row r="4562" spans="1:6">
      <c r="A4562" s="66">
        <v>41092</v>
      </c>
      <c r="B4562" s="43" t="s">
        <v>20954</v>
      </c>
      <c r="C4562" s="66" t="s">
        <v>4059</v>
      </c>
      <c r="D4562" s="66" t="s">
        <v>2496</v>
      </c>
      <c r="E4562" s="66" t="s">
        <v>30540</v>
      </c>
      <c r="F4562" s="307"/>
    </row>
    <row r="4563" spans="1:6" ht="60">
      <c r="A4563" s="66">
        <v>37712</v>
      </c>
      <c r="B4563" s="43" t="s">
        <v>24046</v>
      </c>
      <c r="C4563" s="66" t="s">
        <v>4051</v>
      </c>
      <c r="D4563" s="66" t="s">
        <v>4052</v>
      </c>
      <c r="E4563" s="66" t="s">
        <v>22594</v>
      </c>
      <c r="F4563" s="306"/>
    </row>
    <row r="4564" spans="1:6" ht="60">
      <c r="A4564" s="66">
        <v>34547</v>
      </c>
      <c r="B4564" s="43" t="s">
        <v>20955</v>
      </c>
      <c r="C4564" s="66" t="s">
        <v>4054</v>
      </c>
      <c r="D4564" s="66" t="s">
        <v>2496</v>
      </c>
      <c r="E4564" s="66" t="s">
        <v>13739</v>
      </c>
      <c r="F4564" s="307"/>
    </row>
    <row r="4565" spans="1:6" ht="60">
      <c r="A4565" s="66">
        <v>34548</v>
      </c>
      <c r="B4565" s="43" t="s">
        <v>20956</v>
      </c>
      <c r="C4565" s="66" t="s">
        <v>4054</v>
      </c>
      <c r="D4565" s="66" t="s">
        <v>2496</v>
      </c>
      <c r="E4565" s="66" t="s">
        <v>25239</v>
      </c>
      <c r="F4565" s="306"/>
    </row>
    <row r="4566" spans="1:6" ht="45">
      <c r="A4566" s="66">
        <v>37411</v>
      </c>
      <c r="B4566" s="43" t="s">
        <v>20957</v>
      </c>
      <c r="C4566" s="66" t="s">
        <v>4051</v>
      </c>
      <c r="D4566" s="66" t="s">
        <v>2496</v>
      </c>
      <c r="E4566" s="66" t="s">
        <v>22387</v>
      </c>
      <c r="F4566" s="307"/>
    </row>
    <row r="4567" spans="1:6" ht="60">
      <c r="A4567" s="66">
        <v>34558</v>
      </c>
      <c r="B4567" s="43" t="s">
        <v>20959</v>
      </c>
      <c r="C4567" s="66" t="s">
        <v>4054</v>
      </c>
      <c r="D4567" s="66" t="s">
        <v>2496</v>
      </c>
      <c r="E4567" s="66" t="s">
        <v>13440</v>
      </c>
      <c r="F4567" s="306"/>
    </row>
    <row r="4568" spans="1:6" ht="60">
      <c r="A4568" s="66">
        <v>34550</v>
      </c>
      <c r="B4568" s="43" t="s">
        <v>20960</v>
      </c>
      <c r="C4568" s="66" t="s">
        <v>4054</v>
      </c>
      <c r="D4568" s="66" t="s">
        <v>2496</v>
      </c>
      <c r="E4568" s="66" t="s">
        <v>13448</v>
      </c>
      <c r="F4568" s="307"/>
    </row>
    <row r="4569" spans="1:6" ht="60">
      <c r="A4569" s="66">
        <v>34557</v>
      </c>
      <c r="B4569" s="43" t="s">
        <v>20961</v>
      </c>
      <c r="C4569" s="66" t="s">
        <v>4054</v>
      </c>
      <c r="D4569" s="66" t="s">
        <v>2496</v>
      </c>
      <c r="E4569" s="66" t="s">
        <v>13719</v>
      </c>
      <c r="F4569" s="306"/>
    </row>
    <row r="4570" spans="1:6" ht="75">
      <c r="A4570" s="66">
        <v>7155</v>
      </c>
      <c r="B4570" s="43" t="s">
        <v>20962</v>
      </c>
      <c r="C4570" s="66" t="s">
        <v>4051</v>
      </c>
      <c r="D4570" s="66" t="s">
        <v>2496</v>
      </c>
      <c r="E4570" s="66" t="s">
        <v>14084</v>
      </c>
      <c r="F4570" s="307"/>
    </row>
    <row r="4571" spans="1:6" ht="75">
      <c r="A4571" s="66">
        <v>7154</v>
      </c>
      <c r="B4571" s="43" t="s">
        <v>20963</v>
      </c>
      <c r="C4571" s="66" t="s">
        <v>4055</v>
      </c>
      <c r="D4571" s="66" t="s">
        <v>2496</v>
      </c>
      <c r="E4571" s="66" t="s">
        <v>9930</v>
      </c>
      <c r="F4571" s="306"/>
    </row>
    <row r="4572" spans="1:6" ht="60">
      <c r="A4572" s="66">
        <v>10915</v>
      </c>
      <c r="B4572" s="43" t="s">
        <v>20964</v>
      </c>
      <c r="C4572" s="66" t="s">
        <v>4055</v>
      </c>
      <c r="D4572" s="66" t="s">
        <v>2496</v>
      </c>
      <c r="E4572" s="66" t="s">
        <v>24610</v>
      </c>
      <c r="F4572" s="307"/>
    </row>
    <row r="4573" spans="1:6" ht="60">
      <c r="A4573" s="66">
        <v>10917</v>
      </c>
      <c r="B4573" s="43" t="s">
        <v>20965</v>
      </c>
      <c r="C4573" s="66" t="s">
        <v>4051</v>
      </c>
      <c r="D4573" s="66" t="s">
        <v>2496</v>
      </c>
      <c r="E4573" s="66" t="s">
        <v>13830</v>
      </c>
      <c r="F4573" s="306"/>
    </row>
    <row r="4574" spans="1:6" ht="60">
      <c r="A4574" s="66">
        <v>21141</v>
      </c>
      <c r="B4574" s="43" t="s">
        <v>20966</v>
      </c>
      <c r="C4574" s="66" t="s">
        <v>4051</v>
      </c>
      <c r="D4574" s="66" t="s">
        <v>2496</v>
      </c>
      <c r="E4574" s="66" t="s">
        <v>10610</v>
      </c>
      <c r="F4574" s="307"/>
    </row>
    <row r="4575" spans="1:6" ht="60">
      <c r="A4575" s="66">
        <v>10916</v>
      </c>
      <c r="B4575" s="43" t="s">
        <v>20967</v>
      </c>
      <c r="C4575" s="66" t="s">
        <v>4055</v>
      </c>
      <c r="D4575" s="66" t="s">
        <v>2496</v>
      </c>
      <c r="E4575" s="66" t="s">
        <v>13881</v>
      </c>
      <c r="F4575" s="306"/>
    </row>
    <row r="4576" spans="1:6" ht="60">
      <c r="A4576" s="66">
        <v>39508</v>
      </c>
      <c r="B4576" s="43" t="s">
        <v>20968</v>
      </c>
      <c r="C4576" s="66" t="s">
        <v>4051</v>
      </c>
      <c r="D4576" s="66" t="s">
        <v>2496</v>
      </c>
      <c r="E4576" s="66" t="s">
        <v>26591</v>
      </c>
      <c r="F4576" s="307"/>
    </row>
    <row r="4577" spans="1:6" ht="60">
      <c r="A4577" s="66">
        <v>39507</v>
      </c>
      <c r="B4577" s="43" t="s">
        <v>20969</v>
      </c>
      <c r="C4577" s="66" t="s">
        <v>4051</v>
      </c>
      <c r="D4577" s="66" t="s">
        <v>2496</v>
      </c>
      <c r="E4577" s="66" t="s">
        <v>13924</v>
      </c>
      <c r="F4577" s="306"/>
    </row>
    <row r="4578" spans="1:6" ht="60">
      <c r="A4578" s="66">
        <v>7156</v>
      </c>
      <c r="B4578" s="43" t="s">
        <v>20970</v>
      </c>
      <c r="C4578" s="66" t="s">
        <v>4051</v>
      </c>
      <c r="D4578" s="66" t="s">
        <v>4049</v>
      </c>
      <c r="E4578" s="66" t="s">
        <v>25741</v>
      </c>
      <c r="F4578" s="307"/>
    </row>
    <row r="4579" spans="1:6" ht="60">
      <c r="A4579" s="66">
        <v>39509</v>
      </c>
      <c r="B4579" s="43" t="s">
        <v>20971</v>
      </c>
      <c r="C4579" s="66" t="s">
        <v>4051</v>
      </c>
      <c r="D4579" s="66" t="s">
        <v>2496</v>
      </c>
      <c r="E4579" s="66" t="s">
        <v>9084</v>
      </c>
      <c r="F4579" s="306"/>
    </row>
    <row r="4580" spans="1:6">
      <c r="A4580" s="66">
        <v>25988</v>
      </c>
      <c r="B4580" s="43" t="s">
        <v>20973</v>
      </c>
      <c r="C4580" s="66" t="s">
        <v>4051</v>
      </c>
      <c r="D4580" s="66" t="s">
        <v>4052</v>
      </c>
      <c r="E4580" s="66" t="s">
        <v>13745</v>
      </c>
      <c r="F4580" s="307"/>
    </row>
    <row r="4581" spans="1:6" ht="45">
      <c r="A4581" s="66">
        <v>10928</v>
      </c>
      <c r="B4581" s="43" t="s">
        <v>20974</v>
      </c>
      <c r="C4581" s="66" t="s">
        <v>4051</v>
      </c>
      <c r="D4581" s="66" t="s">
        <v>2496</v>
      </c>
      <c r="E4581" s="66" t="s">
        <v>23663</v>
      </c>
      <c r="F4581" s="306"/>
    </row>
    <row r="4582" spans="1:6" ht="45">
      <c r="A4582" s="66">
        <v>7167</v>
      </c>
      <c r="B4582" s="43" t="s">
        <v>20975</v>
      </c>
      <c r="C4582" s="66" t="s">
        <v>4051</v>
      </c>
      <c r="D4582" s="66" t="s">
        <v>2496</v>
      </c>
      <c r="E4582" s="66" t="s">
        <v>30541</v>
      </c>
      <c r="F4582" s="307"/>
    </row>
    <row r="4583" spans="1:6" ht="45">
      <c r="A4583" s="66">
        <v>10933</v>
      </c>
      <c r="B4583" s="43" t="s">
        <v>20976</v>
      </c>
      <c r="C4583" s="66" t="s">
        <v>4051</v>
      </c>
      <c r="D4583" s="66" t="s">
        <v>2496</v>
      </c>
      <c r="E4583" s="66" t="s">
        <v>25436</v>
      </c>
      <c r="F4583" s="306"/>
    </row>
    <row r="4584" spans="1:6" ht="45">
      <c r="A4584" s="66">
        <v>10927</v>
      </c>
      <c r="B4584" s="43" t="s">
        <v>20977</v>
      </c>
      <c r="C4584" s="66" t="s">
        <v>4051</v>
      </c>
      <c r="D4584" s="66" t="s">
        <v>2496</v>
      </c>
      <c r="E4584" s="66" t="s">
        <v>22205</v>
      </c>
      <c r="F4584" s="307"/>
    </row>
    <row r="4585" spans="1:6" ht="45">
      <c r="A4585" s="66">
        <v>7158</v>
      </c>
      <c r="B4585" s="43" t="s">
        <v>20978</v>
      </c>
      <c r="C4585" s="66" t="s">
        <v>4051</v>
      </c>
      <c r="D4585" s="66" t="s">
        <v>4049</v>
      </c>
      <c r="E4585" s="66" t="s">
        <v>24581</v>
      </c>
      <c r="F4585" s="306"/>
    </row>
    <row r="4586" spans="1:6" ht="45">
      <c r="A4586" s="66">
        <v>7162</v>
      </c>
      <c r="B4586" s="43" t="s">
        <v>20979</v>
      </c>
      <c r="C4586" s="66" t="s">
        <v>4051</v>
      </c>
      <c r="D4586" s="66" t="s">
        <v>2496</v>
      </c>
      <c r="E4586" s="66" t="s">
        <v>24107</v>
      </c>
      <c r="F4586" s="307"/>
    </row>
    <row r="4587" spans="1:6" ht="45">
      <c r="A4587" s="66">
        <v>10932</v>
      </c>
      <c r="B4587" s="43" t="s">
        <v>20980</v>
      </c>
      <c r="C4587" s="66" t="s">
        <v>4051</v>
      </c>
      <c r="D4587" s="66" t="s">
        <v>2496</v>
      </c>
      <c r="E4587" s="66" t="s">
        <v>30542</v>
      </c>
      <c r="F4587" s="306"/>
    </row>
    <row r="4588" spans="1:6" ht="60">
      <c r="A4588" s="66">
        <v>40706</v>
      </c>
      <c r="B4588" s="43" t="s">
        <v>20981</v>
      </c>
      <c r="C4588" s="66" t="s">
        <v>4051</v>
      </c>
      <c r="D4588" s="66" t="s">
        <v>2496</v>
      </c>
      <c r="E4588" s="66" t="s">
        <v>27513</v>
      </c>
      <c r="F4588" s="307"/>
    </row>
    <row r="4589" spans="1:6" ht="60">
      <c r="A4589" s="66">
        <v>10937</v>
      </c>
      <c r="B4589" s="43" t="s">
        <v>20982</v>
      </c>
      <c r="C4589" s="66" t="s">
        <v>4051</v>
      </c>
      <c r="D4589" s="66" t="s">
        <v>2496</v>
      </c>
      <c r="E4589" s="66" t="s">
        <v>21661</v>
      </c>
      <c r="F4589" s="306"/>
    </row>
    <row r="4590" spans="1:6" ht="60">
      <c r="A4590" s="66">
        <v>10935</v>
      </c>
      <c r="B4590" s="43" t="s">
        <v>20983</v>
      </c>
      <c r="C4590" s="66" t="s">
        <v>4051</v>
      </c>
      <c r="D4590" s="66" t="s">
        <v>2496</v>
      </c>
      <c r="E4590" s="66" t="s">
        <v>30162</v>
      </c>
      <c r="F4590" s="307"/>
    </row>
    <row r="4591" spans="1:6" ht="45">
      <c r="A4591" s="66">
        <v>40707</v>
      </c>
      <c r="B4591" s="43" t="s">
        <v>20984</v>
      </c>
      <c r="C4591" s="66" t="s">
        <v>4051</v>
      </c>
      <c r="D4591" s="66" t="s">
        <v>2496</v>
      </c>
      <c r="E4591" s="66" t="s">
        <v>28275</v>
      </c>
      <c r="F4591" s="306"/>
    </row>
    <row r="4592" spans="1:6" ht="30">
      <c r="A4592" s="66">
        <v>10931</v>
      </c>
      <c r="B4592" s="43" t="s">
        <v>20985</v>
      </c>
      <c r="C4592" s="66" t="s">
        <v>4051</v>
      </c>
      <c r="D4592" s="66" t="s">
        <v>2496</v>
      </c>
      <c r="E4592" s="66" t="s">
        <v>27425</v>
      </c>
      <c r="F4592" s="307"/>
    </row>
    <row r="4593" spans="1:6" ht="30">
      <c r="A4593" s="66">
        <v>7164</v>
      </c>
      <c r="B4593" s="43" t="s">
        <v>24047</v>
      </c>
      <c r="C4593" s="66" t="s">
        <v>4051</v>
      </c>
      <c r="D4593" s="66" t="s">
        <v>2496</v>
      </c>
      <c r="E4593" s="66" t="s">
        <v>24789</v>
      </c>
      <c r="F4593" s="306"/>
    </row>
    <row r="4594" spans="1:6" ht="30">
      <c r="A4594" s="66">
        <v>36887</v>
      </c>
      <c r="B4594" s="43" t="s">
        <v>20986</v>
      </c>
      <c r="C4594" s="66" t="s">
        <v>4051</v>
      </c>
      <c r="D4594" s="66" t="s">
        <v>2496</v>
      </c>
      <c r="E4594" s="66" t="s">
        <v>30543</v>
      </c>
      <c r="F4594" s="307"/>
    </row>
    <row r="4595" spans="1:6" ht="90">
      <c r="A4595" s="66">
        <v>34630</v>
      </c>
      <c r="B4595" s="43" t="s">
        <v>24048</v>
      </c>
      <c r="C4595" s="66" t="s">
        <v>4050</v>
      </c>
      <c r="D4595" s="66" t="s">
        <v>4052</v>
      </c>
      <c r="E4595" s="66" t="s">
        <v>22836</v>
      </c>
      <c r="F4595" s="306"/>
    </row>
    <row r="4596" spans="1:6">
      <c r="A4596" s="66">
        <v>7161</v>
      </c>
      <c r="B4596" s="43" t="s">
        <v>20987</v>
      </c>
      <c r="C4596" s="66" t="s">
        <v>4051</v>
      </c>
      <c r="D4596" s="66" t="s">
        <v>2496</v>
      </c>
      <c r="E4596" s="66" t="s">
        <v>25022</v>
      </c>
      <c r="F4596" s="307"/>
    </row>
    <row r="4597" spans="1:6" ht="45">
      <c r="A4597" s="66">
        <v>7170</v>
      </c>
      <c r="B4597" s="43" t="s">
        <v>20988</v>
      </c>
      <c r="C4597" s="66" t="s">
        <v>4051</v>
      </c>
      <c r="D4597" s="66" t="s">
        <v>4049</v>
      </c>
      <c r="E4597" s="66" t="s">
        <v>7876</v>
      </c>
      <c r="F4597" s="306"/>
    </row>
    <row r="4598" spans="1:6" ht="45">
      <c r="A4598" s="66">
        <v>37524</v>
      </c>
      <c r="B4598" s="43" t="s">
        <v>20989</v>
      </c>
      <c r="C4598" s="66" t="s">
        <v>4054</v>
      </c>
      <c r="D4598" s="66" t="s">
        <v>2496</v>
      </c>
      <c r="E4598" s="66" t="s">
        <v>8855</v>
      </c>
      <c r="F4598" s="307"/>
    </row>
    <row r="4599" spans="1:6" ht="60">
      <c r="A4599" s="66">
        <v>37525</v>
      </c>
      <c r="B4599" s="43" t="s">
        <v>20990</v>
      </c>
      <c r="C4599" s="66" t="s">
        <v>4054</v>
      </c>
      <c r="D4599" s="66" t="s">
        <v>2496</v>
      </c>
      <c r="E4599" s="66" t="s">
        <v>13731</v>
      </c>
      <c r="F4599" s="306"/>
    </row>
    <row r="4600" spans="1:6" ht="30">
      <c r="A4600" s="66">
        <v>10920</v>
      </c>
      <c r="B4600" s="43" t="s">
        <v>20991</v>
      </c>
      <c r="C4600" s="66" t="s">
        <v>4051</v>
      </c>
      <c r="D4600" s="66" t="s">
        <v>2496</v>
      </c>
      <c r="E4600" s="66" t="s">
        <v>13368</v>
      </c>
      <c r="F4600" s="307"/>
    </row>
    <row r="4601" spans="1:6" ht="30">
      <c r="A4601" s="66">
        <v>7238</v>
      </c>
      <c r="B4601" s="43" t="s">
        <v>20992</v>
      </c>
      <c r="C4601" s="66" t="s">
        <v>4051</v>
      </c>
      <c r="D4601" s="66" t="s">
        <v>2496</v>
      </c>
      <c r="E4601" s="66" t="s">
        <v>25227</v>
      </c>
      <c r="F4601" s="306"/>
    </row>
    <row r="4602" spans="1:6" ht="30">
      <c r="A4602" s="66">
        <v>7239</v>
      </c>
      <c r="B4602" s="43" t="s">
        <v>20993</v>
      </c>
      <c r="C4602" s="66" t="s">
        <v>4051</v>
      </c>
      <c r="D4602" s="66" t="s">
        <v>2496</v>
      </c>
      <c r="E4602" s="66" t="s">
        <v>30544</v>
      </c>
      <c r="F4602" s="307"/>
    </row>
    <row r="4603" spans="1:6" ht="30">
      <c r="A4603" s="66">
        <v>7240</v>
      </c>
      <c r="B4603" s="43" t="s">
        <v>20994</v>
      </c>
      <c r="C4603" s="66" t="s">
        <v>4051</v>
      </c>
      <c r="D4603" s="66" t="s">
        <v>2496</v>
      </c>
      <c r="E4603" s="66" t="s">
        <v>24549</v>
      </c>
      <c r="F4603" s="306"/>
    </row>
    <row r="4604" spans="1:6" ht="45">
      <c r="A4604" s="66">
        <v>36789</v>
      </c>
      <c r="B4604" s="43" t="s">
        <v>20995</v>
      </c>
      <c r="C4604" s="66" t="s">
        <v>4050</v>
      </c>
      <c r="D4604" s="66" t="s">
        <v>2496</v>
      </c>
      <c r="E4604" s="66" t="s">
        <v>23766</v>
      </c>
      <c r="F4604" s="307"/>
    </row>
    <row r="4605" spans="1:6" ht="30">
      <c r="A4605" s="66">
        <v>25007</v>
      </c>
      <c r="B4605" s="43" t="s">
        <v>20996</v>
      </c>
      <c r="C4605" s="66" t="s">
        <v>4051</v>
      </c>
      <c r="D4605" s="66" t="s">
        <v>4049</v>
      </c>
      <c r="E4605" s="66" t="s">
        <v>14021</v>
      </c>
      <c r="F4605" s="306"/>
    </row>
    <row r="4606" spans="1:6" ht="60">
      <c r="A4606" s="66">
        <v>14171</v>
      </c>
      <c r="B4606" s="43" t="s">
        <v>20997</v>
      </c>
      <c r="C4606" s="66" t="s">
        <v>4051</v>
      </c>
      <c r="D4606" s="66" t="s">
        <v>2496</v>
      </c>
      <c r="E4606" s="66" t="s">
        <v>24818</v>
      </c>
      <c r="F4606" s="307"/>
    </row>
    <row r="4607" spans="1:6" ht="45">
      <c r="A4607" s="66">
        <v>14170</v>
      </c>
      <c r="B4607" s="43" t="s">
        <v>20998</v>
      </c>
      <c r="C4607" s="66" t="s">
        <v>4051</v>
      </c>
      <c r="D4607" s="66" t="s">
        <v>2496</v>
      </c>
      <c r="E4607" s="66" t="s">
        <v>30545</v>
      </c>
      <c r="F4607" s="306"/>
    </row>
    <row r="4608" spans="1:6" ht="60">
      <c r="A4608" s="66">
        <v>14173</v>
      </c>
      <c r="B4608" s="43" t="s">
        <v>20999</v>
      </c>
      <c r="C4608" s="66" t="s">
        <v>4051</v>
      </c>
      <c r="D4608" s="66" t="s">
        <v>2496</v>
      </c>
      <c r="E4608" s="66" t="s">
        <v>24579</v>
      </c>
      <c r="F4608" s="307"/>
    </row>
    <row r="4609" spans="1:6" ht="45">
      <c r="A4609" s="66">
        <v>14172</v>
      </c>
      <c r="B4609" s="43" t="s">
        <v>21000</v>
      </c>
      <c r="C4609" s="66" t="s">
        <v>4051</v>
      </c>
      <c r="D4609" s="66" t="s">
        <v>2496</v>
      </c>
      <c r="E4609" s="66" t="s">
        <v>30546</v>
      </c>
      <c r="F4609" s="306"/>
    </row>
    <row r="4610" spans="1:6" ht="30">
      <c r="A4610" s="66">
        <v>7243</v>
      </c>
      <c r="B4610" s="43" t="s">
        <v>21001</v>
      </c>
      <c r="C4610" s="66" t="s">
        <v>4051</v>
      </c>
      <c r="D4610" s="66" t="s">
        <v>2496</v>
      </c>
      <c r="E4610" s="66" t="s">
        <v>21726</v>
      </c>
      <c r="F4610" s="307"/>
    </row>
    <row r="4611" spans="1:6" ht="45">
      <c r="A4611" s="66">
        <v>11067</v>
      </c>
      <c r="B4611" s="43" t="s">
        <v>21002</v>
      </c>
      <c r="C4611" s="66" t="s">
        <v>4050</v>
      </c>
      <c r="D4611" s="66" t="s">
        <v>2496</v>
      </c>
      <c r="E4611" s="66" t="s">
        <v>30547</v>
      </c>
      <c r="F4611" s="306"/>
    </row>
    <row r="4612" spans="1:6" ht="45">
      <c r="A4612" s="66">
        <v>11068</v>
      </c>
      <c r="B4612" s="43" t="s">
        <v>21003</v>
      </c>
      <c r="C4612" s="66" t="s">
        <v>4050</v>
      </c>
      <c r="D4612" s="66" t="s">
        <v>2496</v>
      </c>
      <c r="E4612" s="66" t="s">
        <v>30548</v>
      </c>
      <c r="F4612" s="307"/>
    </row>
    <row r="4613" spans="1:6" ht="75">
      <c r="A4613" s="66">
        <v>7173</v>
      </c>
      <c r="B4613" s="43" t="s">
        <v>22838</v>
      </c>
      <c r="C4613" s="66" t="s">
        <v>4063</v>
      </c>
      <c r="D4613" s="66" t="s">
        <v>4049</v>
      </c>
      <c r="E4613" s="66" t="s">
        <v>24049</v>
      </c>
      <c r="F4613" s="306"/>
    </row>
    <row r="4614" spans="1:6" ht="60">
      <c r="A4614" s="66">
        <v>7175</v>
      </c>
      <c r="B4614" s="43" t="s">
        <v>22839</v>
      </c>
      <c r="C4614" s="66" t="s">
        <v>4050</v>
      </c>
      <c r="D4614" s="66" t="s">
        <v>2496</v>
      </c>
      <c r="E4614" s="66" t="s">
        <v>8711</v>
      </c>
      <c r="F4614" s="307"/>
    </row>
    <row r="4615" spans="1:6" ht="60">
      <c r="A4615" s="66">
        <v>40865</v>
      </c>
      <c r="B4615" s="43" t="s">
        <v>21004</v>
      </c>
      <c r="C4615" s="66" t="s">
        <v>4050</v>
      </c>
      <c r="D4615" s="66" t="s">
        <v>2496</v>
      </c>
      <c r="E4615" s="66" t="s">
        <v>13801</v>
      </c>
      <c r="F4615" s="306"/>
    </row>
    <row r="4616" spans="1:6" ht="30">
      <c r="A4616" s="66">
        <v>7184</v>
      </c>
      <c r="B4616" s="43" t="s">
        <v>21005</v>
      </c>
      <c r="C4616" s="66" t="s">
        <v>4051</v>
      </c>
      <c r="D4616" s="66" t="s">
        <v>4049</v>
      </c>
      <c r="E4616" s="66" t="s">
        <v>25225</v>
      </c>
      <c r="F4616" s="307"/>
    </row>
    <row r="4617" spans="1:6" ht="30">
      <c r="A4617" s="66">
        <v>34458</v>
      </c>
      <c r="B4617" s="43" t="s">
        <v>21006</v>
      </c>
      <c r="C4617" s="66" t="s">
        <v>4050</v>
      </c>
      <c r="D4617" s="66" t="s">
        <v>2496</v>
      </c>
      <c r="E4617" s="66" t="s">
        <v>30549</v>
      </c>
      <c r="F4617" s="306"/>
    </row>
    <row r="4618" spans="1:6" ht="30">
      <c r="A4618" s="66">
        <v>34464</v>
      </c>
      <c r="B4618" s="43" t="s">
        <v>21007</v>
      </c>
      <c r="C4618" s="66" t="s">
        <v>4050</v>
      </c>
      <c r="D4618" s="66" t="s">
        <v>2496</v>
      </c>
      <c r="E4618" s="66" t="s">
        <v>30550</v>
      </c>
      <c r="F4618" s="307"/>
    </row>
    <row r="4619" spans="1:6" ht="30">
      <c r="A4619" s="66">
        <v>34468</v>
      </c>
      <c r="B4619" s="43" t="s">
        <v>21008</v>
      </c>
      <c r="C4619" s="66" t="s">
        <v>4050</v>
      </c>
      <c r="D4619" s="66" t="s">
        <v>2496</v>
      </c>
      <c r="E4619" s="66" t="s">
        <v>30551</v>
      </c>
      <c r="F4619" s="306"/>
    </row>
    <row r="4620" spans="1:6" ht="30">
      <c r="A4620" s="66">
        <v>34473</v>
      </c>
      <c r="B4620" s="43" t="s">
        <v>21009</v>
      </c>
      <c r="C4620" s="66" t="s">
        <v>4050</v>
      </c>
      <c r="D4620" s="66" t="s">
        <v>2496</v>
      </c>
      <c r="E4620" s="66" t="s">
        <v>30552</v>
      </c>
      <c r="F4620" s="307"/>
    </row>
    <row r="4621" spans="1:6" ht="30">
      <c r="A4621" s="66">
        <v>34480</v>
      </c>
      <c r="B4621" s="43" t="s">
        <v>21010</v>
      </c>
      <c r="C4621" s="66" t="s">
        <v>4050</v>
      </c>
      <c r="D4621" s="66" t="s">
        <v>2496</v>
      </c>
      <c r="E4621" s="66" t="s">
        <v>30553</v>
      </c>
      <c r="F4621" s="306"/>
    </row>
    <row r="4622" spans="1:6" ht="30">
      <c r="A4622" s="66">
        <v>34486</v>
      </c>
      <c r="B4622" s="43" t="s">
        <v>21011</v>
      </c>
      <c r="C4622" s="66" t="s">
        <v>4050</v>
      </c>
      <c r="D4622" s="66" t="s">
        <v>2496</v>
      </c>
      <c r="E4622" s="66" t="s">
        <v>30554</v>
      </c>
      <c r="F4622" s="307"/>
    </row>
    <row r="4623" spans="1:6" ht="30">
      <c r="A4623" s="66">
        <v>7202</v>
      </c>
      <c r="B4623" s="43" t="s">
        <v>21012</v>
      </c>
      <c r="C4623" s="66" t="s">
        <v>4051</v>
      </c>
      <c r="D4623" s="66" t="s">
        <v>2496</v>
      </c>
      <c r="E4623" s="66" t="s">
        <v>29365</v>
      </c>
      <c r="F4623" s="306"/>
    </row>
    <row r="4624" spans="1:6" ht="30">
      <c r="A4624" s="66">
        <v>7190</v>
      </c>
      <c r="B4624" s="43" t="s">
        <v>21013</v>
      </c>
      <c r="C4624" s="66" t="s">
        <v>4050</v>
      </c>
      <c r="D4624" s="66" t="s">
        <v>2496</v>
      </c>
      <c r="E4624" s="66" t="s">
        <v>10874</v>
      </c>
      <c r="F4624" s="307"/>
    </row>
    <row r="4625" spans="1:6" ht="30">
      <c r="A4625" s="66">
        <v>34417</v>
      </c>
      <c r="B4625" s="43" t="s">
        <v>21014</v>
      </c>
      <c r="C4625" s="66" t="s">
        <v>4050</v>
      </c>
      <c r="D4625" s="66" t="s">
        <v>2496</v>
      </c>
      <c r="E4625" s="66" t="s">
        <v>22477</v>
      </c>
      <c r="F4625" s="306"/>
    </row>
    <row r="4626" spans="1:6" ht="30">
      <c r="A4626" s="66">
        <v>7191</v>
      </c>
      <c r="B4626" s="43" t="s">
        <v>21015</v>
      </c>
      <c r="C4626" s="66" t="s">
        <v>4050</v>
      </c>
      <c r="D4626" s="66" t="s">
        <v>2496</v>
      </c>
      <c r="E4626" s="66" t="s">
        <v>30023</v>
      </c>
      <c r="F4626" s="307"/>
    </row>
    <row r="4627" spans="1:6" ht="30">
      <c r="A4627" s="66">
        <v>7213</v>
      </c>
      <c r="B4627" s="43" t="s">
        <v>21015</v>
      </c>
      <c r="C4627" s="66" t="s">
        <v>4051</v>
      </c>
      <c r="D4627" s="66" t="s">
        <v>2496</v>
      </c>
      <c r="E4627" s="66" t="s">
        <v>14892</v>
      </c>
      <c r="F4627" s="306"/>
    </row>
    <row r="4628" spans="1:6" ht="30">
      <c r="A4628" s="66">
        <v>7195</v>
      </c>
      <c r="B4628" s="43" t="s">
        <v>21016</v>
      </c>
      <c r="C4628" s="66" t="s">
        <v>4050</v>
      </c>
      <c r="D4628" s="66" t="s">
        <v>2496</v>
      </c>
      <c r="E4628" s="66" t="s">
        <v>22164</v>
      </c>
      <c r="F4628" s="307"/>
    </row>
    <row r="4629" spans="1:6" ht="30">
      <c r="A4629" s="66">
        <v>7186</v>
      </c>
      <c r="B4629" s="43" t="s">
        <v>21017</v>
      </c>
      <c r="C4629" s="66" t="s">
        <v>4050</v>
      </c>
      <c r="D4629" s="66" t="s">
        <v>4049</v>
      </c>
      <c r="E4629" s="66" t="s">
        <v>30555</v>
      </c>
      <c r="F4629" s="306"/>
    </row>
    <row r="4630" spans="1:6" ht="30">
      <c r="A4630" s="66">
        <v>7194</v>
      </c>
      <c r="B4630" s="43" t="s">
        <v>21018</v>
      </c>
      <c r="C4630" s="66" t="s">
        <v>4051</v>
      </c>
      <c r="D4630" s="66" t="s">
        <v>2496</v>
      </c>
      <c r="E4630" s="66" t="s">
        <v>27839</v>
      </c>
      <c r="F4630" s="307"/>
    </row>
    <row r="4631" spans="1:6" ht="30">
      <c r="A4631" s="66">
        <v>7207</v>
      </c>
      <c r="B4631" s="43" t="s">
        <v>21018</v>
      </c>
      <c r="C4631" s="66" t="s">
        <v>4050</v>
      </c>
      <c r="D4631" s="66" t="s">
        <v>2496</v>
      </c>
      <c r="E4631" s="66" t="s">
        <v>30556</v>
      </c>
      <c r="F4631" s="306"/>
    </row>
    <row r="4632" spans="1:6" ht="30">
      <c r="A4632" s="66">
        <v>7197</v>
      </c>
      <c r="B4632" s="43" t="s">
        <v>21019</v>
      </c>
      <c r="C4632" s="66" t="s">
        <v>4050</v>
      </c>
      <c r="D4632" s="66" t="s">
        <v>2496</v>
      </c>
      <c r="E4632" s="66" t="s">
        <v>30557</v>
      </c>
      <c r="F4632" s="307"/>
    </row>
    <row r="4633" spans="1:6" ht="30">
      <c r="A4633" s="66">
        <v>7192</v>
      </c>
      <c r="B4633" s="43" t="s">
        <v>21020</v>
      </c>
      <c r="C4633" s="66" t="s">
        <v>4050</v>
      </c>
      <c r="D4633" s="66" t="s">
        <v>2496</v>
      </c>
      <c r="E4633" s="66" t="s">
        <v>28139</v>
      </c>
      <c r="F4633" s="306"/>
    </row>
    <row r="4634" spans="1:6" ht="30">
      <c r="A4634" s="66">
        <v>7193</v>
      </c>
      <c r="B4634" s="43" t="s">
        <v>21021</v>
      </c>
      <c r="C4634" s="66" t="s">
        <v>4050</v>
      </c>
      <c r="D4634" s="66" t="s">
        <v>2496</v>
      </c>
      <c r="E4634" s="66" t="s">
        <v>23840</v>
      </c>
      <c r="F4634" s="307"/>
    </row>
    <row r="4635" spans="1:6" ht="30">
      <c r="A4635" s="66">
        <v>7189</v>
      </c>
      <c r="B4635" s="43" t="s">
        <v>21022</v>
      </c>
      <c r="C4635" s="66" t="s">
        <v>4050</v>
      </c>
      <c r="D4635" s="66" t="s">
        <v>2496</v>
      </c>
      <c r="E4635" s="66" t="s">
        <v>28030</v>
      </c>
      <c r="F4635" s="306"/>
    </row>
    <row r="4636" spans="1:6" ht="30">
      <c r="A4636" s="66">
        <v>7198</v>
      </c>
      <c r="B4636" s="43" t="s">
        <v>21023</v>
      </c>
      <c r="C4636" s="66" t="s">
        <v>4051</v>
      </c>
      <c r="D4636" s="66" t="s">
        <v>2496</v>
      </c>
      <c r="E4636" s="66" t="s">
        <v>30558</v>
      </c>
      <c r="F4636" s="307"/>
    </row>
    <row r="4637" spans="1:6" ht="30">
      <c r="A4637" s="66">
        <v>34402</v>
      </c>
      <c r="B4637" s="43" t="s">
        <v>21023</v>
      </c>
      <c r="C4637" s="66" t="s">
        <v>4050</v>
      </c>
      <c r="D4637" s="66" t="s">
        <v>2496</v>
      </c>
      <c r="E4637" s="66" t="s">
        <v>30559</v>
      </c>
      <c r="F4637" s="306"/>
    </row>
    <row r="4638" spans="1:6" ht="30">
      <c r="A4638" s="66">
        <v>7245</v>
      </c>
      <c r="B4638" s="43" t="s">
        <v>21024</v>
      </c>
      <c r="C4638" s="66" t="s">
        <v>4050</v>
      </c>
      <c r="D4638" s="66" t="s">
        <v>2496</v>
      </c>
      <c r="E4638" s="66" t="s">
        <v>30560</v>
      </c>
      <c r="F4638" s="307"/>
    </row>
    <row r="4639" spans="1:6" ht="30">
      <c r="A4639" s="66">
        <v>34425</v>
      </c>
      <c r="B4639" s="43" t="s">
        <v>21025</v>
      </c>
      <c r="C4639" s="66" t="s">
        <v>4050</v>
      </c>
      <c r="D4639" s="66" t="s">
        <v>2496</v>
      </c>
      <c r="E4639" s="66" t="s">
        <v>24799</v>
      </c>
      <c r="F4639" s="306"/>
    </row>
    <row r="4640" spans="1:6" ht="30">
      <c r="A4640" s="66">
        <v>7223</v>
      </c>
      <c r="B4640" s="43" t="s">
        <v>21026</v>
      </c>
      <c r="C4640" s="66" t="s">
        <v>4050</v>
      </c>
      <c r="D4640" s="66" t="s">
        <v>2496</v>
      </c>
      <c r="E4640" s="66" t="s">
        <v>30561</v>
      </c>
      <c r="F4640" s="307"/>
    </row>
    <row r="4641" spans="1:6" ht="30">
      <c r="A4641" s="66">
        <v>7234</v>
      </c>
      <c r="B4641" s="43" t="s">
        <v>21027</v>
      </c>
      <c r="C4641" s="66" t="s">
        <v>4050</v>
      </c>
      <c r="D4641" s="66" t="s">
        <v>2496</v>
      </c>
      <c r="E4641" s="66" t="s">
        <v>30562</v>
      </c>
      <c r="F4641" s="306"/>
    </row>
    <row r="4642" spans="1:6" ht="30">
      <c r="A4642" s="66">
        <v>7224</v>
      </c>
      <c r="B4642" s="43" t="s">
        <v>21028</v>
      </c>
      <c r="C4642" s="66" t="s">
        <v>4050</v>
      </c>
      <c r="D4642" s="66" t="s">
        <v>2496</v>
      </c>
      <c r="E4642" s="66" t="s">
        <v>30563</v>
      </c>
      <c r="F4642" s="307"/>
    </row>
    <row r="4643" spans="1:6" ht="30">
      <c r="A4643" s="66">
        <v>7221</v>
      </c>
      <c r="B4643" s="43" t="s">
        <v>21029</v>
      </c>
      <c r="C4643" s="66" t="s">
        <v>4051</v>
      </c>
      <c r="D4643" s="66" t="s">
        <v>2496</v>
      </c>
      <c r="E4643" s="66" t="s">
        <v>30564</v>
      </c>
      <c r="F4643" s="306"/>
    </row>
    <row r="4644" spans="1:6" ht="30">
      <c r="A4644" s="66">
        <v>7210</v>
      </c>
      <c r="B4644" s="43" t="s">
        <v>21029</v>
      </c>
      <c r="C4644" s="66" t="s">
        <v>4050</v>
      </c>
      <c r="D4644" s="66" t="s">
        <v>2496</v>
      </c>
      <c r="E4644" s="66" t="s">
        <v>25588</v>
      </c>
      <c r="F4644" s="307"/>
    </row>
    <row r="4645" spans="1:6" ht="30">
      <c r="A4645" s="66">
        <v>7225</v>
      </c>
      <c r="B4645" s="43" t="s">
        <v>21030</v>
      </c>
      <c r="C4645" s="66" t="s">
        <v>4050</v>
      </c>
      <c r="D4645" s="66" t="s">
        <v>2496</v>
      </c>
      <c r="E4645" s="66" t="s">
        <v>30565</v>
      </c>
      <c r="F4645" s="306"/>
    </row>
    <row r="4646" spans="1:6" ht="30">
      <c r="A4646" s="66">
        <v>7226</v>
      </c>
      <c r="B4646" s="43" t="s">
        <v>21031</v>
      </c>
      <c r="C4646" s="66" t="s">
        <v>4050</v>
      </c>
      <c r="D4646" s="66" t="s">
        <v>2496</v>
      </c>
      <c r="E4646" s="66" t="s">
        <v>30566</v>
      </c>
      <c r="F4646" s="307"/>
    </row>
    <row r="4647" spans="1:6" ht="30">
      <c r="A4647" s="66">
        <v>7236</v>
      </c>
      <c r="B4647" s="43" t="s">
        <v>21032</v>
      </c>
      <c r="C4647" s="66" t="s">
        <v>4050</v>
      </c>
      <c r="D4647" s="66" t="s">
        <v>2496</v>
      </c>
      <c r="E4647" s="66" t="s">
        <v>30567</v>
      </c>
      <c r="F4647" s="306"/>
    </row>
    <row r="4648" spans="1:6" ht="30">
      <c r="A4648" s="66">
        <v>7227</v>
      </c>
      <c r="B4648" s="43" t="s">
        <v>21033</v>
      </c>
      <c r="C4648" s="66" t="s">
        <v>4050</v>
      </c>
      <c r="D4648" s="66" t="s">
        <v>2496</v>
      </c>
      <c r="E4648" s="66" t="s">
        <v>30568</v>
      </c>
      <c r="F4648" s="307"/>
    </row>
    <row r="4649" spans="1:6" ht="30">
      <c r="A4649" s="66">
        <v>7212</v>
      </c>
      <c r="B4649" s="43" t="s">
        <v>21034</v>
      </c>
      <c r="C4649" s="66" t="s">
        <v>4050</v>
      </c>
      <c r="D4649" s="66" t="s">
        <v>2496</v>
      </c>
      <c r="E4649" s="66" t="s">
        <v>30569</v>
      </c>
      <c r="F4649" s="306"/>
    </row>
    <row r="4650" spans="1:6" ht="30">
      <c r="A4650" s="66">
        <v>7229</v>
      </c>
      <c r="B4650" s="43" t="s">
        <v>21035</v>
      </c>
      <c r="C4650" s="66" t="s">
        <v>4050</v>
      </c>
      <c r="D4650" s="66" t="s">
        <v>2496</v>
      </c>
      <c r="E4650" s="66" t="s">
        <v>24684</v>
      </c>
      <c r="F4650" s="307"/>
    </row>
    <row r="4651" spans="1:6" ht="30">
      <c r="A4651" s="66">
        <v>7230</v>
      </c>
      <c r="B4651" s="43" t="s">
        <v>21036</v>
      </c>
      <c r="C4651" s="66" t="s">
        <v>4050</v>
      </c>
      <c r="D4651" s="66" t="s">
        <v>2496</v>
      </c>
      <c r="E4651" s="66" t="s">
        <v>30570</v>
      </c>
      <c r="F4651" s="306"/>
    </row>
    <row r="4652" spans="1:6" ht="30">
      <c r="A4652" s="66">
        <v>7231</v>
      </c>
      <c r="B4652" s="43" t="s">
        <v>21037</v>
      </c>
      <c r="C4652" s="66" t="s">
        <v>4050</v>
      </c>
      <c r="D4652" s="66" t="s">
        <v>2496</v>
      </c>
      <c r="E4652" s="66" t="s">
        <v>24465</v>
      </c>
      <c r="F4652" s="307"/>
    </row>
    <row r="4653" spans="1:6" ht="30">
      <c r="A4653" s="66">
        <v>7220</v>
      </c>
      <c r="B4653" s="43" t="s">
        <v>21038</v>
      </c>
      <c r="C4653" s="66" t="s">
        <v>4050</v>
      </c>
      <c r="D4653" s="66" t="s">
        <v>2496</v>
      </c>
      <c r="E4653" s="66" t="s">
        <v>30571</v>
      </c>
      <c r="F4653" s="306"/>
    </row>
    <row r="4654" spans="1:6" ht="30">
      <c r="A4654" s="66">
        <v>34447</v>
      </c>
      <c r="B4654" s="43" t="s">
        <v>21039</v>
      </c>
      <c r="C4654" s="66" t="s">
        <v>4050</v>
      </c>
      <c r="D4654" s="66" t="s">
        <v>2496</v>
      </c>
      <c r="E4654" s="66" t="s">
        <v>30572</v>
      </c>
      <c r="F4654" s="307"/>
    </row>
    <row r="4655" spans="1:6" ht="30">
      <c r="A4655" s="66">
        <v>7233</v>
      </c>
      <c r="B4655" s="43" t="s">
        <v>21040</v>
      </c>
      <c r="C4655" s="66" t="s">
        <v>4050</v>
      </c>
      <c r="D4655" s="66" t="s">
        <v>2496</v>
      </c>
      <c r="E4655" s="66" t="s">
        <v>30573</v>
      </c>
      <c r="F4655" s="306"/>
    </row>
    <row r="4656" spans="1:6" ht="105">
      <c r="A4656" s="66">
        <v>42172</v>
      </c>
      <c r="B4656" s="43" t="s">
        <v>25297</v>
      </c>
      <c r="C4656" s="66" t="s">
        <v>4051</v>
      </c>
      <c r="D4656" s="66" t="s">
        <v>2496</v>
      </c>
      <c r="E4656" s="66" t="s">
        <v>30574</v>
      </c>
      <c r="F4656" s="307"/>
    </row>
    <row r="4657" spans="1:6" ht="105">
      <c r="A4657" s="66">
        <v>39520</v>
      </c>
      <c r="B4657" s="43" t="s">
        <v>21041</v>
      </c>
      <c r="C4657" s="66" t="s">
        <v>4051</v>
      </c>
      <c r="D4657" s="66" t="s">
        <v>2496</v>
      </c>
      <c r="E4657" s="66" t="s">
        <v>30575</v>
      </c>
      <c r="F4657" s="306"/>
    </row>
    <row r="4658" spans="1:6" ht="105">
      <c r="A4658" s="66">
        <v>39521</v>
      </c>
      <c r="B4658" s="43" t="s">
        <v>21042</v>
      </c>
      <c r="C4658" s="66" t="s">
        <v>4051</v>
      </c>
      <c r="D4658" s="66" t="s">
        <v>2496</v>
      </c>
      <c r="E4658" s="66" t="s">
        <v>30576</v>
      </c>
      <c r="F4658" s="307"/>
    </row>
    <row r="4659" spans="1:6" ht="75">
      <c r="A4659" s="66">
        <v>39522</v>
      </c>
      <c r="B4659" s="43" t="s">
        <v>21043</v>
      </c>
      <c r="C4659" s="66" t="s">
        <v>4051</v>
      </c>
      <c r="D4659" s="66" t="s">
        <v>2496</v>
      </c>
      <c r="E4659" s="66" t="s">
        <v>30577</v>
      </c>
      <c r="F4659" s="306"/>
    </row>
    <row r="4660" spans="1:6" ht="30">
      <c r="A4660" s="66">
        <v>7246</v>
      </c>
      <c r="B4660" s="43" t="s">
        <v>21044</v>
      </c>
      <c r="C4660" s="66" t="s">
        <v>4050</v>
      </c>
      <c r="D4660" s="66" t="s">
        <v>2496</v>
      </c>
      <c r="E4660" s="66" t="s">
        <v>21762</v>
      </c>
      <c r="F4660" s="307"/>
    </row>
    <row r="4661" spans="1:6">
      <c r="A4661" s="66">
        <v>12869</v>
      </c>
      <c r="B4661" s="43" t="s">
        <v>21046</v>
      </c>
      <c r="C4661" s="66" t="s">
        <v>4048</v>
      </c>
      <c r="D4661" s="66" t="s">
        <v>2496</v>
      </c>
      <c r="E4661" s="66" t="s">
        <v>11086</v>
      </c>
      <c r="F4661" s="306"/>
    </row>
    <row r="4662" spans="1:6">
      <c r="A4662" s="66">
        <v>41097</v>
      </c>
      <c r="B4662" s="43" t="s">
        <v>21047</v>
      </c>
      <c r="C4662" s="66" t="s">
        <v>4059</v>
      </c>
      <c r="D4662" s="66" t="s">
        <v>2496</v>
      </c>
      <c r="E4662" s="66" t="s">
        <v>30578</v>
      </c>
      <c r="F4662" s="307"/>
    </row>
    <row r="4663" spans="1:6" ht="60">
      <c r="A4663" s="66">
        <v>1574</v>
      </c>
      <c r="B4663" s="43" t="s">
        <v>21048</v>
      </c>
      <c r="C4663" s="66" t="s">
        <v>4050</v>
      </c>
      <c r="D4663" s="66" t="s">
        <v>2496</v>
      </c>
      <c r="E4663" s="66" t="s">
        <v>8069</v>
      </c>
      <c r="F4663" s="306"/>
    </row>
    <row r="4664" spans="1:6" ht="60">
      <c r="A4664" s="66">
        <v>1581</v>
      </c>
      <c r="B4664" s="43" t="s">
        <v>21049</v>
      </c>
      <c r="C4664" s="66" t="s">
        <v>4050</v>
      </c>
      <c r="D4664" s="66" t="s">
        <v>2496</v>
      </c>
      <c r="E4664" s="66" t="s">
        <v>7884</v>
      </c>
      <c r="F4664" s="307"/>
    </row>
    <row r="4665" spans="1:6" ht="60">
      <c r="A4665" s="66">
        <v>1575</v>
      </c>
      <c r="B4665" s="43" t="s">
        <v>21050</v>
      </c>
      <c r="C4665" s="66" t="s">
        <v>4050</v>
      </c>
      <c r="D4665" s="66" t="s">
        <v>2496</v>
      </c>
      <c r="E4665" s="66" t="s">
        <v>8860</v>
      </c>
      <c r="F4665" s="306"/>
    </row>
    <row r="4666" spans="1:6" ht="60">
      <c r="A4666" s="66">
        <v>1570</v>
      </c>
      <c r="B4666" s="43" t="s">
        <v>21051</v>
      </c>
      <c r="C4666" s="66" t="s">
        <v>4050</v>
      </c>
      <c r="D4666" s="66" t="s">
        <v>2496</v>
      </c>
      <c r="E4666" s="66" t="s">
        <v>8606</v>
      </c>
      <c r="F4666" s="307"/>
    </row>
    <row r="4667" spans="1:6" ht="60">
      <c r="A4667" s="66">
        <v>1576</v>
      </c>
      <c r="B4667" s="43" t="s">
        <v>21052</v>
      </c>
      <c r="C4667" s="66" t="s">
        <v>4050</v>
      </c>
      <c r="D4667" s="66" t="s">
        <v>2496</v>
      </c>
      <c r="E4667" s="66" t="s">
        <v>13833</v>
      </c>
      <c r="F4667" s="306"/>
    </row>
    <row r="4668" spans="1:6" ht="60">
      <c r="A4668" s="66">
        <v>1577</v>
      </c>
      <c r="B4668" s="43" t="s">
        <v>21053</v>
      </c>
      <c r="C4668" s="66" t="s">
        <v>4050</v>
      </c>
      <c r="D4668" s="66" t="s">
        <v>2496</v>
      </c>
      <c r="E4668" s="66" t="s">
        <v>22591</v>
      </c>
      <c r="F4668" s="307"/>
    </row>
    <row r="4669" spans="1:6" ht="60">
      <c r="A4669" s="66">
        <v>1571</v>
      </c>
      <c r="B4669" s="43" t="s">
        <v>21054</v>
      </c>
      <c r="C4669" s="66" t="s">
        <v>4050</v>
      </c>
      <c r="D4669" s="66" t="s">
        <v>2496</v>
      </c>
      <c r="E4669" s="66" t="s">
        <v>8160</v>
      </c>
      <c r="F4669" s="306"/>
    </row>
    <row r="4670" spans="1:6" ht="60">
      <c r="A4670" s="66">
        <v>1578</v>
      </c>
      <c r="B4670" s="43" t="s">
        <v>21055</v>
      </c>
      <c r="C4670" s="66" t="s">
        <v>4050</v>
      </c>
      <c r="D4670" s="66" t="s">
        <v>2496</v>
      </c>
      <c r="E4670" s="66" t="s">
        <v>7957</v>
      </c>
      <c r="F4670" s="307"/>
    </row>
    <row r="4671" spans="1:6" ht="60">
      <c r="A4671" s="66">
        <v>1573</v>
      </c>
      <c r="B4671" s="43" t="s">
        <v>21056</v>
      </c>
      <c r="C4671" s="66" t="s">
        <v>4050</v>
      </c>
      <c r="D4671" s="66" t="s">
        <v>2496</v>
      </c>
      <c r="E4671" s="66" t="s">
        <v>8485</v>
      </c>
      <c r="F4671" s="306"/>
    </row>
    <row r="4672" spans="1:6" ht="60">
      <c r="A4672" s="66">
        <v>1579</v>
      </c>
      <c r="B4672" s="43" t="s">
        <v>21057</v>
      </c>
      <c r="C4672" s="66" t="s">
        <v>4050</v>
      </c>
      <c r="D4672" s="66" t="s">
        <v>2496</v>
      </c>
      <c r="E4672" s="66" t="s">
        <v>8169</v>
      </c>
      <c r="F4672" s="307"/>
    </row>
    <row r="4673" spans="1:6" ht="60">
      <c r="A4673" s="66">
        <v>1580</v>
      </c>
      <c r="B4673" s="43" t="s">
        <v>21058</v>
      </c>
      <c r="C4673" s="66" t="s">
        <v>4050</v>
      </c>
      <c r="D4673" s="66" t="s">
        <v>2496</v>
      </c>
      <c r="E4673" s="66" t="s">
        <v>13695</v>
      </c>
      <c r="F4673" s="306"/>
    </row>
    <row r="4674" spans="1:6" ht="45">
      <c r="A4674" s="66">
        <v>7571</v>
      </c>
      <c r="B4674" s="43" t="s">
        <v>21059</v>
      </c>
      <c r="C4674" s="66" t="s">
        <v>4050</v>
      </c>
      <c r="D4674" s="66" t="s">
        <v>2496</v>
      </c>
      <c r="E4674" s="66" t="s">
        <v>11073</v>
      </c>
      <c r="F4674" s="307"/>
    </row>
    <row r="4675" spans="1:6" ht="30">
      <c r="A4675" s="66">
        <v>39321</v>
      </c>
      <c r="B4675" s="43" t="s">
        <v>21060</v>
      </c>
      <c r="C4675" s="66" t="s">
        <v>4050</v>
      </c>
      <c r="D4675" s="66" t="s">
        <v>2496</v>
      </c>
      <c r="E4675" s="66" t="s">
        <v>22428</v>
      </c>
      <c r="F4675" s="306"/>
    </row>
    <row r="4676" spans="1:6" ht="30">
      <c r="A4676" s="66">
        <v>39319</v>
      </c>
      <c r="B4676" s="43" t="s">
        <v>21061</v>
      </c>
      <c r="C4676" s="66" t="s">
        <v>4050</v>
      </c>
      <c r="D4676" s="66" t="s">
        <v>2496</v>
      </c>
      <c r="E4676" s="66" t="s">
        <v>11776</v>
      </c>
      <c r="F4676" s="307"/>
    </row>
    <row r="4677" spans="1:6" ht="30">
      <c r="A4677" s="66">
        <v>39320</v>
      </c>
      <c r="B4677" s="43" t="s">
        <v>21062</v>
      </c>
      <c r="C4677" s="66" t="s">
        <v>4050</v>
      </c>
      <c r="D4677" s="66" t="s">
        <v>2496</v>
      </c>
      <c r="E4677" s="66" t="s">
        <v>13854</v>
      </c>
      <c r="F4677" s="306"/>
    </row>
    <row r="4678" spans="1:6" ht="30">
      <c r="A4678" s="66">
        <v>1591</v>
      </c>
      <c r="B4678" s="43" t="s">
        <v>21063</v>
      </c>
      <c r="C4678" s="66" t="s">
        <v>4050</v>
      </c>
      <c r="D4678" s="66" t="s">
        <v>2496</v>
      </c>
      <c r="E4678" s="66" t="s">
        <v>24568</v>
      </c>
      <c r="F4678" s="307"/>
    </row>
    <row r="4679" spans="1:6" ht="45">
      <c r="A4679" s="66">
        <v>1547</v>
      </c>
      <c r="B4679" s="43" t="s">
        <v>21064</v>
      </c>
      <c r="C4679" s="66" t="s">
        <v>4050</v>
      </c>
      <c r="D4679" s="66" t="s">
        <v>2496</v>
      </c>
      <c r="E4679" s="66" t="s">
        <v>24741</v>
      </c>
      <c r="F4679" s="306"/>
    </row>
    <row r="4680" spans="1:6" ht="30">
      <c r="A4680" s="66">
        <v>38196</v>
      </c>
      <c r="B4680" s="43" t="s">
        <v>21065</v>
      </c>
      <c r="C4680" s="66" t="s">
        <v>4050</v>
      </c>
      <c r="D4680" s="66" t="s">
        <v>2496</v>
      </c>
      <c r="E4680" s="66" t="s">
        <v>27444</v>
      </c>
      <c r="F4680" s="307"/>
    </row>
    <row r="4681" spans="1:6" ht="45">
      <c r="A4681" s="66">
        <v>1543</v>
      </c>
      <c r="B4681" s="43" t="s">
        <v>21066</v>
      </c>
      <c r="C4681" s="66" t="s">
        <v>4050</v>
      </c>
      <c r="D4681" s="66" t="s">
        <v>2496</v>
      </c>
      <c r="E4681" s="66" t="s">
        <v>24732</v>
      </c>
      <c r="F4681" s="306"/>
    </row>
    <row r="4682" spans="1:6" ht="30">
      <c r="A4682" s="66">
        <v>1585</v>
      </c>
      <c r="B4682" s="43" t="s">
        <v>21067</v>
      </c>
      <c r="C4682" s="66" t="s">
        <v>4050</v>
      </c>
      <c r="D4682" s="66" t="s">
        <v>2496</v>
      </c>
      <c r="E4682" s="66" t="s">
        <v>7957</v>
      </c>
      <c r="F4682" s="307"/>
    </row>
    <row r="4683" spans="1:6" ht="30">
      <c r="A4683" s="66">
        <v>1593</v>
      </c>
      <c r="B4683" s="43" t="s">
        <v>21068</v>
      </c>
      <c r="C4683" s="66" t="s">
        <v>4050</v>
      </c>
      <c r="D4683" s="66" t="s">
        <v>2496</v>
      </c>
      <c r="E4683" s="66" t="s">
        <v>30579</v>
      </c>
      <c r="F4683" s="306"/>
    </row>
    <row r="4684" spans="1:6" ht="30">
      <c r="A4684" s="66">
        <v>11838</v>
      </c>
      <c r="B4684" s="43" t="s">
        <v>21069</v>
      </c>
      <c r="C4684" s="66" t="s">
        <v>4050</v>
      </c>
      <c r="D4684" s="66" t="s">
        <v>2496</v>
      </c>
      <c r="E4684" s="66" t="s">
        <v>14085</v>
      </c>
      <c r="F4684" s="307"/>
    </row>
    <row r="4685" spans="1:6" ht="45">
      <c r="A4685" s="66">
        <v>1594</v>
      </c>
      <c r="B4685" s="43" t="s">
        <v>21070</v>
      </c>
      <c r="C4685" s="66" t="s">
        <v>4050</v>
      </c>
      <c r="D4685" s="66" t="s">
        <v>2496</v>
      </c>
      <c r="E4685" s="66" t="s">
        <v>13872</v>
      </c>
      <c r="F4685" s="306"/>
    </row>
    <row r="4686" spans="1:6" ht="30">
      <c r="A4686" s="66">
        <v>1586</v>
      </c>
      <c r="B4686" s="43" t="s">
        <v>21071</v>
      </c>
      <c r="C4686" s="66" t="s">
        <v>4050</v>
      </c>
      <c r="D4686" s="66" t="s">
        <v>2496</v>
      </c>
      <c r="E4686" s="66" t="s">
        <v>20692</v>
      </c>
      <c r="F4686" s="307"/>
    </row>
    <row r="4687" spans="1:6" ht="30">
      <c r="A4687" s="66">
        <v>11839</v>
      </c>
      <c r="B4687" s="43" t="s">
        <v>21072</v>
      </c>
      <c r="C4687" s="66" t="s">
        <v>4050</v>
      </c>
      <c r="D4687" s="66" t="s">
        <v>2496</v>
      </c>
      <c r="E4687" s="66" t="s">
        <v>28383</v>
      </c>
      <c r="F4687" s="306"/>
    </row>
    <row r="4688" spans="1:6" ht="30">
      <c r="A4688" s="66">
        <v>1587</v>
      </c>
      <c r="B4688" s="43" t="s">
        <v>21073</v>
      </c>
      <c r="C4688" s="66" t="s">
        <v>4050</v>
      </c>
      <c r="D4688" s="66" t="s">
        <v>2496</v>
      </c>
      <c r="E4688" s="66" t="s">
        <v>8537</v>
      </c>
      <c r="F4688" s="307"/>
    </row>
    <row r="4689" spans="1:6" ht="45">
      <c r="A4689" s="66">
        <v>1545</v>
      </c>
      <c r="B4689" s="43" t="s">
        <v>21074</v>
      </c>
      <c r="C4689" s="66" t="s">
        <v>4050</v>
      </c>
      <c r="D4689" s="66" t="s">
        <v>2496</v>
      </c>
      <c r="E4689" s="66" t="s">
        <v>30580</v>
      </c>
      <c r="F4689" s="306"/>
    </row>
    <row r="4690" spans="1:6" ht="30">
      <c r="A4690" s="66">
        <v>1588</v>
      </c>
      <c r="B4690" s="43" t="s">
        <v>21075</v>
      </c>
      <c r="C4690" s="66" t="s">
        <v>4050</v>
      </c>
      <c r="D4690" s="66" t="s">
        <v>2496</v>
      </c>
      <c r="E4690" s="66" t="s">
        <v>10147</v>
      </c>
      <c r="F4690" s="307"/>
    </row>
    <row r="4691" spans="1:6" ht="45">
      <c r="A4691" s="66">
        <v>1535</v>
      </c>
      <c r="B4691" s="43" t="s">
        <v>21076</v>
      </c>
      <c r="C4691" s="66" t="s">
        <v>4050</v>
      </c>
      <c r="D4691" s="66" t="s">
        <v>2496</v>
      </c>
      <c r="E4691" s="66" t="s">
        <v>13730</v>
      </c>
      <c r="F4691" s="306"/>
    </row>
    <row r="4692" spans="1:6" ht="30">
      <c r="A4692" s="66">
        <v>1589</v>
      </c>
      <c r="B4692" s="43" t="s">
        <v>21077</v>
      </c>
      <c r="C4692" s="66" t="s">
        <v>4050</v>
      </c>
      <c r="D4692" s="66" t="s">
        <v>2496</v>
      </c>
      <c r="E4692" s="66" t="s">
        <v>7881</v>
      </c>
      <c r="F4692" s="307"/>
    </row>
    <row r="4693" spans="1:6" ht="45">
      <c r="A4693" s="66">
        <v>1546</v>
      </c>
      <c r="B4693" s="43" t="s">
        <v>21078</v>
      </c>
      <c r="C4693" s="66" t="s">
        <v>4050</v>
      </c>
      <c r="D4693" s="66" t="s">
        <v>2496</v>
      </c>
      <c r="E4693" s="66" t="s">
        <v>25173</v>
      </c>
      <c r="F4693" s="306"/>
    </row>
    <row r="4694" spans="1:6" ht="30">
      <c r="A4694" s="66">
        <v>1590</v>
      </c>
      <c r="B4694" s="43" t="s">
        <v>21079</v>
      </c>
      <c r="C4694" s="66" t="s">
        <v>4050</v>
      </c>
      <c r="D4694" s="66" t="s">
        <v>2496</v>
      </c>
      <c r="E4694" s="66" t="s">
        <v>30581</v>
      </c>
      <c r="F4694" s="307"/>
    </row>
    <row r="4695" spans="1:6" ht="45">
      <c r="A4695" s="66">
        <v>1542</v>
      </c>
      <c r="B4695" s="43" t="s">
        <v>21080</v>
      </c>
      <c r="C4695" s="66" t="s">
        <v>4050</v>
      </c>
      <c r="D4695" s="66" t="s">
        <v>2496</v>
      </c>
      <c r="E4695" s="66" t="s">
        <v>24666</v>
      </c>
      <c r="F4695" s="306"/>
    </row>
    <row r="4696" spans="1:6" ht="45">
      <c r="A4696" s="66">
        <v>38415</v>
      </c>
      <c r="B4696" s="43" t="s">
        <v>21081</v>
      </c>
      <c r="C4696" s="66" t="s">
        <v>4050</v>
      </c>
      <c r="D4696" s="66" t="s">
        <v>2496</v>
      </c>
      <c r="E4696" s="66" t="s">
        <v>30582</v>
      </c>
      <c r="F4696" s="307"/>
    </row>
    <row r="4697" spans="1:6" ht="45">
      <c r="A4697" s="66">
        <v>38414</v>
      </c>
      <c r="B4697" s="43" t="s">
        <v>21082</v>
      </c>
      <c r="C4697" s="66" t="s">
        <v>4050</v>
      </c>
      <c r="D4697" s="66" t="s">
        <v>2496</v>
      </c>
      <c r="E4697" s="66" t="s">
        <v>30583</v>
      </c>
      <c r="F4697" s="306"/>
    </row>
    <row r="4698" spans="1:6">
      <c r="A4698" s="66">
        <v>38128</v>
      </c>
      <c r="B4698" s="43" t="s">
        <v>21083</v>
      </c>
      <c r="C4698" s="66" t="s">
        <v>4055</v>
      </c>
      <c r="D4698" s="66" t="s">
        <v>4049</v>
      </c>
      <c r="E4698" s="66" t="s">
        <v>8124</v>
      </c>
      <c r="F4698" s="307"/>
    </row>
    <row r="4699" spans="1:6">
      <c r="A4699" s="66">
        <v>7253</v>
      </c>
      <c r="B4699" s="43" t="s">
        <v>21084</v>
      </c>
      <c r="C4699" s="66" t="s">
        <v>4053</v>
      </c>
      <c r="D4699" s="66" t="s">
        <v>2496</v>
      </c>
      <c r="E4699" s="66" t="s">
        <v>30584</v>
      </c>
      <c r="F4699" s="306"/>
    </row>
    <row r="4700" spans="1:6" ht="30">
      <c r="A4700" s="66">
        <v>4806</v>
      </c>
      <c r="B4700" s="43" t="s">
        <v>21085</v>
      </c>
      <c r="C4700" s="66" t="s">
        <v>4054</v>
      </c>
      <c r="D4700" s="66" t="s">
        <v>2496</v>
      </c>
      <c r="E4700" s="66" t="s">
        <v>24335</v>
      </c>
      <c r="F4700" s="307"/>
    </row>
    <row r="4701" spans="1:6">
      <c r="A4701" s="66">
        <v>34401</v>
      </c>
      <c r="B4701" s="43" t="s">
        <v>21086</v>
      </c>
      <c r="C4701" s="66" t="s">
        <v>4050</v>
      </c>
      <c r="D4701" s="66" t="s">
        <v>2496</v>
      </c>
      <c r="E4701" s="66" t="s">
        <v>8982</v>
      </c>
      <c r="F4701" s="306"/>
    </row>
    <row r="4702" spans="1:6">
      <c r="A4702" s="66">
        <v>7258</v>
      </c>
      <c r="B4702" s="43" t="s">
        <v>21087</v>
      </c>
      <c r="C4702" s="66" t="s">
        <v>4050</v>
      </c>
      <c r="D4702" s="66" t="s">
        <v>2496</v>
      </c>
      <c r="E4702" s="66" t="s">
        <v>8390</v>
      </c>
      <c r="F4702" s="307"/>
    </row>
    <row r="4703" spans="1:6" ht="30">
      <c r="A4703" s="66">
        <v>7260</v>
      </c>
      <c r="B4703" s="43" t="s">
        <v>21088</v>
      </c>
      <c r="C4703" s="66" t="s">
        <v>4050</v>
      </c>
      <c r="D4703" s="66" t="s">
        <v>2496</v>
      </c>
      <c r="E4703" s="66" t="s">
        <v>8860</v>
      </c>
      <c r="F4703" s="306"/>
    </row>
    <row r="4704" spans="1:6" ht="30">
      <c r="A4704" s="66">
        <v>7256</v>
      </c>
      <c r="B4704" s="43" t="s">
        <v>21089</v>
      </c>
      <c r="C4704" s="66" t="s">
        <v>4050</v>
      </c>
      <c r="D4704" s="66" t="s">
        <v>2496</v>
      </c>
      <c r="E4704" s="66" t="s">
        <v>8417</v>
      </c>
      <c r="F4704" s="307"/>
    </row>
    <row r="4705" spans="1:6" ht="30">
      <c r="A4705" s="66">
        <v>34400</v>
      </c>
      <c r="B4705" s="43" t="s">
        <v>21090</v>
      </c>
      <c r="C4705" s="66" t="s">
        <v>4050</v>
      </c>
      <c r="D4705" s="66" t="s">
        <v>2496</v>
      </c>
      <c r="E4705" s="66" t="s">
        <v>11739</v>
      </c>
      <c r="F4705" s="306"/>
    </row>
    <row r="4706" spans="1:6" ht="30">
      <c r="A4706" s="66">
        <v>10617</v>
      </c>
      <c r="B4706" s="43" t="s">
        <v>21091</v>
      </c>
      <c r="C4706" s="66" t="s">
        <v>4050</v>
      </c>
      <c r="D4706" s="66" t="s">
        <v>2496</v>
      </c>
      <c r="E4706" s="66" t="s">
        <v>8537</v>
      </c>
      <c r="F4706" s="307"/>
    </row>
    <row r="4707" spans="1:6" ht="45">
      <c r="A4707" s="66">
        <v>7274</v>
      </c>
      <c r="B4707" s="43" t="s">
        <v>21092</v>
      </c>
      <c r="C4707" s="66" t="s">
        <v>4050</v>
      </c>
      <c r="D4707" s="66" t="s">
        <v>4052</v>
      </c>
      <c r="E4707" s="66" t="s">
        <v>22071</v>
      </c>
      <c r="F4707" s="306"/>
    </row>
    <row r="4708" spans="1:6" ht="45">
      <c r="A4708" s="66">
        <v>11663</v>
      </c>
      <c r="B4708" s="43" t="s">
        <v>21094</v>
      </c>
      <c r="C4708" s="66" t="s">
        <v>4050</v>
      </c>
      <c r="D4708" s="66" t="s">
        <v>4052</v>
      </c>
      <c r="E4708" s="66" t="s">
        <v>30585</v>
      </c>
      <c r="F4708" s="307"/>
    </row>
    <row r="4709" spans="1:6" ht="45">
      <c r="A4709" s="66">
        <v>38121</v>
      </c>
      <c r="B4709" s="43" t="s">
        <v>21095</v>
      </c>
      <c r="C4709" s="66" t="s">
        <v>4056</v>
      </c>
      <c r="D4709" s="66" t="s">
        <v>2496</v>
      </c>
      <c r="E4709" s="66" t="s">
        <v>23670</v>
      </c>
      <c r="F4709" s="306"/>
    </row>
    <row r="4710" spans="1:6" ht="45">
      <c r="A4710" s="66">
        <v>7343</v>
      </c>
      <c r="B4710" s="43" t="s">
        <v>21096</v>
      </c>
      <c r="C4710" s="66" t="s">
        <v>4056</v>
      </c>
      <c r="D4710" s="66" t="s">
        <v>2496</v>
      </c>
      <c r="E4710" s="66" t="s">
        <v>13918</v>
      </c>
      <c r="F4710" s="307"/>
    </row>
    <row r="4711" spans="1:6" ht="30">
      <c r="A4711" s="66">
        <v>7287</v>
      </c>
      <c r="B4711" s="43" t="s">
        <v>21098</v>
      </c>
      <c r="C4711" s="66" t="s">
        <v>4070</v>
      </c>
      <c r="D4711" s="66" t="s">
        <v>2496</v>
      </c>
      <c r="E4711" s="66" t="s">
        <v>30586</v>
      </c>
      <c r="F4711" s="306"/>
    </row>
    <row r="4712" spans="1:6">
      <c r="A4712" s="66">
        <v>7350</v>
      </c>
      <c r="B4712" s="43" t="s">
        <v>21099</v>
      </c>
      <c r="C4712" s="66" t="s">
        <v>4056</v>
      </c>
      <c r="D4712" s="66" t="s">
        <v>2496</v>
      </c>
      <c r="E4712" s="66" t="s">
        <v>23979</v>
      </c>
      <c r="F4712" s="307"/>
    </row>
    <row r="4713" spans="1:6">
      <c r="A4713" s="66">
        <v>7348</v>
      </c>
      <c r="B4713" s="43" t="s">
        <v>21100</v>
      </c>
      <c r="C4713" s="66" t="s">
        <v>4056</v>
      </c>
      <c r="D4713" s="66" t="s">
        <v>2496</v>
      </c>
      <c r="E4713" s="66" t="s">
        <v>27527</v>
      </c>
      <c r="F4713" s="306"/>
    </row>
    <row r="4714" spans="1:6">
      <c r="A4714" s="66">
        <v>7347</v>
      </c>
      <c r="B4714" s="43" t="s">
        <v>21100</v>
      </c>
      <c r="C4714" s="66" t="s">
        <v>4070</v>
      </c>
      <c r="D4714" s="66" t="s">
        <v>2496</v>
      </c>
      <c r="E4714" s="66" t="s">
        <v>23575</v>
      </c>
      <c r="F4714" s="307"/>
    </row>
    <row r="4715" spans="1:6" ht="30">
      <c r="A4715" s="66">
        <v>7355</v>
      </c>
      <c r="B4715" s="43" t="s">
        <v>21101</v>
      </c>
      <c r="C4715" s="66" t="s">
        <v>4070</v>
      </c>
      <c r="D4715" s="66" t="s">
        <v>2496</v>
      </c>
      <c r="E4715" s="66" t="s">
        <v>30587</v>
      </c>
      <c r="F4715" s="306"/>
    </row>
    <row r="4716" spans="1:6" ht="30">
      <c r="A4716" s="66">
        <v>7356</v>
      </c>
      <c r="B4716" s="43" t="s">
        <v>21102</v>
      </c>
      <c r="C4716" s="66" t="s">
        <v>4056</v>
      </c>
      <c r="D4716" s="66" t="s">
        <v>2496</v>
      </c>
      <c r="E4716" s="66" t="s">
        <v>24667</v>
      </c>
      <c r="F4716" s="307"/>
    </row>
    <row r="4717" spans="1:6" ht="45">
      <c r="A4717" s="66">
        <v>7313</v>
      </c>
      <c r="B4717" s="43" t="s">
        <v>21103</v>
      </c>
      <c r="C4717" s="66" t="s">
        <v>4056</v>
      </c>
      <c r="D4717" s="66" t="s">
        <v>2496</v>
      </c>
      <c r="E4717" s="66" t="s">
        <v>10811</v>
      </c>
      <c r="F4717" s="306"/>
    </row>
    <row r="4718" spans="1:6" ht="45">
      <c r="A4718" s="66">
        <v>7319</v>
      </c>
      <c r="B4718" s="43" t="s">
        <v>21104</v>
      </c>
      <c r="C4718" s="66" t="s">
        <v>4056</v>
      </c>
      <c r="D4718" s="66" t="s">
        <v>2496</v>
      </c>
      <c r="E4718" s="66" t="s">
        <v>8584</v>
      </c>
      <c r="F4718" s="307"/>
    </row>
    <row r="4719" spans="1:6" ht="30">
      <c r="A4719" s="66">
        <v>38119</v>
      </c>
      <c r="B4719" s="43" t="s">
        <v>21105</v>
      </c>
      <c r="C4719" s="66" t="s">
        <v>4056</v>
      </c>
      <c r="D4719" s="66" t="s">
        <v>2496</v>
      </c>
      <c r="E4719" s="66" t="s">
        <v>23868</v>
      </c>
      <c r="F4719" s="306"/>
    </row>
    <row r="4720" spans="1:6" ht="30">
      <c r="A4720" s="66">
        <v>7314</v>
      </c>
      <c r="B4720" s="43" t="s">
        <v>21106</v>
      </c>
      <c r="C4720" s="66" t="s">
        <v>4056</v>
      </c>
      <c r="D4720" s="66" t="s">
        <v>2496</v>
      </c>
      <c r="E4720" s="66" t="s">
        <v>23667</v>
      </c>
      <c r="F4720" s="307"/>
    </row>
    <row r="4721" spans="1:6" ht="30">
      <c r="A4721" s="66">
        <v>38131</v>
      </c>
      <c r="B4721" s="43" t="s">
        <v>21107</v>
      </c>
      <c r="C4721" s="66" t="s">
        <v>4056</v>
      </c>
      <c r="D4721" s="66" t="s">
        <v>2496</v>
      </c>
      <c r="E4721" s="66" t="s">
        <v>24920</v>
      </c>
      <c r="F4721" s="306"/>
    </row>
    <row r="4722" spans="1:6">
      <c r="A4722" s="66">
        <v>7304</v>
      </c>
      <c r="B4722" s="43" t="s">
        <v>21108</v>
      </c>
      <c r="C4722" s="66" t="s">
        <v>4056</v>
      </c>
      <c r="D4722" s="66" t="s">
        <v>2496</v>
      </c>
      <c r="E4722" s="66" t="s">
        <v>14891</v>
      </c>
      <c r="F4722" s="307"/>
    </row>
    <row r="4723" spans="1:6" ht="30">
      <c r="A4723" s="66">
        <v>7293</v>
      </c>
      <c r="B4723" s="43" t="s">
        <v>21109</v>
      </c>
      <c r="C4723" s="66" t="s">
        <v>4056</v>
      </c>
      <c r="D4723" s="66" t="s">
        <v>2496</v>
      </c>
      <c r="E4723" s="66" t="s">
        <v>27574</v>
      </c>
      <c r="F4723" s="306"/>
    </row>
    <row r="4724" spans="1:6" ht="30">
      <c r="A4724" s="66">
        <v>7311</v>
      </c>
      <c r="B4724" s="43" t="s">
        <v>21110</v>
      </c>
      <c r="C4724" s="66" t="s">
        <v>4056</v>
      </c>
      <c r="D4724" s="66" t="s">
        <v>2496</v>
      </c>
      <c r="E4724" s="66" t="s">
        <v>27455</v>
      </c>
      <c r="F4724" s="307"/>
    </row>
    <row r="4725" spans="1:6" ht="30">
      <c r="A4725" s="66">
        <v>7292</v>
      </c>
      <c r="B4725" s="43" t="s">
        <v>21111</v>
      </c>
      <c r="C4725" s="66" t="s">
        <v>4056</v>
      </c>
      <c r="D4725" s="66" t="s">
        <v>4049</v>
      </c>
      <c r="E4725" s="66" t="s">
        <v>23383</v>
      </c>
      <c r="F4725" s="306"/>
    </row>
    <row r="4726" spans="1:6">
      <c r="A4726" s="66">
        <v>7288</v>
      </c>
      <c r="B4726" s="43" t="s">
        <v>21112</v>
      </c>
      <c r="C4726" s="66" t="s">
        <v>4056</v>
      </c>
      <c r="D4726" s="66" t="s">
        <v>2496</v>
      </c>
      <c r="E4726" s="66" t="s">
        <v>25230</v>
      </c>
      <c r="F4726" s="307"/>
    </row>
    <row r="4727" spans="1:6" ht="30">
      <c r="A4727" s="66">
        <v>35693</v>
      </c>
      <c r="B4727" s="43" t="s">
        <v>21113</v>
      </c>
      <c r="C4727" s="66" t="s">
        <v>4056</v>
      </c>
      <c r="D4727" s="66" t="s">
        <v>2496</v>
      </c>
      <c r="E4727" s="66" t="s">
        <v>10869</v>
      </c>
      <c r="F4727" s="306"/>
    </row>
    <row r="4728" spans="1:6" ht="30">
      <c r="A4728" s="66">
        <v>35692</v>
      </c>
      <c r="B4728" s="43" t="s">
        <v>21114</v>
      </c>
      <c r="C4728" s="66" t="s">
        <v>4056</v>
      </c>
      <c r="D4728" s="66" t="s">
        <v>2496</v>
      </c>
      <c r="E4728" s="66" t="s">
        <v>25189</v>
      </c>
      <c r="F4728" s="307"/>
    </row>
    <row r="4729" spans="1:6">
      <c r="A4729" s="66">
        <v>7344</v>
      </c>
      <c r="B4729" s="43" t="s">
        <v>21115</v>
      </c>
      <c r="C4729" s="66" t="s">
        <v>4070</v>
      </c>
      <c r="D4729" s="66" t="s">
        <v>4049</v>
      </c>
      <c r="E4729" s="66" t="s">
        <v>26541</v>
      </c>
      <c r="F4729" s="306"/>
    </row>
    <row r="4730" spans="1:6">
      <c r="A4730" s="66">
        <v>7345</v>
      </c>
      <c r="B4730" s="43" t="s">
        <v>21116</v>
      </c>
      <c r="C4730" s="66" t="s">
        <v>4056</v>
      </c>
      <c r="D4730" s="66" t="s">
        <v>2496</v>
      </c>
      <c r="E4730" s="66" t="s">
        <v>26864</v>
      </c>
      <c r="F4730" s="307"/>
    </row>
    <row r="4731" spans="1:6">
      <c r="A4731" s="66">
        <v>35691</v>
      </c>
      <c r="B4731" s="43" t="s">
        <v>21117</v>
      </c>
      <c r="C4731" s="66" t="s">
        <v>4056</v>
      </c>
      <c r="D4731" s="66" t="s">
        <v>2496</v>
      </c>
      <c r="E4731" s="66" t="s">
        <v>10301</v>
      </c>
      <c r="F4731" s="306"/>
    </row>
    <row r="4732" spans="1:6" ht="30">
      <c r="A4732" s="66">
        <v>7342</v>
      </c>
      <c r="B4732" s="43" t="s">
        <v>21118</v>
      </c>
      <c r="C4732" s="66" t="s">
        <v>4055</v>
      </c>
      <c r="D4732" s="66" t="s">
        <v>2496</v>
      </c>
      <c r="E4732" s="66" t="s">
        <v>12560</v>
      </c>
      <c r="F4732" s="307"/>
    </row>
    <row r="4733" spans="1:6" ht="30">
      <c r="A4733" s="66">
        <v>7306</v>
      </c>
      <c r="B4733" s="43" t="s">
        <v>21119</v>
      </c>
      <c r="C4733" s="66" t="s">
        <v>4056</v>
      </c>
      <c r="D4733" s="66" t="s">
        <v>2496</v>
      </c>
      <c r="E4733" s="66" t="s">
        <v>25427</v>
      </c>
      <c r="F4733" s="306"/>
    </row>
    <row r="4734" spans="1:6" ht="30">
      <c r="A4734" s="66">
        <v>154</v>
      </c>
      <c r="B4734" s="43" t="s">
        <v>21120</v>
      </c>
      <c r="C4734" s="66" t="s">
        <v>4056</v>
      </c>
      <c r="D4734" s="66" t="s">
        <v>2496</v>
      </c>
      <c r="E4734" s="66" t="s">
        <v>22595</v>
      </c>
      <c r="F4734" s="307"/>
    </row>
    <row r="4735" spans="1:6" ht="45">
      <c r="A4735" s="66">
        <v>39574</v>
      </c>
      <c r="B4735" s="43" t="s">
        <v>21121</v>
      </c>
      <c r="C4735" s="66" t="s">
        <v>4050</v>
      </c>
      <c r="D4735" s="66" t="s">
        <v>2496</v>
      </c>
      <c r="E4735" s="66" t="s">
        <v>13817</v>
      </c>
      <c r="F4735" s="306"/>
    </row>
    <row r="4736" spans="1:6" ht="45">
      <c r="A4736" s="66">
        <v>11060</v>
      </c>
      <c r="B4736" s="43" t="s">
        <v>21122</v>
      </c>
      <c r="C4736" s="66" t="s">
        <v>4050</v>
      </c>
      <c r="D4736" s="66" t="s">
        <v>2496</v>
      </c>
      <c r="E4736" s="66" t="s">
        <v>24591</v>
      </c>
      <c r="F4736" s="307"/>
    </row>
    <row r="4737" spans="1:6" ht="30">
      <c r="A4737" s="66">
        <v>37401</v>
      </c>
      <c r="B4737" s="43" t="s">
        <v>21123</v>
      </c>
      <c r="C4737" s="66" t="s">
        <v>4050</v>
      </c>
      <c r="D4737" s="66" t="s">
        <v>2496</v>
      </c>
      <c r="E4737" s="66" t="s">
        <v>23995</v>
      </c>
      <c r="F4737" s="306"/>
    </row>
    <row r="4738" spans="1:6" ht="30">
      <c r="A4738" s="66">
        <v>7525</v>
      </c>
      <c r="B4738" s="43" t="s">
        <v>21124</v>
      </c>
      <c r="C4738" s="66" t="s">
        <v>4050</v>
      </c>
      <c r="D4738" s="66" t="s">
        <v>2496</v>
      </c>
      <c r="E4738" s="66" t="s">
        <v>13869</v>
      </c>
      <c r="F4738" s="307"/>
    </row>
    <row r="4739" spans="1:6" ht="30">
      <c r="A4739" s="66">
        <v>7524</v>
      </c>
      <c r="B4739" s="43" t="s">
        <v>21125</v>
      </c>
      <c r="C4739" s="66" t="s">
        <v>4050</v>
      </c>
      <c r="D4739" s="66" t="s">
        <v>2496</v>
      </c>
      <c r="E4739" s="66" t="s">
        <v>27202</v>
      </c>
      <c r="F4739" s="306"/>
    </row>
    <row r="4740" spans="1:6" ht="30">
      <c r="A4740" s="66">
        <v>38105</v>
      </c>
      <c r="B4740" s="43" t="s">
        <v>21126</v>
      </c>
      <c r="C4740" s="66" t="s">
        <v>4050</v>
      </c>
      <c r="D4740" s="66" t="s">
        <v>2496</v>
      </c>
      <c r="E4740" s="66" t="s">
        <v>10920</v>
      </c>
      <c r="F4740" s="307"/>
    </row>
    <row r="4741" spans="1:6" ht="60">
      <c r="A4741" s="66">
        <v>38084</v>
      </c>
      <c r="B4741" s="43" t="s">
        <v>21127</v>
      </c>
      <c r="C4741" s="66" t="s">
        <v>4050</v>
      </c>
      <c r="D4741" s="66" t="s">
        <v>2496</v>
      </c>
      <c r="E4741" s="66" t="s">
        <v>23870</v>
      </c>
      <c r="F4741" s="306"/>
    </row>
    <row r="4742" spans="1:6">
      <c r="A4742" s="66">
        <v>38103</v>
      </c>
      <c r="B4742" s="43" t="s">
        <v>21129</v>
      </c>
      <c r="C4742" s="66" t="s">
        <v>4050</v>
      </c>
      <c r="D4742" s="66" t="s">
        <v>2496</v>
      </c>
      <c r="E4742" s="66" t="s">
        <v>24433</v>
      </c>
      <c r="F4742" s="307"/>
    </row>
    <row r="4743" spans="1:6" ht="45">
      <c r="A4743" s="66">
        <v>38082</v>
      </c>
      <c r="B4743" s="43" t="s">
        <v>21130</v>
      </c>
      <c r="C4743" s="66" t="s">
        <v>4050</v>
      </c>
      <c r="D4743" s="66" t="s">
        <v>2496</v>
      </c>
      <c r="E4743" s="66" t="s">
        <v>30588</v>
      </c>
      <c r="F4743" s="306"/>
    </row>
    <row r="4744" spans="1:6" ht="30">
      <c r="A4744" s="66">
        <v>38104</v>
      </c>
      <c r="B4744" s="43" t="s">
        <v>21131</v>
      </c>
      <c r="C4744" s="66" t="s">
        <v>4050</v>
      </c>
      <c r="D4744" s="66" t="s">
        <v>2496</v>
      </c>
      <c r="E4744" s="66" t="s">
        <v>22197</v>
      </c>
      <c r="F4744" s="307"/>
    </row>
    <row r="4745" spans="1:6" ht="45">
      <c r="A4745" s="66">
        <v>38083</v>
      </c>
      <c r="B4745" s="43" t="s">
        <v>21132</v>
      </c>
      <c r="C4745" s="66" t="s">
        <v>4050</v>
      </c>
      <c r="D4745" s="66" t="s">
        <v>2496</v>
      </c>
      <c r="E4745" s="66" t="s">
        <v>23976</v>
      </c>
      <c r="F4745" s="306"/>
    </row>
    <row r="4746" spans="1:6">
      <c r="A4746" s="66">
        <v>38101</v>
      </c>
      <c r="B4746" s="43" t="s">
        <v>21133</v>
      </c>
      <c r="C4746" s="66" t="s">
        <v>4050</v>
      </c>
      <c r="D4746" s="66" t="s">
        <v>2496</v>
      </c>
      <c r="E4746" s="66" t="s">
        <v>14537</v>
      </c>
      <c r="F4746" s="307"/>
    </row>
    <row r="4747" spans="1:6" ht="45">
      <c r="A4747" s="66">
        <v>7528</v>
      </c>
      <c r="B4747" s="43" t="s">
        <v>21134</v>
      </c>
      <c r="C4747" s="66" t="s">
        <v>4050</v>
      </c>
      <c r="D4747" s="66" t="s">
        <v>4049</v>
      </c>
      <c r="E4747" s="66" t="s">
        <v>8545</v>
      </c>
      <c r="F4747" s="306"/>
    </row>
    <row r="4748" spans="1:6" ht="45">
      <c r="A4748" s="66">
        <v>12147</v>
      </c>
      <c r="B4748" s="43" t="s">
        <v>21135</v>
      </c>
      <c r="C4748" s="66" t="s">
        <v>4050</v>
      </c>
      <c r="D4748" s="66" t="s">
        <v>2496</v>
      </c>
      <c r="E4748" s="66" t="s">
        <v>29490</v>
      </c>
      <c r="F4748" s="307"/>
    </row>
    <row r="4749" spans="1:6" ht="45">
      <c r="A4749" s="66">
        <v>38075</v>
      </c>
      <c r="B4749" s="43" t="s">
        <v>21136</v>
      </c>
      <c r="C4749" s="66" t="s">
        <v>4050</v>
      </c>
      <c r="D4749" s="66" t="s">
        <v>2496</v>
      </c>
      <c r="E4749" s="66" t="s">
        <v>29719</v>
      </c>
      <c r="F4749" s="306"/>
    </row>
    <row r="4750" spans="1:6">
      <c r="A4750" s="66">
        <v>38102</v>
      </c>
      <c r="B4750" s="43" t="s">
        <v>21137</v>
      </c>
      <c r="C4750" s="66" t="s">
        <v>4050</v>
      </c>
      <c r="D4750" s="66" t="s">
        <v>2496</v>
      </c>
      <c r="E4750" s="66" t="s">
        <v>7585</v>
      </c>
      <c r="F4750" s="307"/>
    </row>
    <row r="4751" spans="1:6" ht="45">
      <c r="A4751" s="66">
        <v>38076</v>
      </c>
      <c r="B4751" s="43" t="s">
        <v>21138</v>
      </c>
      <c r="C4751" s="66" t="s">
        <v>4050</v>
      </c>
      <c r="D4751" s="66" t="s">
        <v>2496</v>
      </c>
      <c r="E4751" s="66" t="s">
        <v>29530</v>
      </c>
      <c r="F4751" s="306"/>
    </row>
    <row r="4752" spans="1:6">
      <c r="A4752" s="66">
        <v>7592</v>
      </c>
      <c r="B4752" s="43" t="s">
        <v>21139</v>
      </c>
      <c r="C4752" s="66" t="s">
        <v>4048</v>
      </c>
      <c r="D4752" s="66" t="s">
        <v>4049</v>
      </c>
      <c r="E4752" s="66" t="s">
        <v>13763</v>
      </c>
      <c r="F4752" s="307"/>
    </row>
    <row r="4753" spans="1:6">
      <c r="A4753" s="66">
        <v>40820</v>
      </c>
      <c r="B4753" s="43" t="s">
        <v>21140</v>
      </c>
      <c r="C4753" s="66" t="s">
        <v>4059</v>
      </c>
      <c r="D4753" s="66" t="s">
        <v>2496</v>
      </c>
      <c r="E4753" s="66" t="s">
        <v>30589</v>
      </c>
      <c r="F4753" s="306"/>
    </row>
    <row r="4754" spans="1:6" ht="30">
      <c r="A4754" s="66">
        <v>11762</v>
      </c>
      <c r="B4754" s="43" t="s">
        <v>21141</v>
      </c>
      <c r="C4754" s="66" t="s">
        <v>4050</v>
      </c>
      <c r="D4754" s="66" t="s">
        <v>2496</v>
      </c>
      <c r="E4754" s="66" t="s">
        <v>30590</v>
      </c>
      <c r="F4754" s="307"/>
    </row>
    <row r="4755" spans="1:6" ht="45">
      <c r="A4755" s="66">
        <v>13418</v>
      </c>
      <c r="B4755" s="43" t="s">
        <v>21142</v>
      </c>
      <c r="C4755" s="66" t="s">
        <v>4050</v>
      </c>
      <c r="D4755" s="66" t="s">
        <v>2496</v>
      </c>
      <c r="E4755" s="66" t="s">
        <v>25098</v>
      </c>
      <c r="F4755" s="306"/>
    </row>
    <row r="4756" spans="1:6" ht="30">
      <c r="A4756" s="66">
        <v>13984</v>
      </c>
      <c r="B4756" s="43" t="s">
        <v>21143</v>
      </c>
      <c r="C4756" s="66" t="s">
        <v>4050</v>
      </c>
      <c r="D4756" s="66" t="s">
        <v>2496</v>
      </c>
      <c r="E4756" s="66" t="s">
        <v>14043</v>
      </c>
      <c r="F4756" s="307"/>
    </row>
    <row r="4757" spans="1:6" ht="45">
      <c r="A4757" s="66">
        <v>11772</v>
      </c>
      <c r="B4757" s="43" t="s">
        <v>21144</v>
      </c>
      <c r="C4757" s="66" t="s">
        <v>4050</v>
      </c>
      <c r="D4757" s="66" t="s">
        <v>2496</v>
      </c>
      <c r="E4757" s="66" t="s">
        <v>30591</v>
      </c>
      <c r="F4757" s="306"/>
    </row>
    <row r="4758" spans="1:6" ht="30">
      <c r="A4758" s="66">
        <v>36795</v>
      </c>
      <c r="B4758" s="43" t="s">
        <v>21145</v>
      </c>
      <c r="C4758" s="66" t="s">
        <v>4050</v>
      </c>
      <c r="D4758" s="66" t="s">
        <v>2496</v>
      </c>
      <c r="E4758" s="66" t="s">
        <v>30592</v>
      </c>
      <c r="F4758" s="307"/>
    </row>
    <row r="4759" spans="1:6" ht="45">
      <c r="A4759" s="66">
        <v>36796</v>
      </c>
      <c r="B4759" s="43" t="s">
        <v>21146</v>
      </c>
      <c r="C4759" s="66" t="s">
        <v>4050</v>
      </c>
      <c r="D4759" s="66" t="s">
        <v>2496</v>
      </c>
      <c r="E4759" s="66" t="s">
        <v>30593</v>
      </c>
      <c r="F4759" s="306"/>
    </row>
    <row r="4760" spans="1:6" ht="30">
      <c r="A4760" s="66">
        <v>36791</v>
      </c>
      <c r="B4760" s="43" t="s">
        <v>21147</v>
      </c>
      <c r="C4760" s="66" t="s">
        <v>4050</v>
      </c>
      <c r="D4760" s="66" t="s">
        <v>2496</v>
      </c>
      <c r="E4760" s="66" t="s">
        <v>30594</v>
      </c>
      <c r="F4760" s="307"/>
    </row>
    <row r="4761" spans="1:6" ht="45">
      <c r="A4761" s="66">
        <v>13415</v>
      </c>
      <c r="B4761" s="43" t="s">
        <v>21148</v>
      </c>
      <c r="C4761" s="66" t="s">
        <v>4050</v>
      </c>
      <c r="D4761" s="66" t="s">
        <v>4049</v>
      </c>
      <c r="E4761" s="66" t="s">
        <v>24636</v>
      </c>
      <c r="F4761" s="306"/>
    </row>
    <row r="4762" spans="1:6" ht="30">
      <c r="A4762" s="66">
        <v>36792</v>
      </c>
      <c r="B4762" s="43" t="s">
        <v>21149</v>
      </c>
      <c r="C4762" s="66" t="s">
        <v>4050</v>
      </c>
      <c r="D4762" s="66" t="s">
        <v>2496</v>
      </c>
      <c r="E4762" s="66" t="s">
        <v>24470</v>
      </c>
      <c r="F4762" s="307"/>
    </row>
    <row r="4763" spans="1:6" ht="45">
      <c r="A4763" s="66">
        <v>11773</v>
      </c>
      <c r="B4763" s="43" t="s">
        <v>21150</v>
      </c>
      <c r="C4763" s="66" t="s">
        <v>4050</v>
      </c>
      <c r="D4763" s="66" t="s">
        <v>2496</v>
      </c>
      <c r="E4763" s="66" t="s">
        <v>24952</v>
      </c>
      <c r="F4763" s="306"/>
    </row>
    <row r="4764" spans="1:6" ht="45">
      <c r="A4764" s="66">
        <v>11775</v>
      </c>
      <c r="B4764" s="43" t="s">
        <v>21151</v>
      </c>
      <c r="C4764" s="66" t="s">
        <v>4050</v>
      </c>
      <c r="D4764" s="66" t="s">
        <v>2496</v>
      </c>
      <c r="E4764" s="66" t="s">
        <v>30595</v>
      </c>
      <c r="F4764" s="307"/>
    </row>
    <row r="4765" spans="1:6" ht="45">
      <c r="A4765" s="66">
        <v>13983</v>
      </c>
      <c r="B4765" s="43" t="s">
        <v>21152</v>
      </c>
      <c r="C4765" s="66" t="s">
        <v>4050</v>
      </c>
      <c r="D4765" s="66" t="s">
        <v>2496</v>
      </c>
      <c r="E4765" s="66" t="s">
        <v>24916</v>
      </c>
      <c r="F4765" s="306"/>
    </row>
    <row r="4766" spans="1:6" ht="45">
      <c r="A4766" s="66">
        <v>13416</v>
      </c>
      <c r="B4766" s="43" t="s">
        <v>21153</v>
      </c>
      <c r="C4766" s="66" t="s">
        <v>4050</v>
      </c>
      <c r="D4766" s="66" t="s">
        <v>2496</v>
      </c>
      <c r="E4766" s="66" t="s">
        <v>30596</v>
      </c>
      <c r="F4766" s="307"/>
    </row>
    <row r="4767" spans="1:6" ht="30">
      <c r="A4767" s="66">
        <v>13417</v>
      </c>
      <c r="B4767" s="43" t="s">
        <v>21154</v>
      </c>
      <c r="C4767" s="66" t="s">
        <v>4050</v>
      </c>
      <c r="D4767" s="66" t="s">
        <v>2496</v>
      </c>
      <c r="E4767" s="66" t="s">
        <v>30597</v>
      </c>
      <c r="F4767" s="306"/>
    </row>
    <row r="4768" spans="1:6" ht="45">
      <c r="A4768" s="66">
        <v>7604</v>
      </c>
      <c r="B4768" s="43" t="s">
        <v>21155</v>
      </c>
      <c r="C4768" s="66" t="s">
        <v>4050</v>
      </c>
      <c r="D4768" s="66" t="s">
        <v>2496</v>
      </c>
      <c r="E4768" s="66" t="s">
        <v>13878</v>
      </c>
      <c r="F4768" s="307"/>
    </row>
    <row r="4769" spans="1:6" ht="45">
      <c r="A4769" s="66">
        <v>11763</v>
      </c>
      <c r="B4769" s="43" t="s">
        <v>22844</v>
      </c>
      <c r="C4769" s="66" t="s">
        <v>4050</v>
      </c>
      <c r="D4769" s="66" t="s">
        <v>2496</v>
      </c>
      <c r="E4769" s="66" t="s">
        <v>30598</v>
      </c>
      <c r="F4769" s="306"/>
    </row>
    <row r="4770" spans="1:6" ht="45">
      <c r="A4770" s="66">
        <v>11764</v>
      </c>
      <c r="B4770" s="43" t="s">
        <v>22845</v>
      </c>
      <c r="C4770" s="66" t="s">
        <v>4050</v>
      </c>
      <c r="D4770" s="66" t="s">
        <v>2496</v>
      </c>
      <c r="E4770" s="66" t="s">
        <v>24794</v>
      </c>
      <c r="F4770" s="307"/>
    </row>
    <row r="4771" spans="1:6" ht="45">
      <c r="A4771" s="66">
        <v>11829</v>
      </c>
      <c r="B4771" s="43" t="s">
        <v>22846</v>
      </c>
      <c r="C4771" s="66" t="s">
        <v>4050</v>
      </c>
      <c r="D4771" s="66" t="s">
        <v>2496</v>
      </c>
      <c r="E4771" s="66" t="s">
        <v>22766</v>
      </c>
      <c r="F4771" s="306"/>
    </row>
    <row r="4772" spans="1:6" ht="45">
      <c r="A4772" s="66">
        <v>11825</v>
      </c>
      <c r="B4772" s="43" t="s">
        <v>22847</v>
      </c>
      <c r="C4772" s="66" t="s">
        <v>4050</v>
      </c>
      <c r="D4772" s="66" t="s">
        <v>2496</v>
      </c>
      <c r="E4772" s="66" t="s">
        <v>27483</v>
      </c>
      <c r="F4772" s="307"/>
    </row>
    <row r="4773" spans="1:6" ht="45">
      <c r="A4773" s="66">
        <v>11767</v>
      </c>
      <c r="B4773" s="43" t="s">
        <v>22848</v>
      </c>
      <c r="C4773" s="66" t="s">
        <v>4050</v>
      </c>
      <c r="D4773" s="66" t="s">
        <v>2496</v>
      </c>
      <c r="E4773" s="66" t="s">
        <v>27463</v>
      </c>
      <c r="F4773" s="306"/>
    </row>
    <row r="4774" spans="1:6" ht="45">
      <c r="A4774" s="66">
        <v>11830</v>
      </c>
      <c r="B4774" s="43" t="s">
        <v>22849</v>
      </c>
      <c r="C4774" s="66" t="s">
        <v>4050</v>
      </c>
      <c r="D4774" s="66" t="s">
        <v>2496</v>
      </c>
      <c r="E4774" s="66" t="s">
        <v>28379</v>
      </c>
      <c r="F4774" s="307"/>
    </row>
    <row r="4775" spans="1:6" ht="45">
      <c r="A4775" s="66">
        <v>11766</v>
      </c>
      <c r="B4775" s="43" t="s">
        <v>22850</v>
      </c>
      <c r="C4775" s="66" t="s">
        <v>4050</v>
      </c>
      <c r="D4775" s="66" t="s">
        <v>2496</v>
      </c>
      <c r="E4775" s="66" t="s">
        <v>24927</v>
      </c>
      <c r="F4775" s="306"/>
    </row>
    <row r="4776" spans="1:6" ht="45">
      <c r="A4776" s="66">
        <v>11765</v>
      </c>
      <c r="B4776" s="43" t="s">
        <v>22851</v>
      </c>
      <c r="C4776" s="66" t="s">
        <v>4050</v>
      </c>
      <c r="D4776" s="66" t="s">
        <v>2496</v>
      </c>
      <c r="E4776" s="66" t="s">
        <v>23922</v>
      </c>
      <c r="F4776" s="307"/>
    </row>
    <row r="4777" spans="1:6" ht="45">
      <c r="A4777" s="66">
        <v>11824</v>
      </c>
      <c r="B4777" s="43" t="s">
        <v>22852</v>
      </c>
      <c r="C4777" s="66" t="s">
        <v>4050</v>
      </c>
      <c r="D4777" s="66" t="s">
        <v>2496</v>
      </c>
      <c r="E4777" s="66" t="s">
        <v>25373</v>
      </c>
      <c r="F4777" s="306"/>
    </row>
    <row r="4778" spans="1:6" ht="30">
      <c r="A4778" s="66">
        <v>11777</v>
      </c>
      <c r="B4778" s="43" t="s">
        <v>21157</v>
      </c>
      <c r="C4778" s="66" t="s">
        <v>4050</v>
      </c>
      <c r="D4778" s="66" t="s">
        <v>2496</v>
      </c>
      <c r="E4778" s="66" t="s">
        <v>30599</v>
      </c>
      <c r="F4778" s="307"/>
    </row>
    <row r="4779" spans="1:6" ht="45">
      <c r="A4779" s="66">
        <v>7602</v>
      </c>
      <c r="B4779" s="43" t="s">
        <v>21158</v>
      </c>
      <c r="C4779" s="66" t="s">
        <v>4050</v>
      </c>
      <c r="D4779" s="66" t="s">
        <v>2496</v>
      </c>
      <c r="E4779" s="66" t="s">
        <v>13702</v>
      </c>
      <c r="F4779" s="306"/>
    </row>
    <row r="4780" spans="1:6" ht="45">
      <c r="A4780" s="66">
        <v>7603</v>
      </c>
      <c r="B4780" s="43" t="s">
        <v>21159</v>
      </c>
      <c r="C4780" s="66" t="s">
        <v>4050</v>
      </c>
      <c r="D4780" s="66" t="s">
        <v>2496</v>
      </c>
      <c r="E4780" s="66" t="s">
        <v>27376</v>
      </c>
      <c r="F4780" s="307"/>
    </row>
    <row r="4781" spans="1:6" ht="45">
      <c r="A4781" s="66">
        <v>11826</v>
      </c>
      <c r="B4781" s="43" t="s">
        <v>22853</v>
      </c>
      <c r="C4781" s="66" t="s">
        <v>4050</v>
      </c>
      <c r="D4781" s="66" t="s">
        <v>2496</v>
      </c>
      <c r="E4781" s="66" t="s">
        <v>25265</v>
      </c>
      <c r="F4781" s="306"/>
    </row>
    <row r="4782" spans="1:6" ht="45">
      <c r="A4782" s="66">
        <v>7606</v>
      </c>
      <c r="B4782" s="43" t="s">
        <v>22854</v>
      </c>
      <c r="C4782" s="66" t="s">
        <v>4050</v>
      </c>
      <c r="D4782" s="66" t="s">
        <v>2496</v>
      </c>
      <c r="E4782" s="66" t="s">
        <v>24567</v>
      </c>
      <c r="F4782" s="307"/>
    </row>
    <row r="4783" spans="1:6" ht="60">
      <c r="A4783" s="66">
        <v>40329</v>
      </c>
      <c r="B4783" s="43" t="s">
        <v>22855</v>
      </c>
      <c r="C4783" s="66" t="s">
        <v>4050</v>
      </c>
      <c r="D4783" s="66" t="s">
        <v>4049</v>
      </c>
      <c r="E4783" s="66" t="s">
        <v>13808</v>
      </c>
      <c r="F4783" s="306"/>
    </row>
    <row r="4784" spans="1:6" ht="45">
      <c r="A4784" s="66">
        <v>11823</v>
      </c>
      <c r="B4784" s="43" t="s">
        <v>22856</v>
      </c>
      <c r="C4784" s="66" t="s">
        <v>4050</v>
      </c>
      <c r="D4784" s="66" t="s">
        <v>2496</v>
      </c>
      <c r="E4784" s="66" t="s">
        <v>9877</v>
      </c>
      <c r="F4784" s="307"/>
    </row>
    <row r="4785" spans="1:6" ht="30">
      <c r="A4785" s="66">
        <v>11822</v>
      </c>
      <c r="B4785" s="43" t="s">
        <v>21161</v>
      </c>
      <c r="C4785" s="66" t="s">
        <v>4050</v>
      </c>
      <c r="D4785" s="66" t="s">
        <v>2496</v>
      </c>
      <c r="E4785" s="66" t="s">
        <v>22857</v>
      </c>
      <c r="F4785" s="306"/>
    </row>
    <row r="4786" spans="1:6" ht="30">
      <c r="A4786" s="66">
        <v>11831</v>
      </c>
      <c r="B4786" s="43" t="s">
        <v>21162</v>
      </c>
      <c r="C4786" s="66" t="s">
        <v>4050</v>
      </c>
      <c r="D4786" s="66" t="s">
        <v>2496</v>
      </c>
      <c r="E4786" s="66" t="s">
        <v>24854</v>
      </c>
      <c r="F4786" s="307"/>
    </row>
    <row r="4787" spans="1:6" ht="75">
      <c r="A4787" s="66">
        <v>7613</v>
      </c>
      <c r="B4787" s="43" t="s">
        <v>21163</v>
      </c>
      <c r="C4787" s="66" t="s">
        <v>4050</v>
      </c>
      <c r="D4787" s="66" t="s">
        <v>4052</v>
      </c>
      <c r="E4787" s="66" t="s">
        <v>25305</v>
      </c>
      <c r="F4787" s="306"/>
    </row>
    <row r="4788" spans="1:6" ht="75">
      <c r="A4788" s="66">
        <v>7619</v>
      </c>
      <c r="B4788" s="43" t="s">
        <v>21164</v>
      </c>
      <c r="C4788" s="66" t="s">
        <v>4050</v>
      </c>
      <c r="D4788" s="66" t="s">
        <v>4052</v>
      </c>
      <c r="E4788" s="66" t="s">
        <v>25306</v>
      </c>
      <c r="F4788" s="307"/>
    </row>
    <row r="4789" spans="1:6" ht="60">
      <c r="A4789" s="66">
        <v>12076</v>
      </c>
      <c r="B4789" s="43" t="s">
        <v>21165</v>
      </c>
      <c r="C4789" s="66" t="s">
        <v>4050</v>
      </c>
      <c r="D4789" s="66" t="s">
        <v>4052</v>
      </c>
      <c r="E4789" s="66" t="s">
        <v>25307</v>
      </c>
      <c r="F4789" s="306"/>
    </row>
    <row r="4790" spans="1:6" ht="75">
      <c r="A4790" s="66">
        <v>7614</v>
      </c>
      <c r="B4790" s="43" t="s">
        <v>21166</v>
      </c>
      <c r="C4790" s="66" t="s">
        <v>4050</v>
      </c>
      <c r="D4790" s="66" t="s">
        <v>4052</v>
      </c>
      <c r="E4790" s="66" t="s">
        <v>25308</v>
      </c>
      <c r="F4790" s="307"/>
    </row>
    <row r="4791" spans="1:6" ht="75">
      <c r="A4791" s="66">
        <v>7618</v>
      </c>
      <c r="B4791" s="43" t="s">
        <v>21167</v>
      </c>
      <c r="C4791" s="66" t="s">
        <v>4050</v>
      </c>
      <c r="D4791" s="66" t="s">
        <v>4052</v>
      </c>
      <c r="E4791" s="66" t="s">
        <v>25309</v>
      </c>
      <c r="F4791" s="306"/>
    </row>
    <row r="4792" spans="1:6" ht="75">
      <c r="A4792" s="66">
        <v>7620</v>
      </c>
      <c r="B4792" s="43" t="s">
        <v>21168</v>
      </c>
      <c r="C4792" s="66" t="s">
        <v>4050</v>
      </c>
      <c r="D4792" s="66" t="s">
        <v>4052</v>
      </c>
      <c r="E4792" s="66" t="s">
        <v>25310</v>
      </c>
      <c r="F4792" s="307"/>
    </row>
    <row r="4793" spans="1:6" ht="60">
      <c r="A4793" s="66">
        <v>7610</v>
      </c>
      <c r="B4793" s="43" t="s">
        <v>21169</v>
      </c>
      <c r="C4793" s="66" t="s">
        <v>4050</v>
      </c>
      <c r="D4793" s="66" t="s">
        <v>4052</v>
      </c>
      <c r="E4793" s="66" t="s">
        <v>25311</v>
      </c>
      <c r="F4793" s="306"/>
    </row>
    <row r="4794" spans="1:6" ht="75">
      <c r="A4794" s="66">
        <v>7615</v>
      </c>
      <c r="B4794" s="43" t="s">
        <v>21170</v>
      </c>
      <c r="C4794" s="66" t="s">
        <v>4050</v>
      </c>
      <c r="D4794" s="66" t="s">
        <v>4052</v>
      </c>
      <c r="E4794" s="66" t="s">
        <v>25312</v>
      </c>
      <c r="F4794" s="307"/>
    </row>
    <row r="4795" spans="1:6" ht="60">
      <c r="A4795" s="66">
        <v>7617</v>
      </c>
      <c r="B4795" s="43" t="s">
        <v>21171</v>
      </c>
      <c r="C4795" s="66" t="s">
        <v>4050</v>
      </c>
      <c r="D4795" s="66" t="s">
        <v>4052</v>
      </c>
      <c r="E4795" s="66" t="s">
        <v>25313</v>
      </c>
      <c r="F4795" s="306"/>
    </row>
    <row r="4796" spans="1:6" ht="75">
      <c r="A4796" s="66">
        <v>7616</v>
      </c>
      <c r="B4796" s="43" t="s">
        <v>21172</v>
      </c>
      <c r="C4796" s="66" t="s">
        <v>4050</v>
      </c>
      <c r="D4796" s="66" t="s">
        <v>4052</v>
      </c>
      <c r="E4796" s="66" t="s">
        <v>25314</v>
      </c>
      <c r="F4796" s="307"/>
    </row>
    <row r="4797" spans="1:6" ht="60">
      <c r="A4797" s="66">
        <v>7611</v>
      </c>
      <c r="B4797" s="43" t="s">
        <v>21173</v>
      </c>
      <c r="C4797" s="66" t="s">
        <v>4050</v>
      </c>
      <c r="D4797" s="66" t="s">
        <v>4052</v>
      </c>
      <c r="E4797" s="66" t="s">
        <v>25315</v>
      </c>
      <c r="F4797" s="306"/>
    </row>
    <row r="4798" spans="1:6" ht="75">
      <c r="A4798" s="66">
        <v>7612</v>
      </c>
      <c r="B4798" s="43" t="s">
        <v>21174</v>
      </c>
      <c r="C4798" s="66" t="s">
        <v>4050</v>
      </c>
      <c r="D4798" s="66" t="s">
        <v>4052</v>
      </c>
      <c r="E4798" s="66" t="s">
        <v>25316</v>
      </c>
      <c r="F4798" s="307"/>
    </row>
    <row r="4799" spans="1:6">
      <c r="A4799" s="66">
        <v>37371</v>
      </c>
      <c r="B4799" s="43" t="s">
        <v>21175</v>
      </c>
      <c r="C4799" s="66" t="s">
        <v>4048</v>
      </c>
      <c r="D4799" s="66" t="s">
        <v>4049</v>
      </c>
      <c r="E4799" s="66" t="s">
        <v>8693</v>
      </c>
      <c r="F4799" s="306"/>
    </row>
    <row r="4800" spans="1:6" ht="30">
      <c r="A4800" s="66">
        <v>40861</v>
      </c>
      <c r="B4800" s="43" t="s">
        <v>21176</v>
      </c>
      <c r="C4800" s="66" t="s">
        <v>4059</v>
      </c>
      <c r="D4800" s="66" t="s">
        <v>4049</v>
      </c>
      <c r="E4800" s="66" t="s">
        <v>21701</v>
      </c>
      <c r="F4800" s="307"/>
    </row>
    <row r="4801" spans="1:6" ht="45">
      <c r="A4801" s="66">
        <v>36510</v>
      </c>
      <c r="B4801" s="43" t="s">
        <v>21177</v>
      </c>
      <c r="C4801" s="66" t="s">
        <v>4050</v>
      </c>
      <c r="D4801" s="66" t="s">
        <v>4052</v>
      </c>
      <c r="E4801" s="66" t="s">
        <v>24053</v>
      </c>
      <c r="F4801" s="306"/>
    </row>
    <row r="4802" spans="1:6" ht="60">
      <c r="A4802" s="66">
        <v>25020</v>
      </c>
      <c r="B4802" s="43" t="s">
        <v>21178</v>
      </c>
      <c r="C4802" s="66" t="s">
        <v>4050</v>
      </c>
      <c r="D4802" s="66" t="s">
        <v>4052</v>
      </c>
      <c r="E4802" s="66" t="s">
        <v>24054</v>
      </c>
      <c r="F4802" s="307"/>
    </row>
    <row r="4803" spans="1:6" ht="45">
      <c r="A4803" s="66">
        <v>7622</v>
      </c>
      <c r="B4803" s="43" t="s">
        <v>21179</v>
      </c>
      <c r="C4803" s="66" t="s">
        <v>4050</v>
      </c>
      <c r="D4803" s="66" t="s">
        <v>4052</v>
      </c>
      <c r="E4803" s="66" t="s">
        <v>24055</v>
      </c>
      <c r="F4803" s="306"/>
    </row>
    <row r="4804" spans="1:6" ht="60">
      <c r="A4804" s="66">
        <v>7624</v>
      </c>
      <c r="B4804" s="43" t="s">
        <v>21180</v>
      </c>
      <c r="C4804" s="66" t="s">
        <v>4050</v>
      </c>
      <c r="D4804" s="66" t="s">
        <v>4052</v>
      </c>
      <c r="E4804" s="66" t="s">
        <v>24056</v>
      </c>
      <c r="F4804" s="307"/>
    </row>
    <row r="4805" spans="1:6" ht="45">
      <c r="A4805" s="66">
        <v>7625</v>
      </c>
      <c r="B4805" s="43" t="s">
        <v>21181</v>
      </c>
      <c r="C4805" s="66" t="s">
        <v>4050</v>
      </c>
      <c r="D4805" s="66" t="s">
        <v>4052</v>
      </c>
      <c r="E4805" s="66" t="s">
        <v>24057</v>
      </c>
      <c r="F4805" s="306"/>
    </row>
    <row r="4806" spans="1:6" ht="45">
      <c r="A4806" s="66">
        <v>7623</v>
      </c>
      <c r="B4806" s="43" t="s">
        <v>21182</v>
      </c>
      <c r="C4806" s="66" t="s">
        <v>4050</v>
      </c>
      <c r="D4806" s="66" t="s">
        <v>4052</v>
      </c>
      <c r="E4806" s="66" t="s">
        <v>24054</v>
      </c>
      <c r="F4806" s="307"/>
    </row>
    <row r="4807" spans="1:6" ht="60">
      <c r="A4807" s="66">
        <v>36508</v>
      </c>
      <c r="B4807" s="43" t="s">
        <v>21183</v>
      </c>
      <c r="C4807" s="66" t="s">
        <v>4050</v>
      </c>
      <c r="D4807" s="66" t="s">
        <v>4052</v>
      </c>
      <c r="E4807" s="66" t="s">
        <v>24058</v>
      </c>
      <c r="F4807" s="306"/>
    </row>
    <row r="4808" spans="1:6" ht="45">
      <c r="A4808" s="66">
        <v>36509</v>
      </c>
      <c r="B4808" s="43" t="s">
        <v>21184</v>
      </c>
      <c r="C4808" s="66" t="s">
        <v>4050</v>
      </c>
      <c r="D4808" s="66" t="s">
        <v>4052</v>
      </c>
      <c r="E4808" s="66" t="s">
        <v>24059</v>
      </c>
      <c r="F4808" s="307"/>
    </row>
    <row r="4809" spans="1:6" ht="30">
      <c r="A4809" s="66">
        <v>13238</v>
      </c>
      <c r="B4809" s="43" t="s">
        <v>21185</v>
      </c>
      <c r="C4809" s="66" t="s">
        <v>4050</v>
      </c>
      <c r="D4809" s="66" t="s">
        <v>4052</v>
      </c>
      <c r="E4809" s="66" t="s">
        <v>30600</v>
      </c>
      <c r="F4809" s="306"/>
    </row>
    <row r="4810" spans="1:6" ht="30">
      <c r="A4810" s="66">
        <v>36511</v>
      </c>
      <c r="B4810" s="43" t="s">
        <v>21186</v>
      </c>
      <c r="C4810" s="66" t="s">
        <v>4050</v>
      </c>
      <c r="D4810" s="66" t="s">
        <v>4052</v>
      </c>
      <c r="E4810" s="66" t="s">
        <v>30601</v>
      </c>
      <c r="F4810" s="307"/>
    </row>
    <row r="4811" spans="1:6" ht="30">
      <c r="A4811" s="66">
        <v>36515</v>
      </c>
      <c r="B4811" s="43" t="s">
        <v>21187</v>
      </c>
      <c r="C4811" s="66" t="s">
        <v>4050</v>
      </c>
      <c r="D4811" s="66" t="s">
        <v>4052</v>
      </c>
      <c r="E4811" s="66" t="s">
        <v>30602</v>
      </c>
      <c r="F4811" s="306"/>
    </row>
    <row r="4812" spans="1:6" ht="30">
      <c r="A4812" s="66">
        <v>10598</v>
      </c>
      <c r="B4812" s="43" t="s">
        <v>21188</v>
      </c>
      <c r="C4812" s="66" t="s">
        <v>4050</v>
      </c>
      <c r="D4812" s="66" t="s">
        <v>4052</v>
      </c>
      <c r="E4812" s="66" t="s">
        <v>30603</v>
      </c>
      <c r="F4812" s="307"/>
    </row>
    <row r="4813" spans="1:6" ht="30">
      <c r="A4813" s="66">
        <v>7640</v>
      </c>
      <c r="B4813" s="43" t="s">
        <v>21189</v>
      </c>
      <c r="C4813" s="66" t="s">
        <v>4050</v>
      </c>
      <c r="D4813" s="66" t="s">
        <v>4052</v>
      </c>
      <c r="E4813" s="66" t="s">
        <v>30604</v>
      </c>
      <c r="F4813" s="306"/>
    </row>
    <row r="4814" spans="1:6" ht="30">
      <c r="A4814" s="66">
        <v>36513</v>
      </c>
      <c r="B4814" s="43" t="s">
        <v>21190</v>
      </c>
      <c r="C4814" s="66" t="s">
        <v>4050</v>
      </c>
      <c r="D4814" s="66" t="s">
        <v>4052</v>
      </c>
      <c r="E4814" s="66" t="s">
        <v>30605</v>
      </c>
      <c r="F4814" s="307"/>
    </row>
    <row r="4815" spans="1:6" ht="30">
      <c r="A4815" s="66">
        <v>36514</v>
      </c>
      <c r="B4815" s="43" t="s">
        <v>21191</v>
      </c>
      <c r="C4815" s="66" t="s">
        <v>4050</v>
      </c>
      <c r="D4815" s="66" t="s">
        <v>4052</v>
      </c>
      <c r="E4815" s="66" t="s">
        <v>30606</v>
      </c>
      <c r="F4815" s="306"/>
    </row>
    <row r="4816" spans="1:6" ht="45">
      <c r="A4816" s="66">
        <v>36149</v>
      </c>
      <c r="B4816" s="43" t="s">
        <v>21192</v>
      </c>
      <c r="C4816" s="66" t="s">
        <v>4050</v>
      </c>
      <c r="D4816" s="66" t="s">
        <v>2496</v>
      </c>
      <c r="E4816" s="66" t="s">
        <v>30607</v>
      </c>
      <c r="F4816" s="307"/>
    </row>
    <row r="4817" spans="1:6" ht="60">
      <c r="A4817" s="66">
        <v>43066</v>
      </c>
      <c r="B4817" s="43" t="s">
        <v>22858</v>
      </c>
      <c r="C4817" s="66" t="s">
        <v>4054</v>
      </c>
      <c r="D4817" s="66" t="s">
        <v>2496</v>
      </c>
      <c r="E4817" s="66" t="s">
        <v>22464</v>
      </c>
      <c r="F4817" s="306"/>
    </row>
    <row r="4818" spans="1:6" ht="45">
      <c r="A4818" s="66">
        <v>11581</v>
      </c>
      <c r="B4818" s="43" t="s">
        <v>21193</v>
      </c>
      <c r="C4818" s="66" t="s">
        <v>4054</v>
      </c>
      <c r="D4818" s="66" t="s">
        <v>2496</v>
      </c>
      <c r="E4818" s="66" t="s">
        <v>25047</v>
      </c>
      <c r="F4818" s="307"/>
    </row>
    <row r="4819" spans="1:6" ht="45">
      <c r="A4819" s="66">
        <v>11580</v>
      </c>
      <c r="B4819" s="43" t="s">
        <v>21194</v>
      </c>
      <c r="C4819" s="66" t="s">
        <v>4054</v>
      </c>
      <c r="D4819" s="66" t="s">
        <v>2496</v>
      </c>
      <c r="E4819" s="66" t="s">
        <v>8884</v>
      </c>
      <c r="F4819" s="306"/>
    </row>
    <row r="4820" spans="1:6" ht="45">
      <c r="A4820" s="66">
        <v>38177</v>
      </c>
      <c r="B4820" s="43" t="s">
        <v>21195</v>
      </c>
      <c r="C4820" s="66" t="s">
        <v>4050</v>
      </c>
      <c r="D4820" s="66" t="s">
        <v>2496</v>
      </c>
      <c r="E4820" s="66" t="s">
        <v>8273</v>
      </c>
      <c r="F4820" s="307"/>
    </row>
    <row r="4821" spans="1:6">
      <c r="A4821" s="66">
        <v>10743</v>
      </c>
      <c r="B4821" s="43" t="s">
        <v>21196</v>
      </c>
      <c r="C4821" s="66" t="s">
        <v>4050</v>
      </c>
      <c r="D4821" s="66" t="s">
        <v>4052</v>
      </c>
      <c r="E4821" s="66" t="s">
        <v>30608</v>
      </c>
      <c r="F4821" s="306"/>
    </row>
    <row r="4822" spans="1:6" ht="60">
      <c r="A4822" s="66">
        <v>39848</v>
      </c>
      <c r="B4822" s="43" t="s">
        <v>21197</v>
      </c>
      <c r="C4822" s="66" t="s">
        <v>4054</v>
      </c>
      <c r="D4822" s="66" t="s">
        <v>4052</v>
      </c>
      <c r="E4822" s="66" t="s">
        <v>12560</v>
      </c>
      <c r="F4822" s="307"/>
    </row>
    <row r="4823" spans="1:6" ht="45">
      <c r="A4823" s="66">
        <v>20999</v>
      </c>
      <c r="B4823" s="43" t="s">
        <v>21198</v>
      </c>
      <c r="C4823" s="66" t="s">
        <v>4054</v>
      </c>
      <c r="D4823" s="66" t="s">
        <v>2496</v>
      </c>
      <c r="E4823" s="66" t="s">
        <v>10830</v>
      </c>
      <c r="F4823" s="306"/>
    </row>
    <row r="4824" spans="1:6" ht="45">
      <c r="A4824" s="66">
        <v>21001</v>
      </c>
      <c r="B4824" s="43" t="s">
        <v>21199</v>
      </c>
      <c r="C4824" s="66" t="s">
        <v>4054</v>
      </c>
      <c r="D4824" s="66" t="s">
        <v>4049</v>
      </c>
      <c r="E4824" s="66" t="s">
        <v>24386</v>
      </c>
      <c r="F4824" s="307"/>
    </row>
    <row r="4825" spans="1:6" ht="45">
      <c r="A4825" s="66">
        <v>21003</v>
      </c>
      <c r="B4825" s="43" t="s">
        <v>21200</v>
      </c>
      <c r="C4825" s="66" t="s">
        <v>4054</v>
      </c>
      <c r="D4825" s="66" t="s">
        <v>2496</v>
      </c>
      <c r="E4825" s="66" t="s">
        <v>25689</v>
      </c>
      <c r="F4825" s="306"/>
    </row>
    <row r="4826" spans="1:6" ht="45">
      <c r="A4826" s="66">
        <v>21006</v>
      </c>
      <c r="B4826" s="43" t="s">
        <v>21201</v>
      </c>
      <c r="C4826" s="66" t="s">
        <v>4054</v>
      </c>
      <c r="D4826" s="66" t="s">
        <v>2496</v>
      </c>
      <c r="E4826" s="66" t="s">
        <v>24915</v>
      </c>
      <c r="F4826" s="307"/>
    </row>
    <row r="4827" spans="1:6" ht="45">
      <c r="A4827" s="66">
        <v>21019</v>
      </c>
      <c r="B4827" s="43" t="s">
        <v>21202</v>
      </c>
      <c r="C4827" s="66" t="s">
        <v>4054</v>
      </c>
      <c r="D4827" s="66" t="s">
        <v>2496</v>
      </c>
      <c r="E4827" s="66" t="s">
        <v>11733</v>
      </c>
      <c r="F4827" s="306"/>
    </row>
    <row r="4828" spans="1:6" ht="45">
      <c r="A4828" s="66">
        <v>21021</v>
      </c>
      <c r="B4828" s="43" t="s">
        <v>21203</v>
      </c>
      <c r="C4828" s="66" t="s">
        <v>4054</v>
      </c>
      <c r="D4828" s="66" t="s">
        <v>2496</v>
      </c>
      <c r="E4828" s="66" t="s">
        <v>23574</v>
      </c>
      <c r="F4828" s="307"/>
    </row>
    <row r="4829" spans="1:6" ht="45">
      <c r="A4829" s="66">
        <v>21024</v>
      </c>
      <c r="B4829" s="43" t="s">
        <v>21204</v>
      </c>
      <c r="C4829" s="66" t="s">
        <v>4054</v>
      </c>
      <c r="D4829" s="66" t="s">
        <v>2496</v>
      </c>
      <c r="E4829" s="66" t="s">
        <v>30609</v>
      </c>
      <c r="F4829" s="306"/>
    </row>
    <row r="4830" spans="1:6" ht="30">
      <c r="A4830" s="66">
        <v>40624</v>
      </c>
      <c r="B4830" s="43" t="s">
        <v>21205</v>
      </c>
      <c r="C4830" s="66" t="s">
        <v>4054</v>
      </c>
      <c r="D4830" s="66" t="s">
        <v>2496</v>
      </c>
      <c r="E4830" s="66" t="s">
        <v>25627</v>
      </c>
      <c r="F4830" s="307"/>
    </row>
    <row r="4831" spans="1:6" ht="30">
      <c r="A4831" s="66">
        <v>13127</v>
      </c>
      <c r="B4831" s="43" t="s">
        <v>21206</v>
      </c>
      <c r="C4831" s="66" t="s">
        <v>4054</v>
      </c>
      <c r="D4831" s="66" t="s">
        <v>2496</v>
      </c>
      <c r="E4831" s="66" t="s">
        <v>27996</v>
      </c>
      <c r="F4831" s="306"/>
    </row>
    <row r="4832" spans="1:6" ht="30">
      <c r="A4832" s="66">
        <v>13137</v>
      </c>
      <c r="B4832" s="43" t="s">
        <v>21207</v>
      </c>
      <c r="C4832" s="66" t="s">
        <v>4054</v>
      </c>
      <c r="D4832" s="66" t="s">
        <v>2496</v>
      </c>
      <c r="E4832" s="66" t="s">
        <v>30610</v>
      </c>
      <c r="F4832" s="307"/>
    </row>
    <row r="4833" spans="1:6" ht="30">
      <c r="A4833" s="66">
        <v>20989</v>
      </c>
      <c r="B4833" s="43" t="s">
        <v>21208</v>
      </c>
      <c r="C4833" s="66" t="s">
        <v>4054</v>
      </c>
      <c r="D4833" s="66" t="s">
        <v>2496</v>
      </c>
      <c r="E4833" s="66" t="s">
        <v>30611</v>
      </c>
      <c r="F4833" s="306"/>
    </row>
    <row r="4834" spans="1:6" ht="30">
      <c r="A4834" s="66">
        <v>21147</v>
      </c>
      <c r="B4834" s="43" t="s">
        <v>21209</v>
      </c>
      <c r="C4834" s="66" t="s">
        <v>4054</v>
      </c>
      <c r="D4834" s="66" t="s">
        <v>2496</v>
      </c>
      <c r="E4834" s="66" t="s">
        <v>30612</v>
      </c>
      <c r="F4834" s="307"/>
    </row>
    <row r="4835" spans="1:6" ht="30">
      <c r="A4835" s="66">
        <v>21148</v>
      </c>
      <c r="B4835" s="43" t="s">
        <v>21210</v>
      </c>
      <c r="C4835" s="66" t="s">
        <v>4054</v>
      </c>
      <c r="D4835" s="66" t="s">
        <v>4049</v>
      </c>
      <c r="E4835" s="66" t="s">
        <v>30613</v>
      </c>
      <c r="F4835" s="306"/>
    </row>
    <row r="4836" spans="1:6" ht="30">
      <c r="A4836" s="66">
        <v>20984</v>
      </c>
      <c r="B4836" s="43" t="s">
        <v>21211</v>
      </c>
      <c r="C4836" s="66" t="s">
        <v>4054</v>
      </c>
      <c r="D4836" s="66" t="s">
        <v>2496</v>
      </c>
      <c r="E4836" s="66" t="s">
        <v>30614</v>
      </c>
      <c r="F4836" s="307"/>
    </row>
    <row r="4837" spans="1:6" ht="30">
      <c r="A4837" s="66">
        <v>13042</v>
      </c>
      <c r="B4837" s="43" t="s">
        <v>21212</v>
      </c>
      <c r="C4837" s="66" t="s">
        <v>4054</v>
      </c>
      <c r="D4837" s="66" t="s">
        <v>2496</v>
      </c>
      <c r="E4837" s="66" t="s">
        <v>30615</v>
      </c>
      <c r="F4837" s="306"/>
    </row>
    <row r="4838" spans="1:6" ht="30">
      <c r="A4838" s="66">
        <v>21150</v>
      </c>
      <c r="B4838" s="43" t="s">
        <v>21213</v>
      </c>
      <c r="C4838" s="66" t="s">
        <v>4054</v>
      </c>
      <c r="D4838" s="66" t="s">
        <v>2496</v>
      </c>
      <c r="E4838" s="66" t="s">
        <v>23605</v>
      </c>
      <c r="F4838" s="307"/>
    </row>
    <row r="4839" spans="1:6" ht="30">
      <c r="A4839" s="66">
        <v>13141</v>
      </c>
      <c r="B4839" s="43" t="s">
        <v>21214</v>
      </c>
      <c r="C4839" s="66" t="s">
        <v>4054</v>
      </c>
      <c r="D4839" s="66" t="s">
        <v>2496</v>
      </c>
      <c r="E4839" s="66" t="s">
        <v>24587</v>
      </c>
      <c r="F4839" s="306"/>
    </row>
    <row r="4840" spans="1:6" ht="30">
      <c r="A4840" s="66">
        <v>21151</v>
      </c>
      <c r="B4840" s="43" t="s">
        <v>21215</v>
      </c>
      <c r="C4840" s="66" t="s">
        <v>4054</v>
      </c>
      <c r="D4840" s="66" t="s">
        <v>2496</v>
      </c>
      <c r="E4840" s="66" t="s">
        <v>30616</v>
      </c>
      <c r="F4840" s="307"/>
    </row>
    <row r="4841" spans="1:6" ht="30">
      <c r="A4841" s="66">
        <v>13142</v>
      </c>
      <c r="B4841" s="43" t="s">
        <v>21216</v>
      </c>
      <c r="C4841" s="66" t="s">
        <v>4054</v>
      </c>
      <c r="D4841" s="66" t="s">
        <v>2496</v>
      </c>
      <c r="E4841" s="66" t="s">
        <v>30617</v>
      </c>
      <c r="F4841" s="306"/>
    </row>
    <row r="4842" spans="1:6" ht="30">
      <c r="A4842" s="66">
        <v>20994</v>
      </c>
      <c r="B4842" s="43" t="s">
        <v>21217</v>
      </c>
      <c r="C4842" s="66" t="s">
        <v>4054</v>
      </c>
      <c r="D4842" s="66" t="s">
        <v>2496</v>
      </c>
      <c r="E4842" s="66" t="s">
        <v>30618</v>
      </c>
      <c r="F4842" s="307"/>
    </row>
    <row r="4843" spans="1:6" ht="30">
      <c r="A4843" s="66">
        <v>7672</v>
      </c>
      <c r="B4843" s="43" t="s">
        <v>21218</v>
      </c>
      <c r="C4843" s="66" t="s">
        <v>4054</v>
      </c>
      <c r="D4843" s="66" t="s">
        <v>2496</v>
      </c>
      <c r="E4843" s="66" t="s">
        <v>30619</v>
      </c>
      <c r="F4843" s="306"/>
    </row>
    <row r="4844" spans="1:6" ht="30">
      <c r="A4844" s="66">
        <v>20995</v>
      </c>
      <c r="B4844" s="43" t="s">
        <v>21219</v>
      </c>
      <c r="C4844" s="66" t="s">
        <v>4054</v>
      </c>
      <c r="D4844" s="66" t="s">
        <v>2496</v>
      </c>
      <c r="E4844" s="66" t="s">
        <v>30620</v>
      </c>
      <c r="F4844" s="307"/>
    </row>
    <row r="4845" spans="1:6" ht="30">
      <c r="A4845" s="66">
        <v>7690</v>
      </c>
      <c r="B4845" s="43" t="s">
        <v>21220</v>
      </c>
      <c r="C4845" s="66" t="s">
        <v>4054</v>
      </c>
      <c r="D4845" s="66" t="s">
        <v>2496</v>
      </c>
      <c r="E4845" s="66" t="s">
        <v>30621</v>
      </c>
      <c r="F4845" s="306"/>
    </row>
    <row r="4846" spans="1:6" ht="30">
      <c r="A4846" s="66">
        <v>20980</v>
      </c>
      <c r="B4846" s="43" t="s">
        <v>21221</v>
      </c>
      <c r="C4846" s="66" t="s">
        <v>4054</v>
      </c>
      <c r="D4846" s="66" t="s">
        <v>2496</v>
      </c>
      <c r="E4846" s="66" t="s">
        <v>30622</v>
      </c>
      <c r="F4846" s="307"/>
    </row>
    <row r="4847" spans="1:6" ht="30">
      <c r="A4847" s="66">
        <v>7661</v>
      </c>
      <c r="B4847" s="43" t="s">
        <v>21222</v>
      </c>
      <c r="C4847" s="66" t="s">
        <v>4054</v>
      </c>
      <c r="D4847" s="66" t="s">
        <v>2496</v>
      </c>
      <c r="E4847" s="66" t="s">
        <v>30623</v>
      </c>
      <c r="F4847" s="306"/>
    </row>
    <row r="4848" spans="1:6" ht="45">
      <c r="A4848" s="66">
        <v>21016</v>
      </c>
      <c r="B4848" s="43" t="s">
        <v>21223</v>
      </c>
      <c r="C4848" s="66" t="s">
        <v>4054</v>
      </c>
      <c r="D4848" s="66" t="s">
        <v>2496</v>
      </c>
      <c r="E4848" s="66" t="s">
        <v>30624</v>
      </c>
      <c r="F4848" s="307"/>
    </row>
    <row r="4849" spans="1:6" ht="45">
      <c r="A4849" s="66">
        <v>21008</v>
      </c>
      <c r="B4849" s="43" t="s">
        <v>21224</v>
      </c>
      <c r="C4849" s="66" t="s">
        <v>4054</v>
      </c>
      <c r="D4849" s="66" t="s">
        <v>2496</v>
      </c>
      <c r="E4849" s="66" t="s">
        <v>14005</v>
      </c>
      <c r="F4849" s="306"/>
    </row>
    <row r="4850" spans="1:6" ht="45">
      <c r="A4850" s="66">
        <v>21009</v>
      </c>
      <c r="B4850" s="43" t="s">
        <v>21225</v>
      </c>
      <c r="C4850" s="66" t="s">
        <v>4054</v>
      </c>
      <c r="D4850" s="66" t="s">
        <v>2496</v>
      </c>
      <c r="E4850" s="66" t="s">
        <v>30625</v>
      </c>
      <c r="F4850" s="307"/>
    </row>
    <row r="4851" spans="1:6" ht="45">
      <c r="A4851" s="66">
        <v>21010</v>
      </c>
      <c r="B4851" s="43" t="s">
        <v>21226</v>
      </c>
      <c r="C4851" s="66" t="s">
        <v>4054</v>
      </c>
      <c r="D4851" s="66" t="s">
        <v>4049</v>
      </c>
      <c r="E4851" s="66" t="s">
        <v>30626</v>
      </c>
      <c r="F4851" s="306"/>
    </row>
    <row r="4852" spans="1:6" ht="45">
      <c r="A4852" s="66">
        <v>21011</v>
      </c>
      <c r="B4852" s="43" t="s">
        <v>21227</v>
      </c>
      <c r="C4852" s="66" t="s">
        <v>4054</v>
      </c>
      <c r="D4852" s="66" t="s">
        <v>2496</v>
      </c>
      <c r="E4852" s="66" t="s">
        <v>24588</v>
      </c>
      <c r="F4852" s="307"/>
    </row>
    <row r="4853" spans="1:6" ht="45">
      <c r="A4853" s="66">
        <v>21012</v>
      </c>
      <c r="B4853" s="43" t="s">
        <v>21228</v>
      </c>
      <c r="C4853" s="66" t="s">
        <v>4054</v>
      </c>
      <c r="D4853" s="66" t="s">
        <v>2496</v>
      </c>
      <c r="E4853" s="66" t="s">
        <v>30627</v>
      </c>
      <c r="F4853" s="306"/>
    </row>
    <row r="4854" spans="1:6" ht="45">
      <c r="A4854" s="66">
        <v>21013</v>
      </c>
      <c r="B4854" s="43" t="s">
        <v>21229</v>
      </c>
      <c r="C4854" s="66" t="s">
        <v>4054</v>
      </c>
      <c r="D4854" s="66" t="s">
        <v>2496</v>
      </c>
      <c r="E4854" s="66" t="s">
        <v>28332</v>
      </c>
      <c r="F4854" s="307"/>
    </row>
    <row r="4855" spans="1:6" ht="45">
      <c r="A4855" s="66">
        <v>21014</v>
      </c>
      <c r="B4855" s="43" t="s">
        <v>21230</v>
      </c>
      <c r="C4855" s="66" t="s">
        <v>4054</v>
      </c>
      <c r="D4855" s="66" t="s">
        <v>2496</v>
      </c>
      <c r="E4855" s="66" t="s">
        <v>24492</v>
      </c>
      <c r="F4855" s="306"/>
    </row>
    <row r="4856" spans="1:6" ht="45">
      <c r="A4856" s="66">
        <v>21015</v>
      </c>
      <c r="B4856" s="43" t="s">
        <v>21231</v>
      </c>
      <c r="C4856" s="66" t="s">
        <v>4054</v>
      </c>
      <c r="D4856" s="66" t="s">
        <v>2496</v>
      </c>
      <c r="E4856" s="66" t="s">
        <v>30628</v>
      </c>
      <c r="F4856" s="307"/>
    </row>
    <row r="4857" spans="1:6" ht="45">
      <c r="A4857" s="66">
        <v>7697</v>
      </c>
      <c r="B4857" s="43" t="s">
        <v>21232</v>
      </c>
      <c r="C4857" s="66" t="s">
        <v>4054</v>
      </c>
      <c r="D4857" s="66" t="s">
        <v>2496</v>
      </c>
      <c r="E4857" s="66" t="s">
        <v>30629</v>
      </c>
      <c r="F4857" s="306"/>
    </row>
    <row r="4858" spans="1:6" ht="45">
      <c r="A4858" s="66">
        <v>7698</v>
      </c>
      <c r="B4858" s="43" t="s">
        <v>21233</v>
      </c>
      <c r="C4858" s="66" t="s">
        <v>4054</v>
      </c>
      <c r="D4858" s="66" t="s">
        <v>2496</v>
      </c>
      <c r="E4858" s="66" t="s">
        <v>24863</v>
      </c>
      <c r="F4858" s="307"/>
    </row>
    <row r="4859" spans="1:6" ht="45">
      <c r="A4859" s="66">
        <v>7691</v>
      </c>
      <c r="B4859" s="43" t="s">
        <v>21234</v>
      </c>
      <c r="C4859" s="66" t="s">
        <v>4054</v>
      </c>
      <c r="D4859" s="66" t="s">
        <v>2496</v>
      </c>
      <c r="E4859" s="66" t="s">
        <v>29719</v>
      </c>
      <c r="F4859" s="306"/>
    </row>
    <row r="4860" spans="1:6" ht="45">
      <c r="A4860" s="66">
        <v>40626</v>
      </c>
      <c r="B4860" s="43" t="s">
        <v>21235</v>
      </c>
      <c r="C4860" s="66" t="s">
        <v>4054</v>
      </c>
      <c r="D4860" s="66" t="s">
        <v>2496</v>
      </c>
      <c r="E4860" s="66" t="s">
        <v>21800</v>
      </c>
      <c r="F4860" s="307"/>
    </row>
    <row r="4861" spans="1:6" ht="45">
      <c r="A4861" s="66">
        <v>7701</v>
      </c>
      <c r="B4861" s="43" t="s">
        <v>21236</v>
      </c>
      <c r="C4861" s="66" t="s">
        <v>4054</v>
      </c>
      <c r="D4861" s="66" t="s">
        <v>2496</v>
      </c>
      <c r="E4861" s="66" t="s">
        <v>30630</v>
      </c>
      <c r="F4861" s="306"/>
    </row>
    <row r="4862" spans="1:6" ht="45">
      <c r="A4862" s="66">
        <v>7696</v>
      </c>
      <c r="B4862" s="43" t="s">
        <v>21237</v>
      </c>
      <c r="C4862" s="66" t="s">
        <v>4054</v>
      </c>
      <c r="D4862" s="66" t="s">
        <v>2496</v>
      </c>
      <c r="E4862" s="66" t="s">
        <v>30631</v>
      </c>
      <c r="F4862" s="307"/>
    </row>
    <row r="4863" spans="1:6" ht="45">
      <c r="A4863" s="66">
        <v>7700</v>
      </c>
      <c r="B4863" s="43" t="s">
        <v>21238</v>
      </c>
      <c r="C4863" s="66" t="s">
        <v>4054</v>
      </c>
      <c r="D4863" s="66" t="s">
        <v>2496</v>
      </c>
      <c r="E4863" s="66" t="s">
        <v>23387</v>
      </c>
      <c r="F4863" s="306"/>
    </row>
    <row r="4864" spans="1:6" ht="45">
      <c r="A4864" s="66">
        <v>7694</v>
      </c>
      <c r="B4864" s="43" t="s">
        <v>21239</v>
      </c>
      <c r="C4864" s="66" t="s">
        <v>4054</v>
      </c>
      <c r="D4864" s="66" t="s">
        <v>2496</v>
      </c>
      <c r="E4864" s="66" t="s">
        <v>30632</v>
      </c>
      <c r="F4864" s="307"/>
    </row>
    <row r="4865" spans="1:6" ht="45">
      <c r="A4865" s="66">
        <v>7693</v>
      </c>
      <c r="B4865" s="43" t="s">
        <v>21240</v>
      </c>
      <c r="C4865" s="66" t="s">
        <v>4054</v>
      </c>
      <c r="D4865" s="66" t="s">
        <v>2496</v>
      </c>
      <c r="E4865" s="66" t="s">
        <v>30633</v>
      </c>
      <c r="F4865" s="306"/>
    </row>
    <row r="4866" spans="1:6" ht="45">
      <c r="A4866" s="66">
        <v>7692</v>
      </c>
      <c r="B4866" s="43" t="s">
        <v>21241</v>
      </c>
      <c r="C4866" s="66" t="s">
        <v>4054</v>
      </c>
      <c r="D4866" s="66" t="s">
        <v>2496</v>
      </c>
      <c r="E4866" s="66" t="s">
        <v>30634</v>
      </c>
      <c r="F4866" s="307"/>
    </row>
    <row r="4867" spans="1:6" ht="45">
      <c r="A4867" s="66">
        <v>7695</v>
      </c>
      <c r="B4867" s="43" t="s">
        <v>21242</v>
      </c>
      <c r="C4867" s="66" t="s">
        <v>4054</v>
      </c>
      <c r="D4867" s="66" t="s">
        <v>2496</v>
      </c>
      <c r="E4867" s="66" t="s">
        <v>30635</v>
      </c>
      <c r="F4867" s="306"/>
    </row>
    <row r="4868" spans="1:6" ht="30">
      <c r="A4868" s="66">
        <v>13356</v>
      </c>
      <c r="B4868" s="43" t="s">
        <v>21243</v>
      </c>
      <c r="C4868" s="66" t="s">
        <v>4054</v>
      </c>
      <c r="D4868" s="66" t="s">
        <v>2496</v>
      </c>
      <c r="E4868" s="66" t="s">
        <v>28379</v>
      </c>
      <c r="F4868" s="307"/>
    </row>
    <row r="4869" spans="1:6" ht="30">
      <c r="A4869" s="66">
        <v>36365</v>
      </c>
      <c r="B4869" s="43" t="s">
        <v>21244</v>
      </c>
      <c r="C4869" s="66" t="s">
        <v>4054</v>
      </c>
      <c r="D4869" s="66" t="s">
        <v>4052</v>
      </c>
      <c r="E4869" s="66" t="s">
        <v>26939</v>
      </c>
      <c r="F4869" s="306"/>
    </row>
    <row r="4870" spans="1:6" ht="30">
      <c r="A4870" s="66">
        <v>41930</v>
      </c>
      <c r="B4870" s="43" t="s">
        <v>21245</v>
      </c>
      <c r="C4870" s="66" t="s">
        <v>4054</v>
      </c>
      <c r="D4870" s="66" t="s">
        <v>4052</v>
      </c>
      <c r="E4870" s="66" t="s">
        <v>30448</v>
      </c>
      <c r="F4870" s="307"/>
    </row>
    <row r="4871" spans="1:6" ht="30">
      <c r="A4871" s="66">
        <v>41931</v>
      </c>
      <c r="B4871" s="43" t="s">
        <v>21246</v>
      </c>
      <c r="C4871" s="66" t="s">
        <v>4054</v>
      </c>
      <c r="D4871" s="66" t="s">
        <v>4052</v>
      </c>
      <c r="E4871" s="66" t="s">
        <v>30636</v>
      </c>
      <c r="F4871" s="306"/>
    </row>
    <row r="4872" spans="1:6" ht="30">
      <c r="A4872" s="66">
        <v>41932</v>
      </c>
      <c r="B4872" s="43" t="s">
        <v>21247</v>
      </c>
      <c r="C4872" s="66" t="s">
        <v>4054</v>
      </c>
      <c r="D4872" s="66" t="s">
        <v>4052</v>
      </c>
      <c r="E4872" s="66" t="s">
        <v>30637</v>
      </c>
      <c r="F4872" s="307"/>
    </row>
    <row r="4873" spans="1:6" ht="30">
      <c r="A4873" s="66">
        <v>41933</v>
      </c>
      <c r="B4873" s="43" t="s">
        <v>21248</v>
      </c>
      <c r="C4873" s="66" t="s">
        <v>4054</v>
      </c>
      <c r="D4873" s="66" t="s">
        <v>4052</v>
      </c>
      <c r="E4873" s="66" t="s">
        <v>30638</v>
      </c>
      <c r="F4873" s="306"/>
    </row>
    <row r="4874" spans="1:6" ht="30">
      <c r="A4874" s="66">
        <v>41934</v>
      </c>
      <c r="B4874" s="43" t="s">
        <v>21249</v>
      </c>
      <c r="C4874" s="66" t="s">
        <v>4054</v>
      </c>
      <c r="D4874" s="66" t="s">
        <v>4052</v>
      </c>
      <c r="E4874" s="66" t="s">
        <v>30639</v>
      </c>
      <c r="F4874" s="307"/>
    </row>
    <row r="4875" spans="1:6" ht="30">
      <c r="A4875" s="66">
        <v>41936</v>
      </c>
      <c r="B4875" s="43" t="s">
        <v>21250</v>
      </c>
      <c r="C4875" s="66" t="s">
        <v>4054</v>
      </c>
      <c r="D4875" s="66" t="s">
        <v>4052</v>
      </c>
      <c r="E4875" s="66" t="s">
        <v>22454</v>
      </c>
      <c r="F4875" s="306"/>
    </row>
    <row r="4876" spans="1:6" ht="45">
      <c r="A4876" s="66">
        <v>7720</v>
      </c>
      <c r="B4876" s="43" t="s">
        <v>21251</v>
      </c>
      <c r="C4876" s="66" t="s">
        <v>4054</v>
      </c>
      <c r="D4876" s="66" t="s">
        <v>2496</v>
      </c>
      <c r="E4876" s="66" t="s">
        <v>24061</v>
      </c>
      <c r="F4876" s="307"/>
    </row>
    <row r="4877" spans="1:6" ht="45">
      <c r="A4877" s="66">
        <v>40335</v>
      </c>
      <c r="B4877" s="43" t="s">
        <v>21252</v>
      </c>
      <c r="C4877" s="66" t="s">
        <v>4054</v>
      </c>
      <c r="D4877" s="66" t="s">
        <v>2496</v>
      </c>
      <c r="E4877" s="66" t="s">
        <v>23416</v>
      </c>
      <c r="F4877" s="306"/>
    </row>
    <row r="4878" spans="1:6" ht="45">
      <c r="A4878" s="66">
        <v>7740</v>
      </c>
      <c r="B4878" s="43" t="s">
        <v>21253</v>
      </c>
      <c r="C4878" s="66" t="s">
        <v>4054</v>
      </c>
      <c r="D4878" s="66" t="s">
        <v>2496</v>
      </c>
      <c r="E4878" s="66" t="s">
        <v>24062</v>
      </c>
      <c r="F4878" s="307"/>
    </row>
    <row r="4879" spans="1:6" ht="45">
      <c r="A4879" s="66">
        <v>7741</v>
      </c>
      <c r="B4879" s="43" t="s">
        <v>21254</v>
      </c>
      <c r="C4879" s="66" t="s">
        <v>4054</v>
      </c>
      <c r="D4879" s="66" t="s">
        <v>2496</v>
      </c>
      <c r="E4879" s="66" t="s">
        <v>24063</v>
      </c>
      <c r="F4879" s="306"/>
    </row>
    <row r="4880" spans="1:6" ht="45">
      <c r="A4880" s="66">
        <v>7774</v>
      </c>
      <c r="B4880" s="43" t="s">
        <v>21255</v>
      </c>
      <c r="C4880" s="66" t="s">
        <v>4054</v>
      </c>
      <c r="D4880" s="66" t="s">
        <v>2496</v>
      </c>
      <c r="E4880" s="66" t="s">
        <v>24064</v>
      </c>
      <c r="F4880" s="307"/>
    </row>
    <row r="4881" spans="1:6" ht="45">
      <c r="A4881" s="66">
        <v>7744</v>
      </c>
      <c r="B4881" s="43" t="s">
        <v>21256</v>
      </c>
      <c r="C4881" s="66" t="s">
        <v>4054</v>
      </c>
      <c r="D4881" s="66" t="s">
        <v>2496</v>
      </c>
      <c r="E4881" s="66" t="s">
        <v>24065</v>
      </c>
      <c r="F4881" s="306"/>
    </row>
    <row r="4882" spans="1:6" ht="45">
      <c r="A4882" s="66">
        <v>7773</v>
      </c>
      <c r="B4882" s="43" t="s">
        <v>21257</v>
      </c>
      <c r="C4882" s="66" t="s">
        <v>4054</v>
      </c>
      <c r="D4882" s="66" t="s">
        <v>2496</v>
      </c>
      <c r="E4882" s="66" t="s">
        <v>24066</v>
      </c>
      <c r="F4882" s="307"/>
    </row>
    <row r="4883" spans="1:6" ht="45">
      <c r="A4883" s="66">
        <v>7754</v>
      </c>
      <c r="B4883" s="43" t="s">
        <v>21258</v>
      </c>
      <c r="C4883" s="66" t="s">
        <v>4054</v>
      </c>
      <c r="D4883" s="66" t="s">
        <v>2496</v>
      </c>
      <c r="E4883" s="66" t="s">
        <v>24067</v>
      </c>
      <c r="F4883" s="306"/>
    </row>
    <row r="4884" spans="1:6" ht="45">
      <c r="A4884" s="66">
        <v>7735</v>
      </c>
      <c r="B4884" s="43" t="s">
        <v>21259</v>
      </c>
      <c r="C4884" s="66" t="s">
        <v>4054</v>
      </c>
      <c r="D4884" s="66" t="s">
        <v>2496</v>
      </c>
      <c r="E4884" s="66" t="s">
        <v>24068</v>
      </c>
      <c r="F4884" s="307"/>
    </row>
    <row r="4885" spans="1:6" ht="45">
      <c r="A4885" s="66">
        <v>7755</v>
      </c>
      <c r="B4885" s="43" t="s">
        <v>21260</v>
      </c>
      <c r="C4885" s="66" t="s">
        <v>4054</v>
      </c>
      <c r="D4885" s="66" t="s">
        <v>2496</v>
      </c>
      <c r="E4885" s="66" t="s">
        <v>24069</v>
      </c>
      <c r="F4885" s="306"/>
    </row>
    <row r="4886" spans="1:6" ht="45">
      <c r="A4886" s="66">
        <v>7776</v>
      </c>
      <c r="B4886" s="43" t="s">
        <v>21261</v>
      </c>
      <c r="C4886" s="66" t="s">
        <v>4054</v>
      </c>
      <c r="D4886" s="66" t="s">
        <v>2496</v>
      </c>
      <c r="E4886" s="66" t="s">
        <v>22532</v>
      </c>
      <c r="F4886" s="307"/>
    </row>
    <row r="4887" spans="1:6" ht="45">
      <c r="A4887" s="66">
        <v>7743</v>
      </c>
      <c r="B4887" s="43" t="s">
        <v>21262</v>
      </c>
      <c r="C4887" s="66" t="s">
        <v>4054</v>
      </c>
      <c r="D4887" s="66" t="s">
        <v>2496</v>
      </c>
      <c r="E4887" s="66" t="s">
        <v>24070</v>
      </c>
      <c r="F4887" s="306"/>
    </row>
    <row r="4888" spans="1:6" ht="45">
      <c r="A4888" s="66">
        <v>7733</v>
      </c>
      <c r="B4888" s="43" t="s">
        <v>21263</v>
      </c>
      <c r="C4888" s="66" t="s">
        <v>4054</v>
      </c>
      <c r="D4888" s="66" t="s">
        <v>2496</v>
      </c>
      <c r="E4888" s="66" t="s">
        <v>24071</v>
      </c>
      <c r="F4888" s="307"/>
    </row>
    <row r="4889" spans="1:6" ht="45">
      <c r="A4889" s="66">
        <v>7775</v>
      </c>
      <c r="B4889" s="43" t="s">
        <v>21264</v>
      </c>
      <c r="C4889" s="66" t="s">
        <v>4054</v>
      </c>
      <c r="D4889" s="66" t="s">
        <v>2496</v>
      </c>
      <c r="E4889" s="66" t="s">
        <v>24072</v>
      </c>
      <c r="F4889" s="306"/>
    </row>
    <row r="4890" spans="1:6" ht="45">
      <c r="A4890" s="66">
        <v>7734</v>
      </c>
      <c r="B4890" s="43" t="s">
        <v>21265</v>
      </c>
      <c r="C4890" s="66" t="s">
        <v>4054</v>
      </c>
      <c r="D4890" s="66" t="s">
        <v>2496</v>
      </c>
      <c r="E4890" s="66" t="s">
        <v>24073</v>
      </c>
      <c r="F4890" s="307"/>
    </row>
    <row r="4891" spans="1:6" ht="45">
      <c r="A4891" s="66">
        <v>7753</v>
      </c>
      <c r="B4891" s="43" t="s">
        <v>21266</v>
      </c>
      <c r="C4891" s="66" t="s">
        <v>4054</v>
      </c>
      <c r="D4891" s="66" t="s">
        <v>2496</v>
      </c>
      <c r="E4891" s="66" t="s">
        <v>24074</v>
      </c>
      <c r="F4891" s="306"/>
    </row>
    <row r="4892" spans="1:6" ht="45">
      <c r="A4892" s="66">
        <v>13256</v>
      </c>
      <c r="B4892" s="43" t="s">
        <v>21267</v>
      </c>
      <c r="C4892" s="66" t="s">
        <v>4054</v>
      </c>
      <c r="D4892" s="66" t="s">
        <v>2496</v>
      </c>
      <c r="E4892" s="66" t="s">
        <v>24075</v>
      </c>
      <c r="F4892" s="307"/>
    </row>
    <row r="4893" spans="1:6" ht="45">
      <c r="A4893" s="66">
        <v>7757</v>
      </c>
      <c r="B4893" s="43" t="s">
        <v>21268</v>
      </c>
      <c r="C4893" s="66" t="s">
        <v>4054</v>
      </c>
      <c r="D4893" s="66" t="s">
        <v>2496</v>
      </c>
      <c r="E4893" s="66" t="s">
        <v>24076</v>
      </c>
      <c r="F4893" s="306"/>
    </row>
    <row r="4894" spans="1:6" ht="45">
      <c r="A4894" s="66">
        <v>7758</v>
      </c>
      <c r="B4894" s="43" t="s">
        <v>21269</v>
      </c>
      <c r="C4894" s="66" t="s">
        <v>4054</v>
      </c>
      <c r="D4894" s="66" t="s">
        <v>2496</v>
      </c>
      <c r="E4894" s="66" t="s">
        <v>24077</v>
      </c>
      <c r="F4894" s="307"/>
    </row>
    <row r="4895" spans="1:6" ht="45">
      <c r="A4895" s="66">
        <v>7759</v>
      </c>
      <c r="B4895" s="43" t="s">
        <v>21270</v>
      </c>
      <c r="C4895" s="66" t="s">
        <v>4054</v>
      </c>
      <c r="D4895" s="66" t="s">
        <v>2496</v>
      </c>
      <c r="E4895" s="66" t="s">
        <v>24078</v>
      </c>
      <c r="F4895" s="306"/>
    </row>
    <row r="4896" spans="1:6" ht="45">
      <c r="A4896" s="66">
        <v>40334</v>
      </c>
      <c r="B4896" s="43" t="s">
        <v>21271</v>
      </c>
      <c r="C4896" s="66" t="s">
        <v>4054</v>
      </c>
      <c r="D4896" s="66" t="s">
        <v>2496</v>
      </c>
      <c r="E4896" s="66" t="s">
        <v>24079</v>
      </c>
      <c r="F4896" s="307"/>
    </row>
    <row r="4897" spans="1:6" ht="45">
      <c r="A4897" s="66">
        <v>7745</v>
      </c>
      <c r="B4897" s="43" t="s">
        <v>21272</v>
      </c>
      <c r="C4897" s="66" t="s">
        <v>4054</v>
      </c>
      <c r="D4897" s="66" t="s">
        <v>2496</v>
      </c>
      <c r="E4897" s="66" t="s">
        <v>22172</v>
      </c>
      <c r="F4897" s="306"/>
    </row>
    <row r="4898" spans="1:6" ht="45">
      <c r="A4898" s="66">
        <v>7714</v>
      </c>
      <c r="B4898" s="43" t="s">
        <v>21273</v>
      </c>
      <c r="C4898" s="66" t="s">
        <v>4054</v>
      </c>
      <c r="D4898" s="66" t="s">
        <v>2496</v>
      </c>
      <c r="E4898" s="66" t="s">
        <v>22780</v>
      </c>
      <c r="F4898" s="307"/>
    </row>
    <row r="4899" spans="1:6" ht="45">
      <c r="A4899" s="66">
        <v>7725</v>
      </c>
      <c r="B4899" s="43" t="s">
        <v>21274</v>
      </c>
      <c r="C4899" s="66" t="s">
        <v>4054</v>
      </c>
      <c r="D4899" s="66" t="s">
        <v>4049</v>
      </c>
      <c r="E4899" s="66" t="s">
        <v>13862</v>
      </c>
      <c r="F4899" s="306"/>
    </row>
    <row r="4900" spans="1:6" ht="45">
      <c r="A4900" s="66">
        <v>7742</v>
      </c>
      <c r="B4900" s="43" t="s">
        <v>21275</v>
      </c>
      <c r="C4900" s="66" t="s">
        <v>4054</v>
      </c>
      <c r="D4900" s="66" t="s">
        <v>2496</v>
      </c>
      <c r="E4900" s="66" t="s">
        <v>24080</v>
      </c>
      <c r="F4900" s="307"/>
    </row>
    <row r="4901" spans="1:6" ht="45">
      <c r="A4901" s="66">
        <v>7750</v>
      </c>
      <c r="B4901" s="43" t="s">
        <v>21276</v>
      </c>
      <c r="C4901" s="66" t="s">
        <v>4054</v>
      </c>
      <c r="D4901" s="66" t="s">
        <v>2496</v>
      </c>
      <c r="E4901" s="66" t="s">
        <v>24081</v>
      </c>
      <c r="F4901" s="306"/>
    </row>
    <row r="4902" spans="1:6" ht="45">
      <c r="A4902" s="66">
        <v>7756</v>
      </c>
      <c r="B4902" s="43" t="s">
        <v>21277</v>
      </c>
      <c r="C4902" s="66" t="s">
        <v>4054</v>
      </c>
      <c r="D4902" s="66" t="s">
        <v>2496</v>
      </c>
      <c r="E4902" s="66" t="s">
        <v>24082</v>
      </c>
      <c r="F4902" s="307"/>
    </row>
    <row r="4903" spans="1:6" ht="45">
      <c r="A4903" s="66">
        <v>7765</v>
      </c>
      <c r="B4903" s="43" t="s">
        <v>21278</v>
      </c>
      <c r="C4903" s="66" t="s">
        <v>4054</v>
      </c>
      <c r="D4903" s="66" t="s">
        <v>2496</v>
      </c>
      <c r="E4903" s="66" t="s">
        <v>24083</v>
      </c>
      <c r="F4903" s="306"/>
    </row>
    <row r="4904" spans="1:6" ht="45">
      <c r="A4904" s="66">
        <v>12569</v>
      </c>
      <c r="B4904" s="43" t="s">
        <v>21279</v>
      </c>
      <c r="C4904" s="66" t="s">
        <v>4054</v>
      </c>
      <c r="D4904" s="66" t="s">
        <v>2496</v>
      </c>
      <c r="E4904" s="66" t="s">
        <v>24084</v>
      </c>
      <c r="F4904" s="307"/>
    </row>
    <row r="4905" spans="1:6" ht="45">
      <c r="A4905" s="66">
        <v>7766</v>
      </c>
      <c r="B4905" s="43" t="s">
        <v>21280</v>
      </c>
      <c r="C4905" s="66" t="s">
        <v>4054</v>
      </c>
      <c r="D4905" s="66" t="s">
        <v>2496</v>
      </c>
      <c r="E4905" s="66" t="s">
        <v>24085</v>
      </c>
      <c r="F4905" s="306"/>
    </row>
    <row r="4906" spans="1:6" ht="45">
      <c r="A4906" s="66">
        <v>7767</v>
      </c>
      <c r="B4906" s="43" t="s">
        <v>21281</v>
      </c>
      <c r="C4906" s="66" t="s">
        <v>4054</v>
      </c>
      <c r="D4906" s="66" t="s">
        <v>2496</v>
      </c>
      <c r="E4906" s="66" t="s">
        <v>22365</v>
      </c>
      <c r="F4906" s="307"/>
    </row>
    <row r="4907" spans="1:6" ht="45">
      <c r="A4907" s="66">
        <v>7727</v>
      </c>
      <c r="B4907" s="43" t="s">
        <v>21282</v>
      </c>
      <c r="C4907" s="66" t="s">
        <v>4054</v>
      </c>
      <c r="D4907" s="66" t="s">
        <v>2496</v>
      </c>
      <c r="E4907" s="66" t="s">
        <v>24086</v>
      </c>
      <c r="F4907" s="306"/>
    </row>
    <row r="4908" spans="1:6" ht="45">
      <c r="A4908" s="66">
        <v>7760</v>
      </c>
      <c r="B4908" s="43" t="s">
        <v>21283</v>
      </c>
      <c r="C4908" s="66" t="s">
        <v>4054</v>
      </c>
      <c r="D4908" s="66" t="s">
        <v>2496</v>
      </c>
      <c r="E4908" s="66" t="s">
        <v>24087</v>
      </c>
      <c r="F4908" s="307"/>
    </row>
    <row r="4909" spans="1:6" ht="45">
      <c r="A4909" s="66">
        <v>7761</v>
      </c>
      <c r="B4909" s="43" t="s">
        <v>21284</v>
      </c>
      <c r="C4909" s="66" t="s">
        <v>4054</v>
      </c>
      <c r="D4909" s="66" t="s">
        <v>2496</v>
      </c>
      <c r="E4909" s="66" t="s">
        <v>24088</v>
      </c>
      <c r="F4909" s="306"/>
    </row>
    <row r="4910" spans="1:6" ht="45">
      <c r="A4910" s="66">
        <v>7752</v>
      </c>
      <c r="B4910" s="43" t="s">
        <v>21285</v>
      </c>
      <c r="C4910" s="66" t="s">
        <v>4054</v>
      </c>
      <c r="D4910" s="66" t="s">
        <v>2496</v>
      </c>
      <c r="E4910" s="66" t="s">
        <v>23860</v>
      </c>
      <c r="F4910" s="307"/>
    </row>
    <row r="4911" spans="1:6" ht="45">
      <c r="A4911" s="66">
        <v>7762</v>
      </c>
      <c r="B4911" s="43" t="s">
        <v>21286</v>
      </c>
      <c r="C4911" s="66" t="s">
        <v>4054</v>
      </c>
      <c r="D4911" s="66" t="s">
        <v>2496</v>
      </c>
      <c r="E4911" s="66" t="s">
        <v>24089</v>
      </c>
      <c r="F4911" s="306"/>
    </row>
    <row r="4912" spans="1:6" ht="45">
      <c r="A4912" s="66">
        <v>7722</v>
      </c>
      <c r="B4912" s="43" t="s">
        <v>21287</v>
      </c>
      <c r="C4912" s="66" t="s">
        <v>4054</v>
      </c>
      <c r="D4912" s="66" t="s">
        <v>2496</v>
      </c>
      <c r="E4912" s="66" t="s">
        <v>24090</v>
      </c>
      <c r="F4912" s="307"/>
    </row>
    <row r="4913" spans="1:6" ht="45">
      <c r="A4913" s="66">
        <v>7763</v>
      </c>
      <c r="B4913" s="43" t="s">
        <v>21289</v>
      </c>
      <c r="C4913" s="66" t="s">
        <v>4054</v>
      </c>
      <c r="D4913" s="66" t="s">
        <v>2496</v>
      </c>
      <c r="E4913" s="66" t="s">
        <v>24091</v>
      </c>
      <c r="F4913" s="306"/>
    </row>
    <row r="4914" spans="1:6" ht="45">
      <c r="A4914" s="66">
        <v>7764</v>
      </c>
      <c r="B4914" s="43" t="s">
        <v>21290</v>
      </c>
      <c r="C4914" s="66" t="s">
        <v>4054</v>
      </c>
      <c r="D4914" s="66" t="s">
        <v>2496</v>
      </c>
      <c r="E4914" s="66" t="s">
        <v>24092</v>
      </c>
      <c r="F4914" s="307"/>
    </row>
    <row r="4915" spans="1:6" ht="45">
      <c r="A4915" s="66">
        <v>12572</v>
      </c>
      <c r="B4915" s="43" t="s">
        <v>21291</v>
      </c>
      <c r="C4915" s="66" t="s">
        <v>4054</v>
      </c>
      <c r="D4915" s="66" t="s">
        <v>2496</v>
      </c>
      <c r="E4915" s="66" t="s">
        <v>24093</v>
      </c>
      <c r="F4915" s="306"/>
    </row>
    <row r="4916" spans="1:6" ht="45">
      <c r="A4916" s="66">
        <v>12573</v>
      </c>
      <c r="B4916" s="43" t="s">
        <v>21292</v>
      </c>
      <c r="C4916" s="66" t="s">
        <v>4054</v>
      </c>
      <c r="D4916" s="66" t="s">
        <v>2496</v>
      </c>
      <c r="E4916" s="66" t="s">
        <v>24094</v>
      </c>
      <c r="F4916" s="307"/>
    </row>
    <row r="4917" spans="1:6" ht="45">
      <c r="A4917" s="66">
        <v>12574</v>
      </c>
      <c r="B4917" s="43" t="s">
        <v>21293</v>
      </c>
      <c r="C4917" s="66" t="s">
        <v>4054</v>
      </c>
      <c r="D4917" s="66" t="s">
        <v>2496</v>
      </c>
      <c r="E4917" s="66" t="s">
        <v>24095</v>
      </c>
      <c r="F4917" s="306"/>
    </row>
    <row r="4918" spans="1:6" ht="45">
      <c r="A4918" s="66">
        <v>12575</v>
      </c>
      <c r="B4918" s="43" t="s">
        <v>21294</v>
      </c>
      <c r="C4918" s="66" t="s">
        <v>4054</v>
      </c>
      <c r="D4918" s="66" t="s">
        <v>2496</v>
      </c>
      <c r="E4918" s="66" t="s">
        <v>24096</v>
      </c>
      <c r="F4918" s="307"/>
    </row>
    <row r="4919" spans="1:6" ht="45">
      <c r="A4919" s="66">
        <v>12576</v>
      </c>
      <c r="B4919" s="43" t="s">
        <v>21295</v>
      </c>
      <c r="C4919" s="66" t="s">
        <v>4054</v>
      </c>
      <c r="D4919" s="66" t="s">
        <v>2496</v>
      </c>
      <c r="E4919" s="66" t="s">
        <v>24097</v>
      </c>
      <c r="F4919" s="306"/>
    </row>
    <row r="4920" spans="1:6" ht="45">
      <c r="A4920" s="66">
        <v>12577</v>
      </c>
      <c r="B4920" s="43" t="s">
        <v>21296</v>
      </c>
      <c r="C4920" s="66" t="s">
        <v>4054</v>
      </c>
      <c r="D4920" s="66" t="s">
        <v>2496</v>
      </c>
      <c r="E4920" s="66" t="s">
        <v>24098</v>
      </c>
      <c r="F4920" s="307"/>
    </row>
    <row r="4921" spans="1:6" ht="45">
      <c r="A4921" s="66">
        <v>12578</v>
      </c>
      <c r="B4921" s="43" t="s">
        <v>21297</v>
      </c>
      <c r="C4921" s="66" t="s">
        <v>4054</v>
      </c>
      <c r="D4921" s="66" t="s">
        <v>2496</v>
      </c>
      <c r="E4921" s="66" t="s">
        <v>24099</v>
      </c>
      <c r="F4921" s="306"/>
    </row>
    <row r="4922" spans="1:6" ht="45">
      <c r="A4922" s="66">
        <v>12579</v>
      </c>
      <c r="B4922" s="43" t="s">
        <v>21298</v>
      </c>
      <c r="C4922" s="66" t="s">
        <v>4054</v>
      </c>
      <c r="D4922" s="66" t="s">
        <v>2496</v>
      </c>
      <c r="E4922" s="66" t="s">
        <v>24100</v>
      </c>
      <c r="F4922" s="307"/>
    </row>
    <row r="4923" spans="1:6" ht="45">
      <c r="A4923" s="66">
        <v>12580</v>
      </c>
      <c r="B4923" s="43" t="s">
        <v>21299</v>
      </c>
      <c r="C4923" s="66" t="s">
        <v>4054</v>
      </c>
      <c r="D4923" s="66" t="s">
        <v>2496</v>
      </c>
      <c r="E4923" s="66" t="s">
        <v>24101</v>
      </c>
      <c r="F4923" s="306"/>
    </row>
    <row r="4924" spans="1:6" ht="45">
      <c r="A4924" s="66">
        <v>12581</v>
      </c>
      <c r="B4924" s="43" t="s">
        <v>21300</v>
      </c>
      <c r="C4924" s="66" t="s">
        <v>4054</v>
      </c>
      <c r="D4924" s="66" t="s">
        <v>2496</v>
      </c>
      <c r="E4924" s="66" t="s">
        <v>24102</v>
      </c>
      <c r="F4924" s="307"/>
    </row>
    <row r="4925" spans="1:6" ht="45">
      <c r="A4925" s="66">
        <v>41785</v>
      </c>
      <c r="B4925" s="43" t="s">
        <v>21301</v>
      </c>
      <c r="C4925" s="66" t="s">
        <v>4054</v>
      </c>
      <c r="D4925" s="66" t="s">
        <v>4052</v>
      </c>
      <c r="E4925" s="66" t="s">
        <v>30640</v>
      </c>
      <c r="F4925" s="306"/>
    </row>
    <row r="4926" spans="1:6" ht="45">
      <c r="A4926" s="66">
        <v>41781</v>
      </c>
      <c r="B4926" s="43" t="s">
        <v>21302</v>
      </c>
      <c r="C4926" s="66" t="s">
        <v>4054</v>
      </c>
      <c r="D4926" s="66" t="s">
        <v>4052</v>
      </c>
      <c r="E4926" s="66" t="s">
        <v>30641</v>
      </c>
      <c r="F4926" s="307"/>
    </row>
    <row r="4927" spans="1:6" ht="45">
      <c r="A4927" s="66">
        <v>41783</v>
      </c>
      <c r="B4927" s="43" t="s">
        <v>21303</v>
      </c>
      <c r="C4927" s="66" t="s">
        <v>4054</v>
      </c>
      <c r="D4927" s="66" t="s">
        <v>4052</v>
      </c>
      <c r="E4927" s="66" t="s">
        <v>30642</v>
      </c>
      <c r="F4927" s="306"/>
    </row>
    <row r="4928" spans="1:6" ht="45">
      <c r="A4928" s="66">
        <v>41786</v>
      </c>
      <c r="B4928" s="43" t="s">
        <v>21304</v>
      </c>
      <c r="C4928" s="66" t="s">
        <v>4054</v>
      </c>
      <c r="D4928" s="66" t="s">
        <v>4052</v>
      </c>
      <c r="E4928" s="66" t="s">
        <v>30643</v>
      </c>
      <c r="F4928" s="307"/>
    </row>
    <row r="4929" spans="1:6" ht="45">
      <c r="A4929" s="66">
        <v>41779</v>
      </c>
      <c r="B4929" s="43" t="s">
        <v>21305</v>
      </c>
      <c r="C4929" s="66" t="s">
        <v>4054</v>
      </c>
      <c r="D4929" s="66" t="s">
        <v>4052</v>
      </c>
      <c r="E4929" s="66" t="s">
        <v>30644</v>
      </c>
      <c r="F4929" s="306"/>
    </row>
    <row r="4930" spans="1:6" ht="45">
      <c r="A4930" s="66">
        <v>41780</v>
      </c>
      <c r="B4930" s="43" t="s">
        <v>21306</v>
      </c>
      <c r="C4930" s="66" t="s">
        <v>4054</v>
      </c>
      <c r="D4930" s="66" t="s">
        <v>4052</v>
      </c>
      <c r="E4930" s="66" t="s">
        <v>30645</v>
      </c>
      <c r="F4930" s="307"/>
    </row>
    <row r="4931" spans="1:6" ht="45">
      <c r="A4931" s="66">
        <v>41782</v>
      </c>
      <c r="B4931" s="43" t="s">
        <v>21307</v>
      </c>
      <c r="C4931" s="66" t="s">
        <v>4054</v>
      </c>
      <c r="D4931" s="66" t="s">
        <v>4052</v>
      </c>
      <c r="E4931" s="66" t="s">
        <v>30646</v>
      </c>
      <c r="F4931" s="306"/>
    </row>
    <row r="4932" spans="1:6" ht="30">
      <c r="A4932" s="66">
        <v>38130</v>
      </c>
      <c r="B4932" s="43" t="s">
        <v>21308</v>
      </c>
      <c r="C4932" s="66" t="s">
        <v>4054</v>
      </c>
      <c r="D4932" s="66" t="s">
        <v>2496</v>
      </c>
      <c r="E4932" s="66" t="s">
        <v>20579</v>
      </c>
      <c r="F4932" s="307"/>
    </row>
    <row r="4933" spans="1:6" ht="30">
      <c r="A4933" s="66">
        <v>21123</v>
      </c>
      <c r="B4933" s="43" t="s">
        <v>21309</v>
      </c>
      <c r="C4933" s="66" t="s">
        <v>4054</v>
      </c>
      <c r="D4933" s="66" t="s">
        <v>4049</v>
      </c>
      <c r="E4933" s="66" t="s">
        <v>10972</v>
      </c>
      <c r="F4933" s="306"/>
    </row>
    <row r="4934" spans="1:6" ht="30">
      <c r="A4934" s="66">
        <v>21124</v>
      </c>
      <c r="B4934" s="43" t="s">
        <v>21310</v>
      </c>
      <c r="C4934" s="66" t="s">
        <v>4054</v>
      </c>
      <c r="D4934" s="66" t="s">
        <v>2496</v>
      </c>
      <c r="E4934" s="66" t="s">
        <v>10989</v>
      </c>
      <c r="F4934" s="307"/>
    </row>
    <row r="4935" spans="1:6" ht="30">
      <c r="A4935" s="66">
        <v>21125</v>
      </c>
      <c r="B4935" s="43" t="s">
        <v>21311</v>
      </c>
      <c r="C4935" s="66" t="s">
        <v>4054</v>
      </c>
      <c r="D4935" s="66" t="s">
        <v>2496</v>
      </c>
      <c r="E4935" s="66" t="s">
        <v>21757</v>
      </c>
      <c r="F4935" s="306"/>
    </row>
    <row r="4936" spans="1:6" ht="30">
      <c r="A4936" s="66">
        <v>38028</v>
      </c>
      <c r="B4936" s="43" t="s">
        <v>21312</v>
      </c>
      <c r="C4936" s="66" t="s">
        <v>4054</v>
      </c>
      <c r="D4936" s="66" t="s">
        <v>2496</v>
      </c>
      <c r="E4936" s="66" t="s">
        <v>29399</v>
      </c>
      <c r="F4936" s="307"/>
    </row>
    <row r="4937" spans="1:6" ht="30">
      <c r="A4937" s="66">
        <v>38029</v>
      </c>
      <c r="B4937" s="43" t="s">
        <v>21313</v>
      </c>
      <c r="C4937" s="66" t="s">
        <v>4054</v>
      </c>
      <c r="D4937" s="66" t="s">
        <v>2496</v>
      </c>
      <c r="E4937" s="66" t="s">
        <v>22076</v>
      </c>
      <c r="F4937" s="306"/>
    </row>
    <row r="4938" spans="1:6" ht="30">
      <c r="A4938" s="66">
        <v>38030</v>
      </c>
      <c r="B4938" s="43" t="s">
        <v>21314</v>
      </c>
      <c r="C4938" s="66" t="s">
        <v>4054</v>
      </c>
      <c r="D4938" s="66" t="s">
        <v>2496</v>
      </c>
      <c r="E4938" s="66" t="s">
        <v>30647</v>
      </c>
      <c r="F4938" s="307"/>
    </row>
    <row r="4939" spans="1:6" ht="30">
      <c r="A4939" s="66">
        <v>38031</v>
      </c>
      <c r="B4939" s="43" t="s">
        <v>21315</v>
      </c>
      <c r="C4939" s="66" t="s">
        <v>4054</v>
      </c>
      <c r="D4939" s="66" t="s">
        <v>2496</v>
      </c>
      <c r="E4939" s="66" t="s">
        <v>30648</v>
      </c>
      <c r="F4939" s="306"/>
    </row>
    <row r="4940" spans="1:6" ht="90">
      <c r="A4940" s="66">
        <v>39735</v>
      </c>
      <c r="B4940" s="43" t="s">
        <v>21316</v>
      </c>
      <c r="C4940" s="66" t="s">
        <v>4054</v>
      </c>
      <c r="D4940" s="66" t="s">
        <v>2496</v>
      </c>
      <c r="E4940" s="66" t="s">
        <v>30649</v>
      </c>
      <c r="F4940" s="307"/>
    </row>
    <row r="4941" spans="1:6" ht="90">
      <c r="A4941" s="66">
        <v>39734</v>
      </c>
      <c r="B4941" s="43" t="s">
        <v>21317</v>
      </c>
      <c r="C4941" s="66" t="s">
        <v>4054</v>
      </c>
      <c r="D4941" s="66" t="s">
        <v>2496</v>
      </c>
      <c r="E4941" s="66" t="s">
        <v>24744</v>
      </c>
      <c r="F4941" s="306"/>
    </row>
    <row r="4942" spans="1:6" ht="90">
      <c r="A4942" s="66">
        <v>39736</v>
      </c>
      <c r="B4942" s="43" t="s">
        <v>21318</v>
      </c>
      <c r="C4942" s="66" t="s">
        <v>4054</v>
      </c>
      <c r="D4942" s="66" t="s">
        <v>2496</v>
      </c>
      <c r="E4942" s="66" t="s">
        <v>30650</v>
      </c>
      <c r="F4942" s="307"/>
    </row>
    <row r="4943" spans="1:6" ht="90">
      <c r="A4943" s="66">
        <v>39737</v>
      </c>
      <c r="B4943" s="43" t="s">
        <v>21319</v>
      </c>
      <c r="C4943" s="66" t="s">
        <v>4054</v>
      </c>
      <c r="D4943" s="66" t="s">
        <v>2496</v>
      </c>
      <c r="E4943" s="66" t="s">
        <v>22586</v>
      </c>
      <c r="F4943" s="306"/>
    </row>
    <row r="4944" spans="1:6" ht="90">
      <c r="A4944" s="66">
        <v>39738</v>
      </c>
      <c r="B4944" s="43" t="s">
        <v>21320</v>
      </c>
      <c r="C4944" s="66" t="s">
        <v>4054</v>
      </c>
      <c r="D4944" s="66" t="s">
        <v>2496</v>
      </c>
      <c r="E4944" s="66" t="s">
        <v>24348</v>
      </c>
      <c r="F4944" s="307"/>
    </row>
    <row r="4945" spans="1:6" ht="90">
      <c r="A4945" s="66">
        <v>39739</v>
      </c>
      <c r="B4945" s="43" t="s">
        <v>21321</v>
      </c>
      <c r="C4945" s="66" t="s">
        <v>4054</v>
      </c>
      <c r="D4945" s="66" t="s">
        <v>2496</v>
      </c>
      <c r="E4945" s="66" t="s">
        <v>24611</v>
      </c>
      <c r="F4945" s="306"/>
    </row>
    <row r="4946" spans="1:6" ht="90">
      <c r="A4946" s="66">
        <v>39733</v>
      </c>
      <c r="B4946" s="43" t="s">
        <v>21322</v>
      </c>
      <c r="C4946" s="66" t="s">
        <v>4054</v>
      </c>
      <c r="D4946" s="66" t="s">
        <v>2496</v>
      </c>
      <c r="E4946" s="66" t="s">
        <v>30651</v>
      </c>
      <c r="F4946" s="307"/>
    </row>
    <row r="4947" spans="1:6" ht="90">
      <c r="A4947" s="66">
        <v>39854</v>
      </c>
      <c r="B4947" s="43" t="s">
        <v>21323</v>
      </c>
      <c r="C4947" s="66" t="s">
        <v>4054</v>
      </c>
      <c r="D4947" s="66" t="s">
        <v>2496</v>
      </c>
      <c r="E4947" s="66" t="s">
        <v>30652</v>
      </c>
      <c r="F4947" s="306"/>
    </row>
    <row r="4948" spans="1:6" ht="90">
      <c r="A4948" s="66">
        <v>39740</v>
      </c>
      <c r="B4948" s="43" t="s">
        <v>21324</v>
      </c>
      <c r="C4948" s="66" t="s">
        <v>4054</v>
      </c>
      <c r="D4948" s="66" t="s">
        <v>2496</v>
      </c>
      <c r="E4948" s="66" t="s">
        <v>24469</v>
      </c>
      <c r="F4948" s="307"/>
    </row>
    <row r="4949" spans="1:6" ht="90">
      <c r="A4949" s="66">
        <v>39741</v>
      </c>
      <c r="B4949" s="43" t="s">
        <v>21325</v>
      </c>
      <c r="C4949" s="66" t="s">
        <v>4054</v>
      </c>
      <c r="D4949" s="66" t="s">
        <v>2496</v>
      </c>
      <c r="E4949" s="66" t="s">
        <v>10647</v>
      </c>
      <c r="F4949" s="306"/>
    </row>
    <row r="4950" spans="1:6" ht="90">
      <c r="A4950" s="66">
        <v>39853</v>
      </c>
      <c r="B4950" s="43" t="s">
        <v>21326</v>
      </c>
      <c r="C4950" s="66" t="s">
        <v>4054</v>
      </c>
      <c r="D4950" s="66" t="s">
        <v>2496</v>
      </c>
      <c r="E4950" s="66" t="s">
        <v>23965</v>
      </c>
      <c r="F4950" s="307"/>
    </row>
    <row r="4951" spans="1:6" ht="90">
      <c r="A4951" s="66">
        <v>39742</v>
      </c>
      <c r="B4951" s="43" t="s">
        <v>21327</v>
      </c>
      <c r="C4951" s="66" t="s">
        <v>4054</v>
      </c>
      <c r="D4951" s="66" t="s">
        <v>2496</v>
      </c>
      <c r="E4951" s="66" t="s">
        <v>30653</v>
      </c>
      <c r="F4951" s="306"/>
    </row>
    <row r="4952" spans="1:6" ht="45">
      <c r="A4952" s="66">
        <v>39749</v>
      </c>
      <c r="B4952" s="43" t="s">
        <v>21328</v>
      </c>
      <c r="C4952" s="66" t="s">
        <v>4054</v>
      </c>
      <c r="D4952" s="66" t="s">
        <v>4052</v>
      </c>
      <c r="E4952" s="66" t="s">
        <v>28438</v>
      </c>
      <c r="F4952" s="307"/>
    </row>
    <row r="4953" spans="1:6" ht="45">
      <c r="A4953" s="66">
        <v>39751</v>
      </c>
      <c r="B4953" s="43" t="s">
        <v>21329</v>
      </c>
      <c r="C4953" s="66" t="s">
        <v>4054</v>
      </c>
      <c r="D4953" s="66" t="s">
        <v>4052</v>
      </c>
      <c r="E4953" s="66" t="s">
        <v>25331</v>
      </c>
      <c r="F4953" s="306"/>
    </row>
    <row r="4954" spans="1:6" ht="45">
      <c r="A4954" s="66">
        <v>39750</v>
      </c>
      <c r="B4954" s="43" t="s">
        <v>21330</v>
      </c>
      <c r="C4954" s="66" t="s">
        <v>4054</v>
      </c>
      <c r="D4954" s="66" t="s">
        <v>4052</v>
      </c>
      <c r="E4954" s="66" t="s">
        <v>22829</v>
      </c>
      <c r="F4954" s="307"/>
    </row>
    <row r="4955" spans="1:6" ht="45">
      <c r="A4955" s="66">
        <v>39747</v>
      </c>
      <c r="B4955" s="43" t="s">
        <v>21331</v>
      </c>
      <c r="C4955" s="66" t="s">
        <v>4054</v>
      </c>
      <c r="D4955" s="66" t="s">
        <v>4052</v>
      </c>
      <c r="E4955" s="66" t="s">
        <v>26316</v>
      </c>
      <c r="F4955" s="306"/>
    </row>
    <row r="4956" spans="1:6" ht="45">
      <c r="A4956" s="66">
        <v>39753</v>
      </c>
      <c r="B4956" s="43" t="s">
        <v>21332</v>
      </c>
      <c r="C4956" s="66" t="s">
        <v>4054</v>
      </c>
      <c r="D4956" s="66" t="s">
        <v>4052</v>
      </c>
      <c r="E4956" s="66" t="s">
        <v>23856</v>
      </c>
      <c r="F4956" s="307"/>
    </row>
    <row r="4957" spans="1:6" ht="45">
      <c r="A4957" s="66">
        <v>39754</v>
      </c>
      <c r="B4957" s="43" t="s">
        <v>21333</v>
      </c>
      <c r="C4957" s="66" t="s">
        <v>4054</v>
      </c>
      <c r="D4957" s="66" t="s">
        <v>4052</v>
      </c>
      <c r="E4957" s="66" t="s">
        <v>30654</v>
      </c>
      <c r="F4957" s="306"/>
    </row>
    <row r="4958" spans="1:6" ht="45">
      <c r="A4958" s="66">
        <v>39748</v>
      </c>
      <c r="B4958" s="43" t="s">
        <v>21334</v>
      </c>
      <c r="C4958" s="66" t="s">
        <v>4054</v>
      </c>
      <c r="D4958" s="66" t="s">
        <v>4052</v>
      </c>
      <c r="E4958" s="66" t="s">
        <v>24453</v>
      </c>
      <c r="F4958" s="307"/>
    </row>
    <row r="4959" spans="1:6" ht="45">
      <c r="A4959" s="66">
        <v>39755</v>
      </c>
      <c r="B4959" s="43" t="s">
        <v>21335</v>
      </c>
      <c r="C4959" s="66" t="s">
        <v>4054</v>
      </c>
      <c r="D4959" s="66" t="s">
        <v>4052</v>
      </c>
      <c r="E4959" s="66" t="s">
        <v>30655</v>
      </c>
    </row>
    <row r="4960" spans="1:6" ht="30">
      <c r="A4960" s="66">
        <v>12742</v>
      </c>
      <c r="B4960" s="43" t="s">
        <v>21336</v>
      </c>
      <c r="C4960" s="66" t="s">
        <v>4054</v>
      </c>
      <c r="D4960" s="66" t="s">
        <v>4052</v>
      </c>
      <c r="E4960" s="66" t="s">
        <v>30656</v>
      </c>
    </row>
    <row r="4961" spans="1:5" ht="30">
      <c r="A4961" s="66">
        <v>12713</v>
      </c>
      <c r="B4961" s="43" t="s">
        <v>21337</v>
      </c>
      <c r="C4961" s="66" t="s">
        <v>4054</v>
      </c>
      <c r="D4961" s="66" t="s">
        <v>4052</v>
      </c>
      <c r="E4961" s="66" t="s">
        <v>24386</v>
      </c>
    </row>
    <row r="4962" spans="1:5" ht="30">
      <c r="A4962" s="66">
        <v>12743</v>
      </c>
      <c r="B4962" s="43" t="s">
        <v>21339</v>
      </c>
      <c r="C4962" s="66" t="s">
        <v>4054</v>
      </c>
      <c r="D4962" s="66" t="s">
        <v>4052</v>
      </c>
      <c r="E4962" s="66" t="s">
        <v>24336</v>
      </c>
    </row>
    <row r="4963" spans="1:5" ht="30">
      <c r="A4963" s="66">
        <v>12744</v>
      </c>
      <c r="B4963" s="43" t="s">
        <v>21340</v>
      </c>
      <c r="C4963" s="66" t="s">
        <v>4054</v>
      </c>
      <c r="D4963" s="66" t="s">
        <v>4052</v>
      </c>
      <c r="E4963" s="66" t="s">
        <v>23722</v>
      </c>
    </row>
    <row r="4964" spans="1:5" ht="30">
      <c r="A4964" s="66">
        <v>12745</v>
      </c>
      <c r="B4964" s="43" t="s">
        <v>21341</v>
      </c>
      <c r="C4964" s="66" t="s">
        <v>4054</v>
      </c>
      <c r="D4964" s="66" t="s">
        <v>4052</v>
      </c>
      <c r="E4964" s="66" t="s">
        <v>30657</v>
      </c>
    </row>
    <row r="4965" spans="1:5" ht="30">
      <c r="A4965" s="66">
        <v>12746</v>
      </c>
      <c r="B4965" s="43" t="s">
        <v>21342</v>
      </c>
      <c r="C4965" s="66" t="s">
        <v>4054</v>
      </c>
      <c r="D4965" s="66" t="s">
        <v>4052</v>
      </c>
      <c r="E4965" s="66" t="s">
        <v>30658</v>
      </c>
    </row>
    <row r="4966" spans="1:5" ht="30">
      <c r="A4966" s="66">
        <v>12747</v>
      </c>
      <c r="B4966" s="43" t="s">
        <v>21343</v>
      </c>
      <c r="C4966" s="66" t="s">
        <v>4054</v>
      </c>
      <c r="D4966" s="66" t="s">
        <v>4052</v>
      </c>
      <c r="E4966" s="66" t="s">
        <v>30659</v>
      </c>
    </row>
    <row r="4967" spans="1:5" ht="30">
      <c r="A4967" s="66">
        <v>12748</v>
      </c>
      <c r="B4967" s="43" t="s">
        <v>21344</v>
      </c>
      <c r="C4967" s="66" t="s">
        <v>4054</v>
      </c>
      <c r="D4967" s="66" t="s">
        <v>4052</v>
      </c>
      <c r="E4967" s="66" t="s">
        <v>25532</v>
      </c>
    </row>
    <row r="4968" spans="1:5" ht="30">
      <c r="A4968" s="66">
        <v>12749</v>
      </c>
      <c r="B4968" s="43" t="s">
        <v>21345</v>
      </c>
      <c r="C4968" s="66" t="s">
        <v>4054</v>
      </c>
      <c r="D4968" s="66" t="s">
        <v>4052</v>
      </c>
      <c r="E4968" s="66" t="s">
        <v>30660</v>
      </c>
    </row>
    <row r="4969" spans="1:5" ht="45">
      <c r="A4969" s="66">
        <v>39726</v>
      </c>
      <c r="B4969" s="43" t="s">
        <v>21346</v>
      </c>
      <c r="C4969" s="66" t="s">
        <v>4054</v>
      </c>
      <c r="D4969" s="66" t="s">
        <v>4052</v>
      </c>
      <c r="E4969" s="66" t="s">
        <v>30661</v>
      </c>
    </row>
    <row r="4970" spans="1:5" ht="45">
      <c r="A4970" s="66">
        <v>39728</v>
      </c>
      <c r="B4970" s="43" t="s">
        <v>21347</v>
      </c>
      <c r="C4970" s="66" t="s">
        <v>4054</v>
      </c>
      <c r="D4970" s="66" t="s">
        <v>4052</v>
      </c>
      <c r="E4970" s="66" t="s">
        <v>24370</v>
      </c>
    </row>
    <row r="4971" spans="1:5" ht="45">
      <c r="A4971" s="66">
        <v>39727</v>
      </c>
      <c r="B4971" s="43" t="s">
        <v>21348</v>
      </c>
      <c r="C4971" s="66" t="s">
        <v>4054</v>
      </c>
      <c r="D4971" s="66" t="s">
        <v>4052</v>
      </c>
      <c r="E4971" s="66" t="s">
        <v>30662</v>
      </c>
    </row>
    <row r="4972" spans="1:5" ht="45">
      <c r="A4972" s="66">
        <v>39724</v>
      </c>
      <c r="B4972" s="43" t="s">
        <v>21349</v>
      </c>
      <c r="C4972" s="66" t="s">
        <v>4054</v>
      </c>
      <c r="D4972" s="66" t="s">
        <v>4052</v>
      </c>
      <c r="E4972" s="66" t="s">
        <v>24500</v>
      </c>
    </row>
    <row r="4973" spans="1:5" ht="45">
      <c r="A4973" s="66">
        <v>39729</v>
      </c>
      <c r="B4973" s="43" t="s">
        <v>21350</v>
      </c>
      <c r="C4973" s="66" t="s">
        <v>4054</v>
      </c>
      <c r="D4973" s="66" t="s">
        <v>4052</v>
      </c>
      <c r="E4973" s="66" t="s">
        <v>30663</v>
      </c>
    </row>
    <row r="4974" spans="1:5" ht="45">
      <c r="A4974" s="66">
        <v>39730</v>
      </c>
      <c r="B4974" s="43" t="s">
        <v>21351</v>
      </c>
      <c r="C4974" s="66" t="s">
        <v>4054</v>
      </c>
      <c r="D4974" s="66" t="s">
        <v>4052</v>
      </c>
      <c r="E4974" s="66" t="s">
        <v>30664</v>
      </c>
    </row>
    <row r="4975" spans="1:5" ht="45">
      <c r="A4975" s="66">
        <v>39731</v>
      </c>
      <c r="B4975" s="43" t="s">
        <v>21352</v>
      </c>
      <c r="C4975" s="66" t="s">
        <v>4054</v>
      </c>
      <c r="D4975" s="66" t="s">
        <v>4052</v>
      </c>
      <c r="E4975" s="66" t="s">
        <v>30665</v>
      </c>
    </row>
    <row r="4976" spans="1:5" ht="45">
      <c r="A4976" s="66">
        <v>39725</v>
      </c>
      <c r="B4976" s="43" t="s">
        <v>21353</v>
      </c>
      <c r="C4976" s="66" t="s">
        <v>4054</v>
      </c>
      <c r="D4976" s="66" t="s">
        <v>4052</v>
      </c>
      <c r="E4976" s="66" t="s">
        <v>26632</v>
      </c>
    </row>
    <row r="4977" spans="1:5" ht="45">
      <c r="A4977" s="66">
        <v>39732</v>
      </c>
      <c r="B4977" s="43" t="s">
        <v>21354</v>
      </c>
      <c r="C4977" s="66" t="s">
        <v>4054</v>
      </c>
      <c r="D4977" s="66" t="s">
        <v>4052</v>
      </c>
      <c r="E4977" s="66" t="s">
        <v>30666</v>
      </c>
    </row>
    <row r="4978" spans="1:5" ht="45">
      <c r="A4978" s="66">
        <v>39660</v>
      </c>
      <c r="B4978" s="43" t="s">
        <v>21355</v>
      </c>
      <c r="C4978" s="66" t="s">
        <v>4054</v>
      </c>
      <c r="D4978" s="66" t="s">
        <v>4052</v>
      </c>
      <c r="E4978" s="66" t="s">
        <v>22420</v>
      </c>
    </row>
    <row r="4979" spans="1:5" ht="45">
      <c r="A4979" s="66">
        <v>39662</v>
      </c>
      <c r="B4979" s="43" t="s">
        <v>21356</v>
      </c>
      <c r="C4979" s="66" t="s">
        <v>4054</v>
      </c>
      <c r="D4979" s="66" t="s">
        <v>4052</v>
      </c>
      <c r="E4979" s="66" t="s">
        <v>8994</v>
      </c>
    </row>
    <row r="4980" spans="1:5" ht="45">
      <c r="A4980" s="66">
        <v>39661</v>
      </c>
      <c r="B4980" s="43" t="s">
        <v>21358</v>
      </c>
      <c r="C4980" s="66" t="s">
        <v>4054</v>
      </c>
      <c r="D4980" s="66" t="s">
        <v>4052</v>
      </c>
      <c r="E4980" s="66" t="s">
        <v>24415</v>
      </c>
    </row>
    <row r="4981" spans="1:5" ht="45">
      <c r="A4981" s="66">
        <v>39666</v>
      </c>
      <c r="B4981" s="43" t="s">
        <v>21359</v>
      </c>
      <c r="C4981" s="66" t="s">
        <v>4054</v>
      </c>
      <c r="D4981" s="66" t="s">
        <v>4052</v>
      </c>
      <c r="E4981" s="66" t="s">
        <v>18620</v>
      </c>
    </row>
    <row r="4982" spans="1:5" ht="45">
      <c r="A4982" s="66">
        <v>39664</v>
      </c>
      <c r="B4982" s="43" t="s">
        <v>21360</v>
      </c>
      <c r="C4982" s="66" t="s">
        <v>4054</v>
      </c>
      <c r="D4982" s="66" t="s">
        <v>4052</v>
      </c>
      <c r="E4982" s="66" t="s">
        <v>24424</v>
      </c>
    </row>
    <row r="4983" spans="1:5" ht="45">
      <c r="A4983" s="66">
        <v>39663</v>
      </c>
      <c r="B4983" s="43" t="s">
        <v>21361</v>
      </c>
      <c r="C4983" s="66" t="s">
        <v>4054</v>
      </c>
      <c r="D4983" s="66" t="s">
        <v>4052</v>
      </c>
      <c r="E4983" s="66" t="s">
        <v>22766</v>
      </c>
    </row>
    <row r="4984" spans="1:5" ht="45">
      <c r="A4984" s="66">
        <v>39665</v>
      </c>
      <c r="B4984" s="43" t="s">
        <v>21362</v>
      </c>
      <c r="C4984" s="66" t="s">
        <v>4054</v>
      </c>
      <c r="D4984" s="66" t="s">
        <v>4052</v>
      </c>
      <c r="E4984" s="66" t="s">
        <v>30667</v>
      </c>
    </row>
    <row r="4985" spans="1:5" ht="45">
      <c r="A4985" s="66">
        <v>39752</v>
      </c>
      <c r="B4985" s="43" t="s">
        <v>21363</v>
      </c>
      <c r="C4985" s="66" t="s">
        <v>4054</v>
      </c>
      <c r="D4985" s="66" t="s">
        <v>4052</v>
      </c>
      <c r="E4985" s="66" t="s">
        <v>30668</v>
      </c>
    </row>
    <row r="4986" spans="1:5" ht="30">
      <c r="A4986" s="66">
        <v>12583</v>
      </c>
      <c r="B4986" s="43" t="s">
        <v>21364</v>
      </c>
      <c r="C4986" s="66" t="s">
        <v>4054</v>
      </c>
      <c r="D4986" s="66" t="s">
        <v>2496</v>
      </c>
      <c r="E4986" s="66" t="s">
        <v>22680</v>
      </c>
    </row>
    <row r="4987" spans="1:5" ht="30">
      <c r="A4987" s="66">
        <v>12584</v>
      </c>
      <c r="B4987" s="43" t="s">
        <v>21365</v>
      </c>
      <c r="C4987" s="66" t="s">
        <v>4054</v>
      </c>
      <c r="D4987" s="66" t="s">
        <v>2496</v>
      </c>
      <c r="E4987" s="66" t="s">
        <v>25318</v>
      </c>
    </row>
    <row r="4988" spans="1:5" ht="45">
      <c r="A4988" s="66">
        <v>13159</v>
      </c>
      <c r="B4988" s="43" t="s">
        <v>21366</v>
      </c>
      <c r="C4988" s="66" t="s">
        <v>4054</v>
      </c>
      <c r="D4988" s="66" t="s">
        <v>2496</v>
      </c>
      <c r="E4988" s="66" t="s">
        <v>22009</v>
      </c>
    </row>
    <row r="4989" spans="1:5" ht="45">
      <c r="A4989" s="66">
        <v>13168</v>
      </c>
      <c r="B4989" s="43" t="s">
        <v>21367</v>
      </c>
      <c r="C4989" s="66" t="s">
        <v>4054</v>
      </c>
      <c r="D4989" s="66" t="s">
        <v>2496</v>
      </c>
      <c r="E4989" s="66" t="s">
        <v>30669</v>
      </c>
    </row>
    <row r="4990" spans="1:5" ht="45">
      <c r="A4990" s="66">
        <v>13173</v>
      </c>
      <c r="B4990" s="43" t="s">
        <v>21368</v>
      </c>
      <c r="C4990" s="66" t="s">
        <v>4054</v>
      </c>
      <c r="D4990" s="66" t="s">
        <v>2496</v>
      </c>
      <c r="E4990" s="66" t="s">
        <v>29188</v>
      </c>
    </row>
    <row r="4991" spans="1:5" ht="45">
      <c r="A4991" s="66">
        <v>37449</v>
      </c>
      <c r="B4991" s="43" t="s">
        <v>21369</v>
      </c>
      <c r="C4991" s="66" t="s">
        <v>4054</v>
      </c>
      <c r="D4991" s="66" t="s">
        <v>2496</v>
      </c>
      <c r="E4991" s="66" t="s">
        <v>24742</v>
      </c>
    </row>
    <row r="4992" spans="1:5" ht="45">
      <c r="A4992" s="66">
        <v>37450</v>
      </c>
      <c r="B4992" s="43" t="s">
        <v>21371</v>
      </c>
      <c r="C4992" s="66" t="s">
        <v>4054</v>
      </c>
      <c r="D4992" s="66" t="s">
        <v>2496</v>
      </c>
      <c r="E4992" s="66" t="s">
        <v>14034</v>
      </c>
    </row>
    <row r="4993" spans="1:5" ht="45">
      <c r="A4993" s="66">
        <v>37451</v>
      </c>
      <c r="B4993" s="43" t="s">
        <v>21372</v>
      </c>
      <c r="C4993" s="66" t="s">
        <v>4054</v>
      </c>
      <c r="D4993" s="66" t="s">
        <v>2496</v>
      </c>
      <c r="E4993" s="66" t="s">
        <v>24015</v>
      </c>
    </row>
    <row r="4994" spans="1:5" ht="45">
      <c r="A4994" s="66">
        <v>37452</v>
      </c>
      <c r="B4994" s="43" t="s">
        <v>21373</v>
      </c>
      <c r="C4994" s="66" t="s">
        <v>4054</v>
      </c>
      <c r="D4994" s="66" t="s">
        <v>2496</v>
      </c>
      <c r="E4994" s="66" t="s">
        <v>30670</v>
      </c>
    </row>
    <row r="4995" spans="1:5" ht="45">
      <c r="A4995" s="66">
        <v>37453</v>
      </c>
      <c r="B4995" s="43" t="s">
        <v>21375</v>
      </c>
      <c r="C4995" s="66" t="s">
        <v>4054</v>
      </c>
      <c r="D4995" s="66" t="s">
        <v>2496</v>
      </c>
      <c r="E4995" s="66" t="s">
        <v>30671</v>
      </c>
    </row>
    <row r="4996" spans="1:5" ht="45">
      <c r="A4996" s="66">
        <v>7778</v>
      </c>
      <c r="B4996" s="43" t="s">
        <v>21376</v>
      </c>
      <c r="C4996" s="66" t="s">
        <v>4054</v>
      </c>
      <c r="D4996" s="66" t="s">
        <v>2496</v>
      </c>
      <c r="E4996" s="66" t="s">
        <v>30672</v>
      </c>
    </row>
    <row r="4997" spans="1:5" ht="45">
      <c r="A4997" s="66">
        <v>7796</v>
      </c>
      <c r="B4997" s="43" t="s">
        <v>21377</v>
      </c>
      <c r="C4997" s="66" t="s">
        <v>4054</v>
      </c>
      <c r="D4997" s="66" t="s">
        <v>4049</v>
      </c>
      <c r="E4997" s="66" t="s">
        <v>30673</v>
      </c>
    </row>
    <row r="4998" spans="1:5" ht="45">
      <c r="A4998" s="66">
        <v>7781</v>
      </c>
      <c r="B4998" s="43" t="s">
        <v>21378</v>
      </c>
      <c r="C4998" s="66" t="s">
        <v>4054</v>
      </c>
      <c r="D4998" s="66" t="s">
        <v>2496</v>
      </c>
      <c r="E4998" s="66" t="s">
        <v>28120</v>
      </c>
    </row>
    <row r="4999" spans="1:5" ht="45">
      <c r="A4999" s="66">
        <v>7795</v>
      </c>
      <c r="B4999" s="43" t="s">
        <v>21379</v>
      </c>
      <c r="C4999" s="66" t="s">
        <v>4054</v>
      </c>
      <c r="D4999" s="66" t="s">
        <v>2496</v>
      </c>
      <c r="E4999" s="66" t="s">
        <v>24689</v>
      </c>
    </row>
    <row r="5000" spans="1:5" ht="45">
      <c r="A5000" s="66">
        <v>7791</v>
      </c>
      <c r="B5000" s="43" t="s">
        <v>21380</v>
      </c>
      <c r="C5000" s="66" t="s">
        <v>4054</v>
      </c>
      <c r="D5000" s="66" t="s">
        <v>2496</v>
      </c>
      <c r="E5000" s="66" t="s">
        <v>26828</v>
      </c>
    </row>
    <row r="5001" spans="1:5" ht="45">
      <c r="A5001" s="66">
        <v>7783</v>
      </c>
      <c r="B5001" s="43" t="s">
        <v>21381</v>
      </c>
      <c r="C5001" s="66" t="s">
        <v>4054</v>
      </c>
      <c r="D5001" s="66" t="s">
        <v>2496</v>
      </c>
      <c r="E5001" s="66" t="s">
        <v>22611</v>
      </c>
    </row>
    <row r="5002" spans="1:5" ht="45">
      <c r="A5002" s="66">
        <v>7790</v>
      </c>
      <c r="B5002" s="43" t="s">
        <v>21382</v>
      </c>
      <c r="C5002" s="66" t="s">
        <v>4054</v>
      </c>
      <c r="D5002" s="66" t="s">
        <v>2496</v>
      </c>
      <c r="E5002" s="66" t="s">
        <v>24387</v>
      </c>
    </row>
    <row r="5003" spans="1:5" ht="45">
      <c r="A5003" s="66">
        <v>7785</v>
      </c>
      <c r="B5003" s="43" t="s">
        <v>21383</v>
      </c>
      <c r="C5003" s="66" t="s">
        <v>4054</v>
      </c>
      <c r="D5003" s="66" t="s">
        <v>2496</v>
      </c>
      <c r="E5003" s="66" t="s">
        <v>29443</v>
      </c>
    </row>
    <row r="5004" spans="1:5" ht="45">
      <c r="A5004" s="66">
        <v>7792</v>
      </c>
      <c r="B5004" s="43" t="s">
        <v>21384</v>
      </c>
      <c r="C5004" s="66" t="s">
        <v>4054</v>
      </c>
      <c r="D5004" s="66" t="s">
        <v>2496</v>
      </c>
      <c r="E5004" s="66" t="s">
        <v>30674</v>
      </c>
    </row>
    <row r="5005" spans="1:5" ht="45">
      <c r="A5005" s="66">
        <v>7793</v>
      </c>
      <c r="B5005" s="43" t="s">
        <v>21385</v>
      </c>
      <c r="C5005" s="66" t="s">
        <v>4054</v>
      </c>
      <c r="D5005" s="66" t="s">
        <v>2496</v>
      </c>
      <c r="E5005" s="66" t="s">
        <v>30675</v>
      </c>
    </row>
    <row r="5006" spans="1:5" ht="45">
      <c r="A5006" s="66">
        <v>12613</v>
      </c>
      <c r="B5006" s="43" t="s">
        <v>21386</v>
      </c>
      <c r="C5006" s="66" t="s">
        <v>4050</v>
      </c>
      <c r="D5006" s="66" t="s">
        <v>2496</v>
      </c>
      <c r="E5006" s="66" t="s">
        <v>25186</v>
      </c>
    </row>
    <row r="5007" spans="1:5" ht="45">
      <c r="A5007" s="66">
        <v>1031</v>
      </c>
      <c r="B5007" s="43" t="s">
        <v>21387</v>
      </c>
      <c r="C5007" s="66" t="s">
        <v>4050</v>
      </c>
      <c r="D5007" s="66" t="s">
        <v>2496</v>
      </c>
      <c r="E5007" s="66" t="s">
        <v>7961</v>
      </c>
    </row>
    <row r="5008" spans="1:5" ht="75">
      <c r="A5008" s="66">
        <v>39707</v>
      </c>
      <c r="B5008" s="43" t="s">
        <v>21388</v>
      </c>
      <c r="C5008" s="66" t="s">
        <v>4054</v>
      </c>
      <c r="D5008" s="66" t="s">
        <v>2496</v>
      </c>
      <c r="E5008" s="66" t="s">
        <v>8397</v>
      </c>
    </row>
    <row r="5009" spans="1:5" ht="75">
      <c r="A5009" s="66">
        <v>39708</v>
      </c>
      <c r="B5009" s="43" t="s">
        <v>21389</v>
      </c>
      <c r="C5009" s="66" t="s">
        <v>4054</v>
      </c>
      <c r="D5009" s="66" t="s">
        <v>2496</v>
      </c>
      <c r="E5009" s="66" t="s">
        <v>8347</v>
      </c>
    </row>
    <row r="5010" spans="1:5" ht="75">
      <c r="A5010" s="66">
        <v>39710</v>
      </c>
      <c r="B5010" s="43" t="s">
        <v>21390</v>
      </c>
      <c r="C5010" s="66" t="s">
        <v>4054</v>
      </c>
      <c r="D5010" s="66" t="s">
        <v>2496</v>
      </c>
      <c r="E5010" s="66" t="s">
        <v>8961</v>
      </c>
    </row>
    <row r="5011" spans="1:5" ht="75">
      <c r="A5011" s="66">
        <v>39709</v>
      </c>
      <c r="B5011" s="43" t="s">
        <v>21391</v>
      </c>
      <c r="C5011" s="66" t="s">
        <v>4054</v>
      </c>
      <c r="D5011" s="66" t="s">
        <v>2496</v>
      </c>
      <c r="E5011" s="66" t="s">
        <v>13733</v>
      </c>
    </row>
    <row r="5012" spans="1:5" ht="75">
      <c r="A5012" s="66">
        <v>39711</v>
      </c>
      <c r="B5012" s="43" t="s">
        <v>21392</v>
      </c>
      <c r="C5012" s="66" t="s">
        <v>4054</v>
      </c>
      <c r="D5012" s="66" t="s">
        <v>2496</v>
      </c>
      <c r="E5012" s="66" t="s">
        <v>13720</v>
      </c>
    </row>
    <row r="5013" spans="1:5" ht="75">
      <c r="A5013" s="66">
        <v>39712</v>
      </c>
      <c r="B5013" s="43" t="s">
        <v>21393</v>
      </c>
      <c r="C5013" s="66" t="s">
        <v>4054</v>
      </c>
      <c r="D5013" s="66" t="s">
        <v>4049</v>
      </c>
      <c r="E5013" s="66" t="s">
        <v>12286</v>
      </c>
    </row>
    <row r="5014" spans="1:5" ht="75">
      <c r="A5014" s="66">
        <v>39713</v>
      </c>
      <c r="B5014" s="43" t="s">
        <v>21394</v>
      </c>
      <c r="C5014" s="66" t="s">
        <v>4054</v>
      </c>
      <c r="D5014" s="66" t="s">
        <v>2496</v>
      </c>
      <c r="E5014" s="66" t="s">
        <v>8423</v>
      </c>
    </row>
    <row r="5015" spans="1:5" ht="75">
      <c r="A5015" s="66">
        <v>39714</v>
      </c>
      <c r="B5015" s="43" t="s">
        <v>21395</v>
      </c>
      <c r="C5015" s="66" t="s">
        <v>4054</v>
      </c>
      <c r="D5015" s="66" t="s">
        <v>2496</v>
      </c>
      <c r="E5015" s="66" t="s">
        <v>8388</v>
      </c>
    </row>
    <row r="5016" spans="1:5" ht="75">
      <c r="A5016" s="66">
        <v>39715</v>
      </c>
      <c r="B5016" s="43" t="s">
        <v>21396</v>
      </c>
      <c r="C5016" s="66" t="s">
        <v>4054</v>
      </c>
      <c r="D5016" s="66" t="s">
        <v>2496</v>
      </c>
      <c r="E5016" s="66" t="s">
        <v>24427</v>
      </c>
    </row>
    <row r="5017" spans="1:5" ht="75">
      <c r="A5017" s="66">
        <v>39716</v>
      </c>
      <c r="B5017" s="43" t="s">
        <v>21397</v>
      </c>
      <c r="C5017" s="66" t="s">
        <v>4054</v>
      </c>
      <c r="D5017" s="66" t="s">
        <v>2496</v>
      </c>
      <c r="E5017" s="66" t="s">
        <v>8360</v>
      </c>
    </row>
    <row r="5018" spans="1:5" ht="75">
      <c r="A5018" s="66">
        <v>39718</v>
      </c>
      <c r="B5018" s="43" t="s">
        <v>21398</v>
      </c>
      <c r="C5018" s="66" t="s">
        <v>4054</v>
      </c>
      <c r="D5018" s="66" t="s">
        <v>2496</v>
      </c>
      <c r="E5018" s="66" t="s">
        <v>8870</v>
      </c>
    </row>
    <row r="5019" spans="1:5" ht="60">
      <c r="A5019" s="66">
        <v>9813</v>
      </c>
      <c r="B5019" s="43" t="s">
        <v>21399</v>
      </c>
      <c r="C5019" s="66" t="s">
        <v>4054</v>
      </c>
      <c r="D5019" s="66" t="s">
        <v>4052</v>
      </c>
      <c r="E5019" s="66" t="s">
        <v>29638</v>
      </c>
    </row>
    <row r="5020" spans="1:5" ht="60">
      <c r="A5020" s="66">
        <v>9815</v>
      </c>
      <c r="B5020" s="43" t="s">
        <v>21400</v>
      </c>
      <c r="C5020" s="66" t="s">
        <v>4054</v>
      </c>
      <c r="D5020" s="66" t="s">
        <v>4052</v>
      </c>
      <c r="E5020" s="66" t="s">
        <v>13856</v>
      </c>
    </row>
    <row r="5021" spans="1:5" ht="60">
      <c r="A5021" s="66">
        <v>25876</v>
      </c>
      <c r="B5021" s="43" t="s">
        <v>21401</v>
      </c>
      <c r="C5021" s="66" t="s">
        <v>4054</v>
      </c>
      <c r="D5021" s="66" t="s">
        <v>4052</v>
      </c>
      <c r="E5021" s="66" t="s">
        <v>30676</v>
      </c>
    </row>
    <row r="5022" spans="1:5" ht="60">
      <c r="A5022" s="66">
        <v>25888</v>
      </c>
      <c r="B5022" s="43" t="s">
        <v>21402</v>
      </c>
      <c r="C5022" s="66" t="s">
        <v>4054</v>
      </c>
      <c r="D5022" s="66" t="s">
        <v>4052</v>
      </c>
      <c r="E5022" s="66" t="s">
        <v>30677</v>
      </c>
    </row>
    <row r="5023" spans="1:5" ht="60">
      <c r="A5023" s="66">
        <v>25874</v>
      </c>
      <c r="B5023" s="43" t="s">
        <v>21403</v>
      </c>
      <c r="C5023" s="66" t="s">
        <v>4054</v>
      </c>
      <c r="D5023" s="66" t="s">
        <v>4052</v>
      </c>
      <c r="E5023" s="66" t="s">
        <v>30678</v>
      </c>
    </row>
    <row r="5024" spans="1:5" ht="60">
      <c r="A5024" s="66">
        <v>25877</v>
      </c>
      <c r="B5024" s="43" t="s">
        <v>21404</v>
      </c>
      <c r="C5024" s="66" t="s">
        <v>4054</v>
      </c>
      <c r="D5024" s="66" t="s">
        <v>4052</v>
      </c>
      <c r="E5024" s="66" t="s">
        <v>30679</v>
      </c>
    </row>
    <row r="5025" spans="1:5" ht="60">
      <c r="A5025" s="66">
        <v>25878</v>
      </c>
      <c r="B5025" s="43" t="s">
        <v>21405</v>
      </c>
      <c r="C5025" s="66" t="s">
        <v>4054</v>
      </c>
      <c r="D5025" s="66" t="s">
        <v>4052</v>
      </c>
      <c r="E5025" s="66" t="s">
        <v>30680</v>
      </c>
    </row>
    <row r="5026" spans="1:5" ht="60">
      <c r="A5026" s="66">
        <v>25879</v>
      </c>
      <c r="B5026" s="43" t="s">
        <v>21406</v>
      </c>
      <c r="C5026" s="66" t="s">
        <v>4054</v>
      </c>
      <c r="D5026" s="66" t="s">
        <v>4052</v>
      </c>
      <c r="E5026" s="66" t="s">
        <v>30681</v>
      </c>
    </row>
    <row r="5027" spans="1:5" ht="60">
      <c r="A5027" s="66">
        <v>25887</v>
      </c>
      <c r="B5027" s="43" t="s">
        <v>21407</v>
      </c>
      <c r="C5027" s="66" t="s">
        <v>4054</v>
      </c>
      <c r="D5027" s="66" t="s">
        <v>4052</v>
      </c>
      <c r="E5027" s="66" t="s">
        <v>30682</v>
      </c>
    </row>
    <row r="5028" spans="1:5" ht="60">
      <c r="A5028" s="66">
        <v>25880</v>
      </c>
      <c r="B5028" s="43" t="s">
        <v>21408</v>
      </c>
      <c r="C5028" s="66" t="s">
        <v>4054</v>
      </c>
      <c r="D5028" s="66" t="s">
        <v>4052</v>
      </c>
      <c r="E5028" s="66" t="s">
        <v>30683</v>
      </c>
    </row>
    <row r="5029" spans="1:5" ht="60">
      <c r="A5029" s="66">
        <v>25881</v>
      </c>
      <c r="B5029" s="43" t="s">
        <v>21409</v>
      </c>
      <c r="C5029" s="66" t="s">
        <v>4054</v>
      </c>
      <c r="D5029" s="66" t="s">
        <v>4052</v>
      </c>
      <c r="E5029" s="66" t="s">
        <v>30684</v>
      </c>
    </row>
    <row r="5030" spans="1:5" ht="60">
      <c r="A5030" s="66">
        <v>25882</v>
      </c>
      <c r="B5030" s="43" t="s">
        <v>21410</v>
      </c>
      <c r="C5030" s="66" t="s">
        <v>4054</v>
      </c>
      <c r="D5030" s="66" t="s">
        <v>4052</v>
      </c>
      <c r="E5030" s="66" t="s">
        <v>30685</v>
      </c>
    </row>
    <row r="5031" spans="1:5" ht="60">
      <c r="A5031" s="66">
        <v>25883</v>
      </c>
      <c r="B5031" s="43" t="s">
        <v>21411</v>
      </c>
      <c r="C5031" s="66" t="s">
        <v>4054</v>
      </c>
      <c r="D5031" s="66" t="s">
        <v>4052</v>
      </c>
      <c r="E5031" s="66" t="s">
        <v>24925</v>
      </c>
    </row>
    <row r="5032" spans="1:5" ht="60">
      <c r="A5032" s="66">
        <v>25884</v>
      </c>
      <c r="B5032" s="43" t="s">
        <v>21412</v>
      </c>
      <c r="C5032" s="66" t="s">
        <v>4054</v>
      </c>
      <c r="D5032" s="66" t="s">
        <v>4052</v>
      </c>
      <c r="E5032" s="66" t="s">
        <v>30686</v>
      </c>
    </row>
    <row r="5033" spans="1:5" ht="60">
      <c r="A5033" s="66">
        <v>25885</v>
      </c>
      <c r="B5033" s="43" t="s">
        <v>21413</v>
      </c>
      <c r="C5033" s="66" t="s">
        <v>4054</v>
      </c>
      <c r="D5033" s="66" t="s">
        <v>4052</v>
      </c>
      <c r="E5033" s="66" t="s">
        <v>30687</v>
      </c>
    </row>
    <row r="5034" spans="1:5" ht="60">
      <c r="A5034" s="66">
        <v>25889</v>
      </c>
      <c r="B5034" s="43" t="s">
        <v>21414</v>
      </c>
      <c r="C5034" s="66" t="s">
        <v>4054</v>
      </c>
      <c r="D5034" s="66" t="s">
        <v>4052</v>
      </c>
      <c r="E5034" s="66" t="s">
        <v>30688</v>
      </c>
    </row>
    <row r="5035" spans="1:5" ht="60">
      <c r="A5035" s="66">
        <v>25886</v>
      </c>
      <c r="B5035" s="43" t="s">
        <v>21415</v>
      </c>
      <c r="C5035" s="66" t="s">
        <v>4054</v>
      </c>
      <c r="D5035" s="66" t="s">
        <v>4052</v>
      </c>
      <c r="E5035" s="66" t="s">
        <v>14488</v>
      </c>
    </row>
    <row r="5036" spans="1:5" ht="60">
      <c r="A5036" s="66">
        <v>25875</v>
      </c>
      <c r="B5036" s="43" t="s">
        <v>21416</v>
      </c>
      <c r="C5036" s="66" t="s">
        <v>4054</v>
      </c>
      <c r="D5036" s="66" t="s">
        <v>4052</v>
      </c>
      <c r="E5036" s="66" t="s">
        <v>30689</v>
      </c>
    </row>
    <row r="5037" spans="1:5" ht="30">
      <c r="A5037" s="66">
        <v>9876</v>
      </c>
      <c r="B5037" s="43" t="s">
        <v>21417</v>
      </c>
      <c r="C5037" s="66" t="s">
        <v>4054</v>
      </c>
      <c r="D5037" s="66" t="s">
        <v>2496</v>
      </c>
      <c r="E5037" s="66" t="s">
        <v>24706</v>
      </c>
    </row>
    <row r="5038" spans="1:5" ht="30">
      <c r="A5038" s="66">
        <v>9877</v>
      </c>
      <c r="B5038" s="43" t="s">
        <v>21418</v>
      </c>
      <c r="C5038" s="66" t="s">
        <v>4054</v>
      </c>
      <c r="D5038" s="66" t="s">
        <v>2496</v>
      </c>
      <c r="E5038" s="66" t="s">
        <v>30218</v>
      </c>
    </row>
    <row r="5039" spans="1:5" ht="30">
      <c r="A5039" s="66">
        <v>9878</v>
      </c>
      <c r="B5039" s="43" t="s">
        <v>21419</v>
      </c>
      <c r="C5039" s="66" t="s">
        <v>4054</v>
      </c>
      <c r="D5039" s="66" t="s">
        <v>2496</v>
      </c>
      <c r="E5039" s="66" t="s">
        <v>30690</v>
      </c>
    </row>
    <row r="5040" spans="1:5" ht="30">
      <c r="A5040" s="66">
        <v>9879</v>
      </c>
      <c r="B5040" s="43" t="s">
        <v>21420</v>
      </c>
      <c r="C5040" s="66" t="s">
        <v>4054</v>
      </c>
      <c r="D5040" s="66" t="s">
        <v>2496</v>
      </c>
      <c r="E5040" s="66" t="s">
        <v>30691</v>
      </c>
    </row>
    <row r="5041" spans="1:5" ht="75">
      <c r="A5041" s="66">
        <v>42001</v>
      </c>
      <c r="B5041" s="43" t="s">
        <v>21421</v>
      </c>
      <c r="C5041" s="66" t="s">
        <v>4054</v>
      </c>
      <c r="D5041" s="66" t="s">
        <v>2496</v>
      </c>
      <c r="E5041" s="66" t="s">
        <v>30692</v>
      </c>
    </row>
    <row r="5042" spans="1:5" ht="75">
      <c r="A5042" s="66">
        <v>41998</v>
      </c>
      <c r="B5042" s="43" t="s">
        <v>21422</v>
      </c>
      <c r="C5042" s="66" t="s">
        <v>4054</v>
      </c>
      <c r="D5042" s="66" t="s">
        <v>2496</v>
      </c>
      <c r="E5042" s="66" t="s">
        <v>30693</v>
      </c>
    </row>
    <row r="5043" spans="1:5" ht="75">
      <c r="A5043" s="66">
        <v>41999</v>
      </c>
      <c r="B5043" s="43" t="s">
        <v>21423</v>
      </c>
      <c r="C5043" s="66" t="s">
        <v>4054</v>
      </c>
      <c r="D5043" s="66" t="s">
        <v>2496</v>
      </c>
      <c r="E5043" s="66" t="s">
        <v>30694</v>
      </c>
    </row>
    <row r="5044" spans="1:5" ht="75">
      <c r="A5044" s="66">
        <v>42000</v>
      </c>
      <c r="B5044" s="43" t="s">
        <v>21424</v>
      </c>
      <c r="C5044" s="66" t="s">
        <v>4054</v>
      </c>
      <c r="D5044" s="66" t="s">
        <v>2496</v>
      </c>
      <c r="E5044" s="66" t="s">
        <v>30695</v>
      </c>
    </row>
    <row r="5045" spans="1:5" ht="75">
      <c r="A5045" s="66">
        <v>38053</v>
      </c>
      <c r="B5045" s="43" t="s">
        <v>21425</v>
      </c>
      <c r="C5045" s="66" t="s">
        <v>4054</v>
      </c>
      <c r="D5045" s="66" t="s">
        <v>4052</v>
      </c>
      <c r="E5045" s="66" t="s">
        <v>27492</v>
      </c>
    </row>
    <row r="5046" spans="1:5" ht="75">
      <c r="A5046" s="66">
        <v>38054</v>
      </c>
      <c r="B5046" s="43" t="s">
        <v>21426</v>
      </c>
      <c r="C5046" s="66" t="s">
        <v>4054</v>
      </c>
      <c r="D5046" s="66" t="s">
        <v>4052</v>
      </c>
      <c r="E5046" s="66" t="s">
        <v>11591</v>
      </c>
    </row>
    <row r="5047" spans="1:5" ht="75">
      <c r="A5047" s="66">
        <v>38052</v>
      </c>
      <c r="B5047" s="43" t="s">
        <v>21427</v>
      </c>
      <c r="C5047" s="66" t="s">
        <v>4054</v>
      </c>
      <c r="D5047" s="66" t="s">
        <v>4052</v>
      </c>
      <c r="E5047" s="66" t="s">
        <v>9810</v>
      </c>
    </row>
    <row r="5048" spans="1:5" ht="75">
      <c r="A5048" s="66">
        <v>38051</v>
      </c>
      <c r="B5048" s="43" t="s">
        <v>21428</v>
      </c>
      <c r="C5048" s="66" t="s">
        <v>4054</v>
      </c>
      <c r="D5048" s="66" t="s">
        <v>4052</v>
      </c>
      <c r="E5048" s="66" t="s">
        <v>8650</v>
      </c>
    </row>
    <row r="5049" spans="1:5">
      <c r="A5049" s="66">
        <v>38787</v>
      </c>
      <c r="B5049" s="43" t="s">
        <v>21429</v>
      </c>
      <c r="C5049" s="66" t="s">
        <v>4054</v>
      </c>
      <c r="D5049" s="66" t="s">
        <v>4052</v>
      </c>
      <c r="E5049" s="66" t="s">
        <v>24642</v>
      </c>
    </row>
    <row r="5050" spans="1:5">
      <c r="A5050" s="66">
        <v>38825</v>
      </c>
      <c r="B5050" s="43" t="s">
        <v>21430</v>
      </c>
      <c r="C5050" s="66" t="s">
        <v>4054</v>
      </c>
      <c r="D5050" s="66" t="s">
        <v>4052</v>
      </c>
      <c r="E5050" s="66" t="s">
        <v>13840</v>
      </c>
    </row>
    <row r="5051" spans="1:5">
      <c r="A5051" s="66">
        <v>38826</v>
      </c>
      <c r="B5051" s="43" t="s">
        <v>21431</v>
      </c>
      <c r="C5051" s="66" t="s">
        <v>4054</v>
      </c>
      <c r="D5051" s="66" t="s">
        <v>4052</v>
      </c>
      <c r="E5051" s="66" t="s">
        <v>13845</v>
      </c>
    </row>
    <row r="5052" spans="1:5">
      <c r="A5052" s="66">
        <v>38827</v>
      </c>
      <c r="B5052" s="43" t="s">
        <v>21432</v>
      </c>
      <c r="C5052" s="66" t="s">
        <v>4054</v>
      </c>
      <c r="D5052" s="66" t="s">
        <v>4052</v>
      </c>
      <c r="E5052" s="66" t="s">
        <v>22387</v>
      </c>
    </row>
    <row r="5053" spans="1:5" ht="30">
      <c r="A5053" s="66">
        <v>38830</v>
      </c>
      <c r="B5053" s="43" t="s">
        <v>21433</v>
      </c>
      <c r="C5053" s="66" t="s">
        <v>4054</v>
      </c>
      <c r="D5053" s="66" t="s">
        <v>4052</v>
      </c>
      <c r="E5053" s="66" t="s">
        <v>26965</v>
      </c>
    </row>
    <row r="5054" spans="1:5" ht="30">
      <c r="A5054" s="66">
        <v>38828</v>
      </c>
      <c r="B5054" s="43" t="s">
        <v>21434</v>
      </c>
      <c r="C5054" s="66" t="s">
        <v>4054</v>
      </c>
      <c r="D5054" s="66" t="s">
        <v>4052</v>
      </c>
      <c r="E5054" s="66" t="s">
        <v>8715</v>
      </c>
    </row>
    <row r="5055" spans="1:5" ht="30">
      <c r="A5055" s="66">
        <v>38829</v>
      </c>
      <c r="B5055" s="43" t="s">
        <v>21435</v>
      </c>
      <c r="C5055" s="66" t="s">
        <v>4054</v>
      </c>
      <c r="D5055" s="66" t="s">
        <v>4052</v>
      </c>
      <c r="E5055" s="66" t="s">
        <v>14486</v>
      </c>
    </row>
    <row r="5056" spans="1:5" ht="30">
      <c r="A5056" s="66">
        <v>38831</v>
      </c>
      <c r="B5056" s="43" t="s">
        <v>21436</v>
      </c>
      <c r="C5056" s="66" t="s">
        <v>4054</v>
      </c>
      <c r="D5056" s="66" t="s">
        <v>4052</v>
      </c>
      <c r="E5056" s="66" t="s">
        <v>27664</v>
      </c>
    </row>
    <row r="5057" spans="1:5" ht="30">
      <c r="A5057" s="66">
        <v>36274</v>
      </c>
      <c r="B5057" s="43" t="s">
        <v>21437</v>
      </c>
      <c r="C5057" s="66" t="s">
        <v>4054</v>
      </c>
      <c r="D5057" s="66" t="s">
        <v>4052</v>
      </c>
      <c r="E5057" s="66" t="s">
        <v>11143</v>
      </c>
    </row>
    <row r="5058" spans="1:5" ht="30">
      <c r="A5058" s="66">
        <v>36278</v>
      </c>
      <c r="B5058" s="43" t="s">
        <v>21438</v>
      </c>
      <c r="C5058" s="66" t="s">
        <v>4054</v>
      </c>
      <c r="D5058" s="66" t="s">
        <v>4052</v>
      </c>
      <c r="E5058" s="66" t="s">
        <v>22386</v>
      </c>
    </row>
    <row r="5059" spans="1:5">
      <c r="A5059" s="66">
        <v>38977</v>
      </c>
      <c r="B5059" s="43" t="s">
        <v>21439</v>
      </c>
      <c r="C5059" s="66" t="s">
        <v>4054</v>
      </c>
      <c r="D5059" s="66" t="s">
        <v>4052</v>
      </c>
      <c r="E5059" s="66" t="s">
        <v>30696</v>
      </c>
    </row>
    <row r="5060" spans="1:5">
      <c r="A5060" s="66">
        <v>38971</v>
      </c>
      <c r="B5060" s="43" t="s">
        <v>21440</v>
      </c>
      <c r="C5060" s="66" t="s">
        <v>4054</v>
      </c>
      <c r="D5060" s="66" t="s">
        <v>4052</v>
      </c>
      <c r="E5060" s="66" t="s">
        <v>9940</v>
      </c>
    </row>
    <row r="5061" spans="1:5">
      <c r="A5061" s="66">
        <v>38972</v>
      </c>
      <c r="B5061" s="43" t="s">
        <v>21441</v>
      </c>
      <c r="C5061" s="66" t="s">
        <v>4054</v>
      </c>
      <c r="D5061" s="66" t="s">
        <v>4052</v>
      </c>
      <c r="E5061" s="66" t="s">
        <v>23635</v>
      </c>
    </row>
    <row r="5062" spans="1:5">
      <c r="A5062" s="66">
        <v>38973</v>
      </c>
      <c r="B5062" s="43" t="s">
        <v>21442</v>
      </c>
      <c r="C5062" s="66" t="s">
        <v>4054</v>
      </c>
      <c r="D5062" s="66" t="s">
        <v>4052</v>
      </c>
      <c r="E5062" s="66" t="s">
        <v>22189</v>
      </c>
    </row>
    <row r="5063" spans="1:5">
      <c r="A5063" s="66">
        <v>38974</v>
      </c>
      <c r="B5063" s="43" t="s">
        <v>21443</v>
      </c>
      <c r="C5063" s="66" t="s">
        <v>4054</v>
      </c>
      <c r="D5063" s="66" t="s">
        <v>4052</v>
      </c>
      <c r="E5063" s="66" t="s">
        <v>25270</v>
      </c>
    </row>
    <row r="5064" spans="1:5">
      <c r="A5064" s="66">
        <v>38975</v>
      </c>
      <c r="B5064" s="43" t="s">
        <v>21444</v>
      </c>
      <c r="C5064" s="66" t="s">
        <v>4054</v>
      </c>
      <c r="D5064" s="66" t="s">
        <v>4052</v>
      </c>
      <c r="E5064" s="66" t="s">
        <v>30697</v>
      </c>
    </row>
    <row r="5065" spans="1:5">
      <c r="A5065" s="66">
        <v>38976</v>
      </c>
      <c r="B5065" s="43" t="s">
        <v>21445</v>
      </c>
      <c r="C5065" s="66" t="s">
        <v>4054</v>
      </c>
      <c r="D5065" s="66" t="s">
        <v>4052</v>
      </c>
      <c r="E5065" s="66" t="s">
        <v>27744</v>
      </c>
    </row>
    <row r="5066" spans="1:5" ht="30">
      <c r="A5066" s="66">
        <v>38986</v>
      </c>
      <c r="B5066" s="43" t="s">
        <v>21446</v>
      </c>
      <c r="C5066" s="66" t="s">
        <v>4054</v>
      </c>
      <c r="D5066" s="66" t="s">
        <v>4052</v>
      </c>
      <c r="E5066" s="66" t="s">
        <v>30698</v>
      </c>
    </row>
    <row r="5067" spans="1:5" ht="30">
      <c r="A5067" s="66">
        <v>38978</v>
      </c>
      <c r="B5067" s="43" t="s">
        <v>21447</v>
      </c>
      <c r="C5067" s="66" t="s">
        <v>4054</v>
      </c>
      <c r="D5067" s="66" t="s">
        <v>4052</v>
      </c>
      <c r="E5067" s="66" t="s">
        <v>11143</v>
      </c>
    </row>
    <row r="5068" spans="1:5" ht="30">
      <c r="A5068" s="66">
        <v>38979</v>
      </c>
      <c r="B5068" s="43" t="s">
        <v>21448</v>
      </c>
      <c r="C5068" s="66" t="s">
        <v>4054</v>
      </c>
      <c r="D5068" s="66" t="s">
        <v>4052</v>
      </c>
      <c r="E5068" s="66" t="s">
        <v>22386</v>
      </c>
    </row>
    <row r="5069" spans="1:5" ht="30">
      <c r="A5069" s="66">
        <v>38980</v>
      </c>
      <c r="B5069" s="43" t="s">
        <v>21449</v>
      </c>
      <c r="C5069" s="66" t="s">
        <v>4054</v>
      </c>
      <c r="D5069" s="66" t="s">
        <v>4052</v>
      </c>
      <c r="E5069" s="66" t="s">
        <v>27376</v>
      </c>
    </row>
    <row r="5070" spans="1:5" ht="30">
      <c r="A5070" s="66">
        <v>38981</v>
      </c>
      <c r="B5070" s="43" t="s">
        <v>21450</v>
      </c>
      <c r="C5070" s="66" t="s">
        <v>4054</v>
      </c>
      <c r="D5070" s="66" t="s">
        <v>4052</v>
      </c>
      <c r="E5070" s="66" t="s">
        <v>25664</v>
      </c>
    </row>
    <row r="5071" spans="1:5" ht="30">
      <c r="A5071" s="66">
        <v>38982</v>
      </c>
      <c r="B5071" s="43" t="s">
        <v>21451</v>
      </c>
      <c r="C5071" s="66" t="s">
        <v>4054</v>
      </c>
      <c r="D5071" s="66" t="s">
        <v>4052</v>
      </c>
      <c r="E5071" s="66" t="s">
        <v>25017</v>
      </c>
    </row>
    <row r="5072" spans="1:5" ht="30">
      <c r="A5072" s="66">
        <v>38983</v>
      </c>
      <c r="B5072" s="43" t="s">
        <v>21452</v>
      </c>
      <c r="C5072" s="66" t="s">
        <v>4054</v>
      </c>
      <c r="D5072" s="66" t="s">
        <v>4052</v>
      </c>
      <c r="E5072" s="66" t="s">
        <v>25065</v>
      </c>
    </row>
    <row r="5073" spans="1:5" ht="30">
      <c r="A5073" s="66">
        <v>38984</v>
      </c>
      <c r="B5073" s="43" t="s">
        <v>21453</v>
      </c>
      <c r="C5073" s="66" t="s">
        <v>4054</v>
      </c>
      <c r="D5073" s="66" t="s">
        <v>4052</v>
      </c>
      <c r="E5073" s="66" t="s">
        <v>24508</v>
      </c>
    </row>
    <row r="5074" spans="1:5" ht="30">
      <c r="A5074" s="66">
        <v>38985</v>
      </c>
      <c r="B5074" s="43" t="s">
        <v>21454</v>
      </c>
      <c r="C5074" s="66" t="s">
        <v>4054</v>
      </c>
      <c r="D5074" s="66" t="s">
        <v>4052</v>
      </c>
      <c r="E5074" s="66" t="s">
        <v>30699</v>
      </c>
    </row>
    <row r="5075" spans="1:5" ht="30">
      <c r="A5075" s="66">
        <v>9836</v>
      </c>
      <c r="B5075" s="43" t="s">
        <v>21455</v>
      </c>
      <c r="C5075" s="66" t="s">
        <v>4054</v>
      </c>
      <c r="D5075" s="66" t="s">
        <v>4049</v>
      </c>
      <c r="E5075" s="66" t="s">
        <v>23630</v>
      </c>
    </row>
    <row r="5076" spans="1:5" ht="30">
      <c r="A5076" s="66">
        <v>20065</v>
      </c>
      <c r="B5076" s="43" t="s">
        <v>21456</v>
      </c>
      <c r="C5076" s="66" t="s">
        <v>4054</v>
      </c>
      <c r="D5076" s="66" t="s">
        <v>2496</v>
      </c>
      <c r="E5076" s="66" t="s">
        <v>30700</v>
      </c>
    </row>
    <row r="5077" spans="1:5" ht="30">
      <c r="A5077" s="66">
        <v>9835</v>
      </c>
      <c r="B5077" s="43" t="s">
        <v>21457</v>
      </c>
      <c r="C5077" s="66" t="s">
        <v>4054</v>
      </c>
      <c r="D5077" s="66" t="s">
        <v>2496</v>
      </c>
      <c r="E5077" s="66" t="s">
        <v>10854</v>
      </c>
    </row>
    <row r="5078" spans="1:5" ht="30">
      <c r="A5078" s="66">
        <v>38032</v>
      </c>
      <c r="B5078" s="43" t="s">
        <v>21458</v>
      </c>
      <c r="C5078" s="66" t="s">
        <v>4054</v>
      </c>
      <c r="D5078" s="66" t="s">
        <v>4052</v>
      </c>
      <c r="E5078" s="66" t="s">
        <v>29441</v>
      </c>
    </row>
    <row r="5079" spans="1:5" ht="30">
      <c r="A5079" s="66">
        <v>38033</v>
      </c>
      <c r="B5079" s="43" t="s">
        <v>21459</v>
      </c>
      <c r="C5079" s="66" t="s">
        <v>4054</v>
      </c>
      <c r="D5079" s="66" t="s">
        <v>4052</v>
      </c>
      <c r="E5079" s="66" t="s">
        <v>22492</v>
      </c>
    </row>
    <row r="5080" spans="1:5" ht="30">
      <c r="A5080" s="66">
        <v>38034</v>
      </c>
      <c r="B5080" s="43" t="s">
        <v>21460</v>
      </c>
      <c r="C5080" s="66" t="s">
        <v>4054</v>
      </c>
      <c r="D5080" s="66" t="s">
        <v>4052</v>
      </c>
      <c r="E5080" s="66" t="s">
        <v>30701</v>
      </c>
    </row>
    <row r="5081" spans="1:5" ht="30">
      <c r="A5081" s="66">
        <v>38035</v>
      </c>
      <c r="B5081" s="43" t="s">
        <v>21461</v>
      </c>
      <c r="C5081" s="66" t="s">
        <v>4054</v>
      </c>
      <c r="D5081" s="66" t="s">
        <v>4052</v>
      </c>
      <c r="E5081" s="66" t="s">
        <v>29920</v>
      </c>
    </row>
    <row r="5082" spans="1:5" ht="30">
      <c r="A5082" s="66">
        <v>38036</v>
      </c>
      <c r="B5082" s="43" t="s">
        <v>21462</v>
      </c>
      <c r="C5082" s="66" t="s">
        <v>4054</v>
      </c>
      <c r="D5082" s="66" t="s">
        <v>4052</v>
      </c>
      <c r="E5082" s="66" t="s">
        <v>30702</v>
      </c>
    </row>
    <row r="5083" spans="1:5" ht="30">
      <c r="A5083" s="66">
        <v>38037</v>
      </c>
      <c r="B5083" s="43" t="s">
        <v>21463</v>
      </c>
      <c r="C5083" s="66" t="s">
        <v>4054</v>
      </c>
      <c r="D5083" s="66" t="s">
        <v>4052</v>
      </c>
      <c r="E5083" s="66" t="s">
        <v>30703</v>
      </c>
    </row>
    <row r="5084" spans="1:5" ht="45">
      <c r="A5084" s="66">
        <v>9850</v>
      </c>
      <c r="B5084" s="43" t="s">
        <v>21464</v>
      </c>
      <c r="C5084" s="66" t="s">
        <v>4054</v>
      </c>
      <c r="D5084" s="66" t="s">
        <v>4052</v>
      </c>
      <c r="E5084" s="66" t="s">
        <v>30704</v>
      </c>
    </row>
    <row r="5085" spans="1:5" ht="45">
      <c r="A5085" s="66">
        <v>9853</v>
      </c>
      <c r="B5085" s="43" t="s">
        <v>21465</v>
      </c>
      <c r="C5085" s="66" t="s">
        <v>4054</v>
      </c>
      <c r="D5085" s="66" t="s">
        <v>4052</v>
      </c>
      <c r="E5085" s="66" t="s">
        <v>30705</v>
      </c>
    </row>
    <row r="5086" spans="1:5" ht="45">
      <c r="A5086" s="66">
        <v>9854</v>
      </c>
      <c r="B5086" s="43" t="s">
        <v>21466</v>
      </c>
      <c r="C5086" s="66" t="s">
        <v>4054</v>
      </c>
      <c r="D5086" s="66" t="s">
        <v>4052</v>
      </c>
      <c r="E5086" s="66" t="s">
        <v>29354</v>
      </c>
    </row>
    <row r="5087" spans="1:5" ht="45">
      <c r="A5087" s="66">
        <v>9851</v>
      </c>
      <c r="B5087" s="43" t="s">
        <v>21467</v>
      </c>
      <c r="C5087" s="66" t="s">
        <v>4054</v>
      </c>
      <c r="D5087" s="66" t="s">
        <v>4052</v>
      </c>
      <c r="E5087" s="66" t="s">
        <v>30706</v>
      </c>
    </row>
    <row r="5088" spans="1:5" ht="45">
      <c r="A5088" s="66">
        <v>9855</v>
      </c>
      <c r="B5088" s="43" t="s">
        <v>21468</v>
      </c>
      <c r="C5088" s="66" t="s">
        <v>4054</v>
      </c>
      <c r="D5088" s="66" t="s">
        <v>4052</v>
      </c>
      <c r="E5088" s="66" t="s">
        <v>30707</v>
      </c>
    </row>
    <row r="5089" spans="1:5" ht="30">
      <c r="A5089" s="66">
        <v>9825</v>
      </c>
      <c r="B5089" s="43" t="s">
        <v>21469</v>
      </c>
      <c r="C5089" s="66" t="s">
        <v>4054</v>
      </c>
      <c r="D5089" s="66" t="s">
        <v>4052</v>
      </c>
      <c r="E5089" s="66" t="s">
        <v>30708</v>
      </c>
    </row>
    <row r="5090" spans="1:5" ht="30">
      <c r="A5090" s="66">
        <v>9828</v>
      </c>
      <c r="B5090" s="43" t="s">
        <v>21471</v>
      </c>
      <c r="C5090" s="66" t="s">
        <v>4054</v>
      </c>
      <c r="D5090" s="66" t="s">
        <v>4052</v>
      </c>
      <c r="E5090" s="66" t="s">
        <v>30709</v>
      </c>
    </row>
    <row r="5091" spans="1:5" ht="30">
      <c r="A5091" s="66">
        <v>9829</v>
      </c>
      <c r="B5091" s="43" t="s">
        <v>21472</v>
      </c>
      <c r="C5091" s="66" t="s">
        <v>4054</v>
      </c>
      <c r="D5091" s="66" t="s">
        <v>4052</v>
      </c>
      <c r="E5091" s="66" t="s">
        <v>30710</v>
      </c>
    </row>
    <row r="5092" spans="1:5" ht="30">
      <c r="A5092" s="66">
        <v>9826</v>
      </c>
      <c r="B5092" s="43" t="s">
        <v>21473</v>
      </c>
      <c r="C5092" s="66" t="s">
        <v>4054</v>
      </c>
      <c r="D5092" s="66" t="s">
        <v>4052</v>
      </c>
      <c r="E5092" s="66" t="s">
        <v>30711</v>
      </c>
    </row>
    <row r="5093" spans="1:5" ht="30">
      <c r="A5093" s="66">
        <v>9827</v>
      </c>
      <c r="B5093" s="43" t="s">
        <v>21474</v>
      </c>
      <c r="C5093" s="66" t="s">
        <v>4054</v>
      </c>
      <c r="D5093" s="66" t="s">
        <v>4052</v>
      </c>
      <c r="E5093" s="66" t="s">
        <v>30712</v>
      </c>
    </row>
    <row r="5094" spans="1:5" ht="30">
      <c r="A5094" s="66">
        <v>36374</v>
      </c>
      <c r="B5094" s="43" t="s">
        <v>21475</v>
      </c>
      <c r="C5094" s="66" t="s">
        <v>4054</v>
      </c>
      <c r="D5094" s="66" t="s">
        <v>4052</v>
      </c>
      <c r="E5094" s="66" t="s">
        <v>25405</v>
      </c>
    </row>
    <row r="5095" spans="1:5" ht="30">
      <c r="A5095" s="66">
        <v>36084</v>
      </c>
      <c r="B5095" s="43" t="s">
        <v>21476</v>
      </c>
      <c r="C5095" s="66" t="s">
        <v>4054</v>
      </c>
      <c r="D5095" s="66" t="s">
        <v>4052</v>
      </c>
      <c r="E5095" s="66" t="s">
        <v>22188</v>
      </c>
    </row>
    <row r="5096" spans="1:5" ht="30">
      <c r="A5096" s="66">
        <v>36373</v>
      </c>
      <c r="B5096" s="43" t="s">
        <v>21477</v>
      </c>
      <c r="C5096" s="66" t="s">
        <v>4054</v>
      </c>
      <c r="D5096" s="66" t="s">
        <v>4052</v>
      </c>
      <c r="E5096" s="66" t="s">
        <v>24881</v>
      </c>
    </row>
    <row r="5097" spans="1:5" ht="30">
      <c r="A5097" s="66">
        <v>36377</v>
      </c>
      <c r="B5097" s="43" t="s">
        <v>21478</v>
      </c>
      <c r="C5097" s="66" t="s">
        <v>4054</v>
      </c>
      <c r="D5097" s="66" t="s">
        <v>4052</v>
      </c>
      <c r="E5097" s="66" t="s">
        <v>28094</v>
      </c>
    </row>
    <row r="5098" spans="1:5" ht="30">
      <c r="A5098" s="66">
        <v>36375</v>
      </c>
      <c r="B5098" s="43" t="s">
        <v>21479</v>
      </c>
      <c r="C5098" s="66" t="s">
        <v>4054</v>
      </c>
      <c r="D5098" s="66" t="s">
        <v>4052</v>
      </c>
      <c r="E5098" s="66" t="s">
        <v>24760</v>
      </c>
    </row>
    <row r="5099" spans="1:5" ht="30">
      <c r="A5099" s="66">
        <v>36376</v>
      </c>
      <c r="B5099" s="43" t="s">
        <v>21480</v>
      </c>
      <c r="C5099" s="66" t="s">
        <v>4054</v>
      </c>
      <c r="D5099" s="66" t="s">
        <v>4052</v>
      </c>
      <c r="E5099" s="66" t="s">
        <v>23976</v>
      </c>
    </row>
    <row r="5100" spans="1:5" ht="30">
      <c r="A5100" s="66">
        <v>36380</v>
      </c>
      <c r="B5100" s="43" t="s">
        <v>21481</v>
      </c>
      <c r="C5100" s="66" t="s">
        <v>4054</v>
      </c>
      <c r="D5100" s="66" t="s">
        <v>4052</v>
      </c>
      <c r="E5100" s="66" t="s">
        <v>30713</v>
      </c>
    </row>
    <row r="5101" spans="1:5" ht="30">
      <c r="A5101" s="66">
        <v>36378</v>
      </c>
      <c r="B5101" s="43" t="s">
        <v>21482</v>
      </c>
      <c r="C5101" s="66" t="s">
        <v>4054</v>
      </c>
      <c r="D5101" s="66" t="s">
        <v>4052</v>
      </c>
      <c r="E5101" s="66" t="s">
        <v>22670</v>
      </c>
    </row>
    <row r="5102" spans="1:5" ht="30">
      <c r="A5102" s="66">
        <v>36379</v>
      </c>
      <c r="B5102" s="43" t="s">
        <v>21483</v>
      </c>
      <c r="C5102" s="66" t="s">
        <v>4054</v>
      </c>
      <c r="D5102" s="66" t="s">
        <v>4052</v>
      </c>
      <c r="E5102" s="66" t="s">
        <v>25086</v>
      </c>
    </row>
    <row r="5103" spans="1:5" ht="30">
      <c r="A5103" s="66">
        <v>9859</v>
      </c>
      <c r="B5103" s="43" t="s">
        <v>21484</v>
      </c>
      <c r="C5103" s="66" t="s">
        <v>4054</v>
      </c>
      <c r="D5103" s="66" t="s">
        <v>2496</v>
      </c>
      <c r="E5103" s="66" t="s">
        <v>22385</v>
      </c>
    </row>
    <row r="5104" spans="1:5" ht="30">
      <c r="A5104" s="66">
        <v>9838</v>
      </c>
      <c r="B5104" s="43" t="s">
        <v>21485</v>
      </c>
      <c r="C5104" s="66" t="s">
        <v>4054</v>
      </c>
      <c r="D5104" s="66" t="s">
        <v>2496</v>
      </c>
      <c r="E5104" s="66" t="s">
        <v>18110</v>
      </c>
    </row>
    <row r="5105" spans="1:5" ht="30">
      <c r="A5105" s="66">
        <v>9837</v>
      </c>
      <c r="B5105" s="43" t="s">
        <v>21486</v>
      </c>
      <c r="C5105" s="66" t="s">
        <v>4054</v>
      </c>
      <c r="D5105" s="66" t="s">
        <v>2496</v>
      </c>
      <c r="E5105" s="66" t="s">
        <v>12910</v>
      </c>
    </row>
    <row r="5106" spans="1:5" ht="45">
      <c r="A5106" s="66">
        <v>9833</v>
      </c>
      <c r="B5106" s="43" t="s">
        <v>21487</v>
      </c>
      <c r="C5106" s="66" t="s">
        <v>4054</v>
      </c>
      <c r="D5106" s="66" t="s">
        <v>4052</v>
      </c>
      <c r="E5106" s="66" t="s">
        <v>24559</v>
      </c>
    </row>
    <row r="5107" spans="1:5" ht="45">
      <c r="A5107" s="66">
        <v>9830</v>
      </c>
      <c r="B5107" s="43" t="s">
        <v>21488</v>
      </c>
      <c r="C5107" s="66" t="s">
        <v>4054</v>
      </c>
      <c r="D5107" s="66" t="s">
        <v>4052</v>
      </c>
      <c r="E5107" s="66" t="s">
        <v>9810</v>
      </c>
    </row>
    <row r="5108" spans="1:5" ht="45">
      <c r="A5108" s="66">
        <v>9834</v>
      </c>
      <c r="B5108" s="43" t="s">
        <v>21489</v>
      </c>
      <c r="C5108" s="66" t="s">
        <v>4054</v>
      </c>
      <c r="D5108" s="66" t="s">
        <v>4052</v>
      </c>
      <c r="E5108" s="66" t="s">
        <v>30714</v>
      </c>
    </row>
    <row r="5109" spans="1:5" ht="30">
      <c r="A5109" s="66">
        <v>9863</v>
      </c>
      <c r="B5109" s="43" t="s">
        <v>21490</v>
      </c>
      <c r="C5109" s="66" t="s">
        <v>4054</v>
      </c>
      <c r="D5109" s="66" t="s">
        <v>2496</v>
      </c>
      <c r="E5109" s="66" t="s">
        <v>24110</v>
      </c>
    </row>
    <row r="5110" spans="1:5" ht="30">
      <c r="A5110" s="66">
        <v>9860</v>
      </c>
      <c r="B5110" s="43" t="s">
        <v>21491</v>
      </c>
      <c r="C5110" s="66" t="s">
        <v>4054</v>
      </c>
      <c r="D5110" s="66" t="s">
        <v>2496</v>
      </c>
      <c r="E5110" s="66" t="s">
        <v>23812</v>
      </c>
    </row>
    <row r="5111" spans="1:5" ht="30">
      <c r="A5111" s="66">
        <v>9862</v>
      </c>
      <c r="B5111" s="43" t="s">
        <v>21492</v>
      </c>
      <c r="C5111" s="66" t="s">
        <v>4054</v>
      </c>
      <c r="D5111" s="66" t="s">
        <v>2496</v>
      </c>
      <c r="E5111" s="66" t="s">
        <v>24111</v>
      </c>
    </row>
    <row r="5112" spans="1:5" ht="30">
      <c r="A5112" s="66">
        <v>9861</v>
      </c>
      <c r="B5112" s="43" t="s">
        <v>21493</v>
      </c>
      <c r="C5112" s="66" t="s">
        <v>4054</v>
      </c>
      <c r="D5112" s="66" t="s">
        <v>2496</v>
      </c>
      <c r="E5112" s="66" t="s">
        <v>22535</v>
      </c>
    </row>
    <row r="5113" spans="1:5" ht="30">
      <c r="A5113" s="66">
        <v>9856</v>
      </c>
      <c r="B5113" s="43" t="s">
        <v>21494</v>
      </c>
      <c r="C5113" s="66" t="s">
        <v>4054</v>
      </c>
      <c r="D5113" s="66" t="s">
        <v>2496</v>
      </c>
      <c r="E5113" s="66" t="s">
        <v>23601</v>
      </c>
    </row>
    <row r="5114" spans="1:5">
      <c r="A5114" s="66">
        <v>9866</v>
      </c>
      <c r="B5114" s="43" t="s">
        <v>21495</v>
      </c>
      <c r="C5114" s="66" t="s">
        <v>4054</v>
      </c>
      <c r="D5114" s="66" t="s">
        <v>2496</v>
      </c>
      <c r="E5114" s="66" t="s">
        <v>13823</v>
      </c>
    </row>
    <row r="5115" spans="1:5">
      <c r="A5115" s="66">
        <v>9857</v>
      </c>
      <c r="B5115" s="43" t="s">
        <v>21497</v>
      </c>
      <c r="C5115" s="66" t="s">
        <v>4054</v>
      </c>
      <c r="D5115" s="66" t="s">
        <v>2496</v>
      </c>
      <c r="E5115" s="66" t="s">
        <v>24112</v>
      </c>
    </row>
    <row r="5116" spans="1:5">
      <c r="A5116" s="66">
        <v>9864</v>
      </c>
      <c r="B5116" s="43" t="s">
        <v>21498</v>
      </c>
      <c r="C5116" s="66" t="s">
        <v>4054</v>
      </c>
      <c r="D5116" s="66" t="s">
        <v>2496</v>
      </c>
      <c r="E5116" s="66" t="s">
        <v>24113</v>
      </c>
    </row>
    <row r="5117" spans="1:5">
      <c r="A5117" s="66">
        <v>9865</v>
      </c>
      <c r="B5117" s="43" t="s">
        <v>21499</v>
      </c>
      <c r="C5117" s="66" t="s">
        <v>4054</v>
      </c>
      <c r="D5117" s="66" t="s">
        <v>2496</v>
      </c>
      <c r="E5117" s="66" t="s">
        <v>24114</v>
      </c>
    </row>
    <row r="5118" spans="1:5">
      <c r="A5118" s="66">
        <v>9858</v>
      </c>
      <c r="B5118" s="43" t="s">
        <v>21500</v>
      </c>
      <c r="C5118" s="66" t="s">
        <v>4054</v>
      </c>
      <c r="D5118" s="66" t="s">
        <v>2496</v>
      </c>
      <c r="E5118" s="66" t="s">
        <v>24115</v>
      </c>
    </row>
    <row r="5119" spans="1:5" ht="30">
      <c r="A5119" s="66">
        <v>9841</v>
      </c>
      <c r="B5119" s="43" t="s">
        <v>21501</v>
      </c>
      <c r="C5119" s="66" t="s">
        <v>4054</v>
      </c>
      <c r="D5119" s="66" t="s">
        <v>2496</v>
      </c>
      <c r="E5119" s="66" t="s">
        <v>30715</v>
      </c>
    </row>
    <row r="5120" spans="1:5" ht="30">
      <c r="A5120" s="66">
        <v>9840</v>
      </c>
      <c r="B5120" s="43" t="s">
        <v>21502</v>
      </c>
      <c r="C5120" s="66" t="s">
        <v>4054</v>
      </c>
      <c r="D5120" s="66" t="s">
        <v>2496</v>
      </c>
      <c r="E5120" s="66" t="s">
        <v>28200</v>
      </c>
    </row>
    <row r="5121" spans="1:5" ht="30">
      <c r="A5121" s="66">
        <v>20067</v>
      </c>
      <c r="B5121" s="43" t="s">
        <v>21503</v>
      </c>
      <c r="C5121" s="66" t="s">
        <v>4054</v>
      </c>
      <c r="D5121" s="66" t="s">
        <v>2496</v>
      </c>
      <c r="E5121" s="66" t="s">
        <v>10766</v>
      </c>
    </row>
    <row r="5122" spans="1:5" ht="30">
      <c r="A5122" s="66">
        <v>20068</v>
      </c>
      <c r="B5122" s="43" t="s">
        <v>21504</v>
      </c>
      <c r="C5122" s="66" t="s">
        <v>4054</v>
      </c>
      <c r="D5122" s="66" t="s">
        <v>2496</v>
      </c>
      <c r="E5122" s="66" t="s">
        <v>11404</v>
      </c>
    </row>
    <row r="5123" spans="1:5" ht="30">
      <c r="A5123" s="66">
        <v>9839</v>
      </c>
      <c r="B5123" s="43" t="s">
        <v>21505</v>
      </c>
      <c r="C5123" s="66" t="s">
        <v>4054</v>
      </c>
      <c r="D5123" s="66" t="s">
        <v>2496</v>
      </c>
      <c r="E5123" s="66" t="s">
        <v>12905</v>
      </c>
    </row>
    <row r="5124" spans="1:5" ht="30">
      <c r="A5124" s="66">
        <v>9870</v>
      </c>
      <c r="B5124" s="43" t="s">
        <v>21506</v>
      </c>
      <c r="C5124" s="66" t="s">
        <v>4054</v>
      </c>
      <c r="D5124" s="66" t="s">
        <v>2496</v>
      </c>
      <c r="E5124" s="66" t="s">
        <v>23666</v>
      </c>
    </row>
    <row r="5125" spans="1:5" ht="30">
      <c r="A5125" s="66">
        <v>9867</v>
      </c>
      <c r="B5125" s="43" t="s">
        <v>21507</v>
      </c>
      <c r="C5125" s="66" t="s">
        <v>4054</v>
      </c>
      <c r="D5125" s="66" t="s">
        <v>2496</v>
      </c>
      <c r="E5125" s="66" t="s">
        <v>10219</v>
      </c>
    </row>
    <row r="5126" spans="1:5" ht="30">
      <c r="A5126" s="66">
        <v>9868</v>
      </c>
      <c r="B5126" s="43" t="s">
        <v>21508</v>
      </c>
      <c r="C5126" s="66" t="s">
        <v>4054</v>
      </c>
      <c r="D5126" s="66" t="s">
        <v>4049</v>
      </c>
      <c r="E5126" s="66" t="s">
        <v>8461</v>
      </c>
    </row>
    <row r="5127" spans="1:5" ht="30">
      <c r="A5127" s="66">
        <v>9869</v>
      </c>
      <c r="B5127" s="43" t="s">
        <v>21509</v>
      </c>
      <c r="C5127" s="66" t="s">
        <v>4054</v>
      </c>
      <c r="D5127" s="66" t="s">
        <v>2496</v>
      </c>
      <c r="E5127" s="66" t="s">
        <v>22386</v>
      </c>
    </row>
    <row r="5128" spans="1:5" ht="30">
      <c r="A5128" s="66">
        <v>9874</v>
      </c>
      <c r="B5128" s="43" t="s">
        <v>21510</v>
      </c>
      <c r="C5128" s="66" t="s">
        <v>4054</v>
      </c>
      <c r="D5128" s="66" t="s">
        <v>2496</v>
      </c>
      <c r="E5128" s="66" t="s">
        <v>10814</v>
      </c>
    </row>
    <row r="5129" spans="1:5" ht="30">
      <c r="A5129" s="66">
        <v>9875</v>
      </c>
      <c r="B5129" s="43" t="s">
        <v>21511</v>
      </c>
      <c r="C5129" s="66" t="s">
        <v>4054</v>
      </c>
      <c r="D5129" s="66" t="s">
        <v>2496</v>
      </c>
      <c r="E5129" s="66" t="s">
        <v>9623</v>
      </c>
    </row>
    <row r="5130" spans="1:5" ht="30">
      <c r="A5130" s="66">
        <v>9873</v>
      </c>
      <c r="B5130" s="43" t="s">
        <v>21512</v>
      </c>
      <c r="C5130" s="66" t="s">
        <v>4054</v>
      </c>
      <c r="D5130" s="66" t="s">
        <v>2496</v>
      </c>
      <c r="E5130" s="66" t="s">
        <v>22613</v>
      </c>
    </row>
    <row r="5131" spans="1:5" ht="30">
      <c r="A5131" s="66">
        <v>9871</v>
      </c>
      <c r="B5131" s="43" t="s">
        <v>21513</v>
      </c>
      <c r="C5131" s="66" t="s">
        <v>4054</v>
      </c>
      <c r="D5131" s="66" t="s">
        <v>2496</v>
      </c>
      <c r="E5131" s="66" t="s">
        <v>23716</v>
      </c>
    </row>
    <row r="5132" spans="1:5" ht="30">
      <c r="A5132" s="66">
        <v>9872</v>
      </c>
      <c r="B5132" s="43" t="s">
        <v>21514</v>
      </c>
      <c r="C5132" s="66" t="s">
        <v>4054</v>
      </c>
      <c r="D5132" s="66" t="s">
        <v>2496</v>
      </c>
      <c r="E5132" s="66" t="s">
        <v>14488</v>
      </c>
    </row>
    <row r="5133" spans="1:5" ht="30">
      <c r="A5133" s="66">
        <v>7667</v>
      </c>
      <c r="B5133" s="43" t="s">
        <v>21515</v>
      </c>
      <c r="C5133" s="66" t="s">
        <v>4054</v>
      </c>
      <c r="D5133" s="66" t="s">
        <v>2496</v>
      </c>
      <c r="E5133" s="66" t="s">
        <v>30716</v>
      </c>
    </row>
    <row r="5134" spans="1:5" ht="30">
      <c r="A5134" s="66">
        <v>7660</v>
      </c>
      <c r="B5134" s="43" t="s">
        <v>21516</v>
      </c>
      <c r="C5134" s="66" t="s">
        <v>4054</v>
      </c>
      <c r="D5134" s="66" t="s">
        <v>2496</v>
      </c>
      <c r="E5134" s="66" t="s">
        <v>30717</v>
      </c>
    </row>
    <row r="5135" spans="1:5" ht="30">
      <c r="A5135" s="66">
        <v>7676</v>
      </c>
      <c r="B5135" s="43" t="s">
        <v>21517</v>
      </c>
      <c r="C5135" s="66" t="s">
        <v>4054</v>
      </c>
      <c r="D5135" s="66" t="s">
        <v>2496</v>
      </c>
      <c r="E5135" s="66" t="s">
        <v>30718</v>
      </c>
    </row>
    <row r="5136" spans="1:5" ht="30">
      <c r="A5136" s="66">
        <v>12426</v>
      </c>
      <c r="B5136" s="43" t="s">
        <v>21518</v>
      </c>
      <c r="C5136" s="66" t="s">
        <v>4050</v>
      </c>
      <c r="D5136" s="66" t="s">
        <v>2496</v>
      </c>
      <c r="E5136" s="66" t="s">
        <v>24117</v>
      </c>
    </row>
    <row r="5137" spans="1:5" ht="30">
      <c r="A5137" s="66">
        <v>12425</v>
      </c>
      <c r="B5137" s="43" t="s">
        <v>21519</v>
      </c>
      <c r="C5137" s="66" t="s">
        <v>4050</v>
      </c>
      <c r="D5137" s="66" t="s">
        <v>2496</v>
      </c>
      <c r="E5137" s="66" t="s">
        <v>25590</v>
      </c>
    </row>
    <row r="5138" spans="1:5" ht="30">
      <c r="A5138" s="66">
        <v>12427</v>
      </c>
      <c r="B5138" s="43" t="s">
        <v>21520</v>
      </c>
      <c r="C5138" s="66" t="s">
        <v>4050</v>
      </c>
      <c r="D5138" s="66" t="s">
        <v>2496</v>
      </c>
      <c r="E5138" s="66" t="s">
        <v>30719</v>
      </c>
    </row>
    <row r="5139" spans="1:5" ht="30">
      <c r="A5139" s="66">
        <v>12428</v>
      </c>
      <c r="B5139" s="43" t="s">
        <v>21521</v>
      </c>
      <c r="C5139" s="66" t="s">
        <v>4050</v>
      </c>
      <c r="D5139" s="66" t="s">
        <v>2496</v>
      </c>
      <c r="E5139" s="66" t="s">
        <v>24603</v>
      </c>
    </row>
    <row r="5140" spans="1:5" ht="30">
      <c r="A5140" s="66">
        <v>12430</v>
      </c>
      <c r="B5140" s="43" t="s">
        <v>21522</v>
      </c>
      <c r="C5140" s="66" t="s">
        <v>4050</v>
      </c>
      <c r="D5140" s="66" t="s">
        <v>2496</v>
      </c>
      <c r="E5140" s="66" t="s">
        <v>30720</v>
      </c>
    </row>
    <row r="5141" spans="1:5" ht="30">
      <c r="A5141" s="66">
        <v>12429</v>
      </c>
      <c r="B5141" s="43" t="s">
        <v>21523</v>
      </c>
      <c r="C5141" s="66" t="s">
        <v>4050</v>
      </c>
      <c r="D5141" s="66" t="s">
        <v>2496</v>
      </c>
      <c r="E5141" s="66" t="s">
        <v>30721</v>
      </c>
    </row>
    <row r="5142" spans="1:5" ht="30">
      <c r="A5142" s="66">
        <v>12431</v>
      </c>
      <c r="B5142" s="43" t="s">
        <v>21524</v>
      </c>
      <c r="C5142" s="66" t="s">
        <v>4050</v>
      </c>
      <c r="D5142" s="66" t="s">
        <v>2496</v>
      </c>
      <c r="E5142" s="66" t="s">
        <v>30722</v>
      </c>
    </row>
    <row r="5143" spans="1:5" ht="30">
      <c r="A5143" s="66">
        <v>12432</v>
      </c>
      <c r="B5143" s="43" t="s">
        <v>21525</v>
      </c>
      <c r="C5143" s="66" t="s">
        <v>4050</v>
      </c>
      <c r="D5143" s="66" t="s">
        <v>2496</v>
      </c>
      <c r="E5143" s="66" t="s">
        <v>30723</v>
      </c>
    </row>
    <row r="5144" spans="1:5" ht="30">
      <c r="A5144" s="66">
        <v>12434</v>
      </c>
      <c r="B5144" s="43" t="s">
        <v>21526</v>
      </c>
      <c r="C5144" s="66" t="s">
        <v>4050</v>
      </c>
      <c r="D5144" s="66" t="s">
        <v>2496</v>
      </c>
      <c r="E5144" s="66" t="s">
        <v>22582</v>
      </c>
    </row>
    <row r="5145" spans="1:5" ht="30">
      <c r="A5145" s="66">
        <v>12433</v>
      </c>
      <c r="B5145" s="43" t="s">
        <v>21527</v>
      </c>
      <c r="C5145" s="66" t="s">
        <v>4050</v>
      </c>
      <c r="D5145" s="66" t="s">
        <v>2496</v>
      </c>
      <c r="E5145" s="66" t="s">
        <v>28143</v>
      </c>
    </row>
    <row r="5146" spans="1:5" ht="30">
      <c r="A5146" s="66">
        <v>12435</v>
      </c>
      <c r="B5146" s="43" t="s">
        <v>21528</v>
      </c>
      <c r="C5146" s="66" t="s">
        <v>4050</v>
      </c>
      <c r="D5146" s="66" t="s">
        <v>2496</v>
      </c>
      <c r="E5146" s="66" t="s">
        <v>30724</v>
      </c>
    </row>
    <row r="5147" spans="1:5" ht="30">
      <c r="A5147" s="66">
        <v>12437</v>
      </c>
      <c r="B5147" s="43" t="s">
        <v>21529</v>
      </c>
      <c r="C5147" s="66" t="s">
        <v>4050</v>
      </c>
      <c r="D5147" s="66" t="s">
        <v>2496</v>
      </c>
      <c r="E5147" s="66" t="s">
        <v>30725</v>
      </c>
    </row>
    <row r="5148" spans="1:5" ht="30">
      <c r="A5148" s="66">
        <v>12439</v>
      </c>
      <c r="B5148" s="43" t="s">
        <v>21530</v>
      </c>
      <c r="C5148" s="66" t="s">
        <v>4050</v>
      </c>
      <c r="D5148" s="66" t="s">
        <v>2496</v>
      </c>
      <c r="E5148" s="66" t="s">
        <v>30726</v>
      </c>
    </row>
    <row r="5149" spans="1:5" ht="30">
      <c r="A5149" s="66">
        <v>12438</v>
      </c>
      <c r="B5149" s="43" t="s">
        <v>21531</v>
      </c>
      <c r="C5149" s="66" t="s">
        <v>4050</v>
      </c>
      <c r="D5149" s="66" t="s">
        <v>2496</v>
      </c>
      <c r="E5149" s="66" t="s">
        <v>30727</v>
      </c>
    </row>
    <row r="5150" spans="1:5" ht="30">
      <c r="A5150" s="66">
        <v>12436</v>
      </c>
      <c r="B5150" s="43" t="s">
        <v>21532</v>
      </c>
      <c r="C5150" s="66" t="s">
        <v>4050</v>
      </c>
      <c r="D5150" s="66" t="s">
        <v>2496</v>
      </c>
      <c r="E5150" s="66" t="s">
        <v>30728</v>
      </c>
    </row>
    <row r="5151" spans="1:5" ht="30">
      <c r="A5151" s="66">
        <v>36357</v>
      </c>
      <c r="B5151" s="43" t="s">
        <v>21533</v>
      </c>
      <c r="C5151" s="66" t="s">
        <v>4050</v>
      </c>
      <c r="D5151" s="66" t="s">
        <v>4052</v>
      </c>
      <c r="E5151" s="66" t="s">
        <v>30729</v>
      </c>
    </row>
    <row r="5152" spans="1:5" ht="30">
      <c r="A5152" s="66">
        <v>12424</v>
      </c>
      <c r="B5152" s="43" t="s">
        <v>21534</v>
      </c>
      <c r="C5152" s="66" t="s">
        <v>4050</v>
      </c>
      <c r="D5152" s="66" t="s">
        <v>2496</v>
      </c>
      <c r="E5152" s="66" t="s">
        <v>30730</v>
      </c>
    </row>
    <row r="5153" spans="1:5" ht="30">
      <c r="A5153" s="66">
        <v>12440</v>
      </c>
      <c r="B5153" s="43" t="s">
        <v>21535</v>
      </c>
      <c r="C5153" s="66" t="s">
        <v>4050</v>
      </c>
      <c r="D5153" s="66" t="s">
        <v>2496</v>
      </c>
      <c r="E5153" s="66" t="s">
        <v>24459</v>
      </c>
    </row>
    <row r="5154" spans="1:5" ht="30">
      <c r="A5154" s="66">
        <v>9884</v>
      </c>
      <c r="B5154" s="43" t="s">
        <v>21536</v>
      </c>
      <c r="C5154" s="66" t="s">
        <v>4050</v>
      </c>
      <c r="D5154" s="66" t="s">
        <v>2496</v>
      </c>
      <c r="E5154" s="66" t="s">
        <v>30731</v>
      </c>
    </row>
    <row r="5155" spans="1:5" ht="30">
      <c r="A5155" s="66">
        <v>9888</v>
      </c>
      <c r="B5155" s="43" t="s">
        <v>21537</v>
      </c>
      <c r="C5155" s="66" t="s">
        <v>4050</v>
      </c>
      <c r="D5155" s="66" t="s">
        <v>2496</v>
      </c>
      <c r="E5155" s="66" t="s">
        <v>22764</v>
      </c>
    </row>
    <row r="5156" spans="1:5" ht="30">
      <c r="A5156" s="66">
        <v>9883</v>
      </c>
      <c r="B5156" s="43" t="s">
        <v>21538</v>
      </c>
      <c r="C5156" s="66" t="s">
        <v>4050</v>
      </c>
      <c r="D5156" s="66" t="s">
        <v>2496</v>
      </c>
      <c r="E5156" s="66" t="s">
        <v>23625</v>
      </c>
    </row>
    <row r="5157" spans="1:5" ht="30">
      <c r="A5157" s="66">
        <v>9886</v>
      </c>
      <c r="B5157" s="43" t="s">
        <v>21539</v>
      </c>
      <c r="C5157" s="66" t="s">
        <v>4050</v>
      </c>
      <c r="D5157" s="66" t="s">
        <v>2496</v>
      </c>
      <c r="E5157" s="66" t="s">
        <v>24868</v>
      </c>
    </row>
    <row r="5158" spans="1:5" ht="30">
      <c r="A5158" s="66">
        <v>9889</v>
      </c>
      <c r="B5158" s="43" t="s">
        <v>21540</v>
      </c>
      <c r="C5158" s="66" t="s">
        <v>4050</v>
      </c>
      <c r="D5158" s="66" t="s">
        <v>2496</v>
      </c>
      <c r="E5158" s="66" t="s">
        <v>30732</v>
      </c>
    </row>
    <row r="5159" spans="1:5" ht="30">
      <c r="A5159" s="66">
        <v>9887</v>
      </c>
      <c r="B5159" s="43" t="s">
        <v>21541</v>
      </c>
      <c r="C5159" s="66" t="s">
        <v>4050</v>
      </c>
      <c r="D5159" s="66" t="s">
        <v>2496</v>
      </c>
      <c r="E5159" s="66" t="s">
        <v>30733</v>
      </c>
    </row>
    <row r="5160" spans="1:5" ht="30">
      <c r="A5160" s="66">
        <v>9885</v>
      </c>
      <c r="B5160" s="43" t="s">
        <v>21542</v>
      </c>
      <c r="C5160" s="66" t="s">
        <v>4050</v>
      </c>
      <c r="D5160" s="66" t="s">
        <v>2496</v>
      </c>
      <c r="E5160" s="66" t="s">
        <v>24716</v>
      </c>
    </row>
    <row r="5161" spans="1:5" ht="30">
      <c r="A5161" s="66">
        <v>9890</v>
      </c>
      <c r="B5161" s="43" t="s">
        <v>21543</v>
      </c>
      <c r="C5161" s="66" t="s">
        <v>4050</v>
      </c>
      <c r="D5161" s="66" t="s">
        <v>2496</v>
      </c>
      <c r="E5161" s="66" t="s">
        <v>30734</v>
      </c>
    </row>
    <row r="5162" spans="1:5" ht="30">
      <c r="A5162" s="66">
        <v>9891</v>
      </c>
      <c r="B5162" s="43" t="s">
        <v>21544</v>
      </c>
      <c r="C5162" s="66" t="s">
        <v>4050</v>
      </c>
      <c r="D5162" s="66" t="s">
        <v>2496</v>
      </c>
      <c r="E5162" s="66" t="s">
        <v>30735</v>
      </c>
    </row>
    <row r="5163" spans="1:5" ht="45">
      <c r="A5163" s="66">
        <v>39292</v>
      </c>
      <c r="B5163" s="43" t="s">
        <v>21545</v>
      </c>
      <c r="C5163" s="66" t="s">
        <v>4050</v>
      </c>
      <c r="D5163" s="66" t="s">
        <v>4052</v>
      </c>
      <c r="E5163" s="66" t="s">
        <v>22445</v>
      </c>
    </row>
    <row r="5164" spans="1:5" ht="45">
      <c r="A5164" s="66">
        <v>39293</v>
      </c>
      <c r="B5164" s="43" t="s">
        <v>21546</v>
      </c>
      <c r="C5164" s="66" t="s">
        <v>4050</v>
      </c>
      <c r="D5164" s="66" t="s">
        <v>4052</v>
      </c>
      <c r="E5164" s="66" t="s">
        <v>25274</v>
      </c>
    </row>
    <row r="5165" spans="1:5" ht="45">
      <c r="A5165" s="66">
        <v>39294</v>
      </c>
      <c r="B5165" s="43" t="s">
        <v>21547</v>
      </c>
      <c r="C5165" s="66" t="s">
        <v>4050</v>
      </c>
      <c r="D5165" s="66" t="s">
        <v>4052</v>
      </c>
      <c r="E5165" s="66" t="s">
        <v>25274</v>
      </c>
    </row>
    <row r="5166" spans="1:5" ht="45">
      <c r="A5166" s="66">
        <v>39295</v>
      </c>
      <c r="B5166" s="43" t="s">
        <v>21548</v>
      </c>
      <c r="C5166" s="66" t="s">
        <v>4050</v>
      </c>
      <c r="D5166" s="66" t="s">
        <v>4052</v>
      </c>
      <c r="E5166" s="66" t="s">
        <v>24911</v>
      </c>
    </row>
    <row r="5167" spans="1:5" ht="30">
      <c r="A5167" s="66">
        <v>36313</v>
      </c>
      <c r="B5167" s="43" t="s">
        <v>21549</v>
      </c>
      <c r="C5167" s="66" t="s">
        <v>4050</v>
      </c>
      <c r="D5167" s="66" t="s">
        <v>4052</v>
      </c>
      <c r="E5167" s="66" t="s">
        <v>24733</v>
      </c>
    </row>
    <row r="5168" spans="1:5" ht="30">
      <c r="A5168" s="66">
        <v>36316</v>
      </c>
      <c r="B5168" s="43" t="s">
        <v>21550</v>
      </c>
      <c r="C5168" s="66" t="s">
        <v>4050</v>
      </c>
      <c r="D5168" s="66" t="s">
        <v>4052</v>
      </c>
      <c r="E5168" s="66" t="s">
        <v>24418</v>
      </c>
    </row>
    <row r="5169" spans="1:5" ht="30">
      <c r="A5169" s="66">
        <v>64</v>
      </c>
      <c r="B5169" s="43" t="s">
        <v>21551</v>
      </c>
      <c r="C5169" s="66" t="s">
        <v>4050</v>
      </c>
      <c r="D5169" s="66" t="s">
        <v>4052</v>
      </c>
      <c r="E5169" s="66" t="s">
        <v>8597</v>
      </c>
    </row>
    <row r="5170" spans="1:5" ht="30">
      <c r="A5170" s="66">
        <v>37423</v>
      </c>
      <c r="B5170" s="43" t="s">
        <v>21552</v>
      </c>
      <c r="C5170" s="66" t="s">
        <v>4050</v>
      </c>
      <c r="D5170" s="66" t="s">
        <v>4052</v>
      </c>
      <c r="E5170" s="66" t="s">
        <v>9960</v>
      </c>
    </row>
    <row r="5171" spans="1:5" ht="30">
      <c r="A5171" s="66">
        <v>39296</v>
      </c>
      <c r="B5171" s="43" t="s">
        <v>21553</v>
      </c>
      <c r="C5171" s="66" t="s">
        <v>4050</v>
      </c>
      <c r="D5171" s="66" t="s">
        <v>4052</v>
      </c>
      <c r="E5171" s="66" t="s">
        <v>26721</v>
      </c>
    </row>
    <row r="5172" spans="1:5" ht="30">
      <c r="A5172" s="66">
        <v>39297</v>
      </c>
      <c r="B5172" s="43" t="s">
        <v>21554</v>
      </c>
      <c r="C5172" s="66" t="s">
        <v>4050</v>
      </c>
      <c r="D5172" s="66" t="s">
        <v>4052</v>
      </c>
      <c r="E5172" s="66" t="s">
        <v>22629</v>
      </c>
    </row>
    <row r="5173" spans="1:5" ht="30">
      <c r="A5173" s="66">
        <v>39298</v>
      </c>
      <c r="B5173" s="43" t="s">
        <v>21555</v>
      </c>
      <c r="C5173" s="66" t="s">
        <v>4050</v>
      </c>
      <c r="D5173" s="66" t="s">
        <v>4052</v>
      </c>
      <c r="E5173" s="66" t="s">
        <v>12759</v>
      </c>
    </row>
    <row r="5174" spans="1:5" ht="30">
      <c r="A5174" s="66">
        <v>39299</v>
      </c>
      <c r="B5174" s="43" t="s">
        <v>21556</v>
      </c>
      <c r="C5174" s="66" t="s">
        <v>4050</v>
      </c>
      <c r="D5174" s="66" t="s">
        <v>4052</v>
      </c>
      <c r="E5174" s="66" t="s">
        <v>24632</v>
      </c>
    </row>
    <row r="5175" spans="1:5" ht="30">
      <c r="A5175" s="66">
        <v>9892</v>
      </c>
      <c r="B5175" s="43" t="s">
        <v>21557</v>
      </c>
      <c r="C5175" s="66" t="s">
        <v>4050</v>
      </c>
      <c r="D5175" s="66" t="s">
        <v>2496</v>
      </c>
      <c r="E5175" s="66" t="s">
        <v>17107</v>
      </c>
    </row>
    <row r="5176" spans="1:5" ht="30">
      <c r="A5176" s="66">
        <v>9893</v>
      </c>
      <c r="B5176" s="43" t="s">
        <v>21558</v>
      </c>
      <c r="C5176" s="66" t="s">
        <v>4050</v>
      </c>
      <c r="D5176" s="66" t="s">
        <v>2496</v>
      </c>
      <c r="E5176" s="66" t="s">
        <v>14982</v>
      </c>
    </row>
    <row r="5177" spans="1:5" ht="30">
      <c r="A5177" s="66">
        <v>9901</v>
      </c>
      <c r="B5177" s="43" t="s">
        <v>21559</v>
      </c>
      <c r="C5177" s="66" t="s">
        <v>4050</v>
      </c>
      <c r="D5177" s="66" t="s">
        <v>2496</v>
      </c>
      <c r="E5177" s="66" t="s">
        <v>14043</v>
      </c>
    </row>
    <row r="5178" spans="1:5" ht="30">
      <c r="A5178" s="66">
        <v>9896</v>
      </c>
      <c r="B5178" s="43" t="s">
        <v>21560</v>
      </c>
      <c r="C5178" s="66" t="s">
        <v>4050</v>
      </c>
      <c r="D5178" s="66" t="s">
        <v>2496</v>
      </c>
      <c r="E5178" s="66" t="s">
        <v>22508</v>
      </c>
    </row>
    <row r="5179" spans="1:5" ht="30">
      <c r="A5179" s="66">
        <v>9900</v>
      </c>
      <c r="B5179" s="43" t="s">
        <v>21561</v>
      </c>
      <c r="C5179" s="66" t="s">
        <v>4050</v>
      </c>
      <c r="D5179" s="66" t="s">
        <v>2496</v>
      </c>
      <c r="E5179" s="66" t="s">
        <v>14000</v>
      </c>
    </row>
    <row r="5180" spans="1:5" ht="30">
      <c r="A5180" s="66">
        <v>9898</v>
      </c>
      <c r="B5180" s="43" t="s">
        <v>21562</v>
      </c>
      <c r="C5180" s="66" t="s">
        <v>4050</v>
      </c>
      <c r="D5180" s="66" t="s">
        <v>2496</v>
      </c>
      <c r="E5180" s="66" t="s">
        <v>22366</v>
      </c>
    </row>
    <row r="5181" spans="1:5" ht="30">
      <c r="A5181" s="66">
        <v>9899</v>
      </c>
      <c r="B5181" s="43" t="s">
        <v>21563</v>
      </c>
      <c r="C5181" s="66" t="s">
        <v>4050</v>
      </c>
      <c r="D5181" s="66" t="s">
        <v>2496</v>
      </c>
      <c r="E5181" s="66" t="s">
        <v>9960</v>
      </c>
    </row>
    <row r="5182" spans="1:5" ht="30">
      <c r="A5182" s="66">
        <v>9902</v>
      </c>
      <c r="B5182" s="43" t="s">
        <v>21564</v>
      </c>
      <c r="C5182" s="66" t="s">
        <v>4050</v>
      </c>
      <c r="D5182" s="66" t="s">
        <v>2496</v>
      </c>
      <c r="E5182" s="66" t="s">
        <v>24119</v>
      </c>
    </row>
    <row r="5183" spans="1:5" ht="30">
      <c r="A5183" s="66">
        <v>9908</v>
      </c>
      <c r="B5183" s="43" t="s">
        <v>21565</v>
      </c>
      <c r="C5183" s="66" t="s">
        <v>4050</v>
      </c>
      <c r="D5183" s="66" t="s">
        <v>2496</v>
      </c>
      <c r="E5183" s="66" t="s">
        <v>24120</v>
      </c>
    </row>
    <row r="5184" spans="1:5" ht="30">
      <c r="A5184" s="66">
        <v>9905</v>
      </c>
      <c r="B5184" s="43" t="s">
        <v>21566</v>
      </c>
      <c r="C5184" s="66" t="s">
        <v>4050</v>
      </c>
      <c r="D5184" s="66" t="s">
        <v>2496</v>
      </c>
      <c r="E5184" s="66" t="s">
        <v>10862</v>
      </c>
    </row>
    <row r="5185" spans="1:5" ht="30">
      <c r="A5185" s="66">
        <v>9906</v>
      </c>
      <c r="B5185" s="43" t="s">
        <v>21567</v>
      </c>
      <c r="C5185" s="66" t="s">
        <v>4050</v>
      </c>
      <c r="D5185" s="66" t="s">
        <v>2496</v>
      </c>
      <c r="E5185" s="66" t="s">
        <v>12261</v>
      </c>
    </row>
    <row r="5186" spans="1:5" ht="30">
      <c r="A5186" s="66">
        <v>9895</v>
      </c>
      <c r="B5186" s="43" t="s">
        <v>21568</v>
      </c>
      <c r="C5186" s="66" t="s">
        <v>4050</v>
      </c>
      <c r="D5186" s="66" t="s">
        <v>2496</v>
      </c>
      <c r="E5186" s="66" t="s">
        <v>8292</v>
      </c>
    </row>
    <row r="5187" spans="1:5" ht="30">
      <c r="A5187" s="66">
        <v>9894</v>
      </c>
      <c r="B5187" s="43" t="s">
        <v>21569</v>
      </c>
      <c r="C5187" s="66" t="s">
        <v>4050</v>
      </c>
      <c r="D5187" s="66" t="s">
        <v>2496</v>
      </c>
      <c r="E5187" s="66" t="s">
        <v>22649</v>
      </c>
    </row>
    <row r="5188" spans="1:5" ht="30">
      <c r="A5188" s="66">
        <v>9897</v>
      </c>
      <c r="B5188" s="43" t="s">
        <v>21570</v>
      </c>
      <c r="C5188" s="66" t="s">
        <v>4050</v>
      </c>
      <c r="D5188" s="66" t="s">
        <v>2496</v>
      </c>
      <c r="E5188" s="66" t="s">
        <v>23675</v>
      </c>
    </row>
    <row r="5189" spans="1:5" ht="30">
      <c r="A5189" s="66">
        <v>9910</v>
      </c>
      <c r="B5189" s="43" t="s">
        <v>21571</v>
      </c>
      <c r="C5189" s="66" t="s">
        <v>4050</v>
      </c>
      <c r="D5189" s="66" t="s">
        <v>2496</v>
      </c>
      <c r="E5189" s="66" t="s">
        <v>22741</v>
      </c>
    </row>
    <row r="5190" spans="1:5" ht="30">
      <c r="A5190" s="66">
        <v>9909</v>
      </c>
      <c r="B5190" s="43" t="s">
        <v>21572</v>
      </c>
      <c r="C5190" s="66" t="s">
        <v>4050</v>
      </c>
      <c r="D5190" s="66" t="s">
        <v>2496</v>
      </c>
      <c r="E5190" s="66" t="s">
        <v>24121</v>
      </c>
    </row>
    <row r="5191" spans="1:5" ht="30">
      <c r="A5191" s="66">
        <v>9907</v>
      </c>
      <c r="B5191" s="43" t="s">
        <v>21573</v>
      </c>
      <c r="C5191" s="66" t="s">
        <v>4050</v>
      </c>
      <c r="D5191" s="66" t="s">
        <v>2496</v>
      </c>
      <c r="E5191" s="66" t="s">
        <v>24122</v>
      </c>
    </row>
    <row r="5192" spans="1:5" ht="60">
      <c r="A5192" s="66">
        <v>20973</v>
      </c>
      <c r="B5192" s="43" t="s">
        <v>21574</v>
      </c>
      <c r="C5192" s="66" t="s">
        <v>4050</v>
      </c>
      <c r="D5192" s="66" t="s">
        <v>2496</v>
      </c>
      <c r="E5192" s="66" t="s">
        <v>30736</v>
      </c>
    </row>
    <row r="5193" spans="1:5" ht="60">
      <c r="A5193" s="66">
        <v>20974</v>
      </c>
      <c r="B5193" s="43" t="s">
        <v>21575</v>
      </c>
      <c r="C5193" s="66" t="s">
        <v>4050</v>
      </c>
      <c r="D5193" s="66" t="s">
        <v>2496</v>
      </c>
      <c r="E5193" s="66" t="s">
        <v>30737</v>
      </c>
    </row>
    <row r="5194" spans="1:5" ht="30">
      <c r="A5194" s="66">
        <v>37989</v>
      </c>
      <c r="B5194" s="43" t="s">
        <v>21576</v>
      </c>
      <c r="C5194" s="66" t="s">
        <v>4050</v>
      </c>
      <c r="D5194" s="66" t="s">
        <v>2496</v>
      </c>
      <c r="E5194" s="66" t="s">
        <v>8311</v>
      </c>
    </row>
    <row r="5195" spans="1:5" ht="30">
      <c r="A5195" s="66">
        <v>37990</v>
      </c>
      <c r="B5195" s="43" t="s">
        <v>21577</v>
      </c>
      <c r="C5195" s="66" t="s">
        <v>4050</v>
      </c>
      <c r="D5195" s="66" t="s">
        <v>2496</v>
      </c>
      <c r="E5195" s="66" t="s">
        <v>30738</v>
      </c>
    </row>
    <row r="5196" spans="1:5" ht="30">
      <c r="A5196" s="66">
        <v>37991</v>
      </c>
      <c r="B5196" s="43" t="s">
        <v>21578</v>
      </c>
      <c r="C5196" s="66" t="s">
        <v>4050</v>
      </c>
      <c r="D5196" s="66" t="s">
        <v>2496</v>
      </c>
      <c r="E5196" s="66" t="s">
        <v>10186</v>
      </c>
    </row>
    <row r="5197" spans="1:5" ht="30">
      <c r="A5197" s="66">
        <v>37992</v>
      </c>
      <c r="B5197" s="43" t="s">
        <v>21579</v>
      </c>
      <c r="C5197" s="66" t="s">
        <v>4050</v>
      </c>
      <c r="D5197" s="66" t="s">
        <v>2496</v>
      </c>
      <c r="E5197" s="66" t="s">
        <v>26929</v>
      </c>
    </row>
    <row r="5198" spans="1:5" ht="30">
      <c r="A5198" s="66">
        <v>37993</v>
      </c>
      <c r="B5198" s="43" t="s">
        <v>21580</v>
      </c>
      <c r="C5198" s="66" t="s">
        <v>4050</v>
      </c>
      <c r="D5198" s="66" t="s">
        <v>2496</v>
      </c>
      <c r="E5198" s="66" t="s">
        <v>22424</v>
      </c>
    </row>
    <row r="5199" spans="1:5" ht="30">
      <c r="A5199" s="66">
        <v>37994</v>
      </c>
      <c r="B5199" s="43" t="s">
        <v>21581</v>
      </c>
      <c r="C5199" s="66" t="s">
        <v>4050</v>
      </c>
      <c r="D5199" s="66" t="s">
        <v>2496</v>
      </c>
      <c r="E5199" s="66" t="s">
        <v>30739</v>
      </c>
    </row>
    <row r="5200" spans="1:5" ht="30">
      <c r="A5200" s="66">
        <v>37995</v>
      </c>
      <c r="B5200" s="43" t="s">
        <v>21582</v>
      </c>
      <c r="C5200" s="66" t="s">
        <v>4050</v>
      </c>
      <c r="D5200" s="66" t="s">
        <v>2496</v>
      </c>
      <c r="E5200" s="66" t="s">
        <v>29702</v>
      </c>
    </row>
    <row r="5201" spans="1:5" ht="30">
      <c r="A5201" s="66">
        <v>37996</v>
      </c>
      <c r="B5201" s="43" t="s">
        <v>21583</v>
      </c>
      <c r="C5201" s="66" t="s">
        <v>4050</v>
      </c>
      <c r="D5201" s="66" t="s">
        <v>2496</v>
      </c>
      <c r="E5201" s="66" t="s">
        <v>30740</v>
      </c>
    </row>
    <row r="5202" spans="1:5" ht="30">
      <c r="A5202" s="66">
        <v>13883</v>
      </c>
      <c r="B5202" s="43" t="s">
        <v>21584</v>
      </c>
      <c r="C5202" s="66" t="s">
        <v>4050</v>
      </c>
      <c r="D5202" s="66" t="s">
        <v>4052</v>
      </c>
      <c r="E5202" s="66" t="s">
        <v>30741</v>
      </c>
    </row>
    <row r="5203" spans="1:5" ht="30">
      <c r="A5203" s="66">
        <v>38604</v>
      </c>
      <c r="B5203" s="43" t="s">
        <v>21585</v>
      </c>
      <c r="C5203" s="66" t="s">
        <v>4050</v>
      </c>
      <c r="D5203" s="66" t="s">
        <v>4052</v>
      </c>
      <c r="E5203" s="66" t="s">
        <v>30742</v>
      </c>
    </row>
    <row r="5204" spans="1:5" ht="60">
      <c r="A5204" s="66">
        <v>10601</v>
      </c>
      <c r="B5204" s="43" t="s">
        <v>21586</v>
      </c>
      <c r="C5204" s="66" t="s">
        <v>4050</v>
      </c>
      <c r="D5204" s="66" t="s">
        <v>4052</v>
      </c>
      <c r="E5204" s="66" t="s">
        <v>30743</v>
      </c>
    </row>
    <row r="5205" spans="1:5" ht="45">
      <c r="A5205" s="66">
        <v>26034</v>
      </c>
      <c r="B5205" s="43" t="s">
        <v>21587</v>
      </c>
      <c r="C5205" s="66" t="s">
        <v>4050</v>
      </c>
      <c r="D5205" s="66" t="s">
        <v>4052</v>
      </c>
      <c r="E5205" s="66" t="s">
        <v>30744</v>
      </c>
    </row>
    <row r="5206" spans="1:5" ht="30">
      <c r="A5206" s="66">
        <v>13894</v>
      </c>
      <c r="B5206" s="43" t="s">
        <v>21588</v>
      </c>
      <c r="C5206" s="66" t="s">
        <v>4050</v>
      </c>
      <c r="D5206" s="66" t="s">
        <v>4052</v>
      </c>
      <c r="E5206" s="66" t="s">
        <v>13884</v>
      </c>
    </row>
    <row r="5207" spans="1:5" ht="30">
      <c r="A5207" s="66">
        <v>13895</v>
      </c>
      <c r="B5207" s="43" t="s">
        <v>21589</v>
      </c>
      <c r="C5207" s="66" t="s">
        <v>4050</v>
      </c>
      <c r="D5207" s="66" t="s">
        <v>4052</v>
      </c>
      <c r="E5207" s="66" t="s">
        <v>13885</v>
      </c>
    </row>
    <row r="5208" spans="1:5" ht="30">
      <c r="A5208" s="66">
        <v>13892</v>
      </c>
      <c r="B5208" s="43" t="s">
        <v>21590</v>
      </c>
      <c r="C5208" s="66" t="s">
        <v>4050</v>
      </c>
      <c r="D5208" s="66" t="s">
        <v>4052</v>
      </c>
      <c r="E5208" s="66" t="s">
        <v>13886</v>
      </c>
    </row>
    <row r="5209" spans="1:5" ht="30">
      <c r="A5209" s="66">
        <v>9914</v>
      </c>
      <c r="B5209" s="43" t="s">
        <v>21591</v>
      </c>
      <c r="C5209" s="66" t="s">
        <v>4050</v>
      </c>
      <c r="D5209" s="66" t="s">
        <v>4052</v>
      </c>
      <c r="E5209" s="66" t="s">
        <v>13887</v>
      </c>
    </row>
    <row r="5210" spans="1:5" ht="75">
      <c r="A5210" s="66">
        <v>36485</v>
      </c>
      <c r="B5210" s="43" t="s">
        <v>21592</v>
      </c>
      <c r="C5210" s="66" t="s">
        <v>4050</v>
      </c>
      <c r="D5210" s="66" t="s">
        <v>4052</v>
      </c>
      <c r="E5210" s="66" t="s">
        <v>22867</v>
      </c>
    </row>
    <row r="5211" spans="1:5" ht="45">
      <c r="A5211" s="66">
        <v>9912</v>
      </c>
      <c r="B5211" s="43" t="s">
        <v>21593</v>
      </c>
      <c r="C5211" s="66" t="s">
        <v>4050</v>
      </c>
      <c r="D5211" s="66" t="s">
        <v>4052</v>
      </c>
      <c r="E5211" s="66" t="s">
        <v>30745</v>
      </c>
    </row>
    <row r="5212" spans="1:5" ht="45">
      <c r="A5212" s="66">
        <v>9921</v>
      </c>
      <c r="B5212" s="43" t="s">
        <v>21594</v>
      </c>
      <c r="C5212" s="66" t="s">
        <v>4050</v>
      </c>
      <c r="D5212" s="66" t="s">
        <v>4052</v>
      </c>
      <c r="E5212" s="66" t="s">
        <v>30746</v>
      </c>
    </row>
    <row r="5213" spans="1:5" ht="45">
      <c r="A5213" s="66">
        <v>21112</v>
      </c>
      <c r="B5213" s="43" t="s">
        <v>21595</v>
      </c>
      <c r="C5213" s="66" t="s">
        <v>4050</v>
      </c>
      <c r="D5213" s="66" t="s">
        <v>2496</v>
      </c>
      <c r="E5213" s="66" t="s">
        <v>30747</v>
      </c>
    </row>
    <row r="5214" spans="1:5" ht="30">
      <c r="A5214" s="66">
        <v>10228</v>
      </c>
      <c r="B5214" s="43" t="s">
        <v>21596</v>
      </c>
      <c r="C5214" s="66" t="s">
        <v>4050</v>
      </c>
      <c r="D5214" s="66" t="s">
        <v>4049</v>
      </c>
      <c r="E5214" s="66" t="s">
        <v>30748</v>
      </c>
    </row>
    <row r="5215" spans="1:5" ht="30">
      <c r="A5215" s="66">
        <v>11781</v>
      </c>
      <c r="B5215" s="43" t="s">
        <v>21597</v>
      </c>
      <c r="C5215" s="66" t="s">
        <v>4050</v>
      </c>
      <c r="D5215" s="66" t="s">
        <v>2496</v>
      </c>
      <c r="E5215" s="66" t="s">
        <v>30749</v>
      </c>
    </row>
    <row r="5216" spans="1:5" ht="30">
      <c r="A5216" s="66">
        <v>11746</v>
      </c>
      <c r="B5216" s="43" t="s">
        <v>21598</v>
      </c>
      <c r="C5216" s="66" t="s">
        <v>4050</v>
      </c>
      <c r="D5216" s="66" t="s">
        <v>2496</v>
      </c>
      <c r="E5216" s="66" t="s">
        <v>30750</v>
      </c>
    </row>
    <row r="5217" spans="1:5" ht="30">
      <c r="A5217" s="66">
        <v>11751</v>
      </c>
      <c r="B5217" s="43" t="s">
        <v>21599</v>
      </c>
      <c r="C5217" s="66" t="s">
        <v>4050</v>
      </c>
      <c r="D5217" s="66" t="s">
        <v>2496</v>
      </c>
      <c r="E5217" s="66" t="s">
        <v>30751</v>
      </c>
    </row>
    <row r="5218" spans="1:5" ht="30">
      <c r="A5218" s="66">
        <v>11750</v>
      </c>
      <c r="B5218" s="43" t="s">
        <v>21600</v>
      </c>
      <c r="C5218" s="66" t="s">
        <v>4050</v>
      </c>
      <c r="D5218" s="66" t="s">
        <v>2496</v>
      </c>
      <c r="E5218" s="66" t="s">
        <v>24541</v>
      </c>
    </row>
    <row r="5219" spans="1:5" ht="30">
      <c r="A5219" s="66">
        <v>11748</v>
      </c>
      <c r="B5219" s="43" t="s">
        <v>21601</v>
      </c>
      <c r="C5219" s="66" t="s">
        <v>4050</v>
      </c>
      <c r="D5219" s="66" t="s">
        <v>2496</v>
      </c>
      <c r="E5219" s="66" t="s">
        <v>23719</v>
      </c>
    </row>
    <row r="5220" spans="1:5" ht="30">
      <c r="A5220" s="66">
        <v>11747</v>
      </c>
      <c r="B5220" s="43" t="s">
        <v>21602</v>
      </c>
      <c r="C5220" s="66" t="s">
        <v>4050</v>
      </c>
      <c r="D5220" s="66" t="s">
        <v>2496</v>
      </c>
      <c r="E5220" s="66" t="s">
        <v>30752</v>
      </c>
    </row>
    <row r="5221" spans="1:5" ht="30">
      <c r="A5221" s="66">
        <v>11749</v>
      </c>
      <c r="B5221" s="43" t="s">
        <v>21603</v>
      </c>
      <c r="C5221" s="66" t="s">
        <v>4050</v>
      </c>
      <c r="D5221" s="66" t="s">
        <v>2496</v>
      </c>
      <c r="E5221" s="66" t="s">
        <v>30753</v>
      </c>
    </row>
    <row r="5222" spans="1:5" ht="45">
      <c r="A5222" s="66">
        <v>10236</v>
      </c>
      <c r="B5222" s="43" t="s">
        <v>21604</v>
      </c>
      <c r="C5222" s="66" t="s">
        <v>4050</v>
      </c>
      <c r="D5222" s="66" t="s">
        <v>2496</v>
      </c>
      <c r="E5222" s="66" t="s">
        <v>24580</v>
      </c>
    </row>
    <row r="5223" spans="1:5" ht="45">
      <c r="A5223" s="66">
        <v>10233</v>
      </c>
      <c r="B5223" s="43" t="s">
        <v>21605</v>
      </c>
      <c r="C5223" s="66" t="s">
        <v>4050</v>
      </c>
      <c r="D5223" s="66" t="s">
        <v>2496</v>
      </c>
      <c r="E5223" s="66" t="s">
        <v>30754</v>
      </c>
    </row>
    <row r="5224" spans="1:5" ht="45">
      <c r="A5224" s="66">
        <v>10234</v>
      </c>
      <c r="B5224" s="43" t="s">
        <v>21606</v>
      </c>
      <c r="C5224" s="66" t="s">
        <v>4050</v>
      </c>
      <c r="D5224" s="66" t="s">
        <v>2496</v>
      </c>
      <c r="E5224" s="66" t="s">
        <v>25182</v>
      </c>
    </row>
    <row r="5225" spans="1:5" ht="45">
      <c r="A5225" s="66">
        <v>10231</v>
      </c>
      <c r="B5225" s="43" t="s">
        <v>21607</v>
      </c>
      <c r="C5225" s="66" t="s">
        <v>4050</v>
      </c>
      <c r="D5225" s="66" t="s">
        <v>2496</v>
      </c>
      <c r="E5225" s="66" t="s">
        <v>30755</v>
      </c>
    </row>
    <row r="5226" spans="1:5" ht="45">
      <c r="A5226" s="66">
        <v>10232</v>
      </c>
      <c r="B5226" s="43" t="s">
        <v>21608</v>
      </c>
      <c r="C5226" s="66" t="s">
        <v>4050</v>
      </c>
      <c r="D5226" s="66" t="s">
        <v>2496</v>
      </c>
      <c r="E5226" s="66" t="s">
        <v>30202</v>
      </c>
    </row>
    <row r="5227" spans="1:5" ht="45">
      <c r="A5227" s="66">
        <v>10229</v>
      </c>
      <c r="B5227" s="43" t="s">
        <v>21609</v>
      </c>
      <c r="C5227" s="66" t="s">
        <v>4050</v>
      </c>
      <c r="D5227" s="66" t="s">
        <v>4049</v>
      </c>
      <c r="E5227" s="66" t="s">
        <v>30756</v>
      </c>
    </row>
    <row r="5228" spans="1:5" ht="45">
      <c r="A5228" s="66">
        <v>10235</v>
      </c>
      <c r="B5228" s="43" t="s">
        <v>21610</v>
      </c>
      <c r="C5228" s="66" t="s">
        <v>4050</v>
      </c>
      <c r="D5228" s="66" t="s">
        <v>2496</v>
      </c>
      <c r="E5228" s="66" t="s">
        <v>30757</v>
      </c>
    </row>
    <row r="5229" spans="1:5" ht="45">
      <c r="A5229" s="66">
        <v>10230</v>
      </c>
      <c r="B5229" s="43" t="s">
        <v>21611</v>
      </c>
      <c r="C5229" s="66" t="s">
        <v>4050</v>
      </c>
      <c r="D5229" s="66" t="s">
        <v>2496</v>
      </c>
      <c r="E5229" s="66" t="s">
        <v>30758</v>
      </c>
    </row>
    <row r="5230" spans="1:5" ht="60">
      <c r="A5230" s="66">
        <v>10409</v>
      </c>
      <c r="B5230" s="43" t="s">
        <v>21612</v>
      </c>
      <c r="C5230" s="66" t="s">
        <v>4050</v>
      </c>
      <c r="D5230" s="66" t="s">
        <v>2496</v>
      </c>
      <c r="E5230" s="66" t="s">
        <v>30759</v>
      </c>
    </row>
    <row r="5231" spans="1:5" ht="60">
      <c r="A5231" s="66">
        <v>10411</v>
      </c>
      <c r="B5231" s="43" t="s">
        <v>21613</v>
      </c>
      <c r="C5231" s="66" t="s">
        <v>4050</v>
      </c>
      <c r="D5231" s="66" t="s">
        <v>2496</v>
      </c>
      <c r="E5231" s="66" t="s">
        <v>30760</v>
      </c>
    </row>
    <row r="5232" spans="1:5" ht="60">
      <c r="A5232" s="66">
        <v>10404</v>
      </c>
      <c r="B5232" s="43" t="s">
        <v>21614</v>
      </c>
      <c r="C5232" s="66" t="s">
        <v>4050</v>
      </c>
      <c r="D5232" s="66" t="s">
        <v>2496</v>
      </c>
      <c r="E5232" s="66" t="s">
        <v>24797</v>
      </c>
    </row>
    <row r="5233" spans="1:5" ht="60">
      <c r="A5233" s="66">
        <v>10410</v>
      </c>
      <c r="B5233" s="43" t="s">
        <v>21615</v>
      </c>
      <c r="C5233" s="66" t="s">
        <v>4050</v>
      </c>
      <c r="D5233" s="66" t="s">
        <v>2496</v>
      </c>
      <c r="E5233" s="66" t="s">
        <v>30761</v>
      </c>
    </row>
    <row r="5234" spans="1:5" ht="60">
      <c r="A5234" s="66">
        <v>10405</v>
      </c>
      <c r="B5234" s="43" t="s">
        <v>21616</v>
      </c>
      <c r="C5234" s="66" t="s">
        <v>4050</v>
      </c>
      <c r="D5234" s="66" t="s">
        <v>2496</v>
      </c>
      <c r="E5234" s="66" t="s">
        <v>30762</v>
      </c>
    </row>
    <row r="5235" spans="1:5" ht="60">
      <c r="A5235" s="66">
        <v>10408</v>
      </c>
      <c r="B5235" s="43" t="s">
        <v>21617</v>
      </c>
      <c r="C5235" s="66" t="s">
        <v>4050</v>
      </c>
      <c r="D5235" s="66" t="s">
        <v>2496</v>
      </c>
      <c r="E5235" s="66" t="s">
        <v>25337</v>
      </c>
    </row>
    <row r="5236" spans="1:5" ht="60">
      <c r="A5236" s="66">
        <v>10412</v>
      </c>
      <c r="B5236" s="43" t="s">
        <v>21618</v>
      </c>
      <c r="C5236" s="66" t="s">
        <v>4050</v>
      </c>
      <c r="D5236" s="66" t="s">
        <v>2496</v>
      </c>
      <c r="E5236" s="66" t="s">
        <v>30763</v>
      </c>
    </row>
    <row r="5237" spans="1:5" ht="60">
      <c r="A5237" s="66">
        <v>10406</v>
      </c>
      <c r="B5237" s="43" t="s">
        <v>21619</v>
      </c>
      <c r="C5237" s="66" t="s">
        <v>4050</v>
      </c>
      <c r="D5237" s="66" t="s">
        <v>2496</v>
      </c>
      <c r="E5237" s="66" t="s">
        <v>30764</v>
      </c>
    </row>
    <row r="5238" spans="1:5" ht="60">
      <c r="A5238" s="66">
        <v>10407</v>
      </c>
      <c r="B5238" s="43" t="s">
        <v>21620</v>
      </c>
      <c r="C5238" s="66" t="s">
        <v>4050</v>
      </c>
      <c r="D5238" s="66" t="s">
        <v>2496</v>
      </c>
      <c r="E5238" s="66" t="s">
        <v>30765</v>
      </c>
    </row>
    <row r="5239" spans="1:5" ht="45">
      <c r="A5239" s="66">
        <v>10416</v>
      </c>
      <c r="B5239" s="43" t="s">
        <v>21621</v>
      </c>
      <c r="C5239" s="66" t="s">
        <v>4050</v>
      </c>
      <c r="D5239" s="66" t="s">
        <v>2496</v>
      </c>
      <c r="E5239" s="66" t="s">
        <v>30766</v>
      </c>
    </row>
    <row r="5240" spans="1:5" ht="45">
      <c r="A5240" s="66">
        <v>10419</v>
      </c>
      <c r="B5240" s="43" t="s">
        <v>21622</v>
      </c>
      <c r="C5240" s="66" t="s">
        <v>4050</v>
      </c>
      <c r="D5240" s="66" t="s">
        <v>2496</v>
      </c>
      <c r="E5240" s="66" t="s">
        <v>30275</v>
      </c>
    </row>
    <row r="5241" spans="1:5" ht="45">
      <c r="A5241" s="66">
        <v>21092</v>
      </c>
      <c r="B5241" s="43" t="s">
        <v>21623</v>
      </c>
      <c r="C5241" s="66" t="s">
        <v>4050</v>
      </c>
      <c r="D5241" s="66" t="s">
        <v>2496</v>
      </c>
      <c r="E5241" s="66" t="s">
        <v>30767</v>
      </c>
    </row>
    <row r="5242" spans="1:5" ht="45">
      <c r="A5242" s="66">
        <v>10418</v>
      </c>
      <c r="B5242" s="43" t="s">
        <v>21624</v>
      </c>
      <c r="C5242" s="66" t="s">
        <v>4050</v>
      </c>
      <c r="D5242" s="66" t="s">
        <v>2496</v>
      </c>
      <c r="E5242" s="66" t="s">
        <v>30768</v>
      </c>
    </row>
    <row r="5243" spans="1:5" ht="45">
      <c r="A5243" s="66">
        <v>12657</v>
      </c>
      <c r="B5243" s="43" t="s">
        <v>21625</v>
      </c>
      <c r="C5243" s="66" t="s">
        <v>4050</v>
      </c>
      <c r="D5243" s="66" t="s">
        <v>2496</v>
      </c>
      <c r="E5243" s="66" t="s">
        <v>30769</v>
      </c>
    </row>
    <row r="5244" spans="1:5" ht="45">
      <c r="A5244" s="66">
        <v>10417</v>
      </c>
      <c r="B5244" s="43" t="s">
        <v>21626</v>
      </c>
      <c r="C5244" s="66" t="s">
        <v>4050</v>
      </c>
      <c r="D5244" s="66" t="s">
        <v>2496</v>
      </c>
      <c r="E5244" s="66" t="s">
        <v>30770</v>
      </c>
    </row>
    <row r="5245" spans="1:5" ht="45">
      <c r="A5245" s="66">
        <v>10413</v>
      </c>
      <c r="B5245" s="43" t="s">
        <v>21627</v>
      </c>
      <c r="C5245" s="66" t="s">
        <v>4050</v>
      </c>
      <c r="D5245" s="66" t="s">
        <v>2496</v>
      </c>
      <c r="E5245" s="66" t="s">
        <v>27784</v>
      </c>
    </row>
    <row r="5246" spans="1:5" ht="45">
      <c r="A5246" s="66">
        <v>10414</v>
      </c>
      <c r="B5246" s="43" t="s">
        <v>21628</v>
      </c>
      <c r="C5246" s="66" t="s">
        <v>4050</v>
      </c>
      <c r="D5246" s="66" t="s">
        <v>2496</v>
      </c>
      <c r="E5246" s="66" t="s">
        <v>30771</v>
      </c>
    </row>
    <row r="5247" spans="1:5" ht="45">
      <c r="A5247" s="66">
        <v>10415</v>
      </c>
      <c r="B5247" s="43" t="s">
        <v>21629</v>
      </c>
      <c r="C5247" s="66" t="s">
        <v>4050</v>
      </c>
      <c r="D5247" s="66" t="s">
        <v>2496</v>
      </c>
      <c r="E5247" s="66" t="s">
        <v>30772</v>
      </c>
    </row>
    <row r="5248" spans="1:5" ht="30">
      <c r="A5248" s="66">
        <v>38643</v>
      </c>
      <c r="B5248" s="43" t="s">
        <v>21630</v>
      </c>
      <c r="C5248" s="66" t="s">
        <v>4050</v>
      </c>
      <c r="D5248" s="66" t="s">
        <v>2496</v>
      </c>
      <c r="E5248" s="66" t="s">
        <v>24878</v>
      </c>
    </row>
    <row r="5249" spans="1:5" ht="30">
      <c r="A5249" s="66">
        <v>6157</v>
      </c>
      <c r="B5249" s="43" t="s">
        <v>21631</v>
      </c>
      <c r="C5249" s="66" t="s">
        <v>4050</v>
      </c>
      <c r="D5249" s="66" t="s">
        <v>2496</v>
      </c>
      <c r="E5249" s="66" t="s">
        <v>22176</v>
      </c>
    </row>
    <row r="5250" spans="1:5" ht="30">
      <c r="A5250" s="66">
        <v>37588</v>
      </c>
      <c r="B5250" s="43" t="s">
        <v>21632</v>
      </c>
      <c r="C5250" s="66" t="s">
        <v>4050</v>
      </c>
      <c r="D5250" s="66" t="s">
        <v>2496</v>
      </c>
      <c r="E5250" s="66" t="s">
        <v>23593</v>
      </c>
    </row>
    <row r="5251" spans="1:5" ht="30">
      <c r="A5251" s="66">
        <v>6152</v>
      </c>
      <c r="B5251" s="43" t="s">
        <v>21633</v>
      </c>
      <c r="C5251" s="66" t="s">
        <v>4050</v>
      </c>
      <c r="D5251" s="66" t="s">
        <v>2496</v>
      </c>
      <c r="E5251" s="66" t="s">
        <v>13698</v>
      </c>
    </row>
    <row r="5252" spans="1:5" ht="30">
      <c r="A5252" s="66">
        <v>6158</v>
      </c>
      <c r="B5252" s="43" t="s">
        <v>21634</v>
      </c>
      <c r="C5252" s="66" t="s">
        <v>4050</v>
      </c>
      <c r="D5252" s="66" t="s">
        <v>2496</v>
      </c>
      <c r="E5252" s="66" t="s">
        <v>8156</v>
      </c>
    </row>
    <row r="5253" spans="1:5" ht="45">
      <c r="A5253" s="66">
        <v>6153</v>
      </c>
      <c r="B5253" s="43" t="s">
        <v>21635</v>
      </c>
      <c r="C5253" s="66" t="s">
        <v>4050</v>
      </c>
      <c r="D5253" s="66" t="s">
        <v>2496</v>
      </c>
      <c r="E5253" s="66" t="s">
        <v>22169</v>
      </c>
    </row>
    <row r="5254" spans="1:5" ht="45">
      <c r="A5254" s="66">
        <v>6156</v>
      </c>
      <c r="B5254" s="43" t="s">
        <v>21636</v>
      </c>
      <c r="C5254" s="66" t="s">
        <v>4050</v>
      </c>
      <c r="D5254" s="66" t="s">
        <v>2496</v>
      </c>
      <c r="E5254" s="66" t="s">
        <v>12668</v>
      </c>
    </row>
    <row r="5255" spans="1:5" ht="30">
      <c r="A5255" s="66">
        <v>6154</v>
      </c>
      <c r="B5255" s="43" t="s">
        <v>21637</v>
      </c>
      <c r="C5255" s="66" t="s">
        <v>4050</v>
      </c>
      <c r="D5255" s="66" t="s">
        <v>2496</v>
      </c>
      <c r="E5255" s="66" t="s">
        <v>8322</v>
      </c>
    </row>
    <row r="5256" spans="1:5" ht="45">
      <c r="A5256" s="66">
        <v>6155</v>
      </c>
      <c r="B5256" s="43" t="s">
        <v>21638</v>
      </c>
      <c r="C5256" s="66" t="s">
        <v>4050</v>
      </c>
      <c r="D5256" s="66" t="s">
        <v>2496</v>
      </c>
      <c r="E5256" s="66" t="s">
        <v>10180</v>
      </c>
    </row>
    <row r="5257" spans="1:5" ht="30">
      <c r="A5257" s="66">
        <v>3115</v>
      </c>
      <c r="B5257" s="43" t="s">
        <v>21639</v>
      </c>
      <c r="C5257" s="66" t="s">
        <v>4050</v>
      </c>
      <c r="D5257" s="66" t="s">
        <v>2496</v>
      </c>
      <c r="E5257" s="66" t="s">
        <v>23867</v>
      </c>
    </row>
    <row r="5258" spans="1:5" ht="30">
      <c r="A5258" s="66">
        <v>3116</v>
      </c>
      <c r="B5258" s="43" t="s">
        <v>21640</v>
      </c>
      <c r="C5258" s="66" t="s">
        <v>4050</v>
      </c>
      <c r="D5258" s="66" t="s">
        <v>2496</v>
      </c>
      <c r="E5258" s="66" t="s">
        <v>19773</v>
      </c>
    </row>
    <row r="5259" spans="1:5" ht="30">
      <c r="A5259" s="66">
        <v>38166</v>
      </c>
      <c r="B5259" s="43" t="s">
        <v>21641</v>
      </c>
      <c r="C5259" s="66" t="s">
        <v>4050</v>
      </c>
      <c r="D5259" s="66" t="s">
        <v>2496</v>
      </c>
      <c r="E5259" s="66" t="s">
        <v>30431</v>
      </c>
    </row>
    <row r="5260" spans="1:5" ht="30">
      <c r="A5260" s="66">
        <v>38108</v>
      </c>
      <c r="B5260" s="43" t="s">
        <v>21642</v>
      </c>
      <c r="C5260" s="66" t="s">
        <v>4050</v>
      </c>
      <c r="D5260" s="66" t="s">
        <v>2496</v>
      </c>
      <c r="E5260" s="66" t="s">
        <v>23676</v>
      </c>
    </row>
    <row r="5261" spans="1:5" ht="60">
      <c r="A5261" s="66">
        <v>38087</v>
      </c>
      <c r="B5261" s="43" t="s">
        <v>21643</v>
      </c>
      <c r="C5261" s="66" t="s">
        <v>4050</v>
      </c>
      <c r="D5261" s="66" t="s">
        <v>2496</v>
      </c>
      <c r="E5261" s="66" t="s">
        <v>24573</v>
      </c>
    </row>
    <row r="5262" spans="1:5" ht="30">
      <c r="A5262" s="66">
        <v>38109</v>
      </c>
      <c r="B5262" s="43" t="s">
        <v>21644</v>
      </c>
      <c r="C5262" s="66" t="s">
        <v>4050</v>
      </c>
      <c r="D5262" s="66" t="s">
        <v>2496</v>
      </c>
      <c r="E5262" s="66" t="s">
        <v>28130</v>
      </c>
    </row>
    <row r="5263" spans="1:5" ht="60">
      <c r="A5263" s="66">
        <v>38088</v>
      </c>
      <c r="B5263" s="43" t="s">
        <v>21646</v>
      </c>
      <c r="C5263" s="66" t="s">
        <v>4050</v>
      </c>
      <c r="D5263" s="66" t="s">
        <v>2496</v>
      </c>
      <c r="E5263" s="66" t="s">
        <v>30773</v>
      </c>
    </row>
    <row r="5264" spans="1:5" ht="30">
      <c r="A5264" s="66">
        <v>38110</v>
      </c>
      <c r="B5264" s="43" t="s">
        <v>21647</v>
      </c>
      <c r="C5264" s="66" t="s">
        <v>4050</v>
      </c>
      <c r="D5264" s="66" t="s">
        <v>2496</v>
      </c>
      <c r="E5264" s="66" t="s">
        <v>23381</v>
      </c>
    </row>
    <row r="5265" spans="1:5" ht="75">
      <c r="A5265" s="66">
        <v>38089</v>
      </c>
      <c r="B5265" s="43" t="s">
        <v>21648</v>
      </c>
      <c r="C5265" s="66" t="s">
        <v>4050</v>
      </c>
      <c r="D5265" s="66" t="s">
        <v>2496</v>
      </c>
      <c r="E5265" s="66" t="s">
        <v>30774</v>
      </c>
    </row>
    <row r="5266" spans="1:5" ht="30">
      <c r="A5266" s="66">
        <v>38111</v>
      </c>
      <c r="B5266" s="43" t="s">
        <v>21650</v>
      </c>
      <c r="C5266" s="66" t="s">
        <v>4050</v>
      </c>
      <c r="D5266" s="66" t="s">
        <v>2496</v>
      </c>
      <c r="E5266" s="66" t="s">
        <v>24644</v>
      </c>
    </row>
    <row r="5267" spans="1:5" ht="75">
      <c r="A5267" s="66">
        <v>38090</v>
      </c>
      <c r="B5267" s="43" t="s">
        <v>21651</v>
      </c>
      <c r="C5267" s="66" t="s">
        <v>4050</v>
      </c>
      <c r="D5267" s="66" t="s">
        <v>2496</v>
      </c>
      <c r="E5267" s="66" t="s">
        <v>30775</v>
      </c>
    </row>
    <row r="5268" spans="1:5" ht="30">
      <c r="A5268" s="66">
        <v>11786</v>
      </c>
      <c r="B5268" s="43" t="s">
        <v>21652</v>
      </c>
      <c r="C5268" s="66" t="s">
        <v>4050</v>
      </c>
      <c r="D5268" s="66" t="s">
        <v>2496</v>
      </c>
      <c r="E5268" s="66" t="s">
        <v>30776</v>
      </c>
    </row>
    <row r="5269" spans="1:5" ht="45">
      <c r="A5269" s="66">
        <v>13726</v>
      </c>
      <c r="B5269" s="43" t="s">
        <v>21653</v>
      </c>
      <c r="C5269" s="66" t="s">
        <v>4050</v>
      </c>
      <c r="D5269" s="66" t="s">
        <v>4052</v>
      </c>
      <c r="E5269" s="66" t="s">
        <v>30777</v>
      </c>
    </row>
    <row r="5270" spans="1:5">
      <c r="A5270" s="66">
        <v>38400</v>
      </c>
      <c r="B5270" s="43" t="s">
        <v>21654</v>
      </c>
      <c r="C5270" s="66" t="s">
        <v>4050</v>
      </c>
      <c r="D5270" s="66" t="s">
        <v>2496</v>
      </c>
      <c r="E5270" s="66" t="s">
        <v>14139</v>
      </c>
    </row>
    <row r="5271" spans="1:5" ht="45">
      <c r="A5271" s="66">
        <v>12627</v>
      </c>
      <c r="B5271" s="43" t="s">
        <v>21655</v>
      </c>
      <c r="C5271" s="66" t="s">
        <v>4050</v>
      </c>
      <c r="D5271" s="66" t="s">
        <v>4052</v>
      </c>
      <c r="E5271" s="66" t="s">
        <v>8454</v>
      </c>
    </row>
    <row r="5272" spans="1:5" ht="30">
      <c r="A5272" s="66">
        <v>6138</v>
      </c>
      <c r="B5272" s="43" t="s">
        <v>21656</v>
      </c>
      <c r="C5272" s="66" t="s">
        <v>4050</v>
      </c>
      <c r="D5272" s="66" t="s">
        <v>2496</v>
      </c>
      <c r="E5272" s="66" t="s">
        <v>8153</v>
      </c>
    </row>
    <row r="5273" spans="1:5" ht="30">
      <c r="A5273" s="66">
        <v>39996</v>
      </c>
      <c r="B5273" s="43" t="s">
        <v>21657</v>
      </c>
      <c r="C5273" s="66" t="s">
        <v>4054</v>
      </c>
      <c r="D5273" s="66" t="s">
        <v>2496</v>
      </c>
      <c r="E5273" s="66" t="s">
        <v>8076</v>
      </c>
    </row>
    <row r="5274" spans="1:5" ht="45">
      <c r="A5274" s="66">
        <v>10478</v>
      </c>
      <c r="B5274" s="43" t="s">
        <v>21658</v>
      </c>
      <c r="C5274" s="66" t="s">
        <v>4056</v>
      </c>
      <c r="D5274" s="66" t="s">
        <v>2496</v>
      </c>
      <c r="E5274" s="66" t="s">
        <v>29512</v>
      </c>
    </row>
    <row r="5275" spans="1:5" ht="45">
      <c r="A5275" s="66">
        <v>40514</v>
      </c>
      <c r="B5275" s="43" t="s">
        <v>21659</v>
      </c>
      <c r="C5275" s="66" t="s">
        <v>4056</v>
      </c>
      <c r="D5275" s="66" t="s">
        <v>4049</v>
      </c>
      <c r="E5275" s="66" t="s">
        <v>23759</v>
      </c>
    </row>
    <row r="5276" spans="1:5" ht="30">
      <c r="A5276" s="66">
        <v>10475</v>
      </c>
      <c r="B5276" s="43" t="s">
        <v>21660</v>
      </c>
      <c r="C5276" s="66" t="s">
        <v>4056</v>
      </c>
      <c r="D5276" s="66" t="s">
        <v>2496</v>
      </c>
      <c r="E5276" s="66" t="s">
        <v>24583</v>
      </c>
    </row>
    <row r="5277" spans="1:5" ht="45">
      <c r="A5277" s="66">
        <v>10481</v>
      </c>
      <c r="B5277" s="43" t="s">
        <v>21662</v>
      </c>
      <c r="C5277" s="66" t="s">
        <v>4056</v>
      </c>
      <c r="D5277" s="66" t="s">
        <v>2496</v>
      </c>
      <c r="E5277" s="66" t="s">
        <v>22174</v>
      </c>
    </row>
    <row r="5278" spans="1:5" ht="30">
      <c r="A5278" s="66">
        <v>4031</v>
      </c>
      <c r="B5278" s="43" t="s">
        <v>21663</v>
      </c>
      <c r="C5278" s="66" t="s">
        <v>4051</v>
      </c>
      <c r="D5278" s="66" t="s">
        <v>2496</v>
      </c>
      <c r="E5278" s="66" t="s">
        <v>24784</v>
      </c>
    </row>
    <row r="5279" spans="1:5">
      <c r="A5279" s="66">
        <v>4030</v>
      </c>
      <c r="B5279" s="43" t="s">
        <v>21664</v>
      </c>
      <c r="C5279" s="66" t="s">
        <v>4051</v>
      </c>
      <c r="D5279" s="66" t="s">
        <v>2496</v>
      </c>
      <c r="E5279" s="66" t="s">
        <v>8900</v>
      </c>
    </row>
    <row r="5280" spans="1:5" ht="30">
      <c r="A5280" s="66">
        <v>39399</v>
      </c>
      <c r="B5280" s="43" t="s">
        <v>21665</v>
      </c>
      <c r="C5280" s="66" t="s">
        <v>4050</v>
      </c>
      <c r="D5280" s="66" t="s">
        <v>2496</v>
      </c>
      <c r="E5280" s="66" t="s">
        <v>30778</v>
      </c>
    </row>
    <row r="5281" spans="1:5" ht="30">
      <c r="A5281" s="66">
        <v>39400</v>
      </c>
      <c r="B5281" s="43" t="s">
        <v>21666</v>
      </c>
      <c r="C5281" s="66" t="s">
        <v>4050</v>
      </c>
      <c r="D5281" s="66" t="s">
        <v>2496</v>
      </c>
      <c r="E5281" s="66" t="s">
        <v>30779</v>
      </c>
    </row>
    <row r="5282" spans="1:5" ht="30">
      <c r="A5282" s="66">
        <v>39401</v>
      </c>
      <c r="B5282" s="43" t="s">
        <v>21667</v>
      </c>
      <c r="C5282" s="66" t="s">
        <v>4050</v>
      </c>
      <c r="D5282" s="66" t="s">
        <v>2496</v>
      </c>
      <c r="E5282" s="66" t="s">
        <v>30780</v>
      </c>
    </row>
    <row r="5283" spans="1:5" ht="45">
      <c r="A5283" s="66">
        <v>11652</v>
      </c>
      <c r="B5283" s="43" t="s">
        <v>21668</v>
      </c>
      <c r="C5283" s="66" t="s">
        <v>4050</v>
      </c>
      <c r="D5283" s="66" t="s">
        <v>4049</v>
      </c>
      <c r="E5283" s="66" t="s">
        <v>30781</v>
      </c>
    </row>
    <row r="5284" spans="1:5" ht="15" customHeight="1">
      <c r="A5284" s="376">
        <v>13896</v>
      </c>
      <c r="B5284" s="331" t="s">
        <v>21669</v>
      </c>
      <c r="C5284" s="66" t="s">
        <v>4050</v>
      </c>
      <c r="D5284" s="66" t="s">
        <v>2496</v>
      </c>
      <c r="E5284" s="66" t="s">
        <v>30782</v>
      </c>
    </row>
    <row r="5285" spans="1:5" ht="15" customHeight="1">
      <c r="A5285" s="376">
        <v>13475</v>
      </c>
      <c r="B5285" s="331" t="s">
        <v>21670</v>
      </c>
      <c r="C5285" s="66" t="s">
        <v>4050</v>
      </c>
      <c r="D5285" s="66" t="s">
        <v>2496</v>
      </c>
      <c r="E5285" s="66" t="s">
        <v>30783</v>
      </c>
    </row>
    <row r="5286" spans="1:5" ht="15" customHeight="1">
      <c r="A5286" s="376">
        <v>25971</v>
      </c>
      <c r="B5286" s="331" t="s">
        <v>21671</v>
      </c>
      <c r="C5286" s="66" t="s">
        <v>4050</v>
      </c>
      <c r="D5286" s="66" t="s">
        <v>4052</v>
      </c>
      <c r="E5286" s="66" t="s">
        <v>30784</v>
      </c>
    </row>
    <row r="5287" spans="1:5" ht="15" customHeight="1">
      <c r="A5287" s="376">
        <v>25970</v>
      </c>
      <c r="B5287" s="331" t="s">
        <v>21672</v>
      </c>
      <c r="C5287" s="66" t="s">
        <v>4050</v>
      </c>
      <c r="D5287" s="66" t="s">
        <v>4052</v>
      </c>
      <c r="E5287" s="66" t="s">
        <v>30785</v>
      </c>
    </row>
    <row r="5288" spans="1:5" ht="15" customHeight="1">
      <c r="A5288" s="376">
        <v>13476</v>
      </c>
      <c r="B5288" s="331" t="s">
        <v>21673</v>
      </c>
      <c r="C5288" s="66" t="s">
        <v>4050</v>
      </c>
      <c r="D5288" s="66" t="s">
        <v>4052</v>
      </c>
      <c r="E5288" s="66" t="s">
        <v>30786</v>
      </c>
    </row>
    <row r="5289" spans="1:5" ht="15" customHeight="1">
      <c r="A5289" s="376">
        <v>10488</v>
      </c>
      <c r="B5289" s="331" t="s">
        <v>21674</v>
      </c>
      <c r="C5289" s="66" t="s">
        <v>4050</v>
      </c>
      <c r="D5289" s="66" t="s">
        <v>4052</v>
      </c>
      <c r="E5289" s="66" t="s">
        <v>30787</v>
      </c>
    </row>
    <row r="5290" spans="1:5" ht="15" customHeight="1">
      <c r="A5290" s="376">
        <v>13606</v>
      </c>
      <c r="B5290" s="331" t="s">
        <v>21675</v>
      </c>
      <c r="C5290" s="66" t="s">
        <v>4050</v>
      </c>
      <c r="D5290" s="66" t="s">
        <v>4052</v>
      </c>
      <c r="E5290" s="66" t="s">
        <v>30788</v>
      </c>
    </row>
    <row r="5291" spans="1:5" ht="15" customHeight="1">
      <c r="A5291" s="376">
        <v>10489</v>
      </c>
      <c r="B5291" s="331" t="s">
        <v>21676</v>
      </c>
      <c r="C5291" s="66" t="s">
        <v>4048</v>
      </c>
      <c r="D5291" s="66" t="s">
        <v>2496</v>
      </c>
      <c r="E5291" s="66" t="s">
        <v>22175</v>
      </c>
    </row>
    <row r="5292" spans="1:5" ht="15" customHeight="1">
      <c r="A5292" s="376">
        <v>41073</v>
      </c>
      <c r="B5292" s="331" t="s">
        <v>21677</v>
      </c>
      <c r="C5292" s="66" t="s">
        <v>4059</v>
      </c>
      <c r="D5292" s="66" t="s">
        <v>2496</v>
      </c>
      <c r="E5292" s="66" t="s">
        <v>30789</v>
      </c>
    </row>
    <row r="5293" spans="1:5" ht="15" customHeight="1">
      <c r="A5293" s="376">
        <v>34391</v>
      </c>
      <c r="B5293" s="331" t="s">
        <v>21678</v>
      </c>
      <c r="C5293" s="66" t="s">
        <v>4051</v>
      </c>
      <c r="D5293" s="66" t="s">
        <v>2496</v>
      </c>
      <c r="E5293" s="66" t="s">
        <v>30790</v>
      </c>
    </row>
    <row r="5294" spans="1:5" ht="15" customHeight="1">
      <c r="A5294" s="376">
        <v>10496</v>
      </c>
      <c r="B5294" s="331" t="s">
        <v>21679</v>
      </c>
      <c r="C5294" s="66" t="s">
        <v>4051</v>
      </c>
      <c r="D5294" s="66" t="s">
        <v>2496</v>
      </c>
      <c r="E5294" s="66" t="s">
        <v>30791</v>
      </c>
    </row>
    <row r="5295" spans="1:5" ht="15" customHeight="1">
      <c r="A5295" s="376">
        <v>10497</v>
      </c>
      <c r="B5295" s="331" t="s">
        <v>21680</v>
      </c>
      <c r="C5295" s="66" t="s">
        <v>4051</v>
      </c>
      <c r="D5295" s="66" t="s">
        <v>2496</v>
      </c>
      <c r="E5295" s="66" t="s">
        <v>30792</v>
      </c>
    </row>
    <row r="5296" spans="1:5" ht="15" customHeight="1">
      <c r="A5296" s="376">
        <v>10504</v>
      </c>
      <c r="B5296" s="331" t="s">
        <v>21681</v>
      </c>
      <c r="C5296" s="66" t="s">
        <v>4051</v>
      </c>
      <c r="D5296" s="66" t="s">
        <v>2496</v>
      </c>
      <c r="E5296" s="66" t="s">
        <v>30793</v>
      </c>
    </row>
    <row r="5297" spans="1:5" ht="15" customHeight="1">
      <c r="A5297" s="376">
        <v>34390</v>
      </c>
      <c r="B5297" s="331" t="s">
        <v>21682</v>
      </c>
      <c r="C5297" s="66" t="s">
        <v>4051</v>
      </c>
      <c r="D5297" s="66" t="s">
        <v>2496</v>
      </c>
      <c r="E5297" s="66" t="s">
        <v>30794</v>
      </c>
    </row>
    <row r="5298" spans="1:5" ht="15" customHeight="1">
      <c r="A5298" s="376">
        <v>34389</v>
      </c>
      <c r="B5298" s="331" t="s">
        <v>21683</v>
      </c>
      <c r="C5298" s="66" t="s">
        <v>4051</v>
      </c>
      <c r="D5298" s="66" t="s">
        <v>2496</v>
      </c>
      <c r="E5298" s="66" t="s">
        <v>30795</v>
      </c>
    </row>
    <row r="5299" spans="1:5" ht="15" customHeight="1">
      <c r="A5299" s="376">
        <v>34388</v>
      </c>
      <c r="B5299" s="331" t="s">
        <v>21684</v>
      </c>
      <c r="C5299" s="66" t="s">
        <v>4051</v>
      </c>
      <c r="D5299" s="66" t="s">
        <v>2496</v>
      </c>
      <c r="E5299" s="66" t="s">
        <v>30796</v>
      </c>
    </row>
    <row r="5300" spans="1:5" ht="15" customHeight="1">
      <c r="A5300" s="376">
        <v>34387</v>
      </c>
      <c r="B5300" s="331" t="s">
        <v>21685</v>
      </c>
      <c r="C5300" s="66" t="s">
        <v>4051</v>
      </c>
      <c r="D5300" s="66" t="s">
        <v>2496</v>
      </c>
      <c r="E5300" s="66" t="s">
        <v>30797</v>
      </c>
    </row>
    <row r="5301" spans="1:5" ht="15" customHeight="1">
      <c r="A5301" s="376">
        <v>11188</v>
      </c>
      <c r="B5301" s="331" t="s">
        <v>21686</v>
      </c>
      <c r="C5301" s="66" t="s">
        <v>4051</v>
      </c>
      <c r="D5301" s="66" t="s">
        <v>2496</v>
      </c>
      <c r="E5301" s="66" t="s">
        <v>30468</v>
      </c>
    </row>
    <row r="5302" spans="1:5" ht="15" customHeight="1">
      <c r="A5302" s="376">
        <v>11189</v>
      </c>
      <c r="B5302" s="331" t="s">
        <v>21687</v>
      </c>
      <c r="C5302" s="66" t="s">
        <v>4051</v>
      </c>
      <c r="D5302" s="66" t="s">
        <v>2496</v>
      </c>
      <c r="E5302" s="66" t="s">
        <v>30798</v>
      </c>
    </row>
    <row r="5303" spans="1:5" ht="15" customHeight="1">
      <c r="A5303" s="376">
        <v>21107</v>
      </c>
      <c r="B5303" s="331" t="s">
        <v>21688</v>
      </c>
      <c r="C5303" s="66" t="s">
        <v>4051</v>
      </c>
      <c r="D5303" s="66" t="s">
        <v>2496</v>
      </c>
      <c r="E5303" s="66" t="s">
        <v>30799</v>
      </c>
    </row>
    <row r="5304" spans="1:5" ht="15" customHeight="1">
      <c r="A5304" s="376">
        <v>34386</v>
      </c>
      <c r="B5304" s="331" t="s">
        <v>21689</v>
      </c>
      <c r="C5304" s="66" t="s">
        <v>4051</v>
      </c>
      <c r="D5304" s="66" t="s">
        <v>2496</v>
      </c>
      <c r="E5304" s="66" t="s">
        <v>25192</v>
      </c>
    </row>
    <row r="5305" spans="1:5" ht="15" customHeight="1">
      <c r="A5305" s="376">
        <v>10490</v>
      </c>
      <c r="B5305" s="331" t="s">
        <v>21690</v>
      </c>
      <c r="C5305" s="66" t="s">
        <v>4051</v>
      </c>
      <c r="D5305" s="66" t="s">
        <v>4049</v>
      </c>
      <c r="E5305" s="66" t="s">
        <v>25242</v>
      </c>
    </row>
    <row r="5306" spans="1:5" ht="15" customHeight="1">
      <c r="A5306" s="376">
        <v>10492</v>
      </c>
      <c r="B5306" s="331" t="s">
        <v>21691</v>
      </c>
      <c r="C5306" s="66" t="s">
        <v>4051</v>
      </c>
      <c r="D5306" s="66" t="s">
        <v>2496</v>
      </c>
      <c r="E5306" s="66" t="s">
        <v>30800</v>
      </c>
    </row>
    <row r="5307" spans="1:5" ht="15" customHeight="1">
      <c r="A5307" s="376">
        <v>10493</v>
      </c>
      <c r="B5307" s="331" t="s">
        <v>21692</v>
      </c>
      <c r="C5307" s="66" t="s">
        <v>4051</v>
      </c>
      <c r="D5307" s="66" t="s">
        <v>2496</v>
      </c>
      <c r="E5307" s="66" t="s">
        <v>30795</v>
      </c>
    </row>
    <row r="5308" spans="1:5" ht="15" customHeight="1">
      <c r="A5308" s="376">
        <v>10491</v>
      </c>
      <c r="B5308" s="331" t="s">
        <v>21693</v>
      </c>
      <c r="C5308" s="66" t="s">
        <v>4051</v>
      </c>
      <c r="D5308" s="66" t="s">
        <v>2496</v>
      </c>
      <c r="E5308" s="66" t="s">
        <v>30801</v>
      </c>
    </row>
    <row r="5309" spans="1:5" ht="15" customHeight="1">
      <c r="A5309" s="376">
        <v>34385</v>
      </c>
      <c r="B5309" s="331" t="s">
        <v>21694</v>
      </c>
      <c r="C5309" s="66" t="s">
        <v>4051</v>
      </c>
      <c r="D5309" s="66" t="s">
        <v>2496</v>
      </c>
      <c r="E5309" s="66" t="s">
        <v>30802</v>
      </c>
    </row>
    <row r="5310" spans="1:5" ht="15" customHeight="1">
      <c r="A5310" s="376">
        <v>10499</v>
      </c>
      <c r="B5310" s="331" t="s">
        <v>21695</v>
      </c>
      <c r="C5310" s="66" t="s">
        <v>4051</v>
      </c>
      <c r="D5310" s="66" t="s">
        <v>2496</v>
      </c>
      <c r="E5310" s="66" t="s">
        <v>30803</v>
      </c>
    </row>
    <row r="5311" spans="1:5" ht="15" customHeight="1">
      <c r="A5311" s="376">
        <v>34384</v>
      </c>
      <c r="B5311" s="331" t="s">
        <v>21696</v>
      </c>
      <c r="C5311" s="66" t="s">
        <v>4051</v>
      </c>
      <c r="D5311" s="66" t="s">
        <v>2496</v>
      </c>
      <c r="E5311" s="66" t="s">
        <v>25192</v>
      </c>
    </row>
    <row r="5312" spans="1:5" ht="15" customHeight="1">
      <c r="A5312" s="376">
        <v>11185</v>
      </c>
      <c r="B5312" s="331" t="s">
        <v>21697</v>
      </c>
      <c r="C5312" s="66" t="s">
        <v>4051</v>
      </c>
      <c r="D5312" s="66" t="s">
        <v>2496</v>
      </c>
      <c r="E5312" s="66" t="s">
        <v>30804</v>
      </c>
    </row>
    <row r="5313" spans="1:5" ht="15" customHeight="1">
      <c r="A5313" s="376">
        <v>10507</v>
      </c>
      <c r="B5313" s="331" t="s">
        <v>2157</v>
      </c>
      <c r="C5313" s="66" t="s">
        <v>4051</v>
      </c>
      <c r="D5313" s="66" t="s">
        <v>2496</v>
      </c>
      <c r="E5313" s="66" t="s">
        <v>30805</v>
      </c>
    </row>
    <row r="5314" spans="1:5" ht="15" customHeight="1">
      <c r="A5314" s="376">
        <v>10505</v>
      </c>
      <c r="B5314" s="331" t="s">
        <v>2158</v>
      </c>
      <c r="C5314" s="66" t="s">
        <v>4051</v>
      </c>
      <c r="D5314" s="66" t="s">
        <v>2496</v>
      </c>
      <c r="E5314" s="66" t="s">
        <v>30806</v>
      </c>
    </row>
    <row r="5315" spans="1:5" ht="15" customHeight="1">
      <c r="A5315" s="376">
        <v>10506</v>
      </c>
      <c r="B5315" s="331" t="s">
        <v>2159</v>
      </c>
      <c r="C5315" s="66" t="s">
        <v>4051</v>
      </c>
      <c r="D5315" s="66" t="s">
        <v>2496</v>
      </c>
      <c r="E5315" s="66" t="s">
        <v>30807</v>
      </c>
    </row>
    <row r="5316" spans="1:5" ht="15" customHeight="1">
      <c r="A5316" s="376">
        <v>5031</v>
      </c>
      <c r="B5316" s="331" t="s">
        <v>4072</v>
      </c>
      <c r="C5316" s="66" t="s">
        <v>4051</v>
      </c>
      <c r="D5316" s="66" t="s">
        <v>4049</v>
      </c>
      <c r="E5316" s="66" t="s">
        <v>30808</v>
      </c>
    </row>
    <row r="5317" spans="1:5" ht="15" customHeight="1">
      <c r="A5317" s="376">
        <v>10502</v>
      </c>
      <c r="B5317" s="331" t="s">
        <v>2160</v>
      </c>
      <c r="C5317" s="66" t="s">
        <v>4051</v>
      </c>
      <c r="D5317" s="66" t="s">
        <v>2496</v>
      </c>
      <c r="E5317" s="66" t="s">
        <v>30809</v>
      </c>
    </row>
    <row r="5318" spans="1:5" ht="15" customHeight="1">
      <c r="A5318" s="376">
        <v>10501</v>
      </c>
      <c r="B5318" s="331" t="s">
        <v>2161</v>
      </c>
      <c r="C5318" s="66" t="s">
        <v>4051</v>
      </c>
      <c r="D5318" s="66" t="s">
        <v>2496</v>
      </c>
      <c r="E5318" s="66" t="s">
        <v>24118</v>
      </c>
    </row>
    <row r="5319" spans="1:5" ht="15" customHeight="1">
      <c r="A5319" s="376">
        <v>10503</v>
      </c>
      <c r="B5319" s="331" t="s">
        <v>2162</v>
      </c>
      <c r="C5319" s="66" t="s">
        <v>4051</v>
      </c>
      <c r="D5319" s="66" t="s">
        <v>2496</v>
      </c>
      <c r="E5319" s="66" t="s">
        <v>30810</v>
      </c>
    </row>
    <row r="5320" spans="1:5" ht="15" customHeight="1">
      <c r="A5320" s="376">
        <v>40270</v>
      </c>
      <c r="B5320" s="331" t="s">
        <v>4073</v>
      </c>
      <c r="C5320" s="66" t="s">
        <v>4054</v>
      </c>
      <c r="D5320" s="66" t="s">
        <v>4052</v>
      </c>
      <c r="E5320" s="66" t="s">
        <v>30811</v>
      </c>
    </row>
    <row r="5321" spans="1:5" ht="15" customHeight="1">
      <c r="A5321" s="376">
        <v>20213</v>
      </c>
      <c r="B5321" s="331" t="s">
        <v>4074</v>
      </c>
      <c r="C5321" s="66" t="s">
        <v>4054</v>
      </c>
      <c r="D5321" s="66" t="s">
        <v>2496</v>
      </c>
      <c r="E5321" s="66" t="s">
        <v>24650</v>
      </c>
    </row>
    <row r="5322" spans="1:5" ht="15" customHeight="1">
      <c r="A5322" s="376">
        <v>20211</v>
      </c>
      <c r="B5322" s="331" t="s">
        <v>4075</v>
      </c>
      <c r="C5322" s="66" t="s">
        <v>4054</v>
      </c>
      <c r="D5322" s="66" t="s">
        <v>2496</v>
      </c>
      <c r="E5322" s="66" t="s">
        <v>23757</v>
      </c>
    </row>
    <row r="5323" spans="1:5" ht="15" customHeight="1">
      <c r="A5323" s="376">
        <v>4472</v>
      </c>
      <c r="B5323" s="331" t="s">
        <v>4076</v>
      </c>
      <c r="C5323" s="66" t="s">
        <v>4054</v>
      </c>
      <c r="D5323" s="66" t="s">
        <v>2496</v>
      </c>
      <c r="E5323" s="66" t="s">
        <v>24953</v>
      </c>
    </row>
    <row r="5324" spans="1:5" ht="15" customHeight="1">
      <c r="A5324" s="376">
        <v>35272</v>
      </c>
      <c r="B5324" s="331" t="s">
        <v>4077</v>
      </c>
      <c r="C5324" s="66" t="s">
        <v>4054</v>
      </c>
      <c r="D5324" s="66" t="s">
        <v>2496</v>
      </c>
      <c r="E5324" s="66" t="s">
        <v>26033</v>
      </c>
    </row>
    <row r="5325" spans="1:5" ht="15" customHeight="1">
      <c r="A5325" s="376">
        <v>4448</v>
      </c>
      <c r="B5325" s="331" t="s">
        <v>21699</v>
      </c>
      <c r="C5325" s="66" t="s">
        <v>4054</v>
      </c>
      <c r="D5325" s="66" t="s">
        <v>2496</v>
      </c>
      <c r="E5325" s="66" t="s">
        <v>22614</v>
      </c>
    </row>
    <row r="5326" spans="1:5" ht="15" customHeight="1">
      <c r="A5326" s="376">
        <v>4425</v>
      </c>
      <c r="B5326" s="331" t="s">
        <v>4078</v>
      </c>
      <c r="C5326" s="66" t="s">
        <v>4054</v>
      </c>
      <c r="D5326" s="66" t="s">
        <v>2496</v>
      </c>
      <c r="E5326" s="66" t="s">
        <v>11828</v>
      </c>
    </row>
    <row r="5327" spans="1:5" ht="15" customHeight="1">
      <c r="A5327" s="376">
        <v>4481</v>
      </c>
      <c r="B5327" s="331" t="s">
        <v>4079</v>
      </c>
      <c r="C5327" s="66" t="s">
        <v>4054</v>
      </c>
      <c r="D5327" s="66" t="s">
        <v>2496</v>
      </c>
      <c r="E5327" s="66" t="s">
        <v>30812</v>
      </c>
    </row>
    <row r="5328" spans="1:5" ht="15" customHeight="1">
      <c r="A5328" s="376">
        <v>34345</v>
      </c>
      <c r="B5328" s="331" t="s">
        <v>4080</v>
      </c>
      <c r="C5328" s="66" t="s">
        <v>4048</v>
      </c>
      <c r="D5328" s="66" t="s">
        <v>2496</v>
      </c>
      <c r="E5328" s="66" t="s">
        <v>22482</v>
      </c>
    </row>
    <row r="5329" spans="1:5" ht="15" customHeight="1">
      <c r="A5329" s="376">
        <v>41096</v>
      </c>
      <c r="B5329" s="331" t="s">
        <v>4081</v>
      </c>
      <c r="C5329" s="66" t="s">
        <v>4059</v>
      </c>
      <c r="D5329" s="66" t="s">
        <v>2496</v>
      </c>
      <c r="E5329" s="66" t="s">
        <v>30813</v>
      </c>
    </row>
    <row r="5330" spans="1:5" ht="15" customHeight="1">
      <c r="A5330" s="376">
        <v>41776</v>
      </c>
      <c r="B5330" s="331" t="s">
        <v>4082</v>
      </c>
      <c r="C5330" s="66" t="s">
        <v>4048</v>
      </c>
      <c r="D5330" s="66" t="s">
        <v>2496</v>
      </c>
      <c r="E5330" s="66" t="s">
        <v>22167</v>
      </c>
    </row>
    <row r="5331" spans="1:5" ht="15" customHeight="1">
      <c r="A5331" s="376">
        <v>4487</v>
      </c>
      <c r="B5331" s="331" t="s">
        <v>4083</v>
      </c>
      <c r="C5331" s="66" t="s">
        <v>4054</v>
      </c>
      <c r="D5331" s="66" t="s">
        <v>2496</v>
      </c>
      <c r="E5331" s="66" t="s">
        <v>23537</v>
      </c>
    </row>
    <row r="5332" spans="1:5" ht="15" customHeight="1">
      <c r="A5332" s="376">
        <v>11157</v>
      </c>
      <c r="B5332" s="331" t="s">
        <v>4084</v>
      </c>
      <c r="C5332" s="66" t="s">
        <v>4070</v>
      </c>
      <c r="D5332" s="66" t="s">
        <v>2496</v>
      </c>
      <c r="E5332" s="66" t="s">
        <v>30814</v>
      </c>
    </row>
  </sheetData>
  <mergeCells count="1">
    <mergeCell ref="A3:F3"/>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dimension ref="A1:M35"/>
  <sheetViews>
    <sheetView showGridLines="0" view="pageBreakPreview" zoomScale="90" zoomScaleNormal="90" zoomScaleSheetLayoutView="90" workbookViewId="0">
      <selection activeCell="I4" sqref="I4"/>
    </sheetView>
  </sheetViews>
  <sheetFormatPr defaultRowHeight="15" customHeight="1"/>
  <cols>
    <col min="1" max="1" width="5.85546875" customWidth="1"/>
    <col min="2" max="2" width="6.140625" customWidth="1"/>
    <col min="3" max="4" width="12.85546875" style="44" customWidth="1"/>
    <col min="5" max="5" width="67.85546875" customWidth="1"/>
    <col min="6" max="6" width="8.140625" style="44"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row r="1" spans="1:13" ht="60" customHeight="1">
      <c r="A1" s="1049" t="str">
        <f>GLOBAL!A1</f>
        <v>PREFEITURA MUNICIPAL DE VIANA</v>
      </c>
      <c r="B1" s="1050"/>
      <c r="C1" s="1050"/>
      <c r="D1" s="1050"/>
      <c r="E1" s="1050"/>
      <c r="F1" s="1050"/>
      <c r="G1" s="1050"/>
      <c r="H1" s="1050"/>
      <c r="I1" s="831"/>
      <c r="J1" s="832"/>
      <c r="L1" t="s">
        <v>77</v>
      </c>
      <c r="M1" t="s">
        <v>2433</v>
      </c>
    </row>
    <row r="2" spans="1:13">
      <c r="A2" s="1051" t="str">
        <f>GLOBAL!C2</f>
        <v>OBRA: CONSTRUÇÃO DE UMA PRAÇA LOCALIZADA PRÓXIMO AO CAMPO DO BOTAFOGO NO BAIRRO NOVA BETHÂNIA</v>
      </c>
      <c r="B2" s="1052"/>
      <c r="C2" s="1052"/>
      <c r="D2" s="1052"/>
      <c r="E2" s="1052"/>
      <c r="F2" s="1053"/>
      <c r="G2" s="833" t="s">
        <v>2434</v>
      </c>
      <c r="H2" s="833" t="s">
        <v>79</v>
      </c>
      <c r="I2" s="833" t="s">
        <v>80</v>
      </c>
      <c r="J2" s="834"/>
    </row>
    <row r="3" spans="1:13" ht="15.75" customHeight="1">
      <c r="A3" s="1054"/>
      <c r="B3" s="1055"/>
      <c r="C3" s="1055"/>
      <c r="D3" s="1055"/>
      <c r="E3" s="1055"/>
      <c r="F3" s="1056"/>
      <c r="G3" s="835">
        <v>0.87239999999999995</v>
      </c>
      <c r="H3" s="836">
        <v>0.27639999999999998</v>
      </c>
      <c r="I3" s="837">
        <v>43770</v>
      </c>
      <c r="J3" s="834"/>
    </row>
    <row r="4" spans="1:13" ht="15.75" customHeight="1">
      <c r="A4" s="838"/>
      <c r="B4" s="159"/>
      <c r="C4" s="159"/>
      <c r="D4" s="159"/>
      <c r="E4" s="159"/>
      <c r="F4" s="159"/>
      <c r="G4" s="159"/>
      <c r="H4" s="159"/>
      <c r="I4" s="159"/>
      <c r="J4" s="834"/>
    </row>
    <row r="5" spans="1:13" s="41" customFormat="1" ht="25.5" customHeight="1">
      <c r="A5" s="1057" t="s">
        <v>24</v>
      </c>
      <c r="B5" s="1058"/>
      <c r="C5" s="1059" t="s">
        <v>81</v>
      </c>
      <c r="D5" s="1058"/>
      <c r="E5" s="127" t="s">
        <v>63</v>
      </c>
      <c r="F5" s="751" t="s">
        <v>64</v>
      </c>
      <c r="G5" s="128"/>
      <c r="H5" s="134"/>
      <c r="I5" s="135"/>
      <c r="J5" s="839" t="s">
        <v>82</v>
      </c>
    </row>
    <row r="6" spans="1:13" s="67" customFormat="1" ht="30">
      <c r="A6" s="840" t="str">
        <f>CONCATENATE($M$1,"-")</f>
        <v>ADM-</v>
      </c>
      <c r="B6" s="136">
        <f>COUNTIF(B$1:B5,"&gt;0")+1</f>
        <v>1</v>
      </c>
      <c r="C6" s="113"/>
      <c r="D6" s="113"/>
      <c r="E6" s="129" t="s">
        <v>7532</v>
      </c>
      <c r="F6" s="137" t="s">
        <v>14076</v>
      </c>
      <c r="G6" s="45"/>
      <c r="H6" s="46"/>
      <c r="I6" s="47"/>
      <c r="J6" s="841">
        <f>J20</f>
        <v>51686.9</v>
      </c>
    </row>
    <row r="7" spans="1:13" s="41" customFormat="1" ht="15" customHeight="1">
      <c r="A7" s="842"/>
      <c r="B7" s="112" t="s">
        <v>84</v>
      </c>
      <c r="C7" s="111" t="s">
        <v>85</v>
      </c>
      <c r="D7" s="111" t="s">
        <v>86</v>
      </c>
      <c r="E7" s="111" t="s">
        <v>87</v>
      </c>
      <c r="F7" s="111" t="s">
        <v>84</v>
      </c>
      <c r="G7" s="48" t="s">
        <v>64</v>
      </c>
      <c r="H7" s="48" t="s">
        <v>88</v>
      </c>
      <c r="I7" s="48" t="s">
        <v>89</v>
      </c>
      <c r="J7" s="843" t="s">
        <v>90</v>
      </c>
    </row>
    <row r="8" spans="1:13" s="41" customFormat="1">
      <c r="A8" s="844"/>
      <c r="B8" s="113" t="s">
        <v>106</v>
      </c>
      <c r="C8" s="119" t="s">
        <v>28</v>
      </c>
      <c r="D8" s="631" t="str">
        <f>'SINAPI-SERVIÇOS'!A6268</f>
        <v>93565</v>
      </c>
      <c r="E8" s="129" t="str">
        <f>IF(B8="I",IF(C8="LABOR",VLOOKUP(D8,'LABOR-INSUMOS'!A:D,2,FALSE),IF(C8="SINAPI",VLOOKUP(D8,'SINAPI-INSUMOS'!A:E,2,FALSE),IF(C8="COTAÇÃO",VLOOKUP(D8,#REF!,2,FALSE)))),IF(C8="LABOR",VLOOKUP(D8,'LABOR-SERVIÇOS'!A:F,5,FALSE),IF(C8="SINAPI",VLOOKUP(D8,'SINAPI-SERVIÇOS'!A:E,2,FALSE),"outro")))</f>
        <v>ENGENHEIRO CIVIL DE OBRA JUNIOR COM ENCARGOS COMPLEMENTARES</v>
      </c>
      <c r="F8" s="119" t="s">
        <v>92</v>
      </c>
      <c r="G8" s="120" t="str">
        <f>IF(B8="I",IF(C8="LABOR",VLOOKUP(D8,'LABOR-INSUMOS'!A:D,3,FALSE),IF(C8="SINAPI",VLOOKUP(D8,'SINAPI-INSUMOS'!A:E,3,FALSE),IF(C8="COTAÇÃO",VLOOKUP(D8,#REF!,3,FALSE)))),IF(C8="LABOR",VLOOKUP(D8,'LABOR-SERVIÇOS'!A:F,6,FALSE),IF(C8="SINAPI",VLOOKUP(D8,'SINAPI-SERVIÇOS'!A:E,3,FALSE),"outro")))</f>
        <v>MES</v>
      </c>
      <c r="H8" s="162">
        <v>0.3</v>
      </c>
      <c r="I8" s="339">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6940.65</v>
      </c>
      <c r="J8" s="845">
        <f>ROUND(H8*I8,2)</f>
        <v>2082.1999999999998</v>
      </c>
    </row>
    <row r="9" spans="1:13" s="41" customFormat="1">
      <c r="A9" s="844"/>
      <c r="B9" s="113" t="s">
        <v>106</v>
      </c>
      <c r="C9" s="119" t="s">
        <v>28</v>
      </c>
      <c r="D9" s="631" t="str">
        <f>'SINAPI-SERVIÇOS'!A6275</f>
        <v>93572</v>
      </c>
      <c r="E9" s="129" t="str">
        <f>IF(B9="I",IF(C9="LABOR",VLOOKUP(D9,'LABOR-INSUMOS'!A:D,2,FALSE),IF(C9="SINAPI",VLOOKUP(D9,'SINAPI-INSUMOS'!A:E,2,FALSE),IF(C9="COTAÇÃO",VLOOKUP(D9,#REF!,2,FALSE)))),IF(C9="LABOR",VLOOKUP(D9,'LABOR-SERVIÇOS'!A:F,5,FALSE),IF(C9="SINAPI",VLOOKUP(D9,'SINAPI-SERVIÇOS'!A:E,2,FALSE),"outro")))</f>
        <v>ENCARREGADO GERAL DE OBRAS COM ENCARGOS COMPLEMENTARES</v>
      </c>
      <c r="F9" s="119" t="s">
        <v>92</v>
      </c>
      <c r="G9" s="120" t="str">
        <f>IF(B9="I",IF(C9="LABOR",VLOOKUP(D9,'LABOR-INSUMOS'!A:D,3,FALSE),IF(C9="SINAPI",VLOOKUP(D9,'SINAPI-INSUMOS'!A:E,3,FALSE),IF(C9="COTAÇÃO",VLOOKUP(D9,#REF!,3,FALSE)))),IF(C9="LABOR",VLOOKUP(D9,'LABOR-SERVIÇOS'!A:F,6,FALSE),IF(C9="SINAPI",VLOOKUP(D9,'SINAPI-SERVIÇOS'!A:E,3,FALSE),"outro")))</f>
        <v>MES</v>
      </c>
      <c r="H9" s="162">
        <v>1</v>
      </c>
      <c r="I9" s="339">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3131.14</v>
      </c>
      <c r="J9" s="845">
        <f>ROUND(H9*I9,2)</f>
        <v>3131.14</v>
      </c>
    </row>
    <row r="10" spans="1:13" s="41" customFormat="1">
      <c r="A10" s="844"/>
      <c r="B10" s="113" t="s">
        <v>106</v>
      </c>
      <c r="C10" s="119" t="s">
        <v>28</v>
      </c>
      <c r="D10" s="631" t="str">
        <f>'SINAPI-SERVIÇOS'!A6240</f>
        <v>88326</v>
      </c>
      <c r="E10" s="129" t="str">
        <f>IF(B10="I",IF(C10="LABOR",VLOOKUP(D10,'LABOR-INSUMOS'!A:D,2,FALSE),IF(C10="SINAPI",VLOOKUP(D10,'SINAPI-INSUMOS'!A:E,2,FALSE),IF(C10="COTAÇÃO",VLOOKUP(D10,#REF!,2,FALSE)))),IF(C10="LABOR",VLOOKUP(D10,'LABOR-SERVIÇOS'!A:F,5,FALSE),IF(C10="SINAPI",VLOOKUP(D10,'SINAPI-SERVIÇOS'!A:E,2,FALSE),"outro")))</f>
        <v>VIGIA NOTURNO COM ENCARGOS COMPLEMENTARES</v>
      </c>
      <c r="F10" s="119" t="s">
        <v>92</v>
      </c>
      <c r="G10" s="120" t="str">
        <f>IF(B10="I",IF(C10="LABOR",VLOOKUP(D10,'LABOR-INSUMOS'!A:D,3,FALSE),IF(C10="SINAPI",VLOOKUP(D10,'SINAPI-INSUMOS'!A:E,3,FALSE),IF(C10="COTAÇÃO",VLOOKUP(D10,#REF!,3,FALSE)))),IF(C10="LABOR",VLOOKUP(D10,'LABOR-SERVIÇOS'!A:F,6,FALSE),IF(C10="SINAPI",VLOOKUP(D10,'SINAPI-SERVIÇOS'!A:E,3,FALSE),"outro")))</f>
        <v>H</v>
      </c>
      <c r="H10" s="162">
        <v>1680</v>
      </c>
      <c r="I10" s="339">
        <f>IF(B10="I",IF(F10="MO",IF(C10="LABOR",ROUND(VLOOKUP(D10,'LABOR-INSUMOS'!A:D,4,FALSE)/(1+'LABOR-INSUMOS'!$E$1),2),IF(C10="SINAPI",ROUND(VLOOKUP(D10,'SINAPI-INSUMOS'!A:E,5,FALSE)/(1+'SINAPI-INSUMOS'!$E$1),2),"outro")),IF(C10="LABOR",VLOOKUP(D10,'LABOR-INSUMOS'!A:D,4,FALSE),IF(C10="SINAPI",VLOOKUP(D10,'SINAPI-INSUMOS'!A:E,5,FALSE),IF(C10="COTAÇÃO",VLOOKUP(D10,#REF!,14,FALSE))))),IF(C10="SINAPI",IF(F10="MO",ROUND(VLOOKUP(D10,'SINAPI-SERVIÇOS'!A:D,4,FALSE)/(1+'SINAPI-SERVIÇOS'!$E$1),2),VLOOKUP(D10,'SINAPI-SERVIÇOS'!A:D,4,FALSE)),"outro"))</f>
        <v>9.77</v>
      </c>
      <c r="J10" s="845">
        <f>ROUND(H10*I10,2)</f>
        <v>16413.599999999999</v>
      </c>
    </row>
    <row r="11" spans="1:13" s="67" customFormat="1" ht="15" customHeight="1">
      <c r="A11" s="846"/>
      <c r="B11" s="138"/>
      <c r="C11" s="138"/>
      <c r="D11" s="138"/>
      <c r="E11" s="130"/>
      <c r="F11" s="168"/>
      <c r="G11" s="131"/>
      <c r="H11" s="132"/>
      <c r="I11" s="133"/>
      <c r="J11" s="847"/>
    </row>
    <row r="12" spans="1:13" s="41" customFormat="1" ht="15" customHeight="1">
      <c r="A12" s="846"/>
      <c r="B12" s="169"/>
      <c r="C12" s="169"/>
      <c r="D12" s="49"/>
      <c r="E12" s="848" t="s">
        <v>94</v>
      </c>
      <c r="F12" s="849" t="s">
        <v>95</v>
      </c>
      <c r="G12" s="849"/>
      <c r="H12" s="850" t="s">
        <v>96</v>
      </c>
      <c r="I12" s="851" t="s">
        <v>97</v>
      </c>
      <c r="J12" s="852" t="s">
        <v>18</v>
      </c>
    </row>
    <row r="13" spans="1:13" s="41" customFormat="1" ht="15" customHeight="1">
      <c r="A13" s="846"/>
      <c r="B13" s="169"/>
      <c r="C13" s="169"/>
      <c r="D13" s="49"/>
      <c r="E13" s="50" t="s">
        <v>98</v>
      </c>
      <c r="F13" s="51"/>
      <c r="G13" s="51"/>
      <c r="H13" s="52">
        <f>SUMIF(F8:F10,"MO",J8:J10)</f>
        <v>21626.94</v>
      </c>
      <c r="I13" s="53"/>
      <c r="J13" s="853"/>
    </row>
    <row r="14" spans="1:13" s="41" customFormat="1" ht="15" customHeight="1">
      <c r="A14" s="846"/>
      <c r="B14" s="169"/>
      <c r="C14" s="169"/>
      <c r="D14" s="49"/>
      <c r="E14" s="50" t="s">
        <v>99</v>
      </c>
      <c r="F14" s="54">
        <f>$G$3</f>
        <v>0.87239999999999995</v>
      </c>
      <c r="G14" s="54"/>
      <c r="H14" s="52">
        <f>H13*F14</f>
        <v>18867.342455999998</v>
      </c>
      <c r="I14" s="53"/>
      <c r="J14" s="853"/>
    </row>
    <row r="15" spans="1:13" s="41" customFormat="1" ht="15" customHeight="1">
      <c r="A15" s="846"/>
      <c r="B15" s="169"/>
      <c r="C15" s="169"/>
      <c r="D15" s="49"/>
      <c r="E15" s="50" t="s">
        <v>100</v>
      </c>
      <c r="F15" s="54"/>
      <c r="G15" s="51"/>
      <c r="H15" s="52">
        <f>SUM(H13:H14)</f>
        <v>40494.282456000001</v>
      </c>
      <c r="I15" s="52">
        <f>ROUND(F19*H15,2)</f>
        <v>11192.62</v>
      </c>
      <c r="J15" s="854">
        <f>H15+I15</f>
        <v>51686.902456000003</v>
      </c>
    </row>
    <row r="16" spans="1:13" s="41" customFormat="1" ht="15" customHeight="1">
      <c r="A16" s="846"/>
      <c r="B16" s="169"/>
      <c r="C16" s="169"/>
      <c r="D16" s="49"/>
      <c r="E16" s="50" t="s">
        <v>101</v>
      </c>
      <c r="F16" s="51"/>
      <c r="G16" s="51"/>
      <c r="H16" s="55"/>
      <c r="I16" s="52"/>
      <c r="J16" s="854"/>
    </row>
    <row r="17" spans="1:10" s="41" customFormat="1" ht="15" customHeight="1">
      <c r="A17" s="846"/>
      <c r="B17" s="169"/>
      <c r="C17" s="169"/>
      <c r="D17" s="49"/>
      <c r="E17" s="50" t="s">
        <v>102</v>
      </c>
      <c r="F17" s="51"/>
      <c r="G17" s="51"/>
      <c r="H17" s="52">
        <f>SUMIF(F8:F9,"MA",J8:J9)</f>
        <v>0</v>
      </c>
      <c r="I17" s="52">
        <f>ROUND(F19*H17,2)</f>
        <v>0</v>
      </c>
      <c r="J17" s="854">
        <f>H17+I17</f>
        <v>0</v>
      </c>
    </row>
    <row r="18" spans="1:10" s="41" customFormat="1" ht="15" customHeight="1">
      <c r="A18" s="846"/>
      <c r="B18" s="169"/>
      <c r="C18" s="169"/>
      <c r="D18" s="49"/>
      <c r="E18" s="50" t="s">
        <v>103</v>
      </c>
      <c r="F18" s="51"/>
      <c r="G18" s="51"/>
      <c r="H18" s="52">
        <f>H17+H15</f>
        <v>40494.282456000001</v>
      </c>
      <c r="I18" s="53"/>
      <c r="J18" s="854"/>
    </row>
    <row r="19" spans="1:10" s="41" customFormat="1" ht="15" customHeight="1">
      <c r="A19" s="846"/>
      <c r="B19" s="169"/>
      <c r="C19" s="169"/>
      <c r="D19" s="49"/>
      <c r="E19" s="50" t="s">
        <v>104</v>
      </c>
      <c r="F19" s="54">
        <f>$H$3</f>
        <v>0.27639999999999998</v>
      </c>
      <c r="G19" s="54"/>
      <c r="H19" s="56"/>
      <c r="I19" s="53"/>
      <c r="J19" s="855"/>
    </row>
    <row r="20" spans="1:10" s="41" customFormat="1" ht="15" customHeight="1">
      <c r="A20" s="856"/>
      <c r="B20" s="57"/>
      <c r="C20" s="57"/>
      <c r="D20" s="58"/>
      <c r="E20" s="59" t="s">
        <v>105</v>
      </c>
      <c r="F20" s="60"/>
      <c r="G20" s="61"/>
      <c r="H20" s="62"/>
      <c r="I20" s="63"/>
      <c r="J20" s="857">
        <f>ROUND(SUM(J15:J19),2)</f>
        <v>51686.9</v>
      </c>
    </row>
    <row r="21" spans="1:10" ht="15" customHeight="1">
      <c r="A21" s="1046" t="s">
        <v>2437</v>
      </c>
      <c r="B21" s="1047"/>
      <c r="C21" s="1047"/>
      <c r="D21" s="1047"/>
      <c r="E21" s="1047"/>
      <c r="F21" s="1047"/>
      <c r="G21" s="1047"/>
      <c r="H21" s="1047"/>
      <c r="I21" s="1047"/>
      <c r="J21" s="1048"/>
    </row>
    <row r="22" spans="1:10" ht="30">
      <c r="A22" s="794"/>
      <c r="B22" s="87"/>
      <c r="C22" s="748"/>
      <c r="D22" s="748"/>
      <c r="E22" s="207" t="s">
        <v>2435</v>
      </c>
      <c r="F22" s="208" t="s">
        <v>7478</v>
      </c>
      <c r="G22" s="208" t="s">
        <v>2436</v>
      </c>
      <c r="H22" s="209" t="s">
        <v>7534</v>
      </c>
      <c r="I22" s="208" t="s">
        <v>7535</v>
      </c>
      <c r="J22" s="858"/>
    </row>
    <row r="23" spans="1:10" ht="15" customHeight="1">
      <c r="A23" s="794"/>
      <c r="B23" s="87"/>
      <c r="C23" s="748"/>
      <c r="D23" s="748"/>
      <c r="E23" s="290" t="s">
        <v>23228</v>
      </c>
      <c r="F23" s="291">
        <v>30</v>
      </c>
      <c r="G23" s="632">
        <v>4</v>
      </c>
      <c r="H23" s="210">
        <f>F23*G23</f>
        <v>120</v>
      </c>
      <c r="I23" s="293">
        <v>100</v>
      </c>
      <c r="J23" s="859"/>
    </row>
    <row r="24" spans="1:10" ht="15" customHeight="1">
      <c r="A24" s="794"/>
      <c r="B24" s="87"/>
      <c r="C24" s="748"/>
      <c r="D24" s="748"/>
      <c r="E24" s="210" t="s">
        <v>23229</v>
      </c>
      <c r="F24" s="291">
        <v>100</v>
      </c>
      <c r="G24" s="632">
        <v>4</v>
      </c>
      <c r="H24" s="210">
        <f>F24*G24</f>
        <v>400</v>
      </c>
      <c r="I24" s="293">
        <v>100</v>
      </c>
      <c r="J24" s="859"/>
    </row>
    <row r="25" spans="1:10" ht="15" customHeight="1">
      <c r="A25" s="794"/>
      <c r="B25" s="87"/>
      <c r="C25" s="748"/>
      <c r="D25" s="748"/>
      <c r="E25" s="210" t="s">
        <v>25359</v>
      </c>
      <c r="F25" s="291">
        <v>100</v>
      </c>
      <c r="G25" s="632">
        <v>4</v>
      </c>
      <c r="H25" s="210">
        <f>F25*G25</f>
        <v>400</v>
      </c>
      <c r="I25" s="293">
        <v>100</v>
      </c>
      <c r="J25" s="859"/>
    </row>
    <row r="26" spans="1:10" ht="15" customHeight="1">
      <c r="A26" s="794"/>
      <c r="B26" s="87"/>
      <c r="C26" s="748"/>
      <c r="D26" s="748"/>
      <c r="E26" s="748"/>
      <c r="F26" s="292"/>
      <c r="G26" s="748"/>
      <c r="H26" s="748"/>
      <c r="I26" s="87"/>
      <c r="J26" s="859"/>
    </row>
    <row r="27" spans="1:10" ht="15" customHeight="1">
      <c r="A27" s="794"/>
      <c r="B27" s="87"/>
      <c r="C27" s="748"/>
      <c r="D27" s="748"/>
      <c r="E27" s="748"/>
      <c r="F27" s="292"/>
      <c r="G27" s="748"/>
      <c r="H27" s="748"/>
      <c r="I27" s="87"/>
      <c r="J27" s="859"/>
    </row>
    <row r="28" spans="1:10" ht="15" customHeight="1">
      <c r="A28" s="794"/>
      <c r="B28" s="87"/>
      <c r="C28" s="748"/>
      <c r="D28" s="748"/>
      <c r="E28" s="748"/>
      <c r="F28" s="292"/>
      <c r="G28" s="748"/>
      <c r="H28" s="748"/>
      <c r="I28" s="87"/>
      <c r="J28" s="859"/>
    </row>
    <row r="29" spans="1:10" ht="15" customHeight="1">
      <c r="A29" s="794"/>
      <c r="B29" s="87"/>
      <c r="C29" s="748"/>
      <c r="D29" s="748"/>
      <c r="E29" s="748"/>
      <c r="F29" s="292"/>
      <c r="G29" s="748"/>
      <c r="H29" s="748"/>
      <c r="I29" s="87"/>
      <c r="J29" s="859"/>
    </row>
    <row r="30" spans="1:10" ht="15" customHeight="1">
      <c r="A30" s="794"/>
      <c r="B30" s="87"/>
      <c r="C30" s="748"/>
      <c r="D30" s="748"/>
      <c r="E30" s="748"/>
      <c r="F30" s="292"/>
      <c r="G30" s="748"/>
      <c r="H30" s="748"/>
      <c r="I30" s="87"/>
      <c r="J30" s="859"/>
    </row>
    <row r="31" spans="1:10" ht="15" customHeight="1">
      <c r="A31" s="146"/>
      <c r="B31" s="37"/>
      <c r="C31" s="164"/>
      <c r="D31" s="164"/>
      <c r="E31" s="37"/>
      <c r="F31" s="164"/>
      <c r="G31" s="37"/>
      <c r="H31" s="37"/>
      <c r="I31" s="37"/>
      <c r="J31" s="834"/>
    </row>
    <row r="32" spans="1:10" s="41" customFormat="1" ht="15" customHeight="1" thickBot="1">
      <c r="A32" s="860"/>
      <c r="B32" s="861"/>
      <c r="C32" s="862"/>
      <c r="D32" s="862"/>
      <c r="E32" s="863"/>
      <c r="F32" s="862"/>
      <c r="G32" s="863"/>
      <c r="H32" s="863"/>
      <c r="I32" s="863"/>
      <c r="J32" s="864"/>
    </row>
    <row r="35" spans="6:8" ht="15" customHeight="1">
      <c r="F35" s="44">
        <v>17.5</v>
      </c>
      <c r="G35">
        <v>40</v>
      </c>
      <c r="H35">
        <f>F35/G35</f>
        <v>0.4375</v>
      </c>
    </row>
  </sheetData>
  <mergeCells count="6">
    <mergeCell ref="A21:J21"/>
    <mergeCell ref="A1:H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77" orientation="landscape" r:id="rId1"/>
  <headerFooter>
    <oddFooter>&amp;RFERNANDA R. DA SILVAENGª CIVILCREA nº 038888/D</oddFooter>
  </headerFooter>
  <drawing r:id="rId2"/>
</worksheet>
</file>

<file path=xl/worksheets/sheet14.xml><?xml version="1.0" encoding="utf-8"?>
<worksheet xmlns="http://schemas.openxmlformats.org/spreadsheetml/2006/main" xmlns:r="http://schemas.openxmlformats.org/officeDocument/2006/relationships">
  <dimension ref="A1:U36"/>
  <sheetViews>
    <sheetView showGridLines="0" view="pageBreakPreview" zoomScale="85" zoomScaleNormal="90" zoomScaleSheetLayoutView="85" workbookViewId="0">
      <selection activeCell="D43" sqref="D43"/>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1.5703125" bestFit="1" customWidth="1"/>
    <col min="10" max="10" width="14.42578125" customWidth="1"/>
    <col min="11" max="11" width="3.85546875" customWidth="1"/>
    <col min="12" max="12" width="18.140625" bestFit="1" customWidth="1"/>
    <col min="13" max="13" width="5.140625" customWidth="1"/>
    <col min="14" max="14" width="12.42578125" bestFit="1" customWidth="1"/>
    <col min="15" max="15" width="2.5703125" customWidth="1"/>
    <col min="16" max="16" width="13.140625" bestFit="1" customWidth="1"/>
  </cols>
  <sheetData>
    <row r="1" spans="1:21" ht="60" customHeight="1">
      <c r="A1" s="1049" t="str">
        <f>GLOBAL!A1</f>
        <v>PREFEITURA MUNICIPAL DE VIANA</v>
      </c>
      <c r="B1" s="1050"/>
      <c r="C1" s="1050"/>
      <c r="D1" s="1050"/>
      <c r="E1" s="1050"/>
      <c r="F1" s="1050"/>
      <c r="G1" s="1050"/>
      <c r="H1" s="1050"/>
      <c r="I1" s="831"/>
      <c r="J1" s="832"/>
      <c r="M1" t="s">
        <v>24217</v>
      </c>
    </row>
    <row r="2" spans="1:21" ht="15" customHeight="1">
      <c r="A2" s="1051" t="str">
        <f>GLOBAL!C2</f>
        <v>OBRA: CONSTRUÇÃO DE UMA PRAÇA LOCALIZADA PRÓXIMO AO CAMPO DO BOTAFOGO NO BAIRRO NOVA BETHÂNIA</v>
      </c>
      <c r="B2" s="1052"/>
      <c r="C2" s="1052"/>
      <c r="D2" s="1052"/>
      <c r="E2" s="1052"/>
      <c r="F2" s="1053"/>
      <c r="G2" s="833" t="s">
        <v>78</v>
      </c>
      <c r="H2" s="833" t="s">
        <v>79</v>
      </c>
      <c r="I2" s="833" t="s">
        <v>80</v>
      </c>
      <c r="J2" s="834"/>
    </row>
    <row r="3" spans="1:21" ht="15.75" customHeight="1">
      <c r="A3" s="1054"/>
      <c r="B3" s="1055"/>
      <c r="C3" s="1055"/>
      <c r="D3" s="1055"/>
      <c r="E3" s="1055"/>
      <c r="F3" s="1056"/>
      <c r="G3" s="835">
        <v>0.87239999999999995</v>
      </c>
      <c r="H3" s="836">
        <v>0.27639999999999998</v>
      </c>
      <c r="I3" s="837">
        <v>43617</v>
      </c>
      <c r="J3" s="834"/>
    </row>
    <row r="4" spans="1:21" ht="15.75" customHeight="1">
      <c r="A4" s="838"/>
      <c r="B4" s="159"/>
      <c r="C4" s="159"/>
      <c r="D4" s="159"/>
      <c r="E4" s="159"/>
      <c r="F4" s="159"/>
      <c r="G4" s="159"/>
      <c r="H4" s="159"/>
      <c r="I4" s="159"/>
      <c r="J4" s="834"/>
    </row>
    <row r="5" spans="1:21" ht="25.5">
      <c r="A5" s="1060" t="s">
        <v>24</v>
      </c>
      <c r="B5" s="1061"/>
      <c r="C5" s="1062" t="s">
        <v>81</v>
      </c>
      <c r="D5" s="1061"/>
      <c r="E5" s="170" t="s">
        <v>63</v>
      </c>
      <c r="F5" s="752" t="s">
        <v>64</v>
      </c>
      <c r="G5" s="115"/>
      <c r="H5" s="139"/>
      <c r="I5" s="140"/>
      <c r="J5" s="865" t="s">
        <v>82</v>
      </c>
      <c r="U5" s="188" t="s">
        <v>7459</v>
      </c>
    </row>
    <row r="6" spans="1:21">
      <c r="A6" s="866"/>
      <c r="B6" s="117" t="s">
        <v>84</v>
      </c>
      <c r="C6" s="118" t="s">
        <v>85</v>
      </c>
      <c r="D6" s="118" t="s">
        <v>86</v>
      </c>
      <c r="E6" s="118" t="s">
        <v>87</v>
      </c>
      <c r="F6" s="118" t="s">
        <v>84</v>
      </c>
      <c r="G6" s="110" t="s">
        <v>64</v>
      </c>
      <c r="H6" s="110" t="s">
        <v>88</v>
      </c>
      <c r="I6" s="110" t="s">
        <v>89</v>
      </c>
      <c r="J6" s="867" t="s">
        <v>90</v>
      </c>
      <c r="U6" s="188" t="s">
        <v>7461</v>
      </c>
    </row>
    <row r="7" spans="1:21" ht="45">
      <c r="A7" s="840" t="str">
        <f>CONCATENATE($M$1,"-")</f>
        <v>ARQ-</v>
      </c>
      <c r="B7" s="141">
        <f>COUNTIF(B$1:B5,"&gt;0")+1</f>
        <v>1</v>
      </c>
      <c r="C7" s="116" t="s">
        <v>28</v>
      </c>
      <c r="D7" s="630" t="str">
        <f>'SINAPI-SERVIÇOS'!A6018</f>
        <v>97048</v>
      </c>
      <c r="E7" s="746" t="s">
        <v>25350</v>
      </c>
      <c r="F7" s="142" t="s">
        <v>73</v>
      </c>
      <c r="G7" s="630"/>
      <c r="H7" s="191"/>
      <c r="I7" s="328"/>
      <c r="J7" s="868">
        <f>ROUND(J19,2)</f>
        <v>24050.63</v>
      </c>
      <c r="U7" s="188" t="s">
        <v>7460</v>
      </c>
    </row>
    <row r="8" spans="1:21" ht="30">
      <c r="A8" s="146"/>
      <c r="B8" s="116" t="s">
        <v>106</v>
      </c>
      <c r="C8" s="119" t="s">
        <v>28</v>
      </c>
      <c r="D8" s="459" t="str">
        <f>'SINAPI-SERVIÇOS'!A6018</f>
        <v>97048</v>
      </c>
      <c r="E8" s="190" t="str">
        <f>IF(B8="I",IF(C8="LABOR",VLOOKUP(D8,'LABOR-INSUMOS'!A:F,2,FALSE),IF(C8="SINAPI",VLOOKUP(D8,'SINAPI-INSUMOS'!A:E,2,FALSE),IF(C8="COTAÇÃO",VLOOKUP(D8,#REF!,2,FALSE)))),IF(C8="LABOR",VLOOKUP(D8,'LABOR-SERVIÇOS'!A:F,5,FALSE),IF(C8="SINAPI",VLOOKUP(D8,'SINAPI-SERVIÇOS'!A:E,2,FALSE),"outro")))</f>
        <v>PONTEIRAS DE PROTEÇÃO DE VERGALHÕES EXPOSTOS EM ALVENARIA ESTRUTURAL. AF_11/2017</v>
      </c>
      <c r="F8" s="119" t="s">
        <v>92</v>
      </c>
      <c r="G8" s="189" t="str">
        <f>IF(B8="I",IF(C8="LABOR",VLOOKUP(D8,'LABOR-INSUMOS'!A:F,3,FALSE),IF(C8="SINAPI",VLOOKUP(D8,'SINAPI-INSUMOS'!A:E,3,FALSE),IF(C8="COTAÇÃO",VLOOKUP(D8,#REF!,3,FALSE)))),IF(C8="LABOR",VLOOKUP(D8,'LABOR-SERVIÇOS'!A:F,6,FALSE),IF(C8="SINAPI",VLOOKUP(D8,'SINAPI-SERVIÇOS'!A:E,3,FALSE),"outro")))</f>
        <v>M2</v>
      </c>
      <c r="H8" s="191">
        <v>1</v>
      </c>
      <c r="I8" s="328">
        <f>IF(B8="I",IF(F8="MO",IF(C8="LABOR",ROUND(VLOOKUP(D8,'LABOR-INSUMOS'!A:F,4,FALSE)/(1+'LABOR-INSUMOS'!$E$1),2),IF(C8="SINAPI",ROUND(VLOOKUP(D8,'SINAPI-INSUMOS'!A:E,5,FALSE)/(1+'SINAPI-INSUMOS'!$E$1),2),"outro")),IF(C8="LABOR",VLOOKUP(D8,'LABOR-INSUMOS'!A:F,4,FALSE),IF(C8="SINAPI",VLOOKUP(D8,'SINAPI-INSUMOS'!A:E,5,FALSE),IF(C8="COTAÇÃO",VLOOKUP(D8,#REF!,15,FALSE))))),IF(C8="SINAPI",IF(F8="MO",ROUND(VLOOKUP(D8,'SINAPI-SERVIÇOS'!A:D,4,FALSE)/(1+'SINAPI-SERVIÇOS'!$E$1),2),VLOOKUP(D8,'SINAPI-SERVIÇOS'!A:D,4,FALSE)),"outro"))</f>
        <v>0.04</v>
      </c>
      <c r="J8" s="869">
        <f t="shared" ref="J8" si="0">ROUND(H8*I8,2)</f>
        <v>0.04</v>
      </c>
      <c r="U8" s="188" t="s">
        <v>7462</v>
      </c>
    </row>
    <row r="9" spans="1:21" ht="30">
      <c r="A9" s="146"/>
      <c r="B9" s="116" t="s">
        <v>91</v>
      </c>
      <c r="C9" s="119" t="s">
        <v>28</v>
      </c>
      <c r="D9" s="459">
        <f>'SINAPI-INSUMOS'!A2896</f>
        <v>13192</v>
      </c>
      <c r="E9" s="403" t="str">
        <f>IF(B9="I",IF(C9="LABOR",VLOOKUP(D9,'LABOR-INSUMOS'!A:F,2,FALSE),IF(C9="SINAPI",VLOOKUP(D9,'SINAPI-INSUMOS'!A:E,2,FALSE),IF(C9="COTAÇÃO",VLOOKUP(D9,#REF!,2,FALSE)))),IF(C9="LABOR",VLOOKUP(D9,'LABOR-SERVIÇOS'!A:F,5,FALSE),IF(C9="SINAPI",VLOOKUP(D9,'SINAPI-SERVIÇOS'!A:E,2,FALSE),"outro")))</f>
        <v>LIXADEIRA ELETRICA ANGULAR PARA CONCRETO, POTENCIA 1.400 W, PRATO DIAMANTADO DE 5''</v>
      </c>
      <c r="F9" s="119" t="s">
        <v>93</v>
      </c>
      <c r="G9" s="189" t="str">
        <f>IF(B9="I",IF(C9="LABOR",VLOOKUP(D9,'LABOR-INSUMOS'!A:F,3,FALSE),IF(C9="SINAPI",VLOOKUP(D9,'SINAPI-INSUMOS'!A:E,3,FALSE),IF(C9="COTAÇÃO",VLOOKUP(D9,#REF!,3,FALSE)))),IF(C9="LABOR",VLOOKUP(D9,'LABOR-SERVIÇOS'!A:F,6,FALSE),IF(C9="SINAPI",VLOOKUP(D9,'SINAPI-SERVIÇOS'!A:E,3,FALSE),"outro")))</f>
        <v xml:space="preserve">UN    </v>
      </c>
      <c r="H9" s="191">
        <f>1*4</f>
        <v>4</v>
      </c>
      <c r="I9" s="328" t="str">
        <f>IF(B9="I",IF(F9="MO",IF(C9="LABOR",ROUND(VLOOKUP(D9,'LABOR-INSUMOS'!A:F,4,FALSE)/(1+'LABOR-INSUMOS'!$E$1),2),IF(C9="SINAPI",ROUND(VLOOKUP(D9,'SINAPI-INSUMOS'!A:E,5,FALSE)/(1+'SINAPI-INSUMOS'!$E$1),2),"outro")),IF(C9="LABOR",VLOOKUP(D9,'LABOR-INSUMOS'!A:F,4,FALSE),IF(C9="SINAPI",VLOOKUP(D9,'SINAPI-INSUMOS'!A:E,5,FALSE),IF(C9="COTAÇÃO",VLOOKUP(D9,#REF!,15,FALSE))))),IF(C9="SINAPI",IF(F9="MO",ROUND(VLOOKUP(D9,'SINAPI-SERVIÇOS'!A:D,4,FALSE)/(1+'SINAPI-SERVIÇOS'!$E$1),2),VLOOKUP(D9,'SINAPI-SERVIÇOS'!A:D,4,FALSE)),"outro"))</f>
        <v>4.710,62</v>
      </c>
      <c r="J9" s="869">
        <f t="shared" ref="J9" si="1">ROUND(H9*I9,2)</f>
        <v>18842.48</v>
      </c>
      <c r="L9" s="629"/>
      <c r="M9" s="628"/>
      <c r="N9" s="628"/>
      <c r="O9" s="628"/>
      <c r="U9" s="188" t="s">
        <v>7462</v>
      </c>
    </row>
    <row r="10" spans="1:21">
      <c r="A10" s="870"/>
      <c r="B10" s="138"/>
      <c r="C10" s="138"/>
      <c r="D10" s="138"/>
      <c r="E10" s="193"/>
      <c r="F10" s="168"/>
      <c r="G10" s="194"/>
      <c r="H10" s="195"/>
      <c r="I10" s="196"/>
      <c r="J10" s="871"/>
      <c r="U10" s="188" t="s">
        <v>7463</v>
      </c>
    </row>
    <row r="11" spans="1:21">
      <c r="A11" s="846"/>
      <c r="B11" s="169"/>
      <c r="C11" s="169"/>
      <c r="D11" s="49"/>
      <c r="E11" s="121" t="s">
        <v>94</v>
      </c>
      <c r="F11" s="120" t="s">
        <v>95</v>
      </c>
      <c r="G11" s="120"/>
      <c r="H11" s="197" t="s">
        <v>96</v>
      </c>
      <c r="I11" s="198" t="s">
        <v>97</v>
      </c>
      <c r="J11" s="845" t="s">
        <v>18</v>
      </c>
      <c r="U11" s="188" t="s">
        <v>7464</v>
      </c>
    </row>
    <row r="12" spans="1:21">
      <c r="A12" s="846"/>
      <c r="B12" s="169"/>
      <c r="C12" s="169"/>
      <c r="D12" s="49"/>
      <c r="E12" s="122" t="s">
        <v>2336</v>
      </c>
      <c r="F12" s="189"/>
      <c r="G12" s="189"/>
      <c r="H12" s="123">
        <f>ROUND(SUMIF(F7:F9,"MO",J7:J9),2)</f>
        <v>0.04</v>
      </c>
      <c r="I12" s="192"/>
      <c r="J12" s="869"/>
      <c r="U12" s="188" t="s">
        <v>7465</v>
      </c>
    </row>
    <row r="13" spans="1:21">
      <c r="A13" s="846"/>
      <c r="B13" s="169"/>
      <c r="C13" s="169"/>
      <c r="D13" s="49"/>
      <c r="E13" s="122" t="s">
        <v>99</v>
      </c>
      <c r="F13" s="199">
        <f>$G$3</f>
        <v>0.87239999999999995</v>
      </c>
      <c r="G13" s="199"/>
      <c r="H13" s="123">
        <f>ROUND(H12*F13,2)</f>
        <v>0.03</v>
      </c>
      <c r="I13" s="192"/>
      <c r="J13" s="869"/>
      <c r="U13" s="188" t="s">
        <v>7466</v>
      </c>
    </row>
    <row r="14" spans="1:21">
      <c r="A14" s="846"/>
      <c r="B14" s="169"/>
      <c r="C14" s="169"/>
      <c r="D14" s="49"/>
      <c r="E14" s="122" t="s">
        <v>100</v>
      </c>
      <c r="F14" s="199"/>
      <c r="G14" s="189"/>
      <c r="H14" s="123">
        <f>SUM(H12:H13)</f>
        <v>7.0000000000000007E-2</v>
      </c>
      <c r="I14" s="123">
        <f>ROUND(F18*H14,2)</f>
        <v>0.02</v>
      </c>
      <c r="J14" s="872">
        <f>H14+I14</f>
        <v>9.0000000000000011E-2</v>
      </c>
      <c r="U14" s="188" t="s">
        <v>7467</v>
      </c>
    </row>
    <row r="15" spans="1:21">
      <c r="A15" s="846"/>
      <c r="B15" s="169"/>
      <c r="C15" s="169"/>
      <c r="D15" s="49"/>
      <c r="E15" s="122" t="s">
        <v>101</v>
      </c>
      <c r="F15" s="189"/>
      <c r="G15" s="189"/>
      <c r="H15" s="124"/>
      <c r="I15" s="123"/>
      <c r="J15" s="872"/>
      <c r="U15" s="188" t="s">
        <v>54</v>
      </c>
    </row>
    <row r="16" spans="1:21">
      <c r="A16" s="846"/>
      <c r="B16" s="169"/>
      <c r="C16" s="169"/>
      <c r="D16" s="49"/>
      <c r="E16" s="122" t="s">
        <v>102</v>
      </c>
      <c r="F16" s="189"/>
      <c r="G16" s="189"/>
      <c r="H16" s="123">
        <f>ROUND(SUMIF(F7:F9,"MA",J7:J9),2)</f>
        <v>18842.48</v>
      </c>
      <c r="I16" s="123">
        <f>ROUND(F18*H16,2)</f>
        <v>5208.0600000000004</v>
      </c>
      <c r="J16" s="872">
        <f>H16+I16</f>
        <v>24050.54</v>
      </c>
      <c r="U16" s="188" t="s">
        <v>7468</v>
      </c>
    </row>
    <row r="17" spans="1:21">
      <c r="A17" s="846"/>
      <c r="B17" s="169"/>
      <c r="C17" s="169"/>
      <c r="D17" s="49"/>
      <c r="E17" s="122" t="s">
        <v>103</v>
      </c>
      <c r="F17" s="189"/>
      <c r="G17" s="189"/>
      <c r="H17" s="123">
        <f>H16+H14</f>
        <v>18842.55</v>
      </c>
      <c r="I17" s="200"/>
      <c r="J17" s="872"/>
      <c r="U17" s="188" t="s">
        <v>7469</v>
      </c>
    </row>
    <row r="18" spans="1:21">
      <c r="A18" s="846"/>
      <c r="B18" s="169"/>
      <c r="C18" s="169"/>
      <c r="D18" s="49"/>
      <c r="E18" s="122" t="s">
        <v>104</v>
      </c>
      <c r="F18" s="199">
        <f>$H$3</f>
        <v>0.27639999999999998</v>
      </c>
      <c r="G18" s="199"/>
      <c r="H18" s="200"/>
      <c r="I18" s="192"/>
      <c r="J18" s="872"/>
      <c r="U18" s="188" t="s">
        <v>7470</v>
      </c>
    </row>
    <row r="19" spans="1:21">
      <c r="A19" s="846"/>
      <c r="B19" s="57"/>
      <c r="C19" s="57"/>
      <c r="D19" s="58"/>
      <c r="E19" s="122" t="s">
        <v>105</v>
      </c>
      <c r="F19" s="119"/>
      <c r="G19" s="189"/>
      <c r="H19" s="200"/>
      <c r="I19" s="192"/>
      <c r="J19" s="873">
        <f>ROUND(SUM(J14:J18),2)</f>
        <v>24050.63</v>
      </c>
      <c r="U19" s="188" t="s">
        <v>7471</v>
      </c>
    </row>
    <row r="20" spans="1:21">
      <c r="A20" s="874"/>
      <c r="B20" s="98"/>
      <c r="C20" s="125"/>
      <c r="D20" s="125"/>
      <c r="E20" s="126"/>
      <c r="F20" s="125"/>
      <c r="G20" s="126"/>
      <c r="H20" s="126"/>
      <c r="I20" s="126"/>
      <c r="J20" s="875"/>
      <c r="U20" s="188" t="s">
        <v>7472</v>
      </c>
    </row>
    <row r="21" spans="1:21" ht="25.5">
      <c r="A21" s="1060" t="s">
        <v>24</v>
      </c>
      <c r="B21" s="1061"/>
      <c r="C21" s="1062" t="s">
        <v>81</v>
      </c>
      <c r="D21" s="1061"/>
      <c r="E21" s="170" t="s">
        <v>63</v>
      </c>
      <c r="F21" s="752" t="s">
        <v>64</v>
      </c>
      <c r="G21" s="115"/>
      <c r="H21" s="139"/>
      <c r="I21" s="140"/>
      <c r="J21" s="865" t="s">
        <v>82</v>
      </c>
      <c r="U21" s="188" t="s">
        <v>7459</v>
      </c>
    </row>
    <row r="22" spans="1:21">
      <c r="A22" s="876"/>
      <c r="B22" s="463"/>
      <c r="C22" s="116"/>
      <c r="D22" s="116"/>
      <c r="E22" s="129"/>
      <c r="F22" s="142"/>
      <c r="G22" s="107"/>
      <c r="H22" s="108"/>
      <c r="I22" s="109"/>
      <c r="J22" s="877"/>
      <c r="U22" s="188"/>
    </row>
    <row r="23" spans="1:21">
      <c r="A23" s="866"/>
      <c r="B23" s="117" t="s">
        <v>84</v>
      </c>
      <c r="C23" s="118" t="s">
        <v>85</v>
      </c>
      <c r="D23" s="118" t="s">
        <v>86</v>
      </c>
      <c r="E23" s="118" t="s">
        <v>87</v>
      </c>
      <c r="F23" s="118" t="s">
        <v>84</v>
      </c>
      <c r="G23" s="110" t="s">
        <v>64</v>
      </c>
      <c r="H23" s="110" t="s">
        <v>88</v>
      </c>
      <c r="I23" s="110" t="s">
        <v>89</v>
      </c>
      <c r="J23" s="867" t="s">
        <v>90</v>
      </c>
      <c r="U23" s="188" t="s">
        <v>7461</v>
      </c>
    </row>
    <row r="24" spans="1:21" ht="30">
      <c r="A24" s="840" t="str">
        <f>CONCATENATE($M$1,"-")</f>
        <v>ARQ-</v>
      </c>
      <c r="B24" s="141">
        <f>COUNTIF(B$1:B22,"&gt;0")+1</f>
        <v>2</v>
      </c>
      <c r="C24" s="116" t="s">
        <v>15004</v>
      </c>
      <c r="D24" s="670" t="s">
        <v>24221</v>
      </c>
      <c r="E24" s="762" t="s">
        <v>25362</v>
      </c>
      <c r="F24" s="119" t="s">
        <v>25355</v>
      </c>
      <c r="G24" s="630"/>
      <c r="H24" s="191"/>
      <c r="I24" s="328"/>
      <c r="J24" s="868">
        <f>ROUND(J35,2)</f>
        <v>215.58</v>
      </c>
      <c r="L24" t="s">
        <v>25356</v>
      </c>
      <c r="N24" t="s">
        <v>25357</v>
      </c>
      <c r="P24" t="s">
        <v>25358</v>
      </c>
      <c r="U24" s="188" t="s">
        <v>7460</v>
      </c>
    </row>
    <row r="25" spans="1:21" ht="30">
      <c r="A25" s="460"/>
      <c r="B25" s="116" t="s">
        <v>91</v>
      </c>
      <c r="C25" s="119" t="s">
        <v>22882</v>
      </c>
      <c r="D25" s="670" t="s">
        <v>24221</v>
      </c>
      <c r="E25" s="762" t="s">
        <v>25362</v>
      </c>
      <c r="F25" s="119" t="s">
        <v>93</v>
      </c>
      <c r="G25" s="753" t="s">
        <v>25355</v>
      </c>
      <c r="H25" s="461">
        <v>1</v>
      </c>
      <c r="I25" s="462">
        <f>N29</f>
        <v>168.89521970062773</v>
      </c>
      <c r="J25" s="669">
        <f t="shared" ref="J25" si="2">ROUND(H25*I25,2)</f>
        <v>168.9</v>
      </c>
      <c r="L25">
        <f>335600</f>
        <v>335600</v>
      </c>
      <c r="N25">
        <v>390000</v>
      </c>
      <c r="P25">
        <v>579000</v>
      </c>
      <c r="U25" s="188"/>
    </row>
    <row r="26" spans="1:21">
      <c r="A26" s="870"/>
      <c r="B26" s="138"/>
      <c r="C26" s="138"/>
      <c r="D26" s="138"/>
      <c r="E26" s="193"/>
      <c r="F26" s="168"/>
      <c r="G26" s="194"/>
      <c r="H26" s="195"/>
      <c r="I26" s="196"/>
      <c r="J26" s="871"/>
      <c r="L26">
        <v>2725</v>
      </c>
      <c r="N26">
        <v>2280</v>
      </c>
      <c r="P26">
        <v>2725</v>
      </c>
      <c r="U26" s="188" t="s">
        <v>7463</v>
      </c>
    </row>
    <row r="27" spans="1:21">
      <c r="A27" s="846"/>
      <c r="B27" s="169"/>
      <c r="C27" s="169"/>
      <c r="D27" s="49"/>
      <c r="E27" s="121" t="s">
        <v>94</v>
      </c>
      <c r="F27" s="120" t="s">
        <v>95</v>
      </c>
      <c r="G27" s="120"/>
      <c r="H27" s="197" t="s">
        <v>96</v>
      </c>
      <c r="I27" s="198" t="s">
        <v>97</v>
      </c>
      <c r="J27" s="845" t="s">
        <v>18</v>
      </c>
      <c r="L27" s="760">
        <f>L25/L26</f>
        <v>123.1559633027523</v>
      </c>
      <c r="N27" s="760">
        <f>N25/N26</f>
        <v>171.05263157894737</v>
      </c>
      <c r="P27" s="760">
        <f>P25/P26</f>
        <v>212.47706422018348</v>
      </c>
      <c r="U27" s="188" t="s">
        <v>7464</v>
      </c>
    </row>
    <row r="28" spans="1:21">
      <c r="A28" s="846"/>
      <c r="B28" s="169"/>
      <c r="C28" s="169"/>
      <c r="D28" s="49"/>
      <c r="E28" s="122" t="s">
        <v>2336</v>
      </c>
      <c r="F28" s="189"/>
      <c r="G28" s="189"/>
      <c r="H28" s="123">
        <f>ROUND(SUMIF(F24:F25,"MO",J24:J25),2)</f>
        <v>0</v>
      </c>
      <c r="I28" s="192"/>
      <c r="J28" s="869"/>
      <c r="U28" s="188" t="s">
        <v>7465</v>
      </c>
    </row>
    <row r="29" spans="1:21">
      <c r="A29" s="846"/>
      <c r="B29" s="169"/>
      <c r="C29" s="169"/>
      <c r="D29" s="49"/>
      <c r="E29" s="122" t="s">
        <v>99</v>
      </c>
      <c r="F29" s="199">
        <f>$G$3</f>
        <v>0.87239999999999995</v>
      </c>
      <c r="G29" s="199"/>
      <c r="H29" s="123">
        <f>ROUND(H28*F29,2)</f>
        <v>0</v>
      </c>
      <c r="I29" s="192"/>
      <c r="J29" s="869"/>
      <c r="N29" s="761">
        <f>AVERAGE(L27,N27,P27)</f>
        <v>168.89521970062773</v>
      </c>
      <c r="U29" s="188" t="s">
        <v>7466</v>
      </c>
    </row>
    <row r="30" spans="1:21">
      <c r="A30" s="846"/>
      <c r="B30" s="169"/>
      <c r="C30" s="169"/>
      <c r="D30" s="49"/>
      <c r="E30" s="122" t="s">
        <v>100</v>
      </c>
      <c r="F30" s="199"/>
      <c r="G30" s="189"/>
      <c r="H30" s="123">
        <f>SUM(H28:H29)</f>
        <v>0</v>
      </c>
      <c r="I30" s="123">
        <f>ROUND(F34*H30,2)</f>
        <v>0</v>
      </c>
      <c r="J30" s="872">
        <f>H30+I30</f>
        <v>0</v>
      </c>
      <c r="U30" s="188" t="s">
        <v>7467</v>
      </c>
    </row>
    <row r="31" spans="1:21">
      <c r="A31" s="846"/>
      <c r="B31" s="169"/>
      <c r="C31" s="169"/>
      <c r="D31" s="49"/>
      <c r="E31" s="122" t="s">
        <v>101</v>
      </c>
      <c r="F31" s="189"/>
      <c r="G31" s="189"/>
      <c r="H31" s="124"/>
      <c r="I31" s="123"/>
      <c r="J31" s="872"/>
      <c r="U31" s="188" t="s">
        <v>54</v>
      </c>
    </row>
    <row r="32" spans="1:21">
      <c r="A32" s="846"/>
      <c r="B32" s="169"/>
      <c r="C32" s="169"/>
      <c r="D32" s="49"/>
      <c r="E32" s="122" t="s">
        <v>102</v>
      </c>
      <c r="F32" s="189"/>
      <c r="G32" s="189"/>
      <c r="H32" s="123">
        <f>ROUND(SUMIF(F24:F25,"MA",J24:J25),2)</f>
        <v>168.9</v>
      </c>
      <c r="I32" s="123">
        <f>ROUND(F34*H32,2)</f>
        <v>46.68</v>
      </c>
      <c r="J32" s="872">
        <f>H32+I32</f>
        <v>215.58</v>
      </c>
      <c r="U32" s="188" t="s">
        <v>7468</v>
      </c>
    </row>
    <row r="33" spans="1:21">
      <c r="A33" s="846"/>
      <c r="B33" s="169"/>
      <c r="C33" s="169"/>
      <c r="D33" s="49"/>
      <c r="E33" s="122" t="s">
        <v>103</v>
      </c>
      <c r="F33" s="189"/>
      <c r="G33" s="189"/>
      <c r="H33" s="123">
        <f>H32+H30</f>
        <v>168.9</v>
      </c>
      <c r="I33" s="200"/>
      <c r="J33" s="872"/>
      <c r="U33" s="188" t="s">
        <v>7469</v>
      </c>
    </row>
    <row r="34" spans="1:21">
      <c r="A34" s="846"/>
      <c r="B34" s="169"/>
      <c r="C34" s="169"/>
      <c r="D34" s="49"/>
      <c r="E34" s="122" t="s">
        <v>104</v>
      </c>
      <c r="F34" s="199">
        <f>$H$3</f>
        <v>0.27639999999999998</v>
      </c>
      <c r="G34" s="199"/>
      <c r="H34" s="200"/>
      <c r="I34" s="192"/>
      <c r="J34" s="872"/>
      <c r="U34" s="188" t="s">
        <v>7470</v>
      </c>
    </row>
    <row r="35" spans="1:21">
      <c r="A35" s="846"/>
      <c r="B35" s="57"/>
      <c r="C35" s="57"/>
      <c r="D35" s="58"/>
      <c r="E35" s="122" t="s">
        <v>105</v>
      </c>
      <c r="F35" s="119"/>
      <c r="G35" s="189"/>
      <c r="H35" s="200"/>
      <c r="I35" s="192"/>
      <c r="J35" s="873">
        <f>ROUND(SUM(J30:J34),2)</f>
        <v>215.58</v>
      </c>
      <c r="U35" s="188" t="s">
        <v>7471</v>
      </c>
    </row>
    <row r="36" spans="1:21" ht="15.75" thickBot="1">
      <c r="A36" s="878"/>
      <c r="B36" s="879"/>
      <c r="C36" s="880"/>
      <c r="D36" s="880"/>
      <c r="E36" s="881"/>
      <c r="F36" s="880"/>
      <c r="G36" s="881"/>
      <c r="H36" s="881"/>
      <c r="I36" s="881"/>
      <c r="J36" s="882"/>
      <c r="U36" s="188" t="s">
        <v>7472</v>
      </c>
    </row>
  </sheetData>
  <mergeCells count="7">
    <mergeCell ref="A21:B21"/>
    <mergeCell ref="C21:D21"/>
    <mergeCell ref="A1:H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51" orientation="portrait" r:id="rId1"/>
  <headerFooter>
    <oddFooter>&amp;RFERNANDA R. DA SILVAENGª CIVILCREA-ES n° 038888/D</oddFooter>
  </headerFooter>
  <drawing r:id="rId2"/>
</worksheet>
</file>

<file path=xl/worksheets/sheet15.xml><?xml version="1.0" encoding="utf-8"?>
<worksheet xmlns="http://schemas.openxmlformats.org/spreadsheetml/2006/main" xmlns:r="http://schemas.openxmlformats.org/officeDocument/2006/relationships">
  <dimension ref="A1:L52"/>
  <sheetViews>
    <sheetView tabSelected="1" view="pageBreakPreview" zoomScale="85" zoomScaleSheetLayoutView="85" workbookViewId="0">
      <selection activeCell="L9" sqref="L9"/>
    </sheetView>
  </sheetViews>
  <sheetFormatPr defaultRowHeight="1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25.85546875" style="350" bestFit="1" customWidth="1"/>
    <col min="8" max="8" width="10.85546875" style="351" bestFit="1" customWidth="1"/>
  </cols>
  <sheetData>
    <row r="1" spans="1:12" ht="27.75" customHeight="1">
      <c r="A1" s="936" t="s">
        <v>13909</v>
      </c>
      <c r="B1" s="937"/>
      <c r="C1" s="937"/>
      <c r="D1" s="937"/>
      <c r="E1" s="937"/>
      <c r="F1" s="937"/>
      <c r="G1" s="937"/>
      <c r="H1" s="938"/>
    </row>
    <row r="2" spans="1:12" ht="15" customHeight="1">
      <c r="A2" s="1068"/>
      <c r="B2" s="1069"/>
      <c r="C2" s="948" t="s">
        <v>25351</v>
      </c>
      <c r="D2" s="948"/>
      <c r="E2" s="948"/>
      <c r="F2" s="948"/>
      <c r="G2" s="671" t="s">
        <v>25365</v>
      </c>
      <c r="H2" s="883"/>
    </row>
    <row r="3" spans="1:12" ht="39.75" customHeight="1">
      <c r="A3" s="1070"/>
      <c r="B3" s="1071"/>
      <c r="C3" s="949"/>
      <c r="D3" s="949"/>
      <c r="E3" s="949"/>
      <c r="F3" s="949"/>
      <c r="G3" s="1066" t="s">
        <v>25347</v>
      </c>
      <c r="H3" s="1067"/>
    </row>
    <row r="4" spans="1:12" ht="18.75" thickBot="1">
      <c r="A4" s="884" t="s">
        <v>2351</v>
      </c>
      <c r="B4" s="885"/>
      <c r="C4" s="885"/>
      <c r="D4" s="885"/>
      <c r="E4" s="885"/>
      <c r="F4" s="885"/>
      <c r="G4" s="885"/>
      <c r="H4" s="888"/>
    </row>
    <row r="5" spans="1:12" ht="30">
      <c r="A5" s="766" t="s">
        <v>1</v>
      </c>
      <c r="B5" s="323" t="s">
        <v>23</v>
      </c>
      <c r="C5" s="324" t="s">
        <v>24</v>
      </c>
      <c r="D5" s="324" t="s">
        <v>19</v>
      </c>
      <c r="E5" s="322" t="s">
        <v>20</v>
      </c>
      <c r="F5" s="325" t="s">
        <v>21</v>
      </c>
      <c r="G5" s="887" t="s">
        <v>22</v>
      </c>
      <c r="H5" s="889" t="s">
        <v>5</v>
      </c>
    </row>
    <row r="6" spans="1:12">
      <c r="A6" s="787" t="s">
        <v>7473</v>
      </c>
      <c r="B6" s="295" t="s">
        <v>30</v>
      </c>
      <c r="C6" s="296" t="s">
        <v>7533</v>
      </c>
      <c r="D6" s="894" t="s">
        <v>13897</v>
      </c>
      <c r="E6" s="698" t="s">
        <v>74</v>
      </c>
      <c r="F6" s="699">
        <v>1</v>
      </c>
      <c r="G6" s="344">
        <v>51686.9</v>
      </c>
      <c r="H6" s="898">
        <f t="shared" ref="H6:H50" si="0">G6/$G$52</f>
        <v>0.24645605783505722</v>
      </c>
      <c r="L6" s="41"/>
    </row>
    <row r="7" spans="1:12" ht="38.25">
      <c r="A7" s="901" t="s">
        <v>30884</v>
      </c>
      <c r="B7" s="734" t="s">
        <v>28</v>
      </c>
      <c r="C7" s="735" t="s">
        <v>12575</v>
      </c>
      <c r="D7" s="902" t="s">
        <v>6866</v>
      </c>
      <c r="E7" s="737" t="s">
        <v>73</v>
      </c>
      <c r="F7" s="738">
        <v>262.05</v>
      </c>
      <c r="G7" s="739">
        <v>15104.56</v>
      </c>
      <c r="H7" s="903">
        <f t="shared" si="0"/>
        <v>7.2022317317020204E-2</v>
      </c>
      <c r="L7" s="41">
        <f>F7*0.3</f>
        <v>78.614999999999995</v>
      </c>
    </row>
    <row r="8" spans="1:12">
      <c r="A8" s="899" t="s">
        <v>22139</v>
      </c>
      <c r="B8" s="173" t="s">
        <v>28</v>
      </c>
      <c r="C8" s="174" t="s">
        <v>14120</v>
      </c>
      <c r="D8" s="896" t="s">
        <v>14121</v>
      </c>
      <c r="E8" s="694" t="s">
        <v>73</v>
      </c>
      <c r="F8" s="695">
        <v>162.96</v>
      </c>
      <c r="G8" s="696">
        <v>14025.97</v>
      </c>
      <c r="H8" s="898">
        <f t="shared" si="0"/>
        <v>6.6879330614000407E-2</v>
      </c>
      <c r="L8" s="41">
        <f>F8*0.3</f>
        <v>48.887999999999998</v>
      </c>
    </row>
    <row r="9" spans="1:12" ht="63.75" customHeight="1">
      <c r="A9" s="904" t="s">
        <v>30903</v>
      </c>
      <c r="B9" s="905" t="s">
        <v>7531</v>
      </c>
      <c r="C9" s="906">
        <v>200128</v>
      </c>
      <c r="D9" s="902" t="s">
        <v>30935</v>
      </c>
      <c r="E9" s="737" t="s">
        <v>73</v>
      </c>
      <c r="F9" s="738">
        <v>64.28</v>
      </c>
      <c r="G9" s="739">
        <v>12413.11</v>
      </c>
      <c r="H9" s="903">
        <f t="shared" si="0"/>
        <v>5.9188811015420298E-2</v>
      </c>
      <c r="L9" s="41">
        <f>F9*0.3</f>
        <v>19.283999999999999</v>
      </c>
    </row>
    <row r="10" spans="1:12" ht="63.75" customHeight="1">
      <c r="A10" s="899" t="s">
        <v>13910</v>
      </c>
      <c r="B10" s="173" t="s">
        <v>7531</v>
      </c>
      <c r="C10" s="174">
        <v>20713</v>
      </c>
      <c r="D10" s="896" t="s">
        <v>24247</v>
      </c>
      <c r="E10" s="694" t="s">
        <v>75</v>
      </c>
      <c r="F10" s="695">
        <v>20</v>
      </c>
      <c r="G10" s="696">
        <v>9256.4</v>
      </c>
      <c r="H10" s="898">
        <f t="shared" si="0"/>
        <v>4.4136828746634514E-2</v>
      </c>
    </row>
    <row r="11" spans="1:12" ht="38.25">
      <c r="A11" s="899" t="s">
        <v>30871</v>
      </c>
      <c r="B11" s="173" t="s">
        <v>7531</v>
      </c>
      <c r="C11" s="174">
        <v>40233</v>
      </c>
      <c r="D11" s="895" t="s">
        <v>30928</v>
      </c>
      <c r="E11" s="694" t="s">
        <v>83</v>
      </c>
      <c r="F11" s="695">
        <v>15.59</v>
      </c>
      <c r="G11" s="696">
        <v>8087.62</v>
      </c>
      <c r="H11" s="898">
        <f t="shared" si="0"/>
        <v>3.8563793581506446E-2</v>
      </c>
    </row>
    <row r="12" spans="1:12" ht="51">
      <c r="A12" s="899" t="s">
        <v>22138</v>
      </c>
      <c r="B12" s="173" t="s">
        <v>7531</v>
      </c>
      <c r="C12" s="174">
        <v>20714</v>
      </c>
      <c r="D12" s="896" t="s">
        <v>24249</v>
      </c>
      <c r="E12" s="694" t="s">
        <v>75</v>
      </c>
      <c r="F12" s="695">
        <v>25</v>
      </c>
      <c r="G12" s="696">
        <v>7855.5</v>
      </c>
      <c r="H12" s="898">
        <f t="shared" si="0"/>
        <v>3.745698740538303E-2</v>
      </c>
    </row>
    <row r="13" spans="1:12" ht="25.5" customHeight="1">
      <c r="A13" s="899" t="s">
        <v>30872</v>
      </c>
      <c r="B13" s="173" t="s">
        <v>7531</v>
      </c>
      <c r="C13" s="174">
        <v>40328</v>
      </c>
      <c r="D13" s="895" t="s">
        <v>30929</v>
      </c>
      <c r="E13" s="694" t="s">
        <v>71</v>
      </c>
      <c r="F13" s="695">
        <v>936.72</v>
      </c>
      <c r="G13" s="696">
        <v>7512.49</v>
      </c>
      <c r="H13" s="898">
        <f t="shared" si="0"/>
        <v>3.5821429993388824E-2</v>
      </c>
    </row>
    <row r="14" spans="1:12" ht="38.25">
      <c r="A14" s="783" t="s">
        <v>30922</v>
      </c>
      <c r="B14" s="458" t="s">
        <v>28</v>
      </c>
      <c r="C14" s="585" t="s">
        <v>27154</v>
      </c>
      <c r="D14" s="897" t="s">
        <v>27155</v>
      </c>
      <c r="E14" s="698" t="s">
        <v>113</v>
      </c>
      <c r="F14" s="699">
        <v>4</v>
      </c>
      <c r="G14" s="344">
        <v>7199.04</v>
      </c>
      <c r="H14" s="898">
        <f t="shared" si="0"/>
        <v>3.4326822049627476E-2</v>
      </c>
    </row>
    <row r="15" spans="1:12" ht="51">
      <c r="A15" s="899" t="s">
        <v>25352</v>
      </c>
      <c r="B15" s="173" t="s">
        <v>7531</v>
      </c>
      <c r="C15" s="174">
        <v>40206</v>
      </c>
      <c r="D15" s="895" t="s">
        <v>24258</v>
      </c>
      <c r="E15" s="694" t="s">
        <v>73</v>
      </c>
      <c r="F15" s="695">
        <v>88.13</v>
      </c>
      <c r="G15" s="696">
        <v>5903.83</v>
      </c>
      <c r="H15" s="898">
        <f t="shared" si="0"/>
        <v>2.8150937044557633E-2</v>
      </c>
    </row>
    <row r="16" spans="1:12" ht="25.5" customHeight="1">
      <c r="A16" s="899" t="s">
        <v>30887</v>
      </c>
      <c r="B16" s="173" t="s">
        <v>28</v>
      </c>
      <c r="C16" s="174" t="s">
        <v>9232</v>
      </c>
      <c r="D16" s="895" t="s">
        <v>4851</v>
      </c>
      <c r="E16" s="694" t="s">
        <v>75</v>
      </c>
      <c r="F16" s="695">
        <v>137</v>
      </c>
      <c r="G16" s="696">
        <v>5708.79</v>
      </c>
      <c r="H16" s="898">
        <f t="shared" si="0"/>
        <v>2.7220937576217501E-2</v>
      </c>
    </row>
    <row r="17" spans="1:8" ht="38.25" customHeight="1">
      <c r="A17" s="899" t="s">
        <v>30885</v>
      </c>
      <c r="B17" s="173" t="s">
        <v>28</v>
      </c>
      <c r="C17" s="174" t="s">
        <v>12779</v>
      </c>
      <c r="D17" s="895" t="s">
        <v>7011</v>
      </c>
      <c r="E17" s="694" t="s">
        <v>73</v>
      </c>
      <c r="F17" s="695">
        <v>65.12</v>
      </c>
      <c r="G17" s="696">
        <v>5072.8500000000004</v>
      </c>
      <c r="H17" s="898">
        <f t="shared" si="0"/>
        <v>2.4188616709235226E-2</v>
      </c>
    </row>
    <row r="18" spans="1:8" ht="25.5">
      <c r="A18" s="899" t="s">
        <v>36</v>
      </c>
      <c r="B18" s="173" t="s">
        <v>7531</v>
      </c>
      <c r="C18" s="174">
        <v>30101</v>
      </c>
      <c r="D18" s="896" t="s">
        <v>24256</v>
      </c>
      <c r="E18" s="694" t="s">
        <v>83</v>
      </c>
      <c r="F18" s="695">
        <v>95.3</v>
      </c>
      <c r="G18" s="696">
        <v>4459.09</v>
      </c>
      <c r="H18" s="898">
        <f t="shared" si="0"/>
        <v>2.1262055625926982E-2</v>
      </c>
    </row>
    <row r="19" spans="1:8" ht="63.75">
      <c r="A19" s="899" t="s">
        <v>32</v>
      </c>
      <c r="B19" s="173" t="s">
        <v>7531</v>
      </c>
      <c r="C19" s="174">
        <v>20355</v>
      </c>
      <c r="D19" s="896" t="s">
        <v>24245</v>
      </c>
      <c r="E19" s="694" t="s">
        <v>1121</v>
      </c>
      <c r="F19" s="695">
        <v>4</v>
      </c>
      <c r="G19" s="696">
        <v>3420.76</v>
      </c>
      <c r="H19" s="898">
        <f t="shared" si="0"/>
        <v>1.6311038665500356E-2</v>
      </c>
    </row>
    <row r="20" spans="1:8" ht="38.25">
      <c r="A20" s="783" t="s">
        <v>7477</v>
      </c>
      <c r="B20" s="458" t="s">
        <v>7531</v>
      </c>
      <c r="C20" s="585">
        <v>200511</v>
      </c>
      <c r="D20" s="897" t="s">
        <v>30933</v>
      </c>
      <c r="E20" s="698" t="s">
        <v>74</v>
      </c>
      <c r="F20" s="699">
        <v>28</v>
      </c>
      <c r="G20" s="344">
        <v>3327.8</v>
      </c>
      <c r="H20" s="898">
        <f t="shared" si="0"/>
        <v>1.5867782151057684E-2</v>
      </c>
    </row>
    <row r="21" spans="1:8" ht="63.75">
      <c r="A21" s="899" t="s">
        <v>31</v>
      </c>
      <c r="B21" s="173" t="s">
        <v>7531</v>
      </c>
      <c r="C21" s="174">
        <v>20353</v>
      </c>
      <c r="D21" s="896" t="s">
        <v>24244</v>
      </c>
      <c r="E21" s="694" t="s">
        <v>1121</v>
      </c>
      <c r="F21" s="695">
        <v>4</v>
      </c>
      <c r="G21" s="696">
        <v>3233.52</v>
      </c>
      <c r="H21" s="898">
        <f t="shared" si="0"/>
        <v>1.5418231546693925E-2</v>
      </c>
    </row>
    <row r="22" spans="1:8" ht="38.25">
      <c r="A22" s="899" t="s">
        <v>16459</v>
      </c>
      <c r="B22" s="173" t="s">
        <v>28</v>
      </c>
      <c r="C22" s="174" t="s">
        <v>12320</v>
      </c>
      <c r="D22" s="895" t="s">
        <v>12321</v>
      </c>
      <c r="E22" s="694" t="s">
        <v>2247</v>
      </c>
      <c r="F22" s="695">
        <v>2123.6999999999998</v>
      </c>
      <c r="G22" s="696">
        <v>3228.02</v>
      </c>
      <c r="H22" s="898">
        <f t="shared" si="0"/>
        <v>1.5392006172022726E-2</v>
      </c>
    </row>
    <row r="23" spans="1:8" ht="51">
      <c r="A23" s="787" t="s">
        <v>13912</v>
      </c>
      <c r="B23" s="295" t="s">
        <v>7531</v>
      </c>
      <c r="C23" s="296">
        <v>50501</v>
      </c>
      <c r="D23" s="895" t="s">
        <v>30931</v>
      </c>
      <c r="E23" s="698" t="s">
        <v>73</v>
      </c>
      <c r="F23" s="699">
        <v>32</v>
      </c>
      <c r="G23" s="344">
        <v>3060.16</v>
      </c>
      <c r="H23" s="898">
        <f t="shared" si="0"/>
        <v>1.459160773705772E-2</v>
      </c>
    </row>
    <row r="24" spans="1:8">
      <c r="A24" s="899" t="s">
        <v>43</v>
      </c>
      <c r="B24" s="295" t="s">
        <v>28</v>
      </c>
      <c r="C24" s="296" t="s">
        <v>6967</v>
      </c>
      <c r="D24" s="894" t="s">
        <v>2260</v>
      </c>
      <c r="E24" s="698" t="s">
        <v>73</v>
      </c>
      <c r="F24" s="699">
        <v>168.26</v>
      </c>
      <c r="G24" s="344">
        <v>2820.04</v>
      </c>
      <c r="H24" s="898">
        <f t="shared" si="0"/>
        <v>1.3446655561412559E-2</v>
      </c>
    </row>
    <row r="25" spans="1:8" ht="25.5">
      <c r="A25" s="899" t="s">
        <v>23331</v>
      </c>
      <c r="B25" s="173" t="s">
        <v>7531</v>
      </c>
      <c r="C25" s="174">
        <v>20344</v>
      </c>
      <c r="D25" s="896" t="s">
        <v>24246</v>
      </c>
      <c r="E25" s="694" t="s">
        <v>74</v>
      </c>
      <c r="F25" s="695">
        <v>3</v>
      </c>
      <c r="G25" s="696">
        <v>2808.06</v>
      </c>
      <c r="H25" s="898">
        <f t="shared" si="0"/>
        <v>1.3389531927128745E-2</v>
      </c>
    </row>
    <row r="26" spans="1:8" ht="76.5">
      <c r="A26" s="899" t="s">
        <v>29</v>
      </c>
      <c r="B26" s="173" t="s">
        <v>7531</v>
      </c>
      <c r="C26" s="174">
        <v>20343</v>
      </c>
      <c r="D26" s="895" t="s">
        <v>24243</v>
      </c>
      <c r="E26" s="694" t="s">
        <v>14076</v>
      </c>
      <c r="F26" s="695">
        <v>4</v>
      </c>
      <c r="G26" s="696">
        <v>2669.68</v>
      </c>
      <c r="H26" s="898">
        <f t="shared" si="0"/>
        <v>1.2729701500401369E-2</v>
      </c>
    </row>
    <row r="27" spans="1:8" ht="25.5">
      <c r="A27" s="783" t="s">
        <v>30906</v>
      </c>
      <c r="B27" s="458" t="s">
        <v>14073</v>
      </c>
      <c r="C27" s="585">
        <v>9369</v>
      </c>
      <c r="D27" s="897" t="s">
        <v>30909</v>
      </c>
      <c r="E27" s="698" t="s">
        <v>74</v>
      </c>
      <c r="F27" s="699">
        <v>2</v>
      </c>
      <c r="G27" s="344">
        <v>2563.85</v>
      </c>
      <c r="H27" s="898">
        <f t="shared" si="0"/>
        <v>1.2225077609228091E-2</v>
      </c>
    </row>
    <row r="28" spans="1:8" ht="38.25" customHeight="1">
      <c r="A28" s="783" t="s">
        <v>23240</v>
      </c>
      <c r="B28" s="458" t="s">
        <v>7531</v>
      </c>
      <c r="C28" s="585">
        <v>200512</v>
      </c>
      <c r="D28" s="897" t="s">
        <v>30934</v>
      </c>
      <c r="E28" s="698" t="s">
        <v>74</v>
      </c>
      <c r="F28" s="699">
        <v>7</v>
      </c>
      <c r="G28" s="344">
        <v>2452.8000000000002</v>
      </c>
      <c r="H28" s="898">
        <f t="shared" si="0"/>
        <v>1.1695563453366876E-2</v>
      </c>
    </row>
    <row r="29" spans="1:8">
      <c r="A29" s="899" t="s">
        <v>27</v>
      </c>
      <c r="B29" s="173" t="s">
        <v>28</v>
      </c>
      <c r="C29" s="174" t="s">
        <v>4214</v>
      </c>
      <c r="D29" s="895" t="s">
        <v>4215</v>
      </c>
      <c r="E29" s="694" t="s">
        <v>73</v>
      </c>
      <c r="F29" s="695">
        <v>6.4</v>
      </c>
      <c r="G29" s="696">
        <v>2203.1999999999998</v>
      </c>
      <c r="H29" s="898">
        <f t="shared" si="0"/>
        <v>1.0505408268288444E-2</v>
      </c>
    </row>
    <row r="30" spans="1:8" ht="25.5">
      <c r="A30" s="899" t="s">
        <v>39</v>
      </c>
      <c r="B30" s="173" t="s">
        <v>7531</v>
      </c>
      <c r="C30" s="174">
        <v>30101</v>
      </c>
      <c r="D30" s="895" t="s">
        <v>24256</v>
      </c>
      <c r="E30" s="694" t="s">
        <v>83</v>
      </c>
      <c r="F30" s="695">
        <v>46.28</v>
      </c>
      <c r="G30" s="696">
        <v>2165.44</v>
      </c>
      <c r="H30" s="898">
        <f t="shared" si="0"/>
        <v>1.0325359150545811E-2</v>
      </c>
    </row>
    <row r="31" spans="1:8" ht="63.75" customHeight="1">
      <c r="A31" s="787" t="s">
        <v>25354</v>
      </c>
      <c r="B31" s="295" t="s">
        <v>28</v>
      </c>
      <c r="C31" s="296" t="s">
        <v>12975</v>
      </c>
      <c r="D31" s="895" t="s">
        <v>3814</v>
      </c>
      <c r="E31" s="698" t="s">
        <v>73</v>
      </c>
      <c r="F31" s="699">
        <v>64</v>
      </c>
      <c r="G31" s="344">
        <v>2107.52</v>
      </c>
      <c r="H31" s="898">
        <f t="shared" si="0"/>
        <v>1.0049182114008381E-2</v>
      </c>
    </row>
    <row r="32" spans="1:8" ht="15" customHeight="1">
      <c r="A32" s="783" t="s">
        <v>45</v>
      </c>
      <c r="B32" s="458" t="s">
        <v>7531</v>
      </c>
      <c r="C32" s="585">
        <v>150123</v>
      </c>
      <c r="D32" s="897" t="s">
        <v>30936</v>
      </c>
      <c r="E32" s="698" t="s">
        <v>74</v>
      </c>
      <c r="F32" s="699">
        <v>1</v>
      </c>
      <c r="G32" s="344">
        <v>2008.77</v>
      </c>
      <c r="H32" s="898">
        <f t="shared" si="0"/>
        <v>9.578317432411847E-3</v>
      </c>
    </row>
    <row r="33" spans="1:8" ht="38.25">
      <c r="A33" s="899" t="s">
        <v>30873</v>
      </c>
      <c r="B33" s="173" t="s">
        <v>7531</v>
      </c>
      <c r="C33" s="174">
        <v>210302</v>
      </c>
      <c r="D33" s="895" t="s">
        <v>30930</v>
      </c>
      <c r="E33" s="694" t="s">
        <v>75</v>
      </c>
      <c r="F33" s="695">
        <v>10</v>
      </c>
      <c r="G33" s="696">
        <v>1965.8</v>
      </c>
      <c r="H33" s="898">
        <f t="shared" si="0"/>
        <v>9.3734257324806763E-3</v>
      </c>
    </row>
    <row r="34" spans="1:8" ht="38.25">
      <c r="A34" s="899" t="s">
        <v>30870</v>
      </c>
      <c r="B34" s="173" t="s">
        <v>7531</v>
      </c>
      <c r="C34" s="174">
        <v>40231</v>
      </c>
      <c r="D34" s="895" t="s">
        <v>24259</v>
      </c>
      <c r="E34" s="694" t="s">
        <v>83</v>
      </c>
      <c r="F34" s="695">
        <v>3.86</v>
      </c>
      <c r="G34" s="696">
        <v>1936.37</v>
      </c>
      <c r="H34" s="898">
        <f t="shared" si="0"/>
        <v>9.2330961367400582E-3</v>
      </c>
    </row>
    <row r="35" spans="1:8" ht="38.25">
      <c r="A35" s="899" t="s">
        <v>22118</v>
      </c>
      <c r="B35" s="173" t="s">
        <v>28</v>
      </c>
      <c r="C35" s="174" t="s">
        <v>10016</v>
      </c>
      <c r="D35" s="895" t="s">
        <v>5287</v>
      </c>
      <c r="E35" s="694" t="s">
        <v>83</v>
      </c>
      <c r="F35" s="695">
        <v>6.1</v>
      </c>
      <c r="G35" s="696">
        <v>1851.47</v>
      </c>
      <c r="H35" s="898">
        <f t="shared" si="0"/>
        <v>8.8282717168155448E-3</v>
      </c>
    </row>
    <row r="36" spans="1:8" ht="38.25" customHeight="1">
      <c r="A36" s="783" t="s">
        <v>23211</v>
      </c>
      <c r="B36" s="296" t="s">
        <v>7531</v>
      </c>
      <c r="C36" s="295">
        <v>151420</v>
      </c>
      <c r="D36" s="897" t="s">
        <v>30941</v>
      </c>
      <c r="E36" s="698" t="s">
        <v>75</v>
      </c>
      <c r="F36" s="699">
        <v>146.55000000000001</v>
      </c>
      <c r="G36" s="344">
        <v>1694.12</v>
      </c>
      <c r="H36" s="898">
        <f t="shared" si="0"/>
        <v>8.0779875887222324E-3</v>
      </c>
    </row>
    <row r="37" spans="1:8" ht="38.25">
      <c r="A37" s="899" t="s">
        <v>33</v>
      </c>
      <c r="B37" s="635" t="s">
        <v>7531</v>
      </c>
      <c r="C37" s="634">
        <v>20710</v>
      </c>
      <c r="D37" s="896" t="s">
        <v>30927</v>
      </c>
      <c r="E37" s="694" t="s">
        <v>74</v>
      </c>
      <c r="F37" s="695">
        <v>1</v>
      </c>
      <c r="G37" s="696">
        <v>1501.52</v>
      </c>
      <c r="H37" s="898">
        <f t="shared" si="0"/>
        <v>7.1596226502362321E-3</v>
      </c>
    </row>
    <row r="38" spans="1:8" ht="51">
      <c r="A38" s="783" t="s">
        <v>13908</v>
      </c>
      <c r="B38" s="296" t="s">
        <v>7531</v>
      </c>
      <c r="C38" s="295">
        <v>150701</v>
      </c>
      <c r="D38" s="897" t="s">
        <v>30937</v>
      </c>
      <c r="E38" s="698" t="s">
        <v>75</v>
      </c>
      <c r="F38" s="699">
        <v>30.85</v>
      </c>
      <c r="G38" s="344">
        <v>1393.49</v>
      </c>
      <c r="H38" s="898">
        <f t="shared" si="0"/>
        <v>6.6445086091944747E-3</v>
      </c>
    </row>
    <row r="39" spans="1:8" ht="25.5">
      <c r="A39" s="783" t="s">
        <v>15010</v>
      </c>
      <c r="B39" s="296" t="s">
        <v>7531</v>
      </c>
      <c r="C39" s="295">
        <v>151128</v>
      </c>
      <c r="D39" s="897" t="s">
        <v>30940</v>
      </c>
      <c r="E39" s="698" t="s">
        <v>75</v>
      </c>
      <c r="F39" s="699">
        <v>48.85</v>
      </c>
      <c r="G39" s="344">
        <v>1244.7</v>
      </c>
      <c r="H39" s="898">
        <f t="shared" si="0"/>
        <v>5.9350407005894284E-3</v>
      </c>
    </row>
    <row r="40" spans="1:8" ht="38.25">
      <c r="A40" s="899" t="s">
        <v>14071</v>
      </c>
      <c r="B40" s="635" t="s">
        <v>28</v>
      </c>
      <c r="C40" s="634" t="s">
        <v>12252</v>
      </c>
      <c r="D40" s="896" t="s">
        <v>28063</v>
      </c>
      <c r="E40" s="694" t="s">
        <v>83</v>
      </c>
      <c r="F40" s="695">
        <v>131.03</v>
      </c>
      <c r="G40" s="696">
        <v>1159.6199999999999</v>
      </c>
      <c r="H40" s="898">
        <f t="shared" si="0"/>
        <v>5.5293579956756751E-3</v>
      </c>
    </row>
    <row r="41" spans="1:8" ht="51">
      <c r="A41" s="899" t="s">
        <v>30886</v>
      </c>
      <c r="B41" s="635" t="s">
        <v>7531</v>
      </c>
      <c r="C41" s="634">
        <v>200253</v>
      </c>
      <c r="D41" s="895" t="s">
        <v>30932</v>
      </c>
      <c r="E41" s="694" t="s">
        <v>73</v>
      </c>
      <c r="F41" s="695">
        <v>14</v>
      </c>
      <c r="G41" s="696">
        <v>868.84</v>
      </c>
      <c r="H41" s="898">
        <f t="shared" si="0"/>
        <v>4.1428462780590657E-3</v>
      </c>
    </row>
    <row r="42" spans="1:8" ht="51" customHeight="1">
      <c r="A42" s="783" t="s">
        <v>30902</v>
      </c>
      <c r="B42" s="296" t="s">
        <v>7531</v>
      </c>
      <c r="C42" s="295">
        <v>200576</v>
      </c>
      <c r="D42" s="897" t="s">
        <v>24329</v>
      </c>
      <c r="E42" s="698" t="s">
        <v>74</v>
      </c>
      <c r="F42" s="699">
        <v>1</v>
      </c>
      <c r="G42" s="344">
        <v>787.73</v>
      </c>
      <c r="H42" s="898">
        <f t="shared" si="0"/>
        <v>3.7560935254079783E-3</v>
      </c>
    </row>
    <row r="43" spans="1:8" ht="38.25">
      <c r="A43" s="783" t="s">
        <v>23212</v>
      </c>
      <c r="B43" s="296" t="s">
        <v>7531</v>
      </c>
      <c r="C43" s="295">
        <v>151814</v>
      </c>
      <c r="D43" s="897" t="s">
        <v>30942</v>
      </c>
      <c r="E43" s="698" t="s">
        <v>74</v>
      </c>
      <c r="F43" s="699">
        <v>2</v>
      </c>
      <c r="G43" s="344">
        <v>507.98</v>
      </c>
      <c r="H43" s="898">
        <f t="shared" si="0"/>
        <v>2.4221756046319738E-3</v>
      </c>
    </row>
    <row r="44" spans="1:8">
      <c r="A44" s="899" t="s">
        <v>42</v>
      </c>
      <c r="B44" s="585" t="s">
        <v>28</v>
      </c>
      <c r="C44" s="458" t="s">
        <v>12676</v>
      </c>
      <c r="D44" s="894" t="s">
        <v>23705</v>
      </c>
      <c r="E44" s="698" t="s">
        <v>73</v>
      </c>
      <c r="F44" s="699">
        <v>32</v>
      </c>
      <c r="G44" s="344">
        <v>459.52</v>
      </c>
      <c r="H44" s="898">
        <f t="shared" si="0"/>
        <v>2.1911062125290061E-3</v>
      </c>
    </row>
    <row r="45" spans="1:8" ht="51">
      <c r="A45" s="783" t="s">
        <v>15009</v>
      </c>
      <c r="B45" s="296" t="s">
        <v>7531</v>
      </c>
      <c r="C45" s="295">
        <v>150615</v>
      </c>
      <c r="D45" s="897" t="s">
        <v>30939</v>
      </c>
      <c r="E45" s="698" t="s">
        <v>74</v>
      </c>
      <c r="F45" s="699">
        <v>3</v>
      </c>
      <c r="G45" s="344">
        <v>442.17</v>
      </c>
      <c r="H45" s="898">
        <f t="shared" si="0"/>
        <v>2.108377076066223E-3</v>
      </c>
    </row>
    <row r="46" spans="1:8" ht="63.75">
      <c r="A46" s="899" t="s">
        <v>22125</v>
      </c>
      <c r="B46" s="635" t="s">
        <v>7531</v>
      </c>
      <c r="C46" s="634">
        <v>140207</v>
      </c>
      <c r="D46" s="895" t="s">
        <v>24248</v>
      </c>
      <c r="E46" s="694" t="s">
        <v>74</v>
      </c>
      <c r="F46" s="695">
        <v>1</v>
      </c>
      <c r="G46" s="696">
        <v>404.45</v>
      </c>
      <c r="H46" s="898">
        <f t="shared" si="0"/>
        <v>1.9285186883211973E-3</v>
      </c>
    </row>
    <row r="47" spans="1:8" ht="51">
      <c r="A47" s="783" t="s">
        <v>15008</v>
      </c>
      <c r="B47" s="296" t="s">
        <v>7531</v>
      </c>
      <c r="C47" s="295">
        <v>150610</v>
      </c>
      <c r="D47" s="897" t="s">
        <v>30938</v>
      </c>
      <c r="E47" s="698" t="s">
        <v>74</v>
      </c>
      <c r="F47" s="699">
        <v>2</v>
      </c>
      <c r="G47" s="344">
        <v>383.5</v>
      </c>
      <c r="H47" s="898">
        <f t="shared" si="0"/>
        <v>1.8286238520736288E-3</v>
      </c>
    </row>
    <row r="48" spans="1:8" ht="63.75">
      <c r="A48" s="787" t="s">
        <v>25353</v>
      </c>
      <c r="B48" s="585" t="s">
        <v>28</v>
      </c>
      <c r="C48" s="458" t="s">
        <v>12874</v>
      </c>
      <c r="D48" s="895" t="s">
        <v>7041</v>
      </c>
      <c r="E48" s="698" t="s">
        <v>73</v>
      </c>
      <c r="F48" s="699">
        <v>64</v>
      </c>
      <c r="G48" s="344">
        <v>380.8</v>
      </c>
      <c r="H48" s="898">
        <f t="shared" si="0"/>
        <v>1.8157495772350401E-3</v>
      </c>
    </row>
    <row r="49" spans="1:8" ht="25.5">
      <c r="A49" s="783" t="s">
        <v>23216</v>
      </c>
      <c r="B49" s="296" t="s">
        <v>28</v>
      </c>
      <c r="C49" s="295" t="s">
        <v>10480</v>
      </c>
      <c r="D49" s="897" t="s">
        <v>10481</v>
      </c>
      <c r="E49" s="698" t="s">
        <v>113</v>
      </c>
      <c r="F49" s="699">
        <v>8</v>
      </c>
      <c r="G49" s="344">
        <v>359.12</v>
      </c>
      <c r="H49" s="898">
        <f t="shared" si="0"/>
        <v>1.7123739185311124E-3</v>
      </c>
    </row>
    <row r="50" spans="1:8" ht="25.5">
      <c r="A50" s="899" t="s">
        <v>15011</v>
      </c>
      <c r="B50" s="173" t="s">
        <v>28</v>
      </c>
      <c r="C50" s="174" t="s">
        <v>28259</v>
      </c>
      <c r="D50" s="896" t="s">
        <v>28260</v>
      </c>
      <c r="E50" s="694" t="s">
        <v>73</v>
      </c>
      <c r="F50" s="695">
        <v>262.05</v>
      </c>
      <c r="G50" s="696">
        <v>23.58</v>
      </c>
      <c r="H50" s="898">
        <f t="shared" si="0"/>
        <v>1.1243533359034201E-4</v>
      </c>
    </row>
    <row r="51" spans="1:8">
      <c r="A51" s="899"/>
      <c r="B51" s="180"/>
      <c r="C51" s="181"/>
      <c r="D51" s="176"/>
      <c r="E51" s="694"/>
      <c r="F51" s="695"/>
      <c r="G51" s="696"/>
      <c r="H51" s="900"/>
    </row>
    <row r="52" spans="1:8" ht="15" customHeight="1">
      <c r="A52" s="1063" t="s">
        <v>7530</v>
      </c>
      <c r="B52" s="1064"/>
      <c r="C52" s="1064"/>
      <c r="D52" s="1064"/>
      <c r="E52" s="1064"/>
      <c r="F52" s="1065"/>
      <c r="G52" s="892">
        <v>209720.54999999996</v>
      </c>
      <c r="H52" s="893">
        <f>SUM(H6:H50)</f>
        <v>1.0000000000000004</v>
      </c>
    </row>
  </sheetData>
  <sortState ref="A6:H50">
    <sortCondition descending="1" ref="H6:H50"/>
  </sortState>
  <mergeCells count="5">
    <mergeCell ref="A52:F52"/>
    <mergeCell ref="A1:H1"/>
    <mergeCell ref="C2:F3"/>
    <mergeCell ref="G3:H3"/>
    <mergeCell ref="A2:B3"/>
  </mergeCells>
  <pageMargins left="0.511811024" right="0.511811024" top="0.78740157499999996" bottom="0.78740157499999996" header="0.31496062000000002" footer="0.31496062000000002"/>
  <pageSetup paperSize="9" scale="52" orientation="portrait" verticalDpi="300" r:id="rId1"/>
  <drawing r:id="rId2"/>
</worksheet>
</file>

<file path=xl/worksheets/sheet16.xml><?xml version="1.0" encoding="utf-8"?>
<worksheet xmlns="http://schemas.openxmlformats.org/spreadsheetml/2006/main" xmlns:r="http://schemas.openxmlformats.org/officeDocument/2006/relationships">
  <dimension ref="A1:O58"/>
  <sheetViews>
    <sheetView view="pageBreakPreview" topLeftCell="A7" zoomScaleNormal="94" zoomScaleSheetLayoutView="100" workbookViewId="0">
      <selection activeCell="B42" sqref="B42:J42"/>
    </sheetView>
  </sheetViews>
  <sheetFormatPr defaultRowHeight="12.75"/>
  <cols>
    <col min="1" max="1" width="3.5703125" style="69" customWidth="1"/>
    <col min="2" max="2" width="20.7109375" style="69" customWidth="1"/>
    <col min="3" max="3" width="28.7109375" style="69" customWidth="1"/>
    <col min="4" max="4" width="9.7109375" style="69" customWidth="1"/>
    <col min="5" max="10" width="12.7109375" style="69" customWidth="1"/>
    <col min="11" max="14" width="15.7109375" style="69" customWidth="1"/>
    <col min="15" max="15" width="14.5703125" style="69" customWidth="1"/>
    <col min="16" max="17" width="9.140625" style="69"/>
    <col min="18" max="18" width="13.85546875" style="69" bestFit="1" customWidth="1"/>
    <col min="19" max="259" width="9.140625" style="69"/>
    <col min="260" max="260" width="18.7109375" style="69" customWidth="1"/>
    <col min="261" max="261" width="9.140625" style="69"/>
    <col min="262" max="262" width="18.5703125" style="69" customWidth="1"/>
    <col min="263" max="263" width="13.42578125" style="69" customWidth="1"/>
    <col min="264" max="264" width="19" style="69" customWidth="1"/>
    <col min="265" max="265" width="12.42578125" style="69" customWidth="1"/>
    <col min="266" max="515" width="9.140625" style="69"/>
    <col min="516" max="516" width="18.7109375" style="69" customWidth="1"/>
    <col min="517" max="517" width="9.140625" style="69"/>
    <col min="518" max="518" width="18.5703125" style="69" customWidth="1"/>
    <col min="519" max="519" width="13.42578125" style="69" customWidth="1"/>
    <col min="520" max="520" width="19" style="69" customWidth="1"/>
    <col min="521" max="521" width="12.42578125" style="69" customWidth="1"/>
    <col min="522" max="771" width="9.140625" style="69"/>
    <col min="772" max="772" width="18.7109375" style="69" customWidth="1"/>
    <col min="773" max="773" width="9.140625" style="69"/>
    <col min="774" max="774" width="18.5703125" style="69" customWidth="1"/>
    <col min="775" max="775" width="13.42578125" style="69" customWidth="1"/>
    <col min="776" max="776" width="19" style="69" customWidth="1"/>
    <col min="777" max="777" width="12.42578125" style="69" customWidth="1"/>
    <col min="778" max="1027" width="9.140625" style="69"/>
    <col min="1028" max="1028" width="18.7109375" style="69" customWidth="1"/>
    <col min="1029" max="1029" width="9.140625" style="69"/>
    <col min="1030" max="1030" width="18.5703125" style="69" customWidth="1"/>
    <col min="1031" max="1031" width="13.42578125" style="69" customWidth="1"/>
    <col min="1032" max="1032" width="19" style="69" customWidth="1"/>
    <col min="1033" max="1033" width="12.42578125" style="69" customWidth="1"/>
    <col min="1034" max="1283" width="9.140625" style="69"/>
    <col min="1284" max="1284" width="18.7109375" style="69" customWidth="1"/>
    <col min="1285" max="1285" width="9.140625" style="69"/>
    <col min="1286" max="1286" width="18.5703125" style="69" customWidth="1"/>
    <col min="1287" max="1287" width="13.42578125" style="69" customWidth="1"/>
    <col min="1288" max="1288" width="19" style="69" customWidth="1"/>
    <col min="1289" max="1289" width="12.42578125" style="69" customWidth="1"/>
    <col min="1290" max="1539" width="9.140625" style="69"/>
    <col min="1540" max="1540" width="18.7109375" style="69" customWidth="1"/>
    <col min="1541" max="1541" width="9.140625" style="69"/>
    <col min="1542" max="1542" width="18.5703125" style="69" customWidth="1"/>
    <col min="1543" max="1543" width="13.42578125" style="69" customWidth="1"/>
    <col min="1544" max="1544" width="19" style="69" customWidth="1"/>
    <col min="1545" max="1545" width="12.42578125" style="69" customWidth="1"/>
    <col min="1546" max="1795" width="9.140625" style="69"/>
    <col min="1796" max="1796" width="18.7109375" style="69" customWidth="1"/>
    <col min="1797" max="1797" width="9.140625" style="69"/>
    <col min="1798" max="1798" width="18.5703125" style="69" customWidth="1"/>
    <col min="1799" max="1799" width="13.42578125" style="69" customWidth="1"/>
    <col min="1800" max="1800" width="19" style="69" customWidth="1"/>
    <col min="1801" max="1801" width="12.42578125" style="69" customWidth="1"/>
    <col min="1802" max="2051" width="9.140625" style="69"/>
    <col min="2052" max="2052" width="18.7109375" style="69" customWidth="1"/>
    <col min="2053" max="2053" width="9.140625" style="69"/>
    <col min="2054" max="2054" width="18.5703125" style="69" customWidth="1"/>
    <col min="2055" max="2055" width="13.42578125" style="69" customWidth="1"/>
    <col min="2056" max="2056" width="19" style="69" customWidth="1"/>
    <col min="2057" max="2057" width="12.42578125" style="69" customWidth="1"/>
    <col min="2058" max="2307" width="9.140625" style="69"/>
    <col min="2308" max="2308" width="18.7109375" style="69" customWidth="1"/>
    <col min="2309" max="2309" width="9.140625" style="69"/>
    <col min="2310" max="2310" width="18.5703125" style="69" customWidth="1"/>
    <col min="2311" max="2311" width="13.42578125" style="69" customWidth="1"/>
    <col min="2312" max="2312" width="19" style="69" customWidth="1"/>
    <col min="2313" max="2313" width="12.42578125" style="69" customWidth="1"/>
    <col min="2314" max="2563" width="9.140625" style="69"/>
    <col min="2564" max="2564" width="18.7109375" style="69" customWidth="1"/>
    <col min="2565" max="2565" width="9.140625" style="69"/>
    <col min="2566" max="2566" width="18.5703125" style="69" customWidth="1"/>
    <col min="2567" max="2567" width="13.42578125" style="69" customWidth="1"/>
    <col min="2568" max="2568" width="19" style="69" customWidth="1"/>
    <col min="2569" max="2569" width="12.42578125" style="69" customWidth="1"/>
    <col min="2570" max="2819" width="9.140625" style="69"/>
    <col min="2820" max="2820" width="18.7109375" style="69" customWidth="1"/>
    <col min="2821" max="2821" width="9.140625" style="69"/>
    <col min="2822" max="2822" width="18.5703125" style="69" customWidth="1"/>
    <col min="2823" max="2823" width="13.42578125" style="69" customWidth="1"/>
    <col min="2824" max="2824" width="19" style="69" customWidth="1"/>
    <col min="2825" max="2825" width="12.42578125" style="69" customWidth="1"/>
    <col min="2826" max="3075" width="9.140625" style="69"/>
    <col min="3076" max="3076" width="18.7109375" style="69" customWidth="1"/>
    <col min="3077" max="3077" width="9.140625" style="69"/>
    <col min="3078" max="3078" width="18.5703125" style="69" customWidth="1"/>
    <col min="3079" max="3079" width="13.42578125" style="69" customWidth="1"/>
    <col min="3080" max="3080" width="19" style="69" customWidth="1"/>
    <col min="3081" max="3081" width="12.42578125" style="69" customWidth="1"/>
    <col min="3082" max="3331" width="9.140625" style="69"/>
    <col min="3332" max="3332" width="18.7109375" style="69" customWidth="1"/>
    <col min="3333" max="3333" width="9.140625" style="69"/>
    <col min="3334" max="3334" width="18.5703125" style="69" customWidth="1"/>
    <col min="3335" max="3335" width="13.42578125" style="69" customWidth="1"/>
    <col min="3336" max="3336" width="19" style="69" customWidth="1"/>
    <col min="3337" max="3337" width="12.42578125" style="69" customWidth="1"/>
    <col min="3338" max="3587" width="9.140625" style="69"/>
    <col min="3588" max="3588" width="18.7109375" style="69" customWidth="1"/>
    <col min="3589" max="3589" width="9.140625" style="69"/>
    <col min="3590" max="3590" width="18.5703125" style="69" customWidth="1"/>
    <col min="3591" max="3591" width="13.42578125" style="69" customWidth="1"/>
    <col min="3592" max="3592" width="19" style="69" customWidth="1"/>
    <col min="3593" max="3593" width="12.42578125" style="69" customWidth="1"/>
    <col min="3594" max="3843" width="9.140625" style="69"/>
    <col min="3844" max="3844" width="18.7109375" style="69" customWidth="1"/>
    <col min="3845" max="3845" width="9.140625" style="69"/>
    <col min="3846" max="3846" width="18.5703125" style="69" customWidth="1"/>
    <col min="3847" max="3847" width="13.42578125" style="69" customWidth="1"/>
    <col min="3848" max="3848" width="19" style="69" customWidth="1"/>
    <col min="3849" max="3849" width="12.42578125" style="69" customWidth="1"/>
    <col min="3850" max="4099" width="9.140625" style="69"/>
    <col min="4100" max="4100" width="18.7109375" style="69" customWidth="1"/>
    <col min="4101" max="4101" width="9.140625" style="69"/>
    <col min="4102" max="4102" width="18.5703125" style="69" customWidth="1"/>
    <col min="4103" max="4103" width="13.42578125" style="69" customWidth="1"/>
    <col min="4104" max="4104" width="19" style="69" customWidth="1"/>
    <col min="4105" max="4105" width="12.42578125" style="69" customWidth="1"/>
    <col min="4106" max="4355" width="9.140625" style="69"/>
    <col min="4356" max="4356" width="18.7109375" style="69" customWidth="1"/>
    <col min="4357" max="4357" width="9.140625" style="69"/>
    <col min="4358" max="4358" width="18.5703125" style="69" customWidth="1"/>
    <col min="4359" max="4359" width="13.42578125" style="69" customWidth="1"/>
    <col min="4360" max="4360" width="19" style="69" customWidth="1"/>
    <col min="4361" max="4361" width="12.42578125" style="69" customWidth="1"/>
    <col min="4362" max="4611" width="9.140625" style="69"/>
    <col min="4612" max="4612" width="18.7109375" style="69" customWidth="1"/>
    <col min="4613" max="4613" width="9.140625" style="69"/>
    <col min="4614" max="4614" width="18.5703125" style="69" customWidth="1"/>
    <col min="4615" max="4615" width="13.42578125" style="69" customWidth="1"/>
    <col min="4616" max="4616" width="19" style="69" customWidth="1"/>
    <col min="4617" max="4617" width="12.42578125" style="69" customWidth="1"/>
    <col min="4618" max="4867" width="9.140625" style="69"/>
    <col min="4868" max="4868" width="18.7109375" style="69" customWidth="1"/>
    <col min="4869" max="4869" width="9.140625" style="69"/>
    <col min="4870" max="4870" width="18.5703125" style="69" customWidth="1"/>
    <col min="4871" max="4871" width="13.42578125" style="69" customWidth="1"/>
    <col min="4872" max="4872" width="19" style="69" customWidth="1"/>
    <col min="4873" max="4873" width="12.42578125" style="69" customWidth="1"/>
    <col min="4874" max="5123" width="9.140625" style="69"/>
    <col min="5124" max="5124" width="18.7109375" style="69" customWidth="1"/>
    <col min="5125" max="5125" width="9.140625" style="69"/>
    <col min="5126" max="5126" width="18.5703125" style="69" customWidth="1"/>
    <col min="5127" max="5127" width="13.42578125" style="69" customWidth="1"/>
    <col min="5128" max="5128" width="19" style="69" customWidth="1"/>
    <col min="5129" max="5129" width="12.42578125" style="69" customWidth="1"/>
    <col min="5130" max="5379" width="9.140625" style="69"/>
    <col min="5380" max="5380" width="18.7109375" style="69" customWidth="1"/>
    <col min="5381" max="5381" width="9.140625" style="69"/>
    <col min="5382" max="5382" width="18.5703125" style="69" customWidth="1"/>
    <col min="5383" max="5383" width="13.42578125" style="69" customWidth="1"/>
    <col min="5384" max="5384" width="19" style="69" customWidth="1"/>
    <col min="5385" max="5385" width="12.42578125" style="69" customWidth="1"/>
    <col min="5386" max="5635" width="9.140625" style="69"/>
    <col min="5636" max="5636" width="18.7109375" style="69" customWidth="1"/>
    <col min="5637" max="5637" width="9.140625" style="69"/>
    <col min="5638" max="5638" width="18.5703125" style="69" customWidth="1"/>
    <col min="5639" max="5639" width="13.42578125" style="69" customWidth="1"/>
    <col min="5640" max="5640" width="19" style="69" customWidth="1"/>
    <col min="5641" max="5641" width="12.42578125" style="69" customWidth="1"/>
    <col min="5642" max="5891" width="9.140625" style="69"/>
    <col min="5892" max="5892" width="18.7109375" style="69" customWidth="1"/>
    <col min="5893" max="5893" width="9.140625" style="69"/>
    <col min="5894" max="5894" width="18.5703125" style="69" customWidth="1"/>
    <col min="5895" max="5895" width="13.42578125" style="69" customWidth="1"/>
    <col min="5896" max="5896" width="19" style="69" customWidth="1"/>
    <col min="5897" max="5897" width="12.42578125" style="69" customWidth="1"/>
    <col min="5898" max="6147" width="9.140625" style="69"/>
    <col min="6148" max="6148" width="18.7109375" style="69" customWidth="1"/>
    <col min="6149" max="6149" width="9.140625" style="69"/>
    <col min="6150" max="6150" width="18.5703125" style="69" customWidth="1"/>
    <col min="6151" max="6151" width="13.42578125" style="69" customWidth="1"/>
    <col min="6152" max="6152" width="19" style="69" customWidth="1"/>
    <col min="6153" max="6153" width="12.42578125" style="69" customWidth="1"/>
    <col min="6154" max="6403" width="9.140625" style="69"/>
    <col min="6404" max="6404" width="18.7109375" style="69" customWidth="1"/>
    <col min="6405" max="6405" width="9.140625" style="69"/>
    <col min="6406" max="6406" width="18.5703125" style="69" customWidth="1"/>
    <col min="6407" max="6407" width="13.42578125" style="69" customWidth="1"/>
    <col min="6408" max="6408" width="19" style="69" customWidth="1"/>
    <col min="6409" max="6409" width="12.42578125" style="69" customWidth="1"/>
    <col min="6410" max="6659" width="9.140625" style="69"/>
    <col min="6660" max="6660" width="18.7109375" style="69" customWidth="1"/>
    <col min="6661" max="6661" width="9.140625" style="69"/>
    <col min="6662" max="6662" width="18.5703125" style="69" customWidth="1"/>
    <col min="6663" max="6663" width="13.42578125" style="69" customWidth="1"/>
    <col min="6664" max="6664" width="19" style="69" customWidth="1"/>
    <col min="6665" max="6665" width="12.42578125" style="69" customWidth="1"/>
    <col min="6666" max="6915" width="9.140625" style="69"/>
    <col min="6916" max="6916" width="18.7109375" style="69" customWidth="1"/>
    <col min="6917" max="6917" width="9.140625" style="69"/>
    <col min="6918" max="6918" width="18.5703125" style="69" customWidth="1"/>
    <col min="6919" max="6919" width="13.42578125" style="69" customWidth="1"/>
    <col min="6920" max="6920" width="19" style="69" customWidth="1"/>
    <col min="6921" max="6921" width="12.42578125" style="69" customWidth="1"/>
    <col min="6922" max="7171" width="9.140625" style="69"/>
    <col min="7172" max="7172" width="18.7109375" style="69" customWidth="1"/>
    <col min="7173" max="7173" width="9.140625" style="69"/>
    <col min="7174" max="7174" width="18.5703125" style="69" customWidth="1"/>
    <col min="7175" max="7175" width="13.42578125" style="69" customWidth="1"/>
    <col min="7176" max="7176" width="19" style="69" customWidth="1"/>
    <col min="7177" max="7177" width="12.42578125" style="69" customWidth="1"/>
    <col min="7178" max="7427" width="9.140625" style="69"/>
    <col min="7428" max="7428" width="18.7109375" style="69" customWidth="1"/>
    <col min="7429" max="7429" width="9.140625" style="69"/>
    <col min="7430" max="7430" width="18.5703125" style="69" customWidth="1"/>
    <col min="7431" max="7431" width="13.42578125" style="69" customWidth="1"/>
    <col min="7432" max="7432" width="19" style="69" customWidth="1"/>
    <col min="7433" max="7433" width="12.42578125" style="69" customWidth="1"/>
    <col min="7434" max="7683" width="9.140625" style="69"/>
    <col min="7684" max="7684" width="18.7109375" style="69" customWidth="1"/>
    <col min="7685" max="7685" width="9.140625" style="69"/>
    <col min="7686" max="7686" width="18.5703125" style="69" customWidth="1"/>
    <col min="7687" max="7687" width="13.42578125" style="69" customWidth="1"/>
    <col min="7688" max="7688" width="19" style="69" customWidth="1"/>
    <col min="7689" max="7689" width="12.42578125" style="69" customWidth="1"/>
    <col min="7690" max="7939" width="9.140625" style="69"/>
    <col min="7940" max="7940" width="18.7109375" style="69" customWidth="1"/>
    <col min="7941" max="7941" width="9.140625" style="69"/>
    <col min="7942" max="7942" width="18.5703125" style="69" customWidth="1"/>
    <col min="7943" max="7943" width="13.42578125" style="69" customWidth="1"/>
    <col min="7944" max="7944" width="19" style="69" customWidth="1"/>
    <col min="7945" max="7945" width="12.42578125" style="69" customWidth="1"/>
    <col min="7946" max="8195" width="9.140625" style="69"/>
    <col min="8196" max="8196" width="18.7109375" style="69" customWidth="1"/>
    <col min="8197" max="8197" width="9.140625" style="69"/>
    <col min="8198" max="8198" width="18.5703125" style="69" customWidth="1"/>
    <col min="8199" max="8199" width="13.42578125" style="69" customWidth="1"/>
    <col min="8200" max="8200" width="19" style="69" customWidth="1"/>
    <col min="8201" max="8201" width="12.42578125" style="69" customWidth="1"/>
    <col min="8202" max="8451" width="9.140625" style="69"/>
    <col min="8452" max="8452" width="18.7109375" style="69" customWidth="1"/>
    <col min="8453" max="8453" width="9.140625" style="69"/>
    <col min="8454" max="8454" width="18.5703125" style="69" customWidth="1"/>
    <col min="8455" max="8455" width="13.42578125" style="69" customWidth="1"/>
    <col min="8456" max="8456" width="19" style="69" customWidth="1"/>
    <col min="8457" max="8457" width="12.42578125" style="69" customWidth="1"/>
    <col min="8458" max="8707" width="9.140625" style="69"/>
    <col min="8708" max="8708" width="18.7109375" style="69" customWidth="1"/>
    <col min="8709" max="8709" width="9.140625" style="69"/>
    <col min="8710" max="8710" width="18.5703125" style="69" customWidth="1"/>
    <col min="8711" max="8711" width="13.42578125" style="69" customWidth="1"/>
    <col min="8712" max="8712" width="19" style="69" customWidth="1"/>
    <col min="8713" max="8713" width="12.42578125" style="69" customWidth="1"/>
    <col min="8714" max="8963" width="9.140625" style="69"/>
    <col min="8964" max="8964" width="18.7109375" style="69" customWidth="1"/>
    <col min="8965" max="8965" width="9.140625" style="69"/>
    <col min="8966" max="8966" width="18.5703125" style="69" customWidth="1"/>
    <col min="8967" max="8967" width="13.42578125" style="69" customWidth="1"/>
    <col min="8968" max="8968" width="19" style="69" customWidth="1"/>
    <col min="8969" max="8969" width="12.42578125" style="69" customWidth="1"/>
    <col min="8970" max="9219" width="9.140625" style="69"/>
    <col min="9220" max="9220" width="18.7109375" style="69" customWidth="1"/>
    <col min="9221" max="9221" width="9.140625" style="69"/>
    <col min="9222" max="9222" width="18.5703125" style="69" customWidth="1"/>
    <col min="9223" max="9223" width="13.42578125" style="69" customWidth="1"/>
    <col min="9224" max="9224" width="19" style="69" customWidth="1"/>
    <col min="9225" max="9225" width="12.42578125" style="69" customWidth="1"/>
    <col min="9226" max="9475" width="9.140625" style="69"/>
    <col min="9476" max="9476" width="18.7109375" style="69" customWidth="1"/>
    <col min="9477" max="9477" width="9.140625" style="69"/>
    <col min="9478" max="9478" width="18.5703125" style="69" customWidth="1"/>
    <col min="9479" max="9479" width="13.42578125" style="69" customWidth="1"/>
    <col min="9480" max="9480" width="19" style="69" customWidth="1"/>
    <col min="9481" max="9481" width="12.42578125" style="69" customWidth="1"/>
    <col min="9482" max="9731" width="9.140625" style="69"/>
    <col min="9732" max="9732" width="18.7109375" style="69" customWidth="1"/>
    <col min="9733" max="9733" width="9.140625" style="69"/>
    <col min="9734" max="9734" width="18.5703125" style="69" customWidth="1"/>
    <col min="9735" max="9735" width="13.42578125" style="69" customWidth="1"/>
    <col min="9736" max="9736" width="19" style="69" customWidth="1"/>
    <col min="9737" max="9737" width="12.42578125" style="69" customWidth="1"/>
    <col min="9738" max="9987" width="9.140625" style="69"/>
    <col min="9988" max="9988" width="18.7109375" style="69" customWidth="1"/>
    <col min="9989" max="9989" width="9.140625" style="69"/>
    <col min="9990" max="9990" width="18.5703125" style="69" customWidth="1"/>
    <col min="9991" max="9991" width="13.42578125" style="69" customWidth="1"/>
    <col min="9992" max="9992" width="19" style="69" customWidth="1"/>
    <col min="9993" max="9993" width="12.42578125" style="69" customWidth="1"/>
    <col min="9994" max="10243" width="9.140625" style="69"/>
    <col min="10244" max="10244" width="18.7109375" style="69" customWidth="1"/>
    <col min="10245" max="10245" width="9.140625" style="69"/>
    <col min="10246" max="10246" width="18.5703125" style="69" customWidth="1"/>
    <col min="10247" max="10247" width="13.42578125" style="69" customWidth="1"/>
    <col min="10248" max="10248" width="19" style="69" customWidth="1"/>
    <col min="10249" max="10249" width="12.42578125" style="69" customWidth="1"/>
    <col min="10250" max="10499" width="9.140625" style="69"/>
    <col min="10500" max="10500" width="18.7109375" style="69" customWidth="1"/>
    <col min="10501" max="10501" width="9.140625" style="69"/>
    <col min="10502" max="10502" width="18.5703125" style="69" customWidth="1"/>
    <col min="10503" max="10503" width="13.42578125" style="69" customWidth="1"/>
    <col min="10504" max="10504" width="19" style="69" customWidth="1"/>
    <col min="10505" max="10505" width="12.42578125" style="69" customWidth="1"/>
    <col min="10506" max="10755" width="9.140625" style="69"/>
    <col min="10756" max="10756" width="18.7109375" style="69" customWidth="1"/>
    <col min="10757" max="10757" width="9.140625" style="69"/>
    <col min="10758" max="10758" width="18.5703125" style="69" customWidth="1"/>
    <col min="10759" max="10759" width="13.42578125" style="69" customWidth="1"/>
    <col min="10760" max="10760" width="19" style="69" customWidth="1"/>
    <col min="10761" max="10761" width="12.42578125" style="69" customWidth="1"/>
    <col min="10762" max="11011" width="9.140625" style="69"/>
    <col min="11012" max="11012" width="18.7109375" style="69" customWidth="1"/>
    <col min="11013" max="11013" width="9.140625" style="69"/>
    <col min="11014" max="11014" width="18.5703125" style="69" customWidth="1"/>
    <col min="11015" max="11015" width="13.42578125" style="69" customWidth="1"/>
    <col min="11016" max="11016" width="19" style="69" customWidth="1"/>
    <col min="11017" max="11017" width="12.42578125" style="69" customWidth="1"/>
    <col min="11018" max="11267" width="9.140625" style="69"/>
    <col min="11268" max="11268" width="18.7109375" style="69" customWidth="1"/>
    <col min="11269" max="11269" width="9.140625" style="69"/>
    <col min="11270" max="11270" width="18.5703125" style="69" customWidth="1"/>
    <col min="11271" max="11271" width="13.42578125" style="69" customWidth="1"/>
    <col min="11272" max="11272" width="19" style="69" customWidth="1"/>
    <col min="11273" max="11273" width="12.42578125" style="69" customWidth="1"/>
    <col min="11274" max="11523" width="9.140625" style="69"/>
    <col min="11524" max="11524" width="18.7109375" style="69" customWidth="1"/>
    <col min="11525" max="11525" width="9.140625" style="69"/>
    <col min="11526" max="11526" width="18.5703125" style="69" customWidth="1"/>
    <col min="11527" max="11527" width="13.42578125" style="69" customWidth="1"/>
    <col min="11528" max="11528" width="19" style="69" customWidth="1"/>
    <col min="11529" max="11529" width="12.42578125" style="69" customWidth="1"/>
    <col min="11530" max="11779" width="9.140625" style="69"/>
    <col min="11780" max="11780" width="18.7109375" style="69" customWidth="1"/>
    <col min="11781" max="11781" width="9.140625" style="69"/>
    <col min="11782" max="11782" width="18.5703125" style="69" customWidth="1"/>
    <col min="11783" max="11783" width="13.42578125" style="69" customWidth="1"/>
    <col min="11784" max="11784" width="19" style="69" customWidth="1"/>
    <col min="11785" max="11785" width="12.42578125" style="69" customWidth="1"/>
    <col min="11786" max="12035" width="9.140625" style="69"/>
    <col min="12036" max="12036" width="18.7109375" style="69" customWidth="1"/>
    <col min="12037" max="12037" width="9.140625" style="69"/>
    <col min="12038" max="12038" width="18.5703125" style="69" customWidth="1"/>
    <col min="12039" max="12039" width="13.42578125" style="69" customWidth="1"/>
    <col min="12040" max="12040" width="19" style="69" customWidth="1"/>
    <col min="12041" max="12041" width="12.42578125" style="69" customWidth="1"/>
    <col min="12042" max="12291" width="9.140625" style="69"/>
    <col min="12292" max="12292" width="18.7109375" style="69" customWidth="1"/>
    <col min="12293" max="12293" width="9.140625" style="69"/>
    <col min="12294" max="12294" width="18.5703125" style="69" customWidth="1"/>
    <col min="12295" max="12295" width="13.42578125" style="69" customWidth="1"/>
    <col min="12296" max="12296" width="19" style="69" customWidth="1"/>
    <col min="12297" max="12297" width="12.42578125" style="69" customWidth="1"/>
    <col min="12298" max="12547" width="9.140625" style="69"/>
    <col min="12548" max="12548" width="18.7109375" style="69" customWidth="1"/>
    <col min="12549" max="12549" width="9.140625" style="69"/>
    <col min="12550" max="12550" width="18.5703125" style="69" customWidth="1"/>
    <col min="12551" max="12551" width="13.42578125" style="69" customWidth="1"/>
    <col min="12552" max="12552" width="19" style="69" customWidth="1"/>
    <col min="12553" max="12553" width="12.42578125" style="69" customWidth="1"/>
    <col min="12554" max="12803" width="9.140625" style="69"/>
    <col min="12804" max="12804" width="18.7109375" style="69" customWidth="1"/>
    <col min="12805" max="12805" width="9.140625" style="69"/>
    <col min="12806" max="12806" width="18.5703125" style="69" customWidth="1"/>
    <col min="12807" max="12807" width="13.42578125" style="69" customWidth="1"/>
    <col min="12808" max="12808" width="19" style="69" customWidth="1"/>
    <col min="12809" max="12809" width="12.42578125" style="69" customWidth="1"/>
    <col min="12810" max="13059" width="9.140625" style="69"/>
    <col min="13060" max="13060" width="18.7109375" style="69" customWidth="1"/>
    <col min="13061" max="13061" width="9.140625" style="69"/>
    <col min="13062" max="13062" width="18.5703125" style="69" customWidth="1"/>
    <col min="13063" max="13063" width="13.42578125" style="69" customWidth="1"/>
    <col min="13064" max="13064" width="19" style="69" customWidth="1"/>
    <col min="13065" max="13065" width="12.42578125" style="69" customWidth="1"/>
    <col min="13066" max="13315" width="9.140625" style="69"/>
    <col min="13316" max="13316" width="18.7109375" style="69" customWidth="1"/>
    <col min="13317" max="13317" width="9.140625" style="69"/>
    <col min="13318" max="13318" width="18.5703125" style="69" customWidth="1"/>
    <col min="13319" max="13319" width="13.42578125" style="69" customWidth="1"/>
    <col min="13320" max="13320" width="19" style="69" customWidth="1"/>
    <col min="13321" max="13321" width="12.42578125" style="69" customWidth="1"/>
    <col min="13322" max="13571" width="9.140625" style="69"/>
    <col min="13572" max="13572" width="18.7109375" style="69" customWidth="1"/>
    <col min="13573" max="13573" width="9.140625" style="69"/>
    <col min="13574" max="13574" width="18.5703125" style="69" customWidth="1"/>
    <col min="13575" max="13575" width="13.42578125" style="69" customWidth="1"/>
    <col min="13576" max="13576" width="19" style="69" customWidth="1"/>
    <col min="13577" max="13577" width="12.42578125" style="69" customWidth="1"/>
    <col min="13578" max="13827" width="9.140625" style="69"/>
    <col min="13828" max="13828" width="18.7109375" style="69" customWidth="1"/>
    <col min="13829" max="13829" width="9.140625" style="69"/>
    <col min="13830" max="13830" width="18.5703125" style="69" customWidth="1"/>
    <col min="13831" max="13831" width="13.42578125" style="69" customWidth="1"/>
    <col min="13832" max="13832" width="19" style="69" customWidth="1"/>
    <col min="13833" max="13833" width="12.42578125" style="69" customWidth="1"/>
    <col min="13834" max="14083" width="9.140625" style="69"/>
    <col min="14084" max="14084" width="18.7109375" style="69" customWidth="1"/>
    <col min="14085" max="14085" width="9.140625" style="69"/>
    <col min="14086" max="14086" width="18.5703125" style="69" customWidth="1"/>
    <col min="14087" max="14087" width="13.42578125" style="69" customWidth="1"/>
    <col min="14088" max="14088" width="19" style="69" customWidth="1"/>
    <col min="14089" max="14089" width="12.42578125" style="69" customWidth="1"/>
    <col min="14090" max="14339" width="9.140625" style="69"/>
    <col min="14340" max="14340" width="18.7109375" style="69" customWidth="1"/>
    <col min="14341" max="14341" width="9.140625" style="69"/>
    <col min="14342" max="14342" width="18.5703125" style="69" customWidth="1"/>
    <col min="14343" max="14343" width="13.42578125" style="69" customWidth="1"/>
    <col min="14344" max="14344" width="19" style="69" customWidth="1"/>
    <col min="14345" max="14345" width="12.42578125" style="69" customWidth="1"/>
    <col min="14346" max="14595" width="9.140625" style="69"/>
    <col min="14596" max="14596" width="18.7109375" style="69" customWidth="1"/>
    <col min="14597" max="14597" width="9.140625" style="69"/>
    <col min="14598" max="14598" width="18.5703125" style="69" customWidth="1"/>
    <col min="14599" max="14599" width="13.42578125" style="69" customWidth="1"/>
    <col min="14600" max="14600" width="19" style="69" customWidth="1"/>
    <col min="14601" max="14601" width="12.42578125" style="69" customWidth="1"/>
    <col min="14602" max="14851" width="9.140625" style="69"/>
    <col min="14852" max="14852" width="18.7109375" style="69" customWidth="1"/>
    <col min="14853" max="14853" width="9.140625" style="69"/>
    <col min="14854" max="14854" width="18.5703125" style="69" customWidth="1"/>
    <col min="14855" max="14855" width="13.42578125" style="69" customWidth="1"/>
    <col min="14856" max="14856" width="19" style="69" customWidth="1"/>
    <col min="14857" max="14857" width="12.42578125" style="69" customWidth="1"/>
    <col min="14858" max="15107" width="9.140625" style="69"/>
    <col min="15108" max="15108" width="18.7109375" style="69" customWidth="1"/>
    <col min="15109" max="15109" width="9.140625" style="69"/>
    <col min="15110" max="15110" width="18.5703125" style="69" customWidth="1"/>
    <col min="15111" max="15111" width="13.42578125" style="69" customWidth="1"/>
    <col min="15112" max="15112" width="19" style="69" customWidth="1"/>
    <col min="15113" max="15113" width="12.42578125" style="69" customWidth="1"/>
    <col min="15114" max="15363" width="9.140625" style="69"/>
    <col min="15364" max="15364" width="18.7109375" style="69" customWidth="1"/>
    <col min="15365" max="15365" width="9.140625" style="69"/>
    <col min="15366" max="15366" width="18.5703125" style="69" customWidth="1"/>
    <col min="15367" max="15367" width="13.42578125" style="69" customWidth="1"/>
    <col min="15368" max="15368" width="19" style="69" customWidth="1"/>
    <col min="15369" max="15369" width="12.42578125" style="69" customWidth="1"/>
    <col min="15370" max="15619" width="9.140625" style="69"/>
    <col min="15620" max="15620" width="18.7109375" style="69" customWidth="1"/>
    <col min="15621" max="15621" width="9.140625" style="69"/>
    <col min="15622" max="15622" width="18.5703125" style="69" customWidth="1"/>
    <col min="15623" max="15623" width="13.42578125" style="69" customWidth="1"/>
    <col min="15624" max="15624" width="19" style="69" customWidth="1"/>
    <col min="15625" max="15625" width="12.42578125" style="69" customWidth="1"/>
    <col min="15626" max="15875" width="9.140625" style="69"/>
    <col min="15876" max="15876" width="18.7109375" style="69" customWidth="1"/>
    <col min="15877" max="15877" width="9.140625" style="69"/>
    <col min="15878" max="15878" width="18.5703125" style="69" customWidth="1"/>
    <col min="15879" max="15879" width="13.42578125" style="69" customWidth="1"/>
    <col min="15880" max="15880" width="19" style="69" customWidth="1"/>
    <col min="15881" max="15881" width="12.42578125" style="69" customWidth="1"/>
    <col min="15882" max="16131" width="9.140625" style="69"/>
    <col min="16132" max="16132" width="18.7109375" style="69" customWidth="1"/>
    <col min="16133" max="16133" width="9.140625" style="69"/>
    <col min="16134" max="16134" width="18.5703125" style="69" customWidth="1"/>
    <col min="16135" max="16135" width="13.42578125" style="69" customWidth="1"/>
    <col min="16136" max="16136" width="19" style="69" customWidth="1"/>
    <col min="16137" max="16137" width="12.42578125" style="69" customWidth="1"/>
    <col min="16138" max="16384" width="9.140625" style="69"/>
  </cols>
  <sheetData>
    <row r="1" spans="1:15">
      <c r="A1" s="224"/>
      <c r="B1" s="224"/>
      <c r="C1" s="224"/>
      <c r="D1" s="224"/>
      <c r="E1" s="224"/>
      <c r="F1" s="224"/>
      <c r="G1" s="224"/>
      <c r="H1" s="224"/>
      <c r="I1" s="224"/>
      <c r="J1" s="224"/>
    </row>
    <row r="2" spans="1:15" ht="15.75">
      <c r="A2" s="1099" t="str">
        <f>GLOBAL!A1</f>
        <v>PREFEITURA MUNICIPAL DE VIANA</v>
      </c>
      <c r="B2" s="1099"/>
      <c r="C2" s="1099"/>
      <c r="D2" s="1099"/>
      <c r="E2" s="1099"/>
      <c r="F2" s="1099"/>
      <c r="G2" s="1099"/>
      <c r="H2" s="1099"/>
      <c r="I2" s="1099"/>
      <c r="J2" s="1099"/>
    </row>
    <row r="3" spans="1:15">
      <c r="A3" s="1100" t="str">
        <f>GLOBAL!C2</f>
        <v>OBRA: CONSTRUÇÃO DE UMA PRAÇA LOCALIZADA PRÓXIMO AO CAMPO DO BOTAFOGO NO BAIRRO NOVA BETHÂNIA</v>
      </c>
      <c r="B3" s="1100"/>
      <c r="C3" s="1100"/>
      <c r="D3" s="1100"/>
      <c r="E3" s="1100"/>
      <c r="F3" s="1100"/>
      <c r="G3" s="1100"/>
      <c r="H3" s="1100"/>
      <c r="I3" s="1100"/>
      <c r="J3" s="1100"/>
    </row>
    <row r="4" spans="1:15">
      <c r="A4" s="1100">
        <f>GLOBAL!C3</f>
        <v>0</v>
      </c>
      <c r="B4" s="1100"/>
      <c r="C4" s="1100"/>
      <c r="D4" s="1100"/>
      <c r="E4" s="1100"/>
      <c r="F4" s="1100"/>
      <c r="G4" s="1100"/>
      <c r="H4" s="1100"/>
      <c r="I4" s="1100"/>
      <c r="J4" s="1100"/>
    </row>
    <row r="5" spans="1:15">
      <c r="A5" s="224"/>
      <c r="B5" s="224"/>
      <c r="C5" s="224"/>
      <c r="D5" s="224"/>
      <c r="E5" s="224"/>
      <c r="F5" s="224"/>
      <c r="G5" s="224"/>
      <c r="H5" s="224"/>
      <c r="I5" s="224"/>
      <c r="J5" s="224"/>
    </row>
    <row r="6" spans="1:15" ht="15" customHeight="1">
      <c r="A6" s="225"/>
      <c r="B6" s="241"/>
      <c r="C6" s="224"/>
      <c r="D6" s="224"/>
      <c r="E6" s="241"/>
      <c r="F6" s="224"/>
      <c r="G6" s="242"/>
      <c r="H6" s="242"/>
      <c r="I6" s="1115" t="s">
        <v>7480</v>
      </c>
      <c r="J6" s="1116"/>
      <c r="K6" s="212"/>
      <c r="L6" s="213"/>
      <c r="M6" s="213"/>
    </row>
    <row r="7" spans="1:15" ht="15" customHeight="1">
      <c r="A7" s="225"/>
      <c r="B7" s="241"/>
      <c r="C7" s="1119" t="s">
        <v>7479</v>
      </c>
      <c r="D7" s="1119"/>
      <c r="E7" s="1119"/>
      <c r="F7" s="1119"/>
      <c r="G7" s="1119"/>
      <c r="H7" s="1120"/>
      <c r="I7" s="1117" t="s">
        <v>7481</v>
      </c>
      <c r="J7" s="1118"/>
      <c r="K7" s="212"/>
      <c r="L7" s="213"/>
      <c r="M7" s="213"/>
    </row>
    <row r="8" spans="1:15">
      <c r="A8" s="225"/>
      <c r="B8" s="241"/>
      <c r="C8" s="241"/>
      <c r="D8" s="241"/>
      <c r="E8" s="241"/>
      <c r="F8" s="241"/>
      <c r="G8" s="241"/>
      <c r="H8" s="241"/>
      <c r="I8" s="241"/>
      <c r="J8" s="241"/>
      <c r="K8" s="212"/>
      <c r="L8" s="213"/>
      <c r="M8" s="213"/>
    </row>
    <row r="9" spans="1:15">
      <c r="A9" s="225"/>
      <c r="B9" s="273" t="s">
        <v>7521</v>
      </c>
      <c r="C9" s="273" t="s">
        <v>7522</v>
      </c>
      <c r="D9" s="224"/>
      <c r="E9" s="224"/>
      <c r="F9" s="224"/>
      <c r="G9" s="263"/>
      <c r="H9" s="263"/>
      <c r="I9" s="263"/>
      <c r="J9" s="276"/>
      <c r="K9" s="1104"/>
      <c r="L9" s="1105"/>
      <c r="M9" s="1106"/>
      <c r="N9" s="1107"/>
      <c r="O9" s="1108"/>
    </row>
    <row r="10" spans="1:15">
      <c r="A10" s="225"/>
      <c r="B10" s="264">
        <v>0</v>
      </c>
      <c r="C10" s="272" t="s">
        <v>13909</v>
      </c>
      <c r="D10" s="278"/>
      <c r="E10" s="278"/>
      <c r="F10" s="278"/>
      <c r="G10" s="274"/>
      <c r="H10" s="274"/>
      <c r="I10" s="274"/>
      <c r="J10" s="275"/>
      <c r="K10" s="1110"/>
      <c r="L10" s="1111"/>
      <c r="M10" s="1112"/>
      <c r="N10" s="1113"/>
      <c r="O10" s="1114"/>
    </row>
    <row r="11" spans="1:15">
      <c r="A11" s="225"/>
      <c r="B11" s="265"/>
      <c r="C11" s="224"/>
      <c r="D11" s="224"/>
      <c r="E11" s="224"/>
      <c r="F11" s="224"/>
      <c r="G11" s="268"/>
      <c r="H11" s="268"/>
      <c r="I11" s="268"/>
      <c r="J11" s="268"/>
      <c r="K11" s="265"/>
      <c r="L11" s="266"/>
      <c r="M11" s="267"/>
      <c r="N11" s="268"/>
      <c r="O11" s="268"/>
    </row>
    <row r="12" spans="1:15">
      <c r="A12" s="225"/>
      <c r="B12" s="273" t="s">
        <v>7523</v>
      </c>
      <c r="C12" s="224"/>
      <c r="D12" s="224"/>
      <c r="E12" s="224"/>
      <c r="F12" s="224"/>
      <c r="G12" s="269"/>
      <c r="H12" s="269"/>
      <c r="I12" s="1123" t="s">
        <v>7526</v>
      </c>
      <c r="J12" s="1124"/>
      <c r="K12" s="1104"/>
      <c r="L12" s="1105"/>
      <c r="M12" s="1104"/>
      <c r="N12" s="1109"/>
      <c r="O12" s="1105"/>
    </row>
    <row r="13" spans="1:15">
      <c r="A13" s="225"/>
      <c r="B13" s="272" t="str">
        <f>GLOBAL!C2</f>
        <v>OBRA: CONSTRUÇÃO DE UMA PRAÇA LOCALIZADA PRÓXIMO AO CAMPO DO BOTAFOGO NO BAIRRO NOVA BETHÂNIA</v>
      </c>
      <c r="C13" s="278"/>
      <c r="D13" s="278"/>
      <c r="E13" s="278"/>
      <c r="F13" s="278"/>
      <c r="G13" s="277"/>
      <c r="H13" s="277"/>
      <c r="I13" s="1125" t="s">
        <v>7527</v>
      </c>
      <c r="J13" s="1126"/>
      <c r="K13" s="1101"/>
      <c r="L13" s="1102"/>
      <c r="M13" s="1101"/>
      <c r="N13" s="1103"/>
      <c r="O13" s="1102"/>
    </row>
    <row r="14" spans="1:15" ht="15" customHeight="1">
      <c r="A14" s="225"/>
      <c r="B14" s="243"/>
      <c r="C14" s="243"/>
      <c r="D14" s="243"/>
      <c r="E14" s="244"/>
      <c r="F14" s="243"/>
      <c r="G14" s="243"/>
      <c r="H14" s="243"/>
      <c r="I14" s="243"/>
      <c r="J14" s="243"/>
      <c r="K14" s="212"/>
      <c r="L14" s="213"/>
      <c r="M14" s="213"/>
    </row>
    <row r="15" spans="1:15" ht="18" customHeight="1">
      <c r="A15" s="225"/>
      <c r="B15" s="1079" t="s">
        <v>7524</v>
      </c>
      <c r="C15" s="1079"/>
      <c r="D15" s="1079"/>
      <c r="E15" s="1079"/>
      <c r="F15" s="1079"/>
      <c r="G15" s="1079"/>
      <c r="H15" s="1079"/>
      <c r="I15" s="1122">
        <v>1</v>
      </c>
      <c r="J15" s="1122"/>
      <c r="K15" s="212"/>
      <c r="L15" s="213"/>
      <c r="M15" s="213"/>
    </row>
    <row r="16" spans="1:15" ht="18" customHeight="1">
      <c r="A16" s="225"/>
      <c r="B16" s="1079" t="s">
        <v>7525</v>
      </c>
      <c r="C16" s="1079"/>
      <c r="D16" s="1079"/>
      <c r="E16" s="1079"/>
      <c r="F16" s="1079"/>
      <c r="G16" s="1079"/>
      <c r="H16" s="1079"/>
      <c r="I16" s="1122">
        <v>0.05</v>
      </c>
      <c r="J16" s="1122"/>
      <c r="K16" s="212"/>
      <c r="L16" s="213"/>
      <c r="M16" s="213"/>
    </row>
    <row r="17" spans="1:13" ht="15" customHeight="1">
      <c r="A17" s="225"/>
      <c r="B17" s="243"/>
      <c r="C17" s="243"/>
      <c r="D17" s="243"/>
      <c r="E17" s="244"/>
      <c r="F17" s="243"/>
      <c r="G17" s="243"/>
      <c r="H17" s="243"/>
      <c r="I17" s="243"/>
      <c r="J17" s="243"/>
      <c r="K17" s="212"/>
      <c r="L17" s="213"/>
      <c r="M17" s="213"/>
    </row>
    <row r="18" spans="1:13">
      <c r="A18" s="225"/>
      <c r="B18" s="1121" t="s">
        <v>7482</v>
      </c>
      <c r="C18" s="1121"/>
      <c r="D18" s="1121"/>
      <c r="E18" s="1121" t="s">
        <v>7483</v>
      </c>
      <c r="F18" s="1121" t="s">
        <v>7499</v>
      </c>
      <c r="G18" s="1121" t="s">
        <v>7494</v>
      </c>
      <c r="H18" s="1121" t="s">
        <v>7498</v>
      </c>
      <c r="I18" s="1121"/>
      <c r="J18" s="1121"/>
      <c r="K18" s="214" t="s">
        <v>7490</v>
      </c>
      <c r="L18" s="215" t="s">
        <v>7491</v>
      </c>
      <c r="M18" s="215" t="s">
        <v>7492</v>
      </c>
    </row>
    <row r="19" spans="1:13">
      <c r="A19" s="225"/>
      <c r="B19" s="1121"/>
      <c r="C19" s="1121"/>
      <c r="D19" s="1121"/>
      <c r="E19" s="1121"/>
      <c r="F19" s="1121"/>
      <c r="G19" s="1121"/>
      <c r="H19" s="245" t="s">
        <v>7495</v>
      </c>
      <c r="I19" s="245" t="s">
        <v>7496</v>
      </c>
      <c r="J19" s="245" t="s">
        <v>7497</v>
      </c>
      <c r="K19" s="214"/>
      <c r="L19" s="215"/>
      <c r="M19" s="215"/>
    </row>
    <row r="20" spans="1:13" ht="30" customHeight="1">
      <c r="A20" s="225"/>
      <c r="B20" s="1079" t="s">
        <v>7503</v>
      </c>
      <c r="C20" s="1079"/>
      <c r="D20" s="1079"/>
      <c r="E20" s="246" t="s">
        <v>7484</v>
      </c>
      <c r="F20" s="247">
        <v>2.7099999999999999E-2</v>
      </c>
      <c r="G20" s="248" t="s">
        <v>107</v>
      </c>
      <c r="H20" s="248">
        <v>3.7999999999999999E-2</v>
      </c>
      <c r="I20" s="248">
        <v>4.0099999999999997E-2</v>
      </c>
      <c r="J20" s="248">
        <v>4.6699999999999998E-2</v>
      </c>
      <c r="K20" s="216" t="e">
        <f>IF(OR(F20&lt;L20,F20&gt;M20),"NÃO","SIM")</f>
        <v>#REF!</v>
      </c>
      <c r="L20" s="217" t="e">
        <f>#REF!</f>
        <v>#REF!</v>
      </c>
      <c r="M20" s="218" t="e">
        <f>#REF!</f>
        <v>#REF!</v>
      </c>
    </row>
    <row r="21" spans="1:13" ht="30" customHeight="1">
      <c r="A21" s="225"/>
      <c r="B21" s="1079" t="s">
        <v>7504</v>
      </c>
      <c r="C21" s="1079"/>
      <c r="D21" s="1079"/>
      <c r="E21" s="246" t="s">
        <v>7485</v>
      </c>
      <c r="F21" s="247">
        <v>8.0000000000000002E-3</v>
      </c>
      <c r="G21" s="248" t="s">
        <v>107</v>
      </c>
      <c r="H21" s="248">
        <v>3.2000000000000002E-3</v>
      </c>
      <c r="I21" s="248">
        <v>4.0000000000000001E-3</v>
      </c>
      <c r="J21" s="248">
        <v>7.4000000000000003E-3</v>
      </c>
      <c r="K21" s="216" t="e">
        <f>IF(OR(F21&lt;L21,F21&gt;M21),"NÃO","SIM")</f>
        <v>#REF!</v>
      </c>
      <c r="L21" s="219" t="e">
        <f>#REF!</f>
        <v>#REF!</v>
      </c>
      <c r="M21" s="220" t="e">
        <f>#REF!</f>
        <v>#REF!</v>
      </c>
    </row>
    <row r="22" spans="1:13" ht="30" customHeight="1">
      <c r="A22" s="225"/>
      <c r="B22" s="1079" t="s">
        <v>7505</v>
      </c>
      <c r="C22" s="1079"/>
      <c r="D22" s="1079"/>
      <c r="E22" s="246" t="s">
        <v>7486</v>
      </c>
      <c r="F22" s="247">
        <v>9.9000000000000008E-3</v>
      </c>
      <c r="G22" s="248" t="s">
        <v>107</v>
      </c>
      <c r="H22" s="248">
        <v>5.0000000000000001E-3</v>
      </c>
      <c r="I22" s="248">
        <v>5.5999999999999999E-3</v>
      </c>
      <c r="J22" s="248">
        <v>9.7000000000000003E-3</v>
      </c>
      <c r="K22" s="216" t="e">
        <f>IF(OR(F22&lt;L22,F22&gt;M22),"NÃO","SIM")</f>
        <v>#REF!</v>
      </c>
      <c r="L22" s="219" t="e">
        <f>#REF!</f>
        <v>#REF!</v>
      </c>
      <c r="M22" s="220" t="e">
        <f>#REF!</f>
        <v>#REF!</v>
      </c>
    </row>
    <row r="23" spans="1:13" ht="30" customHeight="1">
      <c r="A23" s="225"/>
      <c r="B23" s="1079" t="s">
        <v>7506</v>
      </c>
      <c r="C23" s="1079"/>
      <c r="D23" s="1079"/>
      <c r="E23" s="246" t="s">
        <v>7487</v>
      </c>
      <c r="F23" s="247">
        <v>6.0000000000000001E-3</v>
      </c>
      <c r="G23" s="248" t="s">
        <v>107</v>
      </c>
      <c r="H23" s="248">
        <v>1.0200000000000001E-2</v>
      </c>
      <c r="I23" s="248">
        <v>1.11E-2</v>
      </c>
      <c r="J23" s="248">
        <v>1.21E-2</v>
      </c>
      <c r="K23" s="216" t="e">
        <f>IF(OR(F23&lt;L23,F23&gt;M23),"NÃO","SIM")</f>
        <v>#REF!</v>
      </c>
      <c r="L23" s="219" t="e">
        <f>#REF!</f>
        <v>#REF!</v>
      </c>
      <c r="M23" s="220" t="e">
        <f>#REF!</f>
        <v>#REF!</v>
      </c>
    </row>
    <row r="24" spans="1:13" ht="30" customHeight="1">
      <c r="A24" s="225"/>
      <c r="B24" s="1079" t="s">
        <v>7502</v>
      </c>
      <c r="C24" s="1079"/>
      <c r="D24" s="1079"/>
      <c r="E24" s="246" t="s">
        <v>69</v>
      </c>
      <c r="F24" s="247">
        <v>5.45E-2</v>
      </c>
      <c r="G24" s="248" t="s">
        <v>107</v>
      </c>
      <c r="H24" s="248">
        <v>6.6400000000000001E-2</v>
      </c>
      <c r="I24" s="248">
        <v>7.2999999999999995E-2</v>
      </c>
      <c r="J24" s="248">
        <v>8.6900000000000005E-2</v>
      </c>
      <c r="K24" s="216" t="e">
        <f>IF(OR(F24&lt;L24,F24&gt;M24),"NÃO","SIM")</f>
        <v>#REF!</v>
      </c>
      <c r="L24" s="221" t="e">
        <f>#REF!</f>
        <v>#REF!</v>
      </c>
      <c r="M24" s="222" t="e">
        <f>#REF!</f>
        <v>#REF!</v>
      </c>
    </row>
    <row r="25" spans="1:13" ht="30" customHeight="1">
      <c r="A25" s="225"/>
      <c r="B25" s="1079" t="s">
        <v>7507</v>
      </c>
      <c r="C25" s="1079"/>
      <c r="D25" s="1079"/>
      <c r="E25" s="246" t="s">
        <v>7501</v>
      </c>
      <c r="F25" s="247">
        <v>3.6499999999999998E-2</v>
      </c>
      <c r="G25" s="248" t="s">
        <v>107</v>
      </c>
      <c r="H25" s="248">
        <v>3.6499999999999998E-2</v>
      </c>
      <c r="I25" s="248">
        <v>3.6499999999999998E-2</v>
      </c>
      <c r="J25" s="248">
        <v>3.6499999999999998E-2</v>
      </c>
      <c r="K25" s="216"/>
      <c r="L25" s="1073" t="s">
        <v>7493</v>
      </c>
      <c r="M25" s="1074"/>
    </row>
    <row r="26" spans="1:13" ht="30" customHeight="1">
      <c r="A26" s="225"/>
      <c r="B26" s="1079" t="s">
        <v>7508</v>
      </c>
      <c r="C26" s="1079"/>
      <c r="D26" s="1079"/>
      <c r="E26" s="246" t="s">
        <v>7510</v>
      </c>
      <c r="F26" s="248">
        <v>0.05</v>
      </c>
      <c r="G26" s="248" t="s">
        <v>107</v>
      </c>
      <c r="H26" s="248">
        <v>0</v>
      </c>
      <c r="I26" s="248">
        <v>2.5000000000000001E-2</v>
      </c>
      <c r="J26" s="248">
        <v>0.05</v>
      </c>
      <c r="K26" s="216"/>
      <c r="L26" s="1075"/>
      <c r="M26" s="1076"/>
    </row>
    <row r="27" spans="1:13" ht="30" customHeight="1">
      <c r="A27" s="225"/>
      <c r="B27" s="1080" t="s">
        <v>7509</v>
      </c>
      <c r="C27" s="1080"/>
      <c r="D27" s="1080"/>
      <c r="E27" s="246" t="s">
        <v>7511</v>
      </c>
      <c r="F27" s="249">
        <v>4.4999999999999998E-2</v>
      </c>
      <c r="G27" s="279" t="s">
        <v>7500</v>
      </c>
      <c r="H27" s="249">
        <v>0</v>
      </c>
      <c r="I27" s="249">
        <v>4.4999999999999998E-2</v>
      </c>
      <c r="J27" s="249">
        <v>4.4999999999999998E-2</v>
      </c>
      <c r="K27" s="216"/>
      <c r="L27" s="1075"/>
      <c r="M27" s="1076"/>
    </row>
    <row r="28" spans="1:13" ht="30" customHeight="1">
      <c r="A28" s="225"/>
      <c r="B28" s="1079" t="s">
        <v>7513</v>
      </c>
      <c r="C28" s="1079"/>
      <c r="D28" s="1079"/>
      <c r="E28" s="246" t="s">
        <v>7512</v>
      </c>
      <c r="F28" s="249">
        <v>0.2135</v>
      </c>
      <c r="G28" s="279" t="s">
        <v>7500</v>
      </c>
      <c r="H28" s="249">
        <v>0.19600000000000001</v>
      </c>
      <c r="I28" s="249">
        <v>0.2097</v>
      </c>
      <c r="J28" s="249">
        <v>0.24229999999999999</v>
      </c>
      <c r="K28" s="216"/>
      <c r="L28" s="1077"/>
      <c r="M28" s="1078"/>
    </row>
    <row r="29" spans="1:13" ht="35.1" customHeight="1">
      <c r="A29" s="225"/>
      <c r="B29" s="1081" t="s">
        <v>7514</v>
      </c>
      <c r="C29" s="1082"/>
      <c r="D29" s="1082"/>
      <c r="E29" s="250" t="s">
        <v>7515</v>
      </c>
      <c r="F29" s="251">
        <v>0.27639999999999998</v>
      </c>
      <c r="G29" s="280" t="s">
        <v>7500</v>
      </c>
      <c r="H29" s="1098"/>
      <c r="I29" s="1098"/>
      <c r="J29" s="1098"/>
      <c r="K29" s="216" t="e">
        <f>IF(#REF!=" - Fornecimento de Materiais e Equipamentos (Aquisição direta)","SIM",IF(OR(AI8&lt;#REF!,AI8&gt;#REF!),"NÃO","SIM"))</f>
        <v>#REF!</v>
      </c>
      <c r="L29" s="223"/>
      <c r="M29" s="223"/>
    </row>
    <row r="30" spans="1:13">
      <c r="A30" s="225"/>
      <c r="B30" s="241"/>
      <c r="C30" s="241"/>
      <c r="D30" s="241"/>
      <c r="E30" s="241"/>
      <c r="F30" s="241"/>
      <c r="G30" s="241"/>
      <c r="H30" s="241"/>
      <c r="I30" s="241"/>
      <c r="J30" s="241"/>
      <c r="K30" s="212"/>
      <c r="L30" s="223"/>
      <c r="M30" s="223"/>
    </row>
    <row r="31" spans="1:13">
      <c r="A31" s="225"/>
      <c r="B31" s="1083" t="s">
        <v>7516</v>
      </c>
      <c r="C31" s="1083"/>
      <c r="D31" s="1083"/>
      <c r="E31" s="1083"/>
      <c r="F31" s="1083"/>
      <c r="G31" s="1083"/>
      <c r="H31" s="1083"/>
      <c r="I31" s="1083"/>
      <c r="J31" s="1083"/>
      <c r="K31" s="212"/>
      <c r="L31" s="211"/>
      <c r="M31" s="211"/>
    </row>
    <row r="32" spans="1:13">
      <c r="A32" s="225"/>
      <c r="B32" s="241"/>
      <c r="C32" s="241"/>
      <c r="D32" s="241"/>
      <c r="E32" s="241"/>
      <c r="F32" s="241"/>
      <c r="G32" s="241"/>
      <c r="H32" s="241"/>
      <c r="I32" s="241"/>
      <c r="J32" s="241"/>
      <c r="K32" s="212"/>
      <c r="L32" s="213"/>
      <c r="M32" s="213"/>
    </row>
    <row r="33" spans="1:13">
      <c r="A33" s="226"/>
      <c r="B33" s="252"/>
      <c r="C33" s="252"/>
      <c r="D33" s="252"/>
      <c r="E33" s="252"/>
      <c r="F33" s="252"/>
      <c r="G33" s="253"/>
      <c r="H33" s="253"/>
      <c r="I33" s="253"/>
      <c r="J33" s="253"/>
      <c r="K33" s="213"/>
      <c r="L33" s="213"/>
      <c r="M33" s="213"/>
    </row>
    <row r="34" spans="1:13">
      <c r="A34" s="226"/>
      <c r="B34" s="252"/>
      <c r="C34" s="252"/>
      <c r="D34" s="252"/>
      <c r="E34" s="252"/>
      <c r="F34" s="252"/>
      <c r="G34" s="252"/>
      <c r="H34" s="252"/>
      <c r="I34" s="252"/>
      <c r="J34" s="252"/>
      <c r="K34" s="213"/>
      <c r="L34" s="213"/>
      <c r="M34" s="213"/>
    </row>
    <row r="35" spans="1:13">
      <c r="A35" s="226"/>
      <c r="B35" s="252"/>
      <c r="C35" s="252"/>
      <c r="D35" s="252"/>
      <c r="E35" s="252"/>
      <c r="F35" s="252"/>
      <c r="G35" s="252"/>
      <c r="H35" s="252"/>
      <c r="I35" s="252"/>
      <c r="J35" s="252"/>
      <c r="K35" s="213"/>
      <c r="L35" s="213"/>
      <c r="M35" s="213"/>
    </row>
    <row r="36" spans="1:13">
      <c r="A36" s="226"/>
      <c r="B36" s="252"/>
      <c r="C36" s="252"/>
      <c r="D36" s="252"/>
      <c r="E36" s="252"/>
      <c r="F36" s="252"/>
      <c r="G36" s="252"/>
      <c r="H36" s="252"/>
      <c r="I36" s="252"/>
      <c r="J36" s="252"/>
      <c r="K36" s="213"/>
      <c r="L36" s="213"/>
      <c r="M36" s="213"/>
    </row>
    <row r="37" spans="1:13">
      <c r="A37" s="226"/>
      <c r="B37" s="1084" t="s">
        <v>7517</v>
      </c>
      <c r="C37" s="1085"/>
      <c r="D37" s="1085"/>
      <c r="E37" s="1085"/>
      <c r="F37" s="1085"/>
      <c r="G37" s="1085"/>
      <c r="H37" s="1085"/>
      <c r="I37" s="1085"/>
      <c r="J37" s="1086"/>
      <c r="K37" s="213"/>
      <c r="L37" s="213"/>
      <c r="M37" s="213"/>
    </row>
    <row r="38" spans="1:13">
      <c r="A38" s="226"/>
      <c r="B38" s="1087"/>
      <c r="C38" s="1088"/>
      <c r="D38" s="1088"/>
      <c r="E38" s="1088"/>
      <c r="F38" s="1088"/>
      <c r="G38" s="1088"/>
      <c r="H38" s="1088"/>
      <c r="I38" s="1088"/>
      <c r="J38" s="1089"/>
      <c r="K38" s="213"/>
      <c r="L38" s="213"/>
      <c r="M38" s="213"/>
    </row>
    <row r="39" spans="1:13">
      <c r="A39" s="226"/>
      <c r="B39" s="1090"/>
      <c r="C39" s="1091"/>
      <c r="D39" s="1091"/>
      <c r="E39" s="1091"/>
      <c r="F39" s="1091"/>
      <c r="G39" s="1091"/>
      <c r="H39" s="1091"/>
      <c r="I39" s="1091"/>
      <c r="J39" s="1092"/>
      <c r="K39" s="213"/>
      <c r="L39" s="213"/>
      <c r="M39" s="213"/>
    </row>
    <row r="40" spans="1:13">
      <c r="A40" s="226"/>
      <c r="B40" s="252"/>
      <c r="C40" s="252"/>
      <c r="D40" s="252"/>
      <c r="E40" s="252"/>
      <c r="F40" s="252"/>
      <c r="G40" s="252"/>
      <c r="H40" s="252"/>
      <c r="I40" s="252"/>
      <c r="J40" s="252"/>
      <c r="K40" s="213"/>
      <c r="L40" s="213"/>
      <c r="M40" s="213"/>
    </row>
    <row r="41" spans="1:13">
      <c r="A41" s="226"/>
      <c r="B41" s="254" t="s">
        <v>7488</v>
      </c>
      <c r="C41" s="255"/>
      <c r="D41" s="255"/>
      <c r="E41" s="255"/>
      <c r="F41" s="255"/>
      <c r="G41" s="256"/>
      <c r="H41" s="256"/>
      <c r="I41" s="256"/>
      <c r="J41" s="256"/>
      <c r="K41" s="213"/>
      <c r="L41" s="213"/>
      <c r="M41" s="213"/>
    </row>
    <row r="42" spans="1:13" ht="61.5" customHeight="1">
      <c r="A42" s="226"/>
      <c r="B42" s="1094"/>
      <c r="C42" s="1095"/>
      <c r="D42" s="1095"/>
      <c r="E42" s="1095"/>
      <c r="F42" s="1095"/>
      <c r="G42" s="1095"/>
      <c r="H42" s="1095"/>
      <c r="I42" s="1095"/>
      <c r="J42" s="1096"/>
      <c r="K42" s="213"/>
      <c r="L42" s="213"/>
      <c r="M42" s="213"/>
    </row>
    <row r="43" spans="1:13">
      <c r="A43" s="226"/>
      <c r="B43" s="257"/>
      <c r="C43" s="256"/>
      <c r="D43" s="256"/>
      <c r="E43" s="256"/>
      <c r="F43" s="256"/>
      <c r="G43" s="256"/>
      <c r="H43" s="256"/>
      <c r="I43" s="256"/>
      <c r="J43" s="256"/>
      <c r="K43" s="213"/>
      <c r="L43" s="213"/>
      <c r="M43" s="213"/>
    </row>
    <row r="44" spans="1:13">
      <c r="A44" s="226"/>
      <c r="B44" s="257" t="s">
        <v>7518</v>
      </c>
      <c r="C44" s="256"/>
      <c r="D44" s="256"/>
      <c r="E44" s="256"/>
      <c r="F44" s="256"/>
      <c r="G44" s="256"/>
      <c r="H44" s="256"/>
      <c r="I44" s="256" t="s">
        <v>7489</v>
      </c>
      <c r="J44" s="240">
        <v>43440</v>
      </c>
      <c r="K44" s="213"/>
      <c r="L44" s="213"/>
      <c r="M44" s="213"/>
    </row>
    <row r="45" spans="1:13">
      <c r="A45" s="226"/>
      <c r="B45" s="257"/>
      <c r="C45" s="256"/>
      <c r="D45" s="256"/>
      <c r="E45" s="256"/>
      <c r="F45" s="256"/>
      <c r="G45" s="256"/>
      <c r="H45" s="256"/>
      <c r="I45" s="256"/>
      <c r="J45" s="256"/>
      <c r="K45" s="213"/>
      <c r="L45" s="213"/>
      <c r="M45" s="213"/>
    </row>
    <row r="46" spans="1:13">
      <c r="A46" s="226"/>
      <c r="B46" s="257"/>
      <c r="C46" s="256"/>
      <c r="D46" s="256"/>
      <c r="E46" s="256"/>
      <c r="F46" s="256"/>
      <c r="G46" s="256"/>
      <c r="H46" s="256"/>
      <c r="I46" s="256"/>
      <c r="J46" s="256"/>
      <c r="K46" s="213"/>
      <c r="L46" s="213"/>
      <c r="M46" s="213"/>
    </row>
    <row r="47" spans="1:13">
      <c r="A47" s="226"/>
      <c r="B47" s="257"/>
      <c r="C47" s="256"/>
      <c r="D47" s="258"/>
      <c r="E47" s="258"/>
      <c r="F47" s="256"/>
      <c r="G47" s="256"/>
      <c r="H47" s="256"/>
      <c r="I47" s="256"/>
      <c r="J47" s="256"/>
      <c r="K47" s="213"/>
      <c r="L47" s="213"/>
      <c r="M47" s="213"/>
    </row>
    <row r="48" spans="1:13">
      <c r="A48" s="226"/>
      <c r="B48" s="259"/>
      <c r="C48" s="260"/>
      <c r="D48" s="258"/>
      <c r="E48" s="258"/>
      <c r="F48" s="256"/>
      <c r="G48" s="260"/>
      <c r="H48" s="260"/>
      <c r="I48" s="260"/>
      <c r="J48" s="260"/>
      <c r="K48" s="213"/>
      <c r="L48" s="213"/>
      <c r="M48" s="213"/>
    </row>
    <row r="49" spans="1:13" ht="15" customHeight="1">
      <c r="A49" s="226"/>
      <c r="B49" s="1097" t="s">
        <v>7520</v>
      </c>
      <c r="C49" s="1097"/>
      <c r="D49" s="261"/>
      <c r="E49" s="258"/>
      <c r="F49" s="256"/>
      <c r="G49" s="1093" t="s">
        <v>7519</v>
      </c>
      <c r="H49" s="1093"/>
      <c r="I49" s="1093"/>
      <c r="J49" s="1093"/>
      <c r="K49" s="213"/>
      <c r="L49" s="213"/>
      <c r="M49" s="213"/>
    </row>
    <row r="50" spans="1:13" ht="18" customHeight="1">
      <c r="A50" s="226"/>
      <c r="B50" s="1072" t="s">
        <v>14068</v>
      </c>
      <c r="C50" s="1072"/>
      <c r="D50" s="1072"/>
      <c r="E50" s="256"/>
      <c r="F50" s="256"/>
      <c r="G50" s="1072" t="s">
        <v>7529</v>
      </c>
      <c r="H50" s="1072"/>
      <c r="I50" s="1072"/>
      <c r="J50" s="1072"/>
      <c r="K50" s="213"/>
      <c r="L50" s="213"/>
      <c r="M50" s="213"/>
    </row>
    <row r="51" spans="1:13" ht="18" customHeight="1">
      <c r="A51" s="226"/>
      <c r="B51" s="1072" t="s">
        <v>14069</v>
      </c>
      <c r="C51" s="1072"/>
      <c r="D51" s="1072"/>
      <c r="E51" s="256"/>
      <c r="F51" s="256"/>
      <c r="G51" s="1072" t="s">
        <v>7528</v>
      </c>
      <c r="H51" s="1072"/>
      <c r="I51" s="1072"/>
      <c r="J51" s="1072"/>
      <c r="K51" s="213"/>
      <c r="L51" s="213"/>
      <c r="M51" s="213"/>
    </row>
    <row r="52" spans="1:13" ht="18" customHeight="1">
      <c r="A52" s="226"/>
      <c r="B52" s="241" t="s">
        <v>14070</v>
      </c>
      <c r="C52" s="262"/>
      <c r="D52" s="270"/>
      <c r="E52" s="271"/>
      <c r="F52" s="271"/>
      <c r="G52" s="241"/>
      <c r="H52" s="262"/>
      <c r="I52" s="270"/>
      <c r="J52" s="270"/>
      <c r="K52" s="213"/>
      <c r="L52" s="213"/>
      <c r="M52" s="213"/>
    </row>
    <row r="53" spans="1:13">
      <c r="A53" s="225"/>
      <c r="B53" s="224"/>
      <c r="C53" s="224"/>
      <c r="D53" s="224"/>
      <c r="E53" s="225"/>
      <c r="F53" s="225"/>
      <c r="G53" s="225"/>
      <c r="H53" s="225"/>
      <c r="I53" s="225"/>
      <c r="J53" s="225"/>
      <c r="K53" s="212"/>
      <c r="L53" s="213"/>
      <c r="M53" s="213"/>
    </row>
    <row r="54" spans="1:13">
      <c r="A54" s="211"/>
      <c r="B54" s="211"/>
      <c r="C54" s="211"/>
      <c r="D54" s="211"/>
      <c r="E54" s="211"/>
      <c r="F54" s="211"/>
      <c r="G54" s="211"/>
      <c r="H54" s="211"/>
      <c r="I54" s="211"/>
      <c r="J54" s="211"/>
      <c r="K54" s="212"/>
      <c r="L54" s="213"/>
      <c r="M54" s="213"/>
    </row>
    <row r="55" spans="1:13">
      <c r="A55" s="211"/>
      <c r="B55" s="211"/>
      <c r="C55" s="211"/>
      <c r="D55" s="211"/>
      <c r="E55" s="211"/>
      <c r="F55" s="211"/>
      <c r="G55" s="211"/>
      <c r="H55" s="211"/>
      <c r="I55" s="211"/>
      <c r="J55" s="211"/>
      <c r="K55" s="212"/>
      <c r="L55" s="213"/>
      <c r="M55" s="213"/>
    </row>
    <row r="56" spans="1:13">
      <c r="A56" s="211"/>
      <c r="B56" s="211"/>
      <c r="C56" s="211"/>
      <c r="D56" s="211"/>
      <c r="E56" s="211"/>
      <c r="F56" s="211"/>
      <c r="G56" s="211"/>
      <c r="H56" s="211"/>
      <c r="I56" s="211"/>
      <c r="J56" s="211"/>
      <c r="K56" s="212"/>
      <c r="L56" s="213"/>
      <c r="M56" s="213"/>
    </row>
    <row r="57" spans="1:13">
      <c r="A57" s="211"/>
      <c r="B57" s="211"/>
      <c r="C57" s="211"/>
      <c r="D57" s="211"/>
      <c r="E57" s="211"/>
      <c r="F57" s="211"/>
      <c r="G57" s="211"/>
      <c r="H57" s="211"/>
      <c r="I57" s="211"/>
      <c r="J57" s="211"/>
      <c r="K57" s="212"/>
      <c r="L57" s="213"/>
      <c r="M57" s="213"/>
    </row>
    <row r="58" spans="1:13">
      <c r="A58" s="211"/>
      <c r="B58" s="211"/>
      <c r="C58" s="211"/>
      <c r="D58" s="211"/>
      <c r="E58" s="211"/>
      <c r="F58" s="211"/>
      <c r="G58" s="211"/>
      <c r="H58" s="211"/>
      <c r="I58" s="211"/>
      <c r="J58" s="211"/>
      <c r="K58" s="212"/>
      <c r="L58" s="213"/>
      <c r="M58" s="213"/>
    </row>
  </sheetData>
  <mergeCells count="46">
    <mergeCell ref="I15:J15"/>
    <mergeCell ref="I16:J16"/>
    <mergeCell ref="B15:H15"/>
    <mergeCell ref="B16:H16"/>
    <mergeCell ref="I12:J12"/>
    <mergeCell ref="I13:J13"/>
    <mergeCell ref="B20:D20"/>
    <mergeCell ref="B21:D21"/>
    <mergeCell ref="B22:D22"/>
    <mergeCell ref="B23:D23"/>
    <mergeCell ref="B24:D24"/>
    <mergeCell ref="H18:J18"/>
    <mergeCell ref="B18:D19"/>
    <mergeCell ref="E18:E19"/>
    <mergeCell ref="F18:F19"/>
    <mergeCell ref="G18:G19"/>
    <mergeCell ref="A2:J2"/>
    <mergeCell ref="A3:J3"/>
    <mergeCell ref="A4:J4"/>
    <mergeCell ref="K13:L13"/>
    <mergeCell ref="M13:O13"/>
    <mergeCell ref="K9:L9"/>
    <mergeCell ref="M9:O9"/>
    <mergeCell ref="K12:L12"/>
    <mergeCell ref="M12:O12"/>
    <mergeCell ref="K10:L10"/>
    <mergeCell ref="M10:O10"/>
    <mergeCell ref="I6:J6"/>
    <mergeCell ref="I7:J7"/>
    <mergeCell ref="C7:H7"/>
    <mergeCell ref="B51:D51"/>
    <mergeCell ref="L25:M28"/>
    <mergeCell ref="B50:D50"/>
    <mergeCell ref="B25:D25"/>
    <mergeCell ref="B26:D26"/>
    <mergeCell ref="B27:D27"/>
    <mergeCell ref="B29:D29"/>
    <mergeCell ref="B31:J31"/>
    <mergeCell ref="B37:J39"/>
    <mergeCell ref="G50:J50"/>
    <mergeCell ref="G51:J51"/>
    <mergeCell ref="G49:J49"/>
    <mergeCell ref="B42:J42"/>
    <mergeCell ref="B49:C49"/>
    <mergeCell ref="B28:D28"/>
    <mergeCell ref="H29:J29"/>
  </mergeCells>
  <printOptions horizontalCentered="1"/>
  <pageMargins left="0.51181102362204722" right="0.51181102362204722" top="0.78740157480314965" bottom="0.78740157480314965" header="0.31496062992125984" footer="0.31496062992125984"/>
  <pageSetup paperSize="9" scale="66" orientation="portrait" r:id="rId1"/>
  <headerFooter alignWithMargins="0">
    <oddFooter>&amp;RFERNANDA RODRIGUES DA SILVAENGª CIVIL CREA n° 038888/D</oddFooter>
  </headerFooter>
  <drawing r:id="rId2"/>
</worksheet>
</file>

<file path=xl/worksheets/sheet17.xml><?xml version="1.0" encoding="utf-8"?>
<worksheet xmlns="http://schemas.openxmlformats.org/spreadsheetml/2006/main" xmlns:r="http://schemas.openxmlformats.org/officeDocument/2006/relationships">
  <dimension ref="A1:J53"/>
  <sheetViews>
    <sheetView view="pageBreakPreview" zoomScaleSheetLayoutView="100" workbookViewId="0">
      <selection activeCell="E20" sqref="E20"/>
    </sheetView>
  </sheetViews>
  <sheetFormatPr defaultRowHeight="15" customHeight="1"/>
  <cols>
    <col min="1" max="1" width="5.7109375" style="42" customWidth="1"/>
    <col min="2" max="2" width="68" style="72" bestFit="1" customWidth="1"/>
    <col min="3" max="3" width="11.28515625" style="42" bestFit="1" customWidth="1"/>
  </cols>
  <sheetData>
    <row r="1" spans="1:10" s="69" customFormat="1" ht="15" customHeight="1">
      <c r="A1" s="88"/>
      <c r="B1" s="89"/>
      <c r="C1" s="90"/>
      <c r="D1" s="70"/>
      <c r="E1" s="70"/>
      <c r="F1" s="71"/>
      <c r="G1" s="71"/>
      <c r="H1" s="73"/>
      <c r="I1" s="73"/>
      <c r="J1" s="73"/>
    </row>
    <row r="2" spans="1:10" s="69" customFormat="1" ht="38.25" customHeight="1">
      <c r="A2" s="1135" t="str">
        <f>GLOBAL!A1</f>
        <v>PREFEITURA MUNICIPAL DE VIANA</v>
      </c>
      <c r="B2" s="1136"/>
      <c r="C2" s="1137"/>
      <c r="D2" s="71"/>
      <c r="E2" s="71"/>
      <c r="F2" s="71"/>
      <c r="G2" s="71"/>
      <c r="H2" s="73"/>
      <c r="I2" s="73"/>
      <c r="J2" s="73"/>
    </row>
    <row r="3" spans="1:10" s="69" customFormat="1">
      <c r="A3" s="1138" t="str">
        <f>GLOBAL!C2</f>
        <v>OBRA: CONSTRUÇÃO DE UMA PRAÇA LOCALIZADA PRÓXIMO AO CAMPO DO BOTAFOGO NO BAIRRO NOVA BETHÂNIA</v>
      </c>
      <c r="B3" s="1139"/>
      <c r="C3" s="1140"/>
      <c r="D3" s="74"/>
      <c r="E3" s="74"/>
      <c r="F3" s="74"/>
      <c r="G3" s="74"/>
      <c r="H3" s="73"/>
      <c r="I3" s="73"/>
      <c r="J3" s="73"/>
    </row>
    <row r="4" spans="1:10" s="69" customFormat="1" ht="12.75" customHeight="1">
      <c r="A4" s="1141">
        <f>GLOBAL!C3</f>
        <v>0</v>
      </c>
      <c r="B4" s="1142"/>
      <c r="C4" s="1143"/>
      <c r="D4" s="75"/>
      <c r="E4" s="75"/>
      <c r="F4" s="75"/>
      <c r="G4" s="75"/>
      <c r="H4" s="73"/>
      <c r="I4" s="73"/>
      <c r="J4" s="73"/>
    </row>
    <row r="5" spans="1:10" s="69" customFormat="1" ht="9.75" customHeight="1">
      <c r="A5" s="91"/>
      <c r="B5" s="92"/>
      <c r="C5" s="93"/>
      <c r="D5" s="76"/>
      <c r="E5" s="76"/>
      <c r="F5" s="76"/>
      <c r="G5" s="76"/>
      <c r="H5" s="73"/>
      <c r="I5" s="73"/>
      <c r="J5" s="73"/>
    </row>
    <row r="6" spans="1:10" s="69" customFormat="1" ht="18.75" customHeight="1">
      <c r="A6" s="1144" t="s">
        <v>117</v>
      </c>
      <c r="B6" s="1145"/>
      <c r="C6" s="1146"/>
      <c r="D6" s="77"/>
      <c r="E6" s="77"/>
      <c r="F6" s="77"/>
      <c r="G6" s="77"/>
      <c r="H6" s="73"/>
      <c r="I6" s="73"/>
      <c r="J6" s="73"/>
    </row>
    <row r="7" spans="1:10" ht="15" customHeight="1">
      <c r="A7" s="94"/>
      <c r="B7" s="95"/>
      <c r="C7" s="96"/>
      <c r="F7" s="37"/>
      <c r="G7" s="37"/>
      <c r="H7" s="37"/>
      <c r="I7" s="37"/>
      <c r="J7" s="37"/>
    </row>
    <row r="8" spans="1:10" ht="15" customHeight="1">
      <c r="A8" s="1131" t="s">
        <v>118</v>
      </c>
      <c r="B8" s="1132"/>
      <c r="C8" s="1127" t="s">
        <v>2333</v>
      </c>
      <c r="F8" s="37"/>
      <c r="G8" s="37"/>
      <c r="H8" s="37"/>
      <c r="I8" s="37"/>
      <c r="J8" s="37"/>
    </row>
    <row r="9" spans="1:10" ht="15" customHeight="1">
      <c r="A9" s="1133"/>
      <c r="B9" s="1134"/>
      <c r="C9" s="1128"/>
      <c r="F9" s="37"/>
      <c r="G9" s="37"/>
      <c r="H9" s="37"/>
      <c r="I9" s="37"/>
      <c r="J9" s="37"/>
    </row>
    <row r="10" spans="1:10" ht="15" customHeight="1">
      <c r="A10" s="38" t="s">
        <v>119</v>
      </c>
      <c r="B10" s="78" t="s">
        <v>120</v>
      </c>
      <c r="C10" s="79">
        <v>0</v>
      </c>
      <c r="F10" s="37"/>
      <c r="G10" s="37"/>
      <c r="H10" s="37"/>
      <c r="I10" s="37"/>
      <c r="J10" s="37"/>
    </row>
    <row r="11" spans="1:10" ht="15" customHeight="1">
      <c r="A11" s="38" t="s">
        <v>121</v>
      </c>
      <c r="B11" s="78" t="s">
        <v>122</v>
      </c>
      <c r="C11" s="79">
        <v>8</v>
      </c>
    </row>
    <row r="12" spans="1:10" ht="15" customHeight="1">
      <c r="A12" s="38" t="s">
        <v>123</v>
      </c>
      <c r="B12" s="78" t="s">
        <v>124</v>
      </c>
      <c r="C12" s="79">
        <v>1.5</v>
      </c>
    </row>
    <row r="13" spans="1:10" ht="15" customHeight="1">
      <c r="A13" s="38" t="s">
        <v>125</v>
      </c>
      <c r="B13" s="78" t="s">
        <v>126</v>
      </c>
      <c r="C13" s="79">
        <v>1</v>
      </c>
    </row>
    <row r="14" spans="1:10" ht="15" customHeight="1">
      <c r="A14" s="38" t="s">
        <v>127</v>
      </c>
      <c r="B14" s="78" t="s">
        <v>128</v>
      </c>
      <c r="C14" s="79">
        <v>0.6</v>
      </c>
    </row>
    <row r="15" spans="1:10" ht="15" customHeight="1">
      <c r="A15" s="38" t="s">
        <v>129</v>
      </c>
      <c r="B15" s="78" t="s">
        <v>130</v>
      </c>
      <c r="C15" s="79">
        <v>0.2</v>
      </c>
    </row>
    <row r="16" spans="1:10" ht="15" customHeight="1">
      <c r="A16" s="38" t="s">
        <v>131</v>
      </c>
      <c r="B16" s="78" t="s">
        <v>132</v>
      </c>
      <c r="C16" s="79">
        <v>2.5</v>
      </c>
    </row>
    <row r="17" spans="1:3" ht="15" customHeight="1">
      <c r="A17" s="38" t="s">
        <v>133</v>
      </c>
      <c r="B17" s="78" t="s">
        <v>134</v>
      </c>
      <c r="C17" s="79">
        <v>3</v>
      </c>
    </row>
    <row r="18" spans="1:3" ht="15" customHeight="1">
      <c r="A18" s="38" t="s">
        <v>135</v>
      </c>
      <c r="B18" s="78" t="s">
        <v>136</v>
      </c>
      <c r="C18" s="79">
        <v>1</v>
      </c>
    </row>
    <row r="19" spans="1:3" ht="15" customHeight="1">
      <c r="A19" s="1129" t="s">
        <v>137</v>
      </c>
      <c r="B19" s="1130"/>
      <c r="C19" s="80">
        <f>SUM(C10:C18)/100</f>
        <v>0.17799999999999996</v>
      </c>
    </row>
    <row r="21" spans="1:3" ht="15" customHeight="1">
      <c r="A21" s="1131" t="s">
        <v>138</v>
      </c>
      <c r="B21" s="1132"/>
      <c r="C21" s="1127" t="s">
        <v>2333</v>
      </c>
    </row>
    <row r="22" spans="1:3" ht="15" customHeight="1">
      <c r="A22" s="1133"/>
      <c r="B22" s="1134"/>
      <c r="C22" s="1128"/>
    </row>
    <row r="23" spans="1:3" ht="15" customHeight="1">
      <c r="A23" s="38" t="s">
        <v>139</v>
      </c>
      <c r="B23" s="78" t="s">
        <v>140</v>
      </c>
      <c r="C23" s="79">
        <v>17.940000000000001</v>
      </c>
    </row>
    <row r="24" spans="1:3" ht="15" customHeight="1">
      <c r="A24" s="38" t="s">
        <v>141</v>
      </c>
      <c r="B24" s="78" t="s">
        <v>142</v>
      </c>
      <c r="C24" s="79">
        <v>4.32</v>
      </c>
    </row>
    <row r="25" spans="1:3" ht="15" customHeight="1">
      <c r="A25" s="38" t="s">
        <v>143</v>
      </c>
      <c r="B25" s="78" t="s">
        <v>144</v>
      </c>
      <c r="C25" s="79">
        <v>0.92</v>
      </c>
    </row>
    <row r="26" spans="1:3" ht="15" customHeight="1">
      <c r="A26" s="38" t="s">
        <v>145</v>
      </c>
      <c r="B26" s="78" t="s">
        <v>146</v>
      </c>
      <c r="C26" s="79">
        <v>7.0000000000000007E-2</v>
      </c>
    </row>
    <row r="27" spans="1:3" ht="15" customHeight="1">
      <c r="A27" s="38" t="s">
        <v>147</v>
      </c>
      <c r="B27" s="78" t="s">
        <v>148</v>
      </c>
      <c r="C27" s="79">
        <v>0.73</v>
      </c>
    </row>
    <row r="28" spans="1:3" ht="15" customHeight="1">
      <c r="A28" s="38" t="s">
        <v>149</v>
      </c>
      <c r="B28" s="78" t="s">
        <v>150</v>
      </c>
      <c r="C28" s="79">
        <v>10.98</v>
      </c>
    </row>
    <row r="29" spans="1:3" ht="15" customHeight="1">
      <c r="A29" s="38" t="s">
        <v>151</v>
      </c>
      <c r="B29" s="78" t="s">
        <v>152</v>
      </c>
      <c r="C29" s="97" t="s">
        <v>107</v>
      </c>
    </row>
    <row r="30" spans="1:3" ht="15" customHeight="1">
      <c r="A30" s="38" t="s">
        <v>153</v>
      </c>
      <c r="B30" s="78" t="s">
        <v>154</v>
      </c>
      <c r="C30" s="79">
        <v>1.47</v>
      </c>
    </row>
    <row r="31" spans="1:3" ht="15" customHeight="1">
      <c r="A31" s="38" t="s">
        <v>155</v>
      </c>
      <c r="B31" s="78" t="s">
        <v>156</v>
      </c>
      <c r="C31" s="79">
        <v>10.76</v>
      </c>
    </row>
    <row r="32" spans="1:3" ht="15" customHeight="1">
      <c r="A32" s="38" t="s">
        <v>157</v>
      </c>
      <c r="B32" s="78" t="s">
        <v>158</v>
      </c>
      <c r="C32" s="79">
        <v>0.03</v>
      </c>
    </row>
    <row r="33" spans="1:3" ht="15" customHeight="1">
      <c r="A33" s="38" t="s">
        <v>159</v>
      </c>
      <c r="B33" s="78" t="s">
        <v>160</v>
      </c>
      <c r="C33" s="79">
        <v>0.11</v>
      </c>
    </row>
    <row r="34" spans="1:3" ht="15" customHeight="1">
      <c r="A34" s="1129" t="s">
        <v>161</v>
      </c>
      <c r="B34" s="1130"/>
      <c r="C34" s="80">
        <f>SUM(C23:C33)/100</f>
        <v>0.47330000000000005</v>
      </c>
    </row>
    <row r="36" spans="1:3" ht="15" customHeight="1">
      <c r="A36" s="1131" t="s">
        <v>162</v>
      </c>
      <c r="B36" s="1132"/>
      <c r="C36" s="1127" t="s">
        <v>2333</v>
      </c>
    </row>
    <row r="37" spans="1:3" ht="15" customHeight="1">
      <c r="A37" s="1133"/>
      <c r="B37" s="1134"/>
      <c r="C37" s="1128"/>
    </row>
    <row r="38" spans="1:3" ht="15" customHeight="1">
      <c r="A38" s="38" t="s">
        <v>163</v>
      </c>
      <c r="B38" s="78" t="s">
        <v>164</v>
      </c>
      <c r="C38" s="79">
        <v>4.9800000000000004</v>
      </c>
    </row>
    <row r="39" spans="1:3" ht="15" customHeight="1">
      <c r="A39" s="38" t="s">
        <v>165</v>
      </c>
      <c r="B39" s="78" t="s">
        <v>166</v>
      </c>
      <c r="C39" s="79">
        <v>3.01</v>
      </c>
    </row>
    <row r="40" spans="1:3" ht="15" customHeight="1">
      <c r="A40" s="38" t="s">
        <v>167</v>
      </c>
      <c r="B40" s="78" t="s">
        <v>168</v>
      </c>
      <c r="C40" s="79">
        <v>6.71</v>
      </c>
    </row>
    <row r="41" spans="1:3" ht="15" customHeight="1">
      <c r="A41" s="38" t="s">
        <v>169</v>
      </c>
      <c r="B41" s="78" t="s">
        <v>170</v>
      </c>
      <c r="C41" s="97" t="s">
        <v>107</v>
      </c>
    </row>
    <row r="42" spans="1:3" ht="15" customHeight="1">
      <c r="A42" s="38" t="s">
        <v>171</v>
      </c>
      <c r="B42" s="78" t="s">
        <v>172</v>
      </c>
      <c r="C42" s="97" t="s">
        <v>107</v>
      </c>
    </row>
    <row r="43" spans="1:3" ht="15" customHeight="1">
      <c r="A43" s="38" t="s">
        <v>173</v>
      </c>
      <c r="B43" s="78" t="s">
        <v>174</v>
      </c>
      <c r="C43" s="79">
        <v>0.16</v>
      </c>
    </row>
    <row r="44" spans="1:3" ht="15" customHeight="1">
      <c r="A44" s="38" t="s">
        <v>175</v>
      </c>
      <c r="B44" s="78" t="s">
        <v>176</v>
      </c>
      <c r="C44" s="79">
        <v>0.56000000000000005</v>
      </c>
    </row>
    <row r="45" spans="1:3" ht="15" customHeight="1">
      <c r="A45" s="1129" t="s">
        <v>177</v>
      </c>
      <c r="B45" s="1130"/>
      <c r="C45" s="80">
        <f>SUM(C38:C44)/100</f>
        <v>0.1542</v>
      </c>
    </row>
    <row r="47" spans="1:3" ht="15" customHeight="1">
      <c r="A47" s="1131" t="s">
        <v>178</v>
      </c>
      <c r="B47" s="1132"/>
      <c r="C47" s="1127" t="s">
        <v>2333</v>
      </c>
    </row>
    <row r="48" spans="1:3" ht="15" customHeight="1">
      <c r="A48" s="1133"/>
      <c r="B48" s="1134"/>
      <c r="C48" s="1128"/>
    </row>
    <row r="49" spans="1:5" ht="15" customHeight="1">
      <c r="A49" s="38" t="s">
        <v>179</v>
      </c>
      <c r="B49" s="78" t="s">
        <v>180</v>
      </c>
      <c r="C49" s="81">
        <f>C19*C34</f>
        <v>8.4247399999999986E-2</v>
      </c>
    </row>
    <row r="50" spans="1:5" ht="30" customHeight="1">
      <c r="A50" s="38" t="s">
        <v>181</v>
      </c>
      <c r="B50" s="39" t="s">
        <v>182</v>
      </c>
      <c r="C50" s="81">
        <v>5.7000000000000002E-3</v>
      </c>
    </row>
    <row r="51" spans="1:5" ht="15" customHeight="1">
      <c r="A51" s="1129" t="s">
        <v>183</v>
      </c>
      <c r="B51" s="1130"/>
      <c r="C51" s="80">
        <f>SUM(C49:C50)</f>
        <v>8.9947399999999983E-2</v>
      </c>
      <c r="E51" s="82">
        <f>C19+C34+C45+C51</f>
        <v>0.8954474</v>
      </c>
    </row>
    <row r="53" spans="1:5" ht="15" customHeight="1">
      <c r="A53" s="1129" t="s">
        <v>2334</v>
      </c>
      <c r="B53" s="1130"/>
      <c r="C53" s="80">
        <f>SUM(+C51+C45+C34+C19)</f>
        <v>0.8954474</v>
      </c>
    </row>
  </sheetData>
  <mergeCells count="17">
    <mergeCell ref="A2:C2"/>
    <mergeCell ref="A3:C3"/>
    <mergeCell ref="A45:B45"/>
    <mergeCell ref="A4:C4"/>
    <mergeCell ref="A6:C6"/>
    <mergeCell ref="A8:B9"/>
    <mergeCell ref="C8:C9"/>
    <mergeCell ref="A19:B19"/>
    <mergeCell ref="A21:B22"/>
    <mergeCell ref="C21:C22"/>
    <mergeCell ref="A34:B34"/>
    <mergeCell ref="A36:B37"/>
    <mergeCell ref="C36:C37"/>
    <mergeCell ref="A53:B53"/>
    <mergeCell ref="A47:B48"/>
    <mergeCell ref="C47:C48"/>
    <mergeCell ref="A51:B51"/>
  </mergeCells>
  <printOptions horizontalCentered="1"/>
  <pageMargins left="0.51181102362204722" right="0.51181102362204722" top="0.39370078740157483" bottom="0.39370078740157483" header="0.31496062992125984" footer="0.31496062992125984"/>
  <pageSetup paperSize="9" scale="85" orientation="portrait" r:id="rId1"/>
  <headerFooter>
    <oddFooter>&amp;RLUIZA BRUNELLI COURAARQUITETA E URBANISTACAU n° A90530-5</oddFooter>
  </headerFooter>
</worksheet>
</file>

<file path=xl/worksheets/sheet18.xml><?xml version="1.0" encoding="utf-8"?>
<worksheet xmlns="http://schemas.openxmlformats.org/spreadsheetml/2006/main" xmlns:r="http://schemas.openxmlformats.org/officeDocument/2006/relationships">
  <dimension ref="A1:F1509"/>
  <sheetViews>
    <sheetView view="pageBreakPreview" topLeftCell="A991" zoomScale="115" zoomScaleSheetLayoutView="115" workbookViewId="0">
      <selection activeCell="B1004" sqref="B1004"/>
    </sheetView>
  </sheetViews>
  <sheetFormatPr defaultColWidth="9.140625" defaultRowHeight="12.75"/>
  <cols>
    <col min="1" max="1" width="10.28515625" style="399" bestFit="1" customWidth="1"/>
    <col min="2" max="2" width="59.28515625" style="387" customWidth="1"/>
    <col min="3" max="3" width="7" style="387" customWidth="1"/>
    <col min="4" max="4" width="15.5703125" style="387" customWidth="1"/>
    <col min="5" max="5" width="12.42578125" style="387" customWidth="1"/>
    <col min="6" max="6" width="2.42578125" style="387" customWidth="1"/>
    <col min="7" max="16384" width="9.140625" style="387"/>
  </cols>
  <sheetData>
    <row r="1" spans="1:6" ht="19.5" customHeight="1">
      <c r="A1" s="1148" t="s">
        <v>15012</v>
      </c>
      <c r="B1" s="1148"/>
      <c r="C1" s="1148"/>
      <c r="D1" s="1148"/>
      <c r="E1" s="1148"/>
      <c r="F1" s="1148"/>
    </row>
    <row r="2" spans="1:6" ht="9" customHeight="1">
      <c r="A2" s="1147" t="s">
        <v>15013</v>
      </c>
      <c r="B2" s="1147"/>
      <c r="C2" s="1147"/>
      <c r="D2" s="1147"/>
      <c r="E2" s="1147"/>
      <c r="F2" s="1147"/>
    </row>
    <row r="3" spans="1:6" ht="9" customHeight="1">
      <c r="A3" s="388" t="s">
        <v>15014</v>
      </c>
      <c r="B3" s="389" t="s">
        <v>15015</v>
      </c>
      <c r="C3" s="388" t="s">
        <v>15016</v>
      </c>
      <c r="D3" s="390" t="s">
        <v>15017</v>
      </c>
      <c r="E3" s="389" t="s">
        <v>15018</v>
      </c>
    </row>
    <row r="4" spans="1:6" ht="9" customHeight="1">
      <c r="A4" s="391">
        <v>43339</v>
      </c>
      <c r="B4" s="392" t="s">
        <v>15019</v>
      </c>
      <c r="C4" s="393" t="s">
        <v>15020</v>
      </c>
      <c r="D4" s="394">
        <v>0.64</v>
      </c>
      <c r="E4" s="395"/>
    </row>
    <row r="5" spans="1:6" ht="9" customHeight="1">
      <c r="A5" s="391">
        <v>41099</v>
      </c>
      <c r="B5" s="392" t="s">
        <v>15021</v>
      </c>
      <c r="C5" s="393" t="s">
        <v>15022</v>
      </c>
      <c r="D5" s="394">
        <v>6.45</v>
      </c>
      <c r="E5" s="395"/>
    </row>
    <row r="6" spans="1:6" ht="9" customHeight="1">
      <c r="A6" s="391">
        <v>40224</v>
      </c>
      <c r="B6" s="392" t="s">
        <v>15023</v>
      </c>
      <c r="C6" s="393" t="s">
        <v>15022</v>
      </c>
      <c r="D6" s="394">
        <v>3.34</v>
      </c>
      <c r="E6" s="395"/>
    </row>
    <row r="7" spans="1:6" ht="9" customHeight="1">
      <c r="A7" s="391">
        <v>40225</v>
      </c>
      <c r="B7" s="392" t="s">
        <v>15024</v>
      </c>
      <c r="C7" s="393" t="s">
        <v>15022</v>
      </c>
      <c r="D7" s="394">
        <v>4.3099999999999996</v>
      </c>
      <c r="E7" s="395"/>
    </row>
    <row r="8" spans="1:6" ht="9" customHeight="1">
      <c r="A8" s="391">
        <v>40226</v>
      </c>
      <c r="B8" s="392" t="s">
        <v>15025</v>
      </c>
      <c r="C8" s="393" t="s">
        <v>15022</v>
      </c>
      <c r="D8" s="394">
        <v>6.45</v>
      </c>
      <c r="E8" s="395"/>
    </row>
    <row r="9" spans="1:6" ht="9" customHeight="1">
      <c r="A9" s="391">
        <v>40229</v>
      </c>
      <c r="B9" s="392" t="s">
        <v>15026</v>
      </c>
      <c r="C9" s="393" t="s">
        <v>15022</v>
      </c>
      <c r="D9" s="394">
        <v>6.11</v>
      </c>
      <c r="E9" s="395"/>
    </row>
    <row r="10" spans="1:6" ht="9" customHeight="1">
      <c r="A10" s="391">
        <v>43340</v>
      </c>
      <c r="B10" s="392" t="s">
        <v>15027</v>
      </c>
      <c r="C10" s="393" t="s">
        <v>15022</v>
      </c>
      <c r="D10" s="394">
        <v>6.04</v>
      </c>
      <c r="E10" s="395"/>
    </row>
    <row r="11" spans="1:6" ht="9" customHeight="1">
      <c r="A11" s="391">
        <v>40228</v>
      </c>
      <c r="B11" s="392" t="s">
        <v>15028</v>
      </c>
      <c r="C11" s="393" t="s">
        <v>15022</v>
      </c>
      <c r="D11" s="394">
        <v>4.6900000000000004</v>
      </c>
      <c r="E11" s="395"/>
    </row>
    <row r="12" spans="1:6" ht="9" customHeight="1">
      <c r="A12" s="391">
        <v>42227</v>
      </c>
      <c r="B12" s="392" t="s">
        <v>15029</v>
      </c>
      <c r="C12" s="393" t="s">
        <v>15022</v>
      </c>
      <c r="D12" s="394">
        <v>4.42</v>
      </c>
      <c r="E12" s="395"/>
    </row>
    <row r="13" spans="1:6" ht="9" customHeight="1">
      <c r="A13" s="391">
        <v>40994</v>
      </c>
      <c r="B13" s="392" t="s">
        <v>15030</v>
      </c>
      <c r="C13" s="393" t="s">
        <v>15022</v>
      </c>
      <c r="D13" s="394">
        <v>5.36</v>
      </c>
      <c r="E13" s="395"/>
    </row>
    <row r="14" spans="1:6" ht="9" customHeight="1">
      <c r="A14" s="391">
        <v>42940</v>
      </c>
      <c r="B14" s="392" t="s">
        <v>15031</v>
      </c>
      <c r="C14" s="393" t="s">
        <v>15022</v>
      </c>
      <c r="D14" s="394">
        <v>221.08</v>
      </c>
      <c r="E14" s="395"/>
    </row>
    <row r="15" spans="1:6" ht="18.2" customHeight="1">
      <c r="A15" s="391">
        <v>41047</v>
      </c>
      <c r="B15" s="396" t="s">
        <v>15032</v>
      </c>
      <c r="C15" s="393" t="s">
        <v>15022</v>
      </c>
      <c r="D15" s="394">
        <v>504</v>
      </c>
      <c r="E15" s="397"/>
    </row>
    <row r="16" spans="1:6" ht="18.2" customHeight="1">
      <c r="A16" s="391">
        <v>41048</v>
      </c>
      <c r="B16" s="396" t="s">
        <v>15033</v>
      </c>
      <c r="C16" s="393" t="s">
        <v>15022</v>
      </c>
      <c r="D16" s="394">
        <v>460.05</v>
      </c>
      <c r="E16" s="397"/>
    </row>
    <row r="17" spans="1:5" ht="9" customHeight="1">
      <c r="A17" s="391">
        <v>40217</v>
      </c>
      <c r="B17" s="392" t="s">
        <v>15034</v>
      </c>
      <c r="C17" s="393" t="s">
        <v>15022</v>
      </c>
      <c r="D17" s="394">
        <v>38.81</v>
      </c>
      <c r="E17" s="395"/>
    </row>
    <row r="18" spans="1:5" ht="9" customHeight="1">
      <c r="A18" s="391">
        <v>40172</v>
      </c>
      <c r="B18" s="392" t="s">
        <v>15035</v>
      </c>
      <c r="C18" s="393" t="s">
        <v>15036</v>
      </c>
      <c r="D18" s="394">
        <v>24.82</v>
      </c>
      <c r="E18" s="395"/>
    </row>
    <row r="19" spans="1:5" ht="9" customHeight="1">
      <c r="A19" s="391">
        <v>40171</v>
      </c>
      <c r="B19" s="392" t="s">
        <v>15037</v>
      </c>
      <c r="C19" s="393" t="s">
        <v>15036</v>
      </c>
      <c r="D19" s="394">
        <v>12.4</v>
      </c>
      <c r="E19" s="395"/>
    </row>
    <row r="20" spans="1:5" ht="9" customHeight="1">
      <c r="A20" s="391">
        <v>42225</v>
      </c>
      <c r="B20" s="392" t="s">
        <v>15038</v>
      </c>
      <c r="C20" s="393" t="s">
        <v>15022</v>
      </c>
      <c r="D20" s="394">
        <v>7.4</v>
      </c>
      <c r="E20" s="395"/>
    </row>
    <row r="21" spans="1:5" ht="9" customHeight="1">
      <c r="A21" s="391">
        <v>40178</v>
      </c>
      <c r="B21" s="392" t="s">
        <v>15039</v>
      </c>
      <c r="C21" s="393" t="s">
        <v>15022</v>
      </c>
      <c r="D21" s="394">
        <v>7.24</v>
      </c>
      <c r="E21" s="395"/>
    </row>
    <row r="22" spans="1:5" ht="18.2" customHeight="1">
      <c r="A22" s="391">
        <v>40179</v>
      </c>
      <c r="B22" s="396" t="s">
        <v>15040</v>
      </c>
      <c r="C22" s="393" t="s">
        <v>15022</v>
      </c>
      <c r="D22" s="394">
        <v>12.19</v>
      </c>
      <c r="E22" s="397"/>
    </row>
    <row r="23" spans="1:5" ht="18.2" customHeight="1">
      <c r="A23" s="391">
        <v>40184</v>
      </c>
      <c r="B23" s="396" t="s">
        <v>15041</v>
      </c>
      <c r="C23" s="393" t="s">
        <v>15022</v>
      </c>
      <c r="D23" s="394">
        <v>21.27</v>
      </c>
      <c r="E23" s="397"/>
    </row>
    <row r="24" spans="1:5" ht="18.2" customHeight="1">
      <c r="A24" s="391">
        <v>40180</v>
      </c>
      <c r="B24" s="396" t="s">
        <v>15042</v>
      </c>
      <c r="C24" s="393" t="s">
        <v>15022</v>
      </c>
      <c r="D24" s="394">
        <v>14.03</v>
      </c>
      <c r="E24" s="397"/>
    </row>
    <row r="25" spans="1:5" ht="18.2" customHeight="1">
      <c r="A25" s="391">
        <v>40181</v>
      </c>
      <c r="B25" s="396" t="s">
        <v>15043</v>
      </c>
      <c r="C25" s="393" t="s">
        <v>15022</v>
      </c>
      <c r="D25" s="394">
        <v>15.77</v>
      </c>
      <c r="E25" s="397"/>
    </row>
    <row r="26" spans="1:5" ht="18.2" customHeight="1">
      <c r="A26" s="391">
        <v>40182</v>
      </c>
      <c r="B26" s="396" t="s">
        <v>15044</v>
      </c>
      <c r="C26" s="393" t="s">
        <v>15022</v>
      </c>
      <c r="D26" s="394">
        <v>18.09</v>
      </c>
      <c r="E26" s="397"/>
    </row>
    <row r="27" spans="1:5" ht="18.2" customHeight="1">
      <c r="A27" s="391">
        <v>40183</v>
      </c>
      <c r="B27" s="396" t="s">
        <v>15045</v>
      </c>
      <c r="C27" s="393" t="s">
        <v>15022</v>
      </c>
      <c r="D27" s="394">
        <v>19.12</v>
      </c>
      <c r="E27" s="397"/>
    </row>
    <row r="28" spans="1:5" ht="18.2" customHeight="1">
      <c r="A28" s="391">
        <v>40191</v>
      </c>
      <c r="B28" s="396" t="s">
        <v>15046</v>
      </c>
      <c r="C28" s="393" t="s">
        <v>15022</v>
      </c>
      <c r="D28" s="394">
        <v>18.53</v>
      </c>
      <c r="E28" s="397"/>
    </row>
    <row r="29" spans="1:5" ht="18.2" customHeight="1">
      <c r="A29" s="391">
        <v>40196</v>
      </c>
      <c r="B29" s="396" t="s">
        <v>15047</v>
      </c>
      <c r="C29" s="393" t="s">
        <v>15022</v>
      </c>
      <c r="D29" s="394">
        <v>29.28</v>
      </c>
      <c r="E29" s="397"/>
    </row>
    <row r="30" spans="1:5" ht="18.2" customHeight="1">
      <c r="A30" s="391">
        <v>40192</v>
      </c>
      <c r="B30" s="396" t="s">
        <v>15048</v>
      </c>
      <c r="C30" s="393" t="s">
        <v>15022</v>
      </c>
      <c r="D30" s="394">
        <v>20.05</v>
      </c>
      <c r="E30" s="397"/>
    </row>
    <row r="31" spans="1:5" ht="18.2" customHeight="1">
      <c r="A31" s="391">
        <v>40193</v>
      </c>
      <c r="B31" s="396" t="s">
        <v>15049</v>
      </c>
      <c r="C31" s="393" t="s">
        <v>15022</v>
      </c>
      <c r="D31" s="394">
        <v>21.95</v>
      </c>
      <c r="E31" s="397"/>
    </row>
    <row r="32" spans="1:5" ht="18.2" customHeight="1">
      <c r="A32" s="391">
        <v>40194</v>
      </c>
      <c r="B32" s="396" t="s">
        <v>15050</v>
      </c>
      <c r="C32" s="393" t="s">
        <v>15022</v>
      </c>
      <c r="D32" s="394">
        <v>25.09</v>
      </c>
      <c r="E32" s="397"/>
    </row>
    <row r="33" spans="1:5" ht="18.2" customHeight="1">
      <c r="A33" s="391">
        <v>40195</v>
      </c>
      <c r="B33" s="396" t="s">
        <v>15051</v>
      </c>
      <c r="C33" s="393" t="s">
        <v>15022</v>
      </c>
      <c r="D33" s="394">
        <v>26.83</v>
      </c>
      <c r="E33" s="397"/>
    </row>
    <row r="34" spans="1:5" ht="9" customHeight="1">
      <c r="A34" s="391">
        <v>40220</v>
      </c>
      <c r="B34" s="392" t="s">
        <v>15052</v>
      </c>
      <c r="C34" s="393" t="s">
        <v>15022</v>
      </c>
      <c r="D34" s="394">
        <v>9.0299999999999994</v>
      </c>
      <c r="E34" s="395"/>
    </row>
    <row r="35" spans="1:5" ht="9" customHeight="1">
      <c r="A35" s="391">
        <v>40230</v>
      </c>
      <c r="B35" s="392" t="s">
        <v>15053</v>
      </c>
      <c r="C35" s="393" t="s">
        <v>15022</v>
      </c>
      <c r="D35" s="394">
        <v>3.09</v>
      </c>
      <c r="E35" s="395"/>
    </row>
    <row r="36" spans="1:5" ht="9" customHeight="1">
      <c r="A36" s="391">
        <v>40221</v>
      </c>
      <c r="B36" s="392" t="s">
        <v>15054</v>
      </c>
      <c r="C36" s="393" t="s">
        <v>15022</v>
      </c>
      <c r="D36" s="394">
        <v>8.06</v>
      </c>
      <c r="E36" s="395"/>
    </row>
    <row r="37" spans="1:5" ht="9" customHeight="1">
      <c r="A37" s="391">
        <v>40231</v>
      </c>
      <c r="B37" s="392" t="s">
        <v>15055</v>
      </c>
      <c r="C37" s="393" t="s">
        <v>15022</v>
      </c>
      <c r="D37" s="394">
        <v>4.57</v>
      </c>
      <c r="E37" s="395"/>
    </row>
    <row r="38" spans="1:5" ht="9" customHeight="1">
      <c r="A38" s="391">
        <v>40222</v>
      </c>
      <c r="B38" s="392" t="s">
        <v>15056</v>
      </c>
      <c r="C38" s="393" t="s">
        <v>15022</v>
      </c>
      <c r="D38" s="394">
        <v>11.67</v>
      </c>
      <c r="E38" s="395"/>
    </row>
    <row r="39" spans="1:5" ht="9" customHeight="1">
      <c r="A39" s="391">
        <v>40216</v>
      </c>
      <c r="B39" s="392" t="s">
        <v>15057</v>
      </c>
      <c r="C39" s="393" t="s">
        <v>15022</v>
      </c>
      <c r="D39" s="394">
        <v>108.42</v>
      </c>
      <c r="E39" s="395"/>
    </row>
    <row r="40" spans="1:5" ht="9" customHeight="1">
      <c r="A40" s="391">
        <v>40223</v>
      </c>
      <c r="B40" s="392" t="s">
        <v>15058</v>
      </c>
      <c r="C40" s="393" t="s">
        <v>15022</v>
      </c>
      <c r="D40" s="394">
        <v>46.56</v>
      </c>
      <c r="E40" s="395"/>
    </row>
    <row r="41" spans="1:5" ht="9" customHeight="1">
      <c r="A41" s="391">
        <v>43335</v>
      </c>
      <c r="B41" s="392" t="s">
        <v>15059</v>
      </c>
      <c r="C41" s="393" t="s">
        <v>15022</v>
      </c>
      <c r="D41" s="394">
        <v>2.46</v>
      </c>
      <c r="E41" s="395"/>
    </row>
    <row r="42" spans="1:5" ht="9" customHeight="1">
      <c r="A42" s="391">
        <v>42547</v>
      </c>
      <c r="B42" s="392" t="s">
        <v>15060</v>
      </c>
      <c r="C42" s="393" t="s">
        <v>15022</v>
      </c>
      <c r="D42" s="394">
        <v>1.64</v>
      </c>
      <c r="E42" s="395"/>
    </row>
    <row r="43" spans="1:5" ht="9" customHeight="1">
      <c r="A43" s="391">
        <v>40177</v>
      </c>
      <c r="B43" s="392" t="s">
        <v>15061</v>
      </c>
      <c r="C43" s="393" t="s">
        <v>15022</v>
      </c>
      <c r="D43" s="394">
        <v>4.2</v>
      </c>
      <c r="E43" s="395"/>
    </row>
    <row r="44" spans="1:5" ht="18.2" customHeight="1">
      <c r="A44" s="391">
        <v>41056</v>
      </c>
      <c r="B44" s="396" t="s">
        <v>15062</v>
      </c>
      <c r="C44" s="393" t="s">
        <v>15022</v>
      </c>
      <c r="D44" s="394">
        <v>66.12</v>
      </c>
      <c r="E44" s="397"/>
    </row>
    <row r="45" spans="1:5" ht="9" customHeight="1">
      <c r="A45" s="391">
        <v>40218</v>
      </c>
      <c r="B45" s="392" t="s">
        <v>15063</v>
      </c>
      <c r="C45" s="393" t="s">
        <v>15022</v>
      </c>
      <c r="D45" s="394">
        <v>56.46</v>
      </c>
      <c r="E45" s="395"/>
    </row>
    <row r="46" spans="1:5" ht="9" customHeight="1">
      <c r="A46" s="391">
        <v>40170</v>
      </c>
      <c r="B46" s="392" t="s">
        <v>15064</v>
      </c>
      <c r="C46" s="393" t="s">
        <v>15020</v>
      </c>
      <c r="D46" s="394">
        <v>0.73</v>
      </c>
      <c r="E46" s="395"/>
    </row>
    <row r="47" spans="1:5" ht="18.2" customHeight="1">
      <c r="A47" s="391">
        <v>40167</v>
      </c>
      <c r="B47" s="396" t="s">
        <v>15065</v>
      </c>
      <c r="C47" s="393" t="s">
        <v>15020</v>
      </c>
      <c r="D47" s="394">
        <v>0.47</v>
      </c>
      <c r="E47" s="397"/>
    </row>
    <row r="48" spans="1:5" ht="9" customHeight="1">
      <c r="A48" s="391">
        <v>40168</v>
      </c>
      <c r="B48" s="392" t="s">
        <v>15066</v>
      </c>
      <c r="C48" s="393" t="s">
        <v>15020</v>
      </c>
      <c r="D48" s="394">
        <v>2.2999999999999998</v>
      </c>
      <c r="E48" s="395"/>
    </row>
    <row r="49" spans="1:6" ht="18.2" customHeight="1">
      <c r="A49" s="391">
        <v>40169</v>
      </c>
      <c r="B49" s="396" t="s">
        <v>15067</v>
      </c>
      <c r="C49" s="393" t="s">
        <v>15020</v>
      </c>
      <c r="D49" s="394">
        <v>8.0500000000000007</v>
      </c>
      <c r="E49" s="397"/>
    </row>
    <row r="50" spans="1:6" ht="9" customHeight="1">
      <c r="A50" s="391">
        <v>40219</v>
      </c>
      <c r="B50" s="392" t="s">
        <v>15068</v>
      </c>
      <c r="C50" s="393" t="s">
        <v>15020</v>
      </c>
      <c r="D50" s="394">
        <v>37.54</v>
      </c>
      <c r="E50" s="395"/>
    </row>
    <row r="51" spans="1:6" ht="9" customHeight="1">
      <c r="A51" s="391">
        <v>41095</v>
      </c>
      <c r="B51" s="392" t="s">
        <v>15069</v>
      </c>
      <c r="C51" s="393" t="s">
        <v>15022</v>
      </c>
      <c r="D51" s="394">
        <v>23.83</v>
      </c>
      <c r="E51" s="395"/>
    </row>
    <row r="52" spans="1:6" ht="18.2" customHeight="1">
      <c r="A52" s="391">
        <v>43352</v>
      </c>
      <c r="B52" s="396" t="s">
        <v>15070</v>
      </c>
      <c r="C52" s="393" t="s">
        <v>15020</v>
      </c>
      <c r="D52" s="394">
        <v>0.54</v>
      </c>
      <c r="E52" s="397"/>
    </row>
    <row r="53" spans="1:6" ht="9" customHeight="1">
      <c r="A53" s="1147" t="s">
        <v>15013</v>
      </c>
      <c r="B53" s="1147"/>
      <c r="C53" s="1147"/>
      <c r="D53" s="1147"/>
      <c r="E53" s="1147"/>
      <c r="F53" s="1147"/>
    </row>
    <row r="54" spans="1:6" ht="9" customHeight="1">
      <c r="A54" s="388" t="s">
        <v>15014</v>
      </c>
      <c r="B54" s="389" t="s">
        <v>15015</v>
      </c>
      <c r="C54" s="388" t="s">
        <v>15016</v>
      </c>
      <c r="D54" s="390" t="s">
        <v>15017</v>
      </c>
      <c r="E54" s="389" t="s">
        <v>15018</v>
      </c>
    </row>
    <row r="55" spans="1:6" ht="9" customHeight="1">
      <c r="A55" s="391">
        <v>43338</v>
      </c>
      <c r="B55" s="392" t="s">
        <v>15071</v>
      </c>
      <c r="C55" s="393" t="s">
        <v>15020</v>
      </c>
      <c r="D55" s="394">
        <v>0.45</v>
      </c>
      <c r="E55" s="395"/>
    </row>
    <row r="56" spans="1:6" ht="9" customHeight="1">
      <c r="A56" s="391">
        <v>40166</v>
      </c>
      <c r="B56" s="392" t="s">
        <v>15072</v>
      </c>
      <c r="C56" s="393" t="s">
        <v>15020</v>
      </c>
      <c r="D56" s="394">
        <v>0.16</v>
      </c>
      <c r="E56" s="395"/>
    </row>
    <row r="57" spans="1:6" ht="9" customHeight="1">
      <c r="A57" s="391">
        <v>41326</v>
      </c>
      <c r="B57" s="392" t="s">
        <v>15073</v>
      </c>
      <c r="C57" s="393" t="s">
        <v>15022</v>
      </c>
      <c r="D57" s="394">
        <v>4.83</v>
      </c>
      <c r="E57" s="395"/>
    </row>
    <row r="58" spans="1:6" ht="9" customHeight="1">
      <c r="A58" s="1147" t="s">
        <v>15074</v>
      </c>
      <c r="B58" s="1147"/>
      <c r="C58" s="1147"/>
      <c r="D58" s="1147"/>
      <c r="E58" s="1147"/>
      <c r="F58" s="1147"/>
    </row>
    <row r="59" spans="1:6" ht="9" customHeight="1">
      <c r="A59" s="388" t="s">
        <v>15014</v>
      </c>
      <c r="B59" s="389" t="s">
        <v>15015</v>
      </c>
      <c r="C59" s="388" t="s">
        <v>15016</v>
      </c>
      <c r="D59" s="390" t="s">
        <v>15017</v>
      </c>
      <c r="E59" s="389" t="s">
        <v>15018</v>
      </c>
    </row>
    <row r="60" spans="1:6" ht="18.2" customHeight="1">
      <c r="A60" s="391">
        <v>40801</v>
      </c>
      <c r="B60" s="396" t="s">
        <v>15075</v>
      </c>
      <c r="C60" s="393" t="s">
        <v>15022</v>
      </c>
      <c r="D60" s="394">
        <v>77.41</v>
      </c>
      <c r="E60" s="392" t="s">
        <v>15076</v>
      </c>
    </row>
    <row r="61" spans="1:6" ht="18.2" customHeight="1">
      <c r="A61" s="391">
        <v>40799</v>
      </c>
      <c r="B61" s="396" t="s">
        <v>15077</v>
      </c>
      <c r="C61" s="393" t="s">
        <v>15022</v>
      </c>
      <c r="D61" s="394">
        <v>61.69</v>
      </c>
      <c r="E61" s="392" t="s">
        <v>15076</v>
      </c>
    </row>
    <row r="62" spans="1:6" ht="18.2" customHeight="1">
      <c r="A62" s="391">
        <v>40793</v>
      </c>
      <c r="B62" s="396" t="s">
        <v>15078</v>
      </c>
      <c r="C62" s="393" t="s">
        <v>15022</v>
      </c>
      <c r="D62" s="394">
        <v>80.55</v>
      </c>
      <c r="E62" s="392" t="s">
        <v>15076</v>
      </c>
    </row>
    <row r="63" spans="1:6" ht="18.2" customHeight="1">
      <c r="A63" s="391">
        <v>40797</v>
      </c>
      <c r="B63" s="396" t="s">
        <v>15079</v>
      </c>
      <c r="C63" s="393" t="s">
        <v>15022</v>
      </c>
      <c r="D63" s="394">
        <v>35.99</v>
      </c>
      <c r="E63" s="392" t="s">
        <v>15076</v>
      </c>
    </row>
    <row r="64" spans="1:6" ht="9" customHeight="1">
      <c r="A64" s="391">
        <v>41157</v>
      </c>
      <c r="B64" s="392" t="s">
        <v>15080</v>
      </c>
      <c r="C64" s="393" t="s">
        <v>15022</v>
      </c>
      <c r="D64" s="394">
        <v>47.69</v>
      </c>
      <c r="E64" s="395"/>
    </row>
    <row r="65" spans="1:5" ht="9" customHeight="1">
      <c r="A65" s="391">
        <v>40795</v>
      </c>
      <c r="B65" s="392" t="s">
        <v>15081</v>
      </c>
      <c r="C65" s="393" t="s">
        <v>15022</v>
      </c>
      <c r="D65" s="394">
        <v>44.74</v>
      </c>
      <c r="E65" s="392" t="s">
        <v>15076</v>
      </c>
    </row>
    <row r="66" spans="1:5" ht="9" customHeight="1">
      <c r="A66" s="391">
        <v>40787</v>
      </c>
      <c r="B66" s="392" t="s">
        <v>15082</v>
      </c>
      <c r="C66" s="393" t="s">
        <v>15022</v>
      </c>
      <c r="D66" s="394">
        <v>96.98</v>
      </c>
      <c r="E66" s="392" t="s">
        <v>15076</v>
      </c>
    </row>
    <row r="67" spans="1:5" ht="9" customHeight="1">
      <c r="A67" s="391">
        <v>40812</v>
      </c>
      <c r="B67" s="392" t="s">
        <v>15083</v>
      </c>
      <c r="C67" s="393" t="s">
        <v>15022</v>
      </c>
      <c r="D67" s="394">
        <v>96.98</v>
      </c>
      <c r="E67" s="395"/>
    </row>
    <row r="68" spans="1:5" ht="9" customHeight="1">
      <c r="A68" s="391">
        <v>42673</v>
      </c>
      <c r="B68" s="392" t="s">
        <v>15084</v>
      </c>
      <c r="C68" s="393" t="s">
        <v>15022</v>
      </c>
      <c r="D68" s="394">
        <v>115.77</v>
      </c>
      <c r="E68" s="395"/>
    </row>
    <row r="69" spans="1:5" ht="9" customHeight="1">
      <c r="A69" s="391">
        <v>40803</v>
      </c>
      <c r="B69" s="392" t="s">
        <v>15085</v>
      </c>
      <c r="C69" s="393" t="s">
        <v>15022</v>
      </c>
      <c r="D69" s="394">
        <v>61.95</v>
      </c>
      <c r="E69" s="392" t="s">
        <v>15076</v>
      </c>
    </row>
    <row r="70" spans="1:5" ht="18.2" customHeight="1">
      <c r="A70" s="391">
        <v>41406</v>
      </c>
      <c r="B70" s="396" t="s">
        <v>15086</v>
      </c>
      <c r="C70" s="393" t="s">
        <v>15022</v>
      </c>
      <c r="D70" s="394">
        <v>55.06</v>
      </c>
      <c r="E70" s="392" t="s">
        <v>15076</v>
      </c>
    </row>
    <row r="71" spans="1:5" ht="18.2" customHeight="1">
      <c r="A71" s="391">
        <v>41100</v>
      </c>
      <c r="B71" s="396" t="s">
        <v>15087</v>
      </c>
      <c r="C71" s="393" t="s">
        <v>15022</v>
      </c>
      <c r="D71" s="394">
        <v>53.16</v>
      </c>
      <c r="E71" s="397"/>
    </row>
    <row r="72" spans="1:5" ht="18.2" customHeight="1">
      <c r="A72" s="391">
        <v>40979</v>
      </c>
      <c r="B72" s="396" t="s">
        <v>15088</v>
      </c>
      <c r="C72" s="393" t="s">
        <v>15022</v>
      </c>
      <c r="D72" s="394">
        <v>44.7</v>
      </c>
      <c r="E72" s="397"/>
    </row>
    <row r="73" spans="1:5" ht="9" customHeight="1">
      <c r="A73" s="391">
        <v>40815</v>
      </c>
      <c r="B73" s="392" t="s">
        <v>15089</v>
      </c>
      <c r="C73" s="393" t="s">
        <v>15022</v>
      </c>
      <c r="D73" s="394">
        <v>55.49</v>
      </c>
      <c r="E73" s="395"/>
    </row>
    <row r="74" spans="1:5" ht="9" customHeight="1">
      <c r="A74" s="391">
        <v>40809</v>
      </c>
      <c r="B74" s="392" t="s">
        <v>15090</v>
      </c>
      <c r="C74" s="393" t="s">
        <v>15022</v>
      </c>
      <c r="D74" s="394">
        <v>63.86</v>
      </c>
      <c r="E74" s="395"/>
    </row>
    <row r="75" spans="1:5" ht="9" customHeight="1">
      <c r="A75" s="391">
        <v>40810</v>
      </c>
      <c r="B75" s="392" t="s">
        <v>15091</v>
      </c>
      <c r="C75" s="393" t="s">
        <v>15022</v>
      </c>
      <c r="D75" s="394">
        <v>80.69</v>
      </c>
      <c r="E75" s="395"/>
    </row>
    <row r="76" spans="1:5" ht="9" customHeight="1">
      <c r="A76" s="391">
        <v>41097</v>
      </c>
      <c r="B76" s="392" t="s">
        <v>15092</v>
      </c>
      <c r="C76" s="393" t="s">
        <v>15022</v>
      </c>
      <c r="D76" s="394">
        <v>90.85</v>
      </c>
      <c r="E76" s="392" t="s">
        <v>15076</v>
      </c>
    </row>
    <row r="77" spans="1:5" ht="18.2" customHeight="1">
      <c r="A77" s="391">
        <v>41364</v>
      </c>
      <c r="B77" s="396" t="s">
        <v>15093</v>
      </c>
      <c r="C77" s="393" t="s">
        <v>15022</v>
      </c>
      <c r="D77" s="394">
        <v>55.06</v>
      </c>
      <c r="E77" s="397"/>
    </row>
    <row r="78" spans="1:5" ht="9" customHeight="1">
      <c r="A78" s="391">
        <v>40777</v>
      </c>
      <c r="B78" s="392" t="s">
        <v>15094</v>
      </c>
      <c r="C78" s="393" t="s">
        <v>15022</v>
      </c>
      <c r="D78" s="394">
        <v>39.1</v>
      </c>
      <c r="E78" s="392" t="s">
        <v>15076</v>
      </c>
    </row>
    <row r="79" spans="1:5" ht="9" customHeight="1">
      <c r="A79" s="391">
        <v>40779</v>
      </c>
      <c r="B79" s="392" t="s">
        <v>15095</v>
      </c>
      <c r="C79" s="393" t="s">
        <v>15022</v>
      </c>
      <c r="D79" s="394">
        <v>44.9</v>
      </c>
      <c r="E79" s="392" t="s">
        <v>15076</v>
      </c>
    </row>
    <row r="80" spans="1:5" ht="9" customHeight="1">
      <c r="A80" s="391">
        <v>40781</v>
      </c>
      <c r="B80" s="392" t="s">
        <v>15096</v>
      </c>
      <c r="C80" s="393" t="s">
        <v>15022</v>
      </c>
      <c r="D80" s="394">
        <v>63.86</v>
      </c>
      <c r="E80" s="392" t="s">
        <v>15076</v>
      </c>
    </row>
    <row r="81" spans="1:5" ht="9" customHeight="1">
      <c r="A81" s="391">
        <v>40783</v>
      </c>
      <c r="B81" s="392" t="s">
        <v>15097</v>
      </c>
      <c r="C81" s="393" t="s">
        <v>15022</v>
      </c>
      <c r="D81" s="394">
        <v>80.69</v>
      </c>
      <c r="E81" s="392" t="s">
        <v>15076</v>
      </c>
    </row>
    <row r="82" spans="1:5" ht="9" customHeight="1">
      <c r="A82" s="391">
        <v>41366</v>
      </c>
      <c r="B82" s="392" t="s">
        <v>15098</v>
      </c>
      <c r="C82" s="393" t="s">
        <v>15022</v>
      </c>
      <c r="D82" s="394">
        <v>90.85</v>
      </c>
      <c r="E82" s="395"/>
    </row>
    <row r="83" spans="1:5" ht="18.2" customHeight="1">
      <c r="A83" s="391">
        <v>40834</v>
      </c>
      <c r="B83" s="396" t="s">
        <v>15099</v>
      </c>
      <c r="C83" s="393" t="s">
        <v>15020</v>
      </c>
      <c r="D83" s="394">
        <v>1.84</v>
      </c>
      <c r="E83" s="392" t="s">
        <v>15076</v>
      </c>
    </row>
    <row r="84" spans="1:5" ht="9" customHeight="1">
      <c r="A84" s="391">
        <v>40835</v>
      </c>
      <c r="B84" s="392" t="s">
        <v>15100</v>
      </c>
      <c r="C84" s="393" t="s">
        <v>15020</v>
      </c>
      <c r="D84" s="394">
        <v>3.13</v>
      </c>
      <c r="E84" s="392" t="s">
        <v>15076</v>
      </c>
    </row>
    <row r="85" spans="1:5" ht="18.2" customHeight="1">
      <c r="A85" s="391">
        <v>40841</v>
      </c>
      <c r="B85" s="396" t="s">
        <v>15101</v>
      </c>
      <c r="C85" s="393" t="s">
        <v>15102</v>
      </c>
      <c r="D85" s="394">
        <v>101.05</v>
      </c>
      <c r="E85" s="392" t="s">
        <v>15076</v>
      </c>
    </row>
    <row r="86" spans="1:5" ht="18.2" customHeight="1">
      <c r="A86" s="391">
        <v>40842</v>
      </c>
      <c r="B86" s="396" t="s">
        <v>15103</v>
      </c>
      <c r="C86" s="393" t="s">
        <v>15102</v>
      </c>
      <c r="D86" s="394">
        <v>281.76</v>
      </c>
      <c r="E86" s="392" t="s">
        <v>15076</v>
      </c>
    </row>
    <row r="87" spans="1:5" ht="9" customHeight="1">
      <c r="A87" s="391">
        <v>40843</v>
      </c>
      <c r="B87" s="392" t="s">
        <v>15104</v>
      </c>
      <c r="C87" s="393" t="s">
        <v>15102</v>
      </c>
      <c r="D87" s="394">
        <v>106.29</v>
      </c>
      <c r="E87" s="392" t="s">
        <v>15076</v>
      </c>
    </row>
    <row r="88" spans="1:5" ht="18.2" customHeight="1">
      <c r="A88" s="391">
        <v>40844</v>
      </c>
      <c r="B88" s="396" t="s">
        <v>15105</v>
      </c>
      <c r="C88" s="393" t="s">
        <v>15102</v>
      </c>
      <c r="D88" s="394">
        <v>288.67</v>
      </c>
      <c r="E88" s="392" t="s">
        <v>15076</v>
      </c>
    </row>
    <row r="89" spans="1:5" ht="18.2" customHeight="1">
      <c r="A89" s="391">
        <v>41112</v>
      </c>
      <c r="B89" s="396" t="s">
        <v>15106</v>
      </c>
      <c r="C89" s="393" t="s">
        <v>15102</v>
      </c>
      <c r="D89" s="394">
        <v>100.35</v>
      </c>
      <c r="E89" s="392" t="s">
        <v>15076</v>
      </c>
    </row>
    <row r="90" spans="1:5" ht="18.2" customHeight="1">
      <c r="A90" s="391">
        <v>43342</v>
      </c>
      <c r="B90" s="396" t="s">
        <v>15107</v>
      </c>
      <c r="C90" s="393" t="s">
        <v>15102</v>
      </c>
      <c r="D90" s="394">
        <v>112.66</v>
      </c>
      <c r="E90" s="392" t="s">
        <v>15076</v>
      </c>
    </row>
    <row r="91" spans="1:5" ht="18.2" customHeight="1">
      <c r="A91" s="391">
        <v>40878</v>
      </c>
      <c r="B91" s="396" t="s">
        <v>15108</v>
      </c>
      <c r="C91" s="393" t="s">
        <v>15102</v>
      </c>
      <c r="D91" s="394">
        <v>106.5</v>
      </c>
      <c r="E91" s="392" t="s">
        <v>15076</v>
      </c>
    </row>
    <row r="92" spans="1:5" ht="9" customHeight="1">
      <c r="A92" s="391">
        <v>40845</v>
      </c>
      <c r="B92" s="392" t="s">
        <v>15109</v>
      </c>
      <c r="C92" s="393" t="s">
        <v>15102</v>
      </c>
      <c r="D92" s="394">
        <v>83.93</v>
      </c>
      <c r="E92" s="392" t="s">
        <v>15076</v>
      </c>
    </row>
    <row r="93" spans="1:5" ht="9" customHeight="1">
      <c r="A93" s="391">
        <v>40846</v>
      </c>
      <c r="B93" s="392" t="s">
        <v>15110</v>
      </c>
      <c r="C93" s="393" t="s">
        <v>15102</v>
      </c>
      <c r="D93" s="394">
        <v>266.31</v>
      </c>
      <c r="E93" s="392" t="s">
        <v>15076</v>
      </c>
    </row>
    <row r="94" spans="1:5" ht="18.2" customHeight="1">
      <c r="A94" s="391">
        <v>40879</v>
      </c>
      <c r="B94" s="396" t="s">
        <v>15111</v>
      </c>
      <c r="C94" s="393" t="s">
        <v>15102</v>
      </c>
      <c r="D94" s="394">
        <v>84.14</v>
      </c>
      <c r="E94" s="397"/>
    </row>
    <row r="95" spans="1:5" ht="9" customHeight="1">
      <c r="A95" s="391">
        <v>40877</v>
      </c>
      <c r="B95" s="392" t="s">
        <v>15112</v>
      </c>
      <c r="C95" s="393" t="s">
        <v>15102</v>
      </c>
      <c r="D95" s="394">
        <v>112.95</v>
      </c>
      <c r="E95" s="392" t="s">
        <v>15076</v>
      </c>
    </row>
    <row r="96" spans="1:5" ht="18.2" customHeight="1">
      <c r="A96" s="391">
        <v>43341</v>
      </c>
      <c r="B96" s="396" t="s">
        <v>15113</v>
      </c>
      <c r="C96" s="393" t="s">
        <v>15102</v>
      </c>
      <c r="D96" s="394">
        <v>115.77</v>
      </c>
      <c r="E96" s="392" t="s">
        <v>15076</v>
      </c>
    </row>
    <row r="97" spans="1:6" ht="9" customHeight="1">
      <c r="A97" s="391">
        <v>40867</v>
      </c>
      <c r="B97" s="392" t="s">
        <v>15114</v>
      </c>
      <c r="C97" s="393" t="s">
        <v>15020</v>
      </c>
      <c r="D97" s="394">
        <v>2.68</v>
      </c>
      <c r="E97" s="395"/>
    </row>
    <row r="98" spans="1:6" ht="9" customHeight="1">
      <c r="A98" s="391">
        <v>101196</v>
      </c>
      <c r="B98" s="392" t="s">
        <v>15115</v>
      </c>
      <c r="C98" s="393" t="s">
        <v>15102</v>
      </c>
      <c r="D98" s="398">
        <v>2197.61</v>
      </c>
      <c r="E98" s="395"/>
    </row>
    <row r="99" spans="1:6" ht="9" customHeight="1">
      <c r="A99" s="391">
        <v>40763</v>
      </c>
      <c r="B99" s="392" t="s">
        <v>15116</v>
      </c>
      <c r="C99" s="393" t="s">
        <v>15020</v>
      </c>
      <c r="D99" s="394">
        <v>0.82</v>
      </c>
      <c r="E99" s="395"/>
    </row>
    <row r="100" spans="1:6" ht="9" customHeight="1">
      <c r="A100" s="391">
        <v>40765</v>
      </c>
      <c r="B100" s="392" t="s">
        <v>15117</v>
      </c>
      <c r="C100" s="393" t="s">
        <v>15020</v>
      </c>
      <c r="D100" s="394">
        <v>5.83</v>
      </c>
      <c r="E100" s="395"/>
    </row>
    <row r="101" spans="1:6" ht="9" customHeight="1">
      <c r="A101" s="391">
        <v>40757</v>
      </c>
      <c r="B101" s="392" t="s">
        <v>15118</v>
      </c>
      <c r="C101" s="393" t="s">
        <v>15022</v>
      </c>
      <c r="D101" s="394">
        <v>18</v>
      </c>
      <c r="E101" s="395"/>
    </row>
    <row r="102" spans="1:6" ht="9" customHeight="1">
      <c r="A102" s="391">
        <v>40758</v>
      </c>
      <c r="B102" s="392" t="s">
        <v>15119</v>
      </c>
      <c r="C102" s="393" t="s">
        <v>15022</v>
      </c>
      <c r="D102" s="394">
        <v>19.39</v>
      </c>
      <c r="E102" s="395"/>
    </row>
    <row r="103" spans="1:6" ht="9" customHeight="1">
      <c r="A103" s="1147" t="s">
        <v>15074</v>
      </c>
      <c r="B103" s="1147"/>
      <c r="C103" s="1147"/>
      <c r="D103" s="1147"/>
      <c r="E103" s="1147"/>
      <c r="F103" s="1147"/>
    </row>
    <row r="104" spans="1:6" ht="9" customHeight="1">
      <c r="A104" s="388" t="s">
        <v>15014</v>
      </c>
      <c r="B104" s="389" t="s">
        <v>15015</v>
      </c>
      <c r="C104" s="388" t="s">
        <v>15016</v>
      </c>
      <c r="D104" s="390" t="s">
        <v>15017</v>
      </c>
      <c r="E104" s="389" t="s">
        <v>15018</v>
      </c>
    </row>
    <row r="105" spans="1:6" ht="18.2" customHeight="1">
      <c r="A105" s="391">
        <v>40761</v>
      </c>
      <c r="B105" s="396" t="s">
        <v>15120</v>
      </c>
      <c r="C105" s="393" t="s">
        <v>15022</v>
      </c>
      <c r="D105" s="394">
        <v>45.21</v>
      </c>
      <c r="E105" s="397"/>
    </row>
    <row r="106" spans="1:6" ht="9" customHeight="1">
      <c r="A106" s="391">
        <v>40759</v>
      </c>
      <c r="B106" s="392" t="s">
        <v>15121</v>
      </c>
      <c r="C106" s="393" t="s">
        <v>15022</v>
      </c>
      <c r="D106" s="394">
        <v>19.79</v>
      </c>
      <c r="E106" s="395"/>
    </row>
    <row r="107" spans="1:6" ht="9" customHeight="1">
      <c r="A107" s="391">
        <v>40760</v>
      </c>
      <c r="B107" s="392" t="s">
        <v>15122</v>
      </c>
      <c r="C107" s="393" t="s">
        <v>15022</v>
      </c>
      <c r="D107" s="394">
        <v>20.37</v>
      </c>
      <c r="E107" s="395"/>
    </row>
    <row r="108" spans="1:6" ht="9" customHeight="1">
      <c r="A108" s="391">
        <v>41069</v>
      </c>
      <c r="B108" s="392" t="s">
        <v>15123</v>
      </c>
      <c r="C108" s="393" t="s">
        <v>15020</v>
      </c>
      <c r="D108" s="394">
        <v>9.2899999999999991</v>
      </c>
      <c r="E108" s="395"/>
    </row>
    <row r="109" spans="1:6" ht="9" customHeight="1">
      <c r="A109" s="391">
        <v>40985</v>
      </c>
      <c r="B109" s="392" t="s">
        <v>15124</v>
      </c>
      <c r="C109" s="393" t="s">
        <v>15020</v>
      </c>
      <c r="D109" s="394">
        <v>8.0500000000000007</v>
      </c>
      <c r="E109" s="395"/>
    </row>
    <row r="110" spans="1:6" ht="9" customHeight="1">
      <c r="A110" s="391">
        <v>40868</v>
      </c>
      <c r="B110" s="392" t="s">
        <v>15125</v>
      </c>
      <c r="C110" s="393" t="s">
        <v>15020</v>
      </c>
      <c r="D110" s="394">
        <v>12.58</v>
      </c>
      <c r="E110" s="395"/>
    </row>
    <row r="111" spans="1:6" ht="9" customHeight="1">
      <c r="A111" s="391">
        <v>40816</v>
      </c>
      <c r="B111" s="392" t="s">
        <v>15126</v>
      </c>
      <c r="C111" s="393" t="s">
        <v>15020</v>
      </c>
      <c r="D111" s="394">
        <v>0.8</v>
      </c>
      <c r="E111" s="395"/>
    </row>
    <row r="112" spans="1:6" ht="9" customHeight="1">
      <c r="A112" s="391">
        <v>40817</v>
      </c>
      <c r="B112" s="392" t="s">
        <v>15127</v>
      </c>
      <c r="C112" s="393" t="s">
        <v>15020</v>
      </c>
      <c r="D112" s="394">
        <v>6.36</v>
      </c>
      <c r="E112" s="392" t="s">
        <v>15076</v>
      </c>
    </row>
    <row r="113" spans="1:5" ht="9" customHeight="1">
      <c r="A113" s="391">
        <v>40850</v>
      </c>
      <c r="B113" s="392" t="s">
        <v>15128</v>
      </c>
      <c r="C113" s="393" t="s">
        <v>15020</v>
      </c>
      <c r="D113" s="394">
        <v>1.51</v>
      </c>
      <c r="E113" s="392" t="s">
        <v>15076</v>
      </c>
    </row>
    <row r="114" spans="1:5" ht="9" customHeight="1">
      <c r="A114" s="391">
        <v>40851</v>
      </c>
      <c r="B114" s="392" t="s">
        <v>15129</v>
      </c>
      <c r="C114" s="393" t="s">
        <v>15020</v>
      </c>
      <c r="D114" s="394">
        <v>4.04</v>
      </c>
      <c r="E114" s="392" t="s">
        <v>15076</v>
      </c>
    </row>
    <row r="115" spans="1:5" ht="9" customHeight="1">
      <c r="A115" s="391">
        <v>40852</v>
      </c>
      <c r="B115" s="392" t="s">
        <v>15130</v>
      </c>
      <c r="C115" s="393" t="s">
        <v>15020</v>
      </c>
      <c r="D115" s="394">
        <v>1.65</v>
      </c>
      <c r="E115" s="392" t="s">
        <v>15076</v>
      </c>
    </row>
    <row r="116" spans="1:5" ht="9" customHeight="1">
      <c r="A116" s="391">
        <v>40853</v>
      </c>
      <c r="B116" s="392" t="s">
        <v>15131</v>
      </c>
      <c r="C116" s="393" t="s">
        <v>15020</v>
      </c>
      <c r="D116" s="394">
        <v>5.63</v>
      </c>
      <c r="E116" s="392" t="s">
        <v>15076</v>
      </c>
    </row>
    <row r="117" spans="1:5" ht="9" customHeight="1">
      <c r="A117" s="391">
        <v>40854</v>
      </c>
      <c r="B117" s="392" t="s">
        <v>15132</v>
      </c>
      <c r="C117" s="393" t="s">
        <v>15020</v>
      </c>
      <c r="D117" s="394">
        <v>1.75</v>
      </c>
      <c r="E117" s="392" t="s">
        <v>15076</v>
      </c>
    </row>
    <row r="118" spans="1:5" ht="9" customHeight="1">
      <c r="A118" s="391">
        <v>40855</v>
      </c>
      <c r="B118" s="392" t="s">
        <v>15133</v>
      </c>
      <c r="C118" s="393" t="s">
        <v>15020</v>
      </c>
      <c r="D118" s="394">
        <v>7.54</v>
      </c>
      <c r="E118" s="392" t="s">
        <v>15076</v>
      </c>
    </row>
    <row r="119" spans="1:5" ht="9" customHeight="1">
      <c r="A119" s="391">
        <v>40856</v>
      </c>
      <c r="B119" s="392" t="s">
        <v>15134</v>
      </c>
      <c r="C119" s="393" t="s">
        <v>15020</v>
      </c>
      <c r="D119" s="394">
        <v>2.08</v>
      </c>
      <c r="E119" s="392" t="s">
        <v>15076</v>
      </c>
    </row>
    <row r="120" spans="1:5" ht="9" customHeight="1">
      <c r="A120" s="391">
        <v>40857</v>
      </c>
      <c r="B120" s="392" t="s">
        <v>15135</v>
      </c>
      <c r="C120" s="393" t="s">
        <v>15020</v>
      </c>
      <c r="D120" s="394">
        <v>10.039999999999999</v>
      </c>
      <c r="E120" s="392" t="s">
        <v>15076</v>
      </c>
    </row>
    <row r="121" spans="1:5" ht="9" customHeight="1">
      <c r="A121" s="391">
        <v>40894</v>
      </c>
      <c r="B121" s="392" t="s">
        <v>15136</v>
      </c>
      <c r="C121" s="393" t="s">
        <v>15137</v>
      </c>
      <c r="D121" s="394">
        <v>28.27</v>
      </c>
      <c r="E121" s="395"/>
    </row>
    <row r="122" spans="1:5" ht="9" customHeight="1">
      <c r="A122" s="391">
        <v>40895</v>
      </c>
      <c r="B122" s="392" t="s">
        <v>15138</v>
      </c>
      <c r="C122" s="393" t="s">
        <v>15137</v>
      </c>
      <c r="D122" s="394">
        <v>50.51</v>
      </c>
      <c r="E122" s="395"/>
    </row>
    <row r="123" spans="1:5" ht="18.2" customHeight="1">
      <c r="A123" s="391">
        <v>40869</v>
      </c>
      <c r="B123" s="396" t="s">
        <v>15139</v>
      </c>
      <c r="C123" s="393" t="s">
        <v>15020</v>
      </c>
      <c r="D123" s="394">
        <v>5.26</v>
      </c>
      <c r="E123" s="392" t="s">
        <v>15076</v>
      </c>
    </row>
    <row r="124" spans="1:5" ht="18.2" customHeight="1">
      <c r="A124" s="391">
        <v>40881</v>
      </c>
      <c r="B124" s="396" t="s">
        <v>15140</v>
      </c>
      <c r="C124" s="393" t="s">
        <v>15020</v>
      </c>
      <c r="D124" s="394">
        <v>5.26</v>
      </c>
      <c r="E124" s="397"/>
    </row>
    <row r="125" spans="1:5" ht="18.2" customHeight="1">
      <c r="A125" s="391">
        <v>40870</v>
      </c>
      <c r="B125" s="396" t="s">
        <v>15141</v>
      </c>
      <c r="C125" s="393" t="s">
        <v>15020</v>
      </c>
      <c r="D125" s="394">
        <v>12.02</v>
      </c>
      <c r="E125" s="392" t="s">
        <v>15076</v>
      </c>
    </row>
    <row r="126" spans="1:5" ht="18.2" customHeight="1">
      <c r="A126" s="391">
        <v>40860</v>
      </c>
      <c r="B126" s="396" t="s">
        <v>15142</v>
      </c>
      <c r="C126" s="393" t="s">
        <v>15020</v>
      </c>
      <c r="D126" s="394">
        <v>42.19</v>
      </c>
      <c r="E126" s="392" t="s">
        <v>15076</v>
      </c>
    </row>
    <row r="127" spans="1:5" ht="18.2" customHeight="1">
      <c r="A127" s="391">
        <v>40864</v>
      </c>
      <c r="B127" s="396" t="s">
        <v>15143</v>
      </c>
      <c r="C127" s="393" t="s">
        <v>15102</v>
      </c>
      <c r="D127" s="394">
        <v>433.72</v>
      </c>
      <c r="E127" s="392" t="s">
        <v>15076</v>
      </c>
    </row>
    <row r="128" spans="1:5" ht="18.2" customHeight="1">
      <c r="A128" s="391">
        <v>40861</v>
      </c>
      <c r="B128" s="396" t="s">
        <v>15144</v>
      </c>
      <c r="C128" s="393" t="s">
        <v>15020</v>
      </c>
      <c r="D128" s="394">
        <v>64.89</v>
      </c>
      <c r="E128" s="392" t="s">
        <v>15076</v>
      </c>
    </row>
    <row r="129" spans="1:5" ht="9" customHeight="1">
      <c r="A129" s="391">
        <v>40865</v>
      </c>
      <c r="B129" s="392" t="s">
        <v>15145</v>
      </c>
      <c r="C129" s="393" t="s">
        <v>15102</v>
      </c>
      <c r="D129" s="394">
        <v>644.79</v>
      </c>
      <c r="E129" s="392" t="s">
        <v>15076</v>
      </c>
    </row>
    <row r="130" spans="1:5" ht="18.2" customHeight="1">
      <c r="A130" s="391">
        <v>40880</v>
      </c>
      <c r="B130" s="396" t="s">
        <v>15146</v>
      </c>
      <c r="C130" s="393" t="s">
        <v>15020</v>
      </c>
      <c r="D130" s="394">
        <v>45.47</v>
      </c>
      <c r="E130" s="397"/>
    </row>
    <row r="131" spans="1:5" ht="9" customHeight="1">
      <c r="A131" s="391">
        <v>40858</v>
      </c>
      <c r="B131" s="392" t="s">
        <v>15147</v>
      </c>
      <c r="C131" s="393" t="s">
        <v>15020</v>
      </c>
      <c r="D131" s="394">
        <v>38.15</v>
      </c>
      <c r="E131" s="392" t="s">
        <v>15076</v>
      </c>
    </row>
    <row r="132" spans="1:5" ht="9" customHeight="1">
      <c r="A132" s="391">
        <v>40862</v>
      </c>
      <c r="B132" s="392" t="s">
        <v>15148</v>
      </c>
      <c r="C132" s="393" t="s">
        <v>15102</v>
      </c>
      <c r="D132" s="394">
        <v>391.52</v>
      </c>
      <c r="E132" s="392" t="s">
        <v>15076</v>
      </c>
    </row>
    <row r="133" spans="1:5" ht="9" customHeight="1">
      <c r="A133" s="391">
        <v>40859</v>
      </c>
      <c r="B133" s="392" t="s">
        <v>15149</v>
      </c>
      <c r="C133" s="393" t="s">
        <v>15020</v>
      </c>
      <c r="D133" s="394">
        <v>64.73</v>
      </c>
      <c r="E133" s="392" t="s">
        <v>15076</v>
      </c>
    </row>
    <row r="134" spans="1:5" ht="9" customHeight="1">
      <c r="A134" s="391">
        <v>40863</v>
      </c>
      <c r="B134" s="392" t="s">
        <v>15150</v>
      </c>
      <c r="C134" s="393" t="s">
        <v>15102</v>
      </c>
      <c r="D134" s="394">
        <v>669.17</v>
      </c>
      <c r="E134" s="392" t="s">
        <v>15076</v>
      </c>
    </row>
    <row r="135" spans="1:5" ht="18.2" customHeight="1">
      <c r="A135" s="391">
        <v>40883</v>
      </c>
      <c r="B135" s="396" t="s">
        <v>15151</v>
      </c>
      <c r="C135" s="393" t="s">
        <v>15020</v>
      </c>
      <c r="D135" s="394">
        <v>73.069999999999993</v>
      </c>
      <c r="E135" s="392" t="s">
        <v>15076</v>
      </c>
    </row>
    <row r="136" spans="1:5" ht="18.2" customHeight="1">
      <c r="A136" s="391">
        <v>40885</v>
      </c>
      <c r="B136" s="396" t="s">
        <v>15152</v>
      </c>
      <c r="C136" s="393" t="s">
        <v>15020</v>
      </c>
      <c r="D136" s="394">
        <v>88.42</v>
      </c>
      <c r="E136" s="392" t="s">
        <v>15076</v>
      </c>
    </row>
    <row r="137" spans="1:5" ht="18.2" customHeight="1">
      <c r="A137" s="391">
        <v>40897</v>
      </c>
      <c r="B137" s="396" t="s">
        <v>15153</v>
      </c>
      <c r="C137" s="393" t="s">
        <v>15020</v>
      </c>
      <c r="D137" s="394">
        <v>73.069999999999993</v>
      </c>
      <c r="E137" s="397"/>
    </row>
    <row r="138" spans="1:5" ht="18.2" customHeight="1">
      <c r="A138" s="391">
        <v>40884</v>
      </c>
      <c r="B138" s="396" t="s">
        <v>15154</v>
      </c>
      <c r="C138" s="393" t="s">
        <v>15020</v>
      </c>
      <c r="D138" s="394">
        <v>87.69</v>
      </c>
      <c r="E138" s="392" t="s">
        <v>15076</v>
      </c>
    </row>
    <row r="139" spans="1:5" ht="18.2" customHeight="1">
      <c r="A139" s="391">
        <v>40898</v>
      </c>
      <c r="B139" s="396" t="s">
        <v>15155</v>
      </c>
      <c r="C139" s="393" t="s">
        <v>15020</v>
      </c>
      <c r="D139" s="394">
        <v>87.69</v>
      </c>
      <c r="E139" s="397"/>
    </row>
    <row r="140" spans="1:5" ht="18.2" customHeight="1">
      <c r="A140" s="391">
        <v>40896</v>
      </c>
      <c r="B140" s="396" t="s">
        <v>15156</v>
      </c>
      <c r="C140" s="393" t="s">
        <v>15020</v>
      </c>
      <c r="D140" s="394">
        <v>88.42</v>
      </c>
      <c r="E140" s="397"/>
    </row>
    <row r="141" spans="1:5" ht="18.2" customHeight="1">
      <c r="A141" s="391">
        <v>40886</v>
      </c>
      <c r="B141" s="396" t="s">
        <v>15157</v>
      </c>
      <c r="C141" s="393" t="s">
        <v>15020</v>
      </c>
      <c r="D141" s="394">
        <v>31.65</v>
      </c>
      <c r="E141" s="392" t="s">
        <v>15076</v>
      </c>
    </row>
    <row r="142" spans="1:5" ht="18.2" customHeight="1">
      <c r="A142" s="391">
        <v>40887</v>
      </c>
      <c r="B142" s="396" t="s">
        <v>15158</v>
      </c>
      <c r="C142" s="393" t="s">
        <v>15020</v>
      </c>
      <c r="D142" s="394">
        <v>101.65</v>
      </c>
      <c r="E142" s="392" t="s">
        <v>15076</v>
      </c>
    </row>
    <row r="143" spans="1:5" ht="18.2" customHeight="1">
      <c r="A143" s="391">
        <v>40888</v>
      </c>
      <c r="B143" s="396" t="s">
        <v>15159</v>
      </c>
      <c r="C143" s="393" t="s">
        <v>15020</v>
      </c>
      <c r="D143" s="394">
        <v>99.59</v>
      </c>
      <c r="E143" s="392" t="s">
        <v>15076</v>
      </c>
    </row>
    <row r="144" spans="1:5" ht="18.2" customHeight="1">
      <c r="A144" s="391">
        <v>40889</v>
      </c>
      <c r="B144" s="396" t="s">
        <v>15160</v>
      </c>
      <c r="C144" s="393" t="s">
        <v>15020</v>
      </c>
      <c r="D144" s="394">
        <v>96.52</v>
      </c>
      <c r="E144" s="392" t="s">
        <v>15076</v>
      </c>
    </row>
    <row r="145" spans="1:6" ht="9" customHeight="1">
      <c r="A145" s="391">
        <v>40818</v>
      </c>
      <c r="B145" s="392" t="s">
        <v>15161</v>
      </c>
      <c r="C145" s="393" t="s">
        <v>15020</v>
      </c>
      <c r="D145" s="394">
        <v>0.66</v>
      </c>
      <c r="E145" s="395"/>
    </row>
    <row r="146" spans="1:6" ht="9" customHeight="1">
      <c r="A146" s="391">
        <v>40819</v>
      </c>
      <c r="B146" s="392" t="s">
        <v>15162</v>
      </c>
      <c r="C146" s="393" t="s">
        <v>15020</v>
      </c>
      <c r="D146" s="394">
        <v>1.89</v>
      </c>
      <c r="E146" s="392" t="s">
        <v>15076</v>
      </c>
    </row>
    <row r="147" spans="1:6" ht="9" customHeight="1">
      <c r="A147" s="391">
        <v>40872</v>
      </c>
      <c r="B147" s="392" t="s">
        <v>15163</v>
      </c>
      <c r="C147" s="393" t="s">
        <v>15102</v>
      </c>
      <c r="D147" s="394">
        <v>66.790000000000006</v>
      </c>
      <c r="E147" s="392" t="s">
        <v>15076</v>
      </c>
    </row>
    <row r="148" spans="1:6" ht="9" customHeight="1">
      <c r="A148" s="391">
        <v>40836</v>
      </c>
      <c r="B148" s="392" t="s">
        <v>15164</v>
      </c>
      <c r="C148" s="393" t="s">
        <v>15102</v>
      </c>
      <c r="D148" s="394">
        <v>41.72</v>
      </c>
      <c r="E148" s="392" t="s">
        <v>15076</v>
      </c>
    </row>
    <row r="149" spans="1:6" ht="9" customHeight="1">
      <c r="A149" s="391">
        <v>40837</v>
      </c>
      <c r="B149" s="392" t="s">
        <v>15165</v>
      </c>
      <c r="C149" s="393" t="s">
        <v>15102</v>
      </c>
      <c r="D149" s="394">
        <v>290.69</v>
      </c>
      <c r="E149" s="392" t="s">
        <v>15076</v>
      </c>
    </row>
    <row r="150" spans="1:6" ht="9" customHeight="1">
      <c r="A150" s="391">
        <v>41076</v>
      </c>
      <c r="B150" s="392" t="s">
        <v>15166</v>
      </c>
      <c r="C150" s="393" t="s">
        <v>15022</v>
      </c>
      <c r="D150" s="394">
        <v>37.200000000000003</v>
      </c>
      <c r="E150" s="395"/>
    </row>
    <row r="151" spans="1:6" ht="9" customHeight="1">
      <c r="A151" s="391">
        <v>41556</v>
      </c>
      <c r="B151" s="392" t="s">
        <v>15167</v>
      </c>
      <c r="C151" s="393" t="s">
        <v>15022</v>
      </c>
      <c r="D151" s="394">
        <v>41.4</v>
      </c>
      <c r="E151" s="392" t="s">
        <v>15076</v>
      </c>
    </row>
    <row r="152" spans="1:6" ht="9" customHeight="1">
      <c r="A152" s="391">
        <v>43345</v>
      </c>
      <c r="B152" s="392" t="s">
        <v>15168</v>
      </c>
      <c r="C152" s="393" t="s">
        <v>15022</v>
      </c>
      <c r="D152" s="394">
        <v>35.81</v>
      </c>
      <c r="E152" s="395"/>
    </row>
    <row r="153" spans="1:6" ht="9" customHeight="1">
      <c r="A153" s="391">
        <v>40720</v>
      </c>
      <c r="B153" s="392" t="s">
        <v>15169</v>
      </c>
      <c r="C153" s="393" t="s">
        <v>15022</v>
      </c>
      <c r="D153" s="394">
        <v>76.02</v>
      </c>
      <c r="E153" s="395"/>
    </row>
    <row r="154" spans="1:6" ht="9" customHeight="1">
      <c r="A154" s="1147" t="s">
        <v>15074</v>
      </c>
      <c r="B154" s="1147"/>
      <c r="C154" s="1147"/>
      <c r="D154" s="1147"/>
      <c r="E154" s="1147"/>
      <c r="F154" s="1147"/>
    </row>
    <row r="155" spans="1:6" ht="9" customHeight="1">
      <c r="A155" s="388" t="s">
        <v>15014</v>
      </c>
      <c r="B155" s="389" t="s">
        <v>15015</v>
      </c>
      <c r="C155" s="388" t="s">
        <v>15016</v>
      </c>
      <c r="D155" s="390" t="s">
        <v>15017</v>
      </c>
      <c r="E155" s="389" t="s">
        <v>15018</v>
      </c>
    </row>
    <row r="156" spans="1:6" ht="18.2" customHeight="1">
      <c r="A156" s="391">
        <v>41070</v>
      </c>
      <c r="B156" s="396" t="s">
        <v>15170</v>
      </c>
      <c r="C156" s="393" t="s">
        <v>15022</v>
      </c>
      <c r="D156" s="394">
        <v>91.79</v>
      </c>
      <c r="E156" s="392" t="s">
        <v>15076</v>
      </c>
    </row>
    <row r="157" spans="1:6" ht="18.2" customHeight="1">
      <c r="A157" s="391">
        <v>41134</v>
      </c>
      <c r="B157" s="396" t="s">
        <v>15171</v>
      </c>
      <c r="C157" s="393" t="s">
        <v>15022</v>
      </c>
      <c r="D157" s="394">
        <v>92.25</v>
      </c>
      <c r="E157" s="392" t="s">
        <v>15076</v>
      </c>
    </row>
    <row r="158" spans="1:6" ht="9" customHeight="1">
      <c r="A158" s="391">
        <v>40984</v>
      </c>
      <c r="B158" s="392" t="s">
        <v>15172</v>
      </c>
      <c r="C158" s="393" t="s">
        <v>15022</v>
      </c>
      <c r="D158" s="394">
        <v>45.94</v>
      </c>
      <c r="E158" s="395"/>
    </row>
    <row r="159" spans="1:6" ht="18.2" customHeight="1">
      <c r="A159" s="391">
        <v>41356</v>
      </c>
      <c r="B159" s="396" t="s">
        <v>15173</v>
      </c>
      <c r="C159" s="393" t="s">
        <v>15022</v>
      </c>
      <c r="D159" s="394">
        <v>92.33</v>
      </c>
      <c r="E159" s="392" t="s">
        <v>15076</v>
      </c>
    </row>
    <row r="160" spans="1:6" ht="18.2" customHeight="1">
      <c r="A160" s="391">
        <v>40774</v>
      </c>
      <c r="B160" s="396" t="s">
        <v>15174</v>
      </c>
      <c r="C160" s="393" t="s">
        <v>15022</v>
      </c>
      <c r="D160" s="394">
        <v>92.33</v>
      </c>
      <c r="E160" s="397"/>
    </row>
    <row r="161" spans="1:5" ht="18.2" customHeight="1">
      <c r="A161" s="391">
        <v>40768</v>
      </c>
      <c r="B161" s="396" t="s">
        <v>15175</v>
      </c>
      <c r="C161" s="393" t="s">
        <v>15022</v>
      </c>
      <c r="D161" s="394">
        <v>83.96</v>
      </c>
      <c r="E161" s="392" t="s">
        <v>15076</v>
      </c>
    </row>
    <row r="162" spans="1:5" ht="18.2" customHeight="1">
      <c r="A162" s="391">
        <v>40767</v>
      </c>
      <c r="B162" s="396" t="s">
        <v>15176</v>
      </c>
      <c r="C162" s="393" t="s">
        <v>15022</v>
      </c>
      <c r="D162" s="394">
        <v>76.849999999999994</v>
      </c>
      <c r="E162" s="392" t="s">
        <v>15076</v>
      </c>
    </row>
    <row r="163" spans="1:5" ht="18.2" customHeight="1">
      <c r="A163" s="391">
        <v>40769</v>
      </c>
      <c r="B163" s="396" t="s">
        <v>15177</v>
      </c>
      <c r="C163" s="393" t="s">
        <v>15022</v>
      </c>
      <c r="D163" s="394">
        <v>100.7</v>
      </c>
      <c r="E163" s="392" t="s">
        <v>15076</v>
      </c>
    </row>
    <row r="164" spans="1:5" ht="9" customHeight="1">
      <c r="A164" s="391">
        <v>40766</v>
      </c>
      <c r="B164" s="392" t="s">
        <v>15178</v>
      </c>
      <c r="C164" s="393" t="s">
        <v>15022</v>
      </c>
      <c r="D164" s="394">
        <v>50.11</v>
      </c>
      <c r="E164" s="395"/>
    </row>
    <row r="165" spans="1:5" ht="18.2" customHeight="1">
      <c r="A165" s="391">
        <v>40771</v>
      </c>
      <c r="B165" s="396" t="s">
        <v>15179</v>
      </c>
      <c r="C165" s="393" t="s">
        <v>15022</v>
      </c>
      <c r="D165" s="394">
        <v>255.15</v>
      </c>
      <c r="E165" s="392" t="s">
        <v>15076</v>
      </c>
    </row>
    <row r="166" spans="1:5" ht="18.2" customHeight="1">
      <c r="A166" s="391">
        <v>40773</v>
      </c>
      <c r="B166" s="396" t="s">
        <v>15180</v>
      </c>
      <c r="C166" s="393" t="s">
        <v>15022</v>
      </c>
      <c r="D166" s="394">
        <v>67.78</v>
      </c>
      <c r="E166" s="392" t="s">
        <v>15076</v>
      </c>
    </row>
    <row r="167" spans="1:5" ht="18.2" customHeight="1">
      <c r="A167" s="391">
        <v>40775</v>
      </c>
      <c r="B167" s="396" t="s">
        <v>15181</v>
      </c>
      <c r="C167" s="393" t="s">
        <v>15022</v>
      </c>
      <c r="D167" s="394">
        <v>100.7</v>
      </c>
      <c r="E167" s="397"/>
    </row>
    <row r="168" spans="1:5" ht="9" customHeight="1">
      <c r="A168" s="391">
        <v>40762</v>
      </c>
      <c r="B168" s="392" t="s">
        <v>15182</v>
      </c>
      <c r="C168" s="393" t="s">
        <v>15020</v>
      </c>
      <c r="D168" s="394">
        <v>6.05</v>
      </c>
      <c r="E168" s="395"/>
    </row>
    <row r="169" spans="1:5" ht="9" customHeight="1">
      <c r="A169" s="391">
        <v>40804</v>
      </c>
      <c r="B169" s="392" t="s">
        <v>15183</v>
      </c>
      <c r="C169" s="393" t="s">
        <v>15020</v>
      </c>
      <c r="D169" s="394">
        <v>10.73</v>
      </c>
      <c r="E169" s="392" t="s">
        <v>15076</v>
      </c>
    </row>
    <row r="170" spans="1:5" ht="18.2" customHeight="1">
      <c r="A170" s="391">
        <v>40811</v>
      </c>
      <c r="B170" s="396" t="s">
        <v>15184</v>
      </c>
      <c r="C170" s="393" t="s">
        <v>15022</v>
      </c>
      <c r="D170" s="394">
        <v>60.96</v>
      </c>
      <c r="E170" s="397"/>
    </row>
    <row r="171" spans="1:5" ht="18.2" customHeight="1">
      <c r="A171" s="391">
        <v>42211</v>
      </c>
      <c r="B171" s="396" t="s">
        <v>15185</v>
      </c>
      <c r="C171" s="393" t="s">
        <v>15022</v>
      </c>
      <c r="D171" s="394">
        <v>60.96</v>
      </c>
      <c r="E171" s="392" t="s">
        <v>15076</v>
      </c>
    </row>
    <row r="172" spans="1:5" ht="9" customHeight="1">
      <c r="A172" s="391">
        <v>40756</v>
      </c>
      <c r="B172" s="392" t="s">
        <v>15186</v>
      </c>
      <c r="C172" s="393" t="s">
        <v>15022</v>
      </c>
      <c r="D172" s="394">
        <v>6.63</v>
      </c>
      <c r="E172" s="395"/>
    </row>
    <row r="173" spans="1:5" ht="9" customHeight="1">
      <c r="A173" s="391">
        <v>40754</v>
      </c>
      <c r="B173" s="392" t="s">
        <v>15187</v>
      </c>
      <c r="C173" s="393" t="s">
        <v>15020</v>
      </c>
      <c r="D173" s="394">
        <v>1.17</v>
      </c>
      <c r="E173" s="395"/>
    </row>
    <row r="174" spans="1:5" ht="9" customHeight="1">
      <c r="A174" s="391">
        <v>40866</v>
      </c>
      <c r="B174" s="392" t="s">
        <v>15188</v>
      </c>
      <c r="C174" s="393" t="s">
        <v>15020</v>
      </c>
      <c r="D174" s="394">
        <v>0.82</v>
      </c>
      <c r="E174" s="395"/>
    </row>
    <row r="175" spans="1:5" ht="9" customHeight="1">
      <c r="A175" s="391">
        <v>40893</v>
      </c>
      <c r="B175" s="392" t="s">
        <v>15189</v>
      </c>
      <c r="C175" s="393" t="s">
        <v>15137</v>
      </c>
      <c r="D175" s="394">
        <v>22.21</v>
      </c>
      <c r="E175" s="395"/>
    </row>
    <row r="176" spans="1:5" ht="9" customHeight="1">
      <c r="A176" s="391">
        <v>40891</v>
      </c>
      <c r="B176" s="392" t="s">
        <v>15190</v>
      </c>
      <c r="C176" s="393" t="s">
        <v>15020</v>
      </c>
      <c r="D176" s="394">
        <v>18.010000000000002</v>
      </c>
      <c r="E176" s="395"/>
    </row>
    <row r="177" spans="1:5" ht="9" customHeight="1">
      <c r="A177" s="391">
        <v>40890</v>
      </c>
      <c r="B177" s="392" t="s">
        <v>15191</v>
      </c>
      <c r="C177" s="393" t="s">
        <v>15020</v>
      </c>
      <c r="D177" s="394">
        <v>60.43</v>
      </c>
      <c r="E177" s="392" t="s">
        <v>15076</v>
      </c>
    </row>
    <row r="178" spans="1:5" ht="18.2" customHeight="1">
      <c r="A178" s="391">
        <v>40892</v>
      </c>
      <c r="B178" s="396" t="s">
        <v>15192</v>
      </c>
      <c r="C178" s="393" t="s">
        <v>15020</v>
      </c>
      <c r="D178" s="394">
        <v>61.76</v>
      </c>
      <c r="E178" s="392" t="s">
        <v>15076</v>
      </c>
    </row>
    <row r="179" spans="1:5" ht="9" customHeight="1">
      <c r="A179" s="391">
        <v>40749</v>
      </c>
      <c r="B179" s="392" t="s">
        <v>15193</v>
      </c>
      <c r="C179" s="393" t="s">
        <v>15020</v>
      </c>
      <c r="D179" s="394">
        <v>0.18</v>
      </c>
      <c r="E179" s="395"/>
    </row>
    <row r="180" spans="1:5" ht="9" customHeight="1">
      <c r="A180" s="391">
        <v>40750</v>
      </c>
      <c r="B180" s="392" t="s">
        <v>15194</v>
      </c>
      <c r="C180" s="393" t="s">
        <v>15020</v>
      </c>
      <c r="D180" s="394">
        <v>0.79</v>
      </c>
      <c r="E180" s="395"/>
    </row>
    <row r="181" spans="1:5" ht="18.2" customHeight="1">
      <c r="A181" s="391">
        <v>40792</v>
      </c>
      <c r="B181" s="396" t="s">
        <v>15195</v>
      </c>
      <c r="C181" s="393" t="s">
        <v>15022</v>
      </c>
      <c r="D181" s="394">
        <v>80.55</v>
      </c>
      <c r="E181" s="392" t="s">
        <v>15076</v>
      </c>
    </row>
    <row r="182" spans="1:5" ht="9" customHeight="1">
      <c r="A182" s="391">
        <v>40794</v>
      </c>
      <c r="B182" s="392" t="s">
        <v>15196</v>
      </c>
      <c r="C182" s="393" t="s">
        <v>15022</v>
      </c>
      <c r="D182" s="394">
        <v>44.74</v>
      </c>
      <c r="E182" s="392" t="s">
        <v>15076</v>
      </c>
    </row>
    <row r="183" spans="1:5" ht="18.2" customHeight="1">
      <c r="A183" s="391">
        <v>40796</v>
      </c>
      <c r="B183" s="396" t="s">
        <v>15197</v>
      </c>
      <c r="C183" s="393" t="s">
        <v>15022</v>
      </c>
      <c r="D183" s="394">
        <v>35.99</v>
      </c>
      <c r="E183" s="392" t="s">
        <v>15076</v>
      </c>
    </row>
    <row r="184" spans="1:5" ht="18.2" customHeight="1">
      <c r="A184" s="391">
        <v>41098</v>
      </c>
      <c r="B184" s="396" t="s">
        <v>15198</v>
      </c>
      <c r="C184" s="393" t="s">
        <v>15022</v>
      </c>
      <c r="D184" s="394">
        <v>35.99</v>
      </c>
      <c r="E184" s="397"/>
    </row>
    <row r="185" spans="1:5" ht="9" customHeight="1">
      <c r="A185" s="391">
        <v>40786</v>
      </c>
      <c r="B185" s="392" t="s">
        <v>15199</v>
      </c>
      <c r="C185" s="393" t="s">
        <v>15022</v>
      </c>
      <c r="D185" s="394">
        <v>96.98</v>
      </c>
      <c r="E185" s="392" t="s">
        <v>15076</v>
      </c>
    </row>
    <row r="186" spans="1:5" ht="9" customHeight="1">
      <c r="A186" s="391">
        <v>43327</v>
      </c>
      <c r="B186" s="392" t="s">
        <v>15200</v>
      </c>
      <c r="C186" s="393" t="s">
        <v>15022</v>
      </c>
      <c r="D186" s="394">
        <v>96.98</v>
      </c>
      <c r="E186" s="395"/>
    </row>
    <row r="187" spans="1:5" ht="9" customHeight="1">
      <c r="A187" s="391">
        <v>42675</v>
      </c>
      <c r="B187" s="392" t="s">
        <v>15201</v>
      </c>
      <c r="C187" s="393" t="s">
        <v>15022</v>
      </c>
      <c r="D187" s="394">
        <v>115.77</v>
      </c>
      <c r="E187" s="395"/>
    </row>
    <row r="188" spans="1:5" ht="9" customHeight="1">
      <c r="A188" s="391">
        <v>40802</v>
      </c>
      <c r="B188" s="392" t="s">
        <v>15202</v>
      </c>
      <c r="C188" s="393" t="s">
        <v>15022</v>
      </c>
      <c r="D188" s="394">
        <v>61.95</v>
      </c>
      <c r="E188" s="392" t="s">
        <v>15076</v>
      </c>
    </row>
    <row r="189" spans="1:5" ht="9" customHeight="1">
      <c r="A189" s="391">
        <v>41074</v>
      </c>
      <c r="B189" s="392" t="s">
        <v>15203</v>
      </c>
      <c r="C189" s="393" t="s">
        <v>15022</v>
      </c>
      <c r="D189" s="394">
        <v>61.31</v>
      </c>
      <c r="E189" s="395"/>
    </row>
    <row r="190" spans="1:5" ht="9" customHeight="1">
      <c r="A190" s="391">
        <v>40776</v>
      </c>
      <c r="B190" s="392" t="s">
        <v>15204</v>
      </c>
      <c r="C190" s="393" t="s">
        <v>15022</v>
      </c>
      <c r="D190" s="394">
        <v>39.1</v>
      </c>
      <c r="E190" s="392" t="s">
        <v>15076</v>
      </c>
    </row>
    <row r="191" spans="1:5" ht="9" customHeight="1">
      <c r="A191" s="391">
        <v>40778</v>
      </c>
      <c r="B191" s="392" t="s">
        <v>15205</v>
      </c>
      <c r="C191" s="393" t="s">
        <v>15022</v>
      </c>
      <c r="D191" s="394">
        <v>44.9</v>
      </c>
      <c r="E191" s="392" t="s">
        <v>15076</v>
      </c>
    </row>
    <row r="192" spans="1:5" ht="9" customHeight="1">
      <c r="A192" s="391">
        <v>40780</v>
      </c>
      <c r="B192" s="392" t="s">
        <v>15206</v>
      </c>
      <c r="C192" s="393" t="s">
        <v>15022</v>
      </c>
      <c r="D192" s="394">
        <v>63.86</v>
      </c>
      <c r="E192" s="392" t="s">
        <v>15076</v>
      </c>
    </row>
    <row r="193" spans="1:6" ht="9" customHeight="1">
      <c r="A193" s="391">
        <v>40782</v>
      </c>
      <c r="B193" s="392" t="s">
        <v>15207</v>
      </c>
      <c r="C193" s="393" t="s">
        <v>15022</v>
      </c>
      <c r="D193" s="394">
        <v>80.69</v>
      </c>
      <c r="E193" s="392" t="s">
        <v>15076</v>
      </c>
    </row>
    <row r="194" spans="1:6" ht="18.2" customHeight="1">
      <c r="A194" s="391">
        <v>40830</v>
      </c>
      <c r="B194" s="396" t="s">
        <v>15208</v>
      </c>
      <c r="C194" s="393" t="s">
        <v>15020</v>
      </c>
      <c r="D194" s="394">
        <v>7.92</v>
      </c>
      <c r="E194" s="392" t="s">
        <v>15076</v>
      </c>
    </row>
    <row r="195" spans="1:6" ht="18.2" customHeight="1">
      <c r="A195" s="391">
        <v>40873</v>
      </c>
      <c r="B195" s="396" t="s">
        <v>15209</v>
      </c>
      <c r="C195" s="393" t="s">
        <v>15020</v>
      </c>
      <c r="D195" s="394">
        <v>6.41</v>
      </c>
      <c r="E195" s="392" t="s">
        <v>15076</v>
      </c>
    </row>
    <row r="196" spans="1:6" ht="18.2" customHeight="1">
      <c r="A196" s="391">
        <v>40876</v>
      </c>
      <c r="B196" s="396" t="s">
        <v>15210</v>
      </c>
      <c r="C196" s="393" t="s">
        <v>15020</v>
      </c>
      <c r="D196" s="394">
        <v>7.02</v>
      </c>
      <c r="E196" s="397"/>
    </row>
    <row r="197" spans="1:6" ht="18.2" customHeight="1">
      <c r="A197" s="391">
        <v>41363</v>
      </c>
      <c r="B197" s="396" t="s">
        <v>15211</v>
      </c>
      <c r="C197" s="393" t="s">
        <v>15020</v>
      </c>
      <c r="D197" s="394">
        <v>10.78</v>
      </c>
      <c r="E197" s="392" t="s">
        <v>15076</v>
      </c>
    </row>
    <row r="198" spans="1:6" ht="18.2" customHeight="1">
      <c r="A198" s="391">
        <v>40831</v>
      </c>
      <c r="B198" s="396" t="s">
        <v>15212</v>
      </c>
      <c r="C198" s="393" t="s">
        <v>15020</v>
      </c>
      <c r="D198" s="394">
        <v>17.82</v>
      </c>
      <c r="E198" s="392" t="s">
        <v>15076</v>
      </c>
    </row>
    <row r="199" spans="1:6" ht="18.2" customHeight="1">
      <c r="A199" s="391">
        <v>40827</v>
      </c>
      <c r="B199" s="396" t="s">
        <v>15213</v>
      </c>
      <c r="C199" s="393" t="s">
        <v>15020</v>
      </c>
      <c r="D199" s="394">
        <v>10.29</v>
      </c>
      <c r="E199" s="392" t="s">
        <v>15076</v>
      </c>
    </row>
    <row r="200" spans="1:6" ht="18.2" customHeight="1">
      <c r="A200" s="391">
        <v>40828</v>
      </c>
      <c r="B200" s="396" t="s">
        <v>15214</v>
      </c>
      <c r="C200" s="393" t="s">
        <v>15020</v>
      </c>
      <c r="D200" s="394">
        <v>7.2</v>
      </c>
      <c r="E200" s="392" t="s">
        <v>15076</v>
      </c>
    </row>
    <row r="201" spans="1:6" ht="9" customHeight="1">
      <c r="A201" s="1147" t="s">
        <v>15074</v>
      </c>
      <c r="B201" s="1147"/>
      <c r="C201" s="1147"/>
      <c r="D201" s="1147"/>
      <c r="E201" s="1147"/>
      <c r="F201" s="1147"/>
    </row>
    <row r="202" spans="1:6" ht="9" customHeight="1">
      <c r="A202" s="388" t="s">
        <v>15014</v>
      </c>
      <c r="B202" s="389" t="s">
        <v>15015</v>
      </c>
      <c r="C202" s="388" t="s">
        <v>15016</v>
      </c>
      <c r="D202" s="390" t="s">
        <v>15017</v>
      </c>
      <c r="E202" s="389" t="s">
        <v>15018</v>
      </c>
    </row>
    <row r="203" spans="1:6" ht="18.2" customHeight="1">
      <c r="A203" s="391">
        <v>40874</v>
      </c>
      <c r="B203" s="396" t="s">
        <v>15215</v>
      </c>
      <c r="C203" s="393" t="s">
        <v>15020</v>
      </c>
      <c r="D203" s="394">
        <v>7.07</v>
      </c>
      <c r="E203" s="392" t="s">
        <v>15076</v>
      </c>
    </row>
    <row r="204" spans="1:6" ht="18.2" customHeight="1">
      <c r="A204" s="391">
        <v>40875</v>
      </c>
      <c r="B204" s="396" t="s">
        <v>15216</v>
      </c>
      <c r="C204" s="393" t="s">
        <v>15020</v>
      </c>
      <c r="D204" s="394">
        <v>6.87</v>
      </c>
      <c r="E204" s="397"/>
    </row>
    <row r="205" spans="1:6" ht="18.2" customHeight="1">
      <c r="A205" s="391">
        <v>40829</v>
      </c>
      <c r="B205" s="396" t="s">
        <v>15217</v>
      </c>
      <c r="C205" s="393" t="s">
        <v>15020</v>
      </c>
      <c r="D205" s="394">
        <v>16.329999999999998</v>
      </c>
      <c r="E205" s="392" t="s">
        <v>15076</v>
      </c>
    </row>
    <row r="206" spans="1:6" ht="18.2" customHeight="1">
      <c r="A206" s="391">
        <v>40824</v>
      </c>
      <c r="B206" s="396" t="s">
        <v>15218</v>
      </c>
      <c r="C206" s="393" t="s">
        <v>15020</v>
      </c>
      <c r="D206" s="394">
        <v>4.58</v>
      </c>
      <c r="E206" s="392" t="s">
        <v>15076</v>
      </c>
    </row>
    <row r="207" spans="1:6" ht="18.2" customHeight="1">
      <c r="A207" s="391">
        <v>40825</v>
      </c>
      <c r="B207" s="396" t="s">
        <v>15219</v>
      </c>
      <c r="C207" s="393" t="s">
        <v>15020</v>
      </c>
      <c r="D207" s="394">
        <v>7.67</v>
      </c>
      <c r="E207" s="392" t="s">
        <v>15076</v>
      </c>
    </row>
    <row r="208" spans="1:6" ht="18.2" customHeight="1">
      <c r="A208" s="391">
        <v>40820</v>
      </c>
      <c r="B208" s="396" t="s">
        <v>15220</v>
      </c>
      <c r="C208" s="393" t="s">
        <v>15020</v>
      </c>
      <c r="D208" s="394">
        <v>4.18</v>
      </c>
      <c r="E208" s="392" t="s">
        <v>15076</v>
      </c>
    </row>
    <row r="209" spans="1:6" ht="9" customHeight="1">
      <c r="A209" s="391">
        <v>40821</v>
      </c>
      <c r="B209" s="392" t="s">
        <v>15221</v>
      </c>
      <c r="C209" s="393" t="s">
        <v>15020</v>
      </c>
      <c r="D209" s="394">
        <v>7.27</v>
      </c>
      <c r="E209" s="392" t="s">
        <v>15076</v>
      </c>
    </row>
    <row r="210" spans="1:6" ht="18.2" customHeight="1">
      <c r="A210" s="391">
        <v>40840</v>
      </c>
      <c r="B210" s="396" t="s">
        <v>15222</v>
      </c>
      <c r="C210" s="393" t="s">
        <v>15102</v>
      </c>
      <c r="D210" s="394">
        <v>46.16</v>
      </c>
      <c r="E210" s="392" t="s">
        <v>15076</v>
      </c>
    </row>
    <row r="211" spans="1:6" ht="9" customHeight="1">
      <c r="A211" s="391">
        <v>43331</v>
      </c>
      <c r="B211" s="392" t="s">
        <v>15223</v>
      </c>
      <c r="C211" s="393" t="s">
        <v>15022</v>
      </c>
      <c r="D211" s="394">
        <v>6.65</v>
      </c>
      <c r="E211" s="395"/>
    </row>
    <row r="212" spans="1:6" ht="9" customHeight="1">
      <c r="A212" s="1147" t="s">
        <v>15224</v>
      </c>
      <c r="B212" s="1147"/>
      <c r="C212" s="1147"/>
      <c r="D212" s="1147"/>
      <c r="E212" s="1147"/>
      <c r="F212" s="1147"/>
    </row>
    <row r="213" spans="1:6" ht="9" customHeight="1">
      <c r="A213" s="388" t="s">
        <v>15014</v>
      </c>
      <c r="B213" s="389" t="s">
        <v>15015</v>
      </c>
      <c r="C213" s="388" t="s">
        <v>15016</v>
      </c>
      <c r="D213" s="390" t="s">
        <v>15017</v>
      </c>
      <c r="E213" s="389" t="s">
        <v>15018</v>
      </c>
    </row>
    <row r="214" spans="1:6" ht="9" customHeight="1">
      <c r="A214" s="391">
        <v>100394</v>
      </c>
      <c r="B214" s="392" t="s">
        <v>15225</v>
      </c>
      <c r="C214" s="393" t="s">
        <v>15226</v>
      </c>
      <c r="D214" s="394">
        <v>9.1999999999999993</v>
      </c>
      <c r="E214" s="395"/>
    </row>
    <row r="215" spans="1:6" ht="9" customHeight="1">
      <c r="A215" s="391">
        <v>40376</v>
      </c>
      <c r="B215" s="392" t="s">
        <v>15227</v>
      </c>
      <c r="C215" s="393" t="s">
        <v>15226</v>
      </c>
      <c r="D215" s="394">
        <v>8.7100000000000009</v>
      </c>
      <c r="E215" s="395"/>
    </row>
    <row r="216" spans="1:6" ht="18.2" customHeight="1">
      <c r="A216" s="391">
        <v>43351</v>
      </c>
      <c r="B216" s="396" t="s">
        <v>15228</v>
      </c>
      <c r="C216" s="393" t="s">
        <v>15226</v>
      </c>
      <c r="D216" s="394">
        <v>8.8699999999999992</v>
      </c>
      <c r="E216" s="397"/>
    </row>
    <row r="217" spans="1:6" ht="9" customHeight="1">
      <c r="A217" s="391">
        <v>43350</v>
      </c>
      <c r="B217" s="392" t="s">
        <v>15229</v>
      </c>
      <c r="C217" s="393" t="s">
        <v>15226</v>
      </c>
      <c r="D217" s="394">
        <v>9.1999999999999993</v>
      </c>
      <c r="E217" s="395"/>
    </row>
    <row r="218" spans="1:6" ht="9" customHeight="1">
      <c r="A218" s="391">
        <v>41261</v>
      </c>
      <c r="B218" s="392" t="s">
        <v>15230</v>
      </c>
      <c r="C218" s="393" t="s">
        <v>15226</v>
      </c>
      <c r="D218" s="394">
        <v>8.5399999999999991</v>
      </c>
      <c r="E218" s="395"/>
    </row>
    <row r="219" spans="1:6" ht="9" customHeight="1">
      <c r="A219" s="391">
        <v>41023</v>
      </c>
      <c r="B219" s="392" t="s">
        <v>15231</v>
      </c>
      <c r="C219" s="393" t="s">
        <v>15137</v>
      </c>
      <c r="D219" s="394">
        <v>132.22999999999999</v>
      </c>
      <c r="E219" s="395"/>
    </row>
    <row r="220" spans="1:6" ht="18.2" customHeight="1">
      <c r="A220" s="391">
        <v>41575</v>
      </c>
      <c r="B220" s="396" t="s">
        <v>15232</v>
      </c>
      <c r="C220" s="393" t="s">
        <v>15020</v>
      </c>
      <c r="D220" s="394">
        <v>46.01</v>
      </c>
      <c r="E220" s="392" t="s">
        <v>15076</v>
      </c>
    </row>
    <row r="221" spans="1:6" ht="18.2" customHeight="1">
      <c r="A221" s="391">
        <v>40346</v>
      </c>
      <c r="B221" s="396" t="s">
        <v>15233</v>
      </c>
      <c r="C221" s="393" t="s">
        <v>15020</v>
      </c>
      <c r="D221" s="394">
        <v>77.86</v>
      </c>
      <c r="E221" s="392" t="s">
        <v>15076</v>
      </c>
    </row>
    <row r="222" spans="1:6" ht="18.2" customHeight="1">
      <c r="A222" s="391">
        <v>40345</v>
      </c>
      <c r="B222" s="396" t="s">
        <v>15234</v>
      </c>
      <c r="C222" s="393" t="s">
        <v>15020</v>
      </c>
      <c r="D222" s="394">
        <v>60.39</v>
      </c>
      <c r="E222" s="392" t="s">
        <v>15076</v>
      </c>
    </row>
    <row r="223" spans="1:6" ht="18.2" customHeight="1">
      <c r="A223" s="391">
        <v>40343</v>
      </c>
      <c r="B223" s="396" t="s">
        <v>15235</v>
      </c>
      <c r="C223" s="393" t="s">
        <v>15022</v>
      </c>
      <c r="D223" s="394">
        <v>324.16000000000003</v>
      </c>
      <c r="E223" s="392" t="s">
        <v>15076</v>
      </c>
    </row>
    <row r="224" spans="1:6" ht="9" customHeight="1">
      <c r="A224" s="391">
        <v>40344</v>
      </c>
      <c r="B224" s="392" t="s">
        <v>15236</v>
      </c>
      <c r="C224" s="393" t="s">
        <v>15022</v>
      </c>
      <c r="D224" s="394">
        <v>230.36</v>
      </c>
      <c r="E224" s="392" t="s">
        <v>15076</v>
      </c>
    </row>
    <row r="225" spans="1:5" ht="9" customHeight="1">
      <c r="A225" s="391">
        <v>41027</v>
      </c>
      <c r="B225" s="392" t="s">
        <v>15237</v>
      </c>
      <c r="C225" s="393" t="s">
        <v>15022</v>
      </c>
      <c r="D225" s="394">
        <v>26.1</v>
      </c>
      <c r="E225" s="395"/>
    </row>
    <row r="226" spans="1:5" ht="9" customHeight="1">
      <c r="A226" s="391">
        <v>40337</v>
      </c>
      <c r="B226" s="392" t="s">
        <v>15238</v>
      </c>
      <c r="C226" s="393" t="s">
        <v>15020</v>
      </c>
      <c r="D226" s="394">
        <v>100.7</v>
      </c>
      <c r="E226" s="395"/>
    </row>
    <row r="227" spans="1:5" ht="9" customHeight="1">
      <c r="A227" s="391">
        <v>40395</v>
      </c>
      <c r="B227" s="392" t="s">
        <v>15239</v>
      </c>
      <c r="C227" s="393" t="s">
        <v>15020</v>
      </c>
      <c r="D227" s="394">
        <v>22.28</v>
      </c>
      <c r="E227" s="395"/>
    </row>
    <row r="228" spans="1:5" ht="9" customHeight="1">
      <c r="A228" s="391">
        <v>40300</v>
      </c>
      <c r="B228" s="392" t="s">
        <v>15240</v>
      </c>
      <c r="C228" s="393" t="s">
        <v>15022</v>
      </c>
      <c r="D228" s="394">
        <v>47.6</v>
      </c>
      <c r="E228" s="395"/>
    </row>
    <row r="229" spans="1:5" ht="9" customHeight="1">
      <c r="A229" s="391">
        <v>40348</v>
      </c>
      <c r="B229" s="392" t="s">
        <v>15241</v>
      </c>
      <c r="C229" s="393" t="s">
        <v>15022</v>
      </c>
      <c r="D229" s="394">
        <v>430.65</v>
      </c>
      <c r="E229" s="392" t="s">
        <v>15076</v>
      </c>
    </row>
    <row r="230" spans="1:5" ht="9" customHeight="1">
      <c r="A230" s="391">
        <v>40347</v>
      </c>
      <c r="B230" s="392" t="s">
        <v>15242</v>
      </c>
      <c r="C230" s="393" t="s">
        <v>15022</v>
      </c>
      <c r="D230" s="394">
        <v>759.1</v>
      </c>
      <c r="E230" s="392" t="s">
        <v>15076</v>
      </c>
    </row>
    <row r="231" spans="1:5" ht="9" customHeight="1">
      <c r="A231" s="391">
        <v>41415</v>
      </c>
      <c r="B231" s="392" t="s">
        <v>15243</v>
      </c>
      <c r="C231" s="393" t="s">
        <v>15022</v>
      </c>
      <c r="D231" s="394">
        <v>445.4</v>
      </c>
      <c r="E231" s="392" t="s">
        <v>15076</v>
      </c>
    </row>
    <row r="232" spans="1:5" ht="9" customHeight="1">
      <c r="A232" s="391">
        <v>42257</v>
      </c>
      <c r="B232" s="392" t="s">
        <v>15244</v>
      </c>
      <c r="C232" s="393" t="s">
        <v>15022</v>
      </c>
      <c r="D232" s="394">
        <v>6.83</v>
      </c>
      <c r="E232" s="395"/>
    </row>
    <row r="233" spans="1:5" ht="9" customHeight="1">
      <c r="A233" s="391">
        <v>40519</v>
      </c>
      <c r="B233" s="392" t="s">
        <v>15245</v>
      </c>
      <c r="C233" s="393" t="s">
        <v>15137</v>
      </c>
      <c r="D233" s="394">
        <v>244.41</v>
      </c>
      <c r="E233" s="392" t="s">
        <v>15076</v>
      </c>
    </row>
    <row r="234" spans="1:5" ht="9" customHeight="1">
      <c r="A234" s="391">
        <v>40520</v>
      </c>
      <c r="B234" s="392" t="s">
        <v>15246</v>
      </c>
      <c r="C234" s="393" t="s">
        <v>15137</v>
      </c>
      <c r="D234" s="394">
        <v>381.47</v>
      </c>
      <c r="E234" s="392" t="s">
        <v>15076</v>
      </c>
    </row>
    <row r="235" spans="1:5" ht="9" customHeight="1">
      <c r="A235" s="391">
        <v>40521</v>
      </c>
      <c r="B235" s="392" t="s">
        <v>15247</v>
      </c>
      <c r="C235" s="393" t="s">
        <v>15137</v>
      </c>
      <c r="D235" s="394">
        <v>548.32000000000005</v>
      </c>
      <c r="E235" s="392" t="s">
        <v>15076</v>
      </c>
    </row>
    <row r="236" spans="1:5" ht="9" customHeight="1">
      <c r="A236" s="391">
        <v>40522</v>
      </c>
      <c r="B236" s="392" t="s">
        <v>15248</v>
      </c>
      <c r="C236" s="393" t="s">
        <v>15137</v>
      </c>
      <c r="D236" s="394">
        <v>739.69</v>
      </c>
      <c r="E236" s="392" t="s">
        <v>15076</v>
      </c>
    </row>
    <row r="237" spans="1:5" ht="9" customHeight="1">
      <c r="A237" s="391">
        <v>40523</v>
      </c>
      <c r="B237" s="392" t="s">
        <v>15249</v>
      </c>
      <c r="C237" s="393" t="s">
        <v>15137</v>
      </c>
      <c r="D237" s="398">
        <v>1067.01</v>
      </c>
      <c r="E237" s="392" t="s">
        <v>15076</v>
      </c>
    </row>
    <row r="238" spans="1:5" ht="9" customHeight="1">
      <c r="A238" s="391">
        <v>40513</v>
      </c>
      <c r="B238" s="392" t="s">
        <v>15250</v>
      </c>
      <c r="C238" s="393" t="s">
        <v>15137</v>
      </c>
      <c r="D238" s="394">
        <v>88.32</v>
      </c>
      <c r="E238" s="392" t="s">
        <v>15076</v>
      </c>
    </row>
    <row r="239" spans="1:5" ht="9" customHeight="1">
      <c r="A239" s="391">
        <v>40514</v>
      </c>
      <c r="B239" s="392" t="s">
        <v>15251</v>
      </c>
      <c r="C239" s="393" t="s">
        <v>15137</v>
      </c>
      <c r="D239" s="394">
        <v>147.24</v>
      </c>
      <c r="E239" s="392" t="s">
        <v>15076</v>
      </c>
    </row>
    <row r="240" spans="1:5" ht="9" customHeight="1">
      <c r="A240" s="391">
        <v>40515</v>
      </c>
      <c r="B240" s="392" t="s">
        <v>15252</v>
      </c>
      <c r="C240" s="393" t="s">
        <v>15137</v>
      </c>
      <c r="D240" s="394">
        <v>223.88</v>
      </c>
      <c r="E240" s="392" t="s">
        <v>15076</v>
      </c>
    </row>
    <row r="241" spans="1:6" ht="9" customHeight="1">
      <c r="A241" s="391">
        <v>40516</v>
      </c>
      <c r="B241" s="392" t="s">
        <v>15253</v>
      </c>
      <c r="C241" s="393" t="s">
        <v>15137</v>
      </c>
      <c r="D241" s="394">
        <v>315.2</v>
      </c>
      <c r="E241" s="392" t="s">
        <v>15076</v>
      </c>
    </row>
    <row r="242" spans="1:6" ht="9" customHeight="1">
      <c r="A242" s="391">
        <v>40517</v>
      </c>
      <c r="B242" s="392" t="s">
        <v>15254</v>
      </c>
      <c r="C242" s="393" t="s">
        <v>15137</v>
      </c>
      <c r="D242" s="394">
        <v>419.19</v>
      </c>
      <c r="E242" s="392" t="s">
        <v>15076</v>
      </c>
    </row>
    <row r="243" spans="1:6" ht="9" customHeight="1">
      <c r="A243" s="391">
        <v>40518</v>
      </c>
      <c r="B243" s="392" t="s">
        <v>15255</v>
      </c>
      <c r="C243" s="393" t="s">
        <v>15137</v>
      </c>
      <c r="D243" s="394">
        <v>594.63</v>
      </c>
      <c r="E243" s="392" t="s">
        <v>15076</v>
      </c>
    </row>
    <row r="244" spans="1:6" ht="9" customHeight="1">
      <c r="A244" s="391">
        <v>40524</v>
      </c>
      <c r="B244" s="392" t="s">
        <v>15256</v>
      </c>
      <c r="C244" s="393" t="s">
        <v>15137</v>
      </c>
      <c r="D244" s="394">
        <v>339.95</v>
      </c>
      <c r="E244" s="392" t="s">
        <v>15076</v>
      </c>
    </row>
    <row r="245" spans="1:6" ht="9" customHeight="1">
      <c r="A245" s="391">
        <v>40525</v>
      </c>
      <c r="B245" s="392" t="s">
        <v>15257</v>
      </c>
      <c r="C245" s="393" t="s">
        <v>15137</v>
      </c>
      <c r="D245" s="394">
        <v>539.88</v>
      </c>
      <c r="E245" s="392" t="s">
        <v>15076</v>
      </c>
    </row>
    <row r="246" spans="1:6" ht="9" customHeight="1">
      <c r="A246" s="391">
        <v>40526</v>
      </c>
      <c r="B246" s="392" t="s">
        <v>15258</v>
      </c>
      <c r="C246" s="393" t="s">
        <v>15137</v>
      </c>
      <c r="D246" s="394">
        <v>781.03</v>
      </c>
      <c r="E246" s="392" t="s">
        <v>15076</v>
      </c>
    </row>
    <row r="247" spans="1:6" ht="9" customHeight="1">
      <c r="A247" s="391">
        <v>40527</v>
      </c>
      <c r="B247" s="392" t="s">
        <v>15259</v>
      </c>
      <c r="C247" s="393" t="s">
        <v>15137</v>
      </c>
      <c r="D247" s="398">
        <v>1060.17</v>
      </c>
      <c r="E247" s="392" t="s">
        <v>15076</v>
      </c>
    </row>
    <row r="248" spans="1:6" ht="9" customHeight="1">
      <c r="A248" s="391">
        <v>40528</v>
      </c>
      <c r="B248" s="392" t="s">
        <v>15260</v>
      </c>
      <c r="C248" s="393" t="s">
        <v>15137</v>
      </c>
      <c r="D248" s="398">
        <v>1539.38</v>
      </c>
      <c r="E248" s="392" t="s">
        <v>15076</v>
      </c>
    </row>
    <row r="249" spans="1:6" ht="9" customHeight="1">
      <c r="A249" s="391">
        <v>41177</v>
      </c>
      <c r="B249" s="392" t="s">
        <v>15261</v>
      </c>
      <c r="C249" s="393" t="s">
        <v>15137</v>
      </c>
      <c r="D249" s="394">
        <v>40.83</v>
      </c>
      <c r="E249" s="392" t="s">
        <v>15076</v>
      </c>
    </row>
    <row r="250" spans="1:6" ht="9" customHeight="1">
      <c r="A250" s="391">
        <v>100391</v>
      </c>
      <c r="B250" s="392" t="s">
        <v>15262</v>
      </c>
      <c r="C250" s="393" t="s">
        <v>15137</v>
      </c>
      <c r="D250" s="394">
        <v>45.47</v>
      </c>
      <c r="E250" s="392" t="s">
        <v>15076</v>
      </c>
    </row>
    <row r="251" spans="1:6" ht="9" customHeight="1">
      <c r="A251" s="391">
        <v>41172</v>
      </c>
      <c r="B251" s="392" t="s">
        <v>15263</v>
      </c>
      <c r="C251" s="393" t="s">
        <v>15137</v>
      </c>
      <c r="D251" s="394">
        <v>78.17</v>
      </c>
      <c r="E251" s="392" t="s">
        <v>15076</v>
      </c>
    </row>
    <row r="252" spans="1:6" ht="9" customHeight="1">
      <c r="A252" s="391">
        <v>40620</v>
      </c>
      <c r="B252" s="392" t="s">
        <v>15264</v>
      </c>
      <c r="C252" s="393" t="s">
        <v>15036</v>
      </c>
      <c r="D252" s="398">
        <v>13549.07</v>
      </c>
      <c r="E252" s="395"/>
    </row>
    <row r="253" spans="1:6" ht="9" customHeight="1">
      <c r="A253" s="1147" t="s">
        <v>15224</v>
      </c>
      <c r="B253" s="1147"/>
      <c r="C253" s="1147"/>
      <c r="D253" s="1147"/>
      <c r="E253" s="1147"/>
      <c r="F253" s="1147"/>
    </row>
    <row r="254" spans="1:6" ht="9" customHeight="1">
      <c r="A254" s="388" t="s">
        <v>15014</v>
      </c>
      <c r="B254" s="389" t="s">
        <v>15015</v>
      </c>
      <c r="C254" s="388" t="s">
        <v>15016</v>
      </c>
      <c r="D254" s="390" t="s">
        <v>15017</v>
      </c>
      <c r="E254" s="389" t="s">
        <v>15018</v>
      </c>
    </row>
    <row r="255" spans="1:6" ht="9" customHeight="1">
      <c r="A255" s="391">
        <v>40627</v>
      </c>
      <c r="B255" s="392" t="s">
        <v>15265</v>
      </c>
      <c r="C255" s="393" t="s">
        <v>15036</v>
      </c>
      <c r="D255" s="398">
        <v>23800.21</v>
      </c>
      <c r="E255" s="395"/>
    </row>
    <row r="256" spans="1:6" ht="9" customHeight="1">
      <c r="A256" s="391">
        <v>40623</v>
      </c>
      <c r="B256" s="392" t="s">
        <v>15266</v>
      </c>
      <c r="C256" s="393" t="s">
        <v>15036</v>
      </c>
      <c r="D256" s="398">
        <v>28541.59</v>
      </c>
      <c r="E256" s="395"/>
    </row>
    <row r="257" spans="1:5" ht="9" customHeight="1">
      <c r="A257" s="391">
        <v>40624</v>
      </c>
      <c r="B257" s="392" t="s">
        <v>15267</v>
      </c>
      <c r="C257" s="393" t="s">
        <v>15036</v>
      </c>
      <c r="D257" s="398">
        <v>35994.839999999997</v>
      </c>
      <c r="E257" s="395"/>
    </row>
    <row r="258" spans="1:5" ht="9" customHeight="1">
      <c r="A258" s="391">
        <v>40625</v>
      </c>
      <c r="B258" s="392" t="s">
        <v>15268</v>
      </c>
      <c r="C258" s="393" t="s">
        <v>15036</v>
      </c>
      <c r="D258" s="398">
        <v>40431</v>
      </c>
      <c r="E258" s="395"/>
    </row>
    <row r="259" spans="1:5" ht="9" customHeight="1">
      <c r="A259" s="391">
        <v>40613</v>
      </c>
      <c r="B259" s="392" t="s">
        <v>15269</v>
      </c>
      <c r="C259" s="393" t="s">
        <v>15036</v>
      </c>
      <c r="D259" s="398">
        <v>11872.29</v>
      </c>
      <c r="E259" s="395"/>
    </row>
    <row r="260" spans="1:5" ht="9" customHeight="1">
      <c r="A260" s="391">
        <v>40614</v>
      </c>
      <c r="B260" s="392" t="s">
        <v>15270</v>
      </c>
      <c r="C260" s="393" t="s">
        <v>15036</v>
      </c>
      <c r="D260" s="398">
        <v>18128.04</v>
      </c>
      <c r="E260" s="395"/>
    </row>
    <row r="261" spans="1:5" ht="9" customHeight="1">
      <c r="A261" s="391">
        <v>40615</v>
      </c>
      <c r="B261" s="392" t="s">
        <v>15271</v>
      </c>
      <c r="C261" s="393" t="s">
        <v>15036</v>
      </c>
      <c r="D261" s="398">
        <v>27030.05</v>
      </c>
      <c r="E261" s="395"/>
    </row>
    <row r="262" spans="1:5" ht="9" customHeight="1">
      <c r="A262" s="391">
        <v>40616</v>
      </c>
      <c r="B262" s="392" t="s">
        <v>15272</v>
      </c>
      <c r="C262" s="393" t="s">
        <v>15036</v>
      </c>
      <c r="D262" s="398">
        <v>23756.62</v>
      </c>
      <c r="E262" s="395"/>
    </row>
    <row r="263" spans="1:5" ht="9" customHeight="1">
      <c r="A263" s="391">
        <v>40617</v>
      </c>
      <c r="B263" s="392" t="s">
        <v>15273</v>
      </c>
      <c r="C263" s="393" t="s">
        <v>15036</v>
      </c>
      <c r="D263" s="398">
        <v>30183.68</v>
      </c>
      <c r="E263" s="395"/>
    </row>
    <row r="264" spans="1:5" ht="9" customHeight="1">
      <c r="A264" s="391">
        <v>40618</v>
      </c>
      <c r="B264" s="392" t="s">
        <v>15274</v>
      </c>
      <c r="C264" s="393" t="s">
        <v>15036</v>
      </c>
      <c r="D264" s="398">
        <v>33836.76</v>
      </c>
      <c r="E264" s="395"/>
    </row>
    <row r="265" spans="1:5" ht="9" customHeight="1">
      <c r="A265" s="391">
        <v>40629</v>
      </c>
      <c r="B265" s="392" t="s">
        <v>15275</v>
      </c>
      <c r="C265" s="393" t="s">
        <v>15036</v>
      </c>
      <c r="D265" s="398">
        <v>16700.2</v>
      </c>
      <c r="E265" s="395"/>
    </row>
    <row r="266" spans="1:5" ht="9" customHeight="1">
      <c r="A266" s="391">
        <v>40630</v>
      </c>
      <c r="B266" s="392" t="s">
        <v>15276</v>
      </c>
      <c r="C266" s="393" t="s">
        <v>15036</v>
      </c>
      <c r="D266" s="398">
        <v>25115.87</v>
      </c>
      <c r="E266" s="395"/>
    </row>
    <row r="267" spans="1:5" ht="9" customHeight="1">
      <c r="A267" s="391">
        <v>40631</v>
      </c>
      <c r="B267" s="392" t="s">
        <v>15277</v>
      </c>
      <c r="C267" s="393" t="s">
        <v>15036</v>
      </c>
      <c r="D267" s="398">
        <v>37682.39</v>
      </c>
      <c r="E267" s="395"/>
    </row>
    <row r="268" spans="1:5" ht="9" customHeight="1">
      <c r="A268" s="391">
        <v>40632</v>
      </c>
      <c r="B268" s="392" t="s">
        <v>15278</v>
      </c>
      <c r="C268" s="393" t="s">
        <v>15036</v>
      </c>
      <c r="D268" s="398">
        <v>34837.879999999997</v>
      </c>
      <c r="E268" s="395"/>
    </row>
    <row r="269" spans="1:5" ht="9" customHeight="1">
      <c r="A269" s="391">
        <v>40633</v>
      </c>
      <c r="B269" s="392" t="s">
        <v>15279</v>
      </c>
      <c r="C269" s="393" t="s">
        <v>15036</v>
      </c>
      <c r="D269" s="398">
        <v>42846.33</v>
      </c>
      <c r="E269" s="395"/>
    </row>
    <row r="270" spans="1:5" ht="9" customHeight="1">
      <c r="A270" s="391">
        <v>40634</v>
      </c>
      <c r="B270" s="392" t="s">
        <v>15280</v>
      </c>
      <c r="C270" s="393" t="s">
        <v>15036</v>
      </c>
      <c r="D270" s="398">
        <v>48522.59</v>
      </c>
      <c r="E270" s="395"/>
    </row>
    <row r="271" spans="1:5" ht="9" customHeight="1">
      <c r="A271" s="391">
        <v>40535</v>
      </c>
      <c r="B271" s="392" t="s">
        <v>15281</v>
      </c>
      <c r="C271" s="393" t="s">
        <v>15036</v>
      </c>
      <c r="D271" s="398">
        <v>1268.07</v>
      </c>
      <c r="E271" s="392" t="s">
        <v>15076</v>
      </c>
    </row>
    <row r="272" spans="1:5" ht="9" customHeight="1">
      <c r="A272" s="391">
        <v>40536</v>
      </c>
      <c r="B272" s="392" t="s">
        <v>15282</v>
      </c>
      <c r="C272" s="393" t="s">
        <v>15036</v>
      </c>
      <c r="D272" s="398">
        <v>2094.71</v>
      </c>
      <c r="E272" s="392" t="s">
        <v>15076</v>
      </c>
    </row>
    <row r="273" spans="1:5" ht="9" customHeight="1">
      <c r="A273" s="391">
        <v>40537</v>
      </c>
      <c r="B273" s="392" t="s">
        <v>15283</v>
      </c>
      <c r="C273" s="393" t="s">
        <v>15036</v>
      </c>
      <c r="D273" s="398">
        <v>3921.19</v>
      </c>
      <c r="E273" s="392" t="s">
        <v>15076</v>
      </c>
    </row>
    <row r="274" spans="1:5" ht="9" customHeight="1">
      <c r="A274" s="391">
        <v>40538</v>
      </c>
      <c r="B274" s="392" t="s">
        <v>15284</v>
      </c>
      <c r="C274" s="393" t="s">
        <v>15036</v>
      </c>
      <c r="D274" s="398">
        <v>5638.52</v>
      </c>
      <c r="E274" s="392" t="s">
        <v>15076</v>
      </c>
    </row>
    <row r="275" spans="1:5" ht="9" customHeight="1">
      <c r="A275" s="391">
        <v>40539</v>
      </c>
      <c r="B275" s="392" t="s">
        <v>15285</v>
      </c>
      <c r="C275" s="393" t="s">
        <v>15036</v>
      </c>
      <c r="D275" s="398">
        <v>9851.7800000000007</v>
      </c>
      <c r="E275" s="392" t="s">
        <v>15076</v>
      </c>
    </row>
    <row r="276" spans="1:5" ht="9" customHeight="1">
      <c r="A276" s="391">
        <v>40529</v>
      </c>
      <c r="B276" s="392" t="s">
        <v>15286</v>
      </c>
      <c r="C276" s="393" t="s">
        <v>15036</v>
      </c>
      <c r="D276" s="394">
        <v>369.53</v>
      </c>
      <c r="E276" s="392" t="s">
        <v>15076</v>
      </c>
    </row>
    <row r="277" spans="1:5" ht="9" customHeight="1">
      <c r="A277" s="391">
        <v>40530</v>
      </c>
      <c r="B277" s="392" t="s">
        <v>15287</v>
      </c>
      <c r="C277" s="393" t="s">
        <v>15036</v>
      </c>
      <c r="D277" s="398">
        <v>1119.79</v>
      </c>
      <c r="E277" s="392" t="s">
        <v>15076</v>
      </c>
    </row>
    <row r="278" spans="1:5" ht="9" customHeight="1">
      <c r="A278" s="391">
        <v>40531</v>
      </c>
      <c r="B278" s="392" t="s">
        <v>15288</v>
      </c>
      <c r="C278" s="393" t="s">
        <v>15036</v>
      </c>
      <c r="D278" s="398">
        <v>1846.86</v>
      </c>
      <c r="E278" s="392" t="s">
        <v>15076</v>
      </c>
    </row>
    <row r="279" spans="1:5" ht="9" customHeight="1">
      <c r="A279" s="391">
        <v>40532</v>
      </c>
      <c r="B279" s="392" t="s">
        <v>15289</v>
      </c>
      <c r="C279" s="393" t="s">
        <v>15036</v>
      </c>
      <c r="D279" s="398">
        <v>2822.39</v>
      </c>
      <c r="E279" s="392" t="s">
        <v>15076</v>
      </c>
    </row>
    <row r="280" spans="1:5" ht="9" customHeight="1">
      <c r="A280" s="391">
        <v>40533</v>
      </c>
      <c r="B280" s="392" t="s">
        <v>15290</v>
      </c>
      <c r="C280" s="393" t="s">
        <v>15036</v>
      </c>
      <c r="D280" s="398">
        <v>4047.03</v>
      </c>
      <c r="E280" s="392" t="s">
        <v>15076</v>
      </c>
    </row>
    <row r="281" spans="1:5" ht="9" customHeight="1">
      <c r="A281" s="391">
        <v>40534</v>
      </c>
      <c r="B281" s="392" t="s">
        <v>15291</v>
      </c>
      <c r="C281" s="393" t="s">
        <v>15036</v>
      </c>
      <c r="D281" s="398">
        <v>7248.4</v>
      </c>
      <c r="E281" s="392" t="s">
        <v>15076</v>
      </c>
    </row>
    <row r="282" spans="1:5" ht="9" customHeight="1">
      <c r="A282" s="391">
        <v>40540</v>
      </c>
      <c r="B282" s="392" t="s">
        <v>15292</v>
      </c>
      <c r="C282" s="393" t="s">
        <v>15036</v>
      </c>
      <c r="D282" s="398">
        <v>1577.44</v>
      </c>
      <c r="E282" s="392" t="s">
        <v>15076</v>
      </c>
    </row>
    <row r="283" spans="1:5" ht="9" customHeight="1">
      <c r="A283" s="391">
        <v>40541</v>
      </c>
      <c r="B283" s="392" t="s">
        <v>15293</v>
      </c>
      <c r="C283" s="393" t="s">
        <v>15036</v>
      </c>
      <c r="D283" s="398">
        <v>2563.84</v>
      </c>
      <c r="E283" s="392" t="s">
        <v>15076</v>
      </c>
    </row>
    <row r="284" spans="1:5" ht="9" customHeight="1">
      <c r="A284" s="391">
        <v>40542</v>
      </c>
      <c r="B284" s="392" t="s">
        <v>15294</v>
      </c>
      <c r="C284" s="393" t="s">
        <v>15036</v>
      </c>
      <c r="D284" s="398">
        <v>5019.99</v>
      </c>
      <c r="E284" s="392" t="s">
        <v>15076</v>
      </c>
    </row>
    <row r="285" spans="1:5" ht="9" customHeight="1">
      <c r="A285" s="391">
        <v>40543</v>
      </c>
      <c r="B285" s="392" t="s">
        <v>15295</v>
      </c>
      <c r="C285" s="393" t="s">
        <v>15036</v>
      </c>
      <c r="D285" s="398">
        <v>7229.14</v>
      </c>
      <c r="E285" s="392" t="s">
        <v>15076</v>
      </c>
    </row>
    <row r="286" spans="1:5" ht="9" customHeight="1">
      <c r="A286" s="391">
        <v>40544</v>
      </c>
      <c r="B286" s="392" t="s">
        <v>15296</v>
      </c>
      <c r="C286" s="393" t="s">
        <v>15036</v>
      </c>
      <c r="D286" s="398">
        <v>12504.34</v>
      </c>
      <c r="E286" s="392" t="s">
        <v>15076</v>
      </c>
    </row>
    <row r="287" spans="1:5" ht="9" customHeight="1">
      <c r="A287" s="391">
        <v>40565</v>
      </c>
      <c r="B287" s="392" t="s">
        <v>15297</v>
      </c>
      <c r="C287" s="393" t="s">
        <v>15036</v>
      </c>
      <c r="D287" s="398">
        <v>3027.49</v>
      </c>
      <c r="E287" s="395"/>
    </row>
    <row r="288" spans="1:5" ht="9" customHeight="1">
      <c r="A288" s="391">
        <v>40656</v>
      </c>
      <c r="B288" s="392" t="s">
        <v>15298</v>
      </c>
      <c r="C288" s="393" t="s">
        <v>15036</v>
      </c>
      <c r="D288" s="394">
        <v>237.65</v>
      </c>
      <c r="E288" s="392" t="s">
        <v>15076</v>
      </c>
    </row>
    <row r="289" spans="1:5" ht="18.2" customHeight="1">
      <c r="A289" s="391">
        <v>41102</v>
      </c>
      <c r="B289" s="396" t="s">
        <v>15299</v>
      </c>
      <c r="C289" s="393" t="s">
        <v>15137</v>
      </c>
      <c r="D289" s="398">
        <v>1913.1</v>
      </c>
      <c r="E289" s="392" t="s">
        <v>15076</v>
      </c>
    </row>
    <row r="290" spans="1:5" ht="18.2" customHeight="1">
      <c r="A290" s="391">
        <v>41103</v>
      </c>
      <c r="B290" s="396" t="s">
        <v>15300</v>
      </c>
      <c r="C290" s="393" t="s">
        <v>15137</v>
      </c>
      <c r="D290" s="398">
        <v>2648.28</v>
      </c>
      <c r="E290" s="392" t="s">
        <v>15076</v>
      </c>
    </row>
    <row r="291" spans="1:5" ht="18.2" customHeight="1">
      <c r="A291" s="391">
        <v>41104</v>
      </c>
      <c r="B291" s="396" t="s">
        <v>15301</v>
      </c>
      <c r="C291" s="393" t="s">
        <v>15137</v>
      </c>
      <c r="D291" s="398">
        <v>3788.63</v>
      </c>
      <c r="E291" s="392" t="s">
        <v>15076</v>
      </c>
    </row>
    <row r="292" spans="1:5" ht="18.2" customHeight="1">
      <c r="A292" s="391">
        <v>41155</v>
      </c>
      <c r="B292" s="396" t="s">
        <v>15302</v>
      </c>
      <c r="C292" s="393" t="s">
        <v>15137</v>
      </c>
      <c r="D292" s="398">
        <v>4859.62</v>
      </c>
      <c r="E292" s="392" t="s">
        <v>15076</v>
      </c>
    </row>
    <row r="293" spans="1:5" ht="18.2" customHeight="1">
      <c r="A293" s="391">
        <v>40635</v>
      </c>
      <c r="B293" s="396" t="s">
        <v>15303</v>
      </c>
      <c r="C293" s="393" t="s">
        <v>15137</v>
      </c>
      <c r="D293" s="398">
        <v>11091.32</v>
      </c>
      <c r="E293" s="392" t="s">
        <v>15076</v>
      </c>
    </row>
    <row r="294" spans="1:5" ht="18.2" customHeight="1">
      <c r="A294" s="391">
        <v>42230</v>
      </c>
      <c r="B294" s="396" t="s">
        <v>15304</v>
      </c>
      <c r="C294" s="393" t="s">
        <v>15137</v>
      </c>
      <c r="D294" s="398">
        <v>8085.26</v>
      </c>
      <c r="E294" s="392" t="s">
        <v>15076</v>
      </c>
    </row>
    <row r="295" spans="1:5" ht="9" customHeight="1">
      <c r="A295" s="391">
        <v>40658</v>
      </c>
      <c r="B295" s="392" t="s">
        <v>15305</v>
      </c>
      <c r="C295" s="393" t="s">
        <v>15020</v>
      </c>
      <c r="D295" s="394">
        <v>5.19</v>
      </c>
      <c r="E295" s="395"/>
    </row>
    <row r="296" spans="1:5" ht="9" customHeight="1">
      <c r="A296" s="391">
        <v>41161</v>
      </c>
      <c r="B296" s="392" t="s">
        <v>15306</v>
      </c>
      <c r="C296" s="393" t="s">
        <v>15036</v>
      </c>
      <c r="D296" s="398">
        <v>4045.9</v>
      </c>
      <c r="E296" s="395"/>
    </row>
    <row r="297" spans="1:5" ht="9" customHeight="1">
      <c r="A297" s="391">
        <v>40563</v>
      </c>
      <c r="B297" s="392" t="s">
        <v>15307</v>
      </c>
      <c r="C297" s="393" t="s">
        <v>15036</v>
      </c>
      <c r="D297" s="398">
        <v>4368.6400000000003</v>
      </c>
      <c r="E297" s="395"/>
    </row>
    <row r="298" spans="1:5" ht="9" customHeight="1">
      <c r="A298" s="391">
        <v>40564</v>
      </c>
      <c r="B298" s="392" t="s">
        <v>15308</v>
      </c>
      <c r="C298" s="393" t="s">
        <v>15036</v>
      </c>
      <c r="D298" s="398">
        <v>5367.79</v>
      </c>
      <c r="E298" s="395"/>
    </row>
    <row r="299" spans="1:5" ht="9" customHeight="1">
      <c r="A299" s="391">
        <v>41333</v>
      </c>
      <c r="B299" s="392" t="s">
        <v>15309</v>
      </c>
      <c r="C299" s="393" t="s">
        <v>15036</v>
      </c>
      <c r="D299" s="398">
        <v>2047.59</v>
      </c>
      <c r="E299" s="392" t="s">
        <v>15076</v>
      </c>
    </row>
    <row r="300" spans="1:5" ht="9" customHeight="1">
      <c r="A300" s="391">
        <v>40545</v>
      </c>
      <c r="B300" s="392" t="s">
        <v>15310</v>
      </c>
      <c r="C300" s="393" t="s">
        <v>15036</v>
      </c>
      <c r="D300" s="398">
        <v>2032.84</v>
      </c>
      <c r="E300" s="392" t="s">
        <v>15076</v>
      </c>
    </row>
    <row r="301" spans="1:5" ht="9" customHeight="1">
      <c r="A301" s="391">
        <v>40546</v>
      </c>
      <c r="B301" s="392" t="s">
        <v>15311</v>
      </c>
      <c r="C301" s="393" t="s">
        <v>15036</v>
      </c>
      <c r="D301" s="398">
        <v>3156.3</v>
      </c>
      <c r="E301" s="392" t="s">
        <v>15076</v>
      </c>
    </row>
    <row r="302" spans="1:5" ht="9" customHeight="1">
      <c r="A302" s="391">
        <v>40547</v>
      </c>
      <c r="B302" s="392" t="s">
        <v>15312</v>
      </c>
      <c r="C302" s="393" t="s">
        <v>15036</v>
      </c>
      <c r="D302" s="398">
        <v>3920.97</v>
      </c>
      <c r="E302" s="392" t="s">
        <v>15076</v>
      </c>
    </row>
    <row r="303" spans="1:5" ht="9" customHeight="1">
      <c r="A303" s="391">
        <v>40548</v>
      </c>
      <c r="B303" s="392" t="s">
        <v>15313</v>
      </c>
      <c r="C303" s="393" t="s">
        <v>15036</v>
      </c>
      <c r="D303" s="398">
        <v>4658.08</v>
      </c>
      <c r="E303" s="392" t="s">
        <v>15076</v>
      </c>
    </row>
    <row r="304" spans="1:5" ht="9" customHeight="1">
      <c r="A304" s="391">
        <v>40549</v>
      </c>
      <c r="B304" s="392" t="s">
        <v>15314</v>
      </c>
      <c r="C304" s="393" t="s">
        <v>15036</v>
      </c>
      <c r="D304" s="398">
        <v>1341.63</v>
      </c>
      <c r="E304" s="395"/>
    </row>
    <row r="305" spans="1:6" ht="9" customHeight="1">
      <c r="A305" s="391">
        <v>41320</v>
      </c>
      <c r="B305" s="392" t="s">
        <v>15315</v>
      </c>
      <c r="C305" s="393" t="s">
        <v>15036</v>
      </c>
      <c r="D305" s="398">
        <v>7592.18</v>
      </c>
      <c r="E305" s="392" t="s">
        <v>15076</v>
      </c>
    </row>
    <row r="306" spans="1:6" ht="9" customHeight="1">
      <c r="A306" s="391">
        <v>41184</v>
      </c>
      <c r="B306" s="392" t="s">
        <v>15316</v>
      </c>
      <c r="C306" s="393" t="s">
        <v>15137</v>
      </c>
      <c r="D306" s="398">
        <v>1199.58</v>
      </c>
      <c r="E306" s="395"/>
    </row>
    <row r="307" spans="1:6" ht="9" customHeight="1">
      <c r="A307" s="391">
        <v>41338</v>
      </c>
      <c r="B307" s="392" t="s">
        <v>15317</v>
      </c>
      <c r="C307" s="393" t="s">
        <v>15036</v>
      </c>
      <c r="D307" s="394">
        <v>552.87</v>
      </c>
      <c r="E307" s="395"/>
    </row>
    <row r="308" spans="1:6" ht="9" customHeight="1">
      <c r="A308" s="391">
        <v>40561</v>
      </c>
      <c r="B308" s="392" t="s">
        <v>15318</v>
      </c>
      <c r="C308" s="393" t="s">
        <v>15036</v>
      </c>
      <c r="D308" s="394">
        <v>678.49</v>
      </c>
      <c r="E308" s="392" t="s">
        <v>15076</v>
      </c>
    </row>
    <row r="309" spans="1:6" ht="9" customHeight="1">
      <c r="A309" s="391">
        <v>40672</v>
      </c>
      <c r="B309" s="392" t="s">
        <v>15319</v>
      </c>
      <c r="C309" s="393" t="s">
        <v>15137</v>
      </c>
      <c r="D309" s="394">
        <v>653.55999999999995</v>
      </c>
      <c r="E309" s="392" t="s">
        <v>15076</v>
      </c>
    </row>
    <row r="310" spans="1:6" ht="9" customHeight="1">
      <c r="A310" s="391">
        <v>40703</v>
      </c>
      <c r="B310" s="392" t="s">
        <v>15320</v>
      </c>
      <c r="C310" s="393" t="s">
        <v>15137</v>
      </c>
      <c r="D310" s="394">
        <v>196.14</v>
      </c>
      <c r="E310" s="395"/>
    </row>
    <row r="311" spans="1:6" ht="9" customHeight="1">
      <c r="A311" s="391">
        <v>40671</v>
      </c>
      <c r="B311" s="392" t="s">
        <v>15321</v>
      </c>
      <c r="C311" s="393" t="s">
        <v>15137</v>
      </c>
      <c r="D311" s="394">
        <v>249.27</v>
      </c>
      <c r="E311" s="395"/>
    </row>
    <row r="312" spans="1:6" ht="9" customHeight="1">
      <c r="A312" s="391">
        <v>41016</v>
      </c>
      <c r="B312" s="392" t="s">
        <v>15322</v>
      </c>
      <c r="C312" s="393" t="s">
        <v>15137</v>
      </c>
      <c r="D312" s="394">
        <v>183.55</v>
      </c>
      <c r="E312" s="392" t="s">
        <v>15076</v>
      </c>
    </row>
    <row r="313" spans="1:6" ht="9" customHeight="1">
      <c r="A313" s="1147" t="s">
        <v>15224</v>
      </c>
      <c r="B313" s="1147"/>
      <c r="C313" s="1147"/>
      <c r="D313" s="1147"/>
      <c r="E313" s="1147"/>
      <c r="F313" s="1147"/>
    </row>
    <row r="314" spans="1:6" ht="9" customHeight="1">
      <c r="A314" s="388" t="s">
        <v>15014</v>
      </c>
      <c r="B314" s="389" t="s">
        <v>15015</v>
      </c>
      <c r="C314" s="388" t="s">
        <v>15016</v>
      </c>
      <c r="D314" s="390" t="s">
        <v>15017</v>
      </c>
      <c r="E314" s="389" t="s">
        <v>15018</v>
      </c>
    </row>
    <row r="315" spans="1:6" ht="9" customHeight="1">
      <c r="A315" s="391">
        <v>40952</v>
      </c>
      <c r="B315" s="392" t="s">
        <v>15323</v>
      </c>
      <c r="C315" s="393" t="s">
        <v>15020</v>
      </c>
      <c r="D315" s="394">
        <v>36.6</v>
      </c>
      <c r="E315" s="395"/>
    </row>
    <row r="316" spans="1:6" ht="9" customHeight="1">
      <c r="A316" s="391">
        <v>40953</v>
      </c>
      <c r="B316" s="392" t="s">
        <v>15324</v>
      </c>
      <c r="C316" s="393" t="s">
        <v>15137</v>
      </c>
      <c r="D316" s="394">
        <v>81.73</v>
      </c>
      <c r="E316" s="392" t="s">
        <v>15076</v>
      </c>
    </row>
    <row r="317" spans="1:6" ht="18.2" customHeight="1">
      <c r="A317" s="391">
        <v>40708</v>
      </c>
      <c r="B317" s="396" t="s">
        <v>15325</v>
      </c>
      <c r="C317" s="393" t="s">
        <v>15020</v>
      </c>
      <c r="D317" s="394">
        <v>84.7</v>
      </c>
      <c r="E317" s="397"/>
    </row>
    <row r="318" spans="1:6" ht="9" customHeight="1">
      <c r="A318" s="391">
        <v>40377</v>
      </c>
      <c r="B318" s="392" t="s">
        <v>15326</v>
      </c>
      <c r="C318" s="393" t="s">
        <v>15020</v>
      </c>
      <c r="D318" s="394">
        <v>5.3</v>
      </c>
      <c r="E318" s="395"/>
    </row>
    <row r="319" spans="1:6" ht="9" customHeight="1">
      <c r="A319" s="391">
        <v>40378</v>
      </c>
      <c r="B319" s="392" t="s">
        <v>15327</v>
      </c>
      <c r="C319" s="393" t="s">
        <v>15020</v>
      </c>
      <c r="D319" s="394">
        <v>8.6300000000000008</v>
      </c>
      <c r="E319" s="395"/>
    </row>
    <row r="320" spans="1:6" ht="9" customHeight="1">
      <c r="A320" s="391">
        <v>41389</v>
      </c>
      <c r="B320" s="392" t="s">
        <v>15328</v>
      </c>
      <c r="C320" s="393" t="s">
        <v>15022</v>
      </c>
      <c r="D320" s="394">
        <v>4.5599999999999996</v>
      </c>
      <c r="E320" s="395"/>
    </row>
    <row r="321" spans="1:5" ht="18.2" customHeight="1">
      <c r="A321" s="391">
        <v>40715</v>
      </c>
      <c r="B321" s="396" t="s">
        <v>15329</v>
      </c>
      <c r="C321" s="393" t="s">
        <v>15022</v>
      </c>
      <c r="D321" s="394">
        <v>82.97</v>
      </c>
      <c r="E321" s="392" t="s">
        <v>15076</v>
      </c>
    </row>
    <row r="322" spans="1:5" ht="18.2" customHeight="1">
      <c r="A322" s="391">
        <v>40716</v>
      </c>
      <c r="B322" s="396" t="s">
        <v>15330</v>
      </c>
      <c r="C322" s="393" t="s">
        <v>15022</v>
      </c>
      <c r="D322" s="394">
        <v>89.71</v>
      </c>
      <c r="E322" s="392" t="s">
        <v>15076</v>
      </c>
    </row>
    <row r="323" spans="1:5" ht="18.2" customHeight="1">
      <c r="A323" s="391">
        <v>40717</v>
      </c>
      <c r="B323" s="396" t="s">
        <v>15331</v>
      </c>
      <c r="C323" s="393" t="s">
        <v>15022</v>
      </c>
      <c r="D323" s="394">
        <v>91.22</v>
      </c>
      <c r="E323" s="392" t="s">
        <v>15076</v>
      </c>
    </row>
    <row r="324" spans="1:5" ht="18.2" customHeight="1">
      <c r="A324" s="391">
        <v>40718</v>
      </c>
      <c r="B324" s="396" t="s">
        <v>15332</v>
      </c>
      <c r="C324" s="393" t="s">
        <v>15022</v>
      </c>
      <c r="D324" s="394">
        <v>94</v>
      </c>
      <c r="E324" s="392" t="s">
        <v>15076</v>
      </c>
    </row>
    <row r="325" spans="1:5" ht="9" customHeight="1">
      <c r="A325" s="391">
        <v>40652</v>
      </c>
      <c r="B325" s="392" t="s">
        <v>15333</v>
      </c>
      <c r="C325" s="393" t="s">
        <v>15137</v>
      </c>
      <c r="D325" s="394">
        <v>377.19</v>
      </c>
      <c r="E325" s="392" t="s">
        <v>15076</v>
      </c>
    </row>
    <row r="326" spans="1:5" ht="18.2" customHeight="1">
      <c r="A326" s="391">
        <v>41090</v>
      </c>
      <c r="B326" s="396" t="s">
        <v>15334</v>
      </c>
      <c r="C326" s="393" t="s">
        <v>15022</v>
      </c>
      <c r="D326" s="394">
        <v>877.23</v>
      </c>
      <c r="E326" s="397"/>
    </row>
    <row r="327" spans="1:5" ht="9" customHeight="1">
      <c r="A327" s="391">
        <v>40350</v>
      </c>
      <c r="B327" s="392" t="s">
        <v>15335</v>
      </c>
      <c r="C327" s="393" t="s">
        <v>15022</v>
      </c>
      <c r="D327" s="394">
        <v>381.2</v>
      </c>
      <c r="E327" s="392" t="s">
        <v>15076</v>
      </c>
    </row>
    <row r="328" spans="1:5" ht="9" customHeight="1">
      <c r="A328" s="391">
        <v>40351</v>
      </c>
      <c r="B328" s="392" t="s">
        <v>15336</v>
      </c>
      <c r="C328" s="393" t="s">
        <v>15022</v>
      </c>
      <c r="D328" s="394">
        <v>408.26</v>
      </c>
      <c r="E328" s="392" t="s">
        <v>15076</v>
      </c>
    </row>
    <row r="329" spans="1:5" ht="9" customHeight="1">
      <c r="A329" s="391">
        <v>40353</v>
      </c>
      <c r="B329" s="392" t="s">
        <v>15337</v>
      </c>
      <c r="C329" s="393" t="s">
        <v>15022</v>
      </c>
      <c r="D329" s="394">
        <v>421.76</v>
      </c>
      <c r="E329" s="392" t="s">
        <v>15076</v>
      </c>
    </row>
    <row r="330" spans="1:5" ht="9" customHeight="1">
      <c r="A330" s="391">
        <v>40349</v>
      </c>
      <c r="B330" s="392" t="s">
        <v>15338</v>
      </c>
      <c r="C330" s="393" t="s">
        <v>15022</v>
      </c>
      <c r="D330" s="394">
        <v>423</v>
      </c>
      <c r="E330" s="392" t="s">
        <v>15076</v>
      </c>
    </row>
    <row r="331" spans="1:5" ht="9" customHeight="1">
      <c r="A331" s="391">
        <v>40358</v>
      </c>
      <c r="B331" s="392" t="s">
        <v>15339</v>
      </c>
      <c r="C331" s="393" t="s">
        <v>15022</v>
      </c>
      <c r="D331" s="394">
        <v>540.6</v>
      </c>
      <c r="E331" s="392" t="s">
        <v>15076</v>
      </c>
    </row>
    <row r="332" spans="1:5" ht="9" customHeight="1">
      <c r="A332" s="391">
        <v>40361</v>
      </c>
      <c r="B332" s="392" t="s">
        <v>15340</v>
      </c>
      <c r="C332" s="393" t="s">
        <v>15022</v>
      </c>
      <c r="D332" s="394">
        <v>564.08000000000004</v>
      </c>
      <c r="E332" s="392" t="s">
        <v>15076</v>
      </c>
    </row>
    <row r="333" spans="1:5" ht="9" customHeight="1">
      <c r="A333" s="391">
        <v>40360</v>
      </c>
      <c r="B333" s="392" t="s">
        <v>15341</v>
      </c>
      <c r="C333" s="393" t="s">
        <v>15022</v>
      </c>
      <c r="D333" s="394">
        <v>559.88</v>
      </c>
      <c r="E333" s="392" t="s">
        <v>15076</v>
      </c>
    </row>
    <row r="334" spans="1:5" ht="9" customHeight="1">
      <c r="A334" s="391">
        <v>40363</v>
      </c>
      <c r="B334" s="392" t="s">
        <v>15342</v>
      </c>
      <c r="C334" s="393" t="s">
        <v>15022</v>
      </c>
      <c r="D334" s="394">
        <v>585.04999999999995</v>
      </c>
      <c r="E334" s="392" t="s">
        <v>15076</v>
      </c>
    </row>
    <row r="335" spans="1:5" ht="18.2" customHeight="1">
      <c r="A335" s="391">
        <v>40362</v>
      </c>
      <c r="B335" s="396" t="s">
        <v>15343</v>
      </c>
      <c r="C335" s="393" t="s">
        <v>15022</v>
      </c>
      <c r="D335" s="394">
        <v>580.35</v>
      </c>
      <c r="E335" s="392" t="s">
        <v>15076</v>
      </c>
    </row>
    <row r="336" spans="1:5" ht="9" customHeight="1">
      <c r="A336" s="391">
        <v>40368</v>
      </c>
      <c r="B336" s="392" t="s">
        <v>15344</v>
      </c>
      <c r="C336" s="393" t="s">
        <v>15022</v>
      </c>
      <c r="D336" s="394">
        <v>783.6</v>
      </c>
      <c r="E336" s="392" t="s">
        <v>15076</v>
      </c>
    </row>
    <row r="337" spans="1:5" ht="9" customHeight="1">
      <c r="A337" s="391">
        <v>40365</v>
      </c>
      <c r="B337" s="392" t="s">
        <v>15345</v>
      </c>
      <c r="C337" s="393" t="s">
        <v>15022</v>
      </c>
      <c r="D337" s="394">
        <v>604.41999999999996</v>
      </c>
      <c r="E337" s="392" t="s">
        <v>15076</v>
      </c>
    </row>
    <row r="338" spans="1:5" ht="9" customHeight="1">
      <c r="A338" s="391">
        <v>40364</v>
      </c>
      <c r="B338" s="392" t="s">
        <v>15346</v>
      </c>
      <c r="C338" s="393" t="s">
        <v>15022</v>
      </c>
      <c r="D338" s="394">
        <v>599.24</v>
      </c>
      <c r="E338" s="392" t="s">
        <v>15076</v>
      </c>
    </row>
    <row r="339" spans="1:5" ht="9" customHeight="1">
      <c r="A339" s="391">
        <v>40369</v>
      </c>
      <c r="B339" s="392" t="s">
        <v>15347</v>
      </c>
      <c r="C339" s="393" t="s">
        <v>15022</v>
      </c>
      <c r="D339" s="394">
        <v>825.14</v>
      </c>
      <c r="E339" s="392" t="s">
        <v>15076</v>
      </c>
    </row>
    <row r="340" spans="1:5" ht="9" customHeight="1">
      <c r="A340" s="391">
        <v>40371</v>
      </c>
      <c r="B340" s="392" t="s">
        <v>15348</v>
      </c>
      <c r="C340" s="393" t="s">
        <v>15022</v>
      </c>
      <c r="D340" s="398">
        <v>1046.1199999999999</v>
      </c>
      <c r="E340" s="392" t="s">
        <v>15076</v>
      </c>
    </row>
    <row r="341" spans="1:5" ht="18.2" customHeight="1">
      <c r="A341" s="391">
        <v>40467</v>
      </c>
      <c r="B341" s="396" t="s">
        <v>15349</v>
      </c>
      <c r="C341" s="393" t="s">
        <v>15137</v>
      </c>
      <c r="D341" s="394">
        <v>281.55</v>
      </c>
      <c r="E341" s="392" t="s">
        <v>15076</v>
      </c>
    </row>
    <row r="342" spans="1:5" ht="18.2" customHeight="1">
      <c r="A342" s="391">
        <v>40468</v>
      </c>
      <c r="B342" s="396" t="s">
        <v>15350</v>
      </c>
      <c r="C342" s="393" t="s">
        <v>15137</v>
      </c>
      <c r="D342" s="394">
        <v>304.06</v>
      </c>
      <c r="E342" s="392" t="s">
        <v>15076</v>
      </c>
    </row>
    <row r="343" spans="1:5" ht="18.2" customHeight="1">
      <c r="A343" s="391">
        <v>40469</v>
      </c>
      <c r="B343" s="396" t="s">
        <v>15351</v>
      </c>
      <c r="C343" s="393" t="s">
        <v>15137</v>
      </c>
      <c r="D343" s="394">
        <v>299.26</v>
      </c>
      <c r="E343" s="392" t="s">
        <v>15076</v>
      </c>
    </row>
    <row r="344" spans="1:5" ht="18.2" customHeight="1">
      <c r="A344" s="391">
        <v>40470</v>
      </c>
      <c r="B344" s="396" t="s">
        <v>15352</v>
      </c>
      <c r="C344" s="393" t="s">
        <v>15137</v>
      </c>
      <c r="D344" s="394">
        <v>336.23</v>
      </c>
      <c r="E344" s="392" t="s">
        <v>15076</v>
      </c>
    </row>
    <row r="345" spans="1:5" ht="18.2" customHeight="1">
      <c r="A345" s="391">
        <v>40471</v>
      </c>
      <c r="B345" s="396" t="s">
        <v>15353</v>
      </c>
      <c r="C345" s="393" t="s">
        <v>15137</v>
      </c>
      <c r="D345" s="394">
        <v>613.16</v>
      </c>
      <c r="E345" s="392" t="s">
        <v>15076</v>
      </c>
    </row>
    <row r="346" spans="1:5" ht="18.2" customHeight="1">
      <c r="A346" s="391">
        <v>40472</v>
      </c>
      <c r="B346" s="396" t="s">
        <v>15354</v>
      </c>
      <c r="C346" s="393" t="s">
        <v>15137</v>
      </c>
      <c r="D346" s="394">
        <v>642.69000000000005</v>
      </c>
      <c r="E346" s="392" t="s">
        <v>15076</v>
      </c>
    </row>
    <row r="347" spans="1:5" ht="18.2" customHeight="1">
      <c r="A347" s="391">
        <v>40473</v>
      </c>
      <c r="B347" s="396" t="s">
        <v>15355</v>
      </c>
      <c r="C347" s="393" t="s">
        <v>15137</v>
      </c>
      <c r="D347" s="394">
        <v>632.80999999999995</v>
      </c>
      <c r="E347" s="392" t="s">
        <v>15076</v>
      </c>
    </row>
    <row r="348" spans="1:5" ht="18.2" customHeight="1">
      <c r="A348" s="391">
        <v>40474</v>
      </c>
      <c r="B348" s="396" t="s">
        <v>15356</v>
      </c>
      <c r="C348" s="393" t="s">
        <v>15137</v>
      </c>
      <c r="D348" s="394">
        <v>703.17</v>
      </c>
      <c r="E348" s="392" t="s">
        <v>15076</v>
      </c>
    </row>
    <row r="349" spans="1:5" ht="18.2" customHeight="1">
      <c r="A349" s="391">
        <v>40475</v>
      </c>
      <c r="B349" s="396" t="s">
        <v>15357</v>
      </c>
      <c r="C349" s="393" t="s">
        <v>15137</v>
      </c>
      <c r="D349" s="394">
        <v>851.95</v>
      </c>
      <c r="E349" s="392" t="s">
        <v>15076</v>
      </c>
    </row>
    <row r="350" spans="1:5" ht="18.2" customHeight="1">
      <c r="A350" s="391">
        <v>40476</v>
      </c>
      <c r="B350" s="396" t="s">
        <v>15358</v>
      </c>
      <c r="C350" s="393" t="s">
        <v>15137</v>
      </c>
      <c r="D350" s="394">
        <v>869.24</v>
      </c>
      <c r="E350" s="392" t="s">
        <v>15076</v>
      </c>
    </row>
    <row r="351" spans="1:5" ht="18.2" customHeight="1">
      <c r="A351" s="391">
        <v>40477</v>
      </c>
      <c r="B351" s="396" t="s">
        <v>15359</v>
      </c>
      <c r="C351" s="393" t="s">
        <v>15137</v>
      </c>
      <c r="D351" s="394">
        <v>825.17</v>
      </c>
      <c r="E351" s="392" t="s">
        <v>15076</v>
      </c>
    </row>
    <row r="352" spans="1:5" ht="18.2" customHeight="1">
      <c r="A352" s="391">
        <v>40478</v>
      </c>
      <c r="B352" s="396" t="s">
        <v>15360</v>
      </c>
      <c r="C352" s="393" t="s">
        <v>15137</v>
      </c>
      <c r="D352" s="394">
        <v>989.8</v>
      </c>
      <c r="E352" s="392" t="s">
        <v>15076</v>
      </c>
    </row>
    <row r="353" spans="1:6" ht="18.2" customHeight="1">
      <c r="A353" s="391">
        <v>40479</v>
      </c>
      <c r="B353" s="396" t="s">
        <v>15361</v>
      </c>
      <c r="C353" s="393" t="s">
        <v>15137</v>
      </c>
      <c r="D353" s="398">
        <v>1060.5999999999999</v>
      </c>
      <c r="E353" s="392" t="s">
        <v>15076</v>
      </c>
    </row>
    <row r="354" spans="1:6" ht="18.2" customHeight="1">
      <c r="A354" s="391">
        <v>40480</v>
      </c>
      <c r="B354" s="396" t="s">
        <v>15362</v>
      </c>
      <c r="C354" s="393" t="s">
        <v>15137</v>
      </c>
      <c r="D354" s="398">
        <v>1184.6600000000001</v>
      </c>
      <c r="E354" s="392" t="s">
        <v>15076</v>
      </c>
    </row>
    <row r="355" spans="1:6" ht="18.2" customHeight="1">
      <c r="A355" s="391">
        <v>40481</v>
      </c>
      <c r="B355" s="396" t="s">
        <v>15363</v>
      </c>
      <c r="C355" s="393" t="s">
        <v>15137</v>
      </c>
      <c r="D355" s="398">
        <v>1163.74</v>
      </c>
      <c r="E355" s="392" t="s">
        <v>15076</v>
      </c>
    </row>
    <row r="356" spans="1:6" ht="18.2" customHeight="1">
      <c r="A356" s="391">
        <v>40482</v>
      </c>
      <c r="B356" s="396" t="s">
        <v>15364</v>
      </c>
      <c r="C356" s="393" t="s">
        <v>15137</v>
      </c>
      <c r="D356" s="398">
        <v>1154.58</v>
      </c>
      <c r="E356" s="392" t="s">
        <v>15076</v>
      </c>
    </row>
    <row r="357" spans="1:6" ht="18.2" customHeight="1">
      <c r="A357" s="391">
        <v>40483</v>
      </c>
      <c r="B357" s="396" t="s">
        <v>15365</v>
      </c>
      <c r="C357" s="393" t="s">
        <v>15137</v>
      </c>
      <c r="D357" s="398">
        <v>1304.46</v>
      </c>
      <c r="E357" s="392" t="s">
        <v>15076</v>
      </c>
    </row>
    <row r="358" spans="1:6" ht="9" customHeight="1">
      <c r="A358" s="1147" t="s">
        <v>15224</v>
      </c>
      <c r="B358" s="1147"/>
      <c r="C358" s="1147"/>
      <c r="D358" s="1147"/>
      <c r="E358" s="1147"/>
      <c r="F358" s="1147"/>
    </row>
    <row r="359" spans="1:6" ht="9" customHeight="1">
      <c r="A359" s="388" t="s">
        <v>15014</v>
      </c>
      <c r="B359" s="389" t="s">
        <v>15015</v>
      </c>
      <c r="C359" s="388" t="s">
        <v>15016</v>
      </c>
      <c r="D359" s="390" t="s">
        <v>15017</v>
      </c>
      <c r="E359" s="389" t="s">
        <v>15018</v>
      </c>
    </row>
    <row r="360" spans="1:6" ht="18.2" customHeight="1">
      <c r="A360" s="391">
        <v>40484</v>
      </c>
      <c r="B360" s="396" t="s">
        <v>15366</v>
      </c>
      <c r="C360" s="393" t="s">
        <v>15137</v>
      </c>
      <c r="D360" s="398">
        <v>1446.04</v>
      </c>
      <c r="E360" s="392" t="s">
        <v>15076</v>
      </c>
    </row>
    <row r="361" spans="1:6" ht="18.2" customHeight="1">
      <c r="A361" s="391">
        <v>40485</v>
      </c>
      <c r="B361" s="396" t="s">
        <v>15367</v>
      </c>
      <c r="C361" s="393" t="s">
        <v>15137</v>
      </c>
      <c r="D361" s="398">
        <v>1606.6</v>
      </c>
      <c r="E361" s="392" t="s">
        <v>15076</v>
      </c>
    </row>
    <row r="362" spans="1:6" ht="18.2" customHeight="1">
      <c r="A362" s="391">
        <v>40486</v>
      </c>
      <c r="B362" s="396" t="s">
        <v>15368</v>
      </c>
      <c r="C362" s="393" t="s">
        <v>15137</v>
      </c>
      <c r="D362" s="398">
        <v>1637.07</v>
      </c>
      <c r="E362" s="392" t="s">
        <v>15076</v>
      </c>
    </row>
    <row r="363" spans="1:6" ht="18.2" customHeight="1">
      <c r="A363" s="391">
        <v>40487</v>
      </c>
      <c r="B363" s="396" t="s">
        <v>15369</v>
      </c>
      <c r="C363" s="393" t="s">
        <v>15137</v>
      </c>
      <c r="D363" s="398">
        <v>1594.16</v>
      </c>
      <c r="E363" s="392" t="s">
        <v>15076</v>
      </c>
    </row>
    <row r="364" spans="1:6" ht="18.2" customHeight="1">
      <c r="A364" s="391">
        <v>40488</v>
      </c>
      <c r="B364" s="396" t="s">
        <v>15370</v>
      </c>
      <c r="C364" s="393" t="s">
        <v>15137</v>
      </c>
      <c r="D364" s="398">
        <v>1864.44</v>
      </c>
      <c r="E364" s="392" t="s">
        <v>15076</v>
      </c>
    </row>
    <row r="365" spans="1:6" ht="18.2" customHeight="1">
      <c r="A365" s="391">
        <v>40489</v>
      </c>
      <c r="B365" s="396" t="s">
        <v>15371</v>
      </c>
      <c r="C365" s="393" t="s">
        <v>15137</v>
      </c>
      <c r="D365" s="398">
        <v>1967.42</v>
      </c>
      <c r="E365" s="392" t="s">
        <v>15076</v>
      </c>
    </row>
    <row r="366" spans="1:6" ht="9" customHeight="1">
      <c r="A366" s="391">
        <v>40417</v>
      </c>
      <c r="B366" s="392" t="s">
        <v>15372</v>
      </c>
      <c r="C366" s="393" t="s">
        <v>15137</v>
      </c>
      <c r="D366" s="394">
        <v>95.14</v>
      </c>
      <c r="E366" s="392" t="s">
        <v>15076</v>
      </c>
    </row>
    <row r="367" spans="1:6" ht="9" customHeight="1">
      <c r="A367" s="391">
        <v>40418</v>
      </c>
      <c r="B367" s="392" t="s">
        <v>15373</v>
      </c>
      <c r="C367" s="393" t="s">
        <v>15137</v>
      </c>
      <c r="D367" s="394">
        <v>93.64</v>
      </c>
      <c r="E367" s="392" t="s">
        <v>15076</v>
      </c>
    </row>
    <row r="368" spans="1:6" ht="9" customHeight="1">
      <c r="A368" s="391">
        <v>40419</v>
      </c>
      <c r="B368" s="392" t="s">
        <v>15374</v>
      </c>
      <c r="C368" s="393" t="s">
        <v>15137</v>
      </c>
      <c r="D368" s="394">
        <v>117.62</v>
      </c>
      <c r="E368" s="392" t="s">
        <v>15076</v>
      </c>
    </row>
    <row r="369" spans="1:5" ht="9" customHeight="1">
      <c r="A369" s="391">
        <v>40420</v>
      </c>
      <c r="B369" s="392" t="s">
        <v>15375</v>
      </c>
      <c r="C369" s="393" t="s">
        <v>15137</v>
      </c>
      <c r="D369" s="394">
        <v>118.87</v>
      </c>
      <c r="E369" s="392" t="s">
        <v>15076</v>
      </c>
    </row>
    <row r="370" spans="1:5" ht="9" customHeight="1">
      <c r="A370" s="391">
        <v>40422</v>
      </c>
      <c r="B370" s="392" t="s">
        <v>15376</v>
      </c>
      <c r="C370" s="393" t="s">
        <v>15137</v>
      </c>
      <c r="D370" s="394">
        <v>156.69</v>
      </c>
      <c r="E370" s="392" t="s">
        <v>15076</v>
      </c>
    </row>
    <row r="371" spans="1:5" ht="9" customHeight="1">
      <c r="A371" s="391">
        <v>40423</v>
      </c>
      <c r="B371" s="392" t="s">
        <v>15377</v>
      </c>
      <c r="C371" s="393" t="s">
        <v>15137</v>
      </c>
      <c r="D371" s="394">
        <v>161.94</v>
      </c>
      <c r="E371" s="392" t="s">
        <v>15076</v>
      </c>
    </row>
    <row r="372" spans="1:5" ht="9" customHeight="1">
      <c r="A372" s="391">
        <v>40426</v>
      </c>
      <c r="B372" s="392" t="s">
        <v>15378</v>
      </c>
      <c r="C372" s="393" t="s">
        <v>15137</v>
      </c>
      <c r="D372" s="394">
        <v>242.14</v>
      </c>
      <c r="E372" s="392" t="s">
        <v>15076</v>
      </c>
    </row>
    <row r="373" spans="1:5" ht="9" customHeight="1">
      <c r="A373" s="391">
        <v>40427</v>
      </c>
      <c r="B373" s="392" t="s">
        <v>15379</v>
      </c>
      <c r="C373" s="393" t="s">
        <v>15137</v>
      </c>
      <c r="D373" s="394">
        <v>243.67</v>
      </c>
      <c r="E373" s="392" t="s">
        <v>15076</v>
      </c>
    </row>
    <row r="374" spans="1:5" ht="18.2" customHeight="1">
      <c r="A374" s="391">
        <v>40421</v>
      </c>
      <c r="B374" s="396" t="s">
        <v>15380</v>
      </c>
      <c r="C374" s="393" t="s">
        <v>15137</v>
      </c>
      <c r="D374" s="394">
        <v>130.88</v>
      </c>
      <c r="E374" s="392" t="s">
        <v>15076</v>
      </c>
    </row>
    <row r="375" spans="1:5" ht="18.2" customHeight="1">
      <c r="A375" s="391">
        <v>40424</v>
      </c>
      <c r="B375" s="396" t="s">
        <v>15381</v>
      </c>
      <c r="C375" s="393" t="s">
        <v>15137</v>
      </c>
      <c r="D375" s="394">
        <v>173.09</v>
      </c>
      <c r="E375" s="392" t="s">
        <v>15076</v>
      </c>
    </row>
    <row r="376" spans="1:5" ht="18.2" customHeight="1">
      <c r="A376" s="391">
        <v>40425</v>
      </c>
      <c r="B376" s="396" t="s">
        <v>15382</v>
      </c>
      <c r="C376" s="393" t="s">
        <v>15137</v>
      </c>
      <c r="D376" s="394">
        <v>180.82</v>
      </c>
      <c r="E376" s="392" t="s">
        <v>15076</v>
      </c>
    </row>
    <row r="377" spans="1:5" ht="18.2" customHeight="1">
      <c r="A377" s="391">
        <v>40428</v>
      </c>
      <c r="B377" s="396" t="s">
        <v>15383</v>
      </c>
      <c r="C377" s="393" t="s">
        <v>15137</v>
      </c>
      <c r="D377" s="394">
        <v>243.15</v>
      </c>
      <c r="E377" s="392" t="s">
        <v>15076</v>
      </c>
    </row>
    <row r="378" spans="1:5" ht="18.2" customHeight="1">
      <c r="A378" s="391">
        <v>40429</v>
      </c>
      <c r="B378" s="396" t="s">
        <v>15384</v>
      </c>
      <c r="C378" s="393" t="s">
        <v>15137</v>
      </c>
      <c r="D378" s="394">
        <v>254.41</v>
      </c>
      <c r="E378" s="392" t="s">
        <v>15076</v>
      </c>
    </row>
    <row r="379" spans="1:5" ht="18.2" customHeight="1">
      <c r="A379" s="391">
        <v>40430</v>
      </c>
      <c r="B379" s="396" t="s">
        <v>15385</v>
      </c>
      <c r="C379" s="393" t="s">
        <v>15137</v>
      </c>
      <c r="D379" s="394">
        <v>252.01</v>
      </c>
      <c r="E379" s="392" t="s">
        <v>15076</v>
      </c>
    </row>
    <row r="380" spans="1:5" ht="18.2" customHeight="1">
      <c r="A380" s="391">
        <v>40431</v>
      </c>
      <c r="B380" s="396" t="s">
        <v>15386</v>
      </c>
      <c r="C380" s="393" t="s">
        <v>15137</v>
      </c>
      <c r="D380" s="394">
        <v>270.49</v>
      </c>
      <c r="E380" s="392" t="s">
        <v>15076</v>
      </c>
    </row>
    <row r="381" spans="1:5" ht="18.2" customHeight="1">
      <c r="A381" s="391">
        <v>40432</v>
      </c>
      <c r="B381" s="396" t="s">
        <v>15387</v>
      </c>
      <c r="C381" s="393" t="s">
        <v>15137</v>
      </c>
      <c r="D381" s="394">
        <v>491.09</v>
      </c>
      <c r="E381" s="392" t="s">
        <v>15076</v>
      </c>
    </row>
    <row r="382" spans="1:5" ht="18.2" customHeight="1">
      <c r="A382" s="391">
        <v>40433</v>
      </c>
      <c r="B382" s="396" t="s">
        <v>15388</v>
      </c>
      <c r="C382" s="393" t="s">
        <v>15137</v>
      </c>
      <c r="D382" s="394">
        <v>505.85</v>
      </c>
      <c r="E382" s="392" t="s">
        <v>15076</v>
      </c>
    </row>
    <row r="383" spans="1:5" ht="18.2" customHeight="1">
      <c r="A383" s="391">
        <v>40434</v>
      </c>
      <c r="B383" s="396" t="s">
        <v>15389</v>
      </c>
      <c r="C383" s="393" t="s">
        <v>15137</v>
      </c>
      <c r="D383" s="394">
        <v>500.91</v>
      </c>
      <c r="E383" s="392" t="s">
        <v>15076</v>
      </c>
    </row>
    <row r="384" spans="1:5" ht="18.2" customHeight="1">
      <c r="A384" s="391">
        <v>40435</v>
      </c>
      <c r="B384" s="396" t="s">
        <v>15390</v>
      </c>
      <c r="C384" s="393" t="s">
        <v>15137</v>
      </c>
      <c r="D384" s="394">
        <v>536.09</v>
      </c>
      <c r="E384" s="392" t="s">
        <v>15076</v>
      </c>
    </row>
    <row r="385" spans="1:6" ht="18.2" customHeight="1">
      <c r="A385" s="391">
        <v>40436</v>
      </c>
      <c r="B385" s="396" t="s">
        <v>15391</v>
      </c>
      <c r="C385" s="393" t="s">
        <v>15137</v>
      </c>
      <c r="D385" s="394">
        <v>696.67</v>
      </c>
      <c r="E385" s="392" t="s">
        <v>15076</v>
      </c>
    </row>
    <row r="386" spans="1:6" ht="18.2" customHeight="1">
      <c r="A386" s="391">
        <v>40437</v>
      </c>
      <c r="B386" s="396" t="s">
        <v>15392</v>
      </c>
      <c r="C386" s="393" t="s">
        <v>15137</v>
      </c>
      <c r="D386" s="394">
        <v>705.31</v>
      </c>
      <c r="E386" s="392" t="s">
        <v>15076</v>
      </c>
    </row>
    <row r="387" spans="1:6" ht="18.2" customHeight="1">
      <c r="A387" s="391">
        <v>40438</v>
      </c>
      <c r="B387" s="396" t="s">
        <v>15393</v>
      </c>
      <c r="C387" s="393" t="s">
        <v>15137</v>
      </c>
      <c r="D387" s="394">
        <v>683.27</v>
      </c>
      <c r="E387" s="392" t="s">
        <v>15076</v>
      </c>
    </row>
    <row r="388" spans="1:6" ht="18.2" customHeight="1">
      <c r="A388" s="391">
        <v>40439</v>
      </c>
      <c r="B388" s="396" t="s">
        <v>15394</v>
      </c>
      <c r="C388" s="393" t="s">
        <v>15137</v>
      </c>
      <c r="D388" s="394">
        <v>765.59</v>
      </c>
      <c r="E388" s="392" t="s">
        <v>15076</v>
      </c>
    </row>
    <row r="389" spans="1:6" ht="18.2" customHeight="1">
      <c r="A389" s="391">
        <v>40440</v>
      </c>
      <c r="B389" s="396" t="s">
        <v>15395</v>
      </c>
      <c r="C389" s="393" t="s">
        <v>15137</v>
      </c>
      <c r="D389" s="394">
        <v>947.08</v>
      </c>
      <c r="E389" s="392" t="s">
        <v>15076</v>
      </c>
    </row>
    <row r="390" spans="1:6" ht="18.2" customHeight="1">
      <c r="A390" s="391">
        <v>40441</v>
      </c>
      <c r="B390" s="396" t="s">
        <v>15396</v>
      </c>
      <c r="C390" s="393" t="s">
        <v>15137</v>
      </c>
      <c r="D390" s="394">
        <v>936.62</v>
      </c>
      <c r="E390" s="392" t="s">
        <v>15076</v>
      </c>
    </row>
    <row r="391" spans="1:6" ht="18.2" customHeight="1">
      <c r="A391" s="391">
        <v>40442</v>
      </c>
      <c r="B391" s="396" t="s">
        <v>15397</v>
      </c>
      <c r="C391" s="393" t="s">
        <v>15137</v>
      </c>
      <c r="D391" s="394">
        <v>932.05</v>
      </c>
      <c r="E391" s="392" t="s">
        <v>15076</v>
      </c>
    </row>
    <row r="392" spans="1:6" ht="18.2" customHeight="1">
      <c r="A392" s="391">
        <v>40443</v>
      </c>
      <c r="B392" s="396" t="s">
        <v>15398</v>
      </c>
      <c r="C392" s="393" t="s">
        <v>15137</v>
      </c>
      <c r="D392" s="398">
        <v>1006.99</v>
      </c>
      <c r="E392" s="392" t="s">
        <v>15076</v>
      </c>
    </row>
    <row r="393" spans="1:6" ht="18.2" customHeight="1">
      <c r="A393" s="391">
        <v>40444</v>
      </c>
      <c r="B393" s="396" t="s">
        <v>15399</v>
      </c>
      <c r="C393" s="393" t="s">
        <v>15137</v>
      </c>
      <c r="D393" s="394">
        <v>142.30000000000001</v>
      </c>
      <c r="E393" s="392" t="s">
        <v>15076</v>
      </c>
    </row>
    <row r="394" spans="1:6" ht="18.2" customHeight="1">
      <c r="A394" s="391">
        <v>40445</v>
      </c>
      <c r="B394" s="396" t="s">
        <v>15400</v>
      </c>
      <c r="C394" s="393" t="s">
        <v>15137</v>
      </c>
      <c r="D394" s="394">
        <v>153.55000000000001</v>
      </c>
      <c r="E394" s="392" t="s">
        <v>15076</v>
      </c>
    </row>
    <row r="395" spans="1:6" ht="18.2" customHeight="1">
      <c r="A395" s="391">
        <v>40446</v>
      </c>
      <c r="B395" s="396" t="s">
        <v>15401</v>
      </c>
      <c r="C395" s="393" t="s">
        <v>15137</v>
      </c>
      <c r="D395" s="394">
        <v>151.16</v>
      </c>
      <c r="E395" s="392" t="s">
        <v>15076</v>
      </c>
    </row>
    <row r="396" spans="1:6" ht="18.2" customHeight="1">
      <c r="A396" s="391">
        <v>40447</v>
      </c>
      <c r="B396" s="396" t="s">
        <v>15402</v>
      </c>
      <c r="C396" s="393" t="s">
        <v>15137</v>
      </c>
      <c r="D396" s="394">
        <v>169.64</v>
      </c>
      <c r="E396" s="392" t="s">
        <v>15076</v>
      </c>
    </row>
    <row r="397" spans="1:6" ht="18.2" customHeight="1">
      <c r="A397" s="391">
        <v>40448</v>
      </c>
      <c r="B397" s="396" t="s">
        <v>15403</v>
      </c>
      <c r="C397" s="393" t="s">
        <v>15137</v>
      </c>
      <c r="D397" s="394">
        <v>348.79</v>
      </c>
      <c r="E397" s="392" t="s">
        <v>15076</v>
      </c>
    </row>
    <row r="398" spans="1:6" ht="9" customHeight="1">
      <c r="A398" s="1147" t="s">
        <v>15224</v>
      </c>
      <c r="B398" s="1147"/>
      <c r="C398" s="1147"/>
      <c r="D398" s="1147"/>
      <c r="E398" s="1147"/>
      <c r="F398" s="1147"/>
    </row>
    <row r="399" spans="1:6" ht="9" customHeight="1">
      <c r="A399" s="388" t="s">
        <v>15014</v>
      </c>
      <c r="B399" s="389" t="s">
        <v>15015</v>
      </c>
      <c r="C399" s="388" t="s">
        <v>15016</v>
      </c>
      <c r="D399" s="390" t="s">
        <v>15017</v>
      </c>
      <c r="E399" s="389" t="s">
        <v>15018</v>
      </c>
    </row>
    <row r="400" spans="1:6" ht="18.2" customHeight="1">
      <c r="A400" s="391">
        <v>40449</v>
      </c>
      <c r="B400" s="396" t="s">
        <v>15404</v>
      </c>
      <c r="C400" s="393" t="s">
        <v>15137</v>
      </c>
      <c r="D400" s="394">
        <v>363.56</v>
      </c>
      <c r="E400" s="392" t="s">
        <v>15076</v>
      </c>
    </row>
    <row r="401" spans="1:5" ht="18.2" customHeight="1">
      <c r="A401" s="391">
        <v>40450</v>
      </c>
      <c r="B401" s="396" t="s">
        <v>15405</v>
      </c>
      <c r="C401" s="393" t="s">
        <v>15137</v>
      </c>
      <c r="D401" s="394">
        <v>358.62</v>
      </c>
      <c r="E401" s="392" t="s">
        <v>15076</v>
      </c>
    </row>
    <row r="402" spans="1:5" ht="18.2" customHeight="1">
      <c r="A402" s="391">
        <v>40451</v>
      </c>
      <c r="B402" s="396" t="s">
        <v>15406</v>
      </c>
      <c r="C402" s="393" t="s">
        <v>15137</v>
      </c>
      <c r="D402" s="394">
        <v>393.8</v>
      </c>
      <c r="E402" s="392" t="s">
        <v>15076</v>
      </c>
    </row>
    <row r="403" spans="1:5" ht="18.2" customHeight="1">
      <c r="A403" s="391">
        <v>40452</v>
      </c>
      <c r="B403" s="396" t="s">
        <v>15407</v>
      </c>
      <c r="C403" s="393" t="s">
        <v>15137</v>
      </c>
      <c r="D403" s="394">
        <v>467.35</v>
      </c>
      <c r="E403" s="392" t="s">
        <v>15076</v>
      </c>
    </row>
    <row r="404" spans="1:5" ht="18.2" customHeight="1">
      <c r="A404" s="391">
        <v>40453</v>
      </c>
      <c r="B404" s="396" t="s">
        <v>15408</v>
      </c>
      <c r="C404" s="393" t="s">
        <v>15137</v>
      </c>
      <c r="D404" s="394">
        <v>476</v>
      </c>
      <c r="E404" s="392" t="s">
        <v>15076</v>
      </c>
    </row>
    <row r="405" spans="1:5" ht="18.2" customHeight="1">
      <c r="A405" s="391">
        <v>40454</v>
      </c>
      <c r="B405" s="396" t="s">
        <v>15409</v>
      </c>
      <c r="C405" s="393" t="s">
        <v>15137</v>
      </c>
      <c r="D405" s="394">
        <v>453.96</v>
      </c>
      <c r="E405" s="392" t="s">
        <v>15076</v>
      </c>
    </row>
    <row r="406" spans="1:5" ht="18.2" customHeight="1">
      <c r="A406" s="391">
        <v>40455</v>
      </c>
      <c r="B406" s="396" t="s">
        <v>15410</v>
      </c>
      <c r="C406" s="393" t="s">
        <v>15137</v>
      </c>
      <c r="D406" s="394">
        <v>536.27</v>
      </c>
      <c r="E406" s="392" t="s">
        <v>15076</v>
      </c>
    </row>
    <row r="407" spans="1:5" ht="18.2" customHeight="1">
      <c r="A407" s="391">
        <v>40456</v>
      </c>
      <c r="B407" s="396" t="s">
        <v>15411</v>
      </c>
      <c r="C407" s="393" t="s">
        <v>15137</v>
      </c>
      <c r="D407" s="394">
        <v>571.67999999999995</v>
      </c>
      <c r="E407" s="392" t="s">
        <v>15076</v>
      </c>
    </row>
    <row r="408" spans="1:5" ht="18.2" customHeight="1">
      <c r="A408" s="391">
        <v>40457</v>
      </c>
      <c r="B408" s="396" t="s">
        <v>15412</v>
      </c>
      <c r="C408" s="393" t="s">
        <v>15137</v>
      </c>
      <c r="D408" s="394">
        <v>636.75</v>
      </c>
      <c r="E408" s="392" t="s">
        <v>15076</v>
      </c>
    </row>
    <row r="409" spans="1:5" ht="18.2" customHeight="1">
      <c r="A409" s="391">
        <v>40458</v>
      </c>
      <c r="B409" s="396" t="s">
        <v>15413</v>
      </c>
      <c r="C409" s="393" t="s">
        <v>15137</v>
      </c>
      <c r="D409" s="394">
        <v>626.29</v>
      </c>
      <c r="E409" s="392" t="s">
        <v>15076</v>
      </c>
    </row>
    <row r="410" spans="1:5" ht="18.2" customHeight="1">
      <c r="A410" s="391">
        <v>40459</v>
      </c>
      <c r="B410" s="396" t="s">
        <v>15414</v>
      </c>
      <c r="C410" s="393" t="s">
        <v>15137</v>
      </c>
      <c r="D410" s="394">
        <v>621.71</v>
      </c>
      <c r="E410" s="392" t="s">
        <v>15076</v>
      </c>
    </row>
    <row r="411" spans="1:5" ht="18.2" customHeight="1">
      <c r="A411" s="391">
        <v>40460</v>
      </c>
      <c r="B411" s="396" t="s">
        <v>15415</v>
      </c>
      <c r="C411" s="393" t="s">
        <v>15137</v>
      </c>
      <c r="D411" s="394">
        <v>696.65</v>
      </c>
      <c r="E411" s="392" t="s">
        <v>15076</v>
      </c>
    </row>
    <row r="412" spans="1:5" ht="18.2" customHeight="1">
      <c r="A412" s="391">
        <v>40461</v>
      </c>
      <c r="B412" s="396" t="s">
        <v>15416</v>
      </c>
      <c r="C412" s="393" t="s">
        <v>15137</v>
      </c>
      <c r="D412" s="394">
        <v>767.44</v>
      </c>
      <c r="E412" s="392" t="s">
        <v>15076</v>
      </c>
    </row>
    <row r="413" spans="1:5" ht="18.2" customHeight="1">
      <c r="A413" s="391">
        <v>40462</v>
      </c>
      <c r="B413" s="396" t="s">
        <v>15417</v>
      </c>
      <c r="C413" s="393" t="s">
        <v>15137</v>
      </c>
      <c r="D413" s="394">
        <v>844.68</v>
      </c>
      <c r="E413" s="392" t="s">
        <v>15076</v>
      </c>
    </row>
    <row r="414" spans="1:5" ht="18.2" customHeight="1">
      <c r="A414" s="391">
        <v>40463</v>
      </c>
      <c r="B414" s="396" t="s">
        <v>15418</v>
      </c>
      <c r="C414" s="393" t="s">
        <v>15137</v>
      </c>
      <c r="D414" s="394">
        <v>859.91</v>
      </c>
      <c r="E414" s="392" t="s">
        <v>15076</v>
      </c>
    </row>
    <row r="415" spans="1:5" ht="18.2" customHeight="1">
      <c r="A415" s="391">
        <v>40464</v>
      </c>
      <c r="B415" s="396" t="s">
        <v>15419</v>
      </c>
      <c r="C415" s="393" t="s">
        <v>15137</v>
      </c>
      <c r="D415" s="394">
        <v>838.45</v>
      </c>
      <c r="E415" s="392" t="s">
        <v>15076</v>
      </c>
    </row>
    <row r="416" spans="1:5" ht="18.2" customHeight="1">
      <c r="A416" s="391">
        <v>40465</v>
      </c>
      <c r="B416" s="396" t="s">
        <v>15420</v>
      </c>
      <c r="C416" s="393" t="s">
        <v>15137</v>
      </c>
      <c r="D416" s="394">
        <v>973.59</v>
      </c>
      <c r="E416" s="392" t="s">
        <v>15076</v>
      </c>
    </row>
    <row r="417" spans="1:5" ht="18.2" customHeight="1">
      <c r="A417" s="391">
        <v>40466</v>
      </c>
      <c r="B417" s="396" t="s">
        <v>15421</v>
      </c>
      <c r="C417" s="393" t="s">
        <v>15137</v>
      </c>
      <c r="D417" s="398">
        <v>1025.08</v>
      </c>
      <c r="E417" s="392" t="s">
        <v>15076</v>
      </c>
    </row>
    <row r="418" spans="1:5" ht="18.2" customHeight="1">
      <c r="A418" s="391">
        <v>40490</v>
      </c>
      <c r="B418" s="396" t="s">
        <v>15422</v>
      </c>
      <c r="C418" s="393" t="s">
        <v>15137</v>
      </c>
      <c r="D418" s="394">
        <v>423.87</v>
      </c>
      <c r="E418" s="392" t="s">
        <v>15076</v>
      </c>
    </row>
    <row r="419" spans="1:5" ht="18.2" customHeight="1">
      <c r="A419" s="391">
        <v>40491</v>
      </c>
      <c r="B419" s="396" t="s">
        <v>15423</v>
      </c>
      <c r="C419" s="393" t="s">
        <v>15137</v>
      </c>
      <c r="D419" s="394">
        <v>457.63</v>
      </c>
      <c r="E419" s="392" t="s">
        <v>15076</v>
      </c>
    </row>
    <row r="420" spans="1:5" ht="18.2" customHeight="1">
      <c r="A420" s="391">
        <v>40492</v>
      </c>
      <c r="B420" s="396" t="s">
        <v>15424</v>
      </c>
      <c r="C420" s="393" t="s">
        <v>15137</v>
      </c>
      <c r="D420" s="394">
        <v>450.43</v>
      </c>
      <c r="E420" s="392" t="s">
        <v>15076</v>
      </c>
    </row>
    <row r="421" spans="1:5" ht="18.2" customHeight="1">
      <c r="A421" s="391">
        <v>40493</v>
      </c>
      <c r="B421" s="396" t="s">
        <v>15425</v>
      </c>
      <c r="C421" s="393" t="s">
        <v>15137</v>
      </c>
      <c r="D421" s="394">
        <v>505.89</v>
      </c>
      <c r="E421" s="392" t="s">
        <v>15076</v>
      </c>
    </row>
    <row r="422" spans="1:5" ht="18.2" customHeight="1">
      <c r="A422" s="391">
        <v>40494</v>
      </c>
      <c r="B422" s="396" t="s">
        <v>15426</v>
      </c>
      <c r="C422" s="393" t="s">
        <v>15137</v>
      </c>
      <c r="D422" s="394">
        <v>880.87</v>
      </c>
      <c r="E422" s="392" t="s">
        <v>15076</v>
      </c>
    </row>
    <row r="423" spans="1:5" ht="18.2" customHeight="1">
      <c r="A423" s="391">
        <v>40495</v>
      </c>
      <c r="B423" s="396" t="s">
        <v>15427</v>
      </c>
      <c r="C423" s="393" t="s">
        <v>15137</v>
      </c>
      <c r="D423" s="394">
        <v>925.16</v>
      </c>
      <c r="E423" s="392" t="s">
        <v>15076</v>
      </c>
    </row>
    <row r="424" spans="1:5" ht="18.2" customHeight="1">
      <c r="A424" s="391">
        <v>40496</v>
      </c>
      <c r="B424" s="396" t="s">
        <v>15428</v>
      </c>
      <c r="C424" s="393" t="s">
        <v>15137</v>
      </c>
      <c r="D424" s="394">
        <v>910.35</v>
      </c>
      <c r="E424" s="392" t="s">
        <v>15076</v>
      </c>
    </row>
    <row r="425" spans="1:5" ht="18.2" customHeight="1">
      <c r="A425" s="391">
        <v>40497</v>
      </c>
      <c r="B425" s="396" t="s">
        <v>15429</v>
      </c>
      <c r="C425" s="393" t="s">
        <v>15137</v>
      </c>
      <c r="D425" s="398">
        <v>1015.89</v>
      </c>
      <c r="E425" s="392" t="s">
        <v>15076</v>
      </c>
    </row>
    <row r="426" spans="1:5" ht="18.2" customHeight="1">
      <c r="A426" s="391">
        <v>40498</v>
      </c>
      <c r="B426" s="396" t="s">
        <v>15430</v>
      </c>
      <c r="C426" s="393" t="s">
        <v>15137</v>
      </c>
      <c r="D426" s="398">
        <v>1236.54</v>
      </c>
      <c r="E426" s="392" t="s">
        <v>15076</v>
      </c>
    </row>
    <row r="427" spans="1:5" ht="18.2" customHeight="1">
      <c r="A427" s="391">
        <v>40499</v>
      </c>
      <c r="B427" s="396" t="s">
        <v>15431</v>
      </c>
      <c r="C427" s="393" t="s">
        <v>15137</v>
      </c>
      <c r="D427" s="398">
        <v>1262.47</v>
      </c>
      <c r="E427" s="392" t="s">
        <v>15076</v>
      </c>
    </row>
    <row r="428" spans="1:5" ht="18.2" customHeight="1">
      <c r="A428" s="391">
        <v>40500</v>
      </c>
      <c r="B428" s="396" t="s">
        <v>15432</v>
      </c>
      <c r="C428" s="393" t="s">
        <v>15137</v>
      </c>
      <c r="D428" s="398">
        <v>1196.3599999999999</v>
      </c>
      <c r="E428" s="392" t="s">
        <v>15076</v>
      </c>
    </row>
    <row r="429" spans="1:5" ht="18.2" customHeight="1">
      <c r="A429" s="391">
        <v>40501</v>
      </c>
      <c r="B429" s="396" t="s">
        <v>15433</v>
      </c>
      <c r="C429" s="393" t="s">
        <v>15137</v>
      </c>
      <c r="D429" s="398">
        <v>1443.31</v>
      </c>
      <c r="E429" s="392" t="s">
        <v>15076</v>
      </c>
    </row>
    <row r="430" spans="1:5" ht="18.2" customHeight="1">
      <c r="A430" s="391">
        <v>40502</v>
      </c>
      <c r="B430" s="396" t="s">
        <v>15434</v>
      </c>
      <c r="C430" s="393" t="s">
        <v>15137</v>
      </c>
      <c r="D430" s="398">
        <v>1549.51</v>
      </c>
      <c r="E430" s="392" t="s">
        <v>15076</v>
      </c>
    </row>
    <row r="431" spans="1:5" ht="18.2" customHeight="1">
      <c r="A431" s="391">
        <v>40503</v>
      </c>
      <c r="B431" s="396" t="s">
        <v>15435</v>
      </c>
      <c r="C431" s="393" t="s">
        <v>15137</v>
      </c>
      <c r="D431" s="398">
        <v>1744.78</v>
      </c>
      <c r="E431" s="392" t="s">
        <v>15076</v>
      </c>
    </row>
    <row r="432" spans="1:5" ht="18.2" customHeight="1">
      <c r="A432" s="391">
        <v>40504</v>
      </c>
      <c r="B432" s="396" t="s">
        <v>15436</v>
      </c>
      <c r="C432" s="393" t="s">
        <v>15137</v>
      </c>
      <c r="D432" s="398">
        <v>1713.39</v>
      </c>
      <c r="E432" s="392" t="s">
        <v>15076</v>
      </c>
    </row>
    <row r="433" spans="1:6" ht="18.2" customHeight="1">
      <c r="A433" s="391">
        <v>40505</v>
      </c>
      <c r="B433" s="396" t="s">
        <v>15437</v>
      </c>
      <c r="C433" s="393" t="s">
        <v>15137</v>
      </c>
      <c r="D433" s="398">
        <v>1699.66</v>
      </c>
      <c r="E433" s="392" t="s">
        <v>15076</v>
      </c>
    </row>
    <row r="434" spans="1:6" ht="9" customHeight="1">
      <c r="A434" s="1147" t="s">
        <v>15224</v>
      </c>
      <c r="B434" s="1147"/>
      <c r="C434" s="1147"/>
      <c r="D434" s="1147"/>
      <c r="E434" s="1147"/>
      <c r="F434" s="1147"/>
    </row>
    <row r="435" spans="1:6" ht="9" customHeight="1">
      <c r="A435" s="388" t="s">
        <v>15014</v>
      </c>
      <c r="B435" s="389" t="s">
        <v>15015</v>
      </c>
      <c r="C435" s="388" t="s">
        <v>15016</v>
      </c>
      <c r="D435" s="390" t="s">
        <v>15017</v>
      </c>
      <c r="E435" s="389" t="s">
        <v>15018</v>
      </c>
    </row>
    <row r="436" spans="1:6" ht="18.2" customHeight="1">
      <c r="A436" s="391">
        <v>40506</v>
      </c>
      <c r="B436" s="396" t="s">
        <v>15438</v>
      </c>
      <c r="C436" s="393" t="s">
        <v>15137</v>
      </c>
      <c r="D436" s="398">
        <v>1924.48</v>
      </c>
      <c r="E436" s="392" t="s">
        <v>15076</v>
      </c>
    </row>
    <row r="437" spans="1:6" ht="18.2" customHeight="1">
      <c r="A437" s="391">
        <v>40507</v>
      </c>
      <c r="B437" s="396" t="s">
        <v>15439</v>
      </c>
      <c r="C437" s="393" t="s">
        <v>15137</v>
      </c>
      <c r="D437" s="398">
        <v>2136.85</v>
      </c>
      <c r="E437" s="392" t="s">
        <v>15076</v>
      </c>
    </row>
    <row r="438" spans="1:6" ht="18.2" customHeight="1">
      <c r="A438" s="391">
        <v>40508</v>
      </c>
      <c r="B438" s="396" t="s">
        <v>15440</v>
      </c>
      <c r="C438" s="393" t="s">
        <v>15137</v>
      </c>
      <c r="D438" s="398">
        <v>2368.5300000000002</v>
      </c>
      <c r="E438" s="392" t="s">
        <v>15076</v>
      </c>
    </row>
    <row r="439" spans="1:6" ht="18.2" customHeight="1">
      <c r="A439" s="391">
        <v>40509</v>
      </c>
      <c r="B439" s="396" t="s">
        <v>15441</v>
      </c>
      <c r="C439" s="393" t="s">
        <v>15137</v>
      </c>
      <c r="D439" s="398">
        <v>2414.2199999999998</v>
      </c>
      <c r="E439" s="392" t="s">
        <v>15076</v>
      </c>
    </row>
    <row r="440" spans="1:6" ht="18.2" customHeight="1">
      <c r="A440" s="391">
        <v>40510</v>
      </c>
      <c r="B440" s="396" t="s">
        <v>15442</v>
      </c>
      <c r="C440" s="393" t="s">
        <v>15137</v>
      </c>
      <c r="D440" s="398">
        <v>2349.86</v>
      </c>
      <c r="E440" s="392" t="s">
        <v>15076</v>
      </c>
    </row>
    <row r="441" spans="1:6" ht="18.2" customHeight="1">
      <c r="A441" s="391">
        <v>40511</v>
      </c>
      <c r="B441" s="396" t="s">
        <v>15443</v>
      </c>
      <c r="C441" s="393" t="s">
        <v>15137</v>
      </c>
      <c r="D441" s="398">
        <v>2755.28</v>
      </c>
      <c r="E441" s="392" t="s">
        <v>15076</v>
      </c>
    </row>
    <row r="442" spans="1:6" ht="18.2" customHeight="1">
      <c r="A442" s="391">
        <v>40512</v>
      </c>
      <c r="B442" s="396" t="s">
        <v>15444</v>
      </c>
      <c r="C442" s="393" t="s">
        <v>15137</v>
      </c>
      <c r="D442" s="398">
        <v>2909.75</v>
      </c>
      <c r="E442" s="392" t="s">
        <v>15076</v>
      </c>
    </row>
    <row r="443" spans="1:6" ht="9" customHeight="1">
      <c r="A443" s="391">
        <v>40586</v>
      </c>
      <c r="B443" s="392" t="s">
        <v>15445</v>
      </c>
      <c r="C443" s="393" t="s">
        <v>15137</v>
      </c>
      <c r="D443" s="398">
        <v>3983.11</v>
      </c>
      <c r="E443" s="395"/>
    </row>
    <row r="444" spans="1:6" ht="9" customHeight="1">
      <c r="A444" s="391">
        <v>40592</v>
      </c>
      <c r="B444" s="392" t="s">
        <v>15446</v>
      </c>
      <c r="C444" s="393" t="s">
        <v>15137</v>
      </c>
      <c r="D444" s="398">
        <v>4157.33</v>
      </c>
      <c r="E444" s="395"/>
    </row>
    <row r="445" spans="1:6" ht="9" customHeight="1">
      <c r="A445" s="391">
        <v>40598</v>
      </c>
      <c r="B445" s="392" t="s">
        <v>15447</v>
      </c>
      <c r="C445" s="393" t="s">
        <v>15137</v>
      </c>
      <c r="D445" s="398">
        <v>5710.81</v>
      </c>
      <c r="E445" s="395"/>
    </row>
    <row r="446" spans="1:6" ht="9" customHeight="1">
      <c r="A446" s="391">
        <v>40587</v>
      </c>
      <c r="B446" s="392" t="s">
        <v>15448</v>
      </c>
      <c r="C446" s="393" t="s">
        <v>15137</v>
      </c>
      <c r="D446" s="398">
        <v>5736.07</v>
      </c>
      <c r="E446" s="395"/>
    </row>
    <row r="447" spans="1:6" ht="9" customHeight="1">
      <c r="A447" s="391">
        <v>40593</v>
      </c>
      <c r="B447" s="392" t="s">
        <v>15449</v>
      </c>
      <c r="C447" s="393" t="s">
        <v>15137</v>
      </c>
      <c r="D447" s="398">
        <v>6361.95</v>
      </c>
      <c r="E447" s="395"/>
    </row>
    <row r="448" spans="1:6" ht="9" customHeight="1">
      <c r="A448" s="391">
        <v>40588</v>
      </c>
      <c r="B448" s="392" t="s">
        <v>15450</v>
      </c>
      <c r="C448" s="393" t="s">
        <v>15137</v>
      </c>
      <c r="D448" s="398">
        <v>8169.67</v>
      </c>
      <c r="E448" s="395"/>
    </row>
    <row r="449" spans="1:5" ht="9" customHeight="1">
      <c r="A449" s="391">
        <v>40594</v>
      </c>
      <c r="B449" s="392" t="s">
        <v>15451</v>
      </c>
      <c r="C449" s="393" t="s">
        <v>15137</v>
      </c>
      <c r="D449" s="398">
        <v>9478.2000000000007</v>
      </c>
      <c r="E449" s="395"/>
    </row>
    <row r="450" spans="1:5" ht="9" customHeight="1">
      <c r="A450" s="391">
        <v>40599</v>
      </c>
      <c r="B450" s="392" t="s">
        <v>15452</v>
      </c>
      <c r="C450" s="393" t="s">
        <v>15137</v>
      </c>
      <c r="D450" s="398">
        <v>8260.58</v>
      </c>
      <c r="E450" s="395"/>
    </row>
    <row r="451" spans="1:5" ht="9" customHeight="1">
      <c r="A451" s="391">
        <v>40589</v>
      </c>
      <c r="B451" s="392" t="s">
        <v>15453</v>
      </c>
      <c r="C451" s="393" t="s">
        <v>15137</v>
      </c>
      <c r="D451" s="398">
        <v>7736.33</v>
      </c>
      <c r="E451" s="395"/>
    </row>
    <row r="452" spans="1:5" ht="9" customHeight="1">
      <c r="A452" s="391">
        <v>40595</v>
      </c>
      <c r="B452" s="392" t="s">
        <v>15454</v>
      </c>
      <c r="C452" s="393" t="s">
        <v>15137</v>
      </c>
      <c r="D452" s="398">
        <v>8596.11</v>
      </c>
      <c r="E452" s="395"/>
    </row>
    <row r="453" spans="1:5" ht="9" customHeight="1">
      <c r="A453" s="391">
        <v>40590</v>
      </c>
      <c r="B453" s="392" t="s">
        <v>15455</v>
      </c>
      <c r="C453" s="393" t="s">
        <v>15137</v>
      </c>
      <c r="D453" s="398">
        <v>9341.0300000000007</v>
      </c>
      <c r="E453" s="395"/>
    </row>
    <row r="454" spans="1:5" ht="9" customHeight="1">
      <c r="A454" s="391">
        <v>40596</v>
      </c>
      <c r="B454" s="392" t="s">
        <v>15456</v>
      </c>
      <c r="C454" s="393" t="s">
        <v>15137</v>
      </c>
      <c r="D454" s="398">
        <v>10292.42</v>
      </c>
      <c r="E454" s="395"/>
    </row>
    <row r="455" spans="1:5" ht="9" customHeight="1">
      <c r="A455" s="391">
        <v>40591</v>
      </c>
      <c r="B455" s="392" t="s">
        <v>15457</v>
      </c>
      <c r="C455" s="393" t="s">
        <v>15137</v>
      </c>
      <c r="D455" s="398">
        <v>10250.049999999999</v>
      </c>
      <c r="E455" s="395"/>
    </row>
    <row r="456" spans="1:5" ht="9" customHeight="1">
      <c r="A456" s="391">
        <v>40597</v>
      </c>
      <c r="B456" s="392" t="s">
        <v>15458</v>
      </c>
      <c r="C456" s="393" t="s">
        <v>15137</v>
      </c>
      <c r="D456" s="398">
        <v>11009.81</v>
      </c>
      <c r="E456" s="395"/>
    </row>
    <row r="457" spans="1:5" ht="9" customHeight="1">
      <c r="A457" s="391">
        <v>40573</v>
      </c>
      <c r="B457" s="392" t="s">
        <v>15459</v>
      </c>
      <c r="C457" s="393" t="s">
        <v>15137</v>
      </c>
      <c r="D457" s="398">
        <v>2420.14</v>
      </c>
      <c r="E457" s="395"/>
    </row>
    <row r="458" spans="1:5" ht="9" customHeight="1">
      <c r="A458" s="391">
        <v>40579</v>
      </c>
      <c r="B458" s="392" t="s">
        <v>15460</v>
      </c>
      <c r="C458" s="393" t="s">
        <v>15137</v>
      </c>
      <c r="D458" s="398">
        <v>2550.8000000000002</v>
      </c>
      <c r="E458" s="395"/>
    </row>
    <row r="459" spans="1:5" ht="9" customHeight="1">
      <c r="A459" s="391">
        <v>41113</v>
      </c>
      <c r="B459" s="392" t="s">
        <v>15461</v>
      </c>
      <c r="C459" s="393" t="s">
        <v>15137</v>
      </c>
      <c r="D459" s="398">
        <v>4150.0200000000004</v>
      </c>
      <c r="E459" s="395"/>
    </row>
    <row r="460" spans="1:5" ht="9" customHeight="1">
      <c r="A460" s="391">
        <v>40574</v>
      </c>
      <c r="B460" s="392" t="s">
        <v>15462</v>
      </c>
      <c r="C460" s="393" t="s">
        <v>15137</v>
      </c>
      <c r="D460" s="398">
        <v>3436.49</v>
      </c>
      <c r="E460" s="395"/>
    </row>
    <row r="461" spans="1:5" ht="9" customHeight="1">
      <c r="A461" s="391">
        <v>40580</v>
      </c>
      <c r="B461" s="392" t="s">
        <v>15463</v>
      </c>
      <c r="C461" s="393" t="s">
        <v>15137</v>
      </c>
      <c r="D461" s="398">
        <v>3845.13</v>
      </c>
      <c r="E461" s="395"/>
    </row>
    <row r="462" spans="1:5" ht="9" customHeight="1">
      <c r="A462" s="391">
        <v>40575</v>
      </c>
      <c r="B462" s="392" t="s">
        <v>15464</v>
      </c>
      <c r="C462" s="393" t="s">
        <v>15137</v>
      </c>
      <c r="D462" s="398">
        <v>4953.62</v>
      </c>
      <c r="E462" s="395"/>
    </row>
    <row r="463" spans="1:5" ht="9" customHeight="1">
      <c r="A463" s="391">
        <v>40581</v>
      </c>
      <c r="B463" s="392" t="s">
        <v>15465</v>
      </c>
      <c r="C463" s="393" t="s">
        <v>15137</v>
      </c>
      <c r="D463" s="398">
        <v>6187.21</v>
      </c>
      <c r="E463" s="395"/>
    </row>
    <row r="464" spans="1:5" ht="9" customHeight="1">
      <c r="A464" s="391">
        <v>40576</v>
      </c>
      <c r="B464" s="392" t="s">
        <v>15466</v>
      </c>
      <c r="C464" s="393" t="s">
        <v>15137</v>
      </c>
      <c r="D464" s="398">
        <v>4858.7299999999996</v>
      </c>
      <c r="E464" s="395"/>
    </row>
    <row r="465" spans="1:5" ht="9" customHeight="1">
      <c r="A465" s="391">
        <v>40582</v>
      </c>
      <c r="B465" s="392" t="s">
        <v>15467</v>
      </c>
      <c r="C465" s="393" t="s">
        <v>15137</v>
      </c>
      <c r="D465" s="398">
        <v>5320.43</v>
      </c>
      <c r="E465" s="395"/>
    </row>
    <row r="466" spans="1:5" ht="9" customHeight="1">
      <c r="A466" s="391">
        <v>40577</v>
      </c>
      <c r="B466" s="392" t="s">
        <v>15468</v>
      </c>
      <c r="C466" s="393" t="s">
        <v>15137</v>
      </c>
      <c r="D466" s="398">
        <v>6105.19</v>
      </c>
      <c r="E466" s="395"/>
    </row>
    <row r="467" spans="1:5" ht="9" customHeight="1">
      <c r="A467" s="391">
        <v>40583</v>
      </c>
      <c r="B467" s="392" t="s">
        <v>15469</v>
      </c>
      <c r="C467" s="393" t="s">
        <v>15137</v>
      </c>
      <c r="D467" s="398">
        <v>7239.42</v>
      </c>
      <c r="E467" s="395"/>
    </row>
    <row r="468" spans="1:5" ht="9" customHeight="1">
      <c r="A468" s="391">
        <v>40578</v>
      </c>
      <c r="B468" s="392" t="s">
        <v>15470</v>
      </c>
      <c r="C468" s="393" t="s">
        <v>15137</v>
      </c>
      <c r="D468" s="398">
        <v>6651.18</v>
      </c>
      <c r="E468" s="395"/>
    </row>
    <row r="469" spans="1:5" ht="9" customHeight="1">
      <c r="A469" s="391">
        <v>40584</v>
      </c>
      <c r="B469" s="392" t="s">
        <v>15471</v>
      </c>
      <c r="C469" s="393" t="s">
        <v>15137</v>
      </c>
      <c r="D469" s="398">
        <v>7567.76</v>
      </c>
      <c r="E469" s="395"/>
    </row>
    <row r="470" spans="1:5" ht="9" customHeight="1">
      <c r="A470" s="391">
        <v>40601</v>
      </c>
      <c r="B470" s="392" t="s">
        <v>15472</v>
      </c>
      <c r="C470" s="393" t="s">
        <v>15137</v>
      </c>
      <c r="D470" s="398">
        <v>5577.61</v>
      </c>
      <c r="E470" s="395"/>
    </row>
    <row r="471" spans="1:5" ht="9" customHeight="1">
      <c r="A471" s="391">
        <v>40607</v>
      </c>
      <c r="B471" s="392" t="s">
        <v>15473</v>
      </c>
      <c r="C471" s="393" t="s">
        <v>15137</v>
      </c>
      <c r="D471" s="398">
        <v>5899.92</v>
      </c>
      <c r="E471" s="395"/>
    </row>
    <row r="472" spans="1:5" ht="9" customHeight="1">
      <c r="A472" s="391">
        <v>40602</v>
      </c>
      <c r="B472" s="392" t="s">
        <v>15474</v>
      </c>
      <c r="C472" s="393" t="s">
        <v>15137</v>
      </c>
      <c r="D472" s="398">
        <v>8162.45</v>
      </c>
      <c r="E472" s="395"/>
    </row>
    <row r="473" spans="1:5" ht="9" customHeight="1">
      <c r="A473" s="391">
        <v>40608</v>
      </c>
      <c r="B473" s="392" t="s">
        <v>15475</v>
      </c>
      <c r="C473" s="393" t="s">
        <v>15137</v>
      </c>
      <c r="D473" s="398">
        <v>8686.44</v>
      </c>
      <c r="E473" s="395"/>
    </row>
    <row r="474" spans="1:5" ht="9" customHeight="1">
      <c r="A474" s="391">
        <v>40603</v>
      </c>
      <c r="B474" s="392" t="s">
        <v>15476</v>
      </c>
      <c r="C474" s="393" t="s">
        <v>15137</v>
      </c>
      <c r="D474" s="398">
        <v>11825.44</v>
      </c>
      <c r="E474" s="395"/>
    </row>
    <row r="475" spans="1:5" ht="9" customHeight="1">
      <c r="A475" s="391">
        <v>40609</v>
      </c>
      <c r="B475" s="392" t="s">
        <v>15477</v>
      </c>
      <c r="C475" s="393" t="s">
        <v>15137</v>
      </c>
      <c r="D475" s="398">
        <v>13324.09</v>
      </c>
      <c r="E475" s="395"/>
    </row>
    <row r="476" spans="1:5" ht="9" customHeight="1">
      <c r="A476" s="391">
        <v>40604</v>
      </c>
      <c r="B476" s="392" t="s">
        <v>15478</v>
      </c>
      <c r="C476" s="393" t="s">
        <v>15137</v>
      </c>
      <c r="D476" s="398">
        <v>10700.5</v>
      </c>
      <c r="E476" s="395"/>
    </row>
    <row r="477" spans="1:5" ht="9" customHeight="1">
      <c r="A477" s="391">
        <v>40610</v>
      </c>
      <c r="B477" s="392" t="s">
        <v>15479</v>
      </c>
      <c r="C477" s="393" t="s">
        <v>15137</v>
      </c>
      <c r="D477" s="398">
        <v>11925.54</v>
      </c>
      <c r="E477" s="395"/>
    </row>
    <row r="478" spans="1:5" ht="9" customHeight="1">
      <c r="A478" s="391">
        <v>40605</v>
      </c>
      <c r="B478" s="392" t="s">
        <v>15480</v>
      </c>
      <c r="C478" s="393" t="s">
        <v>15137</v>
      </c>
      <c r="D478" s="398">
        <v>13238.37</v>
      </c>
      <c r="E478" s="395"/>
    </row>
    <row r="479" spans="1:5" ht="9" customHeight="1">
      <c r="A479" s="391">
        <v>40611</v>
      </c>
      <c r="B479" s="392" t="s">
        <v>15481</v>
      </c>
      <c r="C479" s="393" t="s">
        <v>15137</v>
      </c>
      <c r="D479" s="398">
        <v>14913.69</v>
      </c>
      <c r="E479" s="395"/>
    </row>
    <row r="480" spans="1:5" ht="9" customHeight="1">
      <c r="A480" s="391">
        <v>40606</v>
      </c>
      <c r="B480" s="392" t="s">
        <v>15482</v>
      </c>
      <c r="C480" s="393" t="s">
        <v>15137</v>
      </c>
      <c r="D480" s="398">
        <v>14244.47</v>
      </c>
      <c r="E480" s="395"/>
    </row>
    <row r="481" spans="1:6" ht="9" customHeight="1">
      <c r="A481" s="391">
        <v>40612</v>
      </c>
      <c r="B481" s="392" t="s">
        <v>15483</v>
      </c>
      <c r="C481" s="393" t="s">
        <v>15137</v>
      </c>
      <c r="D481" s="398">
        <v>15870.19</v>
      </c>
      <c r="E481" s="395"/>
    </row>
    <row r="482" spans="1:6" ht="9" customHeight="1">
      <c r="A482" s="391">
        <v>40305</v>
      </c>
      <c r="B482" s="392" t="s">
        <v>15484</v>
      </c>
      <c r="C482" s="393" t="s">
        <v>15022</v>
      </c>
      <c r="D482" s="394">
        <v>12.88</v>
      </c>
      <c r="E482" s="395"/>
    </row>
    <row r="483" spans="1:6" ht="9" customHeight="1">
      <c r="A483" s="391">
        <v>40306</v>
      </c>
      <c r="B483" s="392" t="s">
        <v>15485</v>
      </c>
      <c r="C483" s="393" t="s">
        <v>15022</v>
      </c>
      <c r="D483" s="394">
        <v>25.78</v>
      </c>
      <c r="E483" s="395"/>
    </row>
    <row r="484" spans="1:6" ht="9" customHeight="1">
      <c r="A484" s="391">
        <v>40307</v>
      </c>
      <c r="B484" s="392" t="s">
        <v>15486</v>
      </c>
      <c r="C484" s="393" t="s">
        <v>15022</v>
      </c>
      <c r="D484" s="394">
        <v>125.62</v>
      </c>
      <c r="E484" s="395"/>
    </row>
    <row r="485" spans="1:6" ht="9" customHeight="1">
      <c r="A485" s="391">
        <v>41049</v>
      </c>
      <c r="B485" s="392" t="s">
        <v>15487</v>
      </c>
      <c r="C485" s="393" t="s">
        <v>15137</v>
      </c>
      <c r="D485" s="394">
        <v>18.43</v>
      </c>
      <c r="E485" s="395"/>
    </row>
    <row r="486" spans="1:6" ht="9" customHeight="1">
      <c r="A486" s="391">
        <v>40373</v>
      </c>
      <c r="B486" s="392" t="s">
        <v>15488</v>
      </c>
      <c r="C486" s="393" t="s">
        <v>15022</v>
      </c>
      <c r="D486" s="394">
        <v>238.92</v>
      </c>
      <c r="E486" s="395"/>
    </row>
    <row r="487" spans="1:6" ht="9" customHeight="1">
      <c r="A487" s="391">
        <v>40375</v>
      </c>
      <c r="B487" s="392" t="s">
        <v>15489</v>
      </c>
      <c r="C487" s="393" t="s">
        <v>15022</v>
      </c>
      <c r="D487" s="394">
        <v>155.81</v>
      </c>
      <c r="E487" s="395"/>
    </row>
    <row r="488" spans="1:6" ht="9" customHeight="1">
      <c r="A488" s="391">
        <v>40678</v>
      </c>
      <c r="B488" s="392" t="s">
        <v>15490</v>
      </c>
      <c r="C488" s="393" t="s">
        <v>15137</v>
      </c>
      <c r="D488" s="394">
        <v>346.57</v>
      </c>
      <c r="E488" s="395"/>
    </row>
    <row r="489" spans="1:6" ht="9" customHeight="1">
      <c r="A489" s="391">
        <v>40679</v>
      </c>
      <c r="B489" s="392" t="s">
        <v>15491</v>
      </c>
      <c r="C489" s="393" t="s">
        <v>15036</v>
      </c>
      <c r="D489" s="394">
        <v>677.99</v>
      </c>
      <c r="E489" s="395"/>
    </row>
    <row r="490" spans="1:6" ht="9" customHeight="1">
      <c r="A490" s="391">
        <v>40684</v>
      </c>
      <c r="B490" s="392" t="s">
        <v>15492</v>
      </c>
      <c r="C490" s="393" t="s">
        <v>15036</v>
      </c>
      <c r="D490" s="394">
        <v>729.64</v>
      </c>
      <c r="E490" s="395"/>
    </row>
    <row r="491" spans="1:6" ht="9" customHeight="1">
      <c r="A491" s="391">
        <v>40683</v>
      </c>
      <c r="B491" s="392" t="s">
        <v>15493</v>
      </c>
      <c r="C491" s="393" t="s">
        <v>15137</v>
      </c>
      <c r="D491" s="394">
        <v>361.87</v>
      </c>
      <c r="E491" s="395"/>
    </row>
    <row r="492" spans="1:6" ht="9" customHeight="1">
      <c r="A492" s="391">
        <v>40685</v>
      </c>
      <c r="B492" s="392" t="s">
        <v>15494</v>
      </c>
      <c r="C492" s="393" t="s">
        <v>15036</v>
      </c>
      <c r="D492" s="394">
        <v>648.04</v>
      </c>
      <c r="E492" s="395"/>
    </row>
    <row r="493" spans="1:6" ht="9" customHeight="1">
      <c r="A493" s="1147" t="s">
        <v>15224</v>
      </c>
      <c r="B493" s="1147"/>
      <c r="C493" s="1147"/>
      <c r="D493" s="1147"/>
      <c r="E493" s="1147"/>
      <c r="F493" s="1147"/>
    </row>
    <row r="494" spans="1:6" ht="9" customHeight="1">
      <c r="A494" s="388" t="s">
        <v>15014</v>
      </c>
      <c r="B494" s="389" t="s">
        <v>15015</v>
      </c>
      <c r="C494" s="388" t="s">
        <v>15016</v>
      </c>
      <c r="D494" s="390" t="s">
        <v>15017</v>
      </c>
      <c r="E494" s="389" t="s">
        <v>15018</v>
      </c>
    </row>
    <row r="495" spans="1:6" ht="9" customHeight="1">
      <c r="A495" s="391">
        <v>40686</v>
      </c>
      <c r="B495" s="392" t="s">
        <v>15495</v>
      </c>
      <c r="C495" s="393" t="s">
        <v>15137</v>
      </c>
      <c r="D495" s="394">
        <v>478.82</v>
      </c>
      <c r="E495" s="395"/>
    </row>
    <row r="496" spans="1:6" ht="9" customHeight="1">
      <c r="A496" s="391">
        <v>40687</v>
      </c>
      <c r="B496" s="392" t="s">
        <v>15496</v>
      </c>
      <c r="C496" s="393" t="s">
        <v>15137</v>
      </c>
      <c r="D496" s="394">
        <v>450.08</v>
      </c>
      <c r="E496" s="395"/>
    </row>
    <row r="497" spans="1:5" ht="9" customHeight="1">
      <c r="A497" s="391">
        <v>40676</v>
      </c>
      <c r="B497" s="392" t="s">
        <v>15497</v>
      </c>
      <c r="C497" s="393" t="s">
        <v>15137</v>
      </c>
      <c r="D497" s="394">
        <v>285.60000000000002</v>
      </c>
      <c r="E497" s="395"/>
    </row>
    <row r="498" spans="1:5" ht="9" customHeight="1">
      <c r="A498" s="391">
        <v>40677</v>
      </c>
      <c r="B498" s="392" t="s">
        <v>15498</v>
      </c>
      <c r="C498" s="393" t="s">
        <v>15036</v>
      </c>
      <c r="D498" s="394">
        <v>608.29999999999995</v>
      </c>
      <c r="E498" s="395"/>
    </row>
    <row r="499" spans="1:5" ht="9" customHeight="1">
      <c r="A499" s="391">
        <v>40681</v>
      </c>
      <c r="B499" s="392" t="s">
        <v>15499</v>
      </c>
      <c r="C499" s="393" t="s">
        <v>15036</v>
      </c>
      <c r="D499" s="394">
        <v>678.69</v>
      </c>
      <c r="E499" s="395"/>
    </row>
    <row r="500" spans="1:5" ht="9" customHeight="1">
      <c r="A500" s="391">
        <v>40680</v>
      </c>
      <c r="B500" s="392" t="s">
        <v>15500</v>
      </c>
      <c r="C500" s="393" t="s">
        <v>15137</v>
      </c>
      <c r="D500" s="394">
        <v>344.45</v>
      </c>
      <c r="E500" s="395"/>
    </row>
    <row r="501" spans="1:5" ht="9" customHeight="1">
      <c r="A501" s="391">
        <v>40682</v>
      </c>
      <c r="B501" s="392" t="s">
        <v>15501</v>
      </c>
      <c r="C501" s="393" t="s">
        <v>15036</v>
      </c>
      <c r="D501" s="394">
        <v>604.49</v>
      </c>
      <c r="E501" s="395"/>
    </row>
    <row r="502" spans="1:5" ht="9" customHeight="1">
      <c r="A502" s="391">
        <v>41189</v>
      </c>
      <c r="B502" s="392" t="s">
        <v>15502</v>
      </c>
      <c r="C502" s="393" t="s">
        <v>15137</v>
      </c>
      <c r="D502" s="394">
        <v>36.42</v>
      </c>
      <c r="E502" s="392" t="s">
        <v>15076</v>
      </c>
    </row>
    <row r="503" spans="1:5" ht="9" customHeight="1">
      <c r="A503" s="391">
        <v>40728</v>
      </c>
      <c r="B503" s="392" t="s">
        <v>15503</v>
      </c>
      <c r="C503" s="393" t="s">
        <v>15036</v>
      </c>
      <c r="D503" s="394">
        <v>327.47000000000003</v>
      </c>
      <c r="E503" s="392" t="s">
        <v>15076</v>
      </c>
    </row>
    <row r="504" spans="1:5" ht="9" customHeight="1">
      <c r="A504" s="391">
        <v>40732</v>
      </c>
      <c r="B504" s="392" t="s">
        <v>15504</v>
      </c>
      <c r="C504" s="393" t="s">
        <v>15036</v>
      </c>
      <c r="D504" s="394">
        <v>587.29999999999995</v>
      </c>
      <c r="E504" s="392" t="s">
        <v>15076</v>
      </c>
    </row>
    <row r="505" spans="1:5" ht="9" customHeight="1">
      <c r="A505" s="391">
        <v>40733</v>
      </c>
      <c r="B505" s="392" t="s">
        <v>15505</v>
      </c>
      <c r="C505" s="393" t="s">
        <v>15036</v>
      </c>
      <c r="D505" s="398">
        <v>1436.54</v>
      </c>
      <c r="E505" s="392" t="s">
        <v>15076</v>
      </c>
    </row>
    <row r="506" spans="1:5" ht="9" customHeight="1">
      <c r="A506" s="391">
        <v>40734</v>
      </c>
      <c r="B506" s="392" t="s">
        <v>15506</v>
      </c>
      <c r="C506" s="393" t="s">
        <v>15036</v>
      </c>
      <c r="D506" s="398">
        <v>2246.21</v>
      </c>
      <c r="E506" s="392" t="s">
        <v>15076</v>
      </c>
    </row>
    <row r="507" spans="1:5" ht="9" customHeight="1">
      <c r="A507" s="391">
        <v>40735</v>
      </c>
      <c r="B507" s="392" t="s">
        <v>15507</v>
      </c>
      <c r="C507" s="393" t="s">
        <v>15036</v>
      </c>
      <c r="D507" s="398">
        <v>3241.98</v>
      </c>
      <c r="E507" s="392" t="s">
        <v>15076</v>
      </c>
    </row>
    <row r="508" spans="1:5" ht="9" customHeight="1">
      <c r="A508" s="391">
        <v>40736</v>
      </c>
      <c r="B508" s="392" t="s">
        <v>15508</v>
      </c>
      <c r="C508" s="393" t="s">
        <v>15036</v>
      </c>
      <c r="D508" s="398">
        <v>4358.18</v>
      </c>
      <c r="E508" s="392" t="s">
        <v>15076</v>
      </c>
    </row>
    <row r="509" spans="1:5" ht="9" customHeight="1">
      <c r="A509" s="391">
        <v>40737</v>
      </c>
      <c r="B509" s="392" t="s">
        <v>15509</v>
      </c>
      <c r="C509" s="393" t="s">
        <v>15036</v>
      </c>
      <c r="D509" s="398">
        <v>6912.14</v>
      </c>
      <c r="E509" s="392" t="s">
        <v>15076</v>
      </c>
    </row>
    <row r="510" spans="1:5" ht="9" customHeight="1">
      <c r="A510" s="391">
        <v>40738</v>
      </c>
      <c r="B510" s="392" t="s">
        <v>15510</v>
      </c>
      <c r="C510" s="393" t="s">
        <v>15036</v>
      </c>
      <c r="D510" s="398">
        <v>4429.7</v>
      </c>
      <c r="E510" s="392" t="s">
        <v>15076</v>
      </c>
    </row>
    <row r="511" spans="1:5" ht="9" customHeight="1">
      <c r="A511" s="391">
        <v>40739</v>
      </c>
      <c r="B511" s="392" t="s">
        <v>15511</v>
      </c>
      <c r="C511" s="393" t="s">
        <v>15036</v>
      </c>
      <c r="D511" s="398">
        <v>5958.33</v>
      </c>
      <c r="E511" s="392" t="s">
        <v>15076</v>
      </c>
    </row>
    <row r="512" spans="1:5" ht="9" customHeight="1">
      <c r="A512" s="391">
        <v>40740</v>
      </c>
      <c r="B512" s="392" t="s">
        <v>15512</v>
      </c>
      <c r="C512" s="393" t="s">
        <v>15036</v>
      </c>
      <c r="D512" s="398">
        <v>9225.7000000000007</v>
      </c>
      <c r="E512" s="392" t="s">
        <v>15076</v>
      </c>
    </row>
    <row r="513" spans="1:5" ht="9" customHeight="1">
      <c r="A513" s="391">
        <v>40741</v>
      </c>
      <c r="B513" s="392" t="s">
        <v>15513</v>
      </c>
      <c r="C513" s="393" t="s">
        <v>15036</v>
      </c>
      <c r="D513" s="398">
        <v>5624.36</v>
      </c>
      <c r="E513" s="392" t="s">
        <v>15076</v>
      </c>
    </row>
    <row r="514" spans="1:5" ht="9" customHeight="1">
      <c r="A514" s="391">
        <v>40742</v>
      </c>
      <c r="B514" s="392" t="s">
        <v>15514</v>
      </c>
      <c r="C514" s="393" t="s">
        <v>15036</v>
      </c>
      <c r="D514" s="398">
        <v>11537.39</v>
      </c>
      <c r="E514" s="392" t="s">
        <v>15076</v>
      </c>
    </row>
    <row r="515" spans="1:5" ht="9" customHeight="1">
      <c r="A515" s="391">
        <v>40729</v>
      </c>
      <c r="B515" s="392" t="s">
        <v>15515</v>
      </c>
      <c r="C515" s="393" t="s">
        <v>15036</v>
      </c>
      <c r="D515" s="394">
        <v>275.33</v>
      </c>
      <c r="E515" s="392" t="s">
        <v>15076</v>
      </c>
    </row>
    <row r="516" spans="1:5" ht="9" customHeight="1">
      <c r="A516" s="391">
        <v>40730</v>
      </c>
      <c r="B516" s="392" t="s">
        <v>15516</v>
      </c>
      <c r="C516" s="393" t="s">
        <v>15036</v>
      </c>
      <c r="D516" s="394">
        <v>327.47000000000003</v>
      </c>
      <c r="E516" s="392" t="s">
        <v>15076</v>
      </c>
    </row>
    <row r="517" spans="1:5" ht="9" customHeight="1">
      <c r="A517" s="391">
        <v>40731</v>
      </c>
      <c r="B517" s="392" t="s">
        <v>15517</v>
      </c>
      <c r="C517" s="393" t="s">
        <v>15036</v>
      </c>
      <c r="D517" s="394">
        <v>390.48</v>
      </c>
      <c r="E517" s="392" t="s">
        <v>15076</v>
      </c>
    </row>
    <row r="518" spans="1:5" ht="18.2" customHeight="1">
      <c r="A518" s="391">
        <v>40650</v>
      </c>
      <c r="B518" s="396" t="s">
        <v>15518</v>
      </c>
      <c r="C518" s="393" t="s">
        <v>15137</v>
      </c>
      <c r="D518" s="394">
        <v>52.18</v>
      </c>
      <c r="E518" s="392" t="s">
        <v>15076</v>
      </c>
    </row>
    <row r="519" spans="1:5" ht="9" customHeight="1">
      <c r="A519" s="391">
        <v>40637</v>
      </c>
      <c r="B519" s="392" t="s">
        <v>15519</v>
      </c>
      <c r="C519" s="393" t="s">
        <v>15137</v>
      </c>
      <c r="D519" s="394">
        <v>28.57</v>
      </c>
      <c r="E519" s="395"/>
    </row>
    <row r="520" spans="1:5" ht="9" customHeight="1">
      <c r="A520" s="391">
        <v>40636</v>
      </c>
      <c r="B520" s="392" t="s">
        <v>15520</v>
      </c>
      <c r="C520" s="393" t="s">
        <v>15137</v>
      </c>
      <c r="D520" s="394">
        <v>21.32</v>
      </c>
      <c r="E520" s="395"/>
    </row>
    <row r="521" spans="1:5" ht="18.2" customHeight="1">
      <c r="A521" s="391">
        <v>40712</v>
      </c>
      <c r="B521" s="396" t="s">
        <v>15521</v>
      </c>
      <c r="C521" s="393" t="s">
        <v>15137</v>
      </c>
      <c r="D521" s="394">
        <v>85.1</v>
      </c>
      <c r="E521" s="392" t="s">
        <v>15076</v>
      </c>
    </row>
    <row r="522" spans="1:5" ht="18.2" customHeight="1">
      <c r="A522" s="391">
        <v>40713</v>
      </c>
      <c r="B522" s="396" t="s">
        <v>15522</v>
      </c>
      <c r="C522" s="393" t="s">
        <v>15137</v>
      </c>
      <c r="D522" s="394">
        <v>112.37</v>
      </c>
      <c r="E522" s="392" t="s">
        <v>15076</v>
      </c>
    </row>
    <row r="523" spans="1:5" ht="18.2" customHeight="1">
      <c r="A523" s="391">
        <v>41262</v>
      </c>
      <c r="B523" s="396" t="s">
        <v>15523</v>
      </c>
      <c r="C523" s="393" t="s">
        <v>15137</v>
      </c>
      <c r="D523" s="394">
        <v>85.86</v>
      </c>
      <c r="E523" s="397"/>
    </row>
    <row r="524" spans="1:5" ht="9" customHeight="1">
      <c r="A524" s="391">
        <v>41259</v>
      </c>
      <c r="B524" s="392" t="s">
        <v>15524</v>
      </c>
      <c r="C524" s="393" t="s">
        <v>15137</v>
      </c>
      <c r="D524" s="394">
        <v>19.45</v>
      </c>
      <c r="E524" s="395"/>
    </row>
    <row r="525" spans="1:5" ht="18.2" customHeight="1">
      <c r="A525" s="391">
        <v>40640</v>
      </c>
      <c r="B525" s="396" t="s">
        <v>15525</v>
      </c>
      <c r="C525" s="393" t="s">
        <v>15137</v>
      </c>
      <c r="D525" s="394">
        <v>97.42</v>
      </c>
      <c r="E525" s="392" t="s">
        <v>15076</v>
      </c>
    </row>
    <row r="526" spans="1:5" ht="18.2" customHeight="1">
      <c r="A526" s="391">
        <v>40642</v>
      </c>
      <c r="B526" s="396" t="s">
        <v>15526</v>
      </c>
      <c r="C526" s="393" t="s">
        <v>15137</v>
      </c>
      <c r="D526" s="394">
        <v>98.38</v>
      </c>
      <c r="E526" s="392" t="s">
        <v>15076</v>
      </c>
    </row>
    <row r="527" spans="1:5" ht="18.2" customHeight="1">
      <c r="A527" s="391">
        <v>40643</v>
      </c>
      <c r="B527" s="396" t="s">
        <v>15527</v>
      </c>
      <c r="C527" s="393" t="s">
        <v>15137</v>
      </c>
      <c r="D527" s="394">
        <v>105.71</v>
      </c>
      <c r="E527" s="392" t="s">
        <v>15076</v>
      </c>
    </row>
    <row r="528" spans="1:5" ht="18.2" customHeight="1">
      <c r="A528" s="391">
        <v>40641</v>
      </c>
      <c r="B528" s="396" t="s">
        <v>15528</v>
      </c>
      <c r="C528" s="393" t="s">
        <v>15137</v>
      </c>
      <c r="D528" s="394">
        <v>92.24</v>
      </c>
      <c r="E528" s="392" t="s">
        <v>15076</v>
      </c>
    </row>
    <row r="529" spans="1:6" ht="18.2" customHeight="1">
      <c r="A529" s="391">
        <v>40648</v>
      </c>
      <c r="B529" s="396" t="s">
        <v>15529</v>
      </c>
      <c r="C529" s="393" t="s">
        <v>15137</v>
      </c>
      <c r="D529" s="394">
        <v>120.49</v>
      </c>
      <c r="E529" s="392" t="s">
        <v>15076</v>
      </c>
    </row>
    <row r="530" spans="1:6" ht="18.2" customHeight="1">
      <c r="A530" s="391">
        <v>40649</v>
      </c>
      <c r="B530" s="396" t="s">
        <v>15530</v>
      </c>
      <c r="C530" s="393" t="s">
        <v>15137</v>
      </c>
      <c r="D530" s="394">
        <v>97.49</v>
      </c>
      <c r="E530" s="392" t="s">
        <v>15076</v>
      </c>
    </row>
    <row r="531" spans="1:6" ht="18.2" customHeight="1">
      <c r="A531" s="391">
        <v>40645</v>
      </c>
      <c r="B531" s="396" t="s">
        <v>15531</v>
      </c>
      <c r="C531" s="393" t="s">
        <v>15137</v>
      </c>
      <c r="D531" s="394">
        <v>216.08</v>
      </c>
      <c r="E531" s="392" t="s">
        <v>15076</v>
      </c>
    </row>
    <row r="532" spans="1:6" ht="18.2" customHeight="1">
      <c r="A532" s="391">
        <v>40644</v>
      </c>
      <c r="B532" s="396" t="s">
        <v>15532</v>
      </c>
      <c r="C532" s="393" t="s">
        <v>15137</v>
      </c>
      <c r="D532" s="394">
        <v>130.65</v>
      </c>
      <c r="E532" s="392" t="s">
        <v>15076</v>
      </c>
    </row>
    <row r="533" spans="1:6" ht="18.2" customHeight="1">
      <c r="A533" s="391">
        <v>40646</v>
      </c>
      <c r="B533" s="396" t="s">
        <v>15533</v>
      </c>
      <c r="C533" s="393" t="s">
        <v>15137</v>
      </c>
      <c r="D533" s="394">
        <v>118.19</v>
      </c>
      <c r="E533" s="392" t="s">
        <v>15076</v>
      </c>
    </row>
    <row r="534" spans="1:6" ht="18.2" customHeight="1">
      <c r="A534" s="391">
        <v>40647</v>
      </c>
      <c r="B534" s="396" t="s">
        <v>15534</v>
      </c>
      <c r="C534" s="393" t="s">
        <v>15137</v>
      </c>
      <c r="D534" s="394">
        <v>113.16</v>
      </c>
      <c r="E534" s="392" t="s">
        <v>15076</v>
      </c>
    </row>
    <row r="535" spans="1:6" ht="18.2" customHeight="1">
      <c r="A535" s="391">
        <v>40704</v>
      </c>
      <c r="B535" s="396" t="s">
        <v>15535</v>
      </c>
      <c r="C535" s="393" t="s">
        <v>15137</v>
      </c>
      <c r="D535" s="394">
        <v>85.56</v>
      </c>
      <c r="E535" s="392" t="s">
        <v>15076</v>
      </c>
    </row>
    <row r="536" spans="1:6" ht="18.2" customHeight="1">
      <c r="A536" s="391">
        <v>41107</v>
      </c>
      <c r="B536" s="396" t="s">
        <v>15536</v>
      </c>
      <c r="C536" s="393" t="s">
        <v>15137</v>
      </c>
      <c r="D536" s="394">
        <v>119</v>
      </c>
      <c r="E536" s="392" t="s">
        <v>15076</v>
      </c>
    </row>
    <row r="537" spans="1:6" ht="18.2" customHeight="1">
      <c r="A537" s="391">
        <v>40638</v>
      </c>
      <c r="B537" s="396" t="s">
        <v>15537</v>
      </c>
      <c r="C537" s="393" t="s">
        <v>15137</v>
      </c>
      <c r="D537" s="394">
        <v>455.67</v>
      </c>
      <c r="E537" s="397"/>
    </row>
    <row r="538" spans="1:6" ht="18.2" customHeight="1">
      <c r="A538" s="391">
        <v>41188</v>
      </c>
      <c r="B538" s="396" t="s">
        <v>15538</v>
      </c>
      <c r="C538" s="393" t="s">
        <v>15137</v>
      </c>
      <c r="D538" s="394">
        <v>728.67</v>
      </c>
      <c r="E538" s="397"/>
    </row>
    <row r="539" spans="1:6" ht="18.2" customHeight="1">
      <c r="A539" s="391">
        <v>41187</v>
      </c>
      <c r="B539" s="396" t="s">
        <v>15539</v>
      </c>
      <c r="C539" s="393" t="s">
        <v>15137</v>
      </c>
      <c r="D539" s="394">
        <v>963.38</v>
      </c>
      <c r="E539" s="397"/>
    </row>
    <row r="540" spans="1:6" ht="18.2" customHeight="1">
      <c r="A540" s="391">
        <v>40705</v>
      </c>
      <c r="B540" s="396" t="s">
        <v>15540</v>
      </c>
      <c r="C540" s="393" t="s">
        <v>15137</v>
      </c>
      <c r="D540" s="394">
        <v>69.36</v>
      </c>
      <c r="E540" s="392" t="s">
        <v>15076</v>
      </c>
    </row>
    <row r="541" spans="1:6" ht="9" customHeight="1">
      <c r="A541" s="391">
        <v>40639</v>
      </c>
      <c r="B541" s="392" t="s">
        <v>15541</v>
      </c>
      <c r="C541" s="393" t="s">
        <v>15137</v>
      </c>
      <c r="D541" s="394">
        <v>460.23</v>
      </c>
      <c r="E541" s="395"/>
    </row>
    <row r="542" spans="1:6" ht="9" customHeight="1">
      <c r="A542" s="1147" t="s">
        <v>15224</v>
      </c>
      <c r="B542" s="1147"/>
      <c r="C542" s="1147"/>
      <c r="D542" s="1147"/>
      <c r="E542" s="1147"/>
      <c r="F542" s="1147"/>
    </row>
    <row r="543" spans="1:6" ht="9" customHeight="1">
      <c r="A543" s="388" t="s">
        <v>15014</v>
      </c>
      <c r="B543" s="389" t="s">
        <v>15015</v>
      </c>
      <c r="C543" s="388" t="s">
        <v>15016</v>
      </c>
      <c r="D543" s="390" t="s">
        <v>15017</v>
      </c>
      <c r="E543" s="389" t="s">
        <v>15018</v>
      </c>
    </row>
    <row r="544" spans="1:6" ht="18.2" customHeight="1">
      <c r="A544" s="391">
        <v>41227</v>
      </c>
      <c r="B544" s="396" t="s">
        <v>15542</v>
      </c>
      <c r="C544" s="393" t="s">
        <v>15137</v>
      </c>
      <c r="D544" s="394">
        <v>127.1</v>
      </c>
      <c r="E544" s="397"/>
    </row>
    <row r="545" spans="1:5" ht="9" customHeight="1">
      <c r="A545" s="391">
        <v>40951</v>
      </c>
      <c r="B545" s="392" t="s">
        <v>15543</v>
      </c>
      <c r="C545" s="393" t="s">
        <v>15137</v>
      </c>
      <c r="D545" s="394">
        <v>23.11</v>
      </c>
      <c r="E545" s="395"/>
    </row>
    <row r="546" spans="1:5" ht="9" customHeight="1">
      <c r="A546" s="391">
        <v>41121</v>
      </c>
      <c r="B546" s="392" t="s">
        <v>15544</v>
      </c>
      <c r="C546" s="393" t="s">
        <v>15137</v>
      </c>
      <c r="D546" s="394">
        <v>22.98</v>
      </c>
      <c r="E546" s="395"/>
    </row>
    <row r="547" spans="1:5" ht="9" customHeight="1">
      <c r="A547" s="391">
        <v>41120</v>
      </c>
      <c r="B547" s="392" t="s">
        <v>15545</v>
      </c>
      <c r="C547" s="393" t="s">
        <v>15137</v>
      </c>
      <c r="D547" s="394">
        <v>15.41</v>
      </c>
      <c r="E547" s="395"/>
    </row>
    <row r="548" spans="1:5" ht="9" customHeight="1">
      <c r="A548" s="391">
        <v>41128</v>
      </c>
      <c r="B548" s="392" t="s">
        <v>15546</v>
      </c>
      <c r="C548" s="393" t="s">
        <v>15137</v>
      </c>
      <c r="D548" s="394">
        <v>7.1</v>
      </c>
      <c r="E548" s="395"/>
    </row>
    <row r="549" spans="1:5" ht="9" customHeight="1">
      <c r="A549" s="391">
        <v>41129</v>
      </c>
      <c r="B549" s="392" t="s">
        <v>15547</v>
      </c>
      <c r="C549" s="393" t="s">
        <v>15137</v>
      </c>
      <c r="D549" s="394">
        <v>8.07</v>
      </c>
      <c r="E549" s="395"/>
    </row>
    <row r="550" spans="1:5" ht="9" customHeight="1">
      <c r="A550" s="391">
        <v>41131</v>
      </c>
      <c r="B550" s="392" t="s">
        <v>15548</v>
      </c>
      <c r="C550" s="393" t="s">
        <v>15137</v>
      </c>
      <c r="D550" s="394">
        <v>9.57</v>
      </c>
      <c r="E550" s="395"/>
    </row>
    <row r="551" spans="1:5" ht="9" customHeight="1">
      <c r="A551" s="391">
        <v>41130</v>
      </c>
      <c r="B551" s="392" t="s">
        <v>15549</v>
      </c>
      <c r="C551" s="393" t="s">
        <v>15137</v>
      </c>
      <c r="D551" s="394">
        <v>17.46</v>
      </c>
      <c r="E551" s="395"/>
    </row>
    <row r="552" spans="1:5" ht="18.2" customHeight="1">
      <c r="A552" s="391">
        <v>40997</v>
      </c>
      <c r="B552" s="396" t="s">
        <v>15550</v>
      </c>
      <c r="C552" s="393" t="s">
        <v>15022</v>
      </c>
      <c r="D552" s="394">
        <v>99.49</v>
      </c>
      <c r="E552" s="397"/>
    </row>
    <row r="553" spans="1:5" ht="9" customHeight="1">
      <c r="A553" s="391">
        <v>40724</v>
      </c>
      <c r="B553" s="392" t="s">
        <v>15551</v>
      </c>
      <c r="C553" s="393" t="s">
        <v>15022</v>
      </c>
      <c r="D553" s="394">
        <v>139.85</v>
      </c>
      <c r="E553" s="395"/>
    </row>
    <row r="554" spans="1:5" ht="18.2" customHeight="1">
      <c r="A554" s="391">
        <v>40722</v>
      </c>
      <c r="B554" s="396" t="s">
        <v>15552</v>
      </c>
      <c r="C554" s="393" t="s">
        <v>15022</v>
      </c>
      <c r="D554" s="394">
        <v>10.81</v>
      </c>
      <c r="E554" s="397"/>
    </row>
    <row r="555" spans="1:5" ht="9" customHeight="1">
      <c r="A555" s="391">
        <v>40998</v>
      </c>
      <c r="B555" s="392" t="s">
        <v>15553</v>
      </c>
      <c r="C555" s="393" t="s">
        <v>15022</v>
      </c>
      <c r="D555" s="394">
        <v>10.26</v>
      </c>
      <c r="E555" s="395"/>
    </row>
    <row r="556" spans="1:5" ht="9" customHeight="1">
      <c r="A556" s="391">
        <v>40723</v>
      </c>
      <c r="B556" s="392" t="s">
        <v>15554</v>
      </c>
      <c r="C556" s="393" t="s">
        <v>15022</v>
      </c>
      <c r="D556" s="394">
        <v>72.03</v>
      </c>
      <c r="E556" s="395"/>
    </row>
    <row r="557" spans="1:5" ht="9" customHeight="1">
      <c r="A557" s="391">
        <v>40335</v>
      </c>
      <c r="B557" s="392" t="s">
        <v>15555</v>
      </c>
      <c r="C557" s="393" t="s">
        <v>15020</v>
      </c>
      <c r="D557" s="394">
        <v>552.61</v>
      </c>
      <c r="E557" s="392" t="s">
        <v>15076</v>
      </c>
    </row>
    <row r="558" spans="1:5" ht="9" customHeight="1">
      <c r="A558" s="391">
        <v>40334</v>
      </c>
      <c r="B558" s="392" t="s">
        <v>15556</v>
      </c>
      <c r="C558" s="393" t="s">
        <v>15020</v>
      </c>
      <c r="D558" s="394">
        <v>776.58</v>
      </c>
      <c r="E558" s="392" t="s">
        <v>15076</v>
      </c>
    </row>
    <row r="559" spans="1:5" ht="18.2" customHeight="1">
      <c r="A559" s="391">
        <v>40333</v>
      </c>
      <c r="B559" s="396" t="s">
        <v>15557</v>
      </c>
      <c r="C559" s="393" t="s">
        <v>15020</v>
      </c>
      <c r="D559" s="394">
        <v>276.3</v>
      </c>
      <c r="E559" s="392" t="s">
        <v>15076</v>
      </c>
    </row>
    <row r="560" spans="1:5" ht="18.2" customHeight="1">
      <c r="A560" s="391">
        <v>40332</v>
      </c>
      <c r="B560" s="396" t="s">
        <v>15558</v>
      </c>
      <c r="C560" s="393" t="s">
        <v>15020</v>
      </c>
      <c r="D560" s="394">
        <v>388.29</v>
      </c>
      <c r="E560" s="392" t="s">
        <v>15076</v>
      </c>
    </row>
    <row r="561" spans="1:5" ht="9" customHeight="1">
      <c r="A561" s="391">
        <v>40675</v>
      </c>
      <c r="B561" s="392" t="s">
        <v>15559</v>
      </c>
      <c r="C561" s="393" t="s">
        <v>15036</v>
      </c>
      <c r="D561" s="394">
        <v>198.98</v>
      </c>
      <c r="E561" s="395"/>
    </row>
    <row r="562" spans="1:5" ht="9" customHeight="1">
      <c r="A562" s="391">
        <v>40673</v>
      </c>
      <c r="B562" s="392" t="s">
        <v>15560</v>
      </c>
      <c r="C562" s="393" t="s">
        <v>15036</v>
      </c>
      <c r="D562" s="394">
        <v>69.27</v>
      </c>
      <c r="E562" s="395"/>
    </row>
    <row r="563" spans="1:5" ht="9" customHeight="1">
      <c r="A563" s="391">
        <v>40674</v>
      </c>
      <c r="B563" s="392" t="s">
        <v>15561</v>
      </c>
      <c r="C563" s="393" t="s">
        <v>15036</v>
      </c>
      <c r="D563" s="394">
        <v>74.2</v>
      </c>
      <c r="E563" s="395"/>
    </row>
    <row r="564" spans="1:5" ht="9" customHeight="1">
      <c r="A564" s="391">
        <v>41037</v>
      </c>
      <c r="B564" s="392" t="s">
        <v>15562</v>
      </c>
      <c r="C564" s="393" t="s">
        <v>15137</v>
      </c>
      <c r="D564" s="394">
        <v>64.319999999999993</v>
      </c>
      <c r="E564" s="395"/>
    </row>
    <row r="565" spans="1:5" ht="9" customHeight="1">
      <c r="A565" s="391">
        <v>40258</v>
      </c>
      <c r="B565" s="392" t="s">
        <v>15563</v>
      </c>
      <c r="C565" s="393" t="s">
        <v>15022</v>
      </c>
      <c r="D565" s="394">
        <v>58.37</v>
      </c>
      <c r="E565" s="395"/>
    </row>
    <row r="566" spans="1:5" ht="9" customHeight="1">
      <c r="A566" s="391">
        <v>40261</v>
      </c>
      <c r="B566" s="392" t="s">
        <v>15564</v>
      </c>
      <c r="C566" s="393" t="s">
        <v>15022</v>
      </c>
      <c r="D566" s="394">
        <v>66.61</v>
      </c>
      <c r="E566" s="395"/>
    </row>
    <row r="567" spans="1:5" ht="9" customHeight="1">
      <c r="A567" s="391">
        <v>40259</v>
      </c>
      <c r="B567" s="392" t="s">
        <v>15565</v>
      </c>
      <c r="C567" s="393" t="s">
        <v>15022</v>
      </c>
      <c r="D567" s="394">
        <v>86.03</v>
      </c>
      <c r="E567" s="395"/>
    </row>
    <row r="568" spans="1:5" ht="9" customHeight="1">
      <c r="A568" s="391">
        <v>40262</v>
      </c>
      <c r="B568" s="392" t="s">
        <v>15566</v>
      </c>
      <c r="C568" s="393" t="s">
        <v>15022</v>
      </c>
      <c r="D568" s="394">
        <v>94.27</v>
      </c>
      <c r="E568" s="395"/>
    </row>
    <row r="569" spans="1:5" ht="9" customHeight="1">
      <c r="A569" s="391">
        <v>40260</v>
      </c>
      <c r="B569" s="392" t="s">
        <v>15567</v>
      </c>
      <c r="C569" s="393" t="s">
        <v>15022</v>
      </c>
      <c r="D569" s="394">
        <v>127.51</v>
      </c>
      <c r="E569" s="395"/>
    </row>
    <row r="570" spans="1:5" ht="9" customHeight="1">
      <c r="A570" s="391">
        <v>40263</v>
      </c>
      <c r="B570" s="392" t="s">
        <v>15568</v>
      </c>
      <c r="C570" s="393" t="s">
        <v>15022</v>
      </c>
      <c r="D570" s="394">
        <v>135.76</v>
      </c>
      <c r="E570" s="395"/>
    </row>
    <row r="571" spans="1:5" ht="9" customHeight="1">
      <c r="A571" s="391">
        <v>40267</v>
      </c>
      <c r="B571" s="392" t="s">
        <v>15569</v>
      </c>
      <c r="C571" s="393" t="s">
        <v>15022</v>
      </c>
      <c r="D571" s="394">
        <v>139.81</v>
      </c>
      <c r="E571" s="395"/>
    </row>
    <row r="572" spans="1:5" ht="9" customHeight="1">
      <c r="A572" s="391">
        <v>40264</v>
      </c>
      <c r="B572" s="392" t="s">
        <v>15570</v>
      </c>
      <c r="C572" s="393" t="s">
        <v>15022</v>
      </c>
      <c r="D572" s="394">
        <v>131.57</v>
      </c>
      <c r="E572" s="395"/>
    </row>
    <row r="573" spans="1:5" ht="9" customHeight="1">
      <c r="A573" s="391">
        <v>40268</v>
      </c>
      <c r="B573" s="392" t="s">
        <v>15571</v>
      </c>
      <c r="C573" s="393" t="s">
        <v>15022</v>
      </c>
      <c r="D573" s="394">
        <v>171.98</v>
      </c>
      <c r="E573" s="395"/>
    </row>
    <row r="574" spans="1:5" ht="9" customHeight="1">
      <c r="A574" s="391">
        <v>40265</v>
      </c>
      <c r="B574" s="392" t="s">
        <v>15572</v>
      </c>
      <c r="C574" s="393" t="s">
        <v>15022</v>
      </c>
      <c r="D574" s="394">
        <v>163.72999999999999</v>
      </c>
      <c r="E574" s="395"/>
    </row>
    <row r="575" spans="1:5" ht="9" customHeight="1">
      <c r="A575" s="391">
        <v>40269</v>
      </c>
      <c r="B575" s="392" t="s">
        <v>15573</v>
      </c>
      <c r="C575" s="393" t="s">
        <v>15022</v>
      </c>
      <c r="D575" s="394">
        <v>299.05</v>
      </c>
      <c r="E575" s="395"/>
    </row>
    <row r="576" spans="1:5" ht="9" customHeight="1">
      <c r="A576" s="391">
        <v>40266</v>
      </c>
      <c r="B576" s="392" t="s">
        <v>15574</v>
      </c>
      <c r="C576" s="393" t="s">
        <v>15022</v>
      </c>
      <c r="D576" s="394">
        <v>290.81</v>
      </c>
      <c r="E576" s="395"/>
    </row>
    <row r="577" spans="1:5" ht="9" customHeight="1">
      <c r="A577" s="391">
        <v>40276</v>
      </c>
      <c r="B577" s="392" t="s">
        <v>15575</v>
      </c>
      <c r="C577" s="393" t="s">
        <v>15022</v>
      </c>
      <c r="D577" s="394">
        <v>245.86</v>
      </c>
      <c r="E577" s="395"/>
    </row>
    <row r="578" spans="1:5" ht="9" customHeight="1">
      <c r="A578" s="391">
        <v>40256</v>
      </c>
      <c r="B578" s="392" t="s">
        <v>15576</v>
      </c>
      <c r="C578" s="393" t="s">
        <v>15022</v>
      </c>
      <c r="D578" s="394">
        <v>86.03</v>
      </c>
      <c r="E578" s="395"/>
    </row>
    <row r="579" spans="1:5" ht="9" customHeight="1">
      <c r="A579" s="391">
        <v>40257</v>
      </c>
      <c r="B579" s="392" t="s">
        <v>15577</v>
      </c>
      <c r="C579" s="393" t="s">
        <v>15022</v>
      </c>
      <c r="D579" s="394">
        <v>195.83</v>
      </c>
      <c r="E579" s="395"/>
    </row>
    <row r="580" spans="1:5" ht="18.2" customHeight="1">
      <c r="A580" s="391">
        <v>41192</v>
      </c>
      <c r="B580" s="396" t="s">
        <v>15578</v>
      </c>
      <c r="C580" s="393" t="s">
        <v>15022</v>
      </c>
      <c r="D580" s="394">
        <v>217.71</v>
      </c>
      <c r="E580" s="392" t="s">
        <v>15076</v>
      </c>
    </row>
    <row r="581" spans="1:5" ht="18.2" customHeight="1">
      <c r="A581" s="391">
        <v>41198</v>
      </c>
      <c r="B581" s="396" t="s">
        <v>15579</v>
      </c>
      <c r="C581" s="393" t="s">
        <v>15022</v>
      </c>
      <c r="D581" s="394">
        <v>219.78</v>
      </c>
      <c r="E581" s="392" t="s">
        <v>15076</v>
      </c>
    </row>
    <row r="582" spans="1:5" ht="9" customHeight="1">
      <c r="A582" s="391">
        <v>40282</v>
      </c>
      <c r="B582" s="392" t="s">
        <v>15580</v>
      </c>
      <c r="C582" s="393" t="s">
        <v>15022</v>
      </c>
      <c r="D582" s="394">
        <v>11.71</v>
      </c>
      <c r="E582" s="395"/>
    </row>
    <row r="583" spans="1:5" ht="9" customHeight="1">
      <c r="A583" s="391">
        <v>40285</v>
      </c>
      <c r="B583" s="392" t="s">
        <v>15581</v>
      </c>
      <c r="C583" s="393" t="s">
        <v>15022</v>
      </c>
      <c r="D583" s="394">
        <v>19.96</v>
      </c>
      <c r="E583" s="395"/>
    </row>
    <row r="584" spans="1:5" ht="9" customHeight="1">
      <c r="A584" s="391">
        <v>40283</v>
      </c>
      <c r="B584" s="392" t="s">
        <v>15582</v>
      </c>
      <c r="C584" s="393" t="s">
        <v>15022</v>
      </c>
      <c r="D584" s="394">
        <v>12.88</v>
      </c>
      <c r="E584" s="395"/>
    </row>
    <row r="585" spans="1:5" ht="9" customHeight="1">
      <c r="A585" s="391">
        <v>40286</v>
      </c>
      <c r="B585" s="392" t="s">
        <v>15583</v>
      </c>
      <c r="C585" s="393" t="s">
        <v>15022</v>
      </c>
      <c r="D585" s="394">
        <v>21.12</v>
      </c>
      <c r="E585" s="395"/>
    </row>
    <row r="586" spans="1:5" ht="9" customHeight="1">
      <c r="A586" s="391">
        <v>40284</v>
      </c>
      <c r="B586" s="392" t="s">
        <v>15584</v>
      </c>
      <c r="C586" s="393" t="s">
        <v>15022</v>
      </c>
      <c r="D586" s="394">
        <v>15.16</v>
      </c>
      <c r="E586" s="395"/>
    </row>
    <row r="587" spans="1:5" ht="9" customHeight="1">
      <c r="A587" s="391">
        <v>40287</v>
      </c>
      <c r="B587" s="392" t="s">
        <v>15585</v>
      </c>
      <c r="C587" s="393" t="s">
        <v>15022</v>
      </c>
      <c r="D587" s="394">
        <v>23.41</v>
      </c>
      <c r="E587" s="395"/>
    </row>
    <row r="588" spans="1:5" ht="9" customHeight="1">
      <c r="A588" s="391">
        <v>40288</v>
      </c>
      <c r="B588" s="392" t="s">
        <v>15586</v>
      </c>
      <c r="C588" s="393" t="s">
        <v>15022</v>
      </c>
      <c r="D588" s="394">
        <v>21.49</v>
      </c>
      <c r="E588" s="395"/>
    </row>
    <row r="589" spans="1:5" ht="9" customHeight="1">
      <c r="A589" s="391">
        <v>40291</v>
      </c>
      <c r="B589" s="392" t="s">
        <v>15587</v>
      </c>
      <c r="C589" s="393" t="s">
        <v>15022</v>
      </c>
      <c r="D589" s="394">
        <v>29.73</v>
      </c>
      <c r="E589" s="395"/>
    </row>
    <row r="590" spans="1:5" ht="9" customHeight="1">
      <c r="A590" s="391">
        <v>40289</v>
      </c>
      <c r="B590" s="392" t="s">
        <v>15588</v>
      </c>
      <c r="C590" s="393" t="s">
        <v>15022</v>
      </c>
      <c r="D590" s="394">
        <v>25.78</v>
      </c>
      <c r="E590" s="395"/>
    </row>
    <row r="591" spans="1:5" ht="9" customHeight="1">
      <c r="A591" s="391">
        <v>40292</v>
      </c>
      <c r="B591" s="392" t="s">
        <v>15589</v>
      </c>
      <c r="C591" s="393" t="s">
        <v>15022</v>
      </c>
      <c r="D591" s="394">
        <v>34.020000000000003</v>
      </c>
      <c r="E591" s="395"/>
    </row>
    <row r="592" spans="1:5" ht="9" customHeight="1">
      <c r="A592" s="391">
        <v>40290</v>
      </c>
      <c r="B592" s="392" t="s">
        <v>15590</v>
      </c>
      <c r="C592" s="393" t="s">
        <v>15022</v>
      </c>
      <c r="D592" s="394">
        <v>32.229999999999997</v>
      </c>
      <c r="E592" s="395"/>
    </row>
    <row r="593" spans="1:6" ht="9" customHeight="1">
      <c r="A593" s="391">
        <v>40293</v>
      </c>
      <c r="B593" s="392" t="s">
        <v>15591</v>
      </c>
      <c r="C593" s="393" t="s">
        <v>15022</v>
      </c>
      <c r="D593" s="394">
        <v>40.479999999999997</v>
      </c>
      <c r="E593" s="395"/>
    </row>
    <row r="594" spans="1:6" ht="9" customHeight="1">
      <c r="A594" s="391">
        <v>40298</v>
      </c>
      <c r="B594" s="392" t="s">
        <v>15592</v>
      </c>
      <c r="C594" s="393" t="s">
        <v>15022</v>
      </c>
      <c r="D594" s="394">
        <v>148.44999999999999</v>
      </c>
      <c r="E594" s="395"/>
    </row>
    <row r="595" spans="1:6" ht="9" customHeight="1">
      <c r="A595" s="391">
        <v>40296</v>
      </c>
      <c r="B595" s="392" t="s">
        <v>15593</v>
      </c>
      <c r="C595" s="393" t="s">
        <v>15022</v>
      </c>
      <c r="D595" s="394">
        <v>166.8</v>
      </c>
      <c r="E595" s="395"/>
    </row>
    <row r="596" spans="1:6" ht="9" customHeight="1">
      <c r="A596" s="391">
        <v>40299</v>
      </c>
      <c r="B596" s="392" t="s">
        <v>15594</v>
      </c>
      <c r="C596" s="393" t="s">
        <v>15022</v>
      </c>
      <c r="D596" s="394">
        <v>175.05</v>
      </c>
      <c r="E596" s="395"/>
    </row>
    <row r="597" spans="1:6" ht="9" customHeight="1">
      <c r="A597" s="391">
        <v>40327</v>
      </c>
      <c r="B597" s="392" t="s">
        <v>15595</v>
      </c>
      <c r="C597" s="393" t="s">
        <v>15020</v>
      </c>
      <c r="D597" s="394">
        <v>188.81</v>
      </c>
      <c r="E597" s="392" t="s">
        <v>15076</v>
      </c>
    </row>
    <row r="598" spans="1:6" ht="18.2" customHeight="1">
      <c r="A598" s="391">
        <v>40328</v>
      </c>
      <c r="B598" s="396" t="s">
        <v>15596</v>
      </c>
      <c r="C598" s="393" t="s">
        <v>15022</v>
      </c>
      <c r="D598" s="394">
        <v>121.39</v>
      </c>
      <c r="E598" s="392" t="s">
        <v>15076</v>
      </c>
    </row>
    <row r="599" spans="1:6" ht="18.2" customHeight="1">
      <c r="A599" s="391">
        <v>43332</v>
      </c>
      <c r="B599" s="396" t="s">
        <v>15597</v>
      </c>
      <c r="C599" s="393" t="s">
        <v>15598</v>
      </c>
      <c r="D599" s="398">
        <v>6049.39</v>
      </c>
      <c r="E599" s="397"/>
    </row>
    <row r="600" spans="1:6" ht="9" customHeight="1">
      <c r="A600" s="1147" t="s">
        <v>15224</v>
      </c>
      <c r="B600" s="1147"/>
      <c r="C600" s="1147"/>
      <c r="D600" s="1147"/>
      <c r="E600" s="1147"/>
      <c r="F600" s="1147"/>
    </row>
    <row r="601" spans="1:6" ht="9" customHeight="1">
      <c r="A601" s="388" t="s">
        <v>15014</v>
      </c>
      <c r="B601" s="389" t="s">
        <v>15015</v>
      </c>
      <c r="C601" s="388" t="s">
        <v>15016</v>
      </c>
      <c r="D601" s="390" t="s">
        <v>15017</v>
      </c>
      <c r="E601" s="389" t="s">
        <v>15018</v>
      </c>
    </row>
    <row r="602" spans="1:6" ht="9" customHeight="1">
      <c r="A602" s="391">
        <v>40316</v>
      </c>
      <c r="B602" s="392" t="s">
        <v>15599</v>
      </c>
      <c r="C602" s="393" t="s">
        <v>15020</v>
      </c>
      <c r="D602" s="394">
        <v>72.41</v>
      </c>
      <c r="E602" s="392" t="s">
        <v>15076</v>
      </c>
    </row>
    <row r="603" spans="1:6" ht="18.2" customHeight="1">
      <c r="A603" s="391">
        <v>40317</v>
      </c>
      <c r="B603" s="396" t="s">
        <v>15600</v>
      </c>
      <c r="C603" s="393" t="s">
        <v>15020</v>
      </c>
      <c r="D603" s="394">
        <v>62.45</v>
      </c>
      <c r="E603" s="392" t="s">
        <v>15076</v>
      </c>
    </row>
    <row r="604" spans="1:6" ht="9" customHeight="1">
      <c r="A604" s="391">
        <v>40318</v>
      </c>
      <c r="B604" s="392" t="s">
        <v>15601</v>
      </c>
      <c r="C604" s="393" t="s">
        <v>15020</v>
      </c>
      <c r="D604" s="394">
        <v>7.33</v>
      </c>
      <c r="E604" s="395"/>
    </row>
    <row r="605" spans="1:6" ht="18.2" customHeight="1">
      <c r="A605" s="391">
        <v>40311</v>
      </c>
      <c r="B605" s="396" t="s">
        <v>15602</v>
      </c>
      <c r="C605" s="393" t="s">
        <v>15020</v>
      </c>
      <c r="D605" s="394">
        <v>104.35</v>
      </c>
      <c r="E605" s="392" t="s">
        <v>15076</v>
      </c>
    </row>
    <row r="606" spans="1:6" ht="18.2" customHeight="1">
      <c r="A606" s="391">
        <v>40312</v>
      </c>
      <c r="B606" s="396" t="s">
        <v>15603</v>
      </c>
      <c r="C606" s="393" t="s">
        <v>15020</v>
      </c>
      <c r="D606" s="394">
        <v>87.12</v>
      </c>
      <c r="E606" s="392" t="s">
        <v>15076</v>
      </c>
    </row>
    <row r="607" spans="1:6" ht="18.2" customHeight="1">
      <c r="A607" s="391">
        <v>40313</v>
      </c>
      <c r="B607" s="396" t="s">
        <v>15604</v>
      </c>
      <c r="C607" s="393" t="s">
        <v>15020</v>
      </c>
      <c r="D607" s="394">
        <v>73.66</v>
      </c>
      <c r="E607" s="392" t="s">
        <v>15076</v>
      </c>
    </row>
    <row r="608" spans="1:6" ht="18.2" customHeight="1">
      <c r="A608" s="391">
        <v>40310</v>
      </c>
      <c r="B608" s="396" t="s">
        <v>15605</v>
      </c>
      <c r="C608" s="393" t="s">
        <v>15020</v>
      </c>
      <c r="D608" s="394">
        <v>153.85</v>
      </c>
      <c r="E608" s="392" t="s">
        <v>15076</v>
      </c>
    </row>
    <row r="609" spans="1:5" ht="18.2" customHeight="1">
      <c r="A609" s="391">
        <v>40748</v>
      </c>
      <c r="B609" s="396" t="s">
        <v>15606</v>
      </c>
      <c r="C609" s="393" t="s">
        <v>15020</v>
      </c>
      <c r="D609" s="394">
        <v>254.95</v>
      </c>
      <c r="E609" s="397"/>
    </row>
    <row r="610" spans="1:5" ht="18.2" customHeight="1">
      <c r="A610" s="391">
        <v>40726</v>
      </c>
      <c r="B610" s="396" t="s">
        <v>15607</v>
      </c>
      <c r="C610" s="393" t="s">
        <v>15022</v>
      </c>
      <c r="D610" s="394">
        <v>571.02</v>
      </c>
      <c r="E610" s="392" t="s">
        <v>15076</v>
      </c>
    </row>
    <row r="611" spans="1:5" ht="9" customHeight="1">
      <c r="A611" s="391">
        <v>40725</v>
      </c>
      <c r="B611" s="392" t="s">
        <v>15608</v>
      </c>
      <c r="C611" s="393" t="s">
        <v>15022</v>
      </c>
      <c r="D611" s="394">
        <v>567.54</v>
      </c>
      <c r="E611" s="392" t="s">
        <v>15076</v>
      </c>
    </row>
    <row r="612" spans="1:5" ht="18.2" customHeight="1">
      <c r="A612" s="391">
        <v>41394</v>
      </c>
      <c r="B612" s="396" t="s">
        <v>15609</v>
      </c>
      <c r="C612" s="393" t="s">
        <v>15020</v>
      </c>
      <c r="D612" s="394">
        <v>21.81</v>
      </c>
      <c r="E612" s="397"/>
    </row>
    <row r="613" spans="1:5" ht="18.2" customHeight="1">
      <c r="A613" s="391">
        <v>41393</v>
      </c>
      <c r="B613" s="396" t="s">
        <v>15610</v>
      </c>
      <c r="C613" s="393" t="s">
        <v>15020</v>
      </c>
      <c r="D613" s="394">
        <v>26.89</v>
      </c>
      <c r="E613" s="397"/>
    </row>
    <row r="614" spans="1:5" ht="18.2" customHeight="1">
      <c r="A614" s="391">
        <v>41391</v>
      </c>
      <c r="B614" s="396" t="s">
        <v>15611</v>
      </c>
      <c r="C614" s="393" t="s">
        <v>15020</v>
      </c>
      <c r="D614" s="394">
        <v>76.14</v>
      </c>
      <c r="E614" s="397"/>
    </row>
    <row r="615" spans="1:5" ht="18.2" customHeight="1">
      <c r="A615" s="391">
        <v>41392</v>
      </c>
      <c r="B615" s="396" t="s">
        <v>15612</v>
      </c>
      <c r="C615" s="393" t="s">
        <v>15020</v>
      </c>
      <c r="D615" s="394">
        <v>33.799999999999997</v>
      </c>
      <c r="E615" s="397"/>
    </row>
    <row r="616" spans="1:5" ht="9" customHeight="1">
      <c r="A616" s="391">
        <v>41197</v>
      </c>
      <c r="B616" s="392" t="s">
        <v>15613</v>
      </c>
      <c r="C616" s="393" t="s">
        <v>15020</v>
      </c>
      <c r="D616" s="394">
        <v>40.28</v>
      </c>
      <c r="E616" s="395"/>
    </row>
    <row r="617" spans="1:5" ht="18.2" customHeight="1">
      <c r="A617" s="391">
        <v>40709</v>
      </c>
      <c r="B617" s="396" t="s">
        <v>15614</v>
      </c>
      <c r="C617" s="393" t="s">
        <v>15020</v>
      </c>
      <c r="D617" s="394">
        <v>18.32</v>
      </c>
      <c r="E617" s="397"/>
    </row>
    <row r="618" spans="1:5" ht="9" customHeight="1">
      <c r="A618" s="391">
        <v>40721</v>
      </c>
      <c r="B618" s="392" t="s">
        <v>15615</v>
      </c>
      <c r="C618" s="393" t="s">
        <v>15022</v>
      </c>
      <c r="D618" s="394">
        <v>116</v>
      </c>
      <c r="E618" s="392" t="s">
        <v>15076</v>
      </c>
    </row>
    <row r="619" spans="1:5" ht="9" customHeight="1">
      <c r="A619" s="391">
        <v>40396</v>
      </c>
      <c r="B619" s="392" t="s">
        <v>15616</v>
      </c>
      <c r="C619" s="393" t="s">
        <v>15020</v>
      </c>
      <c r="D619" s="394">
        <v>31.96</v>
      </c>
      <c r="E619" s="395"/>
    </row>
    <row r="620" spans="1:5" ht="9" customHeight="1">
      <c r="A620" s="391">
        <v>40744</v>
      </c>
      <c r="B620" s="392" t="s">
        <v>15617</v>
      </c>
      <c r="C620" s="393" t="s">
        <v>15137</v>
      </c>
      <c r="D620" s="394">
        <v>29.17</v>
      </c>
      <c r="E620" s="395"/>
    </row>
    <row r="621" spans="1:5" ht="9" customHeight="1">
      <c r="A621" s="391">
        <v>40746</v>
      </c>
      <c r="B621" s="392" t="s">
        <v>15618</v>
      </c>
      <c r="C621" s="393" t="s">
        <v>15137</v>
      </c>
      <c r="D621" s="394">
        <v>56.82</v>
      </c>
      <c r="E621" s="395"/>
    </row>
    <row r="622" spans="1:5" ht="9" customHeight="1">
      <c r="A622" s="391">
        <v>40743</v>
      </c>
      <c r="B622" s="392" t="s">
        <v>15619</v>
      </c>
      <c r="C622" s="393" t="s">
        <v>15137</v>
      </c>
      <c r="D622" s="394">
        <v>15.34</v>
      </c>
      <c r="E622" s="395"/>
    </row>
    <row r="623" spans="1:5" ht="9" customHeight="1">
      <c r="A623" s="391">
        <v>40745</v>
      </c>
      <c r="B623" s="392" t="s">
        <v>15620</v>
      </c>
      <c r="C623" s="393" t="s">
        <v>15137</v>
      </c>
      <c r="D623" s="394">
        <v>43.01</v>
      </c>
      <c r="E623" s="395"/>
    </row>
    <row r="624" spans="1:5" ht="9" customHeight="1">
      <c r="A624" s="391">
        <v>40397</v>
      </c>
      <c r="B624" s="392" t="s">
        <v>15621</v>
      </c>
      <c r="C624" s="393" t="s">
        <v>15020</v>
      </c>
      <c r="D624" s="394">
        <v>79.38</v>
      </c>
      <c r="E624" s="395"/>
    </row>
    <row r="625" spans="1:5" ht="9" customHeight="1">
      <c r="A625" s="391">
        <v>41221</v>
      </c>
      <c r="B625" s="392" t="s">
        <v>15622</v>
      </c>
      <c r="C625" s="393" t="s">
        <v>15020</v>
      </c>
      <c r="D625" s="394">
        <v>4.1399999999999997</v>
      </c>
      <c r="E625" s="395"/>
    </row>
    <row r="626" spans="1:5" ht="18.2" customHeight="1">
      <c r="A626" s="391">
        <v>41401</v>
      </c>
      <c r="B626" s="396" t="s">
        <v>15623</v>
      </c>
      <c r="C626" s="393" t="s">
        <v>15020</v>
      </c>
      <c r="D626" s="394">
        <v>6.79</v>
      </c>
      <c r="E626" s="397"/>
    </row>
    <row r="627" spans="1:5" ht="9" customHeight="1">
      <c r="A627" s="391">
        <v>40714</v>
      </c>
      <c r="B627" s="392" t="s">
        <v>15624</v>
      </c>
      <c r="C627" s="393" t="s">
        <v>15020</v>
      </c>
      <c r="D627" s="394">
        <v>10.08</v>
      </c>
      <c r="E627" s="395"/>
    </row>
    <row r="628" spans="1:5" ht="9" customHeight="1">
      <c r="A628" s="391">
        <v>40660</v>
      </c>
      <c r="B628" s="392" t="s">
        <v>15625</v>
      </c>
      <c r="C628" s="393" t="s">
        <v>15137</v>
      </c>
      <c r="D628" s="394">
        <v>53.51</v>
      </c>
      <c r="E628" s="395"/>
    </row>
    <row r="629" spans="1:5" ht="9" customHeight="1">
      <c r="A629" s="391">
        <v>40661</v>
      </c>
      <c r="B629" s="392" t="s">
        <v>15626</v>
      </c>
      <c r="C629" s="393" t="s">
        <v>15137</v>
      </c>
      <c r="D629" s="394">
        <v>105.54</v>
      </c>
      <c r="E629" s="395"/>
    </row>
    <row r="630" spans="1:5" ht="9" customHeight="1">
      <c r="A630" s="391">
        <v>40662</v>
      </c>
      <c r="B630" s="392" t="s">
        <v>15627</v>
      </c>
      <c r="C630" s="393" t="s">
        <v>15137</v>
      </c>
      <c r="D630" s="394">
        <v>56.93</v>
      </c>
      <c r="E630" s="395"/>
    </row>
    <row r="631" spans="1:5" ht="9" customHeight="1">
      <c r="A631" s="391">
        <v>40663</v>
      </c>
      <c r="B631" s="392" t="s">
        <v>15628</v>
      </c>
      <c r="C631" s="393" t="s">
        <v>15137</v>
      </c>
      <c r="D631" s="394">
        <v>50.56</v>
      </c>
      <c r="E631" s="392" t="s">
        <v>15076</v>
      </c>
    </row>
    <row r="632" spans="1:5" ht="9" customHeight="1">
      <c r="A632" s="391">
        <v>40659</v>
      </c>
      <c r="B632" s="392" t="s">
        <v>15629</v>
      </c>
      <c r="C632" s="393" t="s">
        <v>15137</v>
      </c>
      <c r="D632" s="394">
        <v>48.71</v>
      </c>
      <c r="E632" s="395"/>
    </row>
    <row r="633" spans="1:5" ht="18.2" customHeight="1">
      <c r="A633" s="391">
        <v>41024</v>
      </c>
      <c r="B633" s="396" t="s">
        <v>15630</v>
      </c>
      <c r="C633" s="393" t="s">
        <v>15137</v>
      </c>
      <c r="D633" s="394">
        <v>19.36</v>
      </c>
      <c r="E633" s="397"/>
    </row>
    <row r="634" spans="1:5" ht="9" customHeight="1">
      <c r="A634" s="391">
        <v>40657</v>
      </c>
      <c r="B634" s="392" t="s">
        <v>15631</v>
      </c>
      <c r="C634" s="393" t="s">
        <v>15137</v>
      </c>
      <c r="D634" s="394">
        <v>183.24</v>
      </c>
      <c r="E634" s="395"/>
    </row>
    <row r="635" spans="1:5" ht="9" customHeight="1">
      <c r="A635" s="391">
        <v>41395</v>
      </c>
      <c r="B635" s="392" t="s">
        <v>15632</v>
      </c>
      <c r="C635" s="393" t="s">
        <v>15020</v>
      </c>
      <c r="D635" s="394">
        <v>681.55</v>
      </c>
      <c r="E635" s="392" t="s">
        <v>15076</v>
      </c>
    </row>
    <row r="636" spans="1:5" ht="18.2" customHeight="1">
      <c r="A636" s="391">
        <v>41396</v>
      </c>
      <c r="B636" s="396" t="s">
        <v>15633</v>
      </c>
      <c r="C636" s="393" t="s">
        <v>15020</v>
      </c>
      <c r="D636" s="394">
        <v>779.47</v>
      </c>
      <c r="E636" s="392" t="s">
        <v>15076</v>
      </c>
    </row>
    <row r="637" spans="1:5" ht="18.2" customHeight="1">
      <c r="A637" s="391">
        <v>41397</v>
      </c>
      <c r="B637" s="396" t="s">
        <v>15634</v>
      </c>
      <c r="C637" s="393" t="s">
        <v>15020</v>
      </c>
      <c r="D637" s="394">
        <v>764.89</v>
      </c>
      <c r="E637" s="392" t="s">
        <v>15076</v>
      </c>
    </row>
    <row r="638" spans="1:5" ht="18.2" customHeight="1">
      <c r="A638" s="391">
        <v>41398</v>
      </c>
      <c r="B638" s="396" t="s">
        <v>15635</v>
      </c>
      <c r="C638" s="393" t="s">
        <v>15020</v>
      </c>
      <c r="D638" s="394">
        <v>869.28</v>
      </c>
      <c r="E638" s="392" t="s">
        <v>15076</v>
      </c>
    </row>
    <row r="639" spans="1:5" ht="18.2" customHeight="1">
      <c r="A639" s="391">
        <v>41399</v>
      </c>
      <c r="B639" s="396" t="s">
        <v>15636</v>
      </c>
      <c r="C639" s="393" t="s">
        <v>15020</v>
      </c>
      <c r="D639" s="394">
        <v>885.28</v>
      </c>
      <c r="E639" s="392" t="s">
        <v>15076</v>
      </c>
    </row>
    <row r="640" spans="1:5" ht="18.2" customHeight="1">
      <c r="A640" s="391">
        <v>40654</v>
      </c>
      <c r="B640" s="396" t="s">
        <v>15637</v>
      </c>
      <c r="C640" s="393" t="s">
        <v>15036</v>
      </c>
      <c r="D640" s="394">
        <v>599.07000000000005</v>
      </c>
      <c r="E640" s="392" t="s">
        <v>15076</v>
      </c>
    </row>
    <row r="641" spans="1:6" ht="9" customHeight="1">
      <c r="A641" s="391">
        <v>40653</v>
      </c>
      <c r="B641" s="392" t="s">
        <v>15638</v>
      </c>
      <c r="C641" s="393" t="s">
        <v>15036</v>
      </c>
      <c r="D641" s="394">
        <v>657.72</v>
      </c>
      <c r="E641" s="392" t="s">
        <v>15076</v>
      </c>
    </row>
    <row r="642" spans="1:6" ht="9" customHeight="1">
      <c r="A642" s="391">
        <v>41337</v>
      </c>
      <c r="B642" s="392" t="s">
        <v>15639</v>
      </c>
      <c r="C642" s="393" t="s">
        <v>15036</v>
      </c>
      <c r="D642" s="394">
        <v>277.77999999999997</v>
      </c>
      <c r="E642" s="392" t="s">
        <v>15076</v>
      </c>
    </row>
    <row r="643" spans="1:6" ht="9" customHeight="1">
      <c r="A643" s="391">
        <v>40719</v>
      </c>
      <c r="B643" s="392" t="s">
        <v>15640</v>
      </c>
      <c r="C643" s="393" t="s">
        <v>15022</v>
      </c>
      <c r="D643" s="394">
        <v>54.37</v>
      </c>
      <c r="E643" s="395"/>
    </row>
    <row r="644" spans="1:6" ht="18.2" customHeight="1">
      <c r="A644" s="391">
        <v>41019</v>
      </c>
      <c r="B644" s="396" t="s">
        <v>15641</v>
      </c>
      <c r="C644" s="393" t="s">
        <v>15137</v>
      </c>
      <c r="D644" s="394">
        <v>710.04</v>
      </c>
      <c r="E644" s="397"/>
    </row>
    <row r="645" spans="1:6" ht="18.2" customHeight="1">
      <c r="A645" s="391">
        <v>40557</v>
      </c>
      <c r="B645" s="396" t="s">
        <v>15642</v>
      </c>
      <c r="C645" s="393" t="s">
        <v>15036</v>
      </c>
      <c r="D645" s="394">
        <v>108.34</v>
      </c>
      <c r="E645" s="392" t="s">
        <v>15076</v>
      </c>
    </row>
    <row r="646" spans="1:6" ht="9" customHeight="1">
      <c r="A646" s="391">
        <v>40391</v>
      </c>
      <c r="B646" s="392" t="s">
        <v>15643</v>
      </c>
      <c r="C646" s="393" t="s">
        <v>15020</v>
      </c>
      <c r="D646" s="394">
        <v>4.26</v>
      </c>
      <c r="E646" s="395"/>
    </row>
    <row r="647" spans="1:6" ht="9" customHeight="1">
      <c r="A647" s="391">
        <v>40380</v>
      </c>
      <c r="B647" s="392" t="s">
        <v>15644</v>
      </c>
      <c r="C647" s="393" t="s">
        <v>15020</v>
      </c>
      <c r="D647" s="394">
        <v>60.69</v>
      </c>
      <c r="E647" s="395"/>
    </row>
    <row r="648" spans="1:6" ht="9" customHeight="1">
      <c r="A648" s="1147" t="s">
        <v>15224</v>
      </c>
      <c r="B648" s="1147"/>
      <c r="C648" s="1147"/>
      <c r="D648" s="1147"/>
      <c r="E648" s="1147"/>
      <c r="F648" s="1147"/>
    </row>
    <row r="649" spans="1:6" ht="9" customHeight="1">
      <c r="A649" s="388" t="s">
        <v>15014</v>
      </c>
      <c r="B649" s="389" t="s">
        <v>15015</v>
      </c>
      <c r="C649" s="388" t="s">
        <v>15016</v>
      </c>
      <c r="D649" s="390" t="s">
        <v>15017</v>
      </c>
      <c r="E649" s="389" t="s">
        <v>15018</v>
      </c>
    </row>
    <row r="650" spans="1:6" ht="9" customHeight="1">
      <c r="A650" s="391">
        <v>40399</v>
      </c>
      <c r="B650" s="392" t="s">
        <v>15645</v>
      </c>
      <c r="C650" s="393" t="s">
        <v>15020</v>
      </c>
      <c r="D650" s="394">
        <v>174.41</v>
      </c>
      <c r="E650" s="395"/>
    </row>
    <row r="651" spans="1:6" ht="9" customHeight="1">
      <c r="A651" s="391">
        <v>41028</v>
      </c>
      <c r="B651" s="392" t="s">
        <v>15646</v>
      </c>
      <c r="C651" s="393" t="s">
        <v>15020</v>
      </c>
      <c r="D651" s="394">
        <v>3.35</v>
      </c>
      <c r="E651" s="395"/>
    </row>
    <row r="652" spans="1:6" ht="9" customHeight="1">
      <c r="A652" s="391">
        <v>41167</v>
      </c>
      <c r="B652" s="392" t="s">
        <v>15647</v>
      </c>
      <c r="C652" s="393" t="s">
        <v>15036</v>
      </c>
      <c r="D652" s="398">
        <v>2455.65</v>
      </c>
      <c r="E652" s="395"/>
    </row>
    <row r="653" spans="1:6" ht="9" customHeight="1">
      <c r="A653" s="391">
        <v>41168</v>
      </c>
      <c r="B653" s="392" t="s">
        <v>15648</v>
      </c>
      <c r="C653" s="393" t="s">
        <v>15036</v>
      </c>
      <c r="D653" s="398">
        <v>2831.24</v>
      </c>
      <c r="E653" s="395"/>
    </row>
    <row r="654" spans="1:6" ht="9" customHeight="1">
      <c r="A654" s="391">
        <v>40570</v>
      </c>
      <c r="B654" s="392" t="s">
        <v>15649</v>
      </c>
      <c r="C654" s="393" t="s">
        <v>15036</v>
      </c>
      <c r="D654" s="398">
        <v>9957.82</v>
      </c>
      <c r="E654" s="392" t="s">
        <v>15076</v>
      </c>
    </row>
    <row r="655" spans="1:6" ht="9" customHeight="1">
      <c r="A655" s="391">
        <v>41115</v>
      </c>
      <c r="B655" s="392" t="s">
        <v>15650</v>
      </c>
      <c r="C655" s="393" t="s">
        <v>15036</v>
      </c>
      <c r="D655" s="398">
        <v>1429.72</v>
      </c>
      <c r="E655" s="395"/>
    </row>
    <row r="656" spans="1:6" ht="9" customHeight="1">
      <c r="A656" s="391">
        <v>41116</v>
      </c>
      <c r="B656" s="392" t="s">
        <v>15651</v>
      </c>
      <c r="C656" s="393" t="s">
        <v>15036</v>
      </c>
      <c r="D656" s="398">
        <v>1812.83</v>
      </c>
      <c r="E656" s="395"/>
    </row>
    <row r="657" spans="1:5" ht="9" customHeight="1">
      <c r="A657" s="391">
        <v>41117</v>
      </c>
      <c r="B657" s="392" t="s">
        <v>15652</v>
      </c>
      <c r="C657" s="393" t="s">
        <v>15036</v>
      </c>
      <c r="D657" s="398">
        <v>2188.85</v>
      </c>
      <c r="E657" s="395"/>
    </row>
    <row r="658" spans="1:5" ht="9" customHeight="1">
      <c r="A658" s="391">
        <v>40572</v>
      </c>
      <c r="B658" s="392" t="s">
        <v>15653</v>
      </c>
      <c r="C658" s="393" t="s">
        <v>15036</v>
      </c>
      <c r="D658" s="398">
        <v>16304.93</v>
      </c>
      <c r="E658" s="392" t="s">
        <v>15076</v>
      </c>
    </row>
    <row r="659" spans="1:5" ht="18.2" customHeight="1">
      <c r="A659" s="391">
        <v>40553</v>
      </c>
      <c r="B659" s="396" t="s">
        <v>15654</v>
      </c>
      <c r="C659" s="393" t="s">
        <v>15036</v>
      </c>
      <c r="D659" s="398">
        <v>3792.36</v>
      </c>
      <c r="E659" s="392" t="s">
        <v>15076</v>
      </c>
    </row>
    <row r="660" spans="1:5" ht="18.2" customHeight="1">
      <c r="A660" s="391">
        <v>40554</v>
      </c>
      <c r="B660" s="396" t="s">
        <v>15655</v>
      </c>
      <c r="C660" s="393" t="s">
        <v>15036</v>
      </c>
      <c r="D660" s="398">
        <v>4195.42</v>
      </c>
      <c r="E660" s="392" t="s">
        <v>15076</v>
      </c>
    </row>
    <row r="661" spans="1:5" ht="18.2" customHeight="1">
      <c r="A661" s="391">
        <v>40555</v>
      </c>
      <c r="B661" s="396" t="s">
        <v>15656</v>
      </c>
      <c r="C661" s="393" t="s">
        <v>15036</v>
      </c>
      <c r="D661" s="398">
        <v>4598.49</v>
      </c>
      <c r="E661" s="392" t="s">
        <v>15076</v>
      </c>
    </row>
    <row r="662" spans="1:5" ht="18.2" customHeight="1">
      <c r="A662" s="391">
        <v>40556</v>
      </c>
      <c r="B662" s="396" t="s">
        <v>15657</v>
      </c>
      <c r="C662" s="393" t="s">
        <v>15036</v>
      </c>
      <c r="D662" s="398">
        <v>5001.54</v>
      </c>
      <c r="E662" s="392" t="s">
        <v>15076</v>
      </c>
    </row>
    <row r="663" spans="1:5" ht="18.2" customHeight="1">
      <c r="A663" s="391">
        <v>41086</v>
      </c>
      <c r="B663" s="396" t="s">
        <v>15658</v>
      </c>
      <c r="C663" s="393" t="s">
        <v>15020</v>
      </c>
      <c r="D663" s="394">
        <v>9.81</v>
      </c>
      <c r="E663" s="397"/>
    </row>
    <row r="664" spans="1:5" ht="18.2" customHeight="1">
      <c r="A664" s="391">
        <v>41021</v>
      </c>
      <c r="B664" s="396" t="s">
        <v>15659</v>
      </c>
      <c r="C664" s="393" t="s">
        <v>15020</v>
      </c>
      <c r="D664" s="394">
        <v>7.89</v>
      </c>
      <c r="E664" s="397"/>
    </row>
    <row r="665" spans="1:5" ht="9" customHeight="1">
      <c r="A665" s="391">
        <v>40304</v>
      </c>
      <c r="B665" s="392" t="s">
        <v>15660</v>
      </c>
      <c r="C665" s="393" t="s">
        <v>15022</v>
      </c>
      <c r="D665" s="394">
        <v>56.59</v>
      </c>
      <c r="E665" s="392" t="s">
        <v>15076</v>
      </c>
    </row>
    <row r="666" spans="1:5" ht="9" customHeight="1">
      <c r="A666" s="391">
        <v>40302</v>
      </c>
      <c r="B666" s="392" t="s">
        <v>15661</v>
      </c>
      <c r="C666" s="393" t="s">
        <v>15022</v>
      </c>
      <c r="D666" s="394">
        <v>61.43</v>
      </c>
      <c r="E666" s="395"/>
    </row>
    <row r="667" spans="1:5" ht="9" customHeight="1">
      <c r="A667" s="391">
        <v>40301</v>
      </c>
      <c r="B667" s="392" t="s">
        <v>15662</v>
      </c>
      <c r="C667" s="393" t="s">
        <v>15022</v>
      </c>
      <c r="D667" s="394">
        <v>89.09</v>
      </c>
      <c r="E667" s="395"/>
    </row>
    <row r="668" spans="1:5" ht="9" customHeight="1">
      <c r="A668" s="391">
        <v>40303</v>
      </c>
      <c r="B668" s="392" t="s">
        <v>15663</v>
      </c>
      <c r="C668" s="393" t="s">
        <v>15022</v>
      </c>
      <c r="D668" s="394">
        <v>39.119999999999997</v>
      </c>
      <c r="E668" s="395"/>
    </row>
    <row r="669" spans="1:5" ht="9" customHeight="1">
      <c r="A669" s="391">
        <v>40559</v>
      </c>
      <c r="B669" s="392" t="s">
        <v>15664</v>
      </c>
      <c r="C669" s="393" t="s">
        <v>15036</v>
      </c>
      <c r="D669" s="394">
        <v>795.59</v>
      </c>
      <c r="E669" s="392" t="s">
        <v>15076</v>
      </c>
    </row>
    <row r="670" spans="1:5" ht="9" customHeight="1">
      <c r="A670" s="391">
        <v>41224</v>
      </c>
      <c r="B670" s="392" t="s">
        <v>15665</v>
      </c>
      <c r="C670" s="393" t="s">
        <v>15137</v>
      </c>
      <c r="D670" s="394">
        <v>16.37</v>
      </c>
      <c r="E670" s="395"/>
    </row>
    <row r="671" spans="1:5" ht="9" customHeight="1">
      <c r="A671" s="391">
        <v>41225</v>
      </c>
      <c r="B671" s="392" t="s">
        <v>15666</v>
      </c>
      <c r="C671" s="393" t="s">
        <v>15137</v>
      </c>
      <c r="D671" s="394">
        <v>18.88</v>
      </c>
      <c r="E671" s="395"/>
    </row>
    <row r="672" spans="1:5" ht="9" customHeight="1">
      <c r="A672" s="391">
        <v>41226</v>
      </c>
      <c r="B672" s="392" t="s">
        <v>15667</v>
      </c>
      <c r="C672" s="393" t="s">
        <v>15137</v>
      </c>
      <c r="D672" s="394">
        <v>24.11</v>
      </c>
      <c r="E672" s="395"/>
    </row>
    <row r="673" spans="1:5" ht="9" customHeight="1">
      <c r="A673" s="391">
        <v>41060</v>
      </c>
      <c r="B673" s="392" t="s">
        <v>15668</v>
      </c>
      <c r="C673" s="393" t="s">
        <v>15137</v>
      </c>
      <c r="D673" s="394">
        <v>66.47</v>
      </c>
      <c r="E673" s="395"/>
    </row>
    <row r="674" spans="1:5" ht="9" customHeight="1">
      <c r="A674" s="391">
        <v>41059</v>
      </c>
      <c r="B674" s="392" t="s">
        <v>15669</v>
      </c>
      <c r="C674" s="393" t="s">
        <v>15137</v>
      </c>
      <c r="D674" s="394">
        <v>91.66</v>
      </c>
      <c r="E674" s="395"/>
    </row>
    <row r="675" spans="1:5" ht="9" customHeight="1">
      <c r="A675" s="391">
        <v>40567</v>
      </c>
      <c r="B675" s="392" t="s">
        <v>15670</v>
      </c>
      <c r="C675" s="393" t="s">
        <v>15137</v>
      </c>
      <c r="D675" s="394">
        <v>70.8</v>
      </c>
      <c r="E675" s="395"/>
    </row>
    <row r="676" spans="1:5" ht="9" customHeight="1">
      <c r="A676" s="391">
        <v>40747</v>
      </c>
      <c r="B676" s="392" t="s">
        <v>15671</v>
      </c>
      <c r="C676" s="393" t="s">
        <v>15137</v>
      </c>
      <c r="D676" s="394">
        <v>120.23</v>
      </c>
      <c r="E676" s="395"/>
    </row>
    <row r="677" spans="1:5" ht="9" customHeight="1">
      <c r="A677" s="391">
        <v>40727</v>
      </c>
      <c r="B677" s="392" t="s">
        <v>15672</v>
      </c>
      <c r="C677" s="393" t="s">
        <v>15022</v>
      </c>
      <c r="D677" s="394">
        <v>312.07</v>
      </c>
      <c r="E677" s="392" t="s">
        <v>15076</v>
      </c>
    </row>
    <row r="678" spans="1:5" ht="9" customHeight="1">
      <c r="A678" s="391">
        <v>41264</v>
      </c>
      <c r="B678" s="392" t="s">
        <v>15673</v>
      </c>
      <c r="C678" s="393" t="s">
        <v>15022</v>
      </c>
      <c r="D678" s="394">
        <v>385.64</v>
      </c>
      <c r="E678" s="392" t="s">
        <v>15076</v>
      </c>
    </row>
    <row r="679" spans="1:5" ht="9" customHeight="1">
      <c r="A679" s="391">
        <v>41239</v>
      </c>
      <c r="B679" s="392" t="s">
        <v>15674</v>
      </c>
      <c r="C679" s="393" t="s">
        <v>15022</v>
      </c>
      <c r="D679" s="394">
        <v>90.24</v>
      </c>
      <c r="E679" s="395"/>
    </row>
    <row r="680" spans="1:5" ht="9" customHeight="1">
      <c r="A680" s="391">
        <v>40688</v>
      </c>
      <c r="B680" s="392" t="s">
        <v>15675</v>
      </c>
      <c r="C680" s="393" t="s">
        <v>15036</v>
      </c>
      <c r="D680" s="394">
        <v>281.49</v>
      </c>
      <c r="E680" s="395"/>
    </row>
    <row r="681" spans="1:5" ht="9" customHeight="1">
      <c r="A681" s="391">
        <v>40690</v>
      </c>
      <c r="B681" s="392" t="s">
        <v>15676</v>
      </c>
      <c r="C681" s="393" t="s">
        <v>15036</v>
      </c>
      <c r="D681" s="398">
        <v>1359.02</v>
      </c>
      <c r="E681" s="395"/>
    </row>
    <row r="682" spans="1:5" ht="9" customHeight="1">
      <c r="A682" s="391">
        <v>40691</v>
      </c>
      <c r="B682" s="392" t="s">
        <v>15677</v>
      </c>
      <c r="C682" s="393" t="s">
        <v>15036</v>
      </c>
      <c r="D682" s="398">
        <v>1622.34</v>
      </c>
      <c r="E682" s="395"/>
    </row>
    <row r="683" spans="1:5" ht="9" customHeight="1">
      <c r="A683" s="391">
        <v>40689</v>
      </c>
      <c r="B683" s="392" t="s">
        <v>15678</v>
      </c>
      <c r="C683" s="393" t="s">
        <v>15036</v>
      </c>
      <c r="D683" s="394">
        <v>712.12</v>
      </c>
      <c r="E683" s="395"/>
    </row>
    <row r="684" spans="1:5" ht="9" customHeight="1">
      <c r="A684" s="391">
        <v>40666</v>
      </c>
      <c r="B684" s="392" t="s">
        <v>15679</v>
      </c>
      <c r="C684" s="393" t="s">
        <v>15137</v>
      </c>
      <c r="D684" s="394">
        <v>82.4</v>
      </c>
      <c r="E684" s="395"/>
    </row>
    <row r="685" spans="1:5" ht="9" customHeight="1">
      <c r="A685" s="391">
        <v>40667</v>
      </c>
      <c r="B685" s="392" t="s">
        <v>15680</v>
      </c>
      <c r="C685" s="393" t="s">
        <v>15137</v>
      </c>
      <c r="D685" s="394">
        <v>86.06</v>
      </c>
      <c r="E685" s="395"/>
    </row>
    <row r="686" spans="1:5" ht="9" customHeight="1">
      <c r="A686" s="391">
        <v>41180</v>
      </c>
      <c r="B686" s="392" t="s">
        <v>15681</v>
      </c>
      <c r="C686" s="393" t="s">
        <v>15137</v>
      </c>
      <c r="D686" s="394">
        <v>72.11</v>
      </c>
      <c r="E686" s="392" t="s">
        <v>15076</v>
      </c>
    </row>
    <row r="687" spans="1:5" ht="9" customHeight="1">
      <c r="A687" s="391">
        <v>40668</v>
      </c>
      <c r="B687" s="392" t="s">
        <v>15682</v>
      </c>
      <c r="C687" s="393" t="s">
        <v>15137</v>
      </c>
      <c r="D687" s="394">
        <v>96.1</v>
      </c>
      <c r="E687" s="395"/>
    </row>
    <row r="688" spans="1:5" ht="9" customHeight="1">
      <c r="A688" s="391">
        <v>40982</v>
      </c>
      <c r="B688" s="392" t="s">
        <v>15683</v>
      </c>
      <c r="C688" s="393" t="s">
        <v>15137</v>
      </c>
      <c r="D688" s="394">
        <v>172.51</v>
      </c>
      <c r="E688" s="395"/>
    </row>
    <row r="689" spans="1:5" ht="9" customHeight="1">
      <c r="A689" s="391">
        <v>41336</v>
      </c>
      <c r="B689" s="392" t="s">
        <v>15684</v>
      </c>
      <c r="C689" s="393" t="s">
        <v>15137</v>
      </c>
      <c r="D689" s="394">
        <v>89.27</v>
      </c>
      <c r="E689" s="392" t="s">
        <v>15076</v>
      </c>
    </row>
    <row r="690" spans="1:5" ht="9" customHeight="1">
      <c r="A690" s="391">
        <v>40669</v>
      </c>
      <c r="B690" s="392" t="s">
        <v>15685</v>
      </c>
      <c r="C690" s="393" t="s">
        <v>15137</v>
      </c>
      <c r="D690" s="394">
        <v>79.48</v>
      </c>
      <c r="E690" s="395"/>
    </row>
    <row r="691" spans="1:5" ht="9" customHeight="1">
      <c r="A691" s="391">
        <v>40670</v>
      </c>
      <c r="B691" s="392" t="s">
        <v>15686</v>
      </c>
      <c r="C691" s="393" t="s">
        <v>15137</v>
      </c>
      <c r="D691" s="394">
        <v>59.11</v>
      </c>
      <c r="E691" s="395"/>
    </row>
    <row r="692" spans="1:5" ht="9" customHeight="1">
      <c r="A692" s="391">
        <v>40560</v>
      </c>
      <c r="B692" s="392" t="s">
        <v>15687</v>
      </c>
      <c r="C692" s="393" t="s">
        <v>15036</v>
      </c>
      <c r="D692" s="394">
        <v>243.12</v>
      </c>
      <c r="E692" s="392" t="s">
        <v>15076</v>
      </c>
    </row>
    <row r="693" spans="1:5" ht="9" customHeight="1">
      <c r="A693" s="391">
        <v>40558</v>
      </c>
      <c r="B693" s="392" t="s">
        <v>15688</v>
      </c>
      <c r="C693" s="393" t="s">
        <v>15036</v>
      </c>
      <c r="D693" s="394">
        <v>546.44000000000005</v>
      </c>
      <c r="E693" s="392" t="s">
        <v>15076</v>
      </c>
    </row>
    <row r="694" spans="1:5" ht="18.2" customHeight="1">
      <c r="A694" s="391">
        <v>41029</v>
      </c>
      <c r="B694" s="396" t="s">
        <v>15689</v>
      </c>
      <c r="C694" s="393" t="s">
        <v>15020</v>
      </c>
      <c r="D694" s="394">
        <v>37.119999999999997</v>
      </c>
      <c r="E694" s="397"/>
    </row>
    <row r="695" spans="1:5" ht="9" customHeight="1">
      <c r="A695" s="391">
        <v>41040</v>
      </c>
      <c r="B695" s="392" t="s">
        <v>15690</v>
      </c>
      <c r="C695" s="393" t="s">
        <v>15020</v>
      </c>
      <c r="D695" s="394">
        <v>28</v>
      </c>
      <c r="E695" s="395"/>
    </row>
    <row r="696" spans="1:5" ht="9" customHeight="1">
      <c r="A696" s="391">
        <v>42658</v>
      </c>
      <c r="B696" s="392" t="s">
        <v>15691</v>
      </c>
      <c r="C696" s="393" t="s">
        <v>15020</v>
      </c>
      <c r="D696" s="394">
        <v>38.520000000000003</v>
      </c>
      <c r="E696" s="395"/>
    </row>
    <row r="697" spans="1:5" ht="9" customHeight="1">
      <c r="A697" s="391">
        <v>40655</v>
      </c>
      <c r="B697" s="392" t="s">
        <v>15692</v>
      </c>
      <c r="C697" s="393" t="s">
        <v>15036</v>
      </c>
      <c r="D697" s="394">
        <v>334.32</v>
      </c>
      <c r="E697" s="392" t="s">
        <v>15076</v>
      </c>
    </row>
    <row r="698" spans="1:5" ht="9" customHeight="1">
      <c r="A698" s="391">
        <v>41092</v>
      </c>
      <c r="B698" s="392" t="s">
        <v>15693</v>
      </c>
      <c r="C698" s="393" t="s">
        <v>15694</v>
      </c>
      <c r="D698" s="394">
        <v>22.38</v>
      </c>
      <c r="E698" s="395"/>
    </row>
    <row r="699" spans="1:5" ht="9" customHeight="1">
      <c r="A699" s="391">
        <v>41091</v>
      </c>
      <c r="B699" s="392" t="s">
        <v>15695</v>
      </c>
      <c r="C699" s="393" t="s">
        <v>15694</v>
      </c>
      <c r="D699" s="394">
        <v>30.28</v>
      </c>
      <c r="E699" s="395"/>
    </row>
    <row r="700" spans="1:5" ht="9" customHeight="1">
      <c r="A700" s="391">
        <v>41123</v>
      </c>
      <c r="B700" s="392" t="s">
        <v>15696</v>
      </c>
      <c r="C700" s="393" t="s">
        <v>15137</v>
      </c>
      <c r="D700" s="394">
        <v>38.6</v>
      </c>
      <c r="E700" s="395"/>
    </row>
    <row r="701" spans="1:5" ht="9" customHeight="1">
      <c r="A701" s="391">
        <v>41125</v>
      </c>
      <c r="B701" s="392" t="s">
        <v>15697</v>
      </c>
      <c r="C701" s="393" t="s">
        <v>15137</v>
      </c>
      <c r="D701" s="394">
        <v>30.21</v>
      </c>
      <c r="E701" s="395"/>
    </row>
    <row r="702" spans="1:5" ht="9" customHeight="1">
      <c r="A702" s="391">
        <v>41119</v>
      </c>
      <c r="B702" s="392" t="s">
        <v>15698</v>
      </c>
      <c r="C702" s="393" t="s">
        <v>15137</v>
      </c>
      <c r="D702" s="394">
        <v>6.48</v>
      </c>
      <c r="E702" s="395"/>
    </row>
    <row r="703" spans="1:5" ht="9" customHeight="1">
      <c r="A703" s="391">
        <v>41114</v>
      </c>
      <c r="B703" s="392" t="s">
        <v>15699</v>
      </c>
      <c r="C703" s="393" t="s">
        <v>15137</v>
      </c>
      <c r="D703" s="394">
        <v>6.84</v>
      </c>
      <c r="E703" s="395"/>
    </row>
    <row r="704" spans="1:5" ht="9" customHeight="1">
      <c r="A704" s="391">
        <v>40707</v>
      </c>
      <c r="B704" s="392" t="s">
        <v>15700</v>
      </c>
      <c r="C704" s="393" t="s">
        <v>15137</v>
      </c>
      <c r="D704" s="394">
        <v>202.97</v>
      </c>
      <c r="E704" s="392" t="s">
        <v>15076</v>
      </c>
    </row>
    <row r="705" spans="1:6" ht="9" customHeight="1">
      <c r="A705" s="391">
        <v>41118</v>
      </c>
      <c r="B705" s="392" t="s">
        <v>15701</v>
      </c>
      <c r="C705" s="393" t="s">
        <v>15137</v>
      </c>
      <c r="D705" s="394">
        <v>9.34</v>
      </c>
      <c r="E705" s="395"/>
    </row>
    <row r="706" spans="1:6" ht="9" customHeight="1">
      <c r="A706" s="1147" t="s">
        <v>15224</v>
      </c>
      <c r="B706" s="1147"/>
      <c r="C706" s="1147"/>
      <c r="D706" s="1147"/>
      <c r="E706" s="1147"/>
      <c r="F706" s="1147"/>
    </row>
    <row r="707" spans="1:6" ht="9" customHeight="1">
      <c r="A707" s="388" t="s">
        <v>15014</v>
      </c>
      <c r="B707" s="389" t="s">
        <v>15015</v>
      </c>
      <c r="C707" s="388" t="s">
        <v>15016</v>
      </c>
      <c r="D707" s="390" t="s">
        <v>15017</v>
      </c>
      <c r="E707" s="389" t="s">
        <v>15018</v>
      </c>
    </row>
    <row r="708" spans="1:6" ht="9" customHeight="1">
      <c r="A708" s="391">
        <v>40702</v>
      </c>
      <c r="B708" s="392" t="s">
        <v>15702</v>
      </c>
      <c r="C708" s="393" t="s">
        <v>15022</v>
      </c>
      <c r="D708" s="394">
        <v>324.16000000000003</v>
      </c>
      <c r="E708" s="392" t="s">
        <v>15076</v>
      </c>
    </row>
    <row r="709" spans="1:6" ht="9" customHeight="1">
      <c r="A709" s="391">
        <v>40701</v>
      </c>
      <c r="B709" s="392" t="s">
        <v>15703</v>
      </c>
      <c r="C709" s="393" t="s">
        <v>15022</v>
      </c>
      <c r="D709" s="394">
        <v>139.85</v>
      </c>
      <c r="E709" s="392" t="s">
        <v>15076</v>
      </c>
    </row>
    <row r="710" spans="1:6" ht="9" customHeight="1">
      <c r="A710" s="391">
        <v>40698</v>
      </c>
      <c r="B710" s="392" t="s">
        <v>15704</v>
      </c>
      <c r="C710" s="393" t="s">
        <v>15137</v>
      </c>
      <c r="D710" s="394">
        <v>75.790000000000006</v>
      </c>
      <c r="E710" s="392" t="s">
        <v>15076</v>
      </c>
    </row>
    <row r="711" spans="1:6" ht="9" customHeight="1">
      <c r="A711" s="391">
        <v>40700</v>
      </c>
      <c r="B711" s="392" t="s">
        <v>15705</v>
      </c>
      <c r="C711" s="393" t="s">
        <v>15137</v>
      </c>
      <c r="D711" s="394">
        <v>85.9</v>
      </c>
      <c r="E711" s="392" t="s">
        <v>15076</v>
      </c>
    </row>
    <row r="712" spans="1:6" ht="9" customHeight="1">
      <c r="A712" s="391">
        <v>40696</v>
      </c>
      <c r="B712" s="392" t="s">
        <v>15706</v>
      </c>
      <c r="C712" s="393" t="s">
        <v>15137</v>
      </c>
      <c r="D712" s="394">
        <v>168.29</v>
      </c>
      <c r="E712" s="392" t="s">
        <v>15076</v>
      </c>
    </row>
    <row r="713" spans="1:6" ht="9" customHeight="1">
      <c r="A713" s="391">
        <v>40695</v>
      </c>
      <c r="B713" s="392" t="s">
        <v>15707</v>
      </c>
      <c r="C713" s="393" t="s">
        <v>15137</v>
      </c>
      <c r="D713" s="394">
        <v>60.58</v>
      </c>
      <c r="E713" s="395"/>
    </row>
    <row r="714" spans="1:6" ht="9" customHeight="1">
      <c r="A714" s="391">
        <v>40692</v>
      </c>
      <c r="B714" s="392" t="s">
        <v>15708</v>
      </c>
      <c r="C714" s="393" t="s">
        <v>15137</v>
      </c>
      <c r="D714" s="394">
        <v>3.37</v>
      </c>
      <c r="E714" s="395"/>
    </row>
    <row r="715" spans="1:6" ht="9" customHeight="1">
      <c r="A715" s="391">
        <v>40697</v>
      </c>
      <c r="B715" s="392" t="s">
        <v>15709</v>
      </c>
      <c r="C715" s="393" t="s">
        <v>15137</v>
      </c>
      <c r="D715" s="394">
        <v>74.27</v>
      </c>
      <c r="E715" s="392" t="s">
        <v>15076</v>
      </c>
    </row>
    <row r="716" spans="1:6" ht="9" customHeight="1">
      <c r="A716" s="391">
        <v>40699</v>
      </c>
      <c r="B716" s="392" t="s">
        <v>15710</v>
      </c>
      <c r="C716" s="393" t="s">
        <v>15137</v>
      </c>
      <c r="D716" s="394">
        <v>199.25</v>
      </c>
      <c r="E716" s="392" t="s">
        <v>15076</v>
      </c>
    </row>
    <row r="717" spans="1:6" ht="9" customHeight="1">
      <c r="A717" s="391">
        <v>40693</v>
      </c>
      <c r="B717" s="392" t="s">
        <v>15711</v>
      </c>
      <c r="C717" s="393" t="s">
        <v>15137</v>
      </c>
      <c r="D717" s="394">
        <v>32.79</v>
      </c>
      <c r="E717" s="395"/>
    </row>
    <row r="718" spans="1:6" ht="9" customHeight="1">
      <c r="A718" s="391">
        <v>40694</v>
      </c>
      <c r="B718" s="392" t="s">
        <v>15712</v>
      </c>
      <c r="C718" s="393" t="s">
        <v>15137</v>
      </c>
      <c r="D718" s="394">
        <v>63.57</v>
      </c>
      <c r="E718" s="392" t="s">
        <v>15076</v>
      </c>
    </row>
    <row r="719" spans="1:6" ht="9" customHeight="1">
      <c r="A719" s="1147" t="s">
        <v>15713</v>
      </c>
      <c r="B719" s="1147"/>
      <c r="C719" s="1147"/>
      <c r="D719" s="1147"/>
      <c r="E719" s="1147"/>
      <c r="F719" s="1147"/>
    </row>
    <row r="720" spans="1:6" ht="9" customHeight="1">
      <c r="A720" s="388" t="s">
        <v>15014</v>
      </c>
      <c r="B720" s="389" t="s">
        <v>15015</v>
      </c>
      <c r="C720" s="388" t="s">
        <v>15016</v>
      </c>
      <c r="D720" s="390" t="s">
        <v>15017</v>
      </c>
      <c r="E720" s="389" t="s">
        <v>15018</v>
      </c>
    </row>
    <row r="721" spans="1:6" ht="9" customHeight="1">
      <c r="A721" s="391">
        <v>40972</v>
      </c>
      <c r="B721" s="392" t="s">
        <v>15714</v>
      </c>
      <c r="C721" s="393" t="s">
        <v>15715</v>
      </c>
      <c r="D721" s="394">
        <v>0</v>
      </c>
      <c r="E721" s="395"/>
    </row>
    <row r="722" spans="1:6" ht="9" customHeight="1">
      <c r="A722" s="391">
        <v>41405</v>
      </c>
      <c r="B722" s="392" t="s">
        <v>15716</v>
      </c>
      <c r="C722" s="393" t="s">
        <v>15102</v>
      </c>
      <c r="D722" s="398">
        <v>2817.72</v>
      </c>
      <c r="E722" s="395"/>
    </row>
    <row r="723" spans="1:6" ht="9" customHeight="1">
      <c r="A723" s="391">
        <v>41360</v>
      </c>
      <c r="B723" s="392" t="s">
        <v>15717</v>
      </c>
      <c r="C723" s="393" t="s">
        <v>15102</v>
      </c>
      <c r="D723" s="398">
        <v>2063.86</v>
      </c>
      <c r="E723" s="395"/>
    </row>
    <row r="724" spans="1:6" ht="9" customHeight="1">
      <c r="A724" s="391">
        <v>40968</v>
      </c>
      <c r="B724" s="392" t="s">
        <v>15718</v>
      </c>
      <c r="C724" s="393" t="s">
        <v>15102</v>
      </c>
      <c r="D724" s="398">
        <v>3577.74</v>
      </c>
      <c r="E724" s="395"/>
    </row>
    <row r="725" spans="1:6" ht="9" customHeight="1">
      <c r="A725" s="391">
        <v>40976</v>
      </c>
      <c r="B725" s="392" t="s">
        <v>15719</v>
      </c>
      <c r="C725" s="393" t="s">
        <v>15102</v>
      </c>
      <c r="D725" s="398">
        <v>51900</v>
      </c>
      <c r="E725" s="395"/>
    </row>
    <row r="726" spans="1:6" ht="9" customHeight="1">
      <c r="A726" s="391">
        <v>42545</v>
      </c>
      <c r="B726" s="392" t="s">
        <v>15720</v>
      </c>
      <c r="C726" s="393" t="s">
        <v>15102</v>
      </c>
      <c r="D726" s="398">
        <v>2794.64</v>
      </c>
      <c r="E726" s="395"/>
    </row>
    <row r="727" spans="1:6" ht="9" customHeight="1">
      <c r="A727" s="391">
        <v>40974</v>
      </c>
      <c r="B727" s="392" t="s">
        <v>15721</v>
      </c>
      <c r="C727" s="393" t="s">
        <v>15102</v>
      </c>
      <c r="D727" s="398">
        <v>2400.87</v>
      </c>
      <c r="E727" s="395"/>
    </row>
    <row r="728" spans="1:6" ht="9" customHeight="1">
      <c r="A728" s="391">
        <v>40978</v>
      </c>
      <c r="B728" s="392" t="s">
        <v>15722</v>
      </c>
      <c r="C728" s="393" t="s">
        <v>15102</v>
      </c>
      <c r="D728" s="398">
        <v>1840.39</v>
      </c>
      <c r="E728" s="395"/>
    </row>
    <row r="729" spans="1:6" ht="9" customHeight="1">
      <c r="A729" s="391">
        <v>40975</v>
      </c>
      <c r="B729" s="392" t="s">
        <v>15723</v>
      </c>
      <c r="C729" s="393" t="s">
        <v>15102</v>
      </c>
      <c r="D729" s="398">
        <v>1592.62</v>
      </c>
      <c r="E729" s="395"/>
    </row>
    <row r="730" spans="1:6" ht="9" customHeight="1">
      <c r="A730" s="391">
        <v>40969</v>
      </c>
      <c r="B730" s="392" t="s">
        <v>15724</v>
      </c>
      <c r="C730" s="393" t="s">
        <v>15102</v>
      </c>
      <c r="D730" s="398">
        <v>2012.8</v>
      </c>
      <c r="E730" s="395"/>
    </row>
    <row r="731" spans="1:6" ht="9" customHeight="1">
      <c r="A731" s="391">
        <v>40971</v>
      </c>
      <c r="B731" s="392" t="s">
        <v>15725</v>
      </c>
      <c r="C731" s="393" t="s">
        <v>15102</v>
      </c>
      <c r="D731" s="398">
        <v>2196.65</v>
      </c>
      <c r="E731" s="395"/>
    </row>
    <row r="732" spans="1:6" ht="9" customHeight="1">
      <c r="A732" s="1147" t="s">
        <v>15726</v>
      </c>
      <c r="B732" s="1147"/>
      <c r="C732" s="1147"/>
      <c r="D732" s="1147"/>
      <c r="E732" s="1147"/>
      <c r="F732" s="1147"/>
    </row>
    <row r="733" spans="1:6" ht="9" customHeight="1">
      <c r="A733" s="388" t="s">
        <v>15014</v>
      </c>
      <c r="B733" s="389" t="s">
        <v>15015</v>
      </c>
      <c r="C733" s="388" t="s">
        <v>15016</v>
      </c>
      <c r="D733" s="390" t="s">
        <v>15017</v>
      </c>
      <c r="E733" s="389" t="s">
        <v>15018</v>
      </c>
    </row>
    <row r="734" spans="1:6" ht="9" customHeight="1">
      <c r="A734" s="391">
        <v>40910</v>
      </c>
      <c r="B734" s="392" t="s">
        <v>15727</v>
      </c>
      <c r="C734" s="393" t="s">
        <v>15036</v>
      </c>
      <c r="D734" s="398">
        <v>11822.21</v>
      </c>
      <c r="E734" s="392" t="s">
        <v>15076</v>
      </c>
    </row>
    <row r="735" spans="1:6" ht="9" customHeight="1">
      <c r="A735" s="391">
        <v>41362</v>
      </c>
      <c r="B735" s="392" t="s">
        <v>15728</v>
      </c>
      <c r="C735" s="393" t="s">
        <v>15036</v>
      </c>
      <c r="D735" s="398">
        <v>11072.52</v>
      </c>
      <c r="E735" s="395"/>
    </row>
    <row r="736" spans="1:6" ht="18.2" customHeight="1">
      <c r="A736" s="391">
        <v>43343</v>
      </c>
      <c r="B736" s="396" t="s">
        <v>15729</v>
      </c>
      <c r="C736" s="393" t="s">
        <v>15020</v>
      </c>
      <c r="D736" s="394">
        <v>95.62</v>
      </c>
      <c r="E736" s="397"/>
    </row>
    <row r="737" spans="1:5" ht="9" customHeight="1">
      <c r="A737" s="391">
        <v>41151</v>
      </c>
      <c r="B737" s="392" t="s">
        <v>15730</v>
      </c>
      <c r="C737" s="393" t="s">
        <v>15036</v>
      </c>
      <c r="D737" s="398">
        <v>1645.93</v>
      </c>
      <c r="E737" s="395"/>
    </row>
    <row r="738" spans="1:5" ht="9" customHeight="1">
      <c r="A738" s="391">
        <v>41346</v>
      </c>
      <c r="B738" s="392" t="s">
        <v>15731</v>
      </c>
      <c r="C738" s="393" t="s">
        <v>15137</v>
      </c>
      <c r="D738" s="394">
        <v>28.35</v>
      </c>
      <c r="E738" s="395"/>
    </row>
    <row r="739" spans="1:5" ht="9" customHeight="1">
      <c r="A739" s="391">
        <v>41150</v>
      </c>
      <c r="B739" s="392" t="s">
        <v>15732</v>
      </c>
      <c r="C739" s="393" t="s">
        <v>15137</v>
      </c>
      <c r="D739" s="394">
        <v>6.22</v>
      </c>
      <c r="E739" s="395"/>
    </row>
    <row r="740" spans="1:5" ht="9" customHeight="1">
      <c r="A740" s="391">
        <v>41149</v>
      </c>
      <c r="B740" s="392" t="s">
        <v>15733</v>
      </c>
      <c r="C740" s="393" t="s">
        <v>15137</v>
      </c>
      <c r="D740" s="394">
        <v>6.97</v>
      </c>
      <c r="E740" s="395"/>
    </row>
    <row r="741" spans="1:5" ht="9" customHeight="1">
      <c r="A741" s="391">
        <v>41410</v>
      </c>
      <c r="B741" s="392" t="s">
        <v>15734</v>
      </c>
      <c r="C741" s="393" t="s">
        <v>15137</v>
      </c>
      <c r="D741" s="394">
        <v>7.09</v>
      </c>
      <c r="E741" s="395"/>
    </row>
    <row r="742" spans="1:5" ht="9" customHeight="1">
      <c r="A742" s="391">
        <v>41148</v>
      </c>
      <c r="B742" s="392" t="s">
        <v>15735</v>
      </c>
      <c r="C742" s="393" t="s">
        <v>15137</v>
      </c>
      <c r="D742" s="394">
        <v>8.0500000000000007</v>
      </c>
      <c r="E742" s="395"/>
    </row>
    <row r="743" spans="1:5" ht="9" customHeight="1">
      <c r="A743" s="391">
        <v>41152</v>
      </c>
      <c r="B743" s="392" t="s">
        <v>15736</v>
      </c>
      <c r="C743" s="393" t="s">
        <v>15036</v>
      </c>
      <c r="D743" s="394">
        <v>430.12</v>
      </c>
      <c r="E743" s="395"/>
    </row>
    <row r="744" spans="1:5" ht="9" customHeight="1">
      <c r="A744" s="391">
        <v>41004</v>
      </c>
      <c r="B744" s="392" t="s">
        <v>15737</v>
      </c>
      <c r="C744" s="393" t="s">
        <v>15036</v>
      </c>
      <c r="D744" s="394">
        <v>992.99</v>
      </c>
      <c r="E744" s="395"/>
    </row>
    <row r="745" spans="1:5" ht="9" customHeight="1">
      <c r="A745" s="391">
        <v>40911</v>
      </c>
      <c r="B745" s="392" t="s">
        <v>15738</v>
      </c>
      <c r="C745" s="393" t="s">
        <v>15020</v>
      </c>
      <c r="D745" s="394">
        <v>44.07</v>
      </c>
      <c r="E745" s="392" t="s">
        <v>15076</v>
      </c>
    </row>
    <row r="746" spans="1:5" ht="18.2" customHeight="1">
      <c r="A746" s="391">
        <v>40915</v>
      </c>
      <c r="B746" s="396" t="s">
        <v>15739</v>
      </c>
      <c r="C746" s="393" t="s">
        <v>15020</v>
      </c>
      <c r="D746" s="394">
        <v>95.39</v>
      </c>
      <c r="E746" s="392" t="s">
        <v>15076</v>
      </c>
    </row>
    <row r="747" spans="1:5" ht="18.2" customHeight="1">
      <c r="A747" s="391">
        <v>40899</v>
      </c>
      <c r="B747" s="396" t="s">
        <v>15740</v>
      </c>
      <c r="C747" s="393" t="s">
        <v>15137</v>
      </c>
      <c r="D747" s="394">
        <v>18.440000000000001</v>
      </c>
      <c r="E747" s="392" t="s">
        <v>15076</v>
      </c>
    </row>
    <row r="748" spans="1:5" ht="18.2" customHeight="1">
      <c r="A748" s="391">
        <v>40900</v>
      </c>
      <c r="B748" s="396" t="s">
        <v>15741</v>
      </c>
      <c r="C748" s="393" t="s">
        <v>15137</v>
      </c>
      <c r="D748" s="394">
        <v>26.21</v>
      </c>
      <c r="E748" s="392" t="s">
        <v>15076</v>
      </c>
    </row>
    <row r="749" spans="1:5" ht="18.2" customHeight="1">
      <c r="A749" s="391">
        <v>41365</v>
      </c>
      <c r="B749" s="396" t="s">
        <v>15742</v>
      </c>
      <c r="C749" s="393" t="s">
        <v>15137</v>
      </c>
      <c r="D749" s="394">
        <v>19.52</v>
      </c>
      <c r="E749" s="392" t="s">
        <v>15076</v>
      </c>
    </row>
    <row r="750" spans="1:5" ht="18.2" customHeight="1">
      <c r="A750" s="391">
        <v>41110</v>
      </c>
      <c r="B750" s="396" t="s">
        <v>15743</v>
      </c>
      <c r="C750" s="393" t="s">
        <v>15137</v>
      </c>
      <c r="D750" s="394">
        <v>18.690000000000001</v>
      </c>
      <c r="E750" s="392" t="s">
        <v>15076</v>
      </c>
    </row>
    <row r="751" spans="1:5" ht="9" customHeight="1">
      <c r="A751" s="391">
        <v>40903</v>
      </c>
      <c r="B751" s="392" t="s">
        <v>15744</v>
      </c>
      <c r="C751" s="393" t="s">
        <v>15137</v>
      </c>
      <c r="D751" s="394">
        <v>23.22</v>
      </c>
      <c r="E751" s="392" t="s">
        <v>15076</v>
      </c>
    </row>
    <row r="752" spans="1:5" ht="9" customHeight="1">
      <c r="A752" s="391">
        <v>40904</v>
      </c>
      <c r="B752" s="392" t="s">
        <v>15745</v>
      </c>
      <c r="C752" s="393" t="s">
        <v>15137</v>
      </c>
      <c r="D752" s="394">
        <v>40.08</v>
      </c>
      <c r="E752" s="392" t="s">
        <v>15076</v>
      </c>
    </row>
    <row r="753" spans="1:6" ht="18.2" customHeight="1">
      <c r="A753" s="391">
        <v>40905</v>
      </c>
      <c r="B753" s="396" t="s">
        <v>15746</v>
      </c>
      <c r="C753" s="393" t="s">
        <v>15137</v>
      </c>
      <c r="D753" s="394">
        <v>26.28</v>
      </c>
      <c r="E753" s="392" t="s">
        <v>15076</v>
      </c>
    </row>
    <row r="754" spans="1:6" ht="18.2" customHeight="1">
      <c r="A754" s="391">
        <v>43330</v>
      </c>
      <c r="B754" s="396" t="s">
        <v>15747</v>
      </c>
      <c r="C754" s="393" t="s">
        <v>15137</v>
      </c>
      <c r="D754" s="394">
        <v>29.36</v>
      </c>
      <c r="E754" s="392" t="s">
        <v>15076</v>
      </c>
    </row>
    <row r="755" spans="1:6" ht="18.2" customHeight="1">
      <c r="A755" s="391">
        <v>40901</v>
      </c>
      <c r="B755" s="396" t="s">
        <v>15748</v>
      </c>
      <c r="C755" s="393" t="s">
        <v>15137</v>
      </c>
      <c r="D755" s="394">
        <v>17.239999999999998</v>
      </c>
      <c r="E755" s="392" t="s">
        <v>15076</v>
      </c>
    </row>
    <row r="756" spans="1:6" ht="9" customHeight="1">
      <c r="A756" s="391">
        <v>42475</v>
      </c>
      <c r="B756" s="392" t="s">
        <v>15749</v>
      </c>
      <c r="C756" s="393" t="s">
        <v>15022</v>
      </c>
      <c r="D756" s="394">
        <v>501.94</v>
      </c>
      <c r="E756" s="392" t="s">
        <v>15076</v>
      </c>
    </row>
    <row r="757" spans="1:6" ht="9" customHeight="1">
      <c r="A757" s="391">
        <v>40945</v>
      </c>
      <c r="B757" s="392" t="s">
        <v>15750</v>
      </c>
      <c r="C757" s="393" t="s">
        <v>15137</v>
      </c>
      <c r="D757" s="394">
        <v>58.94</v>
      </c>
      <c r="E757" s="392" t="s">
        <v>15076</v>
      </c>
    </row>
    <row r="758" spans="1:6" ht="9" customHeight="1">
      <c r="A758" s="391">
        <v>40902</v>
      </c>
      <c r="B758" s="392" t="s">
        <v>15751</v>
      </c>
      <c r="C758" s="393" t="s">
        <v>15137</v>
      </c>
      <c r="D758" s="394">
        <v>4.6500000000000004</v>
      </c>
      <c r="E758" s="395"/>
    </row>
    <row r="759" spans="1:6" ht="9" customHeight="1">
      <c r="A759" s="1147" t="s">
        <v>15726</v>
      </c>
      <c r="B759" s="1147"/>
      <c r="C759" s="1147"/>
      <c r="D759" s="1147"/>
      <c r="E759" s="1147"/>
      <c r="F759" s="1147"/>
    </row>
    <row r="760" spans="1:6" ht="9" customHeight="1">
      <c r="A760" s="388" t="s">
        <v>15014</v>
      </c>
      <c r="B760" s="389" t="s">
        <v>15015</v>
      </c>
      <c r="C760" s="388" t="s">
        <v>15016</v>
      </c>
      <c r="D760" s="390" t="s">
        <v>15017</v>
      </c>
      <c r="E760" s="389" t="s">
        <v>15018</v>
      </c>
    </row>
    <row r="761" spans="1:6" ht="9" customHeight="1">
      <c r="A761" s="391">
        <v>41344</v>
      </c>
      <c r="B761" s="392" t="s">
        <v>15752</v>
      </c>
      <c r="C761" s="393" t="s">
        <v>15137</v>
      </c>
      <c r="D761" s="394">
        <v>77.03</v>
      </c>
      <c r="E761" s="395"/>
    </row>
    <row r="762" spans="1:6" ht="9" customHeight="1">
      <c r="A762" s="391">
        <v>41345</v>
      </c>
      <c r="B762" s="392" t="s">
        <v>15753</v>
      </c>
      <c r="C762" s="393" t="s">
        <v>15137</v>
      </c>
      <c r="D762" s="394">
        <v>115.17</v>
      </c>
      <c r="E762" s="395"/>
    </row>
    <row r="763" spans="1:6" ht="9" customHeight="1">
      <c r="A763" s="391">
        <v>41242</v>
      </c>
      <c r="B763" s="392" t="s">
        <v>15754</v>
      </c>
      <c r="C763" s="393" t="s">
        <v>15020</v>
      </c>
      <c r="D763" s="394">
        <v>66.91</v>
      </c>
      <c r="E763" s="395"/>
    </row>
    <row r="764" spans="1:6" ht="9" customHeight="1">
      <c r="A764" s="391">
        <v>42476</v>
      </c>
      <c r="B764" s="392" t="s">
        <v>15755</v>
      </c>
      <c r="C764" s="393" t="s">
        <v>15036</v>
      </c>
      <c r="D764" s="394">
        <v>40.76</v>
      </c>
      <c r="E764" s="395"/>
    </row>
    <row r="765" spans="1:6" ht="9" customHeight="1">
      <c r="A765" s="391">
        <v>41136</v>
      </c>
      <c r="B765" s="392" t="s">
        <v>15756</v>
      </c>
      <c r="C765" s="393" t="s">
        <v>15036</v>
      </c>
      <c r="D765" s="394">
        <v>90.58</v>
      </c>
      <c r="E765" s="395"/>
    </row>
    <row r="766" spans="1:6" ht="9" customHeight="1">
      <c r="A766" s="391">
        <v>41135</v>
      </c>
      <c r="B766" s="392" t="s">
        <v>15757</v>
      </c>
      <c r="C766" s="393" t="s">
        <v>15036</v>
      </c>
      <c r="D766" s="394">
        <v>89.95</v>
      </c>
      <c r="E766" s="395"/>
    </row>
    <row r="767" spans="1:6" ht="9" customHeight="1">
      <c r="A767" s="391">
        <v>40912</v>
      </c>
      <c r="B767" s="392" t="s">
        <v>15758</v>
      </c>
      <c r="C767" s="393" t="s">
        <v>15020</v>
      </c>
      <c r="D767" s="394">
        <v>89.39</v>
      </c>
      <c r="E767" s="392" t="s">
        <v>15076</v>
      </c>
    </row>
    <row r="768" spans="1:6" ht="9" customHeight="1">
      <c r="A768" s="391">
        <v>40908</v>
      </c>
      <c r="B768" s="392" t="s">
        <v>15759</v>
      </c>
      <c r="C768" s="393" t="s">
        <v>15036</v>
      </c>
      <c r="D768" s="398">
        <v>8442.4599999999991</v>
      </c>
      <c r="E768" s="392" t="s">
        <v>15076</v>
      </c>
    </row>
    <row r="769" spans="1:5" ht="9" customHeight="1">
      <c r="A769" s="391">
        <v>40907</v>
      </c>
      <c r="B769" s="392" t="s">
        <v>15760</v>
      </c>
      <c r="C769" s="393" t="s">
        <v>15036</v>
      </c>
      <c r="D769" s="398">
        <v>13083.71</v>
      </c>
      <c r="E769" s="392" t="s">
        <v>15076</v>
      </c>
    </row>
    <row r="770" spans="1:5" ht="9" customHeight="1">
      <c r="A770" s="391">
        <v>40906</v>
      </c>
      <c r="B770" s="392" t="s">
        <v>15761</v>
      </c>
      <c r="C770" s="393" t="s">
        <v>15137</v>
      </c>
      <c r="D770" s="398">
        <v>3715.49</v>
      </c>
      <c r="E770" s="395"/>
    </row>
    <row r="771" spans="1:5" ht="9" customHeight="1">
      <c r="A771" s="391">
        <v>41240</v>
      </c>
      <c r="B771" s="392" t="s">
        <v>15762</v>
      </c>
      <c r="C771" s="393" t="s">
        <v>15020</v>
      </c>
      <c r="D771" s="394">
        <v>82.96</v>
      </c>
      <c r="E771" s="392" t="s">
        <v>15076</v>
      </c>
    </row>
    <row r="772" spans="1:5" ht="18.2" customHeight="1">
      <c r="A772" s="391">
        <v>40946</v>
      </c>
      <c r="B772" s="396" t="s">
        <v>15763</v>
      </c>
      <c r="C772" s="393" t="s">
        <v>15020</v>
      </c>
      <c r="D772" s="394">
        <v>84.93</v>
      </c>
      <c r="E772" s="392" t="s">
        <v>15076</v>
      </c>
    </row>
    <row r="773" spans="1:5" ht="9" customHeight="1">
      <c r="A773" s="391">
        <v>40942</v>
      </c>
      <c r="B773" s="392" t="s">
        <v>15764</v>
      </c>
      <c r="C773" s="393" t="s">
        <v>15020</v>
      </c>
      <c r="D773" s="394">
        <v>34.5</v>
      </c>
      <c r="E773" s="392" t="s">
        <v>15076</v>
      </c>
    </row>
    <row r="774" spans="1:5" ht="9" customHeight="1">
      <c r="A774" s="391">
        <v>41245</v>
      </c>
      <c r="B774" s="392" t="s">
        <v>15765</v>
      </c>
      <c r="C774" s="393" t="s">
        <v>15020</v>
      </c>
      <c r="D774" s="394">
        <v>35.119999999999997</v>
      </c>
      <c r="E774" s="395"/>
    </row>
    <row r="775" spans="1:5" ht="9" customHeight="1">
      <c r="A775" s="391">
        <v>41404</v>
      </c>
      <c r="B775" s="392" t="s">
        <v>15766</v>
      </c>
      <c r="C775" s="393" t="s">
        <v>15020</v>
      </c>
      <c r="D775" s="394">
        <v>30.54</v>
      </c>
      <c r="E775" s="395"/>
    </row>
    <row r="776" spans="1:5" ht="9" customHeight="1">
      <c r="A776" s="391">
        <v>41244</v>
      </c>
      <c r="B776" s="392" t="s">
        <v>15767</v>
      </c>
      <c r="C776" s="393" t="s">
        <v>15020</v>
      </c>
      <c r="D776" s="394">
        <v>18.66</v>
      </c>
      <c r="E776" s="395"/>
    </row>
    <row r="777" spans="1:5" ht="9" customHeight="1">
      <c r="A777" s="391">
        <v>43328</v>
      </c>
      <c r="B777" s="392" t="s">
        <v>15768</v>
      </c>
      <c r="C777" s="393" t="s">
        <v>15036</v>
      </c>
      <c r="D777" s="394">
        <v>10.77</v>
      </c>
      <c r="E777" s="395"/>
    </row>
    <row r="778" spans="1:5" ht="18.2" customHeight="1">
      <c r="A778" s="391">
        <v>40909</v>
      </c>
      <c r="B778" s="396" t="s">
        <v>15769</v>
      </c>
      <c r="C778" s="393" t="s">
        <v>15036</v>
      </c>
      <c r="D778" s="398">
        <v>2753.01</v>
      </c>
      <c r="E778" s="392" t="s">
        <v>15076</v>
      </c>
    </row>
    <row r="779" spans="1:5" ht="9" customHeight="1">
      <c r="A779" s="391">
        <v>41140</v>
      </c>
      <c r="B779" s="392" t="s">
        <v>15770</v>
      </c>
      <c r="C779" s="393" t="s">
        <v>15036</v>
      </c>
      <c r="D779" s="398">
        <v>1173.22</v>
      </c>
      <c r="E779" s="395"/>
    </row>
    <row r="780" spans="1:5" ht="9" customHeight="1">
      <c r="A780" s="391">
        <v>41139</v>
      </c>
      <c r="B780" s="392" t="s">
        <v>15771</v>
      </c>
      <c r="C780" s="393" t="s">
        <v>15036</v>
      </c>
      <c r="D780" s="398">
        <v>1864.57</v>
      </c>
      <c r="E780" s="395"/>
    </row>
    <row r="781" spans="1:5" ht="9" customHeight="1">
      <c r="A781" s="391">
        <v>41138</v>
      </c>
      <c r="B781" s="392" t="s">
        <v>15772</v>
      </c>
      <c r="C781" s="393" t="s">
        <v>15036</v>
      </c>
      <c r="D781" s="398">
        <v>2028.35</v>
      </c>
      <c r="E781" s="395"/>
    </row>
    <row r="782" spans="1:5" ht="9" customHeight="1">
      <c r="A782" s="391">
        <v>41246</v>
      </c>
      <c r="B782" s="392" t="s">
        <v>15773</v>
      </c>
      <c r="C782" s="393" t="s">
        <v>15137</v>
      </c>
      <c r="D782" s="394">
        <v>57.19</v>
      </c>
      <c r="E782" s="392" t="s">
        <v>15076</v>
      </c>
    </row>
    <row r="783" spans="1:5" ht="9" customHeight="1">
      <c r="A783" s="391">
        <v>40943</v>
      </c>
      <c r="B783" s="392" t="s">
        <v>15774</v>
      </c>
      <c r="C783" s="393" t="s">
        <v>15137</v>
      </c>
      <c r="D783" s="394">
        <v>42.02</v>
      </c>
      <c r="E783" s="392" t="s">
        <v>15076</v>
      </c>
    </row>
    <row r="784" spans="1:5" ht="9" customHeight="1">
      <c r="A784" s="391">
        <v>40922</v>
      </c>
      <c r="B784" s="392" t="s">
        <v>15775</v>
      </c>
      <c r="C784" s="393" t="s">
        <v>15022</v>
      </c>
      <c r="D784" s="394">
        <v>5.28</v>
      </c>
      <c r="E784" s="395"/>
    </row>
    <row r="785" spans="1:6" ht="9" customHeight="1">
      <c r="A785" s="391">
        <v>40914</v>
      </c>
      <c r="B785" s="392" t="s">
        <v>15776</v>
      </c>
      <c r="C785" s="393" t="s">
        <v>15137</v>
      </c>
      <c r="D785" s="394">
        <v>16.760000000000002</v>
      </c>
      <c r="E785" s="392" t="s">
        <v>15076</v>
      </c>
    </row>
    <row r="786" spans="1:6" ht="9" customHeight="1">
      <c r="A786" s="391">
        <v>40913</v>
      </c>
      <c r="B786" s="392" t="s">
        <v>15777</v>
      </c>
      <c r="C786" s="393" t="s">
        <v>15137</v>
      </c>
      <c r="D786" s="394">
        <v>105.05</v>
      </c>
      <c r="E786" s="395"/>
    </row>
    <row r="787" spans="1:6" ht="18.2" customHeight="1">
      <c r="A787" s="391">
        <v>41191</v>
      </c>
      <c r="B787" s="396" t="s">
        <v>15778</v>
      </c>
      <c r="C787" s="393" t="s">
        <v>15137</v>
      </c>
      <c r="D787" s="394">
        <v>388.08</v>
      </c>
      <c r="E787" s="392" t="s">
        <v>15076</v>
      </c>
    </row>
    <row r="788" spans="1:6" ht="9" customHeight="1">
      <c r="A788" s="391">
        <v>40947</v>
      </c>
      <c r="B788" s="392" t="s">
        <v>15779</v>
      </c>
      <c r="C788" s="393" t="s">
        <v>15036</v>
      </c>
      <c r="D788" s="398">
        <v>2863.6</v>
      </c>
      <c r="E788" s="392" t="s">
        <v>15076</v>
      </c>
    </row>
    <row r="789" spans="1:6" ht="9" customHeight="1">
      <c r="A789" s="391">
        <v>43329</v>
      </c>
      <c r="B789" s="392" t="s">
        <v>15780</v>
      </c>
      <c r="C789" s="393" t="s">
        <v>15036</v>
      </c>
      <c r="D789" s="394">
        <v>187.83</v>
      </c>
      <c r="E789" s="392" t="s">
        <v>15076</v>
      </c>
    </row>
    <row r="790" spans="1:6" ht="18.2" customHeight="1">
      <c r="A790" s="391">
        <v>42050</v>
      </c>
      <c r="B790" s="396" t="s">
        <v>15781</v>
      </c>
      <c r="C790" s="393" t="s">
        <v>15020</v>
      </c>
      <c r="D790" s="394">
        <v>130.4</v>
      </c>
      <c r="E790" s="392" t="s">
        <v>15076</v>
      </c>
    </row>
    <row r="791" spans="1:6" ht="9" customHeight="1">
      <c r="A791" s="1147" t="s">
        <v>15782</v>
      </c>
      <c r="B791" s="1147"/>
      <c r="C791" s="1147"/>
      <c r="D791" s="1147"/>
      <c r="E791" s="1147"/>
      <c r="F791" s="1147"/>
    </row>
    <row r="792" spans="1:6" ht="9" customHeight="1">
      <c r="A792" s="388" t="s">
        <v>15014</v>
      </c>
      <c r="B792" s="389" t="s">
        <v>15015</v>
      </c>
      <c r="C792" s="388" t="s">
        <v>15016</v>
      </c>
      <c r="D792" s="390" t="s">
        <v>15017</v>
      </c>
      <c r="E792" s="389" t="s">
        <v>15018</v>
      </c>
    </row>
    <row r="793" spans="1:6" ht="9" customHeight="1">
      <c r="A793" s="391">
        <v>42203</v>
      </c>
      <c r="B793" s="392" t="s">
        <v>15783</v>
      </c>
      <c r="C793" s="393" t="s">
        <v>15036</v>
      </c>
      <c r="D793" s="394">
        <v>135.19</v>
      </c>
      <c r="E793" s="392" t="s">
        <v>15076</v>
      </c>
    </row>
    <row r="794" spans="1:6" ht="9" customHeight="1">
      <c r="A794" s="391">
        <v>42202</v>
      </c>
      <c r="B794" s="392" t="s">
        <v>15784</v>
      </c>
      <c r="C794" s="393" t="s">
        <v>15036</v>
      </c>
      <c r="D794" s="394">
        <v>88.45</v>
      </c>
      <c r="E794" s="392" t="s">
        <v>15076</v>
      </c>
    </row>
    <row r="795" spans="1:6" ht="18.2" customHeight="1">
      <c r="A795" s="391">
        <v>42041</v>
      </c>
      <c r="B795" s="396" t="s">
        <v>15785</v>
      </c>
      <c r="C795" s="393" t="s">
        <v>15137</v>
      </c>
      <c r="D795" s="394">
        <v>23.87</v>
      </c>
      <c r="E795" s="392" t="s">
        <v>15076</v>
      </c>
    </row>
    <row r="796" spans="1:6" ht="9" customHeight="1">
      <c r="A796" s="391">
        <v>42199</v>
      </c>
      <c r="B796" s="392" t="s">
        <v>15786</v>
      </c>
      <c r="C796" s="393" t="s">
        <v>15020</v>
      </c>
      <c r="D796" s="394">
        <v>1.5</v>
      </c>
      <c r="E796" s="395"/>
    </row>
    <row r="797" spans="1:6" ht="9" customHeight="1">
      <c r="A797" s="391">
        <v>42210</v>
      </c>
      <c r="B797" s="392" t="s">
        <v>15787</v>
      </c>
      <c r="C797" s="393" t="s">
        <v>15020</v>
      </c>
      <c r="D797" s="394">
        <v>21.22</v>
      </c>
      <c r="E797" s="392" t="s">
        <v>15076</v>
      </c>
    </row>
    <row r="798" spans="1:6" ht="9" customHeight="1">
      <c r="A798" s="391">
        <v>42206</v>
      </c>
      <c r="B798" s="392" t="s">
        <v>15788</v>
      </c>
      <c r="C798" s="393" t="s">
        <v>15020</v>
      </c>
      <c r="D798" s="394">
        <v>15.15</v>
      </c>
      <c r="E798" s="392" t="s">
        <v>15076</v>
      </c>
    </row>
    <row r="799" spans="1:6" ht="9" customHeight="1">
      <c r="A799" s="391">
        <v>42208</v>
      </c>
      <c r="B799" s="392" t="s">
        <v>15789</v>
      </c>
      <c r="C799" s="393" t="s">
        <v>15020</v>
      </c>
      <c r="D799" s="394">
        <v>1.72</v>
      </c>
      <c r="E799" s="395"/>
    </row>
    <row r="800" spans="1:6" ht="9" customHeight="1">
      <c r="A800" s="391">
        <v>42209</v>
      </c>
      <c r="B800" s="392" t="s">
        <v>15790</v>
      </c>
      <c r="C800" s="393" t="s">
        <v>15020</v>
      </c>
      <c r="D800" s="394">
        <v>7.93</v>
      </c>
      <c r="E800" s="392" t="s">
        <v>15076</v>
      </c>
    </row>
    <row r="801" spans="1:6" ht="9" customHeight="1">
      <c r="A801" s="391">
        <v>42207</v>
      </c>
      <c r="B801" s="392" t="s">
        <v>15791</v>
      </c>
      <c r="C801" s="393" t="s">
        <v>15020</v>
      </c>
      <c r="D801" s="394">
        <v>3.15</v>
      </c>
      <c r="E801" s="395"/>
    </row>
    <row r="802" spans="1:6" ht="9" customHeight="1">
      <c r="A802" s="391">
        <v>42200</v>
      </c>
      <c r="B802" s="392" t="s">
        <v>15792</v>
      </c>
      <c r="C802" s="393" t="s">
        <v>15020</v>
      </c>
      <c r="D802" s="394">
        <v>5.5</v>
      </c>
      <c r="E802" s="395"/>
    </row>
    <row r="803" spans="1:6" ht="9" customHeight="1">
      <c r="A803" s="391">
        <v>42201</v>
      </c>
      <c r="B803" s="392" t="s">
        <v>15793</v>
      </c>
      <c r="C803" s="393" t="s">
        <v>15020</v>
      </c>
      <c r="D803" s="394">
        <v>3.92</v>
      </c>
      <c r="E803" s="395"/>
    </row>
    <row r="804" spans="1:6" ht="18.2" customHeight="1">
      <c r="A804" s="391">
        <v>41247</v>
      </c>
      <c r="B804" s="396" t="s">
        <v>15794</v>
      </c>
      <c r="C804" s="393" t="s">
        <v>15022</v>
      </c>
      <c r="D804" s="394">
        <v>59.43</v>
      </c>
      <c r="E804" s="397"/>
    </row>
    <row r="805" spans="1:6" ht="9" customHeight="1">
      <c r="A805" s="391">
        <v>42204</v>
      </c>
      <c r="B805" s="392" t="s">
        <v>15795</v>
      </c>
      <c r="C805" s="393" t="s">
        <v>15036</v>
      </c>
      <c r="D805" s="394">
        <v>34.53</v>
      </c>
      <c r="E805" s="392" t="s">
        <v>15076</v>
      </c>
    </row>
    <row r="806" spans="1:6" ht="9" customHeight="1">
      <c r="A806" s="391">
        <v>42044</v>
      </c>
      <c r="B806" s="392" t="s">
        <v>15796</v>
      </c>
      <c r="C806" s="393" t="s">
        <v>15036</v>
      </c>
      <c r="D806" s="398">
        <v>4799.26</v>
      </c>
      <c r="E806" s="395"/>
    </row>
    <row r="807" spans="1:6" ht="9" customHeight="1">
      <c r="A807" s="391">
        <v>40102</v>
      </c>
      <c r="B807" s="392" t="s">
        <v>15797</v>
      </c>
      <c r="C807" s="393" t="s">
        <v>15020</v>
      </c>
      <c r="D807" s="394">
        <v>14.54</v>
      </c>
      <c r="E807" s="392" t="s">
        <v>15076</v>
      </c>
    </row>
    <row r="808" spans="1:6" ht="9" customHeight="1">
      <c r="A808" s="391">
        <v>42039</v>
      </c>
      <c r="B808" s="392" t="s">
        <v>15798</v>
      </c>
      <c r="C808" s="393" t="s">
        <v>15020</v>
      </c>
      <c r="D808" s="394">
        <v>18.57</v>
      </c>
      <c r="E808" s="392" t="s">
        <v>15076</v>
      </c>
    </row>
    <row r="809" spans="1:6" ht="9" customHeight="1">
      <c r="A809" s="391">
        <v>42205</v>
      </c>
      <c r="B809" s="392" t="s">
        <v>15799</v>
      </c>
      <c r="C809" s="393" t="s">
        <v>15020</v>
      </c>
      <c r="D809" s="394">
        <v>1.42</v>
      </c>
      <c r="E809" s="395"/>
    </row>
    <row r="810" spans="1:6" ht="9" customHeight="1">
      <c r="A810" s="1147" t="s">
        <v>15800</v>
      </c>
      <c r="B810" s="1147"/>
      <c r="C810" s="1147"/>
      <c r="D810" s="1147"/>
      <c r="E810" s="1147"/>
      <c r="F810" s="1147"/>
    </row>
    <row r="811" spans="1:6" ht="9" customHeight="1">
      <c r="A811" s="391">
        <v>40928</v>
      </c>
      <c r="B811" s="392" t="s">
        <v>15801</v>
      </c>
      <c r="C811" s="393" t="s">
        <v>15036</v>
      </c>
      <c r="D811" s="394">
        <v>39.67</v>
      </c>
      <c r="E811" s="392" t="s">
        <v>15076</v>
      </c>
    </row>
    <row r="812" spans="1:6" ht="9" customHeight="1">
      <c r="A812" s="391">
        <v>41408</v>
      </c>
      <c r="B812" s="392" t="s">
        <v>15802</v>
      </c>
      <c r="C812" s="393" t="s">
        <v>15036</v>
      </c>
      <c r="D812" s="398">
        <v>2788.04</v>
      </c>
      <c r="E812" s="395"/>
    </row>
    <row r="813" spans="1:6" ht="9" customHeight="1">
      <c r="A813" s="391">
        <v>41147</v>
      </c>
      <c r="B813" s="392" t="s">
        <v>15803</v>
      </c>
      <c r="C813" s="393" t="s">
        <v>15137</v>
      </c>
      <c r="D813" s="394">
        <v>7.54</v>
      </c>
      <c r="E813" s="395"/>
    </row>
    <row r="814" spans="1:6" ht="9" customHeight="1">
      <c r="A814" s="391">
        <v>42046</v>
      </c>
      <c r="B814" s="392" t="s">
        <v>15804</v>
      </c>
      <c r="C814" s="393" t="s">
        <v>15036</v>
      </c>
      <c r="D814" s="394">
        <v>87.82</v>
      </c>
      <c r="E814" s="395"/>
    </row>
    <row r="815" spans="1:6" ht="9" customHeight="1">
      <c r="A815" s="1147" t="s">
        <v>15800</v>
      </c>
      <c r="B815" s="1147"/>
      <c r="C815" s="1147"/>
      <c r="D815" s="1147"/>
      <c r="E815" s="1147"/>
      <c r="F815" s="1147"/>
    </row>
    <row r="816" spans="1:6" ht="9" customHeight="1">
      <c r="A816" s="388" t="s">
        <v>15014</v>
      </c>
      <c r="B816" s="389" t="s">
        <v>15015</v>
      </c>
      <c r="C816" s="388" t="s">
        <v>15016</v>
      </c>
      <c r="D816" s="390" t="s">
        <v>15017</v>
      </c>
      <c r="E816" s="389" t="s">
        <v>15018</v>
      </c>
    </row>
    <row r="817" spans="1:5" ht="9" customHeight="1">
      <c r="A817" s="391">
        <v>41407</v>
      </c>
      <c r="B817" s="392" t="s">
        <v>15805</v>
      </c>
      <c r="C817" s="393" t="s">
        <v>15036</v>
      </c>
      <c r="D817" s="398">
        <v>12442.76</v>
      </c>
      <c r="E817" s="395"/>
    </row>
    <row r="818" spans="1:5" ht="9" customHeight="1">
      <c r="A818" s="391">
        <v>41146</v>
      </c>
      <c r="B818" s="392" t="s">
        <v>15806</v>
      </c>
      <c r="C818" s="393" t="s">
        <v>15036</v>
      </c>
      <c r="D818" s="398">
        <v>16859.78</v>
      </c>
      <c r="E818" s="395"/>
    </row>
    <row r="819" spans="1:5" ht="9" customHeight="1">
      <c r="A819" s="391">
        <v>41017</v>
      </c>
      <c r="B819" s="392" t="s">
        <v>15807</v>
      </c>
      <c r="C819" s="393" t="s">
        <v>15137</v>
      </c>
      <c r="D819" s="394">
        <v>452.21</v>
      </c>
      <c r="E819" s="395"/>
    </row>
    <row r="820" spans="1:5" ht="9" customHeight="1">
      <c r="A820" s="391">
        <v>40929</v>
      </c>
      <c r="B820" s="392" t="s">
        <v>15808</v>
      </c>
      <c r="C820" s="393" t="s">
        <v>15137</v>
      </c>
      <c r="D820" s="394">
        <v>309.45999999999998</v>
      </c>
      <c r="E820" s="392" t="s">
        <v>15076</v>
      </c>
    </row>
    <row r="821" spans="1:5" ht="18.2" customHeight="1">
      <c r="A821" s="391">
        <v>41203</v>
      </c>
      <c r="B821" s="396" t="s">
        <v>15809</v>
      </c>
      <c r="C821" s="393" t="s">
        <v>15137</v>
      </c>
      <c r="D821" s="394">
        <v>612.25</v>
      </c>
      <c r="E821" s="392" t="s">
        <v>15076</v>
      </c>
    </row>
    <row r="822" spans="1:5" ht="9" customHeight="1">
      <c r="A822" s="391">
        <v>42047</v>
      </c>
      <c r="B822" s="392" t="s">
        <v>15810</v>
      </c>
      <c r="C822" s="393" t="s">
        <v>15036</v>
      </c>
      <c r="D822" s="394">
        <v>47.19</v>
      </c>
      <c r="E822" s="395"/>
    </row>
    <row r="823" spans="1:5" ht="18.2" customHeight="1">
      <c r="A823" s="391">
        <v>41145</v>
      </c>
      <c r="B823" s="396" t="s">
        <v>15811</v>
      </c>
      <c r="C823" s="393" t="s">
        <v>15036</v>
      </c>
      <c r="D823" s="398">
        <v>7373.15</v>
      </c>
      <c r="E823" s="397"/>
    </row>
    <row r="824" spans="1:5" ht="9" customHeight="1">
      <c r="A824" s="391">
        <v>41141</v>
      </c>
      <c r="B824" s="392" t="s">
        <v>15812</v>
      </c>
      <c r="C824" s="393" t="s">
        <v>15036</v>
      </c>
      <c r="D824" s="398">
        <v>2086.29</v>
      </c>
      <c r="E824" s="395"/>
    </row>
    <row r="825" spans="1:5" ht="9" customHeight="1">
      <c r="A825" s="391">
        <v>41142</v>
      </c>
      <c r="B825" s="392" t="s">
        <v>15813</v>
      </c>
      <c r="C825" s="393" t="s">
        <v>15036</v>
      </c>
      <c r="D825" s="398">
        <v>2313.73</v>
      </c>
      <c r="E825" s="395"/>
    </row>
    <row r="826" spans="1:5" ht="9" customHeight="1">
      <c r="A826" s="391">
        <v>41143</v>
      </c>
      <c r="B826" s="392" t="s">
        <v>15814</v>
      </c>
      <c r="C826" s="393" t="s">
        <v>15036</v>
      </c>
      <c r="D826" s="398">
        <v>3590.85</v>
      </c>
      <c r="E826" s="395"/>
    </row>
    <row r="827" spans="1:5" ht="9" customHeight="1">
      <c r="A827" s="391">
        <v>43162</v>
      </c>
      <c r="B827" s="392" t="s">
        <v>15815</v>
      </c>
      <c r="C827" s="393" t="s">
        <v>15137</v>
      </c>
      <c r="D827" s="394">
        <v>299.19</v>
      </c>
      <c r="E827" s="392" t="s">
        <v>15076</v>
      </c>
    </row>
    <row r="828" spans="1:5" ht="9" customHeight="1">
      <c r="A828" s="391">
        <v>40931</v>
      </c>
      <c r="B828" s="392" t="s">
        <v>15816</v>
      </c>
      <c r="C828" s="393" t="s">
        <v>15020</v>
      </c>
      <c r="D828" s="394">
        <v>204.82</v>
      </c>
      <c r="E828" s="392" t="s">
        <v>15076</v>
      </c>
    </row>
    <row r="829" spans="1:5" ht="9" customHeight="1">
      <c r="A829" s="391">
        <v>41526</v>
      </c>
      <c r="B829" s="392" t="s">
        <v>15817</v>
      </c>
      <c r="C829" s="393" t="s">
        <v>15020</v>
      </c>
      <c r="D829" s="394">
        <v>8.01</v>
      </c>
      <c r="E829" s="392" t="s">
        <v>15076</v>
      </c>
    </row>
    <row r="830" spans="1:5" ht="9" customHeight="1">
      <c r="A830" s="391">
        <v>42524</v>
      </c>
      <c r="B830" s="392" t="s">
        <v>15818</v>
      </c>
      <c r="C830" s="393" t="s">
        <v>15020</v>
      </c>
      <c r="D830" s="394">
        <v>94.04</v>
      </c>
      <c r="E830" s="395"/>
    </row>
    <row r="831" spans="1:5" ht="9" customHeight="1">
      <c r="A831" s="391">
        <v>40938</v>
      </c>
      <c r="B831" s="392" t="s">
        <v>15819</v>
      </c>
      <c r="C831" s="393" t="s">
        <v>15020</v>
      </c>
      <c r="D831" s="394">
        <v>904.95</v>
      </c>
      <c r="E831" s="395"/>
    </row>
    <row r="832" spans="1:5" ht="9" customHeight="1">
      <c r="A832" s="391">
        <v>40924</v>
      </c>
      <c r="B832" s="392" t="s">
        <v>15820</v>
      </c>
      <c r="C832" s="393" t="s">
        <v>15020</v>
      </c>
      <c r="D832" s="394">
        <v>13.76</v>
      </c>
      <c r="E832" s="392" t="s">
        <v>15076</v>
      </c>
    </row>
    <row r="833" spans="1:6" ht="9" customHeight="1">
      <c r="A833" s="391">
        <v>40925</v>
      </c>
      <c r="B833" s="392" t="s">
        <v>15821</v>
      </c>
      <c r="C833" s="393" t="s">
        <v>15020</v>
      </c>
      <c r="D833" s="394">
        <v>16.82</v>
      </c>
      <c r="E833" s="392" t="s">
        <v>15076</v>
      </c>
    </row>
    <row r="834" spans="1:6" ht="9" customHeight="1">
      <c r="A834" s="391">
        <v>40926</v>
      </c>
      <c r="B834" s="392" t="s">
        <v>15822</v>
      </c>
      <c r="C834" s="393" t="s">
        <v>15020</v>
      </c>
      <c r="D834" s="394">
        <v>19.87</v>
      </c>
      <c r="E834" s="392" t="s">
        <v>15076</v>
      </c>
    </row>
    <row r="835" spans="1:6" ht="9" customHeight="1">
      <c r="A835" s="391">
        <v>40927</v>
      </c>
      <c r="B835" s="392" t="s">
        <v>15823</v>
      </c>
      <c r="C835" s="393" t="s">
        <v>15020</v>
      </c>
      <c r="D835" s="394">
        <v>48.52</v>
      </c>
      <c r="E835" s="392" t="s">
        <v>15076</v>
      </c>
    </row>
    <row r="836" spans="1:6" ht="9" customHeight="1">
      <c r="A836" s="391">
        <v>41202</v>
      </c>
      <c r="B836" s="392" t="s">
        <v>15824</v>
      </c>
      <c r="C836" s="393" t="s">
        <v>15137</v>
      </c>
      <c r="D836" s="394">
        <v>24.99</v>
      </c>
      <c r="E836" s="395"/>
    </row>
    <row r="837" spans="1:6" ht="9" customHeight="1">
      <c r="A837" s="391">
        <v>40937</v>
      </c>
      <c r="B837" s="392" t="s">
        <v>15825</v>
      </c>
      <c r="C837" s="393" t="s">
        <v>15020</v>
      </c>
      <c r="D837" s="394">
        <v>463.88</v>
      </c>
      <c r="E837" s="395"/>
    </row>
    <row r="838" spans="1:6" ht="18.2" customHeight="1">
      <c r="A838" s="391">
        <v>40939</v>
      </c>
      <c r="B838" s="396" t="s">
        <v>15826</v>
      </c>
      <c r="C838" s="393" t="s">
        <v>15020</v>
      </c>
      <c r="D838" s="394">
        <v>881.39</v>
      </c>
      <c r="E838" s="397"/>
    </row>
    <row r="839" spans="1:6" ht="9" customHeight="1">
      <c r="A839" s="391">
        <v>40936</v>
      </c>
      <c r="B839" s="392" t="s">
        <v>15827</v>
      </c>
      <c r="C839" s="393" t="s">
        <v>15020</v>
      </c>
      <c r="D839" s="394">
        <v>607.54</v>
      </c>
      <c r="E839" s="395"/>
    </row>
    <row r="840" spans="1:6" ht="9" customHeight="1">
      <c r="A840" s="391">
        <v>40930</v>
      </c>
      <c r="B840" s="392" t="s">
        <v>15828</v>
      </c>
      <c r="C840" s="393" t="s">
        <v>15020</v>
      </c>
      <c r="D840" s="394">
        <v>200.03</v>
      </c>
      <c r="E840" s="392" t="s">
        <v>15076</v>
      </c>
    </row>
    <row r="841" spans="1:6" ht="18.2" customHeight="1">
      <c r="A841" s="391">
        <v>41222</v>
      </c>
      <c r="B841" s="396" t="s">
        <v>15829</v>
      </c>
      <c r="C841" s="393" t="s">
        <v>15036</v>
      </c>
      <c r="D841" s="394">
        <v>91.44</v>
      </c>
      <c r="E841" s="397"/>
    </row>
    <row r="842" spans="1:6" ht="9" customHeight="1">
      <c r="A842" s="391">
        <v>40932</v>
      </c>
      <c r="B842" s="392" t="s">
        <v>15830</v>
      </c>
      <c r="C842" s="393" t="s">
        <v>15036</v>
      </c>
      <c r="D842" s="394">
        <v>18.29</v>
      </c>
      <c r="E842" s="395"/>
    </row>
    <row r="843" spans="1:6" ht="9" customHeight="1">
      <c r="A843" s="391">
        <v>40934</v>
      </c>
      <c r="B843" s="392" t="s">
        <v>15831</v>
      </c>
      <c r="C843" s="393" t="s">
        <v>15036</v>
      </c>
      <c r="D843" s="394">
        <v>21.19</v>
      </c>
      <c r="E843" s="395"/>
    </row>
    <row r="844" spans="1:6" ht="9" customHeight="1">
      <c r="A844" s="391">
        <v>40933</v>
      </c>
      <c r="B844" s="392" t="s">
        <v>15832</v>
      </c>
      <c r="C844" s="393" t="s">
        <v>15036</v>
      </c>
      <c r="D844" s="394">
        <v>48.97</v>
      </c>
      <c r="E844" s="395"/>
    </row>
    <row r="845" spans="1:6" ht="9" customHeight="1">
      <c r="A845" s="391">
        <v>40935</v>
      </c>
      <c r="B845" s="392" t="s">
        <v>15833</v>
      </c>
      <c r="C845" s="393" t="s">
        <v>15036</v>
      </c>
      <c r="D845" s="394">
        <v>55.14</v>
      </c>
      <c r="E845" s="395"/>
    </row>
    <row r="846" spans="1:6" ht="9" customHeight="1">
      <c r="A846" s="391">
        <v>41359</v>
      </c>
      <c r="B846" s="392" t="s">
        <v>15834</v>
      </c>
      <c r="C846" s="393" t="s">
        <v>15137</v>
      </c>
      <c r="D846" s="394">
        <v>22.27</v>
      </c>
      <c r="E846" s="392" t="s">
        <v>15076</v>
      </c>
    </row>
    <row r="847" spans="1:6" ht="9" customHeight="1">
      <c r="A847" s="1147" t="s">
        <v>15835</v>
      </c>
      <c r="B847" s="1147"/>
      <c r="C847" s="1147"/>
      <c r="D847" s="1147"/>
      <c r="E847" s="1147"/>
      <c r="F847" s="1147"/>
    </row>
    <row r="848" spans="1:6" ht="9" customHeight="1">
      <c r="A848" s="388" t="s">
        <v>15014</v>
      </c>
      <c r="B848" s="389" t="s">
        <v>15015</v>
      </c>
      <c r="C848" s="388" t="s">
        <v>15016</v>
      </c>
      <c r="D848" s="390" t="s">
        <v>15017</v>
      </c>
      <c r="E848" s="389" t="s">
        <v>15018</v>
      </c>
    </row>
    <row r="849" spans="1:6" ht="9" customHeight="1">
      <c r="A849" s="391">
        <v>42878</v>
      </c>
      <c r="B849" s="392" t="s">
        <v>15836</v>
      </c>
      <c r="C849" s="393" t="s">
        <v>15598</v>
      </c>
      <c r="D849" s="398">
        <v>5571.66</v>
      </c>
      <c r="E849" s="395"/>
    </row>
    <row r="850" spans="1:6" ht="9" customHeight="1">
      <c r="A850" s="391">
        <v>42888</v>
      </c>
      <c r="B850" s="392" t="s">
        <v>15837</v>
      </c>
      <c r="C850" s="393" t="s">
        <v>15598</v>
      </c>
      <c r="D850" s="398">
        <v>6856.53</v>
      </c>
      <c r="E850" s="395"/>
    </row>
    <row r="851" spans="1:6" ht="9" customHeight="1">
      <c r="A851" s="1147" t="s">
        <v>15838</v>
      </c>
      <c r="B851" s="1147"/>
      <c r="C851" s="1147"/>
      <c r="D851" s="1147"/>
      <c r="E851" s="1147"/>
      <c r="F851" s="1147"/>
    </row>
    <row r="852" spans="1:6" ht="9" customHeight="1">
      <c r="A852" s="388" t="s">
        <v>15014</v>
      </c>
      <c r="B852" s="389" t="s">
        <v>15015</v>
      </c>
      <c r="C852" s="388" t="s">
        <v>15016</v>
      </c>
      <c r="D852" s="390" t="s">
        <v>15017</v>
      </c>
      <c r="E852" s="389" t="s">
        <v>15018</v>
      </c>
    </row>
    <row r="853" spans="1:6" ht="9" customHeight="1">
      <c r="A853" s="391">
        <v>40981</v>
      </c>
      <c r="B853" s="392" t="s">
        <v>15839</v>
      </c>
      <c r="C853" s="393" t="s">
        <v>15020</v>
      </c>
      <c r="D853" s="394">
        <v>1.71</v>
      </c>
      <c r="E853" s="395"/>
    </row>
    <row r="854" spans="1:6" ht="9" customHeight="1">
      <c r="A854" s="391">
        <v>40101</v>
      </c>
      <c r="B854" s="392" t="s">
        <v>15840</v>
      </c>
      <c r="C854" s="393" t="s">
        <v>15036</v>
      </c>
      <c r="D854" s="394">
        <v>155.93</v>
      </c>
      <c r="E854" s="395"/>
    </row>
    <row r="855" spans="1:6" ht="9" customHeight="1">
      <c r="A855" s="391">
        <v>40110</v>
      </c>
      <c r="B855" s="392" t="s">
        <v>15841</v>
      </c>
      <c r="C855" s="393" t="s">
        <v>15022</v>
      </c>
      <c r="D855" s="394">
        <v>35.06</v>
      </c>
      <c r="E855" s="395"/>
    </row>
    <row r="856" spans="1:6" ht="9" customHeight="1">
      <c r="A856" s="391">
        <v>40137</v>
      </c>
      <c r="B856" s="392" t="s">
        <v>15842</v>
      </c>
      <c r="C856" s="393" t="s">
        <v>15036</v>
      </c>
      <c r="D856" s="398">
        <v>1537.9</v>
      </c>
      <c r="E856" s="392" t="s">
        <v>15076</v>
      </c>
    </row>
    <row r="857" spans="1:6" ht="9" customHeight="1">
      <c r="A857" s="391">
        <v>40138</v>
      </c>
      <c r="B857" s="392" t="s">
        <v>15843</v>
      </c>
      <c r="C857" s="393" t="s">
        <v>15036</v>
      </c>
      <c r="D857" s="398">
        <v>2641.83</v>
      </c>
      <c r="E857" s="392" t="s">
        <v>15076</v>
      </c>
    </row>
    <row r="858" spans="1:6" ht="9" customHeight="1">
      <c r="A858" s="391">
        <v>43336</v>
      </c>
      <c r="B858" s="392" t="s">
        <v>15844</v>
      </c>
      <c r="C858" s="393" t="s">
        <v>15020</v>
      </c>
      <c r="D858" s="394">
        <v>1.32</v>
      </c>
      <c r="E858" s="395"/>
    </row>
    <row r="859" spans="1:6" ht="9" customHeight="1">
      <c r="A859" s="391">
        <v>40980</v>
      </c>
      <c r="B859" s="392" t="s">
        <v>15845</v>
      </c>
      <c r="C859" s="393" t="s">
        <v>15022</v>
      </c>
      <c r="D859" s="394">
        <v>13.81</v>
      </c>
      <c r="E859" s="395"/>
    </row>
    <row r="860" spans="1:6" ht="9" customHeight="1">
      <c r="A860" s="391">
        <v>40115</v>
      </c>
      <c r="B860" s="392" t="s">
        <v>15846</v>
      </c>
      <c r="C860" s="393" t="s">
        <v>15102</v>
      </c>
      <c r="D860" s="394">
        <v>266.31</v>
      </c>
      <c r="E860" s="392" t="s">
        <v>15076</v>
      </c>
    </row>
    <row r="861" spans="1:6" ht="9" customHeight="1">
      <c r="A861" s="391">
        <v>40104</v>
      </c>
      <c r="B861" s="392" t="s">
        <v>15847</v>
      </c>
      <c r="C861" s="393" t="s">
        <v>15137</v>
      </c>
      <c r="D861" s="394">
        <v>18.079999999999998</v>
      </c>
      <c r="E861" s="392" t="s">
        <v>15076</v>
      </c>
    </row>
    <row r="862" spans="1:6" ht="18.2" customHeight="1">
      <c r="A862" s="391">
        <v>40143</v>
      </c>
      <c r="B862" s="396" t="s">
        <v>15848</v>
      </c>
      <c r="C862" s="393" t="s">
        <v>15022</v>
      </c>
      <c r="D862" s="394">
        <v>91.31</v>
      </c>
      <c r="E862" s="392" t="s">
        <v>15076</v>
      </c>
    </row>
    <row r="863" spans="1:6" ht="9" customHeight="1">
      <c r="A863" s="391">
        <v>40107</v>
      </c>
      <c r="B863" s="392" t="s">
        <v>15028</v>
      </c>
      <c r="C863" s="393" t="s">
        <v>15022</v>
      </c>
      <c r="D863" s="394">
        <v>5.83</v>
      </c>
      <c r="E863" s="395"/>
    </row>
    <row r="864" spans="1:6" ht="9" customHeight="1">
      <c r="A864" s="391">
        <v>40108</v>
      </c>
      <c r="B864" s="392" t="s">
        <v>15849</v>
      </c>
      <c r="C864" s="393" t="s">
        <v>15020</v>
      </c>
      <c r="D864" s="394">
        <v>2.82</v>
      </c>
      <c r="E864" s="395"/>
    </row>
    <row r="865" spans="1:6" ht="9" customHeight="1">
      <c r="A865" s="391">
        <v>40081</v>
      </c>
      <c r="B865" s="392" t="s">
        <v>15850</v>
      </c>
      <c r="C865" s="393" t="s">
        <v>15022</v>
      </c>
      <c r="D865" s="394">
        <v>8.5500000000000007</v>
      </c>
      <c r="E865" s="395"/>
    </row>
    <row r="866" spans="1:6" ht="9" customHeight="1">
      <c r="A866" s="391">
        <v>40136</v>
      </c>
      <c r="B866" s="392" t="s">
        <v>15851</v>
      </c>
      <c r="C866" s="393" t="s">
        <v>15137</v>
      </c>
      <c r="D866" s="394">
        <v>482.65</v>
      </c>
      <c r="E866" s="392" t="s">
        <v>15076</v>
      </c>
    </row>
    <row r="867" spans="1:6" ht="9" customHeight="1">
      <c r="A867" s="391">
        <v>40084</v>
      </c>
      <c r="B867" s="392" t="s">
        <v>15852</v>
      </c>
      <c r="C867" s="393" t="s">
        <v>15137</v>
      </c>
      <c r="D867" s="394">
        <v>1.59</v>
      </c>
      <c r="E867" s="395"/>
    </row>
    <row r="868" spans="1:6" ht="9" customHeight="1">
      <c r="A868" s="391">
        <v>40144</v>
      </c>
      <c r="B868" s="392" t="s">
        <v>15853</v>
      </c>
      <c r="C868" s="393" t="s">
        <v>15137</v>
      </c>
      <c r="D868" s="394">
        <v>133.49</v>
      </c>
      <c r="E868" s="392" t="s">
        <v>15076</v>
      </c>
    </row>
    <row r="869" spans="1:6" ht="9" customHeight="1">
      <c r="A869" s="391">
        <v>40106</v>
      </c>
      <c r="B869" s="392" t="s">
        <v>15854</v>
      </c>
      <c r="C869" s="393" t="s">
        <v>15022</v>
      </c>
      <c r="D869" s="394">
        <v>10.75</v>
      </c>
      <c r="E869" s="392" t="s">
        <v>15076</v>
      </c>
    </row>
    <row r="870" spans="1:6" ht="9" customHeight="1">
      <c r="A870" s="391">
        <v>40135</v>
      </c>
      <c r="B870" s="392" t="s">
        <v>15855</v>
      </c>
      <c r="C870" s="393" t="s">
        <v>15020</v>
      </c>
      <c r="D870" s="394">
        <v>12.58</v>
      </c>
      <c r="E870" s="395"/>
    </row>
    <row r="871" spans="1:6" ht="9" customHeight="1">
      <c r="A871" s="1147" t="s">
        <v>15838</v>
      </c>
      <c r="B871" s="1147"/>
      <c r="C871" s="1147"/>
      <c r="D871" s="1147"/>
      <c r="E871" s="1147"/>
      <c r="F871" s="1147"/>
    </row>
    <row r="872" spans="1:6" ht="9" customHeight="1">
      <c r="A872" s="388" t="s">
        <v>15014</v>
      </c>
      <c r="B872" s="389" t="s">
        <v>15015</v>
      </c>
      <c r="C872" s="388" t="s">
        <v>15016</v>
      </c>
      <c r="D872" s="390" t="s">
        <v>15017</v>
      </c>
      <c r="E872" s="389" t="s">
        <v>15018</v>
      </c>
    </row>
    <row r="873" spans="1:6" ht="9" customHeight="1">
      <c r="A873" s="391">
        <v>40111</v>
      </c>
      <c r="B873" s="392" t="s">
        <v>15856</v>
      </c>
      <c r="C873" s="393" t="s">
        <v>15020</v>
      </c>
      <c r="D873" s="394">
        <v>6.55</v>
      </c>
      <c r="E873" s="392" t="s">
        <v>15076</v>
      </c>
    </row>
    <row r="874" spans="1:6" ht="9" customHeight="1">
      <c r="A874" s="391">
        <v>40126</v>
      </c>
      <c r="B874" s="392" t="s">
        <v>15857</v>
      </c>
      <c r="C874" s="393" t="s">
        <v>15020</v>
      </c>
      <c r="D874" s="394">
        <v>4.04</v>
      </c>
      <c r="E874" s="392" t="s">
        <v>15076</v>
      </c>
    </row>
    <row r="875" spans="1:6" ht="9" customHeight="1">
      <c r="A875" s="391">
        <v>40127</v>
      </c>
      <c r="B875" s="392" t="s">
        <v>15858</v>
      </c>
      <c r="C875" s="393" t="s">
        <v>15020</v>
      </c>
      <c r="D875" s="394">
        <v>5.63</v>
      </c>
      <c r="E875" s="392" t="s">
        <v>15076</v>
      </c>
    </row>
    <row r="876" spans="1:6" ht="9" customHeight="1">
      <c r="A876" s="391">
        <v>40128</v>
      </c>
      <c r="B876" s="392" t="s">
        <v>15859</v>
      </c>
      <c r="C876" s="393" t="s">
        <v>15020</v>
      </c>
      <c r="D876" s="394">
        <v>7.54</v>
      </c>
      <c r="E876" s="392" t="s">
        <v>15076</v>
      </c>
    </row>
    <row r="877" spans="1:6" ht="9" customHeight="1">
      <c r="A877" s="391">
        <v>40129</v>
      </c>
      <c r="B877" s="392" t="s">
        <v>15860</v>
      </c>
      <c r="C877" s="393" t="s">
        <v>15020</v>
      </c>
      <c r="D877" s="394">
        <v>10.039999999999999</v>
      </c>
      <c r="E877" s="392" t="s">
        <v>15076</v>
      </c>
    </row>
    <row r="878" spans="1:6" ht="9" customHeight="1">
      <c r="A878" s="391">
        <v>40085</v>
      </c>
      <c r="B878" s="392" t="s">
        <v>15861</v>
      </c>
      <c r="C878" s="393" t="s">
        <v>15137</v>
      </c>
      <c r="D878" s="394">
        <v>1.19</v>
      </c>
      <c r="E878" s="395"/>
    </row>
    <row r="879" spans="1:6" ht="9" customHeight="1">
      <c r="A879" s="391">
        <v>40086</v>
      </c>
      <c r="B879" s="392" t="s">
        <v>15862</v>
      </c>
      <c r="C879" s="393" t="s">
        <v>15137</v>
      </c>
      <c r="D879" s="394">
        <v>27.76</v>
      </c>
      <c r="E879" s="395"/>
    </row>
    <row r="880" spans="1:6" ht="9" customHeight="1">
      <c r="A880" s="391">
        <v>40087</v>
      </c>
      <c r="B880" s="392" t="s">
        <v>15863</v>
      </c>
      <c r="C880" s="393" t="s">
        <v>15036</v>
      </c>
      <c r="D880" s="394">
        <v>105.06</v>
      </c>
      <c r="E880" s="395"/>
    </row>
    <row r="881" spans="1:5" ht="18.2" customHeight="1">
      <c r="A881" s="391">
        <v>40983</v>
      </c>
      <c r="B881" s="396" t="s">
        <v>15864</v>
      </c>
      <c r="C881" s="393" t="s">
        <v>15137</v>
      </c>
      <c r="D881" s="394">
        <v>8.65</v>
      </c>
      <c r="E881" s="397"/>
    </row>
    <row r="882" spans="1:5" ht="9" customHeight="1">
      <c r="A882" s="391">
        <v>40100</v>
      </c>
      <c r="B882" s="392" t="s">
        <v>15865</v>
      </c>
      <c r="C882" s="393" t="s">
        <v>15137</v>
      </c>
      <c r="D882" s="394">
        <v>86.64</v>
      </c>
      <c r="E882" s="395"/>
    </row>
    <row r="883" spans="1:5" ht="9" customHeight="1">
      <c r="A883" s="391">
        <v>40141</v>
      </c>
      <c r="B883" s="392" t="s">
        <v>15866</v>
      </c>
      <c r="C883" s="393" t="s">
        <v>15137</v>
      </c>
      <c r="D883" s="394">
        <v>50.56</v>
      </c>
      <c r="E883" s="392" t="s">
        <v>15076</v>
      </c>
    </row>
    <row r="884" spans="1:5" ht="9" customHeight="1">
      <c r="A884" s="391">
        <v>40118</v>
      </c>
      <c r="B884" s="392" t="s">
        <v>15867</v>
      </c>
      <c r="C884" s="393" t="s">
        <v>15020</v>
      </c>
      <c r="D884" s="394">
        <v>64.89</v>
      </c>
      <c r="E884" s="392" t="s">
        <v>15076</v>
      </c>
    </row>
    <row r="885" spans="1:5" ht="9" customHeight="1">
      <c r="A885" s="391">
        <v>40116</v>
      </c>
      <c r="B885" s="392" t="s">
        <v>15868</v>
      </c>
      <c r="C885" s="393" t="s">
        <v>15020</v>
      </c>
      <c r="D885" s="394">
        <v>64.95</v>
      </c>
      <c r="E885" s="392" t="s">
        <v>15076</v>
      </c>
    </row>
    <row r="886" spans="1:5" ht="9" customHeight="1">
      <c r="A886" s="391">
        <v>40117</v>
      </c>
      <c r="B886" s="392" t="s">
        <v>15869</v>
      </c>
      <c r="C886" s="393" t="s">
        <v>15020</v>
      </c>
      <c r="D886" s="394">
        <v>39.71</v>
      </c>
      <c r="E886" s="392" t="s">
        <v>15076</v>
      </c>
    </row>
    <row r="887" spans="1:5" ht="9" customHeight="1">
      <c r="A887" s="391">
        <v>40148</v>
      </c>
      <c r="B887" s="392" t="s">
        <v>15870</v>
      </c>
      <c r="C887" s="393" t="s">
        <v>15137</v>
      </c>
      <c r="D887" s="394">
        <v>2.74</v>
      </c>
      <c r="E887" s="395"/>
    </row>
    <row r="888" spans="1:5" ht="9" customHeight="1">
      <c r="A888" s="391">
        <v>40112</v>
      </c>
      <c r="B888" s="392" t="s">
        <v>15871</v>
      </c>
      <c r="C888" s="393" t="s">
        <v>15020</v>
      </c>
      <c r="D888" s="394">
        <v>2.0299999999999998</v>
      </c>
      <c r="E888" s="392" t="s">
        <v>15076</v>
      </c>
    </row>
    <row r="889" spans="1:5" ht="9" customHeight="1">
      <c r="A889" s="391">
        <v>40149</v>
      </c>
      <c r="B889" s="392" t="s">
        <v>15872</v>
      </c>
      <c r="C889" s="393" t="s">
        <v>15020</v>
      </c>
      <c r="D889" s="394">
        <v>5.66</v>
      </c>
      <c r="E889" s="395"/>
    </row>
    <row r="890" spans="1:5" ht="9" customHeight="1">
      <c r="A890" s="391">
        <v>40094</v>
      </c>
      <c r="B890" s="392" t="s">
        <v>15873</v>
      </c>
      <c r="C890" s="393" t="s">
        <v>15020</v>
      </c>
      <c r="D890" s="394">
        <v>85.4</v>
      </c>
      <c r="E890" s="395"/>
    </row>
    <row r="891" spans="1:5" ht="9" customHeight="1">
      <c r="A891" s="391">
        <v>40095</v>
      </c>
      <c r="B891" s="392" t="s">
        <v>15874</v>
      </c>
      <c r="C891" s="393" t="s">
        <v>15020</v>
      </c>
      <c r="D891" s="394">
        <v>539.91999999999996</v>
      </c>
      <c r="E891" s="392" t="s">
        <v>15076</v>
      </c>
    </row>
    <row r="892" spans="1:5" ht="9" customHeight="1">
      <c r="A892" s="391">
        <v>40114</v>
      </c>
      <c r="B892" s="392" t="s">
        <v>15875</v>
      </c>
      <c r="C892" s="393" t="s">
        <v>15102</v>
      </c>
      <c r="D892" s="394">
        <v>286.88</v>
      </c>
      <c r="E892" s="392" t="s">
        <v>15076</v>
      </c>
    </row>
    <row r="893" spans="1:5" ht="9" customHeight="1">
      <c r="A893" s="391">
        <v>40130</v>
      </c>
      <c r="B893" s="392" t="s">
        <v>15876</v>
      </c>
      <c r="C893" s="393" t="s">
        <v>15102</v>
      </c>
      <c r="D893" s="394">
        <v>288.32</v>
      </c>
      <c r="E893" s="392" t="s">
        <v>15076</v>
      </c>
    </row>
    <row r="894" spans="1:5" ht="9" customHeight="1">
      <c r="A894" s="391">
        <v>40131</v>
      </c>
      <c r="B894" s="392" t="s">
        <v>15877</v>
      </c>
      <c r="C894" s="393" t="s">
        <v>15102</v>
      </c>
      <c r="D894" s="394">
        <v>306.69</v>
      </c>
      <c r="E894" s="392" t="s">
        <v>15076</v>
      </c>
    </row>
    <row r="895" spans="1:5" ht="9" customHeight="1">
      <c r="A895" s="391">
        <v>40083</v>
      </c>
      <c r="B895" s="392" t="s">
        <v>15878</v>
      </c>
      <c r="C895" s="393" t="s">
        <v>15020</v>
      </c>
      <c r="D895" s="394">
        <v>2.8</v>
      </c>
      <c r="E895" s="392" t="s">
        <v>15076</v>
      </c>
    </row>
    <row r="896" spans="1:5" ht="9" customHeight="1">
      <c r="A896" s="391">
        <v>40079</v>
      </c>
      <c r="B896" s="392" t="s">
        <v>15879</v>
      </c>
      <c r="C896" s="393" t="s">
        <v>15022</v>
      </c>
      <c r="D896" s="394">
        <v>23.74</v>
      </c>
      <c r="E896" s="392" t="s">
        <v>15076</v>
      </c>
    </row>
    <row r="897" spans="1:5" ht="9" customHeight="1">
      <c r="A897" s="391">
        <v>40082</v>
      </c>
      <c r="B897" s="392" t="s">
        <v>15880</v>
      </c>
      <c r="C897" s="393" t="s">
        <v>15020</v>
      </c>
      <c r="D897" s="394">
        <v>0.11</v>
      </c>
      <c r="E897" s="395"/>
    </row>
    <row r="898" spans="1:5" ht="9" customHeight="1">
      <c r="A898" s="391">
        <v>40119</v>
      </c>
      <c r="B898" s="392" t="s">
        <v>15881</v>
      </c>
      <c r="C898" s="393" t="s">
        <v>15020</v>
      </c>
      <c r="D898" s="394">
        <v>36.549999999999997</v>
      </c>
      <c r="E898" s="392" t="s">
        <v>15076</v>
      </c>
    </row>
    <row r="899" spans="1:5" ht="9" customHeight="1">
      <c r="A899" s="391">
        <v>40122</v>
      </c>
      <c r="B899" s="392" t="s">
        <v>15881</v>
      </c>
      <c r="C899" s="393" t="s">
        <v>15102</v>
      </c>
      <c r="D899" s="394">
        <v>411.52</v>
      </c>
      <c r="E899" s="392" t="s">
        <v>15076</v>
      </c>
    </row>
    <row r="900" spans="1:5" ht="9" customHeight="1">
      <c r="A900" s="391">
        <v>40120</v>
      </c>
      <c r="B900" s="392" t="s">
        <v>15882</v>
      </c>
      <c r="C900" s="393" t="s">
        <v>15020</v>
      </c>
      <c r="D900" s="394">
        <v>11.31</v>
      </c>
      <c r="E900" s="392" t="s">
        <v>15076</v>
      </c>
    </row>
    <row r="901" spans="1:5" ht="9" customHeight="1">
      <c r="A901" s="391">
        <v>40121</v>
      </c>
      <c r="B901" s="392" t="s">
        <v>15883</v>
      </c>
      <c r="C901" s="393" t="s">
        <v>15020</v>
      </c>
      <c r="D901" s="394">
        <v>36.49</v>
      </c>
      <c r="E901" s="392" t="s">
        <v>15076</v>
      </c>
    </row>
    <row r="902" spans="1:5" ht="9" customHeight="1">
      <c r="A902" s="391">
        <v>40123</v>
      </c>
      <c r="B902" s="392" t="s">
        <v>15883</v>
      </c>
      <c r="C902" s="393" t="s">
        <v>15102</v>
      </c>
      <c r="D902" s="394">
        <v>387.13</v>
      </c>
      <c r="E902" s="392" t="s">
        <v>15076</v>
      </c>
    </row>
    <row r="903" spans="1:5" ht="9" customHeight="1">
      <c r="A903" s="391">
        <v>40080</v>
      </c>
      <c r="B903" s="392" t="s">
        <v>15884</v>
      </c>
      <c r="C903" s="393" t="s">
        <v>15022</v>
      </c>
      <c r="D903" s="394">
        <v>1.81</v>
      </c>
      <c r="E903" s="392" t="s">
        <v>15076</v>
      </c>
    </row>
    <row r="904" spans="1:5" ht="9" customHeight="1">
      <c r="A904" s="391">
        <v>40089</v>
      </c>
      <c r="B904" s="392" t="s">
        <v>15885</v>
      </c>
      <c r="C904" s="393" t="s">
        <v>15036</v>
      </c>
      <c r="D904" s="398">
        <v>1755.24</v>
      </c>
      <c r="E904" s="392" t="s">
        <v>15076</v>
      </c>
    </row>
    <row r="905" spans="1:5" ht="9" customHeight="1">
      <c r="A905" s="391">
        <v>40088</v>
      </c>
      <c r="B905" s="392" t="s">
        <v>15886</v>
      </c>
      <c r="C905" s="393" t="s">
        <v>15036</v>
      </c>
      <c r="D905" s="394">
        <v>698.08</v>
      </c>
      <c r="E905" s="392" t="s">
        <v>15076</v>
      </c>
    </row>
    <row r="906" spans="1:5" ht="9" customHeight="1">
      <c r="A906" s="391">
        <v>40092</v>
      </c>
      <c r="B906" s="392" t="s">
        <v>15887</v>
      </c>
      <c r="C906" s="393" t="s">
        <v>15036</v>
      </c>
      <c r="D906" s="394">
        <v>288.18</v>
      </c>
      <c r="E906" s="392" t="s">
        <v>15076</v>
      </c>
    </row>
    <row r="907" spans="1:5" ht="18.2" customHeight="1">
      <c r="A907" s="391">
        <v>40078</v>
      </c>
      <c r="B907" s="396" t="s">
        <v>15888</v>
      </c>
      <c r="C907" s="393" t="s">
        <v>15137</v>
      </c>
      <c r="D907" s="394">
        <v>8.07</v>
      </c>
      <c r="E907" s="392" t="s">
        <v>15076</v>
      </c>
    </row>
    <row r="908" spans="1:5" ht="9" customHeight="1">
      <c r="A908" s="391">
        <v>40097</v>
      </c>
      <c r="B908" s="392" t="s">
        <v>15889</v>
      </c>
      <c r="C908" s="393" t="s">
        <v>15137</v>
      </c>
      <c r="D908" s="394">
        <v>117.08</v>
      </c>
      <c r="E908" s="395"/>
    </row>
    <row r="909" spans="1:5" ht="9" customHeight="1">
      <c r="A909" s="391">
        <v>40090</v>
      </c>
      <c r="B909" s="392" t="s">
        <v>15890</v>
      </c>
      <c r="C909" s="393" t="s">
        <v>15137</v>
      </c>
      <c r="D909" s="394">
        <v>30.33</v>
      </c>
      <c r="E909" s="392" t="s">
        <v>15076</v>
      </c>
    </row>
    <row r="910" spans="1:5" ht="9" customHeight="1">
      <c r="A910" s="391">
        <v>40099</v>
      </c>
      <c r="B910" s="392" t="s">
        <v>15891</v>
      </c>
      <c r="C910" s="393" t="s">
        <v>15022</v>
      </c>
      <c r="D910" s="394">
        <v>688.08</v>
      </c>
      <c r="E910" s="392" t="s">
        <v>15076</v>
      </c>
    </row>
    <row r="911" spans="1:5" ht="9" customHeight="1">
      <c r="A911" s="391">
        <v>40091</v>
      </c>
      <c r="B911" s="392" t="s">
        <v>15892</v>
      </c>
      <c r="C911" s="393" t="s">
        <v>15137</v>
      </c>
      <c r="D911" s="394">
        <v>40.369999999999997</v>
      </c>
      <c r="E911" s="392" t="s">
        <v>15076</v>
      </c>
    </row>
    <row r="912" spans="1:5" ht="9" customHeight="1">
      <c r="A912" s="391">
        <v>40093</v>
      </c>
      <c r="B912" s="392" t="s">
        <v>15893</v>
      </c>
      <c r="C912" s="393" t="s">
        <v>15020</v>
      </c>
      <c r="D912" s="394">
        <v>78.19</v>
      </c>
      <c r="E912" s="395"/>
    </row>
    <row r="913" spans="1:6" ht="18.2" customHeight="1">
      <c r="A913" s="391">
        <v>43353</v>
      </c>
      <c r="B913" s="396" t="s">
        <v>15894</v>
      </c>
      <c r="C913" s="393" t="s">
        <v>15020</v>
      </c>
      <c r="D913" s="394">
        <v>0.66</v>
      </c>
      <c r="E913" s="397"/>
    </row>
    <row r="914" spans="1:6" ht="18.2" customHeight="1">
      <c r="A914" s="391">
        <v>43337</v>
      </c>
      <c r="B914" s="396" t="s">
        <v>15895</v>
      </c>
      <c r="C914" s="393" t="s">
        <v>15020</v>
      </c>
      <c r="D914" s="394">
        <v>0.56999999999999995</v>
      </c>
      <c r="E914" s="397"/>
    </row>
    <row r="915" spans="1:6" ht="9" customHeight="1">
      <c r="A915" s="391">
        <v>40077</v>
      </c>
      <c r="B915" s="392" t="s">
        <v>15896</v>
      </c>
      <c r="C915" s="393" t="s">
        <v>15020</v>
      </c>
      <c r="D915" s="394">
        <v>0.19</v>
      </c>
      <c r="E915" s="395"/>
    </row>
    <row r="916" spans="1:6" ht="9" customHeight="1">
      <c r="A916" s="391">
        <v>40142</v>
      </c>
      <c r="B916" s="392" t="s">
        <v>15897</v>
      </c>
      <c r="C916" s="393" t="s">
        <v>15137</v>
      </c>
      <c r="D916" s="394">
        <v>89.56</v>
      </c>
      <c r="E916" s="392" t="s">
        <v>15076</v>
      </c>
    </row>
    <row r="917" spans="1:6" ht="9" customHeight="1">
      <c r="A917" s="391">
        <v>40124</v>
      </c>
      <c r="B917" s="392" t="s">
        <v>15898</v>
      </c>
      <c r="C917" s="393" t="s">
        <v>15020</v>
      </c>
      <c r="D917" s="394">
        <v>9.51</v>
      </c>
      <c r="E917" s="392" t="s">
        <v>15076</v>
      </c>
    </row>
    <row r="918" spans="1:6" ht="9" customHeight="1">
      <c r="A918" s="391">
        <v>40146</v>
      </c>
      <c r="B918" s="392" t="s">
        <v>15899</v>
      </c>
      <c r="C918" s="393" t="s">
        <v>15020</v>
      </c>
      <c r="D918" s="394">
        <v>16.02</v>
      </c>
      <c r="E918" s="392" t="s">
        <v>15076</v>
      </c>
    </row>
    <row r="919" spans="1:6" ht="9" customHeight="1">
      <c r="A919" s="391">
        <v>40145</v>
      </c>
      <c r="B919" s="392" t="s">
        <v>15900</v>
      </c>
      <c r="C919" s="393" t="s">
        <v>15020</v>
      </c>
      <c r="D919" s="394">
        <v>450.46</v>
      </c>
      <c r="E919" s="392" t="s">
        <v>15076</v>
      </c>
    </row>
    <row r="920" spans="1:6" ht="9" customHeight="1">
      <c r="A920" s="391">
        <v>40109</v>
      </c>
      <c r="B920" s="392" t="s">
        <v>15901</v>
      </c>
      <c r="C920" s="393" t="s">
        <v>15022</v>
      </c>
      <c r="D920" s="394">
        <v>30.9</v>
      </c>
      <c r="E920" s="395"/>
    </row>
    <row r="921" spans="1:6" ht="9" customHeight="1">
      <c r="A921" s="391">
        <v>40125</v>
      </c>
      <c r="B921" s="392" t="s">
        <v>15902</v>
      </c>
      <c r="C921" s="393" t="s">
        <v>15020</v>
      </c>
      <c r="D921" s="394">
        <v>12.22</v>
      </c>
      <c r="E921" s="392" t="s">
        <v>15076</v>
      </c>
    </row>
    <row r="922" spans="1:6" ht="9" customHeight="1">
      <c r="A922" s="391">
        <v>40113</v>
      </c>
      <c r="B922" s="392" t="s">
        <v>15903</v>
      </c>
      <c r="C922" s="393" t="s">
        <v>15020</v>
      </c>
      <c r="D922" s="394">
        <v>14.62</v>
      </c>
      <c r="E922" s="392" t="s">
        <v>15076</v>
      </c>
    </row>
    <row r="923" spans="1:6" ht="9" customHeight="1">
      <c r="A923" s="388" t="s">
        <v>15014</v>
      </c>
      <c r="B923" s="389" t="s">
        <v>15015</v>
      </c>
      <c r="C923" s="388" t="s">
        <v>15016</v>
      </c>
      <c r="D923" s="390" t="s">
        <v>15017</v>
      </c>
      <c r="E923" s="389" t="s">
        <v>15018</v>
      </c>
    </row>
    <row r="924" spans="1:6" ht="9" customHeight="1">
      <c r="A924" s="391">
        <v>42186</v>
      </c>
      <c r="B924" s="392" t="s">
        <v>15904</v>
      </c>
      <c r="C924" s="393" t="s">
        <v>15598</v>
      </c>
      <c r="D924" s="398">
        <v>7318.9</v>
      </c>
      <c r="E924" s="395"/>
    </row>
    <row r="925" spans="1:6" ht="9" customHeight="1">
      <c r="A925" s="1147" t="s">
        <v>15905</v>
      </c>
      <c r="B925" s="1147"/>
      <c r="C925" s="1147"/>
      <c r="D925" s="1147"/>
      <c r="E925" s="1147"/>
      <c r="F925" s="1147"/>
    </row>
    <row r="926" spans="1:6" ht="9" customHeight="1">
      <c r="A926" s="388" t="s">
        <v>15014</v>
      </c>
      <c r="B926" s="389" t="s">
        <v>15015</v>
      </c>
      <c r="C926" s="388" t="s">
        <v>15016</v>
      </c>
      <c r="D926" s="390" t="s">
        <v>15017</v>
      </c>
      <c r="E926" s="389" t="s">
        <v>15018</v>
      </c>
    </row>
    <row r="927" spans="1:6" ht="9" customHeight="1">
      <c r="A927" s="391">
        <v>41352</v>
      </c>
      <c r="B927" s="392" t="s">
        <v>15906</v>
      </c>
      <c r="C927" s="393" t="s">
        <v>15036</v>
      </c>
      <c r="D927" s="394">
        <v>140.02000000000001</v>
      </c>
      <c r="E927" s="395"/>
    </row>
    <row r="928" spans="1:6" ht="18.2" customHeight="1">
      <c r="A928" s="391">
        <v>41340</v>
      </c>
      <c r="B928" s="396" t="s">
        <v>15907</v>
      </c>
      <c r="C928" s="393" t="s">
        <v>15137</v>
      </c>
      <c r="D928" s="394">
        <v>518.59</v>
      </c>
      <c r="E928" s="397"/>
    </row>
    <row r="929" spans="1:6" ht="9" customHeight="1">
      <c r="A929" s="1147" t="s">
        <v>15905</v>
      </c>
      <c r="B929" s="1147"/>
      <c r="C929" s="1147"/>
      <c r="D929" s="1147"/>
      <c r="E929" s="1147"/>
      <c r="F929" s="1147"/>
    </row>
    <row r="930" spans="1:6" ht="9" customHeight="1">
      <c r="A930" s="388" t="s">
        <v>15014</v>
      </c>
      <c r="B930" s="389" t="s">
        <v>15015</v>
      </c>
      <c r="C930" s="388" t="s">
        <v>15016</v>
      </c>
      <c r="D930" s="390" t="s">
        <v>15017</v>
      </c>
      <c r="E930" s="389" t="s">
        <v>15018</v>
      </c>
    </row>
    <row r="931" spans="1:6" ht="9" customHeight="1">
      <c r="A931" s="391">
        <v>40331</v>
      </c>
      <c r="B931" s="392" t="s">
        <v>15908</v>
      </c>
      <c r="C931" s="393" t="s">
        <v>15020</v>
      </c>
      <c r="D931" s="394">
        <v>72.569999999999993</v>
      </c>
      <c r="E931" s="392" t="s">
        <v>15076</v>
      </c>
    </row>
    <row r="932" spans="1:6" ht="9" customHeight="1">
      <c r="A932" s="391">
        <v>40403</v>
      </c>
      <c r="B932" s="392" t="s">
        <v>15909</v>
      </c>
      <c r="C932" s="393" t="s">
        <v>15137</v>
      </c>
      <c r="D932" s="394">
        <v>192.28</v>
      </c>
      <c r="E932" s="392" t="s">
        <v>15076</v>
      </c>
    </row>
    <row r="933" spans="1:6" ht="9" customHeight="1">
      <c r="A933" s="391">
        <v>40405</v>
      </c>
      <c r="B933" s="392" t="s">
        <v>15910</v>
      </c>
      <c r="C933" s="393" t="s">
        <v>15137</v>
      </c>
      <c r="D933" s="394">
        <v>258.48</v>
      </c>
      <c r="E933" s="395"/>
    </row>
    <row r="934" spans="1:6" ht="9" customHeight="1">
      <c r="A934" s="391">
        <v>40408</v>
      </c>
      <c r="B934" s="392" t="s">
        <v>15911</v>
      </c>
      <c r="C934" s="393" t="s">
        <v>15137</v>
      </c>
      <c r="D934" s="394">
        <v>512.53</v>
      </c>
      <c r="E934" s="392" t="s">
        <v>15076</v>
      </c>
    </row>
    <row r="935" spans="1:6" ht="18.2" customHeight="1">
      <c r="A935" s="391">
        <v>40406</v>
      </c>
      <c r="B935" s="396" t="s">
        <v>15912</v>
      </c>
      <c r="C935" s="393" t="s">
        <v>15137</v>
      </c>
      <c r="D935" s="394">
        <v>465.51</v>
      </c>
      <c r="E935" s="392" t="s">
        <v>15076</v>
      </c>
    </row>
    <row r="936" spans="1:6" ht="18.2" customHeight="1">
      <c r="A936" s="391">
        <v>40407</v>
      </c>
      <c r="B936" s="396" t="s">
        <v>15913</v>
      </c>
      <c r="C936" s="393" t="s">
        <v>15137</v>
      </c>
      <c r="D936" s="394">
        <v>802</v>
      </c>
      <c r="E936" s="392" t="s">
        <v>15076</v>
      </c>
    </row>
    <row r="937" spans="1:6" ht="18.2" customHeight="1">
      <c r="A937" s="391">
        <v>40409</v>
      </c>
      <c r="B937" s="396" t="s">
        <v>15914</v>
      </c>
      <c r="C937" s="393" t="s">
        <v>15137</v>
      </c>
      <c r="D937" s="394">
        <v>896.04</v>
      </c>
      <c r="E937" s="392" t="s">
        <v>15076</v>
      </c>
    </row>
    <row r="938" spans="1:6" ht="9" customHeight="1">
      <c r="A938" s="391">
        <v>40404</v>
      </c>
      <c r="B938" s="392" t="s">
        <v>15915</v>
      </c>
      <c r="C938" s="393" t="s">
        <v>15137</v>
      </c>
      <c r="D938" s="394">
        <v>177.11</v>
      </c>
      <c r="E938" s="395"/>
    </row>
    <row r="939" spans="1:6" ht="18.2" customHeight="1">
      <c r="A939" s="391">
        <v>42051</v>
      </c>
      <c r="B939" s="396" t="s">
        <v>15916</v>
      </c>
      <c r="C939" s="393" t="s">
        <v>15137</v>
      </c>
      <c r="D939" s="394">
        <v>962.67</v>
      </c>
      <c r="E939" s="392" t="s">
        <v>15076</v>
      </c>
    </row>
    <row r="940" spans="1:6" ht="18.2" customHeight="1">
      <c r="A940" s="391">
        <v>42052</v>
      </c>
      <c r="B940" s="396" t="s">
        <v>15917</v>
      </c>
      <c r="C940" s="393" t="s">
        <v>15137</v>
      </c>
      <c r="D940" s="394">
        <v>532.27</v>
      </c>
      <c r="E940" s="392" t="s">
        <v>15076</v>
      </c>
    </row>
    <row r="941" spans="1:6" ht="9" customHeight="1">
      <c r="A941" s="391">
        <v>40410</v>
      </c>
      <c r="B941" s="392" t="s">
        <v>15918</v>
      </c>
      <c r="C941" s="393" t="s">
        <v>15137</v>
      </c>
      <c r="D941" s="394">
        <v>381.77</v>
      </c>
      <c r="E941" s="392" t="s">
        <v>15076</v>
      </c>
    </row>
    <row r="942" spans="1:6" ht="18.2" customHeight="1">
      <c r="A942" s="391">
        <v>40309</v>
      </c>
      <c r="B942" s="396" t="s">
        <v>15919</v>
      </c>
      <c r="C942" s="393" t="s">
        <v>15020</v>
      </c>
      <c r="D942" s="394">
        <v>169.12</v>
      </c>
      <c r="E942" s="392" t="s">
        <v>15076</v>
      </c>
    </row>
    <row r="943" spans="1:6" ht="9" customHeight="1">
      <c r="A943" s="391">
        <v>41258</v>
      </c>
      <c r="B943" s="392" t="s">
        <v>15920</v>
      </c>
      <c r="C943" s="393" t="s">
        <v>15137</v>
      </c>
      <c r="D943" s="394">
        <v>214.91</v>
      </c>
      <c r="E943" s="395"/>
    </row>
    <row r="944" spans="1:6" ht="9" customHeight="1">
      <c r="A944" s="391">
        <v>41034</v>
      </c>
      <c r="B944" s="392" t="s">
        <v>15921</v>
      </c>
      <c r="C944" s="393" t="s">
        <v>15137</v>
      </c>
      <c r="D944" s="394">
        <v>165.31</v>
      </c>
      <c r="E944" s="395"/>
    </row>
    <row r="945" spans="1:6" ht="18.2" customHeight="1">
      <c r="A945" s="391">
        <v>41026</v>
      </c>
      <c r="B945" s="396" t="s">
        <v>15922</v>
      </c>
      <c r="C945" s="393" t="s">
        <v>15137</v>
      </c>
      <c r="D945" s="394">
        <v>136.69</v>
      </c>
      <c r="E945" s="397"/>
    </row>
    <row r="946" spans="1:6" ht="18.2" customHeight="1">
      <c r="A946" s="391">
        <v>41022</v>
      </c>
      <c r="B946" s="396" t="s">
        <v>15923</v>
      </c>
      <c r="C946" s="393" t="s">
        <v>15137</v>
      </c>
      <c r="D946" s="394">
        <v>127.58</v>
      </c>
      <c r="E946" s="397"/>
    </row>
    <row r="947" spans="1:6" ht="9" customHeight="1">
      <c r="A947" s="1147" t="s">
        <v>15924</v>
      </c>
      <c r="B947" s="1147"/>
      <c r="C947" s="1147"/>
      <c r="D947" s="1147"/>
      <c r="E947" s="1147"/>
      <c r="F947" s="1147"/>
    </row>
    <row r="948" spans="1:6" ht="9" customHeight="1">
      <c r="A948" s="388" t="s">
        <v>15014</v>
      </c>
      <c r="B948" s="389" t="s">
        <v>15015</v>
      </c>
      <c r="C948" s="388" t="s">
        <v>15016</v>
      </c>
      <c r="D948" s="390" t="s">
        <v>15017</v>
      </c>
      <c r="E948" s="389" t="s">
        <v>15018</v>
      </c>
    </row>
    <row r="949" spans="1:6" ht="18.2" customHeight="1">
      <c r="A949" s="391">
        <v>41403</v>
      </c>
      <c r="B949" s="396" t="s">
        <v>15925</v>
      </c>
      <c r="C949" s="393" t="s">
        <v>15137</v>
      </c>
      <c r="D949" s="394">
        <v>956.94</v>
      </c>
      <c r="E949" s="397"/>
    </row>
    <row r="950" spans="1:6" ht="9" customHeight="1">
      <c r="A950" s="391">
        <v>40398</v>
      </c>
      <c r="B950" s="392" t="s">
        <v>15926</v>
      </c>
      <c r="C950" s="393" t="s">
        <v>15020</v>
      </c>
      <c r="D950" s="394">
        <v>174.41</v>
      </c>
      <c r="E950" s="395"/>
    </row>
    <row r="951" spans="1:6" ht="9" customHeight="1">
      <c r="A951" s="391">
        <v>41036</v>
      </c>
      <c r="B951" s="392" t="s">
        <v>15927</v>
      </c>
      <c r="C951" s="393" t="s">
        <v>15928</v>
      </c>
      <c r="D951" s="394">
        <v>85.87</v>
      </c>
      <c r="E951" s="395"/>
    </row>
    <row r="952" spans="1:6" ht="18.2" customHeight="1">
      <c r="A952" s="391">
        <v>41423</v>
      </c>
      <c r="B952" s="396" t="s">
        <v>15929</v>
      </c>
      <c r="C952" s="393" t="s">
        <v>15020</v>
      </c>
      <c r="D952" s="398">
        <v>3014.26</v>
      </c>
      <c r="E952" s="397"/>
    </row>
    <row r="953" spans="1:6" ht="18.2" customHeight="1">
      <c r="A953" s="391">
        <v>41424</v>
      </c>
      <c r="B953" s="396" t="s">
        <v>15930</v>
      </c>
      <c r="C953" s="393" t="s">
        <v>15020</v>
      </c>
      <c r="D953" s="398">
        <v>2967.01</v>
      </c>
      <c r="E953" s="397"/>
    </row>
    <row r="954" spans="1:6" ht="18.2" customHeight="1">
      <c r="A954" s="391">
        <v>41425</v>
      </c>
      <c r="B954" s="396" t="s">
        <v>15931</v>
      </c>
      <c r="C954" s="393" t="s">
        <v>15020</v>
      </c>
      <c r="D954" s="398">
        <v>3290.5</v>
      </c>
      <c r="E954" s="397"/>
    </row>
    <row r="955" spans="1:6" ht="18.2" customHeight="1">
      <c r="A955" s="391">
        <v>41426</v>
      </c>
      <c r="B955" s="396" t="s">
        <v>15932</v>
      </c>
      <c r="C955" s="393" t="s">
        <v>15020</v>
      </c>
      <c r="D955" s="398">
        <v>3381.69</v>
      </c>
      <c r="E955" s="397"/>
    </row>
    <row r="956" spans="1:6" ht="18.2" customHeight="1">
      <c r="A956" s="391">
        <v>41428</v>
      </c>
      <c r="B956" s="396" t="s">
        <v>15933</v>
      </c>
      <c r="C956" s="393" t="s">
        <v>15020</v>
      </c>
      <c r="D956" s="398">
        <v>3481.62</v>
      </c>
      <c r="E956" s="397"/>
    </row>
    <row r="957" spans="1:6" ht="18.2" customHeight="1">
      <c r="A957" s="391">
        <v>41417</v>
      </c>
      <c r="B957" s="396" t="s">
        <v>15934</v>
      </c>
      <c r="C957" s="393" t="s">
        <v>15020</v>
      </c>
      <c r="D957" s="398">
        <v>2332.09</v>
      </c>
      <c r="E957" s="397"/>
    </row>
    <row r="958" spans="1:6" ht="18.2" customHeight="1">
      <c r="A958" s="391">
        <v>41418</v>
      </c>
      <c r="B958" s="396" t="s">
        <v>15935</v>
      </c>
      <c r="C958" s="393" t="s">
        <v>15020</v>
      </c>
      <c r="D958" s="398">
        <v>2366.0700000000002</v>
      </c>
      <c r="E958" s="397"/>
    </row>
    <row r="959" spans="1:6" ht="18.2" customHeight="1">
      <c r="A959" s="391">
        <v>41419</v>
      </c>
      <c r="B959" s="396" t="s">
        <v>15936</v>
      </c>
      <c r="C959" s="393" t="s">
        <v>15020</v>
      </c>
      <c r="D959" s="398">
        <v>2461.4499999999998</v>
      </c>
      <c r="E959" s="397"/>
    </row>
    <row r="960" spans="1:6" ht="18.2" customHeight="1">
      <c r="A960" s="391">
        <v>41420</v>
      </c>
      <c r="B960" s="396" t="s">
        <v>15937</v>
      </c>
      <c r="C960" s="393" t="s">
        <v>15020</v>
      </c>
      <c r="D960" s="398">
        <v>2711.84</v>
      </c>
      <c r="E960" s="397"/>
    </row>
    <row r="961" spans="1:6" ht="18.2" customHeight="1">
      <c r="A961" s="391">
        <v>41421</v>
      </c>
      <c r="B961" s="396" t="s">
        <v>15938</v>
      </c>
      <c r="C961" s="393" t="s">
        <v>15020</v>
      </c>
      <c r="D961" s="398">
        <v>2899</v>
      </c>
      <c r="E961" s="397"/>
    </row>
    <row r="962" spans="1:6" ht="18.2" customHeight="1">
      <c r="A962" s="391">
        <v>41422</v>
      </c>
      <c r="B962" s="396" t="s">
        <v>15939</v>
      </c>
      <c r="C962" s="393" t="s">
        <v>15020</v>
      </c>
      <c r="D962" s="398">
        <v>2993.49</v>
      </c>
      <c r="E962" s="397"/>
    </row>
    <row r="963" spans="1:6" ht="18.2" customHeight="1">
      <c r="A963" s="391">
        <v>41427</v>
      </c>
      <c r="B963" s="396" t="s">
        <v>15940</v>
      </c>
      <c r="C963" s="393" t="s">
        <v>15020</v>
      </c>
      <c r="D963" s="398">
        <v>3468.62</v>
      </c>
      <c r="E963" s="397"/>
    </row>
    <row r="964" spans="1:6" ht="9" customHeight="1">
      <c r="A964" s="1147" t="s">
        <v>15941</v>
      </c>
      <c r="B964" s="1147"/>
      <c r="C964" s="1147"/>
      <c r="D964" s="1147"/>
      <c r="E964" s="1147"/>
      <c r="F964" s="1147"/>
    </row>
    <row r="965" spans="1:6" ht="9" customHeight="1">
      <c r="A965" s="388" t="s">
        <v>15014</v>
      </c>
      <c r="B965" s="389" t="s">
        <v>15015</v>
      </c>
      <c r="C965" s="388" t="s">
        <v>15016</v>
      </c>
      <c r="D965" s="390" t="s">
        <v>15017</v>
      </c>
      <c r="E965" s="389" t="s">
        <v>15018</v>
      </c>
    </row>
    <row r="966" spans="1:6" ht="18.2" customHeight="1">
      <c r="A966" s="391">
        <v>40381</v>
      </c>
      <c r="B966" s="396" t="s">
        <v>15942</v>
      </c>
      <c r="C966" s="393" t="s">
        <v>15020</v>
      </c>
      <c r="D966" s="394">
        <v>22.19</v>
      </c>
      <c r="E966" s="397"/>
    </row>
    <row r="967" spans="1:6" ht="9" customHeight="1">
      <c r="A967" s="391">
        <v>41260</v>
      </c>
      <c r="B967" s="392" t="s">
        <v>15943</v>
      </c>
      <c r="C967" s="393" t="s">
        <v>15036</v>
      </c>
      <c r="D967" s="394">
        <v>808.5</v>
      </c>
      <c r="E967" s="392" t="s">
        <v>15076</v>
      </c>
    </row>
    <row r="968" spans="1:6" ht="9" customHeight="1">
      <c r="A968" s="391">
        <v>41045</v>
      </c>
      <c r="B968" s="392" t="s">
        <v>15944</v>
      </c>
      <c r="C968" s="393" t="s">
        <v>15036</v>
      </c>
      <c r="D968" s="394">
        <v>754.2</v>
      </c>
      <c r="E968" s="392" t="s">
        <v>15076</v>
      </c>
    </row>
    <row r="969" spans="1:6" ht="18.2" customHeight="1">
      <c r="A969" s="391">
        <v>40387</v>
      </c>
      <c r="B969" s="396" t="s">
        <v>15945</v>
      </c>
      <c r="C969" s="393" t="s">
        <v>15946</v>
      </c>
      <c r="D969" s="394">
        <v>133.41999999999999</v>
      </c>
      <c r="E969" s="392" t="s">
        <v>15076</v>
      </c>
    </row>
    <row r="970" spans="1:6" ht="18.2" customHeight="1">
      <c r="A970" s="391">
        <v>40339</v>
      </c>
      <c r="B970" s="396" t="s">
        <v>15947</v>
      </c>
      <c r="C970" s="393" t="s">
        <v>15137</v>
      </c>
      <c r="D970" s="394">
        <v>73.180000000000007</v>
      </c>
      <c r="E970" s="397"/>
    </row>
    <row r="971" spans="1:6" ht="9" customHeight="1">
      <c r="A971" s="1147" t="s">
        <v>15941</v>
      </c>
      <c r="B971" s="1147"/>
      <c r="C971" s="1147"/>
      <c r="D971" s="1147"/>
      <c r="E971" s="1147"/>
      <c r="F971" s="1147"/>
    </row>
    <row r="972" spans="1:6" ht="9" customHeight="1">
      <c r="A972" s="388" t="s">
        <v>15014</v>
      </c>
      <c r="B972" s="389" t="s">
        <v>15015</v>
      </c>
      <c r="C972" s="388" t="s">
        <v>15016</v>
      </c>
      <c r="D972" s="390" t="s">
        <v>15017</v>
      </c>
      <c r="E972" s="389" t="s">
        <v>15018</v>
      </c>
    </row>
    <row r="973" spans="1:6" ht="9" customHeight="1">
      <c r="A973" s="391">
        <v>40379</v>
      </c>
      <c r="B973" s="392" t="s">
        <v>15948</v>
      </c>
      <c r="C973" s="393" t="s">
        <v>15226</v>
      </c>
      <c r="D973" s="394">
        <v>10.46</v>
      </c>
      <c r="E973" s="392" t="s">
        <v>15076</v>
      </c>
    </row>
    <row r="974" spans="1:6" ht="18.2" customHeight="1">
      <c r="A974" s="391">
        <v>42875</v>
      </c>
      <c r="B974" s="396" t="s">
        <v>15949</v>
      </c>
      <c r="C974" s="393" t="s">
        <v>15137</v>
      </c>
      <c r="D974" s="394">
        <v>37.369999999999997</v>
      </c>
      <c r="E974" s="397"/>
    </row>
    <row r="975" spans="1:6" ht="18.2" customHeight="1">
      <c r="A975" s="391">
        <v>40991</v>
      </c>
      <c r="B975" s="396" t="s">
        <v>15950</v>
      </c>
      <c r="C975" s="393" t="s">
        <v>15226</v>
      </c>
      <c r="D975" s="394">
        <v>63.18</v>
      </c>
      <c r="E975" s="397"/>
    </row>
    <row r="976" spans="1:6" ht="9" customHeight="1">
      <c r="A976" s="391">
        <v>40382</v>
      </c>
      <c r="B976" s="392" t="s">
        <v>15951</v>
      </c>
      <c r="C976" s="393" t="s">
        <v>15022</v>
      </c>
      <c r="D976" s="394">
        <v>635.66999999999996</v>
      </c>
      <c r="E976" s="395"/>
    </row>
    <row r="977" spans="1:5" ht="9" customHeight="1">
      <c r="A977" s="391">
        <v>42660</v>
      </c>
      <c r="B977" s="392" t="s">
        <v>15952</v>
      </c>
      <c r="C977" s="393" t="s">
        <v>15022</v>
      </c>
      <c r="D977" s="394">
        <v>848.77</v>
      </c>
      <c r="E977" s="395"/>
    </row>
    <row r="978" spans="1:5" ht="18.2" customHeight="1">
      <c r="A978" s="391">
        <v>40401</v>
      </c>
      <c r="B978" s="396" t="s">
        <v>15953</v>
      </c>
      <c r="C978" s="393" t="s">
        <v>15036</v>
      </c>
      <c r="D978" s="398">
        <v>1869.16</v>
      </c>
      <c r="E978" s="392" t="s">
        <v>15076</v>
      </c>
    </row>
    <row r="979" spans="1:5" ht="9" customHeight="1">
      <c r="A979" s="391">
        <v>41200</v>
      </c>
      <c r="B979" s="392" t="s">
        <v>15954</v>
      </c>
      <c r="C979" s="393" t="s">
        <v>15036</v>
      </c>
      <c r="D979" s="394">
        <v>24.81</v>
      </c>
      <c r="E979" s="395"/>
    </row>
    <row r="980" spans="1:5" ht="9" customHeight="1">
      <c r="A980" s="391">
        <v>42876</v>
      </c>
      <c r="B980" s="392" t="s">
        <v>15955</v>
      </c>
      <c r="C980" s="393" t="s">
        <v>15020</v>
      </c>
      <c r="D980" s="394">
        <v>150.66</v>
      </c>
      <c r="E980" s="395"/>
    </row>
    <row r="981" spans="1:5" ht="18.2" customHeight="1">
      <c r="A981" s="391">
        <v>42239</v>
      </c>
      <c r="B981" s="396" t="s">
        <v>15956</v>
      </c>
      <c r="C981" s="393" t="s">
        <v>15022</v>
      </c>
      <c r="D981" s="394">
        <v>137.69999999999999</v>
      </c>
      <c r="E981" s="392" t="s">
        <v>15076</v>
      </c>
    </row>
    <row r="982" spans="1:5" ht="18.2" customHeight="1">
      <c r="A982" s="391">
        <v>40329</v>
      </c>
      <c r="B982" s="396" t="s">
        <v>15957</v>
      </c>
      <c r="C982" s="393" t="s">
        <v>15022</v>
      </c>
      <c r="D982" s="394">
        <v>161.9</v>
      </c>
      <c r="E982" s="392" t="s">
        <v>15076</v>
      </c>
    </row>
    <row r="983" spans="1:5" ht="9" customHeight="1">
      <c r="A983" s="391">
        <v>41195</v>
      </c>
      <c r="B983" s="392" t="s">
        <v>15958</v>
      </c>
      <c r="C983" s="393" t="s">
        <v>15226</v>
      </c>
      <c r="D983" s="394">
        <v>8.5399999999999991</v>
      </c>
      <c r="E983" s="395"/>
    </row>
    <row r="984" spans="1:5" ht="9" customHeight="1">
      <c r="A984" s="391">
        <v>40315</v>
      </c>
      <c r="B984" s="392" t="s">
        <v>15959</v>
      </c>
      <c r="C984" s="393" t="s">
        <v>15020</v>
      </c>
      <c r="D984" s="394">
        <v>283.56</v>
      </c>
      <c r="E984" s="392" t="s">
        <v>15076</v>
      </c>
    </row>
    <row r="985" spans="1:5" ht="18.2" customHeight="1">
      <c r="A985" s="391">
        <v>40314</v>
      </c>
      <c r="B985" s="396" t="s">
        <v>15960</v>
      </c>
      <c r="C985" s="393" t="s">
        <v>15020</v>
      </c>
      <c r="D985" s="394">
        <v>113.32</v>
      </c>
      <c r="E985" s="392" t="s">
        <v>15076</v>
      </c>
    </row>
    <row r="986" spans="1:5" ht="18.2" customHeight="1">
      <c r="A986" s="391">
        <v>40321</v>
      </c>
      <c r="B986" s="396" t="s">
        <v>15961</v>
      </c>
      <c r="C986" s="393" t="s">
        <v>15020</v>
      </c>
      <c r="D986" s="394">
        <v>80.680000000000007</v>
      </c>
      <c r="E986" s="392" t="s">
        <v>15076</v>
      </c>
    </row>
    <row r="987" spans="1:5" ht="18.2" customHeight="1">
      <c r="A987" s="391">
        <v>40323</v>
      </c>
      <c r="B987" s="396" t="s">
        <v>15962</v>
      </c>
      <c r="C987" s="393" t="s">
        <v>15020</v>
      </c>
      <c r="D987" s="394">
        <v>83.66</v>
      </c>
      <c r="E987" s="392" t="s">
        <v>15076</v>
      </c>
    </row>
    <row r="988" spans="1:5" ht="18.2" customHeight="1">
      <c r="A988" s="391">
        <v>40324</v>
      </c>
      <c r="B988" s="396" t="s">
        <v>15963</v>
      </c>
      <c r="C988" s="393" t="s">
        <v>15020</v>
      </c>
      <c r="D988" s="394">
        <v>72.55</v>
      </c>
      <c r="E988" s="392" t="s">
        <v>15076</v>
      </c>
    </row>
    <row r="989" spans="1:5" ht="18.2" customHeight="1">
      <c r="A989" s="391">
        <v>40325</v>
      </c>
      <c r="B989" s="396" t="s">
        <v>15964</v>
      </c>
      <c r="C989" s="393" t="s">
        <v>15020</v>
      </c>
      <c r="D989" s="394">
        <v>62.93</v>
      </c>
      <c r="E989" s="392" t="s">
        <v>15076</v>
      </c>
    </row>
    <row r="990" spans="1:5" ht="18.2" customHeight="1">
      <c r="A990" s="391">
        <v>40319</v>
      </c>
      <c r="B990" s="396" t="s">
        <v>15965</v>
      </c>
      <c r="C990" s="393" t="s">
        <v>15020</v>
      </c>
      <c r="D990" s="394">
        <v>104.53</v>
      </c>
      <c r="E990" s="392" t="s">
        <v>15076</v>
      </c>
    </row>
    <row r="991" spans="1:5" ht="18.2" customHeight="1">
      <c r="A991" s="391">
        <v>40320</v>
      </c>
      <c r="B991" s="396" t="s">
        <v>15966</v>
      </c>
      <c r="C991" s="393" t="s">
        <v>15020</v>
      </c>
      <c r="D991" s="394">
        <v>113.87</v>
      </c>
      <c r="E991" s="392" t="s">
        <v>15076</v>
      </c>
    </row>
    <row r="992" spans="1:5" ht="18.2" customHeight="1">
      <c r="A992" s="391">
        <v>40322</v>
      </c>
      <c r="B992" s="396" t="s">
        <v>15967</v>
      </c>
      <c r="C992" s="393" t="s">
        <v>15020</v>
      </c>
      <c r="D992" s="394">
        <v>118.92</v>
      </c>
      <c r="E992" s="392" t="s">
        <v>15076</v>
      </c>
    </row>
    <row r="993" spans="1:5" ht="9" customHeight="1">
      <c r="A993" s="391">
        <v>40342</v>
      </c>
      <c r="B993" s="392" t="s">
        <v>15968</v>
      </c>
      <c r="C993" s="393" t="s">
        <v>15036</v>
      </c>
      <c r="D993" s="394">
        <v>37.65</v>
      </c>
      <c r="E993" s="395"/>
    </row>
    <row r="994" spans="1:5" ht="9" customHeight="1">
      <c r="A994" s="391">
        <v>40338</v>
      </c>
      <c r="B994" s="392" t="s">
        <v>15969</v>
      </c>
      <c r="C994" s="393" t="s">
        <v>15036</v>
      </c>
      <c r="D994" s="394">
        <v>27.2</v>
      </c>
      <c r="E994" s="395"/>
    </row>
    <row r="995" spans="1:5" ht="18.2" customHeight="1">
      <c r="A995" s="391">
        <v>40341</v>
      </c>
      <c r="B995" s="396" t="s">
        <v>15970</v>
      </c>
      <c r="C995" s="393" t="s">
        <v>15036</v>
      </c>
      <c r="D995" s="394">
        <v>7.4</v>
      </c>
      <c r="E995" s="397"/>
    </row>
    <row r="996" spans="1:5" ht="9" customHeight="1">
      <c r="A996" s="391">
        <v>40416</v>
      </c>
      <c r="B996" s="392" t="s">
        <v>15971</v>
      </c>
      <c r="C996" s="393" t="s">
        <v>15137</v>
      </c>
      <c r="D996" s="394">
        <v>299.18</v>
      </c>
      <c r="E996" s="395"/>
    </row>
    <row r="997" spans="1:5" ht="9" customHeight="1">
      <c r="A997" s="391">
        <v>40389</v>
      </c>
      <c r="B997" s="392" t="s">
        <v>15972</v>
      </c>
      <c r="C997" s="393" t="s">
        <v>15137</v>
      </c>
      <c r="D997" s="394">
        <v>69.72</v>
      </c>
      <c r="E997" s="395"/>
    </row>
    <row r="998" spans="1:5" ht="9" customHeight="1">
      <c r="A998" s="391">
        <v>40388</v>
      </c>
      <c r="B998" s="392" t="s">
        <v>15973</v>
      </c>
      <c r="C998" s="393" t="s">
        <v>15137</v>
      </c>
      <c r="D998" s="394">
        <v>263.92</v>
      </c>
      <c r="E998" s="395"/>
    </row>
    <row r="999" spans="1:5" ht="9" customHeight="1">
      <c r="A999" s="391">
        <v>41232</v>
      </c>
      <c r="B999" s="392" t="s">
        <v>15974</v>
      </c>
      <c r="C999" s="393" t="s">
        <v>15020</v>
      </c>
      <c r="D999" s="394">
        <v>12.1</v>
      </c>
      <c r="E999" s="395"/>
    </row>
    <row r="1000" spans="1:5" ht="9" customHeight="1">
      <c r="A1000" s="391">
        <v>40402</v>
      </c>
      <c r="B1000" s="392" t="s">
        <v>15975</v>
      </c>
      <c r="C1000" s="393" t="s">
        <v>15020</v>
      </c>
      <c r="D1000" s="394">
        <v>11.47</v>
      </c>
      <c r="E1000" s="395"/>
    </row>
    <row r="1001" spans="1:5" ht="9" customHeight="1">
      <c r="A1001" s="391">
        <v>41033</v>
      </c>
      <c r="B1001" s="392" t="s">
        <v>15976</v>
      </c>
      <c r="C1001" s="393" t="s">
        <v>15977</v>
      </c>
      <c r="D1001" s="394">
        <v>38.92</v>
      </c>
      <c r="E1001" s="395"/>
    </row>
    <row r="1002" spans="1:5" ht="9" customHeight="1">
      <c r="A1002" s="391">
        <v>41233</v>
      </c>
      <c r="B1002" s="392" t="s">
        <v>15978</v>
      </c>
      <c r="C1002" s="393" t="s">
        <v>15226</v>
      </c>
      <c r="D1002" s="394">
        <v>732.08</v>
      </c>
      <c r="E1002" s="395"/>
    </row>
    <row r="1003" spans="1:5" ht="9" customHeight="1">
      <c r="A1003" s="391">
        <v>40386</v>
      </c>
      <c r="B1003" s="392" t="s">
        <v>15979</v>
      </c>
      <c r="C1003" s="393" t="s">
        <v>15137</v>
      </c>
      <c r="D1003" s="394">
        <v>158.83000000000001</v>
      </c>
      <c r="E1003" s="392" t="s">
        <v>15076</v>
      </c>
    </row>
    <row r="1004" spans="1:5" ht="18.2" customHeight="1">
      <c r="A1004" s="391">
        <v>41199</v>
      </c>
      <c r="B1004" s="396" t="s">
        <v>15980</v>
      </c>
      <c r="C1004" s="393" t="s">
        <v>15137</v>
      </c>
      <c r="D1004" s="394">
        <v>57.49</v>
      </c>
      <c r="E1004" s="397"/>
    </row>
    <row r="1005" spans="1:5" ht="18.2" customHeight="1">
      <c r="A1005" s="391">
        <v>42529</v>
      </c>
      <c r="B1005" s="396" t="s">
        <v>15981</v>
      </c>
      <c r="C1005" s="393" t="s">
        <v>15137</v>
      </c>
      <c r="D1005" s="394">
        <v>934.73</v>
      </c>
      <c r="E1005" s="397"/>
    </row>
    <row r="1006" spans="1:5" ht="18.2" customHeight="1">
      <c r="A1006" s="391">
        <v>40384</v>
      </c>
      <c r="B1006" s="396" t="s">
        <v>15982</v>
      </c>
      <c r="C1006" s="393" t="s">
        <v>15137</v>
      </c>
      <c r="D1006" s="398">
        <v>1336.23</v>
      </c>
      <c r="E1006" s="397"/>
    </row>
    <row r="1007" spans="1:5" ht="18.2" customHeight="1">
      <c r="A1007" s="391">
        <v>40385</v>
      </c>
      <c r="B1007" s="396" t="s">
        <v>15983</v>
      </c>
      <c r="C1007" s="393" t="s">
        <v>15137</v>
      </c>
      <c r="D1007" s="398">
        <v>1375.95</v>
      </c>
      <c r="E1007" s="397"/>
    </row>
    <row r="1008" spans="1:5" ht="9" customHeight="1">
      <c r="A1008" s="391">
        <v>40393</v>
      </c>
      <c r="B1008" s="392" t="s">
        <v>15984</v>
      </c>
      <c r="C1008" s="393" t="s">
        <v>15137</v>
      </c>
      <c r="D1008" s="394">
        <v>20.54</v>
      </c>
      <c r="E1008" s="395"/>
    </row>
    <row r="1009" spans="1:6" ht="9" customHeight="1">
      <c r="A1009" s="391">
        <v>40394</v>
      </c>
      <c r="B1009" s="392" t="s">
        <v>15985</v>
      </c>
      <c r="C1009" s="393" t="s">
        <v>15137</v>
      </c>
      <c r="D1009" s="394">
        <v>23.72</v>
      </c>
      <c r="E1009" s="395"/>
    </row>
    <row r="1010" spans="1:6" ht="9" customHeight="1">
      <c r="A1010" s="391">
        <v>40390</v>
      </c>
      <c r="B1010" s="392" t="s">
        <v>15986</v>
      </c>
      <c r="C1010" s="393" t="s">
        <v>15020</v>
      </c>
      <c r="D1010" s="394">
        <v>3.74</v>
      </c>
      <c r="E1010" s="395"/>
    </row>
    <row r="1011" spans="1:6" ht="18.2" customHeight="1">
      <c r="A1011" s="391">
        <v>42256</v>
      </c>
      <c r="B1011" s="396" t="s">
        <v>15987</v>
      </c>
      <c r="C1011" s="393" t="s">
        <v>15020</v>
      </c>
      <c r="D1011" s="398">
        <v>3908.44</v>
      </c>
      <c r="E1011" s="392" t="s">
        <v>15076</v>
      </c>
    </row>
    <row r="1012" spans="1:6" ht="18.2" customHeight="1">
      <c r="A1012" s="391">
        <v>40400</v>
      </c>
      <c r="B1012" s="396" t="s">
        <v>15988</v>
      </c>
      <c r="C1012" s="393" t="s">
        <v>15226</v>
      </c>
      <c r="D1012" s="394">
        <v>13.92</v>
      </c>
      <c r="E1012" s="392" t="s">
        <v>15076</v>
      </c>
    </row>
    <row r="1013" spans="1:6" ht="9" customHeight="1">
      <c r="A1013" s="391">
        <v>41201</v>
      </c>
      <c r="B1013" s="392" t="s">
        <v>15989</v>
      </c>
      <c r="C1013" s="393" t="s">
        <v>15020</v>
      </c>
      <c r="D1013" s="394">
        <v>471.99</v>
      </c>
      <c r="E1013" s="395"/>
    </row>
    <row r="1014" spans="1:6" ht="9" customHeight="1">
      <c r="A1014" s="391">
        <v>41035</v>
      </c>
      <c r="B1014" s="392" t="s">
        <v>15990</v>
      </c>
      <c r="C1014" s="393" t="s">
        <v>15137</v>
      </c>
      <c r="D1014" s="394">
        <v>94.16</v>
      </c>
      <c r="E1014" s="395"/>
    </row>
    <row r="1015" spans="1:6" ht="18.2" customHeight="1">
      <c r="A1015" s="391">
        <v>41263</v>
      </c>
      <c r="B1015" s="396" t="s">
        <v>15991</v>
      </c>
      <c r="C1015" s="393" t="s">
        <v>15137</v>
      </c>
      <c r="D1015" s="394">
        <v>161.41999999999999</v>
      </c>
      <c r="E1015" s="397"/>
    </row>
    <row r="1016" spans="1:6" ht="18.2" customHeight="1">
      <c r="A1016" s="391">
        <v>41089</v>
      </c>
      <c r="B1016" s="396" t="s">
        <v>15992</v>
      </c>
      <c r="C1016" s="393" t="s">
        <v>15137</v>
      </c>
      <c r="D1016" s="394">
        <v>176.67</v>
      </c>
      <c r="E1016" s="397"/>
    </row>
    <row r="1017" spans="1:6" ht="18.2" customHeight="1">
      <c r="A1017" s="391">
        <v>41039</v>
      </c>
      <c r="B1017" s="396" t="s">
        <v>15993</v>
      </c>
      <c r="C1017" s="393" t="s">
        <v>15137</v>
      </c>
      <c r="D1017" s="394">
        <v>173.73</v>
      </c>
      <c r="E1017" s="397"/>
    </row>
    <row r="1018" spans="1:6" ht="9" customHeight="1">
      <c r="A1018" s="1147" t="s">
        <v>15941</v>
      </c>
      <c r="B1018" s="1147"/>
      <c r="C1018" s="1147"/>
      <c r="D1018" s="1147"/>
      <c r="E1018" s="1147"/>
      <c r="F1018" s="1147"/>
    </row>
    <row r="1019" spans="1:6" ht="9" customHeight="1">
      <c r="A1019" s="388" t="s">
        <v>15014</v>
      </c>
      <c r="B1019" s="389" t="s">
        <v>15015</v>
      </c>
      <c r="C1019" s="388" t="s">
        <v>15016</v>
      </c>
      <c r="D1019" s="390" t="s">
        <v>15017</v>
      </c>
      <c r="E1019" s="389" t="s">
        <v>15018</v>
      </c>
    </row>
    <row r="1020" spans="1:6" ht="9" customHeight="1">
      <c r="A1020" s="391">
        <v>41030</v>
      </c>
      <c r="B1020" s="392" t="s">
        <v>15994</v>
      </c>
      <c r="C1020" s="393" t="s">
        <v>15137</v>
      </c>
      <c r="D1020" s="394">
        <v>162.25</v>
      </c>
      <c r="E1020" s="395"/>
    </row>
    <row r="1021" spans="1:6" ht="9" customHeight="1">
      <c r="A1021" s="1147" t="s">
        <v>15995</v>
      </c>
      <c r="B1021" s="1147"/>
      <c r="C1021" s="1147"/>
      <c r="D1021" s="1147"/>
      <c r="E1021" s="1147"/>
      <c r="F1021" s="1147"/>
    </row>
    <row r="1022" spans="1:6" ht="9" customHeight="1">
      <c r="A1022" s="388" t="s">
        <v>15014</v>
      </c>
      <c r="B1022" s="389" t="s">
        <v>15015</v>
      </c>
      <c r="C1022" s="388" t="s">
        <v>15016</v>
      </c>
      <c r="D1022" s="390" t="s">
        <v>15017</v>
      </c>
      <c r="E1022" s="389" t="s">
        <v>15018</v>
      </c>
    </row>
    <row r="1023" spans="1:6" ht="9" customHeight="1">
      <c r="A1023" s="391">
        <v>42045</v>
      </c>
      <c r="B1023" s="392" t="s">
        <v>15996</v>
      </c>
      <c r="C1023" s="393" t="s">
        <v>15022</v>
      </c>
      <c r="D1023" s="394">
        <v>5.77</v>
      </c>
      <c r="E1023" s="395"/>
    </row>
    <row r="1024" spans="1:6" ht="9" customHeight="1">
      <c r="A1024" s="391">
        <v>42043</v>
      </c>
      <c r="B1024" s="392" t="s">
        <v>15997</v>
      </c>
      <c r="C1024" s="393" t="s">
        <v>15715</v>
      </c>
      <c r="D1024" s="394">
        <v>0</v>
      </c>
      <c r="E1024" s="395"/>
    </row>
    <row r="1025" spans="1:6" ht="9" customHeight="1">
      <c r="A1025" s="1147" t="s">
        <v>15998</v>
      </c>
      <c r="B1025" s="1147"/>
      <c r="C1025" s="1147"/>
      <c r="D1025" s="1147"/>
      <c r="E1025" s="1147"/>
      <c r="F1025" s="1147"/>
    </row>
    <row r="1026" spans="1:6" ht="9" customHeight="1">
      <c r="A1026" s="388" t="s">
        <v>15014</v>
      </c>
      <c r="B1026" s="389" t="s">
        <v>15015</v>
      </c>
      <c r="C1026" s="388" t="s">
        <v>15016</v>
      </c>
      <c r="D1026" s="390" t="s">
        <v>15017</v>
      </c>
      <c r="E1026" s="389" t="s">
        <v>15018</v>
      </c>
    </row>
    <row r="1027" spans="1:6" ht="9" customHeight="1">
      <c r="A1027" s="391">
        <v>42512</v>
      </c>
      <c r="B1027" s="392" t="s">
        <v>15999</v>
      </c>
      <c r="C1027" s="393" t="s">
        <v>15022</v>
      </c>
      <c r="D1027" s="394">
        <v>3.7</v>
      </c>
      <c r="E1027" s="395"/>
    </row>
    <row r="1028" spans="1:6" ht="9" customHeight="1">
      <c r="A1028" s="391">
        <v>42513</v>
      </c>
      <c r="B1028" s="392" t="s">
        <v>16000</v>
      </c>
      <c r="C1028" s="393" t="s">
        <v>15022</v>
      </c>
      <c r="D1028" s="394">
        <v>4.8</v>
      </c>
      <c r="E1028" s="395"/>
    </row>
    <row r="1029" spans="1:6" ht="9" customHeight="1">
      <c r="A1029" s="391">
        <v>42514</v>
      </c>
      <c r="B1029" s="392" t="s">
        <v>16001</v>
      </c>
      <c r="C1029" s="393" t="s">
        <v>15022</v>
      </c>
      <c r="D1029" s="394">
        <v>7.72</v>
      </c>
      <c r="E1029" s="395"/>
    </row>
    <row r="1030" spans="1:6" ht="9" customHeight="1">
      <c r="A1030" s="391">
        <v>43349</v>
      </c>
      <c r="B1030" s="392" t="s">
        <v>16002</v>
      </c>
      <c r="C1030" s="393" t="s">
        <v>15022</v>
      </c>
      <c r="D1030" s="394">
        <v>7.29</v>
      </c>
      <c r="E1030" s="395"/>
    </row>
    <row r="1031" spans="1:6" ht="9" customHeight="1">
      <c r="A1031" s="391">
        <v>42515</v>
      </c>
      <c r="B1031" s="392" t="s">
        <v>16003</v>
      </c>
      <c r="C1031" s="393" t="s">
        <v>15022</v>
      </c>
      <c r="D1031" s="394">
        <v>5.62</v>
      </c>
      <c r="E1031" s="395"/>
    </row>
    <row r="1032" spans="1:6" ht="9" customHeight="1">
      <c r="A1032" s="391">
        <v>42523</v>
      </c>
      <c r="B1032" s="392" t="s">
        <v>16004</v>
      </c>
      <c r="C1032" s="393" t="s">
        <v>15022</v>
      </c>
      <c r="D1032" s="394">
        <v>8.89</v>
      </c>
      <c r="E1032" s="395"/>
    </row>
    <row r="1033" spans="1:6" ht="18.2" customHeight="1">
      <c r="A1033" s="391">
        <v>42525</v>
      </c>
      <c r="B1033" s="396" t="s">
        <v>16005</v>
      </c>
      <c r="C1033" s="393" t="s">
        <v>15022</v>
      </c>
      <c r="D1033" s="394">
        <v>74.069999999999993</v>
      </c>
      <c r="E1033" s="397"/>
    </row>
    <row r="1034" spans="1:6" ht="9" customHeight="1">
      <c r="A1034" s="391">
        <v>42576</v>
      </c>
      <c r="B1034" s="392" t="s">
        <v>16006</v>
      </c>
      <c r="C1034" s="393" t="s">
        <v>15022</v>
      </c>
      <c r="D1034" s="394">
        <v>126.62</v>
      </c>
      <c r="E1034" s="395"/>
    </row>
    <row r="1035" spans="1:6" ht="9" customHeight="1">
      <c r="A1035" s="391">
        <v>42577</v>
      </c>
      <c r="B1035" s="392" t="s">
        <v>16007</v>
      </c>
      <c r="C1035" s="393" t="s">
        <v>15022</v>
      </c>
      <c r="D1035" s="394">
        <v>9.4700000000000006</v>
      </c>
      <c r="E1035" s="395"/>
    </row>
    <row r="1036" spans="1:6" ht="9" customHeight="1">
      <c r="A1036" s="391">
        <v>42578</v>
      </c>
      <c r="B1036" s="392" t="s">
        <v>16008</v>
      </c>
      <c r="C1036" s="393" t="s">
        <v>15022</v>
      </c>
      <c r="D1036" s="394">
        <v>3.73</v>
      </c>
      <c r="E1036" s="395"/>
    </row>
    <row r="1037" spans="1:6" ht="9" customHeight="1">
      <c r="A1037" s="391">
        <v>42580</v>
      </c>
      <c r="B1037" s="392" t="s">
        <v>16009</v>
      </c>
      <c r="C1037" s="393" t="s">
        <v>15022</v>
      </c>
      <c r="D1037" s="394">
        <v>5.49</v>
      </c>
      <c r="E1037" s="395"/>
    </row>
    <row r="1038" spans="1:6" ht="9" customHeight="1">
      <c r="A1038" s="391">
        <v>42582</v>
      </c>
      <c r="B1038" s="392" t="s">
        <v>16010</v>
      </c>
      <c r="C1038" s="393" t="s">
        <v>15022</v>
      </c>
      <c r="D1038" s="394">
        <v>56.93</v>
      </c>
      <c r="E1038" s="395"/>
    </row>
    <row r="1039" spans="1:6" ht="9" customHeight="1">
      <c r="A1039" s="391">
        <v>42586</v>
      </c>
      <c r="B1039" s="392" t="s">
        <v>16011</v>
      </c>
      <c r="C1039" s="393" t="s">
        <v>15022</v>
      </c>
      <c r="D1039" s="394">
        <v>64.819999999999993</v>
      </c>
      <c r="E1039" s="395"/>
    </row>
    <row r="1040" spans="1:6" ht="9" customHeight="1">
      <c r="A1040" s="391">
        <v>42587</v>
      </c>
      <c r="B1040" s="392" t="s">
        <v>16012</v>
      </c>
      <c r="C1040" s="393" t="s">
        <v>15020</v>
      </c>
      <c r="D1040" s="394">
        <v>0.89</v>
      </c>
      <c r="E1040" s="395"/>
    </row>
    <row r="1041" spans="1:6" ht="18.2" customHeight="1">
      <c r="A1041" s="391">
        <v>42590</v>
      </c>
      <c r="B1041" s="396" t="s">
        <v>16013</v>
      </c>
      <c r="C1041" s="393" t="s">
        <v>15020</v>
      </c>
      <c r="D1041" s="394">
        <v>9.6999999999999993</v>
      </c>
      <c r="E1041" s="397"/>
    </row>
    <row r="1042" spans="1:6" ht="9" customHeight="1">
      <c r="A1042" s="391">
        <v>42591</v>
      </c>
      <c r="B1042" s="392" t="s">
        <v>16014</v>
      </c>
      <c r="C1042" s="393" t="s">
        <v>15020</v>
      </c>
      <c r="D1042" s="394">
        <v>44.68</v>
      </c>
      <c r="E1042" s="395"/>
    </row>
    <row r="1043" spans="1:6" ht="9" customHeight="1">
      <c r="A1043" s="391">
        <v>42592</v>
      </c>
      <c r="B1043" s="392" t="s">
        <v>16015</v>
      </c>
      <c r="C1043" s="393" t="s">
        <v>15020</v>
      </c>
      <c r="D1043" s="394">
        <v>15.02</v>
      </c>
      <c r="E1043" s="392" t="s">
        <v>15076</v>
      </c>
    </row>
    <row r="1044" spans="1:6" ht="18.2" customHeight="1">
      <c r="A1044" s="391">
        <v>42593</v>
      </c>
      <c r="B1044" s="396" t="s">
        <v>16016</v>
      </c>
      <c r="C1044" s="393" t="s">
        <v>15022</v>
      </c>
      <c r="D1044" s="394">
        <v>29.98</v>
      </c>
      <c r="E1044" s="397"/>
    </row>
    <row r="1045" spans="1:6" ht="18.2" customHeight="1">
      <c r="A1045" s="391">
        <v>42596</v>
      </c>
      <c r="B1045" s="396" t="s">
        <v>16017</v>
      </c>
      <c r="C1045" s="393" t="s">
        <v>15022</v>
      </c>
      <c r="D1045" s="394">
        <v>5.82</v>
      </c>
      <c r="E1045" s="397"/>
    </row>
    <row r="1046" spans="1:6" ht="9" customHeight="1">
      <c r="A1046" s="1147" t="s">
        <v>16018</v>
      </c>
      <c r="B1046" s="1147"/>
      <c r="C1046" s="1147"/>
      <c r="D1046" s="1147"/>
      <c r="E1046" s="1147"/>
      <c r="F1046" s="1147"/>
    </row>
    <row r="1047" spans="1:6" ht="9" customHeight="1">
      <c r="A1047" s="388" t="s">
        <v>15014</v>
      </c>
      <c r="B1047" s="389" t="s">
        <v>15015</v>
      </c>
      <c r="C1047" s="388" t="s">
        <v>15016</v>
      </c>
      <c r="D1047" s="390" t="s">
        <v>15017</v>
      </c>
      <c r="E1047" s="389" t="s">
        <v>15018</v>
      </c>
    </row>
    <row r="1048" spans="1:6" ht="9" customHeight="1">
      <c r="A1048" s="391">
        <v>42483</v>
      </c>
      <c r="B1048" s="392" t="s">
        <v>16019</v>
      </c>
      <c r="C1048" s="393" t="s">
        <v>15022</v>
      </c>
      <c r="D1048" s="394">
        <v>102.67</v>
      </c>
      <c r="E1048" s="395"/>
    </row>
    <row r="1049" spans="1:6" ht="9" customHeight="1">
      <c r="A1049" s="391">
        <v>42695</v>
      </c>
      <c r="B1049" s="392" t="s">
        <v>16020</v>
      </c>
      <c r="C1049" s="393" t="s">
        <v>15022</v>
      </c>
      <c r="D1049" s="394">
        <v>121.46</v>
      </c>
      <c r="E1049" s="395"/>
    </row>
    <row r="1050" spans="1:6" ht="18.2" customHeight="1">
      <c r="A1050" s="391">
        <v>42481</v>
      </c>
      <c r="B1050" s="396" t="s">
        <v>16021</v>
      </c>
      <c r="C1050" s="393" t="s">
        <v>15022</v>
      </c>
      <c r="D1050" s="394">
        <v>73.290000000000006</v>
      </c>
      <c r="E1050" s="397"/>
    </row>
    <row r="1051" spans="1:6" ht="9" customHeight="1">
      <c r="A1051" s="391">
        <v>42496</v>
      </c>
      <c r="B1051" s="392" t="s">
        <v>16022</v>
      </c>
      <c r="C1051" s="393" t="s">
        <v>15020</v>
      </c>
      <c r="D1051" s="394">
        <v>3.83</v>
      </c>
      <c r="E1051" s="395"/>
    </row>
    <row r="1052" spans="1:6" ht="18.2" customHeight="1">
      <c r="A1052" s="391">
        <v>41133</v>
      </c>
      <c r="B1052" s="396" t="s">
        <v>16023</v>
      </c>
      <c r="C1052" s="393" t="s">
        <v>15020</v>
      </c>
      <c r="D1052" s="394">
        <v>12.35</v>
      </c>
      <c r="E1052" s="397"/>
    </row>
    <row r="1053" spans="1:6" ht="18.2" customHeight="1">
      <c r="A1053" s="391">
        <v>42479</v>
      </c>
      <c r="B1053" s="396" t="s">
        <v>16024</v>
      </c>
      <c r="C1053" s="393" t="s">
        <v>15020</v>
      </c>
      <c r="D1053" s="394">
        <v>8.6199999999999992</v>
      </c>
      <c r="E1053" s="397"/>
    </row>
    <row r="1054" spans="1:6" ht="18.2" customHeight="1">
      <c r="A1054" s="391">
        <v>43333</v>
      </c>
      <c r="B1054" s="396" t="s">
        <v>16025</v>
      </c>
      <c r="C1054" s="393" t="s">
        <v>15020</v>
      </c>
      <c r="D1054" s="394">
        <v>1.1499999999999999</v>
      </c>
      <c r="E1054" s="397"/>
    </row>
    <row r="1055" spans="1:6" ht="18.2" customHeight="1">
      <c r="A1055" s="391">
        <v>42484</v>
      </c>
      <c r="B1055" s="396" t="s">
        <v>16026</v>
      </c>
      <c r="C1055" s="393" t="s">
        <v>15020</v>
      </c>
      <c r="D1055" s="394">
        <v>6.71</v>
      </c>
      <c r="E1055" s="392" t="s">
        <v>15076</v>
      </c>
    </row>
    <row r="1056" spans="1:6" ht="18.2" customHeight="1">
      <c r="A1056" s="391">
        <v>42497</v>
      </c>
      <c r="B1056" s="396" t="s">
        <v>16027</v>
      </c>
      <c r="C1056" s="393" t="s">
        <v>15020</v>
      </c>
      <c r="D1056" s="394">
        <v>13.36</v>
      </c>
      <c r="E1056" s="392" t="s">
        <v>15076</v>
      </c>
    </row>
    <row r="1057" spans="1:6" ht="18.2" customHeight="1">
      <c r="A1057" s="391">
        <v>42493</v>
      </c>
      <c r="B1057" s="396" t="s">
        <v>16028</v>
      </c>
      <c r="C1057" s="393" t="s">
        <v>15020</v>
      </c>
      <c r="D1057" s="394">
        <v>76.45</v>
      </c>
      <c r="E1057" s="392" t="s">
        <v>15076</v>
      </c>
    </row>
    <row r="1058" spans="1:6" ht="18.2" customHeight="1">
      <c r="A1058" s="391">
        <v>42494</v>
      </c>
      <c r="B1058" s="396" t="s">
        <v>16029</v>
      </c>
      <c r="C1058" s="393" t="s">
        <v>15102</v>
      </c>
      <c r="D1058" s="394">
        <v>406.22</v>
      </c>
      <c r="E1058" s="392" t="s">
        <v>15076</v>
      </c>
    </row>
    <row r="1059" spans="1:6" ht="18.2" customHeight="1">
      <c r="A1059" s="391">
        <v>42498</v>
      </c>
      <c r="B1059" s="396" t="s">
        <v>16030</v>
      </c>
      <c r="C1059" s="393" t="s">
        <v>15020</v>
      </c>
      <c r="D1059" s="394">
        <v>78.760000000000005</v>
      </c>
      <c r="E1059" s="392" t="s">
        <v>15076</v>
      </c>
    </row>
    <row r="1060" spans="1:6" ht="18.2" customHeight="1">
      <c r="A1060" s="391">
        <v>42499</v>
      </c>
      <c r="B1060" s="396" t="s">
        <v>16031</v>
      </c>
      <c r="C1060" s="393" t="s">
        <v>15020</v>
      </c>
      <c r="D1060" s="394">
        <v>93.38</v>
      </c>
      <c r="E1060" s="392" t="s">
        <v>15076</v>
      </c>
    </row>
    <row r="1061" spans="1:6" ht="18.2" customHeight="1">
      <c r="A1061" s="391">
        <v>42500</v>
      </c>
      <c r="B1061" s="396" t="s">
        <v>16032</v>
      </c>
      <c r="C1061" s="393" t="s">
        <v>15020</v>
      </c>
      <c r="D1061" s="394">
        <v>94.11</v>
      </c>
      <c r="E1061" s="392" t="s">
        <v>15076</v>
      </c>
    </row>
    <row r="1062" spans="1:6" ht="18.2" customHeight="1">
      <c r="A1062" s="391">
        <v>42501</v>
      </c>
      <c r="B1062" s="396" t="s">
        <v>16033</v>
      </c>
      <c r="C1062" s="393" t="s">
        <v>15020</v>
      </c>
      <c r="D1062" s="394">
        <v>107.34</v>
      </c>
      <c r="E1062" s="392" t="s">
        <v>15076</v>
      </c>
    </row>
    <row r="1063" spans="1:6" ht="18.2" customHeight="1">
      <c r="A1063" s="391">
        <v>42502</v>
      </c>
      <c r="B1063" s="396" t="s">
        <v>16034</v>
      </c>
      <c r="C1063" s="393" t="s">
        <v>15020</v>
      </c>
      <c r="D1063" s="394">
        <v>105.28</v>
      </c>
      <c r="E1063" s="392" t="s">
        <v>15076</v>
      </c>
    </row>
    <row r="1064" spans="1:6" ht="9" customHeight="1">
      <c r="A1064" s="1147" t="s">
        <v>16018</v>
      </c>
      <c r="B1064" s="1147"/>
      <c r="C1064" s="1147"/>
      <c r="D1064" s="1147"/>
      <c r="E1064" s="1147"/>
      <c r="F1064" s="1147"/>
    </row>
    <row r="1065" spans="1:6" ht="9" customHeight="1">
      <c r="A1065" s="388" t="s">
        <v>15014</v>
      </c>
      <c r="B1065" s="389" t="s">
        <v>15015</v>
      </c>
      <c r="C1065" s="388" t="s">
        <v>15016</v>
      </c>
      <c r="D1065" s="390" t="s">
        <v>15017</v>
      </c>
      <c r="E1065" s="389" t="s">
        <v>15018</v>
      </c>
    </row>
    <row r="1066" spans="1:6" ht="18.2" customHeight="1">
      <c r="A1066" s="391">
        <v>42503</v>
      </c>
      <c r="B1066" s="396" t="s">
        <v>16035</v>
      </c>
      <c r="C1066" s="393" t="s">
        <v>15020</v>
      </c>
      <c r="D1066" s="394">
        <v>107.03</v>
      </c>
      <c r="E1066" s="392" t="s">
        <v>15076</v>
      </c>
    </row>
    <row r="1067" spans="1:6" ht="18.2" customHeight="1">
      <c r="A1067" s="391">
        <v>43334</v>
      </c>
      <c r="B1067" s="396" t="s">
        <v>16036</v>
      </c>
      <c r="C1067" s="393" t="s">
        <v>15020</v>
      </c>
      <c r="D1067" s="394">
        <v>0.95</v>
      </c>
      <c r="E1067" s="397"/>
    </row>
    <row r="1068" spans="1:6" ht="18.2" customHeight="1">
      <c r="A1068" s="391">
        <v>42485</v>
      </c>
      <c r="B1068" s="396" t="s">
        <v>16037</v>
      </c>
      <c r="C1068" s="393" t="s">
        <v>15020</v>
      </c>
      <c r="D1068" s="394">
        <v>2.19</v>
      </c>
      <c r="E1068" s="392" t="s">
        <v>15076</v>
      </c>
    </row>
    <row r="1069" spans="1:6" ht="9" customHeight="1">
      <c r="A1069" s="391">
        <v>42495</v>
      </c>
      <c r="B1069" s="392" t="s">
        <v>16038</v>
      </c>
      <c r="C1069" s="393" t="s">
        <v>15020</v>
      </c>
      <c r="D1069" s="394">
        <v>1.19</v>
      </c>
      <c r="E1069" s="395"/>
    </row>
    <row r="1070" spans="1:6" ht="9" customHeight="1">
      <c r="A1070" s="391">
        <v>42507</v>
      </c>
      <c r="B1070" s="392" t="s">
        <v>16039</v>
      </c>
      <c r="C1070" s="393" t="s">
        <v>15137</v>
      </c>
      <c r="D1070" s="394">
        <v>24.15</v>
      </c>
      <c r="E1070" s="395"/>
    </row>
    <row r="1071" spans="1:6" ht="9" customHeight="1">
      <c r="A1071" s="391">
        <v>42505</v>
      </c>
      <c r="B1071" s="392" t="s">
        <v>16040</v>
      </c>
      <c r="C1071" s="393" t="s">
        <v>15020</v>
      </c>
      <c r="D1071" s="394">
        <v>19.57</v>
      </c>
      <c r="E1071" s="395"/>
    </row>
    <row r="1072" spans="1:6" ht="9" customHeight="1">
      <c r="A1072" s="391">
        <v>42504</v>
      </c>
      <c r="B1072" s="392" t="s">
        <v>16041</v>
      </c>
      <c r="C1072" s="393" t="s">
        <v>15020</v>
      </c>
      <c r="D1072" s="394">
        <v>46.34</v>
      </c>
      <c r="E1072" s="392" t="s">
        <v>15076</v>
      </c>
    </row>
    <row r="1073" spans="1:6" ht="9" customHeight="1">
      <c r="A1073" s="391">
        <v>42506</v>
      </c>
      <c r="B1073" s="392" t="s">
        <v>16042</v>
      </c>
      <c r="C1073" s="393" t="s">
        <v>15020</v>
      </c>
      <c r="D1073" s="394">
        <v>47.67</v>
      </c>
      <c r="E1073" s="392" t="s">
        <v>15076</v>
      </c>
    </row>
    <row r="1074" spans="1:6" ht="9" customHeight="1">
      <c r="A1074" s="391">
        <v>42482</v>
      </c>
      <c r="B1074" s="392" t="s">
        <v>16043</v>
      </c>
      <c r="C1074" s="393" t="s">
        <v>15022</v>
      </c>
      <c r="D1074" s="394">
        <v>96.98</v>
      </c>
      <c r="E1074" s="392" t="s">
        <v>15076</v>
      </c>
    </row>
    <row r="1075" spans="1:6" ht="9" customHeight="1">
      <c r="A1075" s="391">
        <v>42702</v>
      </c>
      <c r="B1075" s="392" t="s">
        <v>16044</v>
      </c>
      <c r="C1075" s="393" t="s">
        <v>15022</v>
      </c>
      <c r="D1075" s="394">
        <v>121.46</v>
      </c>
      <c r="E1075" s="395"/>
    </row>
    <row r="1076" spans="1:6" ht="18.2" customHeight="1">
      <c r="A1076" s="391">
        <v>42480</v>
      </c>
      <c r="B1076" s="396" t="s">
        <v>16045</v>
      </c>
      <c r="C1076" s="393" t="s">
        <v>15022</v>
      </c>
      <c r="D1076" s="394">
        <v>73.290000000000006</v>
      </c>
      <c r="E1076" s="392" t="s">
        <v>15076</v>
      </c>
    </row>
    <row r="1077" spans="1:6" ht="18.2" customHeight="1">
      <c r="A1077" s="391">
        <v>42489</v>
      </c>
      <c r="B1077" s="396" t="s">
        <v>16046</v>
      </c>
      <c r="C1077" s="393" t="s">
        <v>15020</v>
      </c>
      <c r="D1077" s="394">
        <v>12.54</v>
      </c>
      <c r="E1077" s="392" t="s">
        <v>15076</v>
      </c>
    </row>
    <row r="1078" spans="1:6" ht="18.2" customHeight="1">
      <c r="A1078" s="391">
        <v>42487</v>
      </c>
      <c r="B1078" s="396" t="s">
        <v>16047</v>
      </c>
      <c r="C1078" s="393" t="s">
        <v>15020</v>
      </c>
      <c r="D1078" s="394">
        <v>19.88</v>
      </c>
      <c r="E1078" s="392" t="s">
        <v>15076</v>
      </c>
    </row>
    <row r="1079" spans="1:6" ht="18.2" customHeight="1">
      <c r="A1079" s="391">
        <v>42847</v>
      </c>
      <c r="B1079" s="396" t="s">
        <v>16048</v>
      </c>
      <c r="C1079" s="393" t="s">
        <v>15020</v>
      </c>
      <c r="D1079" s="394">
        <v>21.12</v>
      </c>
      <c r="E1079" s="392" t="s">
        <v>15076</v>
      </c>
    </row>
    <row r="1080" spans="1:6" ht="18.2" customHeight="1">
      <c r="A1080" s="391">
        <v>42486</v>
      </c>
      <c r="B1080" s="396" t="s">
        <v>16049</v>
      </c>
      <c r="C1080" s="393" t="s">
        <v>15020</v>
      </c>
      <c r="D1080" s="394">
        <v>12.1</v>
      </c>
      <c r="E1080" s="392" t="s">
        <v>15076</v>
      </c>
    </row>
    <row r="1081" spans="1:6" ht="18.2" customHeight="1">
      <c r="A1081" s="391">
        <v>42488</v>
      </c>
      <c r="B1081" s="396" t="s">
        <v>16050</v>
      </c>
      <c r="C1081" s="393" t="s">
        <v>15020</v>
      </c>
      <c r="D1081" s="394">
        <v>8.84</v>
      </c>
      <c r="E1081" s="392" t="s">
        <v>15076</v>
      </c>
    </row>
    <row r="1082" spans="1:6" ht="9" customHeight="1">
      <c r="A1082" s="1147" t="s">
        <v>16051</v>
      </c>
      <c r="B1082" s="1147"/>
      <c r="C1082" s="1147"/>
      <c r="D1082" s="1147"/>
      <c r="E1082" s="1147"/>
      <c r="F1082" s="1147"/>
    </row>
    <row r="1083" spans="1:6" ht="9" customHeight="1">
      <c r="A1083" s="388" t="s">
        <v>15014</v>
      </c>
      <c r="B1083" s="389" t="s">
        <v>15015</v>
      </c>
      <c r="C1083" s="388" t="s">
        <v>15016</v>
      </c>
      <c r="D1083" s="390" t="s">
        <v>15017</v>
      </c>
      <c r="E1083" s="389" t="s">
        <v>15018</v>
      </c>
    </row>
    <row r="1084" spans="1:6" ht="18.2" customHeight="1">
      <c r="A1084" s="391">
        <v>42601</v>
      </c>
      <c r="B1084" s="396" t="s">
        <v>16052</v>
      </c>
      <c r="C1084" s="393" t="s">
        <v>15020</v>
      </c>
      <c r="D1084" s="394">
        <v>51.03</v>
      </c>
      <c r="E1084" s="392" t="s">
        <v>15076</v>
      </c>
    </row>
    <row r="1085" spans="1:6" ht="9" customHeight="1">
      <c r="A1085" s="391">
        <v>43602</v>
      </c>
      <c r="B1085" s="392" t="s">
        <v>16053</v>
      </c>
      <c r="C1085" s="393" t="s">
        <v>15020</v>
      </c>
      <c r="D1085" s="394">
        <v>77.86</v>
      </c>
      <c r="E1085" s="392" t="s">
        <v>15076</v>
      </c>
    </row>
    <row r="1086" spans="1:6" ht="18.2" customHeight="1">
      <c r="A1086" s="391">
        <v>42602</v>
      </c>
      <c r="B1086" s="396" t="s">
        <v>16054</v>
      </c>
      <c r="C1086" s="393" t="s">
        <v>15020</v>
      </c>
      <c r="D1086" s="394">
        <v>85.38</v>
      </c>
      <c r="E1086" s="392" t="s">
        <v>15076</v>
      </c>
    </row>
    <row r="1087" spans="1:6" ht="18.2" customHeight="1">
      <c r="A1087" s="391">
        <v>42603</v>
      </c>
      <c r="B1087" s="396" t="s">
        <v>16055</v>
      </c>
      <c r="C1087" s="393" t="s">
        <v>15020</v>
      </c>
      <c r="D1087" s="394">
        <v>65.77</v>
      </c>
      <c r="E1087" s="392" t="s">
        <v>15076</v>
      </c>
    </row>
    <row r="1088" spans="1:6" ht="9" customHeight="1">
      <c r="A1088" s="391">
        <v>42604</v>
      </c>
      <c r="B1088" s="392" t="s">
        <v>16056</v>
      </c>
      <c r="C1088" s="393" t="s">
        <v>15022</v>
      </c>
      <c r="D1088" s="394">
        <v>249.79</v>
      </c>
      <c r="E1088" s="392" t="s">
        <v>15076</v>
      </c>
    </row>
    <row r="1089" spans="1:5" ht="18.2" customHeight="1">
      <c r="A1089" s="391">
        <v>42605</v>
      </c>
      <c r="B1089" s="396" t="s">
        <v>16057</v>
      </c>
      <c r="C1089" s="393" t="s">
        <v>15022</v>
      </c>
      <c r="D1089" s="394">
        <v>350.29</v>
      </c>
      <c r="E1089" s="392" t="s">
        <v>15076</v>
      </c>
    </row>
    <row r="1090" spans="1:5" ht="18.2" customHeight="1">
      <c r="A1090" s="391">
        <v>42606</v>
      </c>
      <c r="B1090" s="396" t="s">
        <v>16058</v>
      </c>
      <c r="C1090" s="393" t="s">
        <v>15022</v>
      </c>
      <c r="D1090" s="394">
        <v>28.15</v>
      </c>
      <c r="E1090" s="397"/>
    </row>
    <row r="1091" spans="1:5" ht="9" customHeight="1">
      <c r="A1091" s="391">
        <v>42607</v>
      </c>
      <c r="B1091" s="392" t="s">
        <v>16059</v>
      </c>
      <c r="C1091" s="393" t="s">
        <v>15020</v>
      </c>
      <c r="D1091" s="394">
        <v>105.4</v>
      </c>
      <c r="E1091" s="395"/>
    </row>
    <row r="1092" spans="1:5" ht="9" customHeight="1">
      <c r="A1092" s="391">
        <v>42608</v>
      </c>
      <c r="B1092" s="392" t="s">
        <v>16060</v>
      </c>
      <c r="C1092" s="393" t="s">
        <v>15020</v>
      </c>
      <c r="D1092" s="394">
        <v>24.21</v>
      </c>
      <c r="E1092" s="395"/>
    </row>
    <row r="1093" spans="1:5" ht="9" customHeight="1">
      <c r="A1093" s="391">
        <v>42609</v>
      </c>
      <c r="B1093" s="392" t="s">
        <v>16061</v>
      </c>
      <c r="C1093" s="393" t="s">
        <v>15022</v>
      </c>
      <c r="D1093" s="394">
        <v>51.73</v>
      </c>
      <c r="E1093" s="395"/>
    </row>
    <row r="1094" spans="1:5" ht="9" customHeight="1">
      <c r="A1094" s="391">
        <v>42611</v>
      </c>
      <c r="B1094" s="392" t="s">
        <v>16062</v>
      </c>
      <c r="C1094" s="393" t="s">
        <v>15022</v>
      </c>
      <c r="D1094" s="394">
        <v>465.31</v>
      </c>
      <c r="E1094" s="392" t="s">
        <v>15076</v>
      </c>
    </row>
    <row r="1095" spans="1:5" ht="9" customHeight="1">
      <c r="A1095" s="391">
        <v>42612</v>
      </c>
      <c r="B1095" s="392" t="s">
        <v>16063</v>
      </c>
      <c r="C1095" s="393" t="s">
        <v>15022</v>
      </c>
      <c r="D1095" s="394">
        <v>793.76</v>
      </c>
      <c r="E1095" s="392" t="s">
        <v>15076</v>
      </c>
    </row>
    <row r="1096" spans="1:5" ht="9" customHeight="1">
      <c r="A1096" s="391">
        <v>42613</v>
      </c>
      <c r="B1096" s="392" t="s">
        <v>16064</v>
      </c>
      <c r="C1096" s="393" t="s">
        <v>15022</v>
      </c>
      <c r="D1096" s="394">
        <v>480.07</v>
      </c>
      <c r="E1096" s="392" t="s">
        <v>15076</v>
      </c>
    </row>
    <row r="1097" spans="1:5" ht="9" customHeight="1">
      <c r="A1097" s="391">
        <v>42615</v>
      </c>
      <c r="B1097" s="392" t="s">
        <v>16065</v>
      </c>
      <c r="C1097" s="393" t="s">
        <v>15137</v>
      </c>
      <c r="D1097" s="394">
        <v>244.41</v>
      </c>
      <c r="E1097" s="392" t="s">
        <v>15076</v>
      </c>
    </row>
    <row r="1098" spans="1:5" ht="9" customHeight="1">
      <c r="A1098" s="391">
        <v>41173</v>
      </c>
      <c r="B1098" s="392" t="s">
        <v>16066</v>
      </c>
      <c r="C1098" s="393" t="s">
        <v>15137</v>
      </c>
      <c r="D1098" s="394">
        <v>17.62</v>
      </c>
      <c r="E1098" s="392" t="s">
        <v>15076</v>
      </c>
    </row>
    <row r="1099" spans="1:5" ht="9" customHeight="1">
      <c r="A1099" s="391">
        <v>41174</v>
      </c>
      <c r="B1099" s="392" t="s">
        <v>16067</v>
      </c>
      <c r="C1099" s="393" t="s">
        <v>15137</v>
      </c>
      <c r="D1099" s="394">
        <v>18.78</v>
      </c>
      <c r="E1099" s="392" t="s">
        <v>15076</v>
      </c>
    </row>
    <row r="1100" spans="1:5" ht="9" customHeight="1">
      <c r="A1100" s="391">
        <v>41175</v>
      </c>
      <c r="B1100" s="392" t="s">
        <v>16068</v>
      </c>
      <c r="C1100" s="393" t="s">
        <v>15137</v>
      </c>
      <c r="D1100" s="394">
        <v>23.42</v>
      </c>
      <c r="E1100" s="392" t="s">
        <v>15076</v>
      </c>
    </row>
    <row r="1101" spans="1:5" ht="9" customHeight="1">
      <c r="A1101" s="391">
        <v>41176</v>
      </c>
      <c r="B1101" s="392" t="s">
        <v>16069</v>
      </c>
      <c r="C1101" s="393" t="s">
        <v>15137</v>
      </c>
      <c r="D1101" s="394">
        <v>35.020000000000003</v>
      </c>
      <c r="E1101" s="392" t="s">
        <v>15076</v>
      </c>
    </row>
    <row r="1102" spans="1:5" ht="9" customHeight="1">
      <c r="A1102" s="391">
        <v>42635</v>
      </c>
      <c r="B1102" s="392" t="s">
        <v>16070</v>
      </c>
      <c r="C1102" s="393" t="s">
        <v>15036</v>
      </c>
      <c r="D1102" s="398">
        <v>13077.85</v>
      </c>
      <c r="E1102" s="395"/>
    </row>
    <row r="1103" spans="1:5" ht="9" customHeight="1">
      <c r="A1103" s="391">
        <v>40628</v>
      </c>
      <c r="B1103" s="392" t="s">
        <v>16071</v>
      </c>
      <c r="C1103" s="393" t="s">
        <v>15036</v>
      </c>
      <c r="D1103" s="398">
        <v>26105.68</v>
      </c>
      <c r="E1103" s="395"/>
    </row>
    <row r="1104" spans="1:5" ht="9" customHeight="1">
      <c r="A1104" s="391">
        <v>40619</v>
      </c>
      <c r="B1104" s="392" t="s">
        <v>16072</v>
      </c>
      <c r="C1104" s="393" t="s">
        <v>15036</v>
      </c>
      <c r="D1104" s="398">
        <v>24275.91</v>
      </c>
      <c r="E1104" s="395"/>
    </row>
    <row r="1105" spans="1:6" ht="9" customHeight="1">
      <c r="A1105" s="391">
        <v>41087</v>
      </c>
      <c r="B1105" s="392" t="s">
        <v>16073</v>
      </c>
      <c r="C1105" s="393" t="s">
        <v>15036</v>
      </c>
      <c r="D1105" s="398">
        <v>1276.42</v>
      </c>
      <c r="E1105" s="395"/>
    </row>
    <row r="1106" spans="1:6" ht="18.2" customHeight="1">
      <c r="A1106" s="391">
        <v>42676</v>
      </c>
      <c r="B1106" s="396" t="s">
        <v>16074</v>
      </c>
      <c r="C1106" s="393" t="s">
        <v>15137</v>
      </c>
      <c r="D1106" s="398">
        <v>11829.69</v>
      </c>
      <c r="E1106" s="392" t="s">
        <v>15076</v>
      </c>
    </row>
    <row r="1107" spans="1:6" ht="18.2" customHeight="1">
      <c r="A1107" s="391">
        <v>42677</v>
      </c>
      <c r="B1107" s="396" t="s">
        <v>16075</v>
      </c>
      <c r="C1107" s="393" t="s">
        <v>15137</v>
      </c>
      <c r="D1107" s="398">
        <v>8232.9599999999991</v>
      </c>
      <c r="E1107" s="392" t="s">
        <v>15076</v>
      </c>
    </row>
    <row r="1108" spans="1:6" ht="9" customHeight="1">
      <c r="A1108" s="391">
        <v>42678</v>
      </c>
      <c r="B1108" s="392" t="s">
        <v>16076</v>
      </c>
      <c r="C1108" s="393" t="s">
        <v>15020</v>
      </c>
      <c r="D1108" s="394">
        <v>6.19</v>
      </c>
      <c r="E1108" s="395"/>
    </row>
    <row r="1109" spans="1:6" ht="18.2" customHeight="1">
      <c r="A1109" s="391">
        <v>41159</v>
      </c>
      <c r="B1109" s="396" t="s">
        <v>16077</v>
      </c>
      <c r="C1109" s="393" t="s">
        <v>15036</v>
      </c>
      <c r="D1109" s="398">
        <v>2946.19</v>
      </c>
      <c r="E1109" s="397"/>
    </row>
    <row r="1110" spans="1:6" ht="18.2" customHeight="1">
      <c r="A1110" s="391">
        <v>41144</v>
      </c>
      <c r="B1110" s="396" t="s">
        <v>16078</v>
      </c>
      <c r="C1110" s="393" t="s">
        <v>15036</v>
      </c>
      <c r="D1110" s="398">
        <v>2168.19</v>
      </c>
      <c r="E1110" s="397"/>
    </row>
    <row r="1111" spans="1:6" ht="9" customHeight="1">
      <c r="A1111" s="391">
        <v>41158</v>
      </c>
      <c r="B1111" s="392" t="s">
        <v>16079</v>
      </c>
      <c r="C1111" s="393" t="s">
        <v>15036</v>
      </c>
      <c r="D1111" s="398">
        <v>2527.56</v>
      </c>
      <c r="E1111" s="395"/>
    </row>
    <row r="1112" spans="1:6" ht="9" customHeight="1">
      <c r="A1112" s="391">
        <v>41160</v>
      </c>
      <c r="B1112" s="392" t="s">
        <v>16080</v>
      </c>
      <c r="C1112" s="393" t="s">
        <v>15036</v>
      </c>
      <c r="D1112" s="398">
        <v>3748.38</v>
      </c>
      <c r="E1112" s="395"/>
    </row>
    <row r="1113" spans="1:6" ht="9" customHeight="1">
      <c r="A1113" s="1147" t="s">
        <v>16051</v>
      </c>
      <c r="B1113" s="1147"/>
      <c r="C1113" s="1147"/>
      <c r="D1113" s="1147"/>
      <c r="E1113" s="1147"/>
      <c r="F1113" s="1147"/>
    </row>
    <row r="1114" spans="1:6" ht="9" customHeight="1">
      <c r="A1114" s="388" t="s">
        <v>15014</v>
      </c>
      <c r="B1114" s="389" t="s">
        <v>15015</v>
      </c>
      <c r="C1114" s="388" t="s">
        <v>15016</v>
      </c>
      <c r="D1114" s="390" t="s">
        <v>15017</v>
      </c>
      <c r="E1114" s="389" t="s">
        <v>15018</v>
      </c>
    </row>
    <row r="1115" spans="1:6" ht="18.2" customHeight="1">
      <c r="A1115" s="391">
        <v>41101</v>
      </c>
      <c r="B1115" s="396" t="s">
        <v>16081</v>
      </c>
      <c r="C1115" s="393" t="s">
        <v>15036</v>
      </c>
      <c r="D1115" s="398">
        <v>1821.21</v>
      </c>
      <c r="E1115" s="397"/>
    </row>
    <row r="1116" spans="1:6" ht="9" customHeight="1">
      <c r="A1116" s="391">
        <v>42679</v>
      </c>
      <c r="B1116" s="392" t="s">
        <v>16082</v>
      </c>
      <c r="C1116" s="393" t="s">
        <v>15036</v>
      </c>
      <c r="D1116" s="398">
        <v>4052.48</v>
      </c>
      <c r="E1116" s="395"/>
    </row>
    <row r="1117" spans="1:6" ht="9" customHeight="1">
      <c r="A1117" s="391">
        <v>42680</v>
      </c>
      <c r="B1117" s="392" t="s">
        <v>16083</v>
      </c>
      <c r="C1117" s="393" t="s">
        <v>15036</v>
      </c>
      <c r="D1117" s="398">
        <v>4375.55</v>
      </c>
      <c r="E1117" s="395"/>
    </row>
    <row r="1118" spans="1:6" ht="9" customHeight="1">
      <c r="A1118" s="391">
        <v>42681</v>
      </c>
      <c r="B1118" s="392" t="s">
        <v>16084</v>
      </c>
      <c r="C1118" s="393" t="s">
        <v>15036</v>
      </c>
      <c r="D1118" s="398">
        <v>5374.7</v>
      </c>
      <c r="E1118" s="395"/>
    </row>
    <row r="1119" spans="1:6" ht="9" customHeight="1">
      <c r="A1119" s="391">
        <v>42682</v>
      </c>
      <c r="B1119" s="392" t="s">
        <v>16085</v>
      </c>
      <c r="C1119" s="393" t="s">
        <v>15036</v>
      </c>
      <c r="D1119" s="398">
        <v>2054.16</v>
      </c>
      <c r="E1119" s="392" t="s">
        <v>15076</v>
      </c>
    </row>
    <row r="1120" spans="1:6" ht="9" customHeight="1">
      <c r="A1120" s="391">
        <v>41334</v>
      </c>
      <c r="B1120" s="392" t="s">
        <v>16086</v>
      </c>
      <c r="C1120" s="393" t="s">
        <v>15036</v>
      </c>
      <c r="D1120" s="398">
        <v>2587.5100000000002</v>
      </c>
      <c r="E1120" s="392" t="s">
        <v>15076</v>
      </c>
    </row>
    <row r="1121" spans="1:5" ht="9" customHeight="1">
      <c r="A1121" s="391">
        <v>42683</v>
      </c>
      <c r="B1121" s="392" t="s">
        <v>16087</v>
      </c>
      <c r="C1121" s="393" t="s">
        <v>15036</v>
      </c>
      <c r="D1121" s="398">
        <v>2036.29</v>
      </c>
      <c r="E1121" s="392" t="s">
        <v>15076</v>
      </c>
    </row>
    <row r="1122" spans="1:5" ht="9" customHeight="1">
      <c r="A1122" s="391">
        <v>42684</v>
      </c>
      <c r="B1122" s="392" t="s">
        <v>16088</v>
      </c>
      <c r="C1122" s="393" t="s">
        <v>15036</v>
      </c>
      <c r="D1122" s="398">
        <v>3161.49</v>
      </c>
      <c r="E1122" s="392" t="s">
        <v>15076</v>
      </c>
    </row>
    <row r="1123" spans="1:5" ht="9" customHeight="1">
      <c r="A1123" s="391">
        <v>42685</v>
      </c>
      <c r="B1123" s="392" t="s">
        <v>16089</v>
      </c>
      <c r="C1123" s="393" t="s">
        <v>15036</v>
      </c>
      <c r="D1123" s="398">
        <v>3927.87</v>
      </c>
      <c r="E1123" s="392" t="s">
        <v>15076</v>
      </c>
    </row>
    <row r="1124" spans="1:5" ht="9" customHeight="1">
      <c r="A1124" s="391">
        <v>42686</v>
      </c>
      <c r="B1124" s="392" t="s">
        <v>16090</v>
      </c>
      <c r="C1124" s="393" t="s">
        <v>15036</v>
      </c>
      <c r="D1124" s="398">
        <v>4664.99</v>
      </c>
      <c r="E1124" s="392" t="s">
        <v>15076</v>
      </c>
    </row>
    <row r="1125" spans="1:5" ht="18.2" customHeight="1">
      <c r="A1125" s="391">
        <v>41162</v>
      </c>
      <c r="B1125" s="396" t="s">
        <v>16091</v>
      </c>
      <c r="C1125" s="393" t="s">
        <v>15036</v>
      </c>
      <c r="D1125" s="398">
        <v>1913.54</v>
      </c>
      <c r="E1125" s="397"/>
    </row>
    <row r="1126" spans="1:5" ht="9" customHeight="1">
      <c r="A1126" s="391">
        <v>41163</v>
      </c>
      <c r="B1126" s="392" t="s">
        <v>16092</v>
      </c>
      <c r="C1126" s="393" t="s">
        <v>15036</v>
      </c>
      <c r="D1126" s="398">
        <v>2289.13</v>
      </c>
      <c r="E1126" s="395"/>
    </row>
    <row r="1127" spans="1:5" ht="9" customHeight="1">
      <c r="A1127" s="391">
        <v>41164</v>
      </c>
      <c r="B1127" s="392" t="s">
        <v>16093</v>
      </c>
      <c r="C1127" s="393" t="s">
        <v>15036</v>
      </c>
      <c r="D1127" s="398">
        <v>2787.23</v>
      </c>
      <c r="E1127" s="395"/>
    </row>
    <row r="1128" spans="1:5" ht="9" customHeight="1">
      <c r="A1128" s="391">
        <v>41165</v>
      </c>
      <c r="B1128" s="392" t="s">
        <v>16094</v>
      </c>
      <c r="C1128" s="393" t="s">
        <v>15036</v>
      </c>
      <c r="D1128" s="398">
        <v>3110.41</v>
      </c>
      <c r="E1128" s="395"/>
    </row>
    <row r="1129" spans="1:5" ht="9" customHeight="1">
      <c r="A1129" s="391">
        <v>41166</v>
      </c>
      <c r="B1129" s="392" t="s">
        <v>16095</v>
      </c>
      <c r="C1129" s="393" t="s">
        <v>15036</v>
      </c>
      <c r="D1129" s="398">
        <v>3810.02</v>
      </c>
      <c r="E1129" s="395"/>
    </row>
    <row r="1130" spans="1:5" ht="9" customHeight="1">
      <c r="A1130" s="391">
        <v>42687</v>
      </c>
      <c r="B1130" s="392" t="s">
        <v>16096</v>
      </c>
      <c r="C1130" s="393" t="s">
        <v>15036</v>
      </c>
      <c r="D1130" s="398">
        <v>1345.07</v>
      </c>
      <c r="E1130" s="395"/>
    </row>
    <row r="1131" spans="1:5" ht="9" customHeight="1">
      <c r="A1131" s="391">
        <v>42688</v>
      </c>
      <c r="B1131" s="392" t="s">
        <v>16097</v>
      </c>
      <c r="C1131" s="393" t="s">
        <v>15036</v>
      </c>
      <c r="D1131" s="398">
        <v>1701.13</v>
      </c>
      <c r="E1131" s="395"/>
    </row>
    <row r="1132" spans="1:5" ht="9" customHeight="1">
      <c r="A1132" s="391">
        <v>42689</v>
      </c>
      <c r="B1132" s="392" t="s">
        <v>16098</v>
      </c>
      <c r="C1132" s="393" t="s">
        <v>15036</v>
      </c>
      <c r="D1132" s="398">
        <v>2139.8200000000002</v>
      </c>
      <c r="E1132" s="395"/>
    </row>
    <row r="1133" spans="1:5" ht="9" customHeight="1">
      <c r="A1133" s="391">
        <v>42690</v>
      </c>
      <c r="B1133" s="392" t="s">
        <v>16099</v>
      </c>
      <c r="C1133" s="393" t="s">
        <v>15036</v>
      </c>
      <c r="D1133" s="398">
        <v>3409.95</v>
      </c>
      <c r="E1133" s="395"/>
    </row>
    <row r="1134" spans="1:5" ht="9" customHeight="1">
      <c r="A1134" s="391">
        <v>42691</v>
      </c>
      <c r="B1134" s="392" t="s">
        <v>16100</v>
      </c>
      <c r="C1134" s="393" t="s">
        <v>15036</v>
      </c>
      <c r="D1134" s="398">
        <v>7678.63</v>
      </c>
      <c r="E1134" s="392" t="s">
        <v>15076</v>
      </c>
    </row>
    <row r="1135" spans="1:5" ht="9" customHeight="1">
      <c r="A1135" s="391">
        <v>42693</v>
      </c>
      <c r="B1135" s="392" t="s">
        <v>16101</v>
      </c>
      <c r="C1135" s="393" t="s">
        <v>15137</v>
      </c>
      <c r="D1135" s="398">
        <v>3508.6</v>
      </c>
      <c r="E1135" s="395"/>
    </row>
    <row r="1136" spans="1:5" ht="9" customHeight="1">
      <c r="A1136" s="391">
        <v>42692</v>
      </c>
      <c r="B1136" s="392" t="s">
        <v>16102</v>
      </c>
      <c r="C1136" s="393" t="s">
        <v>15036</v>
      </c>
      <c r="D1136" s="394">
        <v>591.96</v>
      </c>
      <c r="E1136" s="395"/>
    </row>
    <row r="1137" spans="1:5" ht="9" customHeight="1">
      <c r="A1137" s="391">
        <v>41085</v>
      </c>
      <c r="B1137" s="392" t="s">
        <v>16103</v>
      </c>
      <c r="C1137" s="393" t="s">
        <v>15036</v>
      </c>
      <c r="D1137" s="398">
        <v>1381.09</v>
      </c>
      <c r="E1137" s="395"/>
    </row>
    <row r="1138" spans="1:5" ht="9" customHeight="1">
      <c r="A1138" s="391">
        <v>42694</v>
      </c>
      <c r="B1138" s="392" t="s">
        <v>16104</v>
      </c>
      <c r="C1138" s="393" t="s">
        <v>15036</v>
      </c>
      <c r="D1138" s="394">
        <v>689.47</v>
      </c>
      <c r="E1138" s="392" t="s">
        <v>15076</v>
      </c>
    </row>
    <row r="1139" spans="1:5" ht="9" customHeight="1">
      <c r="A1139" s="391">
        <v>41241</v>
      </c>
      <c r="B1139" s="392" t="s">
        <v>16105</v>
      </c>
      <c r="C1139" s="393" t="s">
        <v>15036</v>
      </c>
      <c r="D1139" s="398">
        <v>1424.67</v>
      </c>
      <c r="E1139" s="392" t="s">
        <v>15076</v>
      </c>
    </row>
    <row r="1140" spans="1:5" ht="9" customHeight="1">
      <c r="A1140" s="391">
        <v>42697</v>
      </c>
      <c r="B1140" s="392" t="s">
        <v>16106</v>
      </c>
      <c r="C1140" s="393" t="s">
        <v>15137</v>
      </c>
      <c r="D1140" s="394">
        <v>659.82</v>
      </c>
      <c r="E1140" s="392" t="s">
        <v>15076</v>
      </c>
    </row>
    <row r="1141" spans="1:5" ht="18.2" customHeight="1">
      <c r="A1141" s="391">
        <v>42698</v>
      </c>
      <c r="B1141" s="396" t="s">
        <v>16107</v>
      </c>
      <c r="C1141" s="393" t="s">
        <v>15137</v>
      </c>
      <c r="D1141" s="394">
        <v>191.42</v>
      </c>
      <c r="E1141" s="392" t="s">
        <v>15076</v>
      </c>
    </row>
    <row r="1142" spans="1:5" ht="9" customHeight="1">
      <c r="A1142" s="391">
        <v>42699</v>
      </c>
      <c r="B1142" s="392" t="s">
        <v>16108</v>
      </c>
      <c r="C1142" s="393" t="s">
        <v>15137</v>
      </c>
      <c r="D1142" s="394">
        <v>249.27</v>
      </c>
      <c r="E1142" s="395"/>
    </row>
    <row r="1143" spans="1:5" ht="9" customHeight="1">
      <c r="A1143" s="391">
        <v>42700</v>
      </c>
      <c r="B1143" s="392" t="s">
        <v>16109</v>
      </c>
      <c r="C1143" s="393" t="s">
        <v>15137</v>
      </c>
      <c r="D1143" s="394">
        <v>175.28</v>
      </c>
      <c r="E1143" s="392" t="s">
        <v>15076</v>
      </c>
    </row>
    <row r="1144" spans="1:5" ht="9" customHeight="1">
      <c r="A1144" s="391">
        <v>42701</v>
      </c>
      <c r="B1144" s="392" t="s">
        <v>16110</v>
      </c>
      <c r="C1144" s="393" t="s">
        <v>15020</v>
      </c>
      <c r="D1144" s="394">
        <v>38.369999999999997</v>
      </c>
      <c r="E1144" s="395"/>
    </row>
    <row r="1145" spans="1:5" ht="18.2" customHeight="1">
      <c r="A1145" s="391">
        <v>42703</v>
      </c>
      <c r="B1145" s="396" t="s">
        <v>16111</v>
      </c>
      <c r="C1145" s="393" t="s">
        <v>15020</v>
      </c>
      <c r="D1145" s="394">
        <v>90.67</v>
      </c>
      <c r="E1145" s="397"/>
    </row>
    <row r="1146" spans="1:5" ht="9" customHeight="1">
      <c r="A1146" s="391">
        <v>42704</v>
      </c>
      <c r="B1146" s="392" t="s">
        <v>16112</v>
      </c>
      <c r="C1146" s="393" t="s">
        <v>15020</v>
      </c>
      <c r="D1146" s="394">
        <v>6.05</v>
      </c>
      <c r="E1146" s="395"/>
    </row>
    <row r="1147" spans="1:5" ht="9" customHeight="1">
      <c r="A1147" s="391">
        <v>42705</v>
      </c>
      <c r="B1147" s="392" t="s">
        <v>16113</v>
      </c>
      <c r="C1147" s="393" t="s">
        <v>15020</v>
      </c>
      <c r="D1147" s="394">
        <v>10.039999999999999</v>
      </c>
      <c r="E1147" s="395"/>
    </row>
    <row r="1148" spans="1:5" ht="18.2" customHeight="1">
      <c r="A1148" s="391">
        <v>42706</v>
      </c>
      <c r="B1148" s="396" t="s">
        <v>16114</v>
      </c>
      <c r="C1148" s="393" t="s">
        <v>15022</v>
      </c>
      <c r="D1148" s="394">
        <v>5.47</v>
      </c>
      <c r="E1148" s="397"/>
    </row>
    <row r="1149" spans="1:5" ht="18.2" customHeight="1">
      <c r="A1149" s="391">
        <v>42707</v>
      </c>
      <c r="B1149" s="396" t="s">
        <v>16115</v>
      </c>
      <c r="C1149" s="393" t="s">
        <v>15022</v>
      </c>
      <c r="D1149" s="394">
        <v>83.88</v>
      </c>
      <c r="E1149" s="392" t="s">
        <v>15076</v>
      </c>
    </row>
    <row r="1150" spans="1:5" ht="18.2" customHeight="1">
      <c r="A1150" s="391">
        <v>42708</v>
      </c>
      <c r="B1150" s="396" t="s">
        <v>16116</v>
      </c>
      <c r="C1150" s="393" t="s">
        <v>15022</v>
      </c>
      <c r="D1150" s="394">
        <v>90.84</v>
      </c>
      <c r="E1150" s="392" t="s">
        <v>15076</v>
      </c>
    </row>
    <row r="1151" spans="1:5" ht="18.2" customHeight="1">
      <c r="A1151" s="391">
        <v>42709</v>
      </c>
      <c r="B1151" s="396" t="s">
        <v>16117</v>
      </c>
      <c r="C1151" s="393" t="s">
        <v>15022</v>
      </c>
      <c r="D1151" s="394">
        <v>92.34</v>
      </c>
      <c r="E1151" s="392" t="s">
        <v>15076</v>
      </c>
    </row>
    <row r="1152" spans="1:5" ht="18.2" customHeight="1">
      <c r="A1152" s="391">
        <v>42710</v>
      </c>
      <c r="B1152" s="396" t="s">
        <v>16118</v>
      </c>
      <c r="C1152" s="393" t="s">
        <v>15022</v>
      </c>
      <c r="D1152" s="394">
        <v>95.13</v>
      </c>
      <c r="E1152" s="392" t="s">
        <v>15076</v>
      </c>
    </row>
    <row r="1153" spans="1:6" ht="18.2" customHeight="1">
      <c r="A1153" s="391">
        <v>42711</v>
      </c>
      <c r="B1153" s="396" t="s">
        <v>16119</v>
      </c>
      <c r="C1153" s="393" t="s">
        <v>15137</v>
      </c>
      <c r="D1153" s="394">
        <v>434.66</v>
      </c>
      <c r="E1153" s="392" t="s">
        <v>15076</v>
      </c>
    </row>
    <row r="1154" spans="1:6" ht="18.2" customHeight="1">
      <c r="A1154" s="391">
        <v>42712</v>
      </c>
      <c r="B1154" s="396" t="s">
        <v>16120</v>
      </c>
      <c r="C1154" s="393" t="s">
        <v>15022</v>
      </c>
      <c r="D1154" s="394">
        <v>913.98</v>
      </c>
      <c r="E1154" s="397"/>
    </row>
    <row r="1155" spans="1:6" ht="9" customHeight="1">
      <c r="A1155" s="391">
        <v>42714</v>
      </c>
      <c r="B1155" s="392" t="s">
        <v>16121</v>
      </c>
      <c r="C1155" s="393" t="s">
        <v>15022</v>
      </c>
      <c r="D1155" s="394">
        <v>467.32</v>
      </c>
      <c r="E1155" s="392" t="s">
        <v>15076</v>
      </c>
    </row>
    <row r="1156" spans="1:6" ht="9" customHeight="1">
      <c r="A1156" s="391">
        <v>42717</v>
      </c>
      <c r="B1156" s="392" t="s">
        <v>16122</v>
      </c>
      <c r="C1156" s="393" t="s">
        <v>15022</v>
      </c>
      <c r="D1156" s="394">
        <v>618.54</v>
      </c>
      <c r="E1156" s="392" t="s">
        <v>15076</v>
      </c>
    </row>
    <row r="1157" spans="1:6" ht="9" customHeight="1">
      <c r="A1157" s="391">
        <v>42716</v>
      </c>
      <c r="B1157" s="392" t="s">
        <v>16123</v>
      </c>
      <c r="C1157" s="393" t="s">
        <v>15022</v>
      </c>
      <c r="D1157" s="394">
        <v>614.34</v>
      </c>
      <c r="E1157" s="392" t="s">
        <v>15076</v>
      </c>
    </row>
    <row r="1158" spans="1:6" ht="9" customHeight="1">
      <c r="A1158" s="391">
        <v>42719</v>
      </c>
      <c r="B1158" s="392" t="s">
        <v>16124</v>
      </c>
      <c r="C1158" s="393" t="s">
        <v>15022</v>
      </c>
      <c r="D1158" s="394">
        <v>639.51</v>
      </c>
      <c r="E1158" s="392" t="s">
        <v>15076</v>
      </c>
    </row>
    <row r="1159" spans="1:6" ht="9" customHeight="1">
      <c r="A1159" s="391">
        <v>42718</v>
      </c>
      <c r="B1159" s="392" t="s">
        <v>16125</v>
      </c>
      <c r="C1159" s="393" t="s">
        <v>15022</v>
      </c>
      <c r="D1159" s="394">
        <v>634.80999999999995</v>
      </c>
      <c r="E1159" s="392" t="s">
        <v>15076</v>
      </c>
    </row>
    <row r="1160" spans="1:6" ht="18.2" customHeight="1">
      <c r="A1160" s="391">
        <v>42722</v>
      </c>
      <c r="B1160" s="396" t="s">
        <v>16126</v>
      </c>
      <c r="C1160" s="393" t="s">
        <v>15022</v>
      </c>
      <c r="D1160" s="394">
        <v>838.05</v>
      </c>
      <c r="E1160" s="392" t="s">
        <v>15076</v>
      </c>
    </row>
    <row r="1161" spans="1:6" ht="9" customHeight="1">
      <c r="A1161" s="391">
        <v>42721</v>
      </c>
      <c r="B1161" s="392" t="s">
        <v>16127</v>
      </c>
      <c r="C1161" s="393" t="s">
        <v>15022</v>
      </c>
      <c r="D1161" s="394">
        <v>658.88</v>
      </c>
      <c r="E1161" s="392" t="s">
        <v>15076</v>
      </c>
    </row>
    <row r="1162" spans="1:6" ht="9" customHeight="1">
      <c r="A1162" s="391">
        <v>42720</v>
      </c>
      <c r="B1162" s="392" t="s">
        <v>16128</v>
      </c>
      <c r="C1162" s="393" t="s">
        <v>15022</v>
      </c>
      <c r="D1162" s="394">
        <v>653.69000000000005</v>
      </c>
      <c r="E1162" s="392" t="s">
        <v>15076</v>
      </c>
    </row>
    <row r="1163" spans="1:6" ht="18.2" customHeight="1">
      <c r="A1163" s="391">
        <v>42723</v>
      </c>
      <c r="B1163" s="396" t="s">
        <v>16129</v>
      </c>
      <c r="C1163" s="393" t="s">
        <v>15022</v>
      </c>
      <c r="D1163" s="394">
        <v>807.71</v>
      </c>
      <c r="E1163" s="392" t="s">
        <v>15076</v>
      </c>
    </row>
    <row r="1164" spans="1:6" ht="9" customHeight="1">
      <c r="A1164" s="391">
        <v>42724</v>
      </c>
      <c r="B1164" s="392" t="s">
        <v>16130</v>
      </c>
      <c r="C1164" s="393" t="s">
        <v>15022</v>
      </c>
      <c r="D1164" s="398">
        <v>1194.77</v>
      </c>
      <c r="E1164" s="392" t="s">
        <v>15076</v>
      </c>
    </row>
    <row r="1165" spans="1:6" ht="9" customHeight="1">
      <c r="A1165" s="1147" t="s">
        <v>16051</v>
      </c>
      <c r="B1165" s="1147"/>
      <c r="C1165" s="1147"/>
      <c r="D1165" s="1147"/>
      <c r="E1165" s="1147"/>
      <c r="F1165" s="1147"/>
    </row>
    <row r="1166" spans="1:6" ht="9" customHeight="1">
      <c r="A1166" s="388" t="s">
        <v>15014</v>
      </c>
      <c r="B1166" s="389" t="s">
        <v>15015</v>
      </c>
      <c r="C1166" s="388" t="s">
        <v>15016</v>
      </c>
      <c r="D1166" s="390" t="s">
        <v>15017</v>
      </c>
      <c r="E1166" s="389" t="s">
        <v>15018</v>
      </c>
    </row>
    <row r="1167" spans="1:6" ht="18.2" customHeight="1">
      <c r="A1167" s="391">
        <v>42728</v>
      </c>
      <c r="B1167" s="396" t="s">
        <v>16131</v>
      </c>
      <c r="C1167" s="393" t="s">
        <v>15137</v>
      </c>
      <c r="D1167" s="394">
        <v>321.98</v>
      </c>
      <c r="E1167" s="392" t="s">
        <v>15076</v>
      </c>
    </row>
    <row r="1168" spans="1:6" ht="18.2" customHeight="1">
      <c r="A1168" s="391">
        <v>42729</v>
      </c>
      <c r="B1168" s="396" t="s">
        <v>16132</v>
      </c>
      <c r="C1168" s="393" t="s">
        <v>15137</v>
      </c>
      <c r="D1168" s="394">
        <v>358.95</v>
      </c>
      <c r="E1168" s="392" t="s">
        <v>15076</v>
      </c>
    </row>
    <row r="1169" spans="1:5" ht="18.2" customHeight="1">
      <c r="A1169" s="391">
        <v>42730</v>
      </c>
      <c r="B1169" s="396" t="s">
        <v>16133</v>
      </c>
      <c r="C1169" s="393" t="s">
        <v>15137</v>
      </c>
      <c r="D1169" s="394">
        <v>672.36</v>
      </c>
      <c r="E1169" s="392" t="s">
        <v>15076</v>
      </c>
    </row>
    <row r="1170" spans="1:5" ht="18.2" customHeight="1">
      <c r="A1170" s="391">
        <v>42731</v>
      </c>
      <c r="B1170" s="396" t="s">
        <v>16134</v>
      </c>
      <c r="C1170" s="393" t="s">
        <v>15137</v>
      </c>
      <c r="D1170" s="394">
        <v>701.89</v>
      </c>
      <c r="E1170" s="392" t="s">
        <v>15076</v>
      </c>
    </row>
    <row r="1171" spans="1:5" ht="18.2" customHeight="1">
      <c r="A1171" s="391">
        <v>42732</v>
      </c>
      <c r="B1171" s="396" t="s">
        <v>16135</v>
      </c>
      <c r="C1171" s="393" t="s">
        <v>15137</v>
      </c>
      <c r="D1171" s="394">
        <v>692.01</v>
      </c>
      <c r="E1171" s="392" t="s">
        <v>15076</v>
      </c>
    </row>
    <row r="1172" spans="1:5" ht="18.2" customHeight="1">
      <c r="A1172" s="391">
        <v>42733</v>
      </c>
      <c r="B1172" s="396" t="s">
        <v>16136</v>
      </c>
      <c r="C1172" s="393" t="s">
        <v>15137</v>
      </c>
      <c r="D1172" s="394">
        <v>762.37</v>
      </c>
      <c r="E1172" s="392" t="s">
        <v>15076</v>
      </c>
    </row>
    <row r="1173" spans="1:5" ht="18.2" customHeight="1">
      <c r="A1173" s="391">
        <v>42734</v>
      </c>
      <c r="B1173" s="396" t="s">
        <v>16137</v>
      </c>
      <c r="C1173" s="393" t="s">
        <v>15137</v>
      </c>
      <c r="D1173" s="394">
        <v>918.54</v>
      </c>
      <c r="E1173" s="392" t="s">
        <v>15076</v>
      </c>
    </row>
    <row r="1174" spans="1:5" ht="18.2" customHeight="1">
      <c r="A1174" s="391">
        <v>42735</v>
      </c>
      <c r="B1174" s="396" t="s">
        <v>16138</v>
      </c>
      <c r="C1174" s="393" t="s">
        <v>15137</v>
      </c>
      <c r="D1174" s="394">
        <v>869.24</v>
      </c>
      <c r="E1174" s="392" t="s">
        <v>15076</v>
      </c>
    </row>
    <row r="1175" spans="1:5" ht="18.2" customHeight="1">
      <c r="A1175" s="391">
        <v>42736</v>
      </c>
      <c r="B1175" s="396" t="s">
        <v>16139</v>
      </c>
      <c r="C1175" s="393" t="s">
        <v>15137</v>
      </c>
      <c r="D1175" s="394">
        <v>891.76</v>
      </c>
      <c r="E1175" s="392" t="s">
        <v>15076</v>
      </c>
    </row>
    <row r="1176" spans="1:5" ht="18.2" customHeight="1">
      <c r="A1176" s="391">
        <v>42737</v>
      </c>
      <c r="B1176" s="396" t="s">
        <v>16140</v>
      </c>
      <c r="C1176" s="393" t="s">
        <v>15137</v>
      </c>
      <c r="D1176" s="398">
        <v>1056.3900000000001</v>
      </c>
      <c r="E1176" s="392" t="s">
        <v>15076</v>
      </c>
    </row>
    <row r="1177" spans="1:5" ht="18.2" customHeight="1">
      <c r="A1177" s="391">
        <v>42738</v>
      </c>
      <c r="B1177" s="396" t="s">
        <v>16141</v>
      </c>
      <c r="C1177" s="393" t="s">
        <v>15137</v>
      </c>
      <c r="D1177" s="398">
        <v>1127.19</v>
      </c>
      <c r="E1177" s="392" t="s">
        <v>15076</v>
      </c>
    </row>
    <row r="1178" spans="1:5" ht="18.2" customHeight="1">
      <c r="A1178" s="391">
        <v>42739</v>
      </c>
      <c r="B1178" s="396" t="s">
        <v>16142</v>
      </c>
      <c r="C1178" s="393" t="s">
        <v>15137</v>
      </c>
      <c r="D1178" s="398">
        <v>1246.3499999999999</v>
      </c>
      <c r="E1178" s="392" t="s">
        <v>15076</v>
      </c>
    </row>
    <row r="1179" spans="1:5" ht="18.2" customHeight="1">
      <c r="A1179" s="391">
        <v>42740</v>
      </c>
      <c r="B1179" s="396" t="s">
        <v>16143</v>
      </c>
      <c r="C1179" s="393" t="s">
        <v>15137</v>
      </c>
      <c r="D1179" s="398">
        <v>1237.2</v>
      </c>
      <c r="E1179" s="392" t="s">
        <v>15076</v>
      </c>
    </row>
    <row r="1180" spans="1:5" ht="18.2" customHeight="1">
      <c r="A1180" s="391">
        <v>42741</v>
      </c>
      <c r="B1180" s="396" t="s">
        <v>16144</v>
      </c>
      <c r="C1180" s="393" t="s">
        <v>15137</v>
      </c>
      <c r="D1180" s="398">
        <v>1387.07</v>
      </c>
      <c r="E1180" s="392" t="s">
        <v>15076</v>
      </c>
    </row>
    <row r="1181" spans="1:5" ht="18.2" customHeight="1">
      <c r="A1181" s="391">
        <v>42742</v>
      </c>
      <c r="B1181" s="396" t="s">
        <v>16145</v>
      </c>
      <c r="C1181" s="393" t="s">
        <v>15137</v>
      </c>
      <c r="D1181" s="398">
        <v>1528.66</v>
      </c>
      <c r="E1181" s="392" t="s">
        <v>15076</v>
      </c>
    </row>
    <row r="1182" spans="1:5" ht="18.2" customHeight="1">
      <c r="A1182" s="391">
        <v>42743</v>
      </c>
      <c r="B1182" s="396" t="s">
        <v>16146</v>
      </c>
      <c r="C1182" s="393" t="s">
        <v>15137</v>
      </c>
      <c r="D1182" s="398">
        <v>1709</v>
      </c>
      <c r="E1182" s="392" t="s">
        <v>15076</v>
      </c>
    </row>
    <row r="1183" spans="1:5" ht="18.2" customHeight="1">
      <c r="A1183" s="391">
        <v>42744</v>
      </c>
      <c r="B1183" s="396" t="s">
        <v>16147</v>
      </c>
      <c r="C1183" s="393" t="s">
        <v>15137</v>
      </c>
      <c r="D1183" s="398">
        <v>1739.46</v>
      </c>
      <c r="E1183" s="392" t="s">
        <v>15076</v>
      </c>
    </row>
    <row r="1184" spans="1:5" ht="18.2" customHeight="1">
      <c r="A1184" s="391">
        <v>42745</v>
      </c>
      <c r="B1184" s="396" t="s">
        <v>16148</v>
      </c>
      <c r="C1184" s="393" t="s">
        <v>15137</v>
      </c>
      <c r="D1184" s="398">
        <v>1696.55</v>
      </c>
      <c r="E1184" s="392" t="s">
        <v>15076</v>
      </c>
    </row>
    <row r="1185" spans="1:5" ht="18.2" customHeight="1">
      <c r="A1185" s="391">
        <v>42746</v>
      </c>
      <c r="B1185" s="396" t="s">
        <v>16149</v>
      </c>
      <c r="C1185" s="393" t="s">
        <v>15137</v>
      </c>
      <c r="D1185" s="398">
        <v>1966.83</v>
      </c>
      <c r="E1185" s="392" t="s">
        <v>15076</v>
      </c>
    </row>
    <row r="1186" spans="1:5" ht="18.2" customHeight="1">
      <c r="A1186" s="391">
        <v>42747</v>
      </c>
      <c r="B1186" s="396" t="s">
        <v>16150</v>
      </c>
      <c r="C1186" s="393" t="s">
        <v>15137</v>
      </c>
      <c r="D1186" s="398">
        <v>2069.81</v>
      </c>
      <c r="E1186" s="392" t="s">
        <v>15076</v>
      </c>
    </row>
    <row r="1187" spans="1:5" ht="18.2" customHeight="1">
      <c r="A1187" s="391">
        <v>42748</v>
      </c>
      <c r="B1187" s="396" t="s">
        <v>16151</v>
      </c>
      <c r="C1187" s="393" t="s">
        <v>15137</v>
      </c>
      <c r="D1187" s="394">
        <v>98.9</v>
      </c>
      <c r="E1187" s="392" t="s">
        <v>15076</v>
      </c>
    </row>
    <row r="1188" spans="1:5" ht="18.2" customHeight="1">
      <c r="A1188" s="391">
        <v>42749</v>
      </c>
      <c r="B1188" s="396" t="s">
        <v>16152</v>
      </c>
      <c r="C1188" s="393" t="s">
        <v>15137</v>
      </c>
      <c r="D1188" s="394">
        <v>97.4</v>
      </c>
      <c r="E1188" s="392" t="s">
        <v>15076</v>
      </c>
    </row>
    <row r="1189" spans="1:5" ht="18.2" customHeight="1">
      <c r="A1189" s="391">
        <v>42750</v>
      </c>
      <c r="B1189" s="396" t="s">
        <v>16153</v>
      </c>
      <c r="C1189" s="393" t="s">
        <v>15137</v>
      </c>
      <c r="D1189" s="394">
        <v>123.1</v>
      </c>
      <c r="E1189" s="392" t="s">
        <v>15076</v>
      </c>
    </row>
    <row r="1190" spans="1:5" ht="18.2" customHeight="1">
      <c r="A1190" s="391">
        <v>42751</v>
      </c>
      <c r="B1190" s="396" t="s">
        <v>16154</v>
      </c>
      <c r="C1190" s="393" t="s">
        <v>15137</v>
      </c>
      <c r="D1190" s="394">
        <v>124.35</v>
      </c>
      <c r="E1190" s="392" t="s">
        <v>15076</v>
      </c>
    </row>
    <row r="1191" spans="1:5" ht="18.2" customHeight="1">
      <c r="A1191" s="391">
        <v>42752</v>
      </c>
      <c r="B1191" s="396" t="s">
        <v>16155</v>
      </c>
      <c r="C1191" s="393" t="s">
        <v>15137</v>
      </c>
      <c r="D1191" s="394">
        <v>164.94</v>
      </c>
      <c r="E1191" s="392" t="s">
        <v>15076</v>
      </c>
    </row>
    <row r="1192" spans="1:5" ht="18.2" customHeight="1">
      <c r="A1192" s="391">
        <v>42753</v>
      </c>
      <c r="B1192" s="396" t="s">
        <v>16156</v>
      </c>
      <c r="C1192" s="393" t="s">
        <v>15137</v>
      </c>
      <c r="D1192" s="394">
        <v>170.19</v>
      </c>
      <c r="E1192" s="392" t="s">
        <v>15076</v>
      </c>
    </row>
    <row r="1193" spans="1:5" ht="18.2" customHeight="1">
      <c r="A1193" s="391">
        <v>42754</v>
      </c>
      <c r="B1193" s="396" t="s">
        <v>16157</v>
      </c>
      <c r="C1193" s="393" t="s">
        <v>15137</v>
      </c>
      <c r="D1193" s="394">
        <v>253.81</v>
      </c>
      <c r="E1193" s="392" t="s">
        <v>15076</v>
      </c>
    </row>
    <row r="1194" spans="1:5" ht="18.2" customHeight="1">
      <c r="A1194" s="391">
        <v>42755</v>
      </c>
      <c r="B1194" s="396" t="s">
        <v>16158</v>
      </c>
      <c r="C1194" s="393" t="s">
        <v>15137</v>
      </c>
      <c r="D1194" s="394">
        <v>255.34</v>
      </c>
      <c r="E1194" s="392" t="s">
        <v>15076</v>
      </c>
    </row>
    <row r="1195" spans="1:5" ht="18.2" customHeight="1">
      <c r="A1195" s="391">
        <v>42756</v>
      </c>
      <c r="B1195" s="396" t="s">
        <v>16159</v>
      </c>
      <c r="C1195" s="393" t="s">
        <v>15137</v>
      </c>
      <c r="D1195" s="394">
        <v>136.37</v>
      </c>
      <c r="E1195" s="392" t="s">
        <v>15076</v>
      </c>
    </row>
    <row r="1196" spans="1:5" ht="18.2" customHeight="1">
      <c r="A1196" s="391">
        <v>42757</v>
      </c>
      <c r="B1196" s="396" t="s">
        <v>16160</v>
      </c>
      <c r="C1196" s="393" t="s">
        <v>15137</v>
      </c>
      <c r="D1196" s="394">
        <v>181.33</v>
      </c>
      <c r="E1196" s="392" t="s">
        <v>15076</v>
      </c>
    </row>
    <row r="1197" spans="1:5" ht="18.2" customHeight="1">
      <c r="A1197" s="391">
        <v>42759</v>
      </c>
      <c r="B1197" s="396" t="s">
        <v>16161</v>
      </c>
      <c r="C1197" s="393" t="s">
        <v>15137</v>
      </c>
      <c r="D1197" s="394">
        <v>189.06</v>
      </c>
      <c r="E1197" s="392" t="s">
        <v>15076</v>
      </c>
    </row>
    <row r="1198" spans="1:5" ht="18.2" customHeight="1">
      <c r="A1198" s="391">
        <v>42760</v>
      </c>
      <c r="B1198" s="396" t="s">
        <v>16162</v>
      </c>
      <c r="C1198" s="393" t="s">
        <v>15137</v>
      </c>
      <c r="D1198" s="394">
        <v>254.82</v>
      </c>
      <c r="E1198" s="392" t="s">
        <v>15076</v>
      </c>
    </row>
    <row r="1199" spans="1:5" ht="18.2" customHeight="1">
      <c r="A1199" s="391">
        <v>42761</v>
      </c>
      <c r="B1199" s="396" t="s">
        <v>16163</v>
      </c>
      <c r="C1199" s="393" t="s">
        <v>15137</v>
      </c>
      <c r="D1199" s="394">
        <v>266.07</v>
      </c>
      <c r="E1199" s="392" t="s">
        <v>15076</v>
      </c>
    </row>
    <row r="1200" spans="1:5" ht="18.2" customHeight="1">
      <c r="A1200" s="391">
        <v>42762</v>
      </c>
      <c r="B1200" s="396" t="s">
        <v>16164</v>
      </c>
      <c r="C1200" s="393" t="s">
        <v>15137</v>
      </c>
      <c r="D1200" s="394">
        <v>263.68</v>
      </c>
      <c r="E1200" s="392" t="s">
        <v>15076</v>
      </c>
    </row>
    <row r="1201" spans="1:6" ht="9" customHeight="1">
      <c r="A1201" s="1147" t="s">
        <v>16051</v>
      </c>
      <c r="B1201" s="1147"/>
      <c r="C1201" s="1147"/>
      <c r="D1201" s="1147"/>
      <c r="E1201" s="1147"/>
      <c r="F1201" s="1147"/>
    </row>
    <row r="1202" spans="1:6" ht="9" customHeight="1">
      <c r="A1202" s="388" t="s">
        <v>15014</v>
      </c>
      <c r="B1202" s="389" t="s">
        <v>15015</v>
      </c>
      <c r="C1202" s="388" t="s">
        <v>15016</v>
      </c>
      <c r="D1202" s="390" t="s">
        <v>15017</v>
      </c>
      <c r="E1202" s="389" t="s">
        <v>15018</v>
      </c>
    </row>
    <row r="1203" spans="1:6" ht="18.2" customHeight="1">
      <c r="A1203" s="391">
        <v>42763</v>
      </c>
      <c r="B1203" s="396" t="s">
        <v>16165</v>
      </c>
      <c r="C1203" s="393" t="s">
        <v>15137</v>
      </c>
      <c r="D1203" s="394">
        <v>282.16000000000003</v>
      </c>
      <c r="E1203" s="392" t="s">
        <v>15076</v>
      </c>
    </row>
    <row r="1204" spans="1:6" ht="18.2" customHeight="1">
      <c r="A1204" s="391">
        <v>42764</v>
      </c>
      <c r="B1204" s="396" t="s">
        <v>16166</v>
      </c>
      <c r="C1204" s="393" t="s">
        <v>15137</v>
      </c>
      <c r="D1204" s="394">
        <v>529.34</v>
      </c>
      <c r="E1204" s="392" t="s">
        <v>15076</v>
      </c>
    </row>
    <row r="1205" spans="1:6" ht="18.2" customHeight="1">
      <c r="A1205" s="391">
        <v>42765</v>
      </c>
      <c r="B1205" s="396" t="s">
        <v>16167</v>
      </c>
      <c r="C1205" s="393" t="s">
        <v>15137</v>
      </c>
      <c r="D1205" s="394">
        <v>544.1</v>
      </c>
      <c r="E1205" s="392" t="s">
        <v>15076</v>
      </c>
    </row>
    <row r="1206" spans="1:6" ht="18.2" customHeight="1">
      <c r="A1206" s="391">
        <v>42766</v>
      </c>
      <c r="B1206" s="396" t="s">
        <v>16168</v>
      </c>
      <c r="C1206" s="393" t="s">
        <v>15137</v>
      </c>
      <c r="D1206" s="394">
        <v>539.16999999999996</v>
      </c>
      <c r="E1206" s="392" t="s">
        <v>15076</v>
      </c>
    </row>
    <row r="1207" spans="1:6" ht="18.2" customHeight="1">
      <c r="A1207" s="391">
        <v>42767</v>
      </c>
      <c r="B1207" s="396" t="s">
        <v>16169</v>
      </c>
      <c r="C1207" s="393" t="s">
        <v>15137</v>
      </c>
      <c r="D1207" s="394">
        <v>574.35</v>
      </c>
      <c r="E1207" s="392" t="s">
        <v>15076</v>
      </c>
    </row>
    <row r="1208" spans="1:6" ht="18.2" customHeight="1">
      <c r="A1208" s="391">
        <v>42768</v>
      </c>
      <c r="B1208" s="396" t="s">
        <v>16170</v>
      </c>
      <c r="C1208" s="393" t="s">
        <v>15137</v>
      </c>
      <c r="D1208" s="394">
        <v>738.43</v>
      </c>
      <c r="E1208" s="392" t="s">
        <v>15076</v>
      </c>
    </row>
    <row r="1209" spans="1:6" ht="18.2" customHeight="1">
      <c r="A1209" s="391">
        <v>42769</v>
      </c>
      <c r="B1209" s="396" t="s">
        <v>16171</v>
      </c>
      <c r="C1209" s="393" t="s">
        <v>15137</v>
      </c>
      <c r="D1209" s="394">
        <v>747.08</v>
      </c>
      <c r="E1209" s="392" t="s">
        <v>15076</v>
      </c>
    </row>
    <row r="1210" spans="1:6" ht="18.2" customHeight="1">
      <c r="A1210" s="391">
        <v>42770</v>
      </c>
      <c r="B1210" s="396" t="s">
        <v>16172</v>
      </c>
      <c r="C1210" s="393" t="s">
        <v>15137</v>
      </c>
      <c r="D1210" s="394">
        <v>725.04</v>
      </c>
      <c r="E1210" s="392" t="s">
        <v>15076</v>
      </c>
    </row>
    <row r="1211" spans="1:6" ht="18.2" customHeight="1">
      <c r="A1211" s="391">
        <v>42771</v>
      </c>
      <c r="B1211" s="396" t="s">
        <v>16173</v>
      </c>
      <c r="C1211" s="393" t="s">
        <v>15137</v>
      </c>
      <c r="D1211" s="394">
        <v>807.36</v>
      </c>
      <c r="E1211" s="392" t="s">
        <v>15076</v>
      </c>
    </row>
    <row r="1212" spans="1:6" ht="18.2" customHeight="1">
      <c r="A1212" s="391">
        <v>42772</v>
      </c>
      <c r="B1212" s="396" t="s">
        <v>16174</v>
      </c>
      <c r="C1212" s="393" t="s">
        <v>15137</v>
      </c>
      <c r="D1212" s="394">
        <v>997.48</v>
      </c>
      <c r="E1212" s="392" t="s">
        <v>15076</v>
      </c>
    </row>
    <row r="1213" spans="1:6" ht="18.2" customHeight="1">
      <c r="A1213" s="391">
        <v>42773</v>
      </c>
      <c r="B1213" s="396" t="s">
        <v>16175</v>
      </c>
      <c r="C1213" s="393" t="s">
        <v>15137</v>
      </c>
      <c r="D1213" s="394">
        <v>987.02</v>
      </c>
      <c r="E1213" s="392" t="s">
        <v>15076</v>
      </c>
    </row>
    <row r="1214" spans="1:6" ht="18.2" customHeight="1">
      <c r="A1214" s="391">
        <v>42774</v>
      </c>
      <c r="B1214" s="396" t="s">
        <v>16176</v>
      </c>
      <c r="C1214" s="393" t="s">
        <v>15137</v>
      </c>
      <c r="D1214" s="394">
        <v>982.45</v>
      </c>
      <c r="E1214" s="392" t="s">
        <v>15076</v>
      </c>
    </row>
    <row r="1215" spans="1:6" ht="18.2" customHeight="1">
      <c r="A1215" s="391">
        <v>42775</v>
      </c>
      <c r="B1215" s="396" t="s">
        <v>16177</v>
      </c>
      <c r="C1215" s="393" t="s">
        <v>15137</v>
      </c>
      <c r="D1215" s="398">
        <v>1057.3900000000001</v>
      </c>
      <c r="E1215" s="392" t="s">
        <v>15076</v>
      </c>
    </row>
    <row r="1216" spans="1:6" ht="18.2" customHeight="1">
      <c r="A1216" s="391">
        <v>42776</v>
      </c>
      <c r="B1216" s="396" t="s">
        <v>16178</v>
      </c>
      <c r="C1216" s="393" t="s">
        <v>15137</v>
      </c>
      <c r="D1216" s="394">
        <v>153.97</v>
      </c>
      <c r="E1216" s="392" t="s">
        <v>15076</v>
      </c>
    </row>
    <row r="1217" spans="1:5" ht="18.2" customHeight="1">
      <c r="A1217" s="391">
        <v>42777</v>
      </c>
      <c r="B1217" s="396" t="s">
        <v>16179</v>
      </c>
      <c r="C1217" s="393" t="s">
        <v>15137</v>
      </c>
      <c r="D1217" s="394">
        <v>165.22</v>
      </c>
      <c r="E1217" s="392" t="s">
        <v>15076</v>
      </c>
    </row>
    <row r="1218" spans="1:5" ht="18.2" customHeight="1">
      <c r="A1218" s="391">
        <v>42778</v>
      </c>
      <c r="B1218" s="396" t="s">
        <v>16180</v>
      </c>
      <c r="C1218" s="393" t="s">
        <v>15137</v>
      </c>
      <c r="D1218" s="394">
        <v>162.82</v>
      </c>
      <c r="E1218" s="392" t="s">
        <v>15076</v>
      </c>
    </row>
    <row r="1219" spans="1:5" ht="18.2" customHeight="1">
      <c r="A1219" s="391">
        <v>42779</v>
      </c>
      <c r="B1219" s="396" t="s">
        <v>16181</v>
      </c>
      <c r="C1219" s="393" t="s">
        <v>15137</v>
      </c>
      <c r="D1219" s="394">
        <v>181.31</v>
      </c>
      <c r="E1219" s="392" t="s">
        <v>15076</v>
      </c>
    </row>
    <row r="1220" spans="1:5" ht="18.2" customHeight="1">
      <c r="A1220" s="391">
        <v>42780</v>
      </c>
      <c r="B1220" s="396" t="s">
        <v>16182</v>
      </c>
      <c r="C1220" s="393" t="s">
        <v>15137</v>
      </c>
      <c r="D1220" s="394">
        <v>387.04</v>
      </c>
      <c r="E1220" s="392" t="s">
        <v>15076</v>
      </c>
    </row>
    <row r="1221" spans="1:5" ht="18.2" customHeight="1">
      <c r="A1221" s="391">
        <v>42781</v>
      </c>
      <c r="B1221" s="396" t="s">
        <v>16183</v>
      </c>
      <c r="C1221" s="393" t="s">
        <v>15137</v>
      </c>
      <c r="D1221" s="394">
        <v>401.81</v>
      </c>
      <c r="E1221" s="392" t="s">
        <v>15076</v>
      </c>
    </row>
    <row r="1222" spans="1:5" ht="18.2" customHeight="1">
      <c r="A1222" s="391">
        <v>42782</v>
      </c>
      <c r="B1222" s="396" t="s">
        <v>16184</v>
      </c>
      <c r="C1222" s="393" t="s">
        <v>15137</v>
      </c>
      <c r="D1222" s="394">
        <v>396.87</v>
      </c>
      <c r="E1222" s="392" t="s">
        <v>15076</v>
      </c>
    </row>
    <row r="1223" spans="1:5" ht="18.2" customHeight="1">
      <c r="A1223" s="391">
        <v>42783</v>
      </c>
      <c r="B1223" s="396" t="s">
        <v>16185</v>
      </c>
      <c r="C1223" s="393" t="s">
        <v>15137</v>
      </c>
      <c r="D1223" s="394">
        <v>432.05</v>
      </c>
      <c r="E1223" s="392" t="s">
        <v>15076</v>
      </c>
    </row>
    <row r="1224" spans="1:5" ht="18.2" customHeight="1">
      <c r="A1224" s="391">
        <v>42784</v>
      </c>
      <c r="B1224" s="396" t="s">
        <v>16186</v>
      </c>
      <c r="C1224" s="393" t="s">
        <v>15137</v>
      </c>
      <c r="D1224" s="394">
        <v>509.12</v>
      </c>
      <c r="E1224" s="392" t="s">
        <v>15076</v>
      </c>
    </row>
    <row r="1225" spans="1:5" ht="18.2" customHeight="1">
      <c r="A1225" s="391">
        <v>42785</v>
      </c>
      <c r="B1225" s="396" t="s">
        <v>16187</v>
      </c>
      <c r="C1225" s="393" t="s">
        <v>15137</v>
      </c>
      <c r="D1225" s="394">
        <v>517.76</v>
      </c>
      <c r="E1225" s="392" t="s">
        <v>15076</v>
      </c>
    </row>
    <row r="1226" spans="1:5" ht="18.2" customHeight="1">
      <c r="A1226" s="391">
        <v>42786</v>
      </c>
      <c r="B1226" s="396" t="s">
        <v>16188</v>
      </c>
      <c r="C1226" s="393" t="s">
        <v>15137</v>
      </c>
      <c r="D1226" s="394">
        <v>495.73</v>
      </c>
      <c r="E1226" s="392" t="s">
        <v>15076</v>
      </c>
    </row>
    <row r="1227" spans="1:5" ht="18.2" customHeight="1">
      <c r="A1227" s="391">
        <v>42787</v>
      </c>
      <c r="B1227" s="396" t="s">
        <v>16189</v>
      </c>
      <c r="C1227" s="393" t="s">
        <v>15137</v>
      </c>
      <c r="D1227" s="394">
        <v>578.04</v>
      </c>
      <c r="E1227" s="392" t="s">
        <v>15076</v>
      </c>
    </row>
    <row r="1228" spans="1:5" ht="18.2" customHeight="1">
      <c r="A1228" s="391">
        <v>42788</v>
      </c>
      <c r="B1228" s="396" t="s">
        <v>16190</v>
      </c>
      <c r="C1228" s="393" t="s">
        <v>15137</v>
      </c>
      <c r="D1228" s="394">
        <v>613.44000000000005</v>
      </c>
      <c r="E1228" s="392" t="s">
        <v>15076</v>
      </c>
    </row>
    <row r="1229" spans="1:5" ht="18.2" customHeight="1">
      <c r="A1229" s="391">
        <v>42789</v>
      </c>
      <c r="B1229" s="396" t="s">
        <v>16191</v>
      </c>
      <c r="C1229" s="393" t="s">
        <v>15137</v>
      </c>
      <c r="D1229" s="394">
        <v>687.15</v>
      </c>
      <c r="E1229" s="392" t="s">
        <v>15076</v>
      </c>
    </row>
    <row r="1230" spans="1:5" ht="18.2" customHeight="1">
      <c r="A1230" s="391">
        <v>42790</v>
      </c>
      <c r="B1230" s="396" t="s">
        <v>16192</v>
      </c>
      <c r="C1230" s="393" t="s">
        <v>15137</v>
      </c>
      <c r="D1230" s="394">
        <v>676.69</v>
      </c>
      <c r="E1230" s="392" t="s">
        <v>15076</v>
      </c>
    </row>
    <row r="1231" spans="1:5" ht="18.2" customHeight="1">
      <c r="A1231" s="391">
        <v>42791</v>
      </c>
      <c r="B1231" s="396" t="s">
        <v>16193</v>
      </c>
      <c r="C1231" s="393" t="s">
        <v>15137</v>
      </c>
      <c r="D1231" s="394">
        <v>672.11</v>
      </c>
      <c r="E1231" s="392" t="s">
        <v>15076</v>
      </c>
    </row>
    <row r="1232" spans="1:5" ht="18.2" customHeight="1">
      <c r="A1232" s="391">
        <v>42792</v>
      </c>
      <c r="B1232" s="396" t="s">
        <v>16194</v>
      </c>
      <c r="C1232" s="393" t="s">
        <v>15137</v>
      </c>
      <c r="D1232" s="394">
        <v>747.05</v>
      </c>
      <c r="E1232" s="392" t="s">
        <v>15076</v>
      </c>
    </row>
    <row r="1233" spans="1:6" ht="18.2" customHeight="1">
      <c r="A1233" s="391">
        <v>42793</v>
      </c>
      <c r="B1233" s="396" t="s">
        <v>16195</v>
      </c>
      <c r="C1233" s="393" t="s">
        <v>15137</v>
      </c>
      <c r="D1233" s="394">
        <v>817.84</v>
      </c>
      <c r="E1233" s="392" t="s">
        <v>15076</v>
      </c>
    </row>
    <row r="1234" spans="1:6" ht="18.2" customHeight="1">
      <c r="A1234" s="391">
        <v>42794</v>
      </c>
      <c r="B1234" s="396" t="s">
        <v>16196</v>
      </c>
      <c r="C1234" s="393" t="s">
        <v>15137</v>
      </c>
      <c r="D1234" s="394">
        <v>904.35</v>
      </c>
      <c r="E1234" s="392" t="s">
        <v>15076</v>
      </c>
    </row>
    <row r="1235" spans="1:6" ht="18.2" customHeight="1">
      <c r="A1235" s="391">
        <v>42758</v>
      </c>
      <c r="B1235" s="396" t="s">
        <v>16197</v>
      </c>
      <c r="C1235" s="393" t="s">
        <v>15137</v>
      </c>
      <c r="D1235" s="394">
        <v>919.58</v>
      </c>
      <c r="E1235" s="392" t="s">
        <v>15076</v>
      </c>
    </row>
    <row r="1236" spans="1:6" ht="18.2" customHeight="1">
      <c r="A1236" s="391">
        <v>42795</v>
      </c>
      <c r="B1236" s="396" t="s">
        <v>16198</v>
      </c>
      <c r="C1236" s="393" t="s">
        <v>15137</v>
      </c>
      <c r="D1236" s="394">
        <v>898.12</v>
      </c>
      <c r="E1236" s="392" t="s">
        <v>15076</v>
      </c>
    </row>
    <row r="1237" spans="1:6" ht="9" customHeight="1">
      <c r="A1237" s="1147" t="s">
        <v>16051</v>
      </c>
      <c r="B1237" s="1147"/>
      <c r="C1237" s="1147"/>
      <c r="D1237" s="1147"/>
      <c r="E1237" s="1147"/>
      <c r="F1237" s="1147"/>
    </row>
    <row r="1238" spans="1:6" ht="9" customHeight="1">
      <c r="A1238" s="388" t="s">
        <v>15014</v>
      </c>
      <c r="B1238" s="389" t="s">
        <v>15015</v>
      </c>
      <c r="C1238" s="388" t="s">
        <v>15016</v>
      </c>
      <c r="D1238" s="390" t="s">
        <v>15017</v>
      </c>
      <c r="E1238" s="389" t="s">
        <v>15018</v>
      </c>
    </row>
    <row r="1239" spans="1:6" ht="18.2" customHeight="1">
      <c r="A1239" s="391">
        <v>42796</v>
      </c>
      <c r="B1239" s="396" t="s">
        <v>16199</v>
      </c>
      <c r="C1239" s="393" t="s">
        <v>15137</v>
      </c>
      <c r="D1239" s="398">
        <v>1033.26</v>
      </c>
      <c r="E1239" s="392" t="s">
        <v>15076</v>
      </c>
    </row>
    <row r="1240" spans="1:6" ht="18.2" customHeight="1">
      <c r="A1240" s="391">
        <v>42797</v>
      </c>
      <c r="B1240" s="396" t="s">
        <v>16200</v>
      </c>
      <c r="C1240" s="393" t="s">
        <v>15137</v>
      </c>
      <c r="D1240" s="398">
        <v>1084.75</v>
      </c>
      <c r="E1240" s="392" t="s">
        <v>15076</v>
      </c>
    </row>
    <row r="1241" spans="1:6" ht="18.2" customHeight="1">
      <c r="A1241" s="391">
        <v>42798</v>
      </c>
      <c r="B1241" s="396" t="s">
        <v>16201</v>
      </c>
      <c r="C1241" s="393" t="s">
        <v>15137</v>
      </c>
      <c r="D1241" s="394">
        <v>458.28</v>
      </c>
      <c r="E1241" s="392" t="s">
        <v>15076</v>
      </c>
    </row>
    <row r="1242" spans="1:6" ht="18.2" customHeight="1">
      <c r="A1242" s="391">
        <v>42799</v>
      </c>
      <c r="B1242" s="396" t="s">
        <v>16202</v>
      </c>
      <c r="C1242" s="393" t="s">
        <v>15137</v>
      </c>
      <c r="D1242" s="394">
        <v>492.03</v>
      </c>
      <c r="E1242" s="392" t="s">
        <v>15076</v>
      </c>
    </row>
    <row r="1243" spans="1:6" ht="18.2" customHeight="1">
      <c r="A1243" s="391">
        <v>42800</v>
      </c>
      <c r="B1243" s="396" t="s">
        <v>16203</v>
      </c>
      <c r="C1243" s="393" t="s">
        <v>15137</v>
      </c>
      <c r="D1243" s="394">
        <v>484.84</v>
      </c>
      <c r="E1243" s="392" t="s">
        <v>15076</v>
      </c>
    </row>
    <row r="1244" spans="1:6" ht="18.2" customHeight="1">
      <c r="A1244" s="391">
        <v>42801</v>
      </c>
      <c r="B1244" s="396" t="s">
        <v>16204</v>
      </c>
      <c r="C1244" s="393" t="s">
        <v>15137</v>
      </c>
      <c r="D1244" s="394">
        <v>540.29</v>
      </c>
      <c r="E1244" s="392" t="s">
        <v>15076</v>
      </c>
    </row>
    <row r="1245" spans="1:6" ht="18.2" customHeight="1">
      <c r="A1245" s="391">
        <v>42802</v>
      </c>
      <c r="B1245" s="396" t="s">
        <v>16205</v>
      </c>
      <c r="C1245" s="393" t="s">
        <v>15137</v>
      </c>
      <c r="D1245" s="394">
        <v>961.72</v>
      </c>
      <c r="E1245" s="392" t="s">
        <v>15076</v>
      </c>
    </row>
    <row r="1246" spans="1:6" ht="18.2" customHeight="1">
      <c r="A1246" s="391">
        <v>42803</v>
      </c>
      <c r="B1246" s="396" t="s">
        <v>16206</v>
      </c>
      <c r="C1246" s="393" t="s">
        <v>15137</v>
      </c>
      <c r="D1246" s="398">
        <v>1006.01</v>
      </c>
      <c r="E1246" s="392" t="s">
        <v>15076</v>
      </c>
    </row>
    <row r="1247" spans="1:6" ht="18.2" customHeight="1">
      <c r="A1247" s="391">
        <v>42804</v>
      </c>
      <c r="B1247" s="396" t="s">
        <v>16207</v>
      </c>
      <c r="C1247" s="393" t="s">
        <v>15137</v>
      </c>
      <c r="D1247" s="394">
        <v>991.2</v>
      </c>
      <c r="E1247" s="392" t="s">
        <v>15076</v>
      </c>
    </row>
    <row r="1248" spans="1:6" ht="18.2" customHeight="1">
      <c r="A1248" s="391">
        <v>42805</v>
      </c>
      <c r="B1248" s="396" t="s">
        <v>16208</v>
      </c>
      <c r="C1248" s="393" t="s">
        <v>15137</v>
      </c>
      <c r="D1248" s="398">
        <v>1096.74</v>
      </c>
      <c r="E1248" s="392" t="s">
        <v>15076</v>
      </c>
    </row>
    <row r="1249" spans="1:5" ht="18.2" customHeight="1">
      <c r="A1249" s="391">
        <v>42806</v>
      </c>
      <c r="B1249" s="396" t="s">
        <v>16209</v>
      </c>
      <c r="C1249" s="393" t="s">
        <v>15137</v>
      </c>
      <c r="D1249" s="398">
        <v>1327.95</v>
      </c>
      <c r="E1249" s="392" t="s">
        <v>15076</v>
      </c>
    </row>
    <row r="1250" spans="1:5" ht="18.2" customHeight="1">
      <c r="A1250" s="391">
        <v>42807</v>
      </c>
      <c r="B1250" s="396" t="s">
        <v>16210</v>
      </c>
      <c r="C1250" s="393" t="s">
        <v>15137</v>
      </c>
      <c r="D1250" s="398">
        <v>1353.89</v>
      </c>
      <c r="E1250" s="392" t="s">
        <v>15076</v>
      </c>
    </row>
    <row r="1251" spans="1:5" ht="18.2" customHeight="1">
      <c r="A1251" s="391">
        <v>42808</v>
      </c>
      <c r="B1251" s="396" t="s">
        <v>16211</v>
      </c>
      <c r="C1251" s="393" t="s">
        <v>15137</v>
      </c>
      <c r="D1251" s="398">
        <v>1287.78</v>
      </c>
      <c r="E1251" s="392" t="s">
        <v>15076</v>
      </c>
    </row>
    <row r="1252" spans="1:5" ht="18.2" customHeight="1">
      <c r="A1252" s="391">
        <v>42809</v>
      </c>
      <c r="B1252" s="396" t="s">
        <v>16212</v>
      </c>
      <c r="C1252" s="393" t="s">
        <v>15137</v>
      </c>
      <c r="D1252" s="398">
        <v>1534.72</v>
      </c>
      <c r="E1252" s="392" t="s">
        <v>15076</v>
      </c>
    </row>
    <row r="1253" spans="1:5" ht="18.2" customHeight="1">
      <c r="A1253" s="391">
        <v>42810</v>
      </c>
      <c r="B1253" s="396" t="s">
        <v>16213</v>
      </c>
      <c r="C1253" s="393" t="s">
        <v>15137</v>
      </c>
      <c r="D1253" s="398">
        <v>1640.93</v>
      </c>
      <c r="E1253" s="392" t="s">
        <v>15076</v>
      </c>
    </row>
    <row r="1254" spans="1:5" ht="18.2" customHeight="1">
      <c r="A1254" s="391">
        <v>42811</v>
      </c>
      <c r="B1254" s="396" t="s">
        <v>16214</v>
      </c>
      <c r="C1254" s="393" t="s">
        <v>15137</v>
      </c>
      <c r="D1254" s="398">
        <v>1862.1</v>
      </c>
      <c r="E1254" s="392" t="s">
        <v>15076</v>
      </c>
    </row>
    <row r="1255" spans="1:5" ht="18.2" customHeight="1">
      <c r="A1255" s="391">
        <v>42812</v>
      </c>
      <c r="B1255" s="396" t="s">
        <v>16215</v>
      </c>
      <c r="C1255" s="393" t="s">
        <v>15137</v>
      </c>
      <c r="D1255" s="398">
        <v>1830.72</v>
      </c>
      <c r="E1255" s="392" t="s">
        <v>15076</v>
      </c>
    </row>
    <row r="1256" spans="1:5" ht="18.2" customHeight="1">
      <c r="A1256" s="391">
        <v>42813</v>
      </c>
      <c r="B1256" s="396" t="s">
        <v>16216</v>
      </c>
      <c r="C1256" s="393" t="s">
        <v>15137</v>
      </c>
      <c r="D1256" s="398">
        <v>1816.99</v>
      </c>
      <c r="E1256" s="392" t="s">
        <v>15076</v>
      </c>
    </row>
    <row r="1257" spans="1:5" ht="18.2" customHeight="1">
      <c r="A1257" s="391">
        <v>42814</v>
      </c>
      <c r="B1257" s="396" t="s">
        <v>16217</v>
      </c>
      <c r="C1257" s="393" t="s">
        <v>15137</v>
      </c>
      <c r="D1257" s="398">
        <v>2041.81</v>
      </c>
      <c r="E1257" s="392" t="s">
        <v>15076</v>
      </c>
    </row>
    <row r="1258" spans="1:5" ht="18.2" customHeight="1">
      <c r="A1258" s="391">
        <v>42815</v>
      </c>
      <c r="B1258" s="396" t="s">
        <v>16218</v>
      </c>
      <c r="C1258" s="393" t="s">
        <v>15137</v>
      </c>
      <c r="D1258" s="398">
        <v>2254.1799999999998</v>
      </c>
      <c r="E1258" s="392" t="s">
        <v>15076</v>
      </c>
    </row>
    <row r="1259" spans="1:5" ht="18.2" customHeight="1">
      <c r="A1259" s="391">
        <v>42816</v>
      </c>
      <c r="B1259" s="396" t="s">
        <v>16219</v>
      </c>
      <c r="C1259" s="393" t="s">
        <v>15137</v>
      </c>
      <c r="D1259" s="398">
        <v>2513.66</v>
      </c>
      <c r="E1259" s="392" t="s">
        <v>15076</v>
      </c>
    </row>
    <row r="1260" spans="1:5" ht="18.2" customHeight="1">
      <c r="A1260" s="391">
        <v>42817</v>
      </c>
      <c r="B1260" s="396" t="s">
        <v>16220</v>
      </c>
      <c r="C1260" s="393" t="s">
        <v>15137</v>
      </c>
      <c r="D1260" s="398">
        <v>2559.36</v>
      </c>
      <c r="E1260" s="392" t="s">
        <v>15076</v>
      </c>
    </row>
    <row r="1261" spans="1:5" ht="18.2" customHeight="1">
      <c r="A1261" s="391">
        <v>42818</v>
      </c>
      <c r="B1261" s="396" t="s">
        <v>16221</v>
      </c>
      <c r="C1261" s="393" t="s">
        <v>15137</v>
      </c>
      <c r="D1261" s="398">
        <v>2495</v>
      </c>
      <c r="E1261" s="392" t="s">
        <v>15076</v>
      </c>
    </row>
    <row r="1262" spans="1:5" ht="18.2" customHeight="1">
      <c r="A1262" s="391">
        <v>42819</v>
      </c>
      <c r="B1262" s="396" t="s">
        <v>16222</v>
      </c>
      <c r="C1262" s="393" t="s">
        <v>15137</v>
      </c>
      <c r="D1262" s="398">
        <v>2900.41</v>
      </c>
      <c r="E1262" s="392" t="s">
        <v>15076</v>
      </c>
    </row>
    <row r="1263" spans="1:5" ht="18.2" customHeight="1">
      <c r="A1263" s="391">
        <v>42820</v>
      </c>
      <c r="B1263" s="396" t="s">
        <v>16223</v>
      </c>
      <c r="C1263" s="393" t="s">
        <v>15137</v>
      </c>
      <c r="D1263" s="398">
        <v>3054.88</v>
      </c>
      <c r="E1263" s="392" t="s">
        <v>15076</v>
      </c>
    </row>
    <row r="1264" spans="1:5" ht="9" customHeight="1">
      <c r="A1264" s="391">
        <v>41321</v>
      </c>
      <c r="B1264" s="392" t="s">
        <v>16224</v>
      </c>
      <c r="C1264" s="393" t="s">
        <v>15137</v>
      </c>
      <c r="D1264" s="398">
        <v>5149.37</v>
      </c>
      <c r="E1264" s="395"/>
    </row>
    <row r="1265" spans="1:5" ht="9" customHeight="1">
      <c r="A1265" s="391">
        <v>42821</v>
      </c>
      <c r="B1265" s="392" t="s">
        <v>16225</v>
      </c>
      <c r="C1265" s="393" t="s">
        <v>15137</v>
      </c>
      <c r="D1265" s="398">
        <v>4018.51</v>
      </c>
      <c r="E1265" s="395"/>
    </row>
    <row r="1266" spans="1:5" ht="9" customHeight="1">
      <c r="A1266" s="391">
        <v>42822</v>
      </c>
      <c r="B1266" s="392" t="s">
        <v>16226</v>
      </c>
      <c r="C1266" s="393" t="s">
        <v>15137</v>
      </c>
      <c r="D1266" s="398">
        <v>4192.7299999999996</v>
      </c>
      <c r="E1266" s="395"/>
    </row>
    <row r="1267" spans="1:5" ht="9" customHeight="1">
      <c r="A1267" s="391">
        <v>42823</v>
      </c>
      <c r="B1267" s="392" t="s">
        <v>16227</v>
      </c>
      <c r="C1267" s="393" t="s">
        <v>15137</v>
      </c>
      <c r="D1267" s="398">
        <v>5746.21</v>
      </c>
      <c r="E1267" s="395"/>
    </row>
    <row r="1268" spans="1:5" ht="9" customHeight="1">
      <c r="A1268" s="391">
        <v>42824</v>
      </c>
      <c r="B1268" s="392" t="s">
        <v>16228</v>
      </c>
      <c r="C1268" s="393" t="s">
        <v>15137</v>
      </c>
      <c r="D1268" s="398">
        <v>5771.47</v>
      </c>
      <c r="E1268" s="395"/>
    </row>
    <row r="1269" spans="1:5" ht="9" customHeight="1">
      <c r="A1269" s="391">
        <v>42825</v>
      </c>
      <c r="B1269" s="392" t="s">
        <v>16229</v>
      </c>
      <c r="C1269" s="393" t="s">
        <v>15137</v>
      </c>
      <c r="D1269" s="398">
        <v>6432.77</v>
      </c>
      <c r="E1269" s="395"/>
    </row>
    <row r="1270" spans="1:5" ht="9" customHeight="1">
      <c r="A1270" s="391">
        <v>40600</v>
      </c>
      <c r="B1270" s="392" t="s">
        <v>16230</v>
      </c>
      <c r="C1270" s="393" t="s">
        <v>15137</v>
      </c>
      <c r="D1270" s="398">
        <v>8472.48</v>
      </c>
      <c r="E1270" s="395"/>
    </row>
    <row r="1271" spans="1:5" ht="9" customHeight="1">
      <c r="A1271" s="391">
        <v>42827</v>
      </c>
      <c r="B1271" s="392" t="s">
        <v>16231</v>
      </c>
      <c r="C1271" s="393" t="s">
        <v>15137</v>
      </c>
      <c r="D1271" s="398">
        <v>9549.02</v>
      </c>
      <c r="E1271" s="395"/>
    </row>
    <row r="1272" spans="1:5" ht="9" customHeight="1">
      <c r="A1272" s="391">
        <v>42826</v>
      </c>
      <c r="B1272" s="392" t="s">
        <v>16232</v>
      </c>
      <c r="C1272" s="393" t="s">
        <v>15137</v>
      </c>
      <c r="D1272" s="398">
        <v>8240.48</v>
      </c>
      <c r="E1272" s="395"/>
    </row>
    <row r="1273" spans="1:5" ht="9" customHeight="1">
      <c r="A1273" s="391">
        <v>42828</v>
      </c>
      <c r="B1273" s="392" t="s">
        <v>16233</v>
      </c>
      <c r="C1273" s="393" t="s">
        <v>15137</v>
      </c>
      <c r="D1273" s="398">
        <v>8295.98</v>
      </c>
      <c r="E1273" s="395"/>
    </row>
    <row r="1274" spans="1:5" ht="9" customHeight="1">
      <c r="A1274" s="391">
        <v>42830</v>
      </c>
      <c r="B1274" s="392" t="s">
        <v>16234</v>
      </c>
      <c r="C1274" s="393" t="s">
        <v>15137</v>
      </c>
      <c r="D1274" s="398">
        <v>8666.93</v>
      </c>
      <c r="E1274" s="395"/>
    </row>
    <row r="1275" spans="1:5" ht="9" customHeight="1">
      <c r="A1275" s="391">
        <v>42829</v>
      </c>
      <c r="B1275" s="392" t="s">
        <v>16235</v>
      </c>
      <c r="C1275" s="393" t="s">
        <v>15137</v>
      </c>
      <c r="D1275" s="398">
        <v>7807.14</v>
      </c>
      <c r="E1275" s="395"/>
    </row>
    <row r="1276" spans="1:5" ht="9" customHeight="1">
      <c r="A1276" s="391">
        <v>42831</v>
      </c>
      <c r="B1276" s="392" t="s">
        <v>16236</v>
      </c>
      <c r="C1276" s="393" t="s">
        <v>15137</v>
      </c>
      <c r="D1276" s="398">
        <v>9411.85</v>
      </c>
      <c r="E1276" s="395"/>
    </row>
    <row r="1277" spans="1:5" ht="9" customHeight="1">
      <c r="A1277" s="391">
        <v>42832</v>
      </c>
      <c r="B1277" s="392" t="s">
        <v>16237</v>
      </c>
      <c r="C1277" s="393" t="s">
        <v>15137</v>
      </c>
      <c r="D1277" s="398">
        <v>10363.24</v>
      </c>
      <c r="E1277" s="395"/>
    </row>
    <row r="1278" spans="1:5" ht="9" customHeight="1">
      <c r="A1278" s="391">
        <v>42834</v>
      </c>
      <c r="B1278" s="392" t="s">
        <v>16238</v>
      </c>
      <c r="C1278" s="393" t="s">
        <v>15137</v>
      </c>
      <c r="D1278" s="398">
        <v>11080.62</v>
      </c>
      <c r="E1278" s="395"/>
    </row>
    <row r="1279" spans="1:5" ht="9" customHeight="1">
      <c r="A1279" s="391">
        <v>42833</v>
      </c>
      <c r="B1279" s="392" t="s">
        <v>16239</v>
      </c>
      <c r="C1279" s="393" t="s">
        <v>15137</v>
      </c>
      <c r="D1279" s="398">
        <v>10320.86</v>
      </c>
      <c r="E1279" s="395"/>
    </row>
    <row r="1280" spans="1:5" ht="9" customHeight="1">
      <c r="A1280" s="391">
        <v>42835</v>
      </c>
      <c r="B1280" s="392" t="s">
        <v>16240</v>
      </c>
      <c r="C1280" s="393" t="s">
        <v>15137</v>
      </c>
      <c r="D1280" s="398">
        <v>2442.54</v>
      </c>
      <c r="E1280" s="395"/>
    </row>
    <row r="1281" spans="1:6" ht="9" customHeight="1">
      <c r="A1281" s="1147" t="s">
        <v>16051</v>
      </c>
      <c r="B1281" s="1147"/>
      <c r="C1281" s="1147"/>
      <c r="D1281" s="1147"/>
      <c r="E1281" s="1147"/>
      <c r="F1281" s="1147"/>
    </row>
    <row r="1282" spans="1:6" ht="9" customHeight="1">
      <c r="A1282" s="388" t="s">
        <v>15014</v>
      </c>
      <c r="B1282" s="389" t="s">
        <v>15015</v>
      </c>
      <c r="C1282" s="388" t="s">
        <v>15016</v>
      </c>
      <c r="D1282" s="390" t="s">
        <v>15017</v>
      </c>
      <c r="E1282" s="389" t="s">
        <v>15018</v>
      </c>
    </row>
    <row r="1283" spans="1:6" ht="9" customHeight="1">
      <c r="A1283" s="391">
        <v>42836</v>
      </c>
      <c r="B1283" s="392" t="s">
        <v>16241</v>
      </c>
      <c r="C1283" s="393" t="s">
        <v>15137</v>
      </c>
      <c r="D1283" s="398">
        <v>2573.1999999999998</v>
      </c>
      <c r="E1283" s="395"/>
    </row>
    <row r="1284" spans="1:6" ht="9" customHeight="1">
      <c r="A1284" s="391">
        <v>42837</v>
      </c>
      <c r="B1284" s="392" t="s">
        <v>16242</v>
      </c>
      <c r="C1284" s="393" t="s">
        <v>15137</v>
      </c>
      <c r="D1284" s="398">
        <v>4185.42</v>
      </c>
      <c r="E1284" s="395"/>
    </row>
    <row r="1285" spans="1:6" ht="9" customHeight="1">
      <c r="A1285" s="391">
        <v>42838</v>
      </c>
      <c r="B1285" s="392" t="s">
        <v>16243</v>
      </c>
      <c r="C1285" s="393" t="s">
        <v>15137</v>
      </c>
      <c r="D1285" s="398">
        <v>3471.89</v>
      </c>
      <c r="E1285" s="395"/>
    </row>
    <row r="1286" spans="1:6" ht="9" customHeight="1">
      <c r="A1286" s="391">
        <v>42839</v>
      </c>
      <c r="B1286" s="392" t="s">
        <v>16244</v>
      </c>
      <c r="C1286" s="393" t="s">
        <v>15137</v>
      </c>
      <c r="D1286" s="398">
        <v>3880.53</v>
      </c>
      <c r="E1286" s="395"/>
    </row>
    <row r="1287" spans="1:6" ht="9" customHeight="1">
      <c r="A1287" s="391">
        <v>42840</v>
      </c>
      <c r="B1287" s="392" t="s">
        <v>16245</v>
      </c>
      <c r="C1287" s="393" t="s">
        <v>15137</v>
      </c>
      <c r="D1287" s="398">
        <v>4989.03</v>
      </c>
      <c r="E1287" s="395"/>
    </row>
    <row r="1288" spans="1:6" ht="9" customHeight="1">
      <c r="A1288" s="391">
        <v>42841</v>
      </c>
      <c r="B1288" s="392" t="s">
        <v>16246</v>
      </c>
      <c r="C1288" s="393" t="s">
        <v>15137</v>
      </c>
      <c r="D1288" s="398">
        <v>6222.61</v>
      </c>
      <c r="E1288" s="395"/>
    </row>
    <row r="1289" spans="1:6" ht="9" customHeight="1">
      <c r="A1289" s="391">
        <v>40585</v>
      </c>
      <c r="B1289" s="392" t="s">
        <v>16247</v>
      </c>
      <c r="C1289" s="393" t="s">
        <v>15137</v>
      </c>
      <c r="D1289" s="398">
        <v>5317.29</v>
      </c>
      <c r="E1289" s="395"/>
    </row>
    <row r="1290" spans="1:6" ht="9" customHeight="1">
      <c r="A1290" s="391">
        <v>42843</v>
      </c>
      <c r="B1290" s="392" t="s">
        <v>16248</v>
      </c>
      <c r="C1290" s="393" t="s">
        <v>15137</v>
      </c>
      <c r="D1290" s="398">
        <v>5355.83</v>
      </c>
      <c r="E1290" s="395"/>
    </row>
    <row r="1291" spans="1:6" ht="9" customHeight="1">
      <c r="A1291" s="391">
        <v>42844</v>
      </c>
      <c r="B1291" s="392" t="s">
        <v>16249</v>
      </c>
      <c r="C1291" s="393" t="s">
        <v>15137</v>
      </c>
      <c r="D1291" s="398">
        <v>6176.01</v>
      </c>
      <c r="E1291" s="395"/>
    </row>
    <row r="1292" spans="1:6" ht="9" customHeight="1">
      <c r="A1292" s="391">
        <v>42845</v>
      </c>
      <c r="B1292" s="392" t="s">
        <v>16250</v>
      </c>
      <c r="C1292" s="393" t="s">
        <v>15137</v>
      </c>
      <c r="D1292" s="398">
        <v>7310.23</v>
      </c>
      <c r="E1292" s="395"/>
    </row>
    <row r="1293" spans="1:6" ht="9" customHeight="1">
      <c r="A1293" s="391">
        <v>41179</v>
      </c>
      <c r="B1293" s="392" t="s">
        <v>16251</v>
      </c>
      <c r="C1293" s="393" t="s">
        <v>15137</v>
      </c>
      <c r="D1293" s="398">
        <v>6244.67</v>
      </c>
      <c r="E1293" s="395"/>
    </row>
    <row r="1294" spans="1:6" ht="9" customHeight="1">
      <c r="A1294" s="391">
        <v>42842</v>
      </c>
      <c r="B1294" s="392" t="s">
        <v>16252</v>
      </c>
      <c r="C1294" s="393" t="s">
        <v>15137</v>
      </c>
      <c r="D1294" s="398">
        <v>6722</v>
      </c>
      <c r="E1294" s="395"/>
    </row>
    <row r="1295" spans="1:6" ht="9" customHeight="1">
      <c r="A1295" s="391">
        <v>42848</v>
      </c>
      <c r="B1295" s="392" t="s">
        <v>16253</v>
      </c>
      <c r="C1295" s="393" t="s">
        <v>15137</v>
      </c>
      <c r="D1295" s="398">
        <v>7638.57</v>
      </c>
      <c r="E1295" s="395"/>
    </row>
    <row r="1296" spans="1:6" ht="9" customHeight="1">
      <c r="A1296" s="391">
        <v>42849</v>
      </c>
      <c r="B1296" s="392" t="s">
        <v>16254</v>
      </c>
      <c r="C1296" s="393" t="s">
        <v>15137</v>
      </c>
      <c r="D1296" s="398">
        <v>5613.01</v>
      </c>
      <c r="E1296" s="395"/>
    </row>
    <row r="1297" spans="1:5" ht="9" customHeight="1">
      <c r="A1297" s="391">
        <v>42850</v>
      </c>
      <c r="B1297" s="392" t="s">
        <v>16255</v>
      </c>
      <c r="C1297" s="393" t="s">
        <v>15137</v>
      </c>
      <c r="D1297" s="398">
        <v>5935.32</v>
      </c>
      <c r="E1297" s="395"/>
    </row>
    <row r="1298" spans="1:5" ht="9" customHeight="1">
      <c r="A1298" s="391">
        <v>42851</v>
      </c>
      <c r="B1298" s="392" t="s">
        <v>16256</v>
      </c>
      <c r="C1298" s="393" t="s">
        <v>15137</v>
      </c>
      <c r="D1298" s="398">
        <v>8233.26</v>
      </c>
      <c r="E1298" s="395"/>
    </row>
    <row r="1299" spans="1:5" ht="9" customHeight="1">
      <c r="A1299" s="391">
        <v>42852</v>
      </c>
      <c r="B1299" s="392" t="s">
        <v>16257</v>
      </c>
      <c r="C1299" s="393" t="s">
        <v>15137</v>
      </c>
      <c r="D1299" s="398">
        <v>8721.84</v>
      </c>
      <c r="E1299" s="395"/>
    </row>
    <row r="1300" spans="1:5" ht="9" customHeight="1">
      <c r="A1300" s="391">
        <v>42853</v>
      </c>
      <c r="B1300" s="392" t="s">
        <v>16258</v>
      </c>
      <c r="C1300" s="393" t="s">
        <v>15137</v>
      </c>
      <c r="D1300" s="398">
        <v>11896.26</v>
      </c>
      <c r="E1300" s="395"/>
    </row>
    <row r="1301" spans="1:5" ht="9" customHeight="1">
      <c r="A1301" s="391">
        <v>42854</v>
      </c>
      <c r="B1301" s="392" t="s">
        <v>16259</v>
      </c>
      <c r="C1301" s="393" t="s">
        <v>15137</v>
      </c>
      <c r="D1301" s="398">
        <v>13394.91</v>
      </c>
      <c r="E1301" s="395"/>
    </row>
    <row r="1302" spans="1:5" ht="9" customHeight="1">
      <c r="A1302" s="391">
        <v>42855</v>
      </c>
      <c r="B1302" s="392" t="s">
        <v>16260</v>
      </c>
      <c r="C1302" s="393" t="s">
        <v>15137</v>
      </c>
      <c r="D1302" s="398">
        <v>10771.31</v>
      </c>
      <c r="E1302" s="395"/>
    </row>
    <row r="1303" spans="1:5" ht="9" customHeight="1">
      <c r="A1303" s="391">
        <v>42856</v>
      </c>
      <c r="B1303" s="392" t="s">
        <v>16261</v>
      </c>
      <c r="C1303" s="393" t="s">
        <v>15137</v>
      </c>
      <c r="D1303" s="398">
        <v>11996.36</v>
      </c>
      <c r="E1303" s="395"/>
    </row>
    <row r="1304" spans="1:5" ht="9" customHeight="1">
      <c r="A1304" s="391">
        <v>42858</v>
      </c>
      <c r="B1304" s="392" t="s">
        <v>16262</v>
      </c>
      <c r="C1304" s="393" t="s">
        <v>15137</v>
      </c>
      <c r="D1304" s="398">
        <v>13309.18</v>
      </c>
      <c r="E1304" s="395"/>
    </row>
    <row r="1305" spans="1:5" ht="9" customHeight="1">
      <c r="A1305" s="391">
        <v>42857</v>
      </c>
      <c r="B1305" s="392" t="s">
        <v>16263</v>
      </c>
      <c r="C1305" s="393" t="s">
        <v>15137</v>
      </c>
      <c r="D1305" s="398">
        <v>13309.18</v>
      </c>
      <c r="E1305" s="395"/>
    </row>
    <row r="1306" spans="1:5" ht="9" customHeight="1">
      <c r="A1306" s="391">
        <v>42859</v>
      </c>
      <c r="B1306" s="392" t="s">
        <v>16264</v>
      </c>
      <c r="C1306" s="393" t="s">
        <v>15137</v>
      </c>
      <c r="D1306" s="398">
        <v>14984.51</v>
      </c>
      <c r="E1306" s="395"/>
    </row>
    <row r="1307" spans="1:5" ht="9" customHeight="1">
      <c r="A1307" s="391">
        <v>42860</v>
      </c>
      <c r="B1307" s="392" t="s">
        <v>16265</v>
      </c>
      <c r="C1307" s="393" t="s">
        <v>15137</v>
      </c>
      <c r="D1307" s="398">
        <v>14315.28</v>
      </c>
      <c r="E1307" s="395"/>
    </row>
    <row r="1308" spans="1:5" ht="9" customHeight="1">
      <c r="A1308" s="391">
        <v>42861</v>
      </c>
      <c r="B1308" s="392" t="s">
        <v>16266</v>
      </c>
      <c r="C1308" s="393" t="s">
        <v>15137</v>
      </c>
      <c r="D1308" s="398">
        <v>15941.01</v>
      </c>
      <c r="E1308" s="395"/>
    </row>
    <row r="1309" spans="1:5" ht="9" customHeight="1">
      <c r="A1309" s="391">
        <v>42862</v>
      </c>
      <c r="B1309" s="392" t="s">
        <v>16267</v>
      </c>
      <c r="C1309" s="393" t="s">
        <v>15022</v>
      </c>
      <c r="D1309" s="394">
        <v>15.52</v>
      </c>
      <c r="E1309" s="395"/>
    </row>
    <row r="1310" spans="1:5" ht="9" customHeight="1">
      <c r="A1310" s="391">
        <v>42863</v>
      </c>
      <c r="B1310" s="392" t="s">
        <v>16268</v>
      </c>
      <c r="C1310" s="393" t="s">
        <v>15022</v>
      </c>
      <c r="D1310" s="394">
        <v>31.07</v>
      </c>
      <c r="E1310" s="395"/>
    </row>
    <row r="1311" spans="1:5" ht="9" customHeight="1">
      <c r="A1311" s="391">
        <v>42864</v>
      </c>
      <c r="B1311" s="392" t="s">
        <v>16269</v>
      </c>
      <c r="C1311" s="393" t="s">
        <v>15022</v>
      </c>
      <c r="D1311" s="394">
        <v>146.04</v>
      </c>
      <c r="E1311" s="395"/>
    </row>
    <row r="1312" spans="1:5" ht="18.2" customHeight="1">
      <c r="A1312" s="391">
        <v>42865</v>
      </c>
      <c r="B1312" s="396" t="s">
        <v>16270</v>
      </c>
      <c r="C1312" s="393" t="s">
        <v>15137</v>
      </c>
      <c r="D1312" s="394">
        <v>22.2</v>
      </c>
      <c r="E1312" s="397"/>
    </row>
    <row r="1313" spans="1:5" ht="18.2" customHeight="1">
      <c r="A1313" s="391">
        <v>42866</v>
      </c>
      <c r="B1313" s="396" t="s">
        <v>16271</v>
      </c>
      <c r="C1313" s="393" t="s">
        <v>15036</v>
      </c>
      <c r="D1313" s="394">
        <v>43.14</v>
      </c>
      <c r="E1313" s="397"/>
    </row>
    <row r="1314" spans="1:5" ht="9" customHeight="1">
      <c r="A1314" s="391">
        <v>42867</v>
      </c>
      <c r="B1314" s="392" t="s">
        <v>16272</v>
      </c>
      <c r="C1314" s="393" t="s">
        <v>15022</v>
      </c>
      <c r="D1314" s="394">
        <v>199.42</v>
      </c>
      <c r="E1314" s="395"/>
    </row>
    <row r="1315" spans="1:5" ht="9" customHeight="1">
      <c r="A1315" s="391">
        <v>42868</v>
      </c>
      <c r="B1315" s="392" t="s">
        <v>16273</v>
      </c>
      <c r="C1315" s="393" t="s">
        <v>15022</v>
      </c>
      <c r="D1315" s="394">
        <v>294.32</v>
      </c>
      <c r="E1315" s="395"/>
    </row>
    <row r="1316" spans="1:5" ht="9" customHeight="1">
      <c r="A1316" s="391">
        <v>42869</v>
      </c>
      <c r="B1316" s="392" t="s">
        <v>16274</v>
      </c>
      <c r="C1316" s="393" t="s">
        <v>15022</v>
      </c>
      <c r="D1316" s="394">
        <v>259.68</v>
      </c>
      <c r="E1316" s="395"/>
    </row>
    <row r="1317" spans="1:5" ht="9" customHeight="1">
      <c r="A1317" s="391">
        <v>42870</v>
      </c>
      <c r="B1317" s="392" t="s">
        <v>16275</v>
      </c>
      <c r="C1317" s="393" t="s">
        <v>15022</v>
      </c>
      <c r="D1317" s="394">
        <v>187.71</v>
      </c>
      <c r="E1317" s="395"/>
    </row>
    <row r="1318" spans="1:5" ht="9" customHeight="1">
      <c r="A1318" s="391">
        <v>42880</v>
      </c>
      <c r="B1318" s="392" t="s">
        <v>16276</v>
      </c>
      <c r="C1318" s="393" t="s">
        <v>15036</v>
      </c>
      <c r="D1318" s="394">
        <v>678.69</v>
      </c>
      <c r="E1318" s="395"/>
    </row>
    <row r="1319" spans="1:5" ht="9" customHeight="1">
      <c r="A1319" s="391">
        <v>42883</v>
      </c>
      <c r="B1319" s="392" t="s">
        <v>16277</v>
      </c>
      <c r="C1319" s="393" t="s">
        <v>15137</v>
      </c>
      <c r="D1319" s="394">
        <v>39.14</v>
      </c>
      <c r="E1319" s="392" t="s">
        <v>15076</v>
      </c>
    </row>
    <row r="1320" spans="1:5" ht="18.2" customHeight="1">
      <c r="A1320" s="391">
        <v>42899</v>
      </c>
      <c r="B1320" s="396" t="s">
        <v>16278</v>
      </c>
      <c r="C1320" s="393" t="s">
        <v>15137</v>
      </c>
      <c r="D1320" s="394">
        <v>56.27</v>
      </c>
      <c r="E1320" s="392" t="s">
        <v>15076</v>
      </c>
    </row>
    <row r="1321" spans="1:5" ht="9" customHeight="1">
      <c r="A1321" s="391">
        <v>42901</v>
      </c>
      <c r="B1321" s="392" t="s">
        <v>16279</v>
      </c>
      <c r="C1321" s="393" t="s">
        <v>15137</v>
      </c>
      <c r="D1321" s="394">
        <v>31.68</v>
      </c>
      <c r="E1321" s="395"/>
    </row>
    <row r="1322" spans="1:5" ht="9" customHeight="1">
      <c r="A1322" s="391">
        <v>42900</v>
      </c>
      <c r="B1322" s="392" t="s">
        <v>16280</v>
      </c>
      <c r="C1322" s="393" t="s">
        <v>15137</v>
      </c>
      <c r="D1322" s="394">
        <v>23.19</v>
      </c>
      <c r="E1322" s="395"/>
    </row>
    <row r="1323" spans="1:5" ht="9" customHeight="1">
      <c r="A1323" s="391">
        <v>41185</v>
      </c>
      <c r="B1323" s="392" t="s">
        <v>16281</v>
      </c>
      <c r="C1323" s="393" t="s">
        <v>15137</v>
      </c>
      <c r="D1323" s="394">
        <v>5.27</v>
      </c>
      <c r="E1323" s="392" t="s">
        <v>15076</v>
      </c>
    </row>
    <row r="1324" spans="1:5" ht="18.2" customHeight="1">
      <c r="A1324" s="391">
        <v>42903</v>
      </c>
      <c r="B1324" s="396" t="s">
        <v>16282</v>
      </c>
      <c r="C1324" s="393" t="s">
        <v>15137</v>
      </c>
      <c r="D1324" s="394">
        <v>115.35</v>
      </c>
      <c r="E1324" s="392" t="s">
        <v>15076</v>
      </c>
    </row>
    <row r="1325" spans="1:5" ht="18.2" customHeight="1">
      <c r="A1325" s="391">
        <v>42904</v>
      </c>
      <c r="B1325" s="396" t="s">
        <v>16283</v>
      </c>
      <c r="C1325" s="393" t="s">
        <v>15137</v>
      </c>
      <c r="D1325" s="394">
        <v>85.95</v>
      </c>
      <c r="E1325" s="392" t="s">
        <v>15076</v>
      </c>
    </row>
    <row r="1326" spans="1:5" ht="18.2" customHeight="1">
      <c r="A1326" s="391">
        <v>42902</v>
      </c>
      <c r="B1326" s="396" t="s">
        <v>16284</v>
      </c>
      <c r="C1326" s="393" t="s">
        <v>15137</v>
      </c>
      <c r="D1326" s="394">
        <v>92.36</v>
      </c>
      <c r="E1326" s="397"/>
    </row>
    <row r="1327" spans="1:5" ht="9" customHeight="1">
      <c r="A1327" s="391">
        <v>42905</v>
      </c>
      <c r="B1327" s="392" t="s">
        <v>16285</v>
      </c>
      <c r="C1327" s="393" t="s">
        <v>15137</v>
      </c>
      <c r="D1327" s="394">
        <v>20.8</v>
      </c>
      <c r="E1327" s="395"/>
    </row>
    <row r="1328" spans="1:5" ht="18.2" customHeight="1">
      <c r="A1328" s="391">
        <v>43120</v>
      </c>
      <c r="B1328" s="396" t="s">
        <v>16286</v>
      </c>
      <c r="C1328" s="393" t="s">
        <v>15137</v>
      </c>
      <c r="D1328" s="394">
        <v>104.33</v>
      </c>
      <c r="E1328" s="392" t="s">
        <v>15076</v>
      </c>
    </row>
    <row r="1329" spans="1:6" ht="18.2" customHeight="1">
      <c r="A1329" s="391">
        <v>42906</v>
      </c>
      <c r="B1329" s="396" t="s">
        <v>16287</v>
      </c>
      <c r="C1329" s="393" t="s">
        <v>15137</v>
      </c>
      <c r="D1329" s="394">
        <v>106.71</v>
      </c>
      <c r="E1329" s="392" t="s">
        <v>15076</v>
      </c>
    </row>
    <row r="1330" spans="1:6" ht="18.2" customHeight="1">
      <c r="A1330" s="391">
        <v>42907</v>
      </c>
      <c r="B1330" s="396" t="s">
        <v>16288</v>
      </c>
      <c r="C1330" s="393" t="s">
        <v>15137</v>
      </c>
      <c r="D1330" s="394">
        <v>114.03</v>
      </c>
      <c r="E1330" s="392" t="s">
        <v>15076</v>
      </c>
    </row>
    <row r="1331" spans="1:6" ht="18.2" customHeight="1">
      <c r="A1331" s="391">
        <v>42908</v>
      </c>
      <c r="B1331" s="396" t="s">
        <v>16289</v>
      </c>
      <c r="C1331" s="393" t="s">
        <v>15137</v>
      </c>
      <c r="D1331" s="394">
        <v>100.56</v>
      </c>
      <c r="E1331" s="392" t="s">
        <v>15076</v>
      </c>
    </row>
    <row r="1332" spans="1:6" ht="18.2" customHeight="1">
      <c r="A1332" s="391">
        <v>43122</v>
      </c>
      <c r="B1332" s="396" t="s">
        <v>16290</v>
      </c>
      <c r="C1332" s="393" t="s">
        <v>15137</v>
      </c>
      <c r="D1332" s="394">
        <v>104.31</v>
      </c>
      <c r="E1332" s="392" t="s">
        <v>15076</v>
      </c>
    </row>
    <row r="1333" spans="1:6" ht="9" customHeight="1">
      <c r="A1333" s="1147" t="s">
        <v>16051</v>
      </c>
      <c r="B1333" s="1147"/>
      <c r="C1333" s="1147"/>
      <c r="D1333" s="1147"/>
      <c r="E1333" s="1147"/>
      <c r="F1333" s="1147"/>
    </row>
    <row r="1334" spans="1:6" ht="9" customHeight="1">
      <c r="A1334" s="388" t="s">
        <v>15014</v>
      </c>
      <c r="B1334" s="389" t="s">
        <v>15015</v>
      </c>
      <c r="C1334" s="388" t="s">
        <v>15016</v>
      </c>
      <c r="D1334" s="390" t="s">
        <v>15017</v>
      </c>
      <c r="E1334" s="389" t="s">
        <v>15018</v>
      </c>
    </row>
    <row r="1335" spans="1:6" ht="18.2" customHeight="1">
      <c r="A1335" s="391">
        <v>42911</v>
      </c>
      <c r="B1335" s="396" t="s">
        <v>16291</v>
      </c>
      <c r="C1335" s="393" t="s">
        <v>15137</v>
      </c>
      <c r="D1335" s="394">
        <v>125.01</v>
      </c>
      <c r="E1335" s="392" t="s">
        <v>15076</v>
      </c>
    </row>
    <row r="1336" spans="1:6" ht="18.2" customHeight="1">
      <c r="A1336" s="391">
        <v>42912</v>
      </c>
      <c r="B1336" s="396" t="s">
        <v>16292</v>
      </c>
      <c r="C1336" s="393" t="s">
        <v>15137</v>
      </c>
      <c r="D1336" s="394">
        <v>119.98</v>
      </c>
      <c r="E1336" s="392" t="s">
        <v>15076</v>
      </c>
    </row>
    <row r="1337" spans="1:6" ht="18.2" customHeight="1">
      <c r="A1337" s="391">
        <v>42915</v>
      </c>
      <c r="B1337" s="396" t="s">
        <v>16293</v>
      </c>
      <c r="C1337" s="393" t="s">
        <v>15137</v>
      </c>
      <c r="D1337" s="394">
        <v>127.32</v>
      </c>
      <c r="E1337" s="392" t="s">
        <v>15076</v>
      </c>
    </row>
    <row r="1338" spans="1:6" ht="18.2" customHeight="1">
      <c r="A1338" s="391">
        <v>42914</v>
      </c>
      <c r="B1338" s="396" t="s">
        <v>16294</v>
      </c>
      <c r="C1338" s="393" t="s">
        <v>15137</v>
      </c>
      <c r="D1338" s="394">
        <v>87.95</v>
      </c>
      <c r="E1338" s="392" t="s">
        <v>15076</v>
      </c>
    </row>
    <row r="1339" spans="1:6" ht="18.2" customHeight="1">
      <c r="A1339" s="391">
        <v>42917</v>
      </c>
      <c r="B1339" s="396" t="s">
        <v>16295</v>
      </c>
      <c r="C1339" s="393" t="s">
        <v>15137</v>
      </c>
      <c r="D1339" s="394">
        <v>779.67</v>
      </c>
      <c r="E1339" s="397"/>
    </row>
    <row r="1340" spans="1:6" ht="18.2" customHeight="1">
      <c r="A1340" s="391">
        <v>42918</v>
      </c>
      <c r="B1340" s="396" t="s">
        <v>16296</v>
      </c>
      <c r="C1340" s="393" t="s">
        <v>15137</v>
      </c>
      <c r="D1340" s="398">
        <v>1011.55</v>
      </c>
      <c r="E1340" s="397"/>
    </row>
    <row r="1341" spans="1:6" ht="18.2" customHeight="1">
      <c r="A1341" s="391">
        <v>42916</v>
      </c>
      <c r="B1341" s="396" t="s">
        <v>16297</v>
      </c>
      <c r="C1341" s="393" t="s">
        <v>15137</v>
      </c>
      <c r="D1341" s="394">
        <v>545.36</v>
      </c>
      <c r="E1341" s="397"/>
    </row>
    <row r="1342" spans="1:6" ht="18.2" customHeight="1">
      <c r="A1342" s="391">
        <v>42919</v>
      </c>
      <c r="B1342" s="396" t="s">
        <v>16298</v>
      </c>
      <c r="C1342" s="393" t="s">
        <v>15137</v>
      </c>
      <c r="D1342" s="394">
        <v>71.75</v>
      </c>
      <c r="E1342" s="392" t="s">
        <v>15076</v>
      </c>
    </row>
    <row r="1343" spans="1:6" ht="18.2" customHeight="1">
      <c r="A1343" s="391">
        <v>42920</v>
      </c>
      <c r="B1343" s="396" t="s">
        <v>16299</v>
      </c>
      <c r="C1343" s="393" t="s">
        <v>15137</v>
      </c>
      <c r="D1343" s="394">
        <v>549.91999999999996</v>
      </c>
      <c r="E1343" s="397"/>
    </row>
    <row r="1344" spans="1:6" ht="18.2" customHeight="1">
      <c r="A1344" s="391">
        <v>42921</v>
      </c>
      <c r="B1344" s="396" t="s">
        <v>16300</v>
      </c>
      <c r="C1344" s="393" t="s">
        <v>15137</v>
      </c>
      <c r="D1344" s="394">
        <v>130.79</v>
      </c>
      <c r="E1344" s="397"/>
    </row>
    <row r="1345" spans="1:5" ht="9" customHeight="1">
      <c r="A1345" s="391">
        <v>42922</v>
      </c>
      <c r="B1345" s="392" t="s">
        <v>16301</v>
      </c>
      <c r="C1345" s="393" t="s">
        <v>15137</v>
      </c>
      <c r="D1345" s="394">
        <v>25.17</v>
      </c>
      <c r="E1345" s="395"/>
    </row>
    <row r="1346" spans="1:5" ht="9" customHeight="1">
      <c r="A1346" s="391">
        <v>42923</v>
      </c>
      <c r="B1346" s="392" t="s">
        <v>16302</v>
      </c>
      <c r="C1346" s="393" t="s">
        <v>15137</v>
      </c>
      <c r="D1346" s="394">
        <v>23.72</v>
      </c>
      <c r="E1346" s="395"/>
    </row>
    <row r="1347" spans="1:5" ht="9" customHeight="1">
      <c r="A1347" s="391">
        <v>42924</v>
      </c>
      <c r="B1347" s="392" t="s">
        <v>16303</v>
      </c>
      <c r="C1347" s="393" t="s">
        <v>15137</v>
      </c>
      <c r="D1347" s="394">
        <v>16.149999999999999</v>
      </c>
      <c r="E1347" s="395"/>
    </row>
    <row r="1348" spans="1:5" ht="9" customHeight="1">
      <c r="A1348" s="391">
        <v>42925</v>
      </c>
      <c r="B1348" s="392" t="s">
        <v>16304</v>
      </c>
      <c r="C1348" s="393" t="s">
        <v>15137</v>
      </c>
      <c r="D1348" s="394">
        <v>7.84</v>
      </c>
      <c r="E1348" s="395"/>
    </row>
    <row r="1349" spans="1:5" ht="9" customHeight="1">
      <c r="A1349" s="391">
        <v>42926</v>
      </c>
      <c r="B1349" s="392" t="s">
        <v>16305</v>
      </c>
      <c r="C1349" s="393" t="s">
        <v>15137</v>
      </c>
      <c r="D1349" s="394">
        <v>8.81</v>
      </c>
      <c r="E1349" s="395"/>
    </row>
    <row r="1350" spans="1:5" ht="9" customHeight="1">
      <c r="A1350" s="391">
        <v>42927</v>
      </c>
      <c r="B1350" s="392" t="s">
        <v>16306</v>
      </c>
      <c r="C1350" s="393" t="s">
        <v>15137</v>
      </c>
      <c r="D1350" s="394">
        <v>10.31</v>
      </c>
      <c r="E1350" s="395"/>
    </row>
    <row r="1351" spans="1:5" ht="9" customHeight="1">
      <c r="A1351" s="391">
        <v>42928</v>
      </c>
      <c r="B1351" s="392" t="s">
        <v>16307</v>
      </c>
      <c r="C1351" s="393" t="s">
        <v>15137</v>
      </c>
      <c r="D1351" s="394">
        <v>18.2</v>
      </c>
      <c r="E1351" s="395"/>
    </row>
    <row r="1352" spans="1:5" ht="18.2" customHeight="1">
      <c r="A1352" s="391">
        <v>42942</v>
      </c>
      <c r="B1352" s="396" t="s">
        <v>16308</v>
      </c>
      <c r="C1352" s="393" t="s">
        <v>15137</v>
      </c>
      <c r="D1352" s="394">
        <v>70.94</v>
      </c>
      <c r="E1352" s="397"/>
    </row>
    <row r="1353" spans="1:5" ht="9" customHeight="1">
      <c r="A1353" s="391">
        <v>42944</v>
      </c>
      <c r="B1353" s="392" t="s">
        <v>16309</v>
      </c>
      <c r="C1353" s="393" t="s">
        <v>15022</v>
      </c>
      <c r="D1353" s="394">
        <v>67.34</v>
      </c>
      <c r="E1353" s="395"/>
    </row>
    <row r="1354" spans="1:5" ht="9" customHeight="1">
      <c r="A1354" s="391">
        <v>42943</v>
      </c>
      <c r="B1354" s="392" t="s">
        <v>16310</v>
      </c>
      <c r="C1354" s="393" t="s">
        <v>15022</v>
      </c>
      <c r="D1354" s="394">
        <v>63.44</v>
      </c>
      <c r="E1354" s="395"/>
    </row>
    <row r="1355" spans="1:5" ht="9" customHeight="1">
      <c r="A1355" s="391">
        <v>42946</v>
      </c>
      <c r="B1355" s="392" t="s">
        <v>16311</v>
      </c>
      <c r="C1355" s="393" t="s">
        <v>15022</v>
      </c>
      <c r="D1355" s="394">
        <v>95</v>
      </c>
      <c r="E1355" s="395"/>
    </row>
    <row r="1356" spans="1:5" ht="9" customHeight="1">
      <c r="A1356" s="391">
        <v>42945</v>
      </c>
      <c r="B1356" s="392" t="s">
        <v>16312</v>
      </c>
      <c r="C1356" s="393" t="s">
        <v>15022</v>
      </c>
      <c r="D1356" s="394">
        <v>93.51</v>
      </c>
      <c r="E1356" s="395"/>
    </row>
    <row r="1357" spans="1:5" ht="9" customHeight="1">
      <c r="A1357" s="391">
        <v>42948</v>
      </c>
      <c r="B1357" s="392" t="s">
        <v>16313</v>
      </c>
      <c r="C1357" s="393" t="s">
        <v>15022</v>
      </c>
      <c r="D1357" s="394">
        <v>136.47999999999999</v>
      </c>
      <c r="E1357" s="395"/>
    </row>
    <row r="1358" spans="1:5" ht="9" customHeight="1">
      <c r="A1358" s="391">
        <v>42947</v>
      </c>
      <c r="B1358" s="392" t="s">
        <v>16314</v>
      </c>
      <c r="C1358" s="393" t="s">
        <v>15022</v>
      </c>
      <c r="D1358" s="394">
        <v>138.6</v>
      </c>
      <c r="E1358" s="395"/>
    </row>
    <row r="1359" spans="1:5" ht="9" customHeight="1">
      <c r="A1359" s="391">
        <v>42949</v>
      </c>
      <c r="B1359" s="392" t="s">
        <v>16315</v>
      </c>
      <c r="C1359" s="393" t="s">
        <v>15022</v>
      </c>
      <c r="D1359" s="394">
        <v>140.54</v>
      </c>
      <c r="E1359" s="395"/>
    </row>
    <row r="1360" spans="1:5" ht="9" customHeight="1">
      <c r="A1360" s="391">
        <v>42950</v>
      </c>
      <c r="B1360" s="392" t="s">
        <v>16316</v>
      </c>
      <c r="C1360" s="393" t="s">
        <v>15022</v>
      </c>
      <c r="D1360" s="394">
        <v>143</v>
      </c>
      <c r="E1360" s="395"/>
    </row>
    <row r="1361" spans="1:5" ht="9" customHeight="1">
      <c r="A1361" s="391">
        <v>42951</v>
      </c>
      <c r="B1361" s="392" t="s">
        <v>16317</v>
      </c>
      <c r="C1361" s="393" t="s">
        <v>15022</v>
      </c>
      <c r="D1361" s="394">
        <v>172.7</v>
      </c>
      <c r="E1361" s="395"/>
    </row>
    <row r="1362" spans="1:5" ht="9" customHeight="1">
      <c r="A1362" s="391">
        <v>42952</v>
      </c>
      <c r="B1362" s="392" t="s">
        <v>16318</v>
      </c>
      <c r="C1362" s="393" t="s">
        <v>15022</v>
      </c>
      <c r="D1362" s="394">
        <v>177.96</v>
      </c>
      <c r="E1362" s="395"/>
    </row>
    <row r="1363" spans="1:5" ht="9" customHeight="1">
      <c r="A1363" s="391">
        <v>42953</v>
      </c>
      <c r="B1363" s="392" t="s">
        <v>16319</v>
      </c>
      <c r="C1363" s="393" t="s">
        <v>15022</v>
      </c>
      <c r="D1363" s="394">
        <v>299.77999999999997</v>
      </c>
      <c r="E1363" s="395"/>
    </row>
    <row r="1364" spans="1:5" ht="9" customHeight="1">
      <c r="A1364" s="391">
        <v>42954</v>
      </c>
      <c r="B1364" s="392" t="s">
        <v>16320</v>
      </c>
      <c r="C1364" s="393" t="s">
        <v>15022</v>
      </c>
      <c r="D1364" s="394">
        <v>316.08</v>
      </c>
      <c r="E1364" s="395"/>
    </row>
    <row r="1365" spans="1:5" ht="9" customHeight="1">
      <c r="A1365" s="391">
        <v>42955</v>
      </c>
      <c r="B1365" s="392" t="s">
        <v>16321</v>
      </c>
      <c r="C1365" s="393" t="s">
        <v>15022</v>
      </c>
      <c r="D1365" s="394">
        <v>265.61</v>
      </c>
      <c r="E1365" s="395"/>
    </row>
    <row r="1366" spans="1:5" ht="9" customHeight="1">
      <c r="A1366" s="391">
        <v>42956</v>
      </c>
      <c r="B1366" s="392" t="s">
        <v>16322</v>
      </c>
      <c r="C1366" s="393" t="s">
        <v>15022</v>
      </c>
      <c r="D1366" s="394">
        <v>93.51</v>
      </c>
      <c r="E1366" s="395"/>
    </row>
    <row r="1367" spans="1:5" ht="18.2" customHeight="1">
      <c r="A1367" s="391">
        <v>42957</v>
      </c>
      <c r="B1367" s="396" t="s">
        <v>16323</v>
      </c>
      <c r="C1367" s="393" t="s">
        <v>15022</v>
      </c>
      <c r="D1367" s="394">
        <v>212.85</v>
      </c>
      <c r="E1367" s="397"/>
    </row>
    <row r="1368" spans="1:5" ht="18.2" customHeight="1">
      <c r="A1368" s="391">
        <v>42958</v>
      </c>
      <c r="B1368" s="396" t="s">
        <v>16324</v>
      </c>
      <c r="C1368" s="393" t="s">
        <v>15022</v>
      </c>
      <c r="D1368" s="394">
        <v>235.31</v>
      </c>
      <c r="E1368" s="392" t="s">
        <v>15076</v>
      </c>
    </row>
    <row r="1369" spans="1:5" ht="18.2" customHeight="1">
      <c r="A1369" s="391">
        <v>42959</v>
      </c>
      <c r="B1369" s="396" t="s">
        <v>16325</v>
      </c>
      <c r="C1369" s="393" t="s">
        <v>15022</v>
      </c>
      <c r="D1369" s="394">
        <v>237.57</v>
      </c>
      <c r="E1369" s="392" t="s">
        <v>15076</v>
      </c>
    </row>
    <row r="1370" spans="1:5" ht="18.2" customHeight="1">
      <c r="A1370" s="391">
        <v>42961</v>
      </c>
      <c r="B1370" s="396" t="s">
        <v>16326</v>
      </c>
      <c r="C1370" s="393" t="s">
        <v>15022</v>
      </c>
      <c r="D1370" s="394">
        <v>20.68</v>
      </c>
      <c r="E1370" s="397"/>
    </row>
    <row r="1371" spans="1:5" ht="18.2" customHeight="1">
      <c r="A1371" s="391">
        <v>42962</v>
      </c>
      <c r="B1371" s="396" t="s">
        <v>16326</v>
      </c>
      <c r="C1371" s="393" t="s">
        <v>15022</v>
      </c>
      <c r="D1371" s="394">
        <v>20.68</v>
      </c>
      <c r="E1371" s="397"/>
    </row>
    <row r="1372" spans="1:5" ht="9" customHeight="1">
      <c r="A1372" s="391">
        <v>42960</v>
      </c>
      <c r="B1372" s="392" t="s">
        <v>16327</v>
      </c>
      <c r="C1372" s="393" t="s">
        <v>15022</v>
      </c>
      <c r="D1372" s="394">
        <v>12.88</v>
      </c>
      <c r="E1372" s="395"/>
    </row>
    <row r="1373" spans="1:5" ht="18.2" customHeight="1">
      <c r="A1373" s="391">
        <v>42964</v>
      </c>
      <c r="B1373" s="396" t="s">
        <v>16328</v>
      </c>
      <c r="C1373" s="393" t="s">
        <v>15022</v>
      </c>
      <c r="D1373" s="394">
        <v>21.85</v>
      </c>
      <c r="E1373" s="397"/>
    </row>
    <row r="1374" spans="1:5" ht="9" customHeight="1">
      <c r="A1374" s="391">
        <v>42963</v>
      </c>
      <c r="B1374" s="392" t="s">
        <v>16329</v>
      </c>
      <c r="C1374" s="393" t="s">
        <v>15022</v>
      </c>
      <c r="D1374" s="394">
        <v>14.01</v>
      </c>
      <c r="E1374" s="395"/>
    </row>
    <row r="1375" spans="1:5" ht="18.2" customHeight="1">
      <c r="A1375" s="391">
        <v>42966</v>
      </c>
      <c r="B1375" s="396" t="s">
        <v>16330</v>
      </c>
      <c r="C1375" s="393" t="s">
        <v>15022</v>
      </c>
      <c r="D1375" s="394">
        <v>24.13</v>
      </c>
      <c r="E1375" s="397"/>
    </row>
    <row r="1376" spans="1:5" ht="9" customHeight="1">
      <c r="A1376" s="391">
        <v>42965</v>
      </c>
      <c r="B1376" s="392" t="s">
        <v>16331</v>
      </c>
      <c r="C1376" s="393" t="s">
        <v>15022</v>
      </c>
      <c r="D1376" s="394">
        <v>16.260000000000002</v>
      </c>
      <c r="E1376" s="395"/>
    </row>
    <row r="1377" spans="1:6" ht="18.2" customHeight="1">
      <c r="A1377" s="391">
        <v>42968</v>
      </c>
      <c r="B1377" s="396" t="s">
        <v>16332</v>
      </c>
      <c r="C1377" s="393" t="s">
        <v>15022</v>
      </c>
      <c r="D1377" s="394">
        <v>30.46</v>
      </c>
      <c r="E1377" s="397"/>
    </row>
    <row r="1378" spans="1:6" ht="9" customHeight="1">
      <c r="A1378" s="391">
        <v>42967</v>
      </c>
      <c r="B1378" s="392" t="s">
        <v>16333</v>
      </c>
      <c r="C1378" s="393" t="s">
        <v>15022</v>
      </c>
      <c r="D1378" s="394">
        <v>23.43</v>
      </c>
      <c r="E1378" s="395"/>
    </row>
    <row r="1379" spans="1:6" ht="18.2" customHeight="1">
      <c r="A1379" s="391">
        <v>42970</v>
      </c>
      <c r="B1379" s="396" t="s">
        <v>16334</v>
      </c>
      <c r="C1379" s="393" t="s">
        <v>15022</v>
      </c>
      <c r="D1379" s="394">
        <v>34.75</v>
      </c>
      <c r="E1379" s="397"/>
    </row>
    <row r="1380" spans="1:6" ht="9" customHeight="1">
      <c r="A1380" s="391">
        <v>42969</v>
      </c>
      <c r="B1380" s="392" t="s">
        <v>16335</v>
      </c>
      <c r="C1380" s="393" t="s">
        <v>15022</v>
      </c>
      <c r="D1380" s="394">
        <v>28.02</v>
      </c>
      <c r="E1380" s="395"/>
    </row>
    <row r="1381" spans="1:6" ht="18.2" customHeight="1">
      <c r="A1381" s="391">
        <v>42973</v>
      </c>
      <c r="B1381" s="396" t="s">
        <v>16336</v>
      </c>
      <c r="C1381" s="393" t="s">
        <v>15022</v>
      </c>
      <c r="D1381" s="394">
        <v>41.2</v>
      </c>
      <c r="E1381" s="397"/>
    </row>
    <row r="1382" spans="1:6" ht="9" customHeight="1">
      <c r="A1382" s="1147" t="s">
        <v>16051</v>
      </c>
      <c r="B1382" s="1147"/>
      <c r="C1382" s="1147"/>
      <c r="D1382" s="1147"/>
      <c r="E1382" s="1147"/>
      <c r="F1382" s="1147"/>
    </row>
    <row r="1383" spans="1:6" ht="9" customHeight="1">
      <c r="A1383" s="388" t="s">
        <v>15014</v>
      </c>
      <c r="B1383" s="389" t="s">
        <v>15015</v>
      </c>
      <c r="C1383" s="388" t="s">
        <v>15016</v>
      </c>
      <c r="D1383" s="390" t="s">
        <v>15017</v>
      </c>
      <c r="E1383" s="389" t="s">
        <v>15018</v>
      </c>
    </row>
    <row r="1384" spans="1:6" ht="18.2" customHeight="1">
      <c r="A1384" s="391">
        <v>42979</v>
      </c>
      <c r="B1384" s="396" t="s">
        <v>16337</v>
      </c>
      <c r="C1384" s="393" t="s">
        <v>15022</v>
      </c>
      <c r="D1384" s="394">
        <v>41.2</v>
      </c>
      <c r="E1384" s="397"/>
    </row>
    <row r="1385" spans="1:6" ht="9" customHeight="1">
      <c r="A1385" s="391">
        <v>42971</v>
      </c>
      <c r="B1385" s="392" t="s">
        <v>16338</v>
      </c>
      <c r="C1385" s="393" t="s">
        <v>15022</v>
      </c>
      <c r="D1385" s="394">
        <v>35.090000000000003</v>
      </c>
      <c r="E1385" s="395"/>
    </row>
    <row r="1386" spans="1:6" ht="18.2" customHeight="1">
      <c r="A1386" s="391">
        <v>42981</v>
      </c>
      <c r="B1386" s="396" t="s">
        <v>16339</v>
      </c>
      <c r="C1386" s="393" t="s">
        <v>15020</v>
      </c>
      <c r="D1386" s="394">
        <v>195.63</v>
      </c>
      <c r="E1386" s="392" t="s">
        <v>15076</v>
      </c>
    </row>
    <row r="1387" spans="1:6" ht="18.2" customHeight="1">
      <c r="A1387" s="391">
        <v>42982</v>
      </c>
      <c r="B1387" s="396" t="s">
        <v>16340</v>
      </c>
      <c r="C1387" s="393" t="s">
        <v>15022</v>
      </c>
      <c r="D1387" s="394">
        <v>137.07</v>
      </c>
      <c r="E1387" s="392" t="s">
        <v>15076</v>
      </c>
    </row>
    <row r="1388" spans="1:6" ht="18.2" customHeight="1">
      <c r="A1388" s="391">
        <v>42987</v>
      </c>
      <c r="B1388" s="396" t="s">
        <v>16341</v>
      </c>
      <c r="C1388" s="393" t="s">
        <v>15020</v>
      </c>
      <c r="D1388" s="394">
        <v>77.33</v>
      </c>
      <c r="E1388" s="392" t="s">
        <v>15076</v>
      </c>
    </row>
    <row r="1389" spans="1:6" ht="18.2" customHeight="1">
      <c r="A1389" s="391">
        <v>42988</v>
      </c>
      <c r="B1389" s="396" t="s">
        <v>16342</v>
      </c>
      <c r="C1389" s="393" t="s">
        <v>15020</v>
      </c>
      <c r="D1389" s="394">
        <v>65.73</v>
      </c>
      <c r="E1389" s="392" t="s">
        <v>15076</v>
      </c>
    </row>
    <row r="1390" spans="1:6" ht="9" customHeight="1">
      <c r="A1390" s="391">
        <v>42989</v>
      </c>
      <c r="B1390" s="392" t="s">
        <v>16343</v>
      </c>
      <c r="C1390" s="393" t="s">
        <v>15020</v>
      </c>
      <c r="D1390" s="394">
        <v>8.2899999999999991</v>
      </c>
      <c r="E1390" s="395"/>
    </row>
    <row r="1391" spans="1:6" ht="18.2" customHeight="1">
      <c r="A1391" s="391">
        <v>42991</v>
      </c>
      <c r="B1391" s="396" t="s">
        <v>16344</v>
      </c>
      <c r="C1391" s="393" t="s">
        <v>15020</v>
      </c>
      <c r="D1391" s="394">
        <v>114.98</v>
      </c>
      <c r="E1391" s="392" t="s">
        <v>15076</v>
      </c>
    </row>
    <row r="1392" spans="1:6" ht="18.2" customHeight="1">
      <c r="A1392" s="391">
        <v>42992</v>
      </c>
      <c r="B1392" s="396" t="s">
        <v>16345</v>
      </c>
      <c r="C1392" s="393" t="s">
        <v>15020</v>
      </c>
      <c r="D1392" s="394">
        <v>96.71</v>
      </c>
      <c r="E1392" s="392" t="s">
        <v>15076</v>
      </c>
    </row>
    <row r="1393" spans="1:5" ht="18.2" customHeight="1">
      <c r="A1393" s="391">
        <v>42993</v>
      </c>
      <c r="B1393" s="396" t="s">
        <v>16346</v>
      </c>
      <c r="C1393" s="393" t="s">
        <v>15020</v>
      </c>
      <c r="D1393" s="394">
        <v>81.22</v>
      </c>
      <c r="E1393" s="392" t="s">
        <v>15076</v>
      </c>
    </row>
    <row r="1394" spans="1:5" ht="18.2" customHeight="1">
      <c r="A1394" s="391">
        <v>42994</v>
      </c>
      <c r="B1394" s="396" t="s">
        <v>16347</v>
      </c>
      <c r="C1394" s="393" t="s">
        <v>15020</v>
      </c>
      <c r="D1394" s="394">
        <v>167.61</v>
      </c>
      <c r="E1394" s="392" t="s">
        <v>15076</v>
      </c>
    </row>
    <row r="1395" spans="1:5" ht="18.2" customHeight="1">
      <c r="A1395" s="391">
        <v>43070</v>
      </c>
      <c r="B1395" s="396" t="s">
        <v>16348</v>
      </c>
      <c r="C1395" s="393" t="s">
        <v>15020</v>
      </c>
      <c r="D1395" s="394">
        <v>266.31</v>
      </c>
      <c r="E1395" s="397"/>
    </row>
    <row r="1396" spans="1:5" ht="9" customHeight="1">
      <c r="A1396" s="391">
        <v>42996</v>
      </c>
      <c r="B1396" s="392" t="s">
        <v>16349</v>
      </c>
      <c r="C1396" s="393" t="s">
        <v>15022</v>
      </c>
      <c r="D1396" s="394">
        <v>576.21</v>
      </c>
      <c r="E1396" s="392" t="s">
        <v>15076</v>
      </c>
    </row>
    <row r="1397" spans="1:5" ht="9" customHeight="1">
      <c r="A1397" s="391">
        <v>43012</v>
      </c>
      <c r="B1397" s="392" t="s">
        <v>16350</v>
      </c>
      <c r="C1397" s="393" t="s">
        <v>15020</v>
      </c>
      <c r="D1397" s="394">
        <v>10.220000000000001</v>
      </c>
      <c r="E1397" s="395"/>
    </row>
    <row r="1398" spans="1:5" ht="18.2" customHeight="1">
      <c r="A1398" s="391">
        <v>43011</v>
      </c>
      <c r="B1398" s="396" t="s">
        <v>16351</v>
      </c>
      <c r="C1398" s="393" t="s">
        <v>15020</v>
      </c>
      <c r="D1398" s="394">
        <v>6.96</v>
      </c>
      <c r="E1398" s="397"/>
    </row>
    <row r="1399" spans="1:5" ht="9" customHeight="1">
      <c r="A1399" s="391">
        <v>43003</v>
      </c>
      <c r="B1399" s="392" t="s">
        <v>16352</v>
      </c>
      <c r="C1399" s="393" t="s">
        <v>15022</v>
      </c>
      <c r="D1399" s="394">
        <v>124.49</v>
      </c>
      <c r="E1399" s="392" t="s">
        <v>15076</v>
      </c>
    </row>
    <row r="1400" spans="1:5" ht="9" customHeight="1">
      <c r="A1400" s="391">
        <v>43004</v>
      </c>
      <c r="B1400" s="392" t="s">
        <v>16353</v>
      </c>
      <c r="C1400" s="393" t="s">
        <v>15020</v>
      </c>
      <c r="D1400" s="394">
        <v>38.51</v>
      </c>
      <c r="E1400" s="395"/>
    </row>
    <row r="1401" spans="1:5" ht="9" customHeight="1">
      <c r="A1401" s="391">
        <v>43005</v>
      </c>
      <c r="B1401" s="392" t="s">
        <v>16354</v>
      </c>
      <c r="C1401" s="393" t="s">
        <v>15137</v>
      </c>
      <c r="D1401" s="394">
        <v>35.15</v>
      </c>
      <c r="E1401" s="395"/>
    </row>
    <row r="1402" spans="1:5" ht="9" customHeight="1">
      <c r="A1402" s="391">
        <v>43006</v>
      </c>
      <c r="B1402" s="392" t="s">
        <v>16355</v>
      </c>
      <c r="C1402" s="393" t="s">
        <v>15137</v>
      </c>
      <c r="D1402" s="394">
        <v>56.82</v>
      </c>
      <c r="E1402" s="395"/>
    </row>
    <row r="1403" spans="1:5" ht="9" customHeight="1">
      <c r="A1403" s="391">
        <v>43007</v>
      </c>
      <c r="B1403" s="392" t="s">
        <v>16356</v>
      </c>
      <c r="C1403" s="393" t="s">
        <v>15137</v>
      </c>
      <c r="D1403" s="394">
        <v>18.48</v>
      </c>
      <c r="E1403" s="395"/>
    </row>
    <row r="1404" spans="1:5" ht="9" customHeight="1">
      <c r="A1404" s="391">
        <v>43008</v>
      </c>
      <c r="B1404" s="392" t="s">
        <v>16357</v>
      </c>
      <c r="C1404" s="393" t="s">
        <v>15137</v>
      </c>
      <c r="D1404" s="394">
        <v>51.81</v>
      </c>
      <c r="E1404" s="395"/>
    </row>
    <row r="1405" spans="1:5" ht="9" customHeight="1">
      <c r="A1405" s="391">
        <v>43009</v>
      </c>
      <c r="B1405" s="392" t="s">
        <v>16358</v>
      </c>
      <c r="C1405" s="393" t="s">
        <v>15020</v>
      </c>
      <c r="D1405" s="394">
        <v>95.64</v>
      </c>
      <c r="E1405" s="395"/>
    </row>
    <row r="1406" spans="1:5" ht="18.2" customHeight="1">
      <c r="A1406" s="391">
        <v>43018</v>
      </c>
      <c r="B1406" s="396" t="s">
        <v>16359</v>
      </c>
      <c r="C1406" s="393" t="s">
        <v>15137</v>
      </c>
      <c r="D1406" s="394">
        <v>55.74</v>
      </c>
      <c r="E1406" s="392" t="s">
        <v>15076</v>
      </c>
    </row>
    <row r="1407" spans="1:5" ht="18.2" customHeight="1">
      <c r="A1407" s="391">
        <v>43026</v>
      </c>
      <c r="B1407" s="396" t="s">
        <v>16360</v>
      </c>
      <c r="C1407" s="393" t="s">
        <v>15137</v>
      </c>
      <c r="D1407" s="394">
        <v>23.33</v>
      </c>
      <c r="E1407" s="397"/>
    </row>
    <row r="1408" spans="1:5" ht="18.2" customHeight="1">
      <c r="A1408" s="391">
        <v>43033</v>
      </c>
      <c r="B1408" s="396" t="s">
        <v>16361</v>
      </c>
      <c r="C1408" s="393" t="s">
        <v>15036</v>
      </c>
      <c r="D1408" s="398">
        <v>1058.5899999999999</v>
      </c>
      <c r="E1408" s="392" t="s">
        <v>15076</v>
      </c>
    </row>
    <row r="1409" spans="1:5" ht="9" customHeight="1">
      <c r="A1409" s="391">
        <v>43037</v>
      </c>
      <c r="B1409" s="392" t="s">
        <v>16362</v>
      </c>
      <c r="C1409" s="393" t="s">
        <v>15022</v>
      </c>
      <c r="D1409" s="394">
        <v>60.27</v>
      </c>
      <c r="E1409" s="395"/>
    </row>
    <row r="1410" spans="1:5" ht="18.2" customHeight="1">
      <c r="A1410" s="391">
        <v>43038</v>
      </c>
      <c r="B1410" s="396" t="s">
        <v>16363</v>
      </c>
      <c r="C1410" s="393" t="s">
        <v>15036</v>
      </c>
      <c r="D1410" s="394">
        <v>115.86</v>
      </c>
      <c r="E1410" s="392" t="s">
        <v>15076</v>
      </c>
    </row>
    <row r="1411" spans="1:5" ht="9" customHeight="1">
      <c r="A1411" s="391">
        <v>43039</v>
      </c>
      <c r="B1411" s="392" t="s">
        <v>16364</v>
      </c>
      <c r="C1411" s="393" t="s">
        <v>15020</v>
      </c>
      <c r="D1411" s="394">
        <v>4.95</v>
      </c>
      <c r="E1411" s="395"/>
    </row>
    <row r="1412" spans="1:5" ht="18.2" customHeight="1">
      <c r="A1412" s="391">
        <v>43040</v>
      </c>
      <c r="B1412" s="396" t="s">
        <v>16365</v>
      </c>
      <c r="C1412" s="393" t="s">
        <v>15020</v>
      </c>
      <c r="D1412" s="394">
        <v>63.15</v>
      </c>
      <c r="E1412" s="397"/>
    </row>
    <row r="1413" spans="1:5" ht="9" customHeight="1">
      <c r="A1413" s="391">
        <v>43042</v>
      </c>
      <c r="B1413" s="392" t="s">
        <v>16366</v>
      </c>
      <c r="C1413" s="393" t="s">
        <v>15020</v>
      </c>
      <c r="D1413" s="394">
        <v>3.68</v>
      </c>
      <c r="E1413" s="395"/>
    </row>
    <row r="1414" spans="1:5" ht="9" customHeight="1">
      <c r="A1414" s="391">
        <v>43043</v>
      </c>
      <c r="B1414" s="392" t="s">
        <v>16367</v>
      </c>
      <c r="C1414" s="393" t="s">
        <v>15036</v>
      </c>
      <c r="D1414" s="398">
        <v>2465.66</v>
      </c>
      <c r="E1414" s="395"/>
    </row>
    <row r="1415" spans="1:5" ht="9" customHeight="1">
      <c r="A1415" s="391">
        <v>43044</v>
      </c>
      <c r="B1415" s="392" t="s">
        <v>16368</v>
      </c>
      <c r="C1415" s="393" t="s">
        <v>15036</v>
      </c>
      <c r="D1415" s="398">
        <v>2841.25</v>
      </c>
      <c r="E1415" s="395"/>
    </row>
    <row r="1416" spans="1:5" ht="9" customHeight="1">
      <c r="A1416" s="391">
        <v>41169</v>
      </c>
      <c r="B1416" s="392" t="s">
        <v>16369</v>
      </c>
      <c r="C1416" s="393" t="s">
        <v>15036</v>
      </c>
      <c r="D1416" s="398">
        <v>3339.35</v>
      </c>
      <c r="E1416" s="395"/>
    </row>
    <row r="1417" spans="1:5" ht="9" customHeight="1">
      <c r="A1417" s="391">
        <v>41170</v>
      </c>
      <c r="B1417" s="392" t="s">
        <v>16370</v>
      </c>
      <c r="C1417" s="393" t="s">
        <v>15036</v>
      </c>
      <c r="D1417" s="398">
        <v>3662.54</v>
      </c>
      <c r="E1417" s="395"/>
    </row>
    <row r="1418" spans="1:5" ht="9" customHeight="1">
      <c r="A1418" s="391">
        <v>41171</v>
      </c>
      <c r="B1418" s="392" t="s">
        <v>16371</v>
      </c>
      <c r="C1418" s="393" t="s">
        <v>15036</v>
      </c>
      <c r="D1418" s="398">
        <v>4352.13</v>
      </c>
      <c r="E1418" s="395"/>
    </row>
    <row r="1419" spans="1:5" ht="9" customHeight="1">
      <c r="A1419" s="391">
        <v>43046</v>
      </c>
      <c r="B1419" s="392" t="s">
        <v>16372</v>
      </c>
      <c r="C1419" s="393" t="s">
        <v>15036</v>
      </c>
      <c r="D1419" s="398">
        <v>1462.53</v>
      </c>
      <c r="E1419" s="395"/>
    </row>
    <row r="1420" spans="1:5" ht="9" customHeight="1">
      <c r="A1420" s="391">
        <v>43047</v>
      </c>
      <c r="B1420" s="392" t="s">
        <v>16373</v>
      </c>
      <c r="C1420" s="393" t="s">
        <v>15036</v>
      </c>
      <c r="D1420" s="398">
        <v>1845.64</v>
      </c>
      <c r="E1420" s="395"/>
    </row>
    <row r="1421" spans="1:5" ht="9" customHeight="1">
      <c r="A1421" s="391">
        <v>43048</v>
      </c>
      <c r="B1421" s="392" t="s">
        <v>16374</v>
      </c>
      <c r="C1421" s="393" t="s">
        <v>15036</v>
      </c>
      <c r="D1421" s="398">
        <v>2221.66</v>
      </c>
      <c r="E1421" s="395"/>
    </row>
    <row r="1422" spans="1:5" ht="18.2" customHeight="1">
      <c r="A1422" s="391">
        <v>43050</v>
      </c>
      <c r="B1422" s="396" t="s">
        <v>16375</v>
      </c>
      <c r="C1422" s="393" t="s">
        <v>15036</v>
      </c>
      <c r="D1422" s="398">
        <v>3801.15</v>
      </c>
      <c r="E1422" s="392" t="s">
        <v>15076</v>
      </c>
    </row>
    <row r="1423" spans="1:5" ht="18.2" customHeight="1">
      <c r="A1423" s="391">
        <v>43051</v>
      </c>
      <c r="B1423" s="396" t="s">
        <v>16376</v>
      </c>
      <c r="C1423" s="393" t="s">
        <v>15036</v>
      </c>
      <c r="D1423" s="398">
        <v>4204.21</v>
      </c>
      <c r="E1423" s="392" t="s">
        <v>15076</v>
      </c>
    </row>
    <row r="1424" spans="1:5" ht="18.2" customHeight="1">
      <c r="A1424" s="391">
        <v>43052</v>
      </c>
      <c r="B1424" s="396" t="s">
        <v>16377</v>
      </c>
      <c r="C1424" s="393" t="s">
        <v>15036</v>
      </c>
      <c r="D1424" s="398">
        <v>4607.28</v>
      </c>
      <c r="E1424" s="392" t="s">
        <v>15076</v>
      </c>
    </row>
    <row r="1425" spans="1:6" ht="18.2" customHeight="1">
      <c r="A1425" s="391">
        <v>43053</v>
      </c>
      <c r="B1425" s="396" t="s">
        <v>16378</v>
      </c>
      <c r="C1425" s="393" t="s">
        <v>15036</v>
      </c>
      <c r="D1425" s="398">
        <v>5010.32</v>
      </c>
      <c r="E1425" s="392" t="s">
        <v>15076</v>
      </c>
    </row>
    <row r="1426" spans="1:6" ht="18.2" customHeight="1">
      <c r="A1426" s="391">
        <v>43054</v>
      </c>
      <c r="B1426" s="396" t="s">
        <v>16379</v>
      </c>
      <c r="C1426" s="393" t="s">
        <v>15020</v>
      </c>
      <c r="D1426" s="394">
        <v>10.65</v>
      </c>
      <c r="E1426" s="397"/>
    </row>
    <row r="1427" spans="1:6" ht="18.2" customHeight="1">
      <c r="A1427" s="391">
        <v>43055</v>
      </c>
      <c r="B1427" s="396" t="s">
        <v>16380</v>
      </c>
      <c r="C1427" s="393" t="s">
        <v>15020</v>
      </c>
      <c r="D1427" s="394">
        <v>8.56</v>
      </c>
      <c r="E1427" s="397"/>
    </row>
    <row r="1428" spans="1:6" ht="9" customHeight="1">
      <c r="A1428" s="391">
        <v>43056</v>
      </c>
      <c r="B1428" s="392" t="s">
        <v>16381</v>
      </c>
      <c r="C1428" s="393" t="s">
        <v>15022</v>
      </c>
      <c r="D1428" s="394">
        <v>58.07</v>
      </c>
      <c r="E1428" s="392" t="s">
        <v>15076</v>
      </c>
    </row>
    <row r="1429" spans="1:6" ht="9" customHeight="1">
      <c r="A1429" s="1147" t="s">
        <v>16051</v>
      </c>
      <c r="B1429" s="1147"/>
      <c r="C1429" s="1147"/>
      <c r="D1429" s="1147"/>
      <c r="E1429" s="1147"/>
      <c r="F1429" s="1147"/>
    </row>
    <row r="1430" spans="1:6" ht="9" customHeight="1">
      <c r="A1430" s="388" t="s">
        <v>15014</v>
      </c>
      <c r="B1430" s="389" t="s">
        <v>15015</v>
      </c>
      <c r="C1430" s="388" t="s">
        <v>15016</v>
      </c>
      <c r="D1430" s="390" t="s">
        <v>15017</v>
      </c>
      <c r="E1430" s="389" t="s">
        <v>15018</v>
      </c>
    </row>
    <row r="1431" spans="1:6" ht="9" customHeight="1">
      <c r="A1431" s="391">
        <v>43058</v>
      </c>
      <c r="B1431" s="392" t="s">
        <v>16382</v>
      </c>
      <c r="C1431" s="393" t="s">
        <v>15022</v>
      </c>
      <c r="D1431" s="394">
        <v>96.83</v>
      </c>
      <c r="E1431" s="395"/>
    </row>
    <row r="1432" spans="1:6" ht="9" customHeight="1">
      <c r="A1432" s="391">
        <v>43057</v>
      </c>
      <c r="B1432" s="392" t="s">
        <v>16383</v>
      </c>
      <c r="C1432" s="393" t="s">
        <v>15022</v>
      </c>
      <c r="D1432" s="394">
        <v>66.77</v>
      </c>
      <c r="E1432" s="395"/>
    </row>
    <row r="1433" spans="1:6" ht="9" customHeight="1">
      <c r="A1433" s="391">
        <v>43059</v>
      </c>
      <c r="B1433" s="392" t="s">
        <v>16384</v>
      </c>
      <c r="C1433" s="393" t="s">
        <v>15022</v>
      </c>
      <c r="D1433" s="394">
        <v>42.51</v>
      </c>
      <c r="E1433" s="395"/>
    </row>
    <row r="1434" spans="1:6" ht="9" customHeight="1">
      <c r="A1434" s="391">
        <v>43060</v>
      </c>
      <c r="B1434" s="392" t="s">
        <v>16385</v>
      </c>
      <c r="C1434" s="393" t="s">
        <v>15036</v>
      </c>
      <c r="D1434" s="394">
        <v>797.62</v>
      </c>
      <c r="E1434" s="392" t="s">
        <v>15076</v>
      </c>
    </row>
    <row r="1435" spans="1:6" ht="9" customHeight="1">
      <c r="A1435" s="391">
        <v>43064</v>
      </c>
      <c r="B1435" s="392" t="s">
        <v>16386</v>
      </c>
      <c r="C1435" s="393" t="s">
        <v>15137</v>
      </c>
      <c r="D1435" s="394">
        <v>18.95</v>
      </c>
      <c r="E1435" s="395"/>
    </row>
    <row r="1436" spans="1:6" ht="9" customHeight="1">
      <c r="A1436" s="391">
        <v>43065</v>
      </c>
      <c r="B1436" s="392" t="s">
        <v>16387</v>
      </c>
      <c r="C1436" s="393" t="s">
        <v>15137</v>
      </c>
      <c r="D1436" s="394">
        <v>21.84</v>
      </c>
      <c r="E1436" s="395"/>
    </row>
    <row r="1437" spans="1:6" ht="9" customHeight="1">
      <c r="A1437" s="391">
        <v>43066</v>
      </c>
      <c r="B1437" s="392" t="s">
        <v>16388</v>
      </c>
      <c r="C1437" s="393" t="s">
        <v>15137</v>
      </c>
      <c r="D1437" s="394">
        <v>29.29</v>
      </c>
      <c r="E1437" s="395"/>
    </row>
    <row r="1438" spans="1:6" ht="9" customHeight="1">
      <c r="A1438" s="391">
        <v>43067</v>
      </c>
      <c r="B1438" s="392" t="s">
        <v>16389</v>
      </c>
      <c r="C1438" s="393" t="s">
        <v>15137</v>
      </c>
      <c r="D1438" s="394">
        <v>70.180000000000007</v>
      </c>
      <c r="E1438" s="395"/>
    </row>
    <row r="1439" spans="1:6" ht="18.2" customHeight="1">
      <c r="A1439" s="391">
        <v>43063</v>
      </c>
      <c r="B1439" s="396" t="s">
        <v>16390</v>
      </c>
      <c r="C1439" s="393" t="s">
        <v>15137</v>
      </c>
      <c r="D1439" s="394">
        <v>95.36</v>
      </c>
      <c r="E1439" s="397"/>
    </row>
    <row r="1440" spans="1:6" ht="9" customHeight="1">
      <c r="A1440" s="391">
        <v>43068</v>
      </c>
      <c r="B1440" s="392" t="s">
        <v>16391</v>
      </c>
      <c r="C1440" s="393" t="s">
        <v>15137</v>
      </c>
      <c r="D1440" s="394">
        <v>73.92</v>
      </c>
      <c r="E1440" s="395"/>
    </row>
    <row r="1441" spans="1:5" ht="9" customHeight="1">
      <c r="A1441" s="391">
        <v>43069</v>
      </c>
      <c r="B1441" s="392" t="s">
        <v>16392</v>
      </c>
      <c r="C1441" s="393" t="s">
        <v>15137</v>
      </c>
      <c r="D1441" s="394">
        <v>144.84</v>
      </c>
      <c r="E1441" s="392" t="s">
        <v>15076</v>
      </c>
    </row>
    <row r="1442" spans="1:5" ht="18.2" customHeight="1">
      <c r="A1442" s="391">
        <v>43071</v>
      </c>
      <c r="B1442" s="396" t="s">
        <v>16393</v>
      </c>
      <c r="C1442" s="393" t="s">
        <v>15022</v>
      </c>
      <c r="D1442" s="394">
        <v>326.52</v>
      </c>
      <c r="E1442" s="392" t="s">
        <v>15076</v>
      </c>
    </row>
    <row r="1443" spans="1:5" ht="9" customHeight="1">
      <c r="A1443" s="391">
        <v>43078</v>
      </c>
      <c r="B1443" s="392" t="s">
        <v>16394</v>
      </c>
      <c r="C1443" s="393" t="s">
        <v>15137</v>
      </c>
      <c r="D1443" s="394">
        <v>85.91</v>
      </c>
      <c r="E1443" s="395"/>
    </row>
    <row r="1444" spans="1:5" ht="9" customHeight="1">
      <c r="A1444" s="391">
        <v>43079</v>
      </c>
      <c r="B1444" s="392" t="s">
        <v>16395</v>
      </c>
      <c r="C1444" s="393" t="s">
        <v>15137</v>
      </c>
      <c r="D1444" s="394">
        <v>89.57</v>
      </c>
      <c r="E1444" s="395"/>
    </row>
    <row r="1445" spans="1:5" ht="9" customHeight="1">
      <c r="A1445" s="391">
        <v>43080</v>
      </c>
      <c r="B1445" s="392" t="s">
        <v>16396</v>
      </c>
      <c r="C1445" s="393" t="s">
        <v>15137</v>
      </c>
      <c r="D1445" s="394">
        <v>75.62</v>
      </c>
      <c r="E1445" s="392" t="s">
        <v>15076</v>
      </c>
    </row>
    <row r="1446" spans="1:5" ht="9" customHeight="1">
      <c r="A1446" s="391">
        <v>43081</v>
      </c>
      <c r="B1446" s="392" t="s">
        <v>16397</v>
      </c>
      <c r="C1446" s="393" t="s">
        <v>15137</v>
      </c>
      <c r="D1446" s="394">
        <v>99.62</v>
      </c>
      <c r="E1446" s="395"/>
    </row>
    <row r="1447" spans="1:5" ht="9" customHeight="1">
      <c r="A1447" s="391">
        <v>43085</v>
      </c>
      <c r="B1447" s="392" t="s">
        <v>16398</v>
      </c>
      <c r="C1447" s="393" t="s">
        <v>15137</v>
      </c>
      <c r="D1447" s="394">
        <v>176.76</v>
      </c>
      <c r="E1447" s="395"/>
    </row>
    <row r="1448" spans="1:5" ht="18.2" customHeight="1">
      <c r="A1448" s="391">
        <v>43083</v>
      </c>
      <c r="B1448" s="396" t="s">
        <v>16399</v>
      </c>
      <c r="C1448" s="393" t="s">
        <v>15137</v>
      </c>
      <c r="D1448" s="394">
        <v>83</v>
      </c>
      <c r="E1448" s="397"/>
    </row>
    <row r="1449" spans="1:5" ht="18.2" customHeight="1">
      <c r="A1449" s="391">
        <v>43084</v>
      </c>
      <c r="B1449" s="396" t="s">
        <v>16400</v>
      </c>
      <c r="C1449" s="393" t="s">
        <v>15137</v>
      </c>
      <c r="D1449" s="394">
        <v>62.62</v>
      </c>
      <c r="E1449" s="397"/>
    </row>
    <row r="1450" spans="1:5" ht="9" customHeight="1">
      <c r="A1450" s="391">
        <v>43086</v>
      </c>
      <c r="B1450" s="392" t="s">
        <v>16401</v>
      </c>
      <c r="C1450" s="393" t="s">
        <v>15036</v>
      </c>
      <c r="D1450" s="394">
        <v>244.53</v>
      </c>
      <c r="E1450" s="392" t="s">
        <v>15076</v>
      </c>
    </row>
    <row r="1451" spans="1:5" ht="9" customHeight="1">
      <c r="A1451" s="391">
        <v>43087</v>
      </c>
      <c r="B1451" s="392" t="s">
        <v>16402</v>
      </c>
      <c r="C1451" s="393" t="s">
        <v>15036</v>
      </c>
      <c r="D1451" s="394">
        <v>549.41999999999996</v>
      </c>
      <c r="E1451" s="392" t="s">
        <v>15076</v>
      </c>
    </row>
    <row r="1452" spans="1:5" ht="18.2" customHeight="1">
      <c r="A1452" s="391">
        <v>43089</v>
      </c>
      <c r="B1452" s="396" t="s">
        <v>16403</v>
      </c>
      <c r="C1452" s="393" t="s">
        <v>15020</v>
      </c>
      <c r="D1452" s="394">
        <v>41.89</v>
      </c>
      <c r="E1452" s="397"/>
    </row>
    <row r="1453" spans="1:5" ht="9" customHeight="1">
      <c r="A1453" s="391">
        <v>43090</v>
      </c>
      <c r="B1453" s="392" t="s">
        <v>16404</v>
      </c>
      <c r="C1453" s="393" t="s">
        <v>15020</v>
      </c>
      <c r="D1453" s="394">
        <v>30.69</v>
      </c>
      <c r="E1453" s="395"/>
    </row>
    <row r="1454" spans="1:5" ht="18.2" customHeight="1">
      <c r="A1454" s="391">
        <v>43088</v>
      </c>
      <c r="B1454" s="396" t="s">
        <v>16405</v>
      </c>
      <c r="C1454" s="393" t="s">
        <v>15137</v>
      </c>
      <c r="D1454" s="394">
        <v>22.73</v>
      </c>
      <c r="E1454" s="392" t="s">
        <v>15076</v>
      </c>
    </row>
    <row r="1455" spans="1:5" ht="9" customHeight="1">
      <c r="A1455" s="391">
        <v>43091</v>
      </c>
      <c r="B1455" s="392" t="s">
        <v>16406</v>
      </c>
      <c r="C1455" s="393" t="s">
        <v>15036</v>
      </c>
      <c r="D1455" s="394">
        <v>370.75</v>
      </c>
      <c r="E1455" s="392" t="s">
        <v>15076</v>
      </c>
    </row>
    <row r="1456" spans="1:5" ht="18.2" customHeight="1">
      <c r="A1456" s="391">
        <v>43092</v>
      </c>
      <c r="B1456" s="396" t="s">
        <v>16407</v>
      </c>
      <c r="C1456" s="393" t="s">
        <v>15694</v>
      </c>
      <c r="D1456" s="394">
        <v>24.33</v>
      </c>
      <c r="E1456" s="397"/>
    </row>
    <row r="1457" spans="1:6" ht="18.2" customHeight="1">
      <c r="A1457" s="391">
        <v>43093</v>
      </c>
      <c r="B1457" s="396" t="s">
        <v>16408</v>
      </c>
      <c r="C1457" s="393" t="s">
        <v>15694</v>
      </c>
      <c r="D1457" s="394">
        <v>32.909999999999997</v>
      </c>
      <c r="E1457" s="397"/>
    </row>
    <row r="1458" spans="1:6" ht="18.2" customHeight="1">
      <c r="A1458" s="391">
        <v>43094</v>
      </c>
      <c r="B1458" s="396" t="s">
        <v>16409</v>
      </c>
      <c r="C1458" s="393" t="s">
        <v>15137</v>
      </c>
      <c r="D1458" s="394">
        <v>301.16000000000003</v>
      </c>
      <c r="E1458" s="392" t="s">
        <v>15076</v>
      </c>
    </row>
    <row r="1459" spans="1:6" ht="18.2" customHeight="1">
      <c r="A1459" s="391">
        <v>43095</v>
      </c>
      <c r="B1459" s="396" t="s">
        <v>16410</v>
      </c>
      <c r="C1459" s="393" t="s">
        <v>15137</v>
      </c>
      <c r="D1459" s="394">
        <v>459.83</v>
      </c>
      <c r="E1459" s="392" t="s">
        <v>15076</v>
      </c>
    </row>
    <row r="1460" spans="1:6" ht="9" customHeight="1">
      <c r="A1460" s="391">
        <v>43096</v>
      </c>
      <c r="B1460" s="392" t="s">
        <v>16411</v>
      </c>
      <c r="C1460" s="393" t="s">
        <v>15137</v>
      </c>
      <c r="D1460" s="394">
        <v>582.84</v>
      </c>
      <c r="E1460" s="395"/>
    </row>
    <row r="1461" spans="1:6" ht="9" customHeight="1">
      <c r="A1461" s="391">
        <v>43098</v>
      </c>
      <c r="B1461" s="392" t="s">
        <v>16412</v>
      </c>
      <c r="C1461" s="393" t="s">
        <v>15137</v>
      </c>
      <c r="D1461" s="394">
        <v>20.32</v>
      </c>
      <c r="E1461" s="395"/>
    </row>
    <row r="1462" spans="1:6" ht="9" customHeight="1">
      <c r="A1462" s="391">
        <v>43097</v>
      </c>
      <c r="B1462" s="392" t="s">
        <v>16413</v>
      </c>
      <c r="C1462" s="393" t="s">
        <v>15137</v>
      </c>
      <c r="D1462" s="394">
        <v>39.340000000000003</v>
      </c>
      <c r="E1462" s="395"/>
    </row>
    <row r="1463" spans="1:6" ht="9" customHeight="1">
      <c r="A1463" s="391">
        <v>43100</v>
      </c>
      <c r="B1463" s="392" t="s">
        <v>16414</v>
      </c>
      <c r="C1463" s="393" t="s">
        <v>15137</v>
      </c>
      <c r="D1463" s="394">
        <v>30.95</v>
      </c>
      <c r="E1463" s="395"/>
    </row>
    <row r="1464" spans="1:6" ht="9" customHeight="1">
      <c r="A1464" s="391">
        <v>43101</v>
      </c>
      <c r="B1464" s="392" t="s">
        <v>16415</v>
      </c>
      <c r="C1464" s="393" t="s">
        <v>15137</v>
      </c>
      <c r="D1464" s="394">
        <v>7.22</v>
      </c>
      <c r="E1464" s="395"/>
    </row>
    <row r="1465" spans="1:6" ht="9" customHeight="1">
      <c r="A1465" s="391">
        <v>43102</v>
      </c>
      <c r="B1465" s="392" t="s">
        <v>16416</v>
      </c>
      <c r="C1465" s="393" t="s">
        <v>15137</v>
      </c>
      <c r="D1465" s="394">
        <v>7.58</v>
      </c>
      <c r="E1465" s="395"/>
    </row>
    <row r="1466" spans="1:6" ht="9" customHeight="1">
      <c r="A1466" s="391">
        <v>42614</v>
      </c>
      <c r="B1466" s="392" t="s">
        <v>16417</v>
      </c>
      <c r="C1466" s="393" t="s">
        <v>15137</v>
      </c>
      <c r="D1466" s="394">
        <v>205.76</v>
      </c>
      <c r="E1466" s="392" t="s">
        <v>15076</v>
      </c>
    </row>
    <row r="1467" spans="1:6" ht="18.2" customHeight="1">
      <c r="A1467" s="391">
        <v>43104</v>
      </c>
      <c r="B1467" s="396" t="s">
        <v>16418</v>
      </c>
      <c r="C1467" s="393" t="s">
        <v>15137</v>
      </c>
      <c r="D1467" s="394">
        <v>10.08</v>
      </c>
      <c r="E1467" s="397"/>
    </row>
    <row r="1468" spans="1:6" ht="9" customHeight="1">
      <c r="A1468" s="391">
        <v>43105</v>
      </c>
      <c r="B1468" s="392" t="s">
        <v>16419</v>
      </c>
      <c r="C1468" s="393" t="s">
        <v>15022</v>
      </c>
      <c r="D1468" s="394">
        <v>324.16000000000003</v>
      </c>
      <c r="E1468" s="392" t="s">
        <v>15076</v>
      </c>
    </row>
    <row r="1469" spans="1:6" ht="9" customHeight="1">
      <c r="A1469" s="391">
        <v>43106</v>
      </c>
      <c r="B1469" s="392" t="s">
        <v>16420</v>
      </c>
      <c r="C1469" s="393" t="s">
        <v>15022</v>
      </c>
      <c r="D1469" s="394">
        <v>157.15</v>
      </c>
      <c r="E1469" s="392" t="s">
        <v>15076</v>
      </c>
    </row>
    <row r="1470" spans="1:6" ht="9" customHeight="1">
      <c r="A1470" s="391">
        <v>43111</v>
      </c>
      <c r="B1470" s="392" t="s">
        <v>16421</v>
      </c>
      <c r="C1470" s="393" t="s">
        <v>15137</v>
      </c>
      <c r="D1470" s="394">
        <v>3.66</v>
      </c>
      <c r="E1470" s="395"/>
    </row>
    <row r="1471" spans="1:6" ht="9" customHeight="1">
      <c r="A1471" s="1147" t="s">
        <v>16422</v>
      </c>
      <c r="B1471" s="1147"/>
      <c r="C1471" s="1147"/>
      <c r="D1471" s="1147"/>
      <c r="E1471" s="1147"/>
      <c r="F1471" s="1147"/>
    </row>
    <row r="1472" spans="1:6" ht="9" customHeight="1">
      <c r="A1472" s="388" t="s">
        <v>15014</v>
      </c>
      <c r="B1472" s="389" t="s">
        <v>15015</v>
      </c>
      <c r="C1472" s="388" t="s">
        <v>15016</v>
      </c>
      <c r="D1472" s="390" t="s">
        <v>15017</v>
      </c>
      <c r="E1472" s="389" t="s">
        <v>15018</v>
      </c>
    </row>
    <row r="1473" spans="1:6" ht="18.2" customHeight="1">
      <c r="A1473" s="391">
        <v>41578</v>
      </c>
      <c r="B1473" s="396" t="s">
        <v>16423</v>
      </c>
      <c r="C1473" s="393" t="s">
        <v>15598</v>
      </c>
      <c r="D1473" s="394">
        <v>705.18</v>
      </c>
      <c r="E1473" s="397"/>
    </row>
    <row r="1474" spans="1:6" ht="18.2" customHeight="1">
      <c r="A1474" s="391">
        <v>42511</v>
      </c>
      <c r="B1474" s="396" t="s">
        <v>16424</v>
      </c>
      <c r="C1474" s="393" t="s">
        <v>15598</v>
      </c>
      <c r="D1474" s="394">
        <v>461.48</v>
      </c>
      <c r="E1474" s="397"/>
    </row>
    <row r="1475" spans="1:6" ht="9" customHeight="1">
      <c r="A1475" s="391">
        <v>41579</v>
      </c>
      <c r="B1475" s="392" t="s">
        <v>16425</v>
      </c>
      <c r="C1475" s="393" t="s">
        <v>15598</v>
      </c>
      <c r="D1475" s="394">
        <v>604.07000000000005</v>
      </c>
      <c r="E1475" s="395"/>
    </row>
    <row r="1476" spans="1:6" ht="18.2" customHeight="1">
      <c r="A1476" s="391">
        <v>41494</v>
      </c>
      <c r="B1476" s="396" t="s">
        <v>16426</v>
      </c>
      <c r="C1476" s="393" t="s">
        <v>15598</v>
      </c>
      <c r="D1476" s="394">
        <v>752.8</v>
      </c>
      <c r="E1476" s="397"/>
    </row>
    <row r="1477" spans="1:6" ht="18.2" customHeight="1">
      <c r="A1477" s="391">
        <v>41678</v>
      </c>
      <c r="B1477" s="396" t="s">
        <v>16427</v>
      </c>
      <c r="C1477" s="393" t="s">
        <v>15598</v>
      </c>
      <c r="D1477" s="394">
        <v>713.91</v>
      </c>
      <c r="E1477" s="397"/>
    </row>
    <row r="1478" spans="1:6" ht="18.2" customHeight="1">
      <c r="A1478" s="391">
        <v>41455</v>
      </c>
      <c r="B1478" s="396" t="s">
        <v>16428</v>
      </c>
      <c r="C1478" s="393" t="s">
        <v>15598</v>
      </c>
      <c r="D1478" s="398">
        <v>1427.82</v>
      </c>
      <c r="E1478" s="397"/>
    </row>
    <row r="1479" spans="1:6" ht="18.2" customHeight="1">
      <c r="A1479" s="391">
        <v>41456</v>
      </c>
      <c r="B1479" s="396" t="s">
        <v>16429</v>
      </c>
      <c r="C1479" s="393" t="s">
        <v>15598</v>
      </c>
      <c r="D1479" s="398">
        <v>2032.57</v>
      </c>
      <c r="E1479" s="397"/>
    </row>
    <row r="1480" spans="1:6" ht="9" customHeight="1">
      <c r="A1480" s="1147" t="s">
        <v>16422</v>
      </c>
      <c r="B1480" s="1147"/>
      <c r="C1480" s="1147"/>
      <c r="D1480" s="1147"/>
      <c r="E1480" s="1147"/>
      <c r="F1480" s="1147"/>
    </row>
    <row r="1481" spans="1:6" ht="9" customHeight="1">
      <c r="A1481" s="388" t="s">
        <v>15014</v>
      </c>
      <c r="B1481" s="389" t="s">
        <v>15015</v>
      </c>
      <c r="C1481" s="388" t="s">
        <v>15016</v>
      </c>
      <c r="D1481" s="390" t="s">
        <v>15017</v>
      </c>
      <c r="E1481" s="389" t="s">
        <v>15018</v>
      </c>
    </row>
    <row r="1482" spans="1:6" ht="18.2" customHeight="1">
      <c r="A1482" s="391">
        <v>41580</v>
      </c>
      <c r="B1482" s="396" t="s">
        <v>16430</v>
      </c>
      <c r="C1482" s="393" t="s">
        <v>15598</v>
      </c>
      <c r="D1482" s="394">
        <v>756.17</v>
      </c>
      <c r="E1482" s="397"/>
    </row>
    <row r="1483" spans="1:6" ht="9" customHeight="1">
      <c r="A1483" s="391">
        <v>41454</v>
      </c>
      <c r="B1483" s="392" t="s">
        <v>16431</v>
      </c>
      <c r="C1483" s="393" t="s">
        <v>15598</v>
      </c>
      <c r="D1483" s="394">
        <v>427.77</v>
      </c>
      <c r="E1483" s="395"/>
    </row>
    <row r="1484" spans="1:6" ht="18.2" customHeight="1">
      <c r="A1484" s="391">
        <v>41498</v>
      </c>
      <c r="B1484" s="396" t="s">
        <v>16432</v>
      </c>
      <c r="C1484" s="393" t="s">
        <v>15020</v>
      </c>
      <c r="D1484" s="394">
        <v>455.5</v>
      </c>
      <c r="E1484" s="397"/>
    </row>
    <row r="1485" spans="1:6" ht="18.2" customHeight="1">
      <c r="A1485" s="391">
        <v>41531</v>
      </c>
      <c r="B1485" s="396" t="s">
        <v>16433</v>
      </c>
      <c r="C1485" s="393" t="s">
        <v>15020</v>
      </c>
      <c r="D1485" s="394">
        <v>407.45</v>
      </c>
      <c r="E1485" s="397"/>
    </row>
    <row r="1486" spans="1:6" ht="9" customHeight="1">
      <c r="A1486" s="391">
        <v>41557</v>
      </c>
      <c r="B1486" s="392" t="s">
        <v>16434</v>
      </c>
      <c r="C1486" s="393" t="s">
        <v>15137</v>
      </c>
      <c r="D1486" s="394">
        <v>164.81</v>
      </c>
      <c r="E1486" s="395"/>
    </row>
    <row r="1487" spans="1:6" ht="18.2" customHeight="1">
      <c r="A1487" s="391">
        <v>41506</v>
      </c>
      <c r="B1487" s="396" t="s">
        <v>16435</v>
      </c>
      <c r="C1487" s="393" t="s">
        <v>15020</v>
      </c>
      <c r="D1487" s="394">
        <v>43.99</v>
      </c>
      <c r="E1487" s="397"/>
    </row>
    <row r="1488" spans="1:6" ht="18.2" customHeight="1">
      <c r="A1488" s="391">
        <v>41505</v>
      </c>
      <c r="B1488" s="396" t="s">
        <v>16436</v>
      </c>
      <c r="C1488" s="393" t="s">
        <v>15020</v>
      </c>
      <c r="D1488" s="394">
        <v>86.77</v>
      </c>
      <c r="E1488" s="397"/>
    </row>
    <row r="1489" spans="1:5" ht="18.2" customHeight="1">
      <c r="A1489" s="391">
        <v>41528</v>
      </c>
      <c r="B1489" s="396" t="s">
        <v>16437</v>
      </c>
      <c r="C1489" s="393" t="s">
        <v>15020</v>
      </c>
      <c r="D1489" s="394">
        <v>159.84</v>
      </c>
      <c r="E1489" s="397"/>
    </row>
    <row r="1490" spans="1:5" ht="9" customHeight="1">
      <c r="A1490" s="391">
        <v>41546</v>
      </c>
      <c r="B1490" s="392" t="s">
        <v>16438</v>
      </c>
      <c r="C1490" s="393" t="s">
        <v>16439</v>
      </c>
      <c r="D1490" s="394">
        <v>237.15</v>
      </c>
      <c r="E1490" s="395"/>
    </row>
    <row r="1491" spans="1:5" ht="9" customHeight="1">
      <c r="A1491" s="391">
        <v>41545</v>
      </c>
      <c r="B1491" s="392" t="s">
        <v>16440</v>
      </c>
      <c r="C1491" s="393" t="s">
        <v>16439</v>
      </c>
      <c r="D1491" s="394">
        <v>202.75</v>
      </c>
      <c r="E1491" s="395"/>
    </row>
    <row r="1492" spans="1:5" ht="9" customHeight="1">
      <c r="A1492" s="391">
        <v>41547</v>
      </c>
      <c r="B1492" s="392" t="s">
        <v>16441</v>
      </c>
      <c r="C1492" s="393" t="s">
        <v>16439</v>
      </c>
      <c r="D1492" s="394">
        <v>197.08</v>
      </c>
      <c r="E1492" s="395"/>
    </row>
    <row r="1493" spans="1:5" ht="9" customHeight="1">
      <c r="A1493" s="391">
        <v>41497</v>
      </c>
      <c r="B1493" s="392" t="s">
        <v>16442</v>
      </c>
      <c r="C1493" s="393" t="s">
        <v>15036</v>
      </c>
      <c r="D1493" s="398">
        <v>3513.08</v>
      </c>
      <c r="E1493" s="395"/>
    </row>
    <row r="1494" spans="1:5" ht="9" customHeight="1">
      <c r="A1494" s="391">
        <v>41495</v>
      </c>
      <c r="B1494" s="392" t="s">
        <v>16443</v>
      </c>
      <c r="C1494" s="393" t="s">
        <v>15036</v>
      </c>
      <c r="D1494" s="394">
        <v>961.91</v>
      </c>
      <c r="E1494" s="395"/>
    </row>
    <row r="1495" spans="1:5" ht="9" customHeight="1">
      <c r="A1495" s="391">
        <v>41496</v>
      </c>
      <c r="B1495" s="392" t="s">
        <v>16444</v>
      </c>
      <c r="C1495" s="393" t="s">
        <v>15036</v>
      </c>
      <c r="D1495" s="398">
        <v>1775.36</v>
      </c>
      <c r="E1495" s="395"/>
    </row>
    <row r="1496" spans="1:5" ht="9" customHeight="1">
      <c r="A1496" s="391">
        <v>41544</v>
      </c>
      <c r="B1496" s="392" t="s">
        <v>16445</v>
      </c>
      <c r="C1496" s="393" t="s">
        <v>16439</v>
      </c>
      <c r="D1496" s="394">
        <v>383.78</v>
      </c>
      <c r="E1496" s="395"/>
    </row>
    <row r="1497" spans="1:5" ht="9" customHeight="1">
      <c r="A1497" s="391">
        <v>41500</v>
      </c>
      <c r="B1497" s="392" t="s">
        <v>16446</v>
      </c>
      <c r="C1497" s="393" t="s">
        <v>15020</v>
      </c>
      <c r="D1497" s="394">
        <v>184.38</v>
      </c>
      <c r="E1497" s="395"/>
    </row>
    <row r="1498" spans="1:5" ht="18.2" customHeight="1">
      <c r="A1498" s="391">
        <v>41501</v>
      </c>
      <c r="B1498" s="396" t="s">
        <v>16447</v>
      </c>
      <c r="C1498" s="393" t="s">
        <v>15137</v>
      </c>
      <c r="D1498" s="394">
        <v>33.869999999999997</v>
      </c>
      <c r="E1498" s="397"/>
    </row>
    <row r="1499" spans="1:5" ht="18.2" customHeight="1">
      <c r="A1499" s="391">
        <v>41499</v>
      </c>
      <c r="B1499" s="396" t="s">
        <v>16448</v>
      </c>
      <c r="C1499" s="393" t="s">
        <v>15137</v>
      </c>
      <c r="D1499" s="394">
        <v>294.5</v>
      </c>
      <c r="E1499" s="397"/>
    </row>
    <row r="1500" spans="1:5" ht="18.2" customHeight="1">
      <c r="A1500" s="391">
        <v>41503</v>
      </c>
      <c r="B1500" s="396" t="s">
        <v>16449</v>
      </c>
      <c r="C1500" s="393" t="s">
        <v>15137</v>
      </c>
      <c r="D1500" s="394">
        <v>434.27</v>
      </c>
      <c r="E1500" s="397"/>
    </row>
    <row r="1501" spans="1:5" ht="18.2" customHeight="1">
      <c r="A1501" s="391">
        <v>41530</v>
      </c>
      <c r="B1501" s="396" t="s">
        <v>16450</v>
      </c>
      <c r="C1501" s="393" t="s">
        <v>15020</v>
      </c>
      <c r="D1501" s="394">
        <v>382.91</v>
      </c>
      <c r="E1501" s="397"/>
    </row>
    <row r="1502" spans="1:5" ht="9" customHeight="1">
      <c r="A1502" s="391">
        <v>41527</v>
      </c>
      <c r="B1502" s="392" t="s">
        <v>16451</v>
      </c>
      <c r="C1502" s="393" t="s">
        <v>15036</v>
      </c>
      <c r="D1502" s="398">
        <v>1857.74</v>
      </c>
      <c r="E1502" s="395"/>
    </row>
    <row r="1503" spans="1:5" ht="18.2" customHeight="1">
      <c r="A1503" s="391">
        <v>41529</v>
      </c>
      <c r="B1503" s="396" t="s">
        <v>16452</v>
      </c>
      <c r="C1503" s="393" t="s">
        <v>15036</v>
      </c>
      <c r="D1503" s="398">
        <v>22167.7</v>
      </c>
      <c r="E1503" s="397"/>
    </row>
    <row r="1504" spans="1:5" ht="9" customHeight="1">
      <c r="A1504" s="391">
        <v>41555</v>
      </c>
      <c r="B1504" s="392" t="s">
        <v>16453</v>
      </c>
      <c r="C1504" s="393" t="s">
        <v>15036</v>
      </c>
      <c r="D1504" s="398">
        <v>5607.34</v>
      </c>
      <c r="E1504" s="395"/>
    </row>
    <row r="1505" spans="1:6" ht="18.2" customHeight="1">
      <c r="A1505" s="391">
        <v>100883</v>
      </c>
      <c r="B1505" s="396" t="s">
        <v>16454</v>
      </c>
      <c r="C1505" s="393" t="s">
        <v>15137</v>
      </c>
      <c r="D1505" s="394">
        <v>171.2</v>
      </c>
      <c r="E1505" s="397"/>
    </row>
    <row r="1506" spans="1:6" ht="18.2" customHeight="1">
      <c r="A1506" s="391">
        <v>100882</v>
      </c>
      <c r="B1506" s="396" t="s">
        <v>16455</v>
      </c>
      <c r="C1506" s="393" t="s">
        <v>15137</v>
      </c>
      <c r="D1506" s="394">
        <v>140.91999999999999</v>
      </c>
      <c r="E1506" s="397"/>
    </row>
    <row r="1507" spans="1:6" ht="9" customHeight="1">
      <c r="A1507" s="1147" t="s">
        <v>16456</v>
      </c>
      <c r="B1507" s="1147"/>
      <c r="C1507" s="1147"/>
      <c r="D1507" s="1147"/>
      <c r="E1507" s="1147"/>
      <c r="F1507" s="1147"/>
    </row>
    <row r="1508" spans="1:6" ht="9" customHeight="1">
      <c r="A1508" s="388" t="s">
        <v>15014</v>
      </c>
      <c r="B1508" s="389" t="s">
        <v>15015</v>
      </c>
      <c r="C1508" s="388" t="s">
        <v>15016</v>
      </c>
      <c r="D1508" s="390" t="s">
        <v>15017</v>
      </c>
      <c r="E1508" s="389" t="s">
        <v>15018</v>
      </c>
    </row>
    <row r="1509" spans="1:6" ht="9" customHeight="1">
      <c r="A1509" s="391">
        <v>100390</v>
      </c>
      <c r="B1509" s="392" t="s">
        <v>16457</v>
      </c>
      <c r="C1509" s="393" t="s">
        <v>16458</v>
      </c>
      <c r="D1509" s="394">
        <v>0</v>
      </c>
      <c r="E1509" s="395"/>
    </row>
  </sheetData>
  <mergeCells count="49">
    <mergeCell ref="A154:F154"/>
    <mergeCell ref="A1:F1"/>
    <mergeCell ref="A2:F2"/>
    <mergeCell ref="A53:F53"/>
    <mergeCell ref="A58:F58"/>
    <mergeCell ref="A103:F103"/>
    <mergeCell ref="A706:F706"/>
    <mergeCell ref="A201:F201"/>
    <mergeCell ref="A212:F212"/>
    <mergeCell ref="A253:F253"/>
    <mergeCell ref="A313:F313"/>
    <mergeCell ref="A358:F358"/>
    <mergeCell ref="A398:F398"/>
    <mergeCell ref="A434:F434"/>
    <mergeCell ref="A493:F493"/>
    <mergeCell ref="A542:F542"/>
    <mergeCell ref="A600:F600"/>
    <mergeCell ref="A648:F648"/>
    <mergeCell ref="A947:F947"/>
    <mergeCell ref="A719:F719"/>
    <mergeCell ref="A732:F732"/>
    <mergeCell ref="A759:F759"/>
    <mergeCell ref="A791:F791"/>
    <mergeCell ref="A810:F810"/>
    <mergeCell ref="A815:F815"/>
    <mergeCell ref="A847:F847"/>
    <mergeCell ref="A851:F851"/>
    <mergeCell ref="A871:F871"/>
    <mergeCell ref="A925:F925"/>
    <mergeCell ref="A929:F929"/>
    <mergeCell ref="A1237:F1237"/>
    <mergeCell ref="A964:F964"/>
    <mergeCell ref="A971:F971"/>
    <mergeCell ref="A1018:F1018"/>
    <mergeCell ref="A1021:F1021"/>
    <mergeCell ref="A1025:F1025"/>
    <mergeCell ref="A1046:F1046"/>
    <mergeCell ref="A1064:F1064"/>
    <mergeCell ref="A1082:F1082"/>
    <mergeCell ref="A1113:F1113"/>
    <mergeCell ref="A1165:F1165"/>
    <mergeCell ref="A1201:F1201"/>
    <mergeCell ref="A1507:F1507"/>
    <mergeCell ref="A1281:F1281"/>
    <mergeCell ref="A1333:F1333"/>
    <mergeCell ref="A1382:F1382"/>
    <mergeCell ref="A1429:F1429"/>
    <mergeCell ref="A1471:F1471"/>
    <mergeCell ref="A1480:F1480"/>
  </mergeCells>
  <pageMargins left="0.7" right="0.7" top="0.75" bottom="0.75" header="0.3" footer="0.3"/>
  <pageSetup paperSize="9" scale="78" orientation="portrait" verticalDpi="200" r:id="rId1"/>
  <drawing r:id="rId2"/>
</worksheet>
</file>

<file path=xl/worksheets/sheet19.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xml><?xml version="1.0" encoding="utf-8"?>
<worksheet xmlns="http://schemas.openxmlformats.org/spreadsheetml/2006/main" xmlns:r="http://schemas.openxmlformats.org/officeDocument/2006/relationships">
  <dimension ref="A1:S90"/>
  <sheetViews>
    <sheetView showGridLines="0" view="pageBreakPreview" zoomScale="85" zoomScaleNormal="85" zoomScaleSheetLayoutView="85" workbookViewId="0">
      <selection activeCell="D8" sqref="D8"/>
    </sheetView>
  </sheetViews>
  <sheetFormatPr defaultRowHeight="12.7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13.42578125" style="350" bestFit="1" customWidth="1"/>
    <col min="8" max="8" width="14.42578125" style="351" bestFit="1" customWidth="1"/>
    <col min="9" max="9" width="9.140625" style="27"/>
    <col min="10" max="10" width="36.7109375" style="27" customWidth="1"/>
    <col min="11" max="12" width="14.42578125" style="27" bestFit="1" customWidth="1"/>
    <col min="13" max="13" width="12.28515625" style="27" bestFit="1" customWidth="1"/>
    <col min="14" max="235" width="9.140625" style="27"/>
    <col min="236" max="236" width="15.42578125" style="27" customWidth="1"/>
    <col min="237" max="237" width="58.140625" style="27" customWidth="1"/>
    <col min="238" max="238" width="8.28515625" style="27" customWidth="1"/>
    <col min="239" max="239" width="10.42578125" style="27" customWidth="1"/>
    <col min="240" max="240" width="14.7109375" style="27" bestFit="1" customWidth="1"/>
    <col min="241" max="241" width="18.85546875" style="27" bestFit="1" customWidth="1"/>
    <col min="242" max="242" width="16" style="27" bestFit="1" customWidth="1"/>
    <col min="243" max="243" width="14.42578125" style="27" customWidth="1"/>
    <col min="244" max="244" width="17" style="27" customWidth="1"/>
    <col min="245" max="262" width="15.7109375" style="27" customWidth="1"/>
    <col min="263" max="491" width="9.140625" style="27"/>
    <col min="492" max="492" width="15.42578125" style="27" customWidth="1"/>
    <col min="493" max="493" width="58.140625" style="27" customWidth="1"/>
    <col min="494" max="494" width="8.28515625" style="27" customWidth="1"/>
    <col min="495" max="495" width="10.42578125" style="27" customWidth="1"/>
    <col min="496" max="496" width="14.7109375" style="27" bestFit="1" customWidth="1"/>
    <col min="497" max="497" width="18.85546875" style="27" bestFit="1" customWidth="1"/>
    <col min="498" max="498" width="16" style="27" bestFit="1" customWidth="1"/>
    <col min="499" max="499" width="14.42578125" style="27" customWidth="1"/>
    <col min="500" max="500" width="17" style="27" customWidth="1"/>
    <col min="501" max="518" width="15.7109375" style="27" customWidth="1"/>
    <col min="519" max="747" width="9.140625" style="27"/>
    <col min="748" max="748" width="15.42578125" style="27" customWidth="1"/>
    <col min="749" max="749" width="58.140625" style="27" customWidth="1"/>
    <col min="750" max="750" width="8.28515625" style="27" customWidth="1"/>
    <col min="751" max="751" width="10.42578125" style="27" customWidth="1"/>
    <col min="752" max="752" width="14.7109375" style="27" bestFit="1" customWidth="1"/>
    <col min="753" max="753" width="18.85546875" style="27" bestFit="1" customWidth="1"/>
    <col min="754" max="754" width="16" style="27" bestFit="1" customWidth="1"/>
    <col min="755" max="755" width="14.42578125" style="27" customWidth="1"/>
    <col min="756" max="756" width="17" style="27" customWidth="1"/>
    <col min="757" max="774" width="15.7109375" style="27" customWidth="1"/>
    <col min="775" max="1003" width="9.140625" style="27"/>
    <col min="1004" max="1004" width="15.42578125" style="27" customWidth="1"/>
    <col min="1005" max="1005" width="58.140625" style="27" customWidth="1"/>
    <col min="1006" max="1006" width="8.28515625" style="27" customWidth="1"/>
    <col min="1007" max="1007" width="10.42578125" style="27" customWidth="1"/>
    <col min="1008" max="1008" width="14.7109375" style="27" bestFit="1" customWidth="1"/>
    <col min="1009" max="1009" width="18.85546875" style="27" bestFit="1" customWidth="1"/>
    <col min="1010" max="1010" width="16" style="27" bestFit="1" customWidth="1"/>
    <col min="1011" max="1011" width="14.42578125" style="27" customWidth="1"/>
    <col min="1012" max="1012" width="17" style="27" customWidth="1"/>
    <col min="1013" max="1030" width="15.7109375" style="27" customWidth="1"/>
    <col min="1031" max="1259" width="9.140625" style="27"/>
    <col min="1260" max="1260" width="15.42578125" style="27" customWidth="1"/>
    <col min="1261" max="1261" width="58.140625" style="27" customWidth="1"/>
    <col min="1262" max="1262" width="8.28515625" style="27" customWidth="1"/>
    <col min="1263" max="1263" width="10.42578125" style="27" customWidth="1"/>
    <col min="1264" max="1264" width="14.7109375" style="27" bestFit="1" customWidth="1"/>
    <col min="1265" max="1265" width="18.85546875" style="27" bestFit="1" customWidth="1"/>
    <col min="1266" max="1266" width="16" style="27" bestFit="1" customWidth="1"/>
    <col min="1267" max="1267" width="14.42578125" style="27" customWidth="1"/>
    <col min="1268" max="1268" width="17" style="27" customWidth="1"/>
    <col min="1269" max="1286" width="15.7109375" style="27" customWidth="1"/>
    <col min="1287" max="1515" width="9.140625" style="27"/>
    <col min="1516" max="1516" width="15.42578125" style="27" customWidth="1"/>
    <col min="1517" max="1517" width="58.140625" style="27" customWidth="1"/>
    <col min="1518" max="1518" width="8.28515625" style="27" customWidth="1"/>
    <col min="1519" max="1519" width="10.42578125" style="27" customWidth="1"/>
    <col min="1520" max="1520" width="14.7109375" style="27" bestFit="1" customWidth="1"/>
    <col min="1521" max="1521" width="18.85546875" style="27" bestFit="1" customWidth="1"/>
    <col min="1522" max="1522" width="16" style="27" bestFit="1" customWidth="1"/>
    <col min="1523" max="1523" width="14.42578125" style="27" customWidth="1"/>
    <col min="1524" max="1524" width="17" style="27" customWidth="1"/>
    <col min="1525" max="1542" width="15.7109375" style="27" customWidth="1"/>
    <col min="1543" max="1771" width="9.140625" style="27"/>
    <col min="1772" max="1772" width="15.42578125" style="27" customWidth="1"/>
    <col min="1773" max="1773" width="58.140625" style="27" customWidth="1"/>
    <col min="1774" max="1774" width="8.28515625" style="27" customWidth="1"/>
    <col min="1775" max="1775" width="10.42578125" style="27" customWidth="1"/>
    <col min="1776" max="1776" width="14.7109375" style="27" bestFit="1" customWidth="1"/>
    <col min="1777" max="1777" width="18.85546875" style="27" bestFit="1" customWidth="1"/>
    <col min="1778" max="1778" width="16" style="27" bestFit="1" customWidth="1"/>
    <col min="1779" max="1779" width="14.42578125" style="27" customWidth="1"/>
    <col min="1780" max="1780" width="17" style="27" customWidth="1"/>
    <col min="1781" max="1798" width="15.7109375" style="27" customWidth="1"/>
    <col min="1799" max="2027" width="9.140625" style="27"/>
    <col min="2028" max="2028" width="15.42578125" style="27" customWidth="1"/>
    <col min="2029" max="2029" width="58.140625" style="27" customWidth="1"/>
    <col min="2030" max="2030" width="8.28515625" style="27" customWidth="1"/>
    <col min="2031" max="2031" width="10.42578125" style="27" customWidth="1"/>
    <col min="2032" max="2032" width="14.7109375" style="27" bestFit="1" customWidth="1"/>
    <col min="2033" max="2033" width="18.85546875" style="27" bestFit="1" customWidth="1"/>
    <col min="2034" max="2034" width="16" style="27" bestFit="1" customWidth="1"/>
    <col min="2035" max="2035" width="14.42578125" style="27" customWidth="1"/>
    <col min="2036" max="2036" width="17" style="27" customWidth="1"/>
    <col min="2037" max="2054" width="15.7109375" style="27" customWidth="1"/>
    <col min="2055" max="2283" width="9.140625" style="27"/>
    <col min="2284" max="2284" width="15.42578125" style="27" customWidth="1"/>
    <col min="2285" max="2285" width="58.140625" style="27" customWidth="1"/>
    <col min="2286" max="2286" width="8.28515625" style="27" customWidth="1"/>
    <col min="2287" max="2287" width="10.42578125" style="27" customWidth="1"/>
    <col min="2288" max="2288" width="14.7109375" style="27" bestFit="1" customWidth="1"/>
    <col min="2289" max="2289" width="18.85546875" style="27" bestFit="1" customWidth="1"/>
    <col min="2290" max="2290" width="16" style="27" bestFit="1" customWidth="1"/>
    <col min="2291" max="2291" width="14.42578125" style="27" customWidth="1"/>
    <col min="2292" max="2292" width="17" style="27" customWidth="1"/>
    <col min="2293" max="2310" width="15.7109375" style="27" customWidth="1"/>
    <col min="2311" max="2539" width="9.140625" style="27"/>
    <col min="2540" max="2540" width="15.42578125" style="27" customWidth="1"/>
    <col min="2541" max="2541" width="58.140625" style="27" customWidth="1"/>
    <col min="2542" max="2542" width="8.28515625" style="27" customWidth="1"/>
    <col min="2543" max="2543" width="10.42578125" style="27" customWidth="1"/>
    <col min="2544" max="2544" width="14.7109375" style="27" bestFit="1" customWidth="1"/>
    <col min="2545" max="2545" width="18.85546875" style="27" bestFit="1" customWidth="1"/>
    <col min="2546" max="2546" width="16" style="27" bestFit="1" customWidth="1"/>
    <col min="2547" max="2547" width="14.42578125" style="27" customWidth="1"/>
    <col min="2548" max="2548" width="17" style="27" customWidth="1"/>
    <col min="2549" max="2566" width="15.7109375" style="27" customWidth="1"/>
    <col min="2567" max="2795" width="9.140625" style="27"/>
    <col min="2796" max="2796" width="15.42578125" style="27" customWidth="1"/>
    <col min="2797" max="2797" width="58.140625" style="27" customWidth="1"/>
    <col min="2798" max="2798" width="8.28515625" style="27" customWidth="1"/>
    <col min="2799" max="2799" width="10.42578125" style="27" customWidth="1"/>
    <col min="2800" max="2800" width="14.7109375" style="27" bestFit="1" customWidth="1"/>
    <col min="2801" max="2801" width="18.85546875" style="27" bestFit="1" customWidth="1"/>
    <col min="2802" max="2802" width="16" style="27" bestFit="1" customWidth="1"/>
    <col min="2803" max="2803" width="14.42578125" style="27" customWidth="1"/>
    <col min="2804" max="2804" width="17" style="27" customWidth="1"/>
    <col min="2805" max="2822" width="15.7109375" style="27" customWidth="1"/>
    <col min="2823" max="3051" width="9.140625" style="27"/>
    <col min="3052" max="3052" width="15.42578125" style="27" customWidth="1"/>
    <col min="3053" max="3053" width="58.140625" style="27" customWidth="1"/>
    <col min="3054" max="3054" width="8.28515625" style="27" customWidth="1"/>
    <col min="3055" max="3055" width="10.42578125" style="27" customWidth="1"/>
    <col min="3056" max="3056" width="14.7109375" style="27" bestFit="1" customWidth="1"/>
    <col min="3057" max="3057" width="18.85546875" style="27" bestFit="1" customWidth="1"/>
    <col min="3058" max="3058" width="16" style="27" bestFit="1" customWidth="1"/>
    <col min="3059" max="3059" width="14.42578125" style="27" customWidth="1"/>
    <col min="3060" max="3060" width="17" style="27" customWidth="1"/>
    <col min="3061" max="3078" width="15.7109375" style="27" customWidth="1"/>
    <col min="3079" max="3307" width="9.140625" style="27"/>
    <col min="3308" max="3308" width="15.42578125" style="27" customWidth="1"/>
    <col min="3309" max="3309" width="58.140625" style="27" customWidth="1"/>
    <col min="3310" max="3310" width="8.28515625" style="27" customWidth="1"/>
    <col min="3311" max="3311" width="10.42578125" style="27" customWidth="1"/>
    <col min="3312" max="3312" width="14.7109375" style="27" bestFit="1" customWidth="1"/>
    <col min="3313" max="3313" width="18.85546875" style="27" bestFit="1" customWidth="1"/>
    <col min="3314" max="3314" width="16" style="27" bestFit="1" customWidth="1"/>
    <col min="3315" max="3315" width="14.42578125" style="27" customWidth="1"/>
    <col min="3316" max="3316" width="17" style="27" customWidth="1"/>
    <col min="3317" max="3334" width="15.7109375" style="27" customWidth="1"/>
    <col min="3335" max="3563" width="9.140625" style="27"/>
    <col min="3564" max="3564" width="15.42578125" style="27" customWidth="1"/>
    <col min="3565" max="3565" width="58.140625" style="27" customWidth="1"/>
    <col min="3566" max="3566" width="8.28515625" style="27" customWidth="1"/>
    <col min="3567" max="3567" width="10.42578125" style="27" customWidth="1"/>
    <col min="3568" max="3568" width="14.7109375" style="27" bestFit="1" customWidth="1"/>
    <col min="3569" max="3569" width="18.85546875" style="27" bestFit="1" customWidth="1"/>
    <col min="3570" max="3570" width="16" style="27" bestFit="1" customWidth="1"/>
    <col min="3571" max="3571" width="14.42578125" style="27" customWidth="1"/>
    <col min="3572" max="3572" width="17" style="27" customWidth="1"/>
    <col min="3573" max="3590" width="15.7109375" style="27" customWidth="1"/>
    <col min="3591" max="3819" width="9.140625" style="27"/>
    <col min="3820" max="3820" width="15.42578125" style="27" customWidth="1"/>
    <col min="3821" max="3821" width="58.140625" style="27" customWidth="1"/>
    <col min="3822" max="3822" width="8.28515625" style="27" customWidth="1"/>
    <col min="3823" max="3823" width="10.42578125" style="27" customWidth="1"/>
    <col min="3824" max="3824" width="14.7109375" style="27" bestFit="1" customWidth="1"/>
    <col min="3825" max="3825" width="18.85546875" style="27" bestFit="1" customWidth="1"/>
    <col min="3826" max="3826" width="16" style="27" bestFit="1" customWidth="1"/>
    <col min="3827" max="3827" width="14.42578125" style="27" customWidth="1"/>
    <col min="3828" max="3828" width="17" style="27" customWidth="1"/>
    <col min="3829" max="3846" width="15.7109375" style="27" customWidth="1"/>
    <col min="3847" max="4075" width="9.140625" style="27"/>
    <col min="4076" max="4076" width="15.42578125" style="27" customWidth="1"/>
    <col min="4077" max="4077" width="58.140625" style="27" customWidth="1"/>
    <col min="4078" max="4078" width="8.28515625" style="27" customWidth="1"/>
    <col min="4079" max="4079" width="10.42578125" style="27" customWidth="1"/>
    <col min="4080" max="4080" width="14.7109375" style="27" bestFit="1" customWidth="1"/>
    <col min="4081" max="4081" width="18.85546875" style="27" bestFit="1" customWidth="1"/>
    <col min="4082" max="4082" width="16" style="27" bestFit="1" customWidth="1"/>
    <col min="4083" max="4083" width="14.42578125" style="27" customWidth="1"/>
    <col min="4084" max="4084" width="17" style="27" customWidth="1"/>
    <col min="4085" max="4102" width="15.7109375" style="27" customWidth="1"/>
    <col min="4103" max="4331" width="9.140625" style="27"/>
    <col min="4332" max="4332" width="15.42578125" style="27" customWidth="1"/>
    <col min="4333" max="4333" width="58.140625" style="27" customWidth="1"/>
    <col min="4334" max="4334" width="8.28515625" style="27" customWidth="1"/>
    <col min="4335" max="4335" width="10.42578125" style="27" customWidth="1"/>
    <col min="4336" max="4336" width="14.7109375" style="27" bestFit="1" customWidth="1"/>
    <col min="4337" max="4337" width="18.85546875" style="27" bestFit="1" customWidth="1"/>
    <col min="4338" max="4338" width="16" style="27" bestFit="1" customWidth="1"/>
    <col min="4339" max="4339" width="14.42578125" style="27" customWidth="1"/>
    <col min="4340" max="4340" width="17" style="27" customWidth="1"/>
    <col min="4341" max="4358" width="15.7109375" style="27" customWidth="1"/>
    <col min="4359" max="4587" width="9.140625" style="27"/>
    <col min="4588" max="4588" width="15.42578125" style="27" customWidth="1"/>
    <col min="4589" max="4589" width="58.140625" style="27" customWidth="1"/>
    <col min="4590" max="4590" width="8.28515625" style="27" customWidth="1"/>
    <col min="4591" max="4591" width="10.42578125" style="27" customWidth="1"/>
    <col min="4592" max="4592" width="14.7109375" style="27" bestFit="1" customWidth="1"/>
    <col min="4593" max="4593" width="18.85546875" style="27" bestFit="1" customWidth="1"/>
    <col min="4594" max="4594" width="16" style="27" bestFit="1" customWidth="1"/>
    <col min="4595" max="4595" width="14.42578125" style="27" customWidth="1"/>
    <col min="4596" max="4596" width="17" style="27" customWidth="1"/>
    <col min="4597" max="4614" width="15.7109375" style="27" customWidth="1"/>
    <col min="4615" max="4843" width="9.140625" style="27"/>
    <col min="4844" max="4844" width="15.42578125" style="27" customWidth="1"/>
    <col min="4845" max="4845" width="58.140625" style="27" customWidth="1"/>
    <col min="4846" max="4846" width="8.28515625" style="27" customWidth="1"/>
    <col min="4847" max="4847" width="10.42578125" style="27" customWidth="1"/>
    <col min="4848" max="4848" width="14.7109375" style="27" bestFit="1" customWidth="1"/>
    <col min="4849" max="4849" width="18.85546875" style="27" bestFit="1" customWidth="1"/>
    <col min="4850" max="4850" width="16" style="27" bestFit="1" customWidth="1"/>
    <col min="4851" max="4851" width="14.42578125" style="27" customWidth="1"/>
    <col min="4852" max="4852" width="17" style="27" customWidth="1"/>
    <col min="4853" max="4870" width="15.7109375" style="27" customWidth="1"/>
    <col min="4871" max="5099" width="9.140625" style="27"/>
    <col min="5100" max="5100" width="15.42578125" style="27" customWidth="1"/>
    <col min="5101" max="5101" width="58.140625" style="27" customWidth="1"/>
    <col min="5102" max="5102" width="8.28515625" style="27" customWidth="1"/>
    <col min="5103" max="5103" width="10.42578125" style="27" customWidth="1"/>
    <col min="5104" max="5104" width="14.7109375" style="27" bestFit="1" customWidth="1"/>
    <col min="5105" max="5105" width="18.85546875" style="27" bestFit="1" customWidth="1"/>
    <col min="5106" max="5106" width="16" style="27" bestFit="1" customWidth="1"/>
    <col min="5107" max="5107" width="14.42578125" style="27" customWidth="1"/>
    <col min="5108" max="5108" width="17" style="27" customWidth="1"/>
    <col min="5109" max="5126" width="15.7109375" style="27" customWidth="1"/>
    <col min="5127" max="5355" width="9.140625" style="27"/>
    <col min="5356" max="5356" width="15.42578125" style="27" customWidth="1"/>
    <col min="5357" max="5357" width="58.140625" style="27" customWidth="1"/>
    <col min="5358" max="5358" width="8.28515625" style="27" customWidth="1"/>
    <col min="5359" max="5359" width="10.42578125" style="27" customWidth="1"/>
    <col min="5360" max="5360" width="14.7109375" style="27" bestFit="1" customWidth="1"/>
    <col min="5361" max="5361" width="18.85546875" style="27" bestFit="1" customWidth="1"/>
    <col min="5362" max="5362" width="16" style="27" bestFit="1" customWidth="1"/>
    <col min="5363" max="5363" width="14.42578125" style="27" customWidth="1"/>
    <col min="5364" max="5364" width="17" style="27" customWidth="1"/>
    <col min="5365" max="5382" width="15.7109375" style="27" customWidth="1"/>
    <col min="5383" max="5611" width="9.140625" style="27"/>
    <col min="5612" max="5612" width="15.42578125" style="27" customWidth="1"/>
    <col min="5613" max="5613" width="58.140625" style="27" customWidth="1"/>
    <col min="5614" max="5614" width="8.28515625" style="27" customWidth="1"/>
    <col min="5615" max="5615" width="10.42578125" style="27" customWidth="1"/>
    <col min="5616" max="5616" width="14.7109375" style="27" bestFit="1" customWidth="1"/>
    <col min="5617" max="5617" width="18.85546875" style="27" bestFit="1" customWidth="1"/>
    <col min="5618" max="5618" width="16" style="27" bestFit="1" customWidth="1"/>
    <col min="5619" max="5619" width="14.42578125" style="27" customWidth="1"/>
    <col min="5620" max="5620" width="17" style="27" customWidth="1"/>
    <col min="5621" max="5638" width="15.7109375" style="27" customWidth="1"/>
    <col min="5639" max="5867" width="9.140625" style="27"/>
    <col min="5868" max="5868" width="15.42578125" style="27" customWidth="1"/>
    <col min="5869" max="5869" width="58.140625" style="27" customWidth="1"/>
    <col min="5870" max="5870" width="8.28515625" style="27" customWidth="1"/>
    <col min="5871" max="5871" width="10.42578125" style="27" customWidth="1"/>
    <col min="5872" max="5872" width="14.7109375" style="27" bestFit="1" customWidth="1"/>
    <col min="5873" max="5873" width="18.85546875" style="27" bestFit="1" customWidth="1"/>
    <col min="5874" max="5874" width="16" style="27" bestFit="1" customWidth="1"/>
    <col min="5875" max="5875" width="14.42578125" style="27" customWidth="1"/>
    <col min="5876" max="5876" width="17" style="27" customWidth="1"/>
    <col min="5877" max="5894" width="15.7109375" style="27" customWidth="1"/>
    <col min="5895" max="6123" width="9.140625" style="27"/>
    <col min="6124" max="6124" width="15.42578125" style="27" customWidth="1"/>
    <col min="6125" max="6125" width="58.140625" style="27" customWidth="1"/>
    <col min="6126" max="6126" width="8.28515625" style="27" customWidth="1"/>
    <col min="6127" max="6127" width="10.42578125" style="27" customWidth="1"/>
    <col min="6128" max="6128" width="14.7109375" style="27" bestFit="1" customWidth="1"/>
    <col min="6129" max="6129" width="18.85546875" style="27" bestFit="1" customWidth="1"/>
    <col min="6130" max="6130" width="16" style="27" bestFit="1" customWidth="1"/>
    <col min="6131" max="6131" width="14.42578125" style="27" customWidth="1"/>
    <col min="6132" max="6132" width="17" style="27" customWidth="1"/>
    <col min="6133" max="6150" width="15.7109375" style="27" customWidth="1"/>
    <col min="6151" max="6379" width="9.140625" style="27"/>
    <col min="6380" max="6380" width="15.42578125" style="27" customWidth="1"/>
    <col min="6381" max="6381" width="58.140625" style="27" customWidth="1"/>
    <col min="6382" max="6382" width="8.28515625" style="27" customWidth="1"/>
    <col min="6383" max="6383" width="10.42578125" style="27" customWidth="1"/>
    <col min="6384" max="6384" width="14.7109375" style="27" bestFit="1" customWidth="1"/>
    <col min="6385" max="6385" width="18.85546875" style="27" bestFit="1" customWidth="1"/>
    <col min="6386" max="6386" width="16" style="27" bestFit="1" customWidth="1"/>
    <col min="6387" max="6387" width="14.42578125" style="27" customWidth="1"/>
    <col min="6388" max="6388" width="17" style="27" customWidth="1"/>
    <col min="6389" max="6406" width="15.7109375" style="27" customWidth="1"/>
    <col min="6407" max="6635" width="9.140625" style="27"/>
    <col min="6636" max="6636" width="15.42578125" style="27" customWidth="1"/>
    <col min="6637" max="6637" width="58.140625" style="27" customWidth="1"/>
    <col min="6638" max="6638" width="8.28515625" style="27" customWidth="1"/>
    <col min="6639" max="6639" width="10.42578125" style="27" customWidth="1"/>
    <col min="6640" max="6640" width="14.7109375" style="27" bestFit="1" customWidth="1"/>
    <col min="6641" max="6641" width="18.85546875" style="27" bestFit="1" customWidth="1"/>
    <col min="6642" max="6642" width="16" style="27" bestFit="1" customWidth="1"/>
    <col min="6643" max="6643" width="14.42578125" style="27" customWidth="1"/>
    <col min="6644" max="6644" width="17" style="27" customWidth="1"/>
    <col min="6645" max="6662" width="15.7109375" style="27" customWidth="1"/>
    <col min="6663" max="6891" width="9.140625" style="27"/>
    <col min="6892" max="6892" width="15.42578125" style="27" customWidth="1"/>
    <col min="6893" max="6893" width="58.140625" style="27" customWidth="1"/>
    <col min="6894" max="6894" width="8.28515625" style="27" customWidth="1"/>
    <col min="6895" max="6895" width="10.42578125" style="27" customWidth="1"/>
    <col min="6896" max="6896" width="14.7109375" style="27" bestFit="1" customWidth="1"/>
    <col min="6897" max="6897" width="18.85546875" style="27" bestFit="1" customWidth="1"/>
    <col min="6898" max="6898" width="16" style="27" bestFit="1" customWidth="1"/>
    <col min="6899" max="6899" width="14.42578125" style="27" customWidth="1"/>
    <col min="6900" max="6900" width="17" style="27" customWidth="1"/>
    <col min="6901" max="6918" width="15.7109375" style="27" customWidth="1"/>
    <col min="6919" max="7147" width="9.140625" style="27"/>
    <col min="7148" max="7148" width="15.42578125" style="27" customWidth="1"/>
    <col min="7149" max="7149" width="58.140625" style="27" customWidth="1"/>
    <col min="7150" max="7150" width="8.28515625" style="27" customWidth="1"/>
    <col min="7151" max="7151" width="10.42578125" style="27" customWidth="1"/>
    <col min="7152" max="7152" width="14.7109375" style="27" bestFit="1" customWidth="1"/>
    <col min="7153" max="7153" width="18.85546875" style="27" bestFit="1" customWidth="1"/>
    <col min="7154" max="7154" width="16" style="27" bestFit="1" customWidth="1"/>
    <col min="7155" max="7155" width="14.42578125" style="27" customWidth="1"/>
    <col min="7156" max="7156" width="17" style="27" customWidth="1"/>
    <col min="7157" max="7174" width="15.7109375" style="27" customWidth="1"/>
    <col min="7175" max="7403" width="9.140625" style="27"/>
    <col min="7404" max="7404" width="15.42578125" style="27" customWidth="1"/>
    <col min="7405" max="7405" width="58.140625" style="27" customWidth="1"/>
    <col min="7406" max="7406" width="8.28515625" style="27" customWidth="1"/>
    <col min="7407" max="7407" width="10.42578125" style="27" customWidth="1"/>
    <col min="7408" max="7408" width="14.7109375" style="27" bestFit="1" customWidth="1"/>
    <col min="7409" max="7409" width="18.85546875" style="27" bestFit="1" customWidth="1"/>
    <col min="7410" max="7410" width="16" style="27" bestFit="1" customWidth="1"/>
    <col min="7411" max="7411" width="14.42578125" style="27" customWidth="1"/>
    <col min="7412" max="7412" width="17" style="27" customWidth="1"/>
    <col min="7413" max="7430" width="15.7109375" style="27" customWidth="1"/>
    <col min="7431" max="7659" width="9.140625" style="27"/>
    <col min="7660" max="7660" width="15.42578125" style="27" customWidth="1"/>
    <col min="7661" max="7661" width="58.140625" style="27" customWidth="1"/>
    <col min="7662" max="7662" width="8.28515625" style="27" customWidth="1"/>
    <col min="7663" max="7663" width="10.42578125" style="27" customWidth="1"/>
    <col min="7664" max="7664" width="14.7109375" style="27" bestFit="1" customWidth="1"/>
    <col min="7665" max="7665" width="18.85546875" style="27" bestFit="1" customWidth="1"/>
    <col min="7666" max="7666" width="16" style="27" bestFit="1" customWidth="1"/>
    <col min="7667" max="7667" width="14.42578125" style="27" customWidth="1"/>
    <col min="7668" max="7668" width="17" style="27" customWidth="1"/>
    <col min="7669" max="7686" width="15.7109375" style="27" customWidth="1"/>
    <col min="7687" max="7915" width="9.140625" style="27"/>
    <col min="7916" max="7916" width="15.42578125" style="27" customWidth="1"/>
    <col min="7917" max="7917" width="58.140625" style="27" customWidth="1"/>
    <col min="7918" max="7918" width="8.28515625" style="27" customWidth="1"/>
    <col min="7919" max="7919" width="10.42578125" style="27" customWidth="1"/>
    <col min="7920" max="7920" width="14.7109375" style="27" bestFit="1" customWidth="1"/>
    <col min="7921" max="7921" width="18.85546875" style="27" bestFit="1" customWidth="1"/>
    <col min="7922" max="7922" width="16" style="27" bestFit="1" customWidth="1"/>
    <col min="7923" max="7923" width="14.42578125" style="27" customWidth="1"/>
    <col min="7924" max="7924" width="17" style="27" customWidth="1"/>
    <col min="7925" max="7942" width="15.7109375" style="27" customWidth="1"/>
    <col min="7943" max="8171" width="9.140625" style="27"/>
    <col min="8172" max="8172" width="15.42578125" style="27" customWidth="1"/>
    <col min="8173" max="8173" width="58.140625" style="27" customWidth="1"/>
    <col min="8174" max="8174" width="8.28515625" style="27" customWidth="1"/>
    <col min="8175" max="8175" width="10.42578125" style="27" customWidth="1"/>
    <col min="8176" max="8176" width="14.7109375" style="27" bestFit="1" customWidth="1"/>
    <col min="8177" max="8177" width="18.85546875" style="27" bestFit="1" customWidth="1"/>
    <col min="8178" max="8178" width="16" style="27" bestFit="1" customWidth="1"/>
    <col min="8179" max="8179" width="14.42578125" style="27" customWidth="1"/>
    <col min="8180" max="8180" width="17" style="27" customWidth="1"/>
    <col min="8181" max="8198" width="15.7109375" style="27" customWidth="1"/>
    <col min="8199" max="8427" width="9.140625" style="27"/>
    <col min="8428" max="8428" width="15.42578125" style="27" customWidth="1"/>
    <col min="8429" max="8429" width="58.140625" style="27" customWidth="1"/>
    <col min="8430" max="8430" width="8.28515625" style="27" customWidth="1"/>
    <col min="8431" max="8431" width="10.42578125" style="27" customWidth="1"/>
    <col min="8432" max="8432" width="14.7109375" style="27" bestFit="1" customWidth="1"/>
    <col min="8433" max="8433" width="18.85546875" style="27" bestFit="1" customWidth="1"/>
    <col min="8434" max="8434" width="16" style="27" bestFit="1" customWidth="1"/>
    <col min="8435" max="8435" width="14.42578125" style="27" customWidth="1"/>
    <col min="8436" max="8436" width="17" style="27" customWidth="1"/>
    <col min="8437" max="8454" width="15.7109375" style="27" customWidth="1"/>
    <col min="8455" max="8683" width="9.140625" style="27"/>
    <col min="8684" max="8684" width="15.42578125" style="27" customWidth="1"/>
    <col min="8685" max="8685" width="58.140625" style="27" customWidth="1"/>
    <col min="8686" max="8686" width="8.28515625" style="27" customWidth="1"/>
    <col min="8687" max="8687" width="10.42578125" style="27" customWidth="1"/>
    <col min="8688" max="8688" width="14.7109375" style="27" bestFit="1" customWidth="1"/>
    <col min="8689" max="8689" width="18.85546875" style="27" bestFit="1" customWidth="1"/>
    <col min="8690" max="8690" width="16" style="27" bestFit="1" customWidth="1"/>
    <col min="8691" max="8691" width="14.42578125" style="27" customWidth="1"/>
    <col min="8692" max="8692" width="17" style="27" customWidth="1"/>
    <col min="8693" max="8710" width="15.7109375" style="27" customWidth="1"/>
    <col min="8711" max="8939" width="9.140625" style="27"/>
    <col min="8940" max="8940" width="15.42578125" style="27" customWidth="1"/>
    <col min="8941" max="8941" width="58.140625" style="27" customWidth="1"/>
    <col min="8942" max="8942" width="8.28515625" style="27" customWidth="1"/>
    <col min="8943" max="8943" width="10.42578125" style="27" customWidth="1"/>
    <col min="8944" max="8944" width="14.7109375" style="27" bestFit="1" customWidth="1"/>
    <col min="8945" max="8945" width="18.85546875" style="27" bestFit="1" customWidth="1"/>
    <col min="8946" max="8946" width="16" style="27" bestFit="1" customWidth="1"/>
    <col min="8947" max="8947" width="14.42578125" style="27" customWidth="1"/>
    <col min="8948" max="8948" width="17" style="27" customWidth="1"/>
    <col min="8949" max="8966" width="15.7109375" style="27" customWidth="1"/>
    <col min="8967" max="9195" width="9.140625" style="27"/>
    <col min="9196" max="9196" width="15.42578125" style="27" customWidth="1"/>
    <col min="9197" max="9197" width="58.140625" style="27" customWidth="1"/>
    <col min="9198" max="9198" width="8.28515625" style="27" customWidth="1"/>
    <col min="9199" max="9199" width="10.42578125" style="27" customWidth="1"/>
    <col min="9200" max="9200" width="14.7109375" style="27" bestFit="1" customWidth="1"/>
    <col min="9201" max="9201" width="18.85546875" style="27" bestFit="1" customWidth="1"/>
    <col min="9202" max="9202" width="16" style="27" bestFit="1" customWidth="1"/>
    <col min="9203" max="9203" width="14.42578125" style="27" customWidth="1"/>
    <col min="9204" max="9204" width="17" style="27" customWidth="1"/>
    <col min="9205" max="9222" width="15.7109375" style="27" customWidth="1"/>
    <col min="9223" max="9451" width="9.140625" style="27"/>
    <col min="9452" max="9452" width="15.42578125" style="27" customWidth="1"/>
    <col min="9453" max="9453" width="58.140625" style="27" customWidth="1"/>
    <col min="9454" max="9454" width="8.28515625" style="27" customWidth="1"/>
    <col min="9455" max="9455" width="10.42578125" style="27" customWidth="1"/>
    <col min="9456" max="9456" width="14.7109375" style="27" bestFit="1" customWidth="1"/>
    <col min="9457" max="9457" width="18.85546875" style="27" bestFit="1" customWidth="1"/>
    <col min="9458" max="9458" width="16" style="27" bestFit="1" customWidth="1"/>
    <col min="9459" max="9459" width="14.42578125" style="27" customWidth="1"/>
    <col min="9460" max="9460" width="17" style="27" customWidth="1"/>
    <col min="9461" max="9478" width="15.7109375" style="27" customWidth="1"/>
    <col min="9479" max="9707" width="9.140625" style="27"/>
    <col min="9708" max="9708" width="15.42578125" style="27" customWidth="1"/>
    <col min="9709" max="9709" width="58.140625" style="27" customWidth="1"/>
    <col min="9710" max="9710" width="8.28515625" style="27" customWidth="1"/>
    <col min="9711" max="9711" width="10.42578125" style="27" customWidth="1"/>
    <col min="9712" max="9712" width="14.7109375" style="27" bestFit="1" customWidth="1"/>
    <col min="9713" max="9713" width="18.85546875" style="27" bestFit="1" customWidth="1"/>
    <col min="9714" max="9714" width="16" style="27" bestFit="1" customWidth="1"/>
    <col min="9715" max="9715" width="14.42578125" style="27" customWidth="1"/>
    <col min="9716" max="9716" width="17" style="27" customWidth="1"/>
    <col min="9717" max="9734" width="15.7109375" style="27" customWidth="1"/>
    <col min="9735" max="9963" width="9.140625" style="27"/>
    <col min="9964" max="9964" width="15.42578125" style="27" customWidth="1"/>
    <col min="9965" max="9965" width="58.140625" style="27" customWidth="1"/>
    <col min="9966" max="9966" width="8.28515625" style="27" customWidth="1"/>
    <col min="9967" max="9967" width="10.42578125" style="27" customWidth="1"/>
    <col min="9968" max="9968" width="14.7109375" style="27" bestFit="1" customWidth="1"/>
    <col min="9969" max="9969" width="18.85546875" style="27" bestFit="1" customWidth="1"/>
    <col min="9970" max="9970" width="16" style="27" bestFit="1" customWidth="1"/>
    <col min="9971" max="9971" width="14.42578125" style="27" customWidth="1"/>
    <col min="9972" max="9972" width="17" style="27" customWidth="1"/>
    <col min="9973" max="9990" width="15.7109375" style="27" customWidth="1"/>
    <col min="9991" max="10219" width="9.140625" style="27"/>
    <col min="10220" max="10220" width="15.42578125" style="27" customWidth="1"/>
    <col min="10221" max="10221" width="58.140625" style="27" customWidth="1"/>
    <col min="10222" max="10222" width="8.28515625" style="27" customWidth="1"/>
    <col min="10223" max="10223" width="10.42578125" style="27" customWidth="1"/>
    <col min="10224" max="10224" width="14.7109375" style="27" bestFit="1" customWidth="1"/>
    <col min="10225" max="10225" width="18.85546875" style="27" bestFit="1" customWidth="1"/>
    <col min="10226" max="10226" width="16" style="27" bestFit="1" customWidth="1"/>
    <col min="10227" max="10227" width="14.42578125" style="27" customWidth="1"/>
    <col min="10228" max="10228" width="17" style="27" customWidth="1"/>
    <col min="10229" max="10246" width="15.7109375" style="27" customWidth="1"/>
    <col min="10247" max="10475" width="9.140625" style="27"/>
    <col min="10476" max="10476" width="15.42578125" style="27" customWidth="1"/>
    <col min="10477" max="10477" width="58.140625" style="27" customWidth="1"/>
    <col min="10478" max="10478" width="8.28515625" style="27" customWidth="1"/>
    <col min="10479" max="10479" width="10.42578125" style="27" customWidth="1"/>
    <col min="10480" max="10480" width="14.7109375" style="27" bestFit="1" customWidth="1"/>
    <col min="10481" max="10481" width="18.85546875" style="27" bestFit="1" customWidth="1"/>
    <col min="10482" max="10482" width="16" style="27" bestFit="1" customWidth="1"/>
    <col min="10483" max="10483" width="14.42578125" style="27" customWidth="1"/>
    <col min="10484" max="10484" width="17" style="27" customWidth="1"/>
    <col min="10485" max="10502" width="15.7109375" style="27" customWidth="1"/>
    <col min="10503" max="10731" width="9.140625" style="27"/>
    <col min="10732" max="10732" width="15.42578125" style="27" customWidth="1"/>
    <col min="10733" max="10733" width="58.140625" style="27" customWidth="1"/>
    <col min="10734" max="10734" width="8.28515625" style="27" customWidth="1"/>
    <col min="10735" max="10735" width="10.42578125" style="27" customWidth="1"/>
    <col min="10736" max="10736" width="14.7109375" style="27" bestFit="1" customWidth="1"/>
    <col min="10737" max="10737" width="18.85546875" style="27" bestFit="1" customWidth="1"/>
    <col min="10738" max="10738" width="16" style="27" bestFit="1" customWidth="1"/>
    <col min="10739" max="10739" width="14.42578125" style="27" customWidth="1"/>
    <col min="10740" max="10740" width="17" style="27" customWidth="1"/>
    <col min="10741" max="10758" width="15.7109375" style="27" customWidth="1"/>
    <col min="10759" max="10987" width="9.140625" style="27"/>
    <col min="10988" max="10988" width="15.42578125" style="27" customWidth="1"/>
    <col min="10989" max="10989" width="58.140625" style="27" customWidth="1"/>
    <col min="10990" max="10990" width="8.28515625" style="27" customWidth="1"/>
    <col min="10991" max="10991" width="10.42578125" style="27" customWidth="1"/>
    <col min="10992" max="10992" width="14.7109375" style="27" bestFit="1" customWidth="1"/>
    <col min="10993" max="10993" width="18.85546875" style="27" bestFit="1" customWidth="1"/>
    <col min="10994" max="10994" width="16" style="27" bestFit="1" customWidth="1"/>
    <col min="10995" max="10995" width="14.42578125" style="27" customWidth="1"/>
    <col min="10996" max="10996" width="17" style="27" customWidth="1"/>
    <col min="10997" max="11014" width="15.7109375" style="27" customWidth="1"/>
    <col min="11015" max="11243" width="9.140625" style="27"/>
    <col min="11244" max="11244" width="15.42578125" style="27" customWidth="1"/>
    <col min="11245" max="11245" width="58.140625" style="27" customWidth="1"/>
    <col min="11246" max="11246" width="8.28515625" style="27" customWidth="1"/>
    <col min="11247" max="11247" width="10.42578125" style="27" customWidth="1"/>
    <col min="11248" max="11248" width="14.7109375" style="27" bestFit="1" customWidth="1"/>
    <col min="11249" max="11249" width="18.85546875" style="27" bestFit="1" customWidth="1"/>
    <col min="11250" max="11250" width="16" style="27" bestFit="1" customWidth="1"/>
    <col min="11251" max="11251" width="14.42578125" style="27" customWidth="1"/>
    <col min="11252" max="11252" width="17" style="27" customWidth="1"/>
    <col min="11253" max="11270" width="15.7109375" style="27" customWidth="1"/>
    <col min="11271" max="11499" width="9.140625" style="27"/>
    <col min="11500" max="11500" width="15.42578125" style="27" customWidth="1"/>
    <col min="11501" max="11501" width="58.140625" style="27" customWidth="1"/>
    <col min="11502" max="11502" width="8.28515625" style="27" customWidth="1"/>
    <col min="11503" max="11503" width="10.42578125" style="27" customWidth="1"/>
    <col min="11504" max="11504" width="14.7109375" style="27" bestFit="1" customWidth="1"/>
    <col min="11505" max="11505" width="18.85546875" style="27" bestFit="1" customWidth="1"/>
    <col min="11506" max="11506" width="16" style="27" bestFit="1" customWidth="1"/>
    <col min="11507" max="11507" width="14.42578125" style="27" customWidth="1"/>
    <col min="11508" max="11508" width="17" style="27" customWidth="1"/>
    <col min="11509" max="11526" width="15.7109375" style="27" customWidth="1"/>
    <col min="11527" max="11755" width="9.140625" style="27"/>
    <col min="11756" max="11756" width="15.42578125" style="27" customWidth="1"/>
    <col min="11757" max="11757" width="58.140625" style="27" customWidth="1"/>
    <col min="11758" max="11758" width="8.28515625" style="27" customWidth="1"/>
    <col min="11759" max="11759" width="10.42578125" style="27" customWidth="1"/>
    <col min="11760" max="11760" width="14.7109375" style="27" bestFit="1" customWidth="1"/>
    <col min="11761" max="11761" width="18.85546875" style="27" bestFit="1" customWidth="1"/>
    <col min="11762" max="11762" width="16" style="27" bestFit="1" customWidth="1"/>
    <col min="11763" max="11763" width="14.42578125" style="27" customWidth="1"/>
    <col min="11764" max="11764" width="17" style="27" customWidth="1"/>
    <col min="11765" max="11782" width="15.7109375" style="27" customWidth="1"/>
    <col min="11783" max="12011" width="9.140625" style="27"/>
    <col min="12012" max="12012" width="15.42578125" style="27" customWidth="1"/>
    <col min="12013" max="12013" width="58.140625" style="27" customWidth="1"/>
    <col min="12014" max="12014" width="8.28515625" style="27" customWidth="1"/>
    <col min="12015" max="12015" width="10.42578125" style="27" customWidth="1"/>
    <col min="12016" max="12016" width="14.7109375" style="27" bestFit="1" customWidth="1"/>
    <col min="12017" max="12017" width="18.85546875" style="27" bestFit="1" customWidth="1"/>
    <col min="12018" max="12018" width="16" style="27" bestFit="1" customWidth="1"/>
    <col min="12019" max="12019" width="14.42578125" style="27" customWidth="1"/>
    <col min="12020" max="12020" width="17" style="27" customWidth="1"/>
    <col min="12021" max="12038" width="15.7109375" style="27" customWidth="1"/>
    <col min="12039" max="12267" width="9.140625" style="27"/>
    <col min="12268" max="12268" width="15.42578125" style="27" customWidth="1"/>
    <col min="12269" max="12269" width="58.140625" style="27" customWidth="1"/>
    <col min="12270" max="12270" width="8.28515625" style="27" customWidth="1"/>
    <col min="12271" max="12271" width="10.42578125" style="27" customWidth="1"/>
    <col min="12272" max="12272" width="14.7109375" style="27" bestFit="1" customWidth="1"/>
    <col min="12273" max="12273" width="18.85546875" style="27" bestFit="1" customWidth="1"/>
    <col min="12274" max="12274" width="16" style="27" bestFit="1" customWidth="1"/>
    <col min="12275" max="12275" width="14.42578125" style="27" customWidth="1"/>
    <col min="12276" max="12276" width="17" style="27" customWidth="1"/>
    <col min="12277" max="12294" width="15.7109375" style="27" customWidth="1"/>
    <col min="12295" max="12523" width="9.140625" style="27"/>
    <col min="12524" max="12524" width="15.42578125" style="27" customWidth="1"/>
    <col min="12525" max="12525" width="58.140625" style="27" customWidth="1"/>
    <col min="12526" max="12526" width="8.28515625" style="27" customWidth="1"/>
    <col min="12527" max="12527" width="10.42578125" style="27" customWidth="1"/>
    <col min="12528" max="12528" width="14.7109375" style="27" bestFit="1" customWidth="1"/>
    <col min="12529" max="12529" width="18.85546875" style="27" bestFit="1" customWidth="1"/>
    <col min="12530" max="12530" width="16" style="27" bestFit="1" customWidth="1"/>
    <col min="12531" max="12531" width="14.42578125" style="27" customWidth="1"/>
    <col min="12532" max="12532" width="17" style="27" customWidth="1"/>
    <col min="12533" max="12550" width="15.7109375" style="27" customWidth="1"/>
    <col min="12551" max="12779" width="9.140625" style="27"/>
    <col min="12780" max="12780" width="15.42578125" style="27" customWidth="1"/>
    <col min="12781" max="12781" width="58.140625" style="27" customWidth="1"/>
    <col min="12782" max="12782" width="8.28515625" style="27" customWidth="1"/>
    <col min="12783" max="12783" width="10.42578125" style="27" customWidth="1"/>
    <col min="12784" max="12784" width="14.7109375" style="27" bestFit="1" customWidth="1"/>
    <col min="12785" max="12785" width="18.85546875" style="27" bestFit="1" customWidth="1"/>
    <col min="12786" max="12786" width="16" style="27" bestFit="1" customWidth="1"/>
    <col min="12787" max="12787" width="14.42578125" style="27" customWidth="1"/>
    <col min="12788" max="12788" width="17" style="27" customWidth="1"/>
    <col min="12789" max="12806" width="15.7109375" style="27" customWidth="1"/>
    <col min="12807" max="13035" width="9.140625" style="27"/>
    <col min="13036" max="13036" width="15.42578125" style="27" customWidth="1"/>
    <col min="13037" max="13037" width="58.140625" style="27" customWidth="1"/>
    <col min="13038" max="13038" width="8.28515625" style="27" customWidth="1"/>
    <col min="13039" max="13039" width="10.42578125" style="27" customWidth="1"/>
    <col min="13040" max="13040" width="14.7109375" style="27" bestFit="1" customWidth="1"/>
    <col min="13041" max="13041" width="18.85546875" style="27" bestFit="1" customWidth="1"/>
    <col min="13042" max="13042" width="16" style="27" bestFit="1" customWidth="1"/>
    <col min="13043" max="13043" width="14.42578125" style="27" customWidth="1"/>
    <col min="13044" max="13044" width="17" style="27" customWidth="1"/>
    <col min="13045" max="13062" width="15.7109375" style="27" customWidth="1"/>
    <col min="13063" max="13291" width="9.140625" style="27"/>
    <col min="13292" max="13292" width="15.42578125" style="27" customWidth="1"/>
    <col min="13293" max="13293" width="58.140625" style="27" customWidth="1"/>
    <col min="13294" max="13294" width="8.28515625" style="27" customWidth="1"/>
    <col min="13295" max="13295" width="10.42578125" style="27" customWidth="1"/>
    <col min="13296" max="13296" width="14.7109375" style="27" bestFit="1" customWidth="1"/>
    <col min="13297" max="13297" width="18.85546875" style="27" bestFit="1" customWidth="1"/>
    <col min="13298" max="13298" width="16" style="27" bestFit="1" customWidth="1"/>
    <col min="13299" max="13299" width="14.42578125" style="27" customWidth="1"/>
    <col min="13300" max="13300" width="17" style="27" customWidth="1"/>
    <col min="13301" max="13318" width="15.7109375" style="27" customWidth="1"/>
    <col min="13319" max="13547" width="9.140625" style="27"/>
    <col min="13548" max="13548" width="15.42578125" style="27" customWidth="1"/>
    <col min="13549" max="13549" width="58.140625" style="27" customWidth="1"/>
    <col min="13550" max="13550" width="8.28515625" style="27" customWidth="1"/>
    <col min="13551" max="13551" width="10.42578125" style="27" customWidth="1"/>
    <col min="13552" max="13552" width="14.7109375" style="27" bestFit="1" customWidth="1"/>
    <col min="13553" max="13553" width="18.85546875" style="27" bestFit="1" customWidth="1"/>
    <col min="13554" max="13554" width="16" style="27" bestFit="1" customWidth="1"/>
    <col min="13555" max="13555" width="14.42578125" style="27" customWidth="1"/>
    <col min="13556" max="13556" width="17" style="27" customWidth="1"/>
    <col min="13557" max="13574" width="15.7109375" style="27" customWidth="1"/>
    <col min="13575" max="13803" width="9.140625" style="27"/>
    <col min="13804" max="13804" width="15.42578125" style="27" customWidth="1"/>
    <col min="13805" max="13805" width="58.140625" style="27" customWidth="1"/>
    <col min="13806" max="13806" width="8.28515625" style="27" customWidth="1"/>
    <col min="13807" max="13807" width="10.42578125" style="27" customWidth="1"/>
    <col min="13808" max="13808" width="14.7109375" style="27" bestFit="1" customWidth="1"/>
    <col min="13809" max="13809" width="18.85546875" style="27" bestFit="1" customWidth="1"/>
    <col min="13810" max="13810" width="16" style="27" bestFit="1" customWidth="1"/>
    <col min="13811" max="13811" width="14.42578125" style="27" customWidth="1"/>
    <col min="13812" max="13812" width="17" style="27" customWidth="1"/>
    <col min="13813" max="13830" width="15.7109375" style="27" customWidth="1"/>
    <col min="13831" max="14059" width="9.140625" style="27"/>
    <col min="14060" max="14060" width="15.42578125" style="27" customWidth="1"/>
    <col min="14061" max="14061" width="58.140625" style="27" customWidth="1"/>
    <col min="14062" max="14062" width="8.28515625" style="27" customWidth="1"/>
    <col min="14063" max="14063" width="10.42578125" style="27" customWidth="1"/>
    <col min="14064" max="14064" width="14.7109375" style="27" bestFit="1" customWidth="1"/>
    <col min="14065" max="14065" width="18.85546875" style="27" bestFit="1" customWidth="1"/>
    <col min="14066" max="14066" width="16" style="27" bestFit="1" customWidth="1"/>
    <col min="14067" max="14067" width="14.42578125" style="27" customWidth="1"/>
    <col min="14068" max="14068" width="17" style="27" customWidth="1"/>
    <col min="14069" max="14086" width="15.7109375" style="27" customWidth="1"/>
    <col min="14087" max="14315" width="9.140625" style="27"/>
    <col min="14316" max="14316" width="15.42578125" style="27" customWidth="1"/>
    <col min="14317" max="14317" width="58.140625" style="27" customWidth="1"/>
    <col min="14318" max="14318" width="8.28515625" style="27" customWidth="1"/>
    <col min="14319" max="14319" width="10.42578125" style="27" customWidth="1"/>
    <col min="14320" max="14320" width="14.7109375" style="27" bestFit="1" customWidth="1"/>
    <col min="14321" max="14321" width="18.85546875" style="27" bestFit="1" customWidth="1"/>
    <col min="14322" max="14322" width="16" style="27" bestFit="1" customWidth="1"/>
    <col min="14323" max="14323" width="14.42578125" style="27" customWidth="1"/>
    <col min="14324" max="14324" width="17" style="27" customWidth="1"/>
    <col min="14325" max="14342" width="15.7109375" style="27" customWidth="1"/>
    <col min="14343" max="14571" width="9.140625" style="27"/>
    <col min="14572" max="14572" width="15.42578125" style="27" customWidth="1"/>
    <col min="14573" max="14573" width="58.140625" style="27" customWidth="1"/>
    <col min="14574" max="14574" width="8.28515625" style="27" customWidth="1"/>
    <col min="14575" max="14575" width="10.42578125" style="27" customWidth="1"/>
    <col min="14576" max="14576" width="14.7109375" style="27" bestFit="1" customWidth="1"/>
    <col min="14577" max="14577" width="18.85546875" style="27" bestFit="1" customWidth="1"/>
    <col min="14578" max="14578" width="16" style="27" bestFit="1" customWidth="1"/>
    <col min="14579" max="14579" width="14.42578125" style="27" customWidth="1"/>
    <col min="14580" max="14580" width="17" style="27" customWidth="1"/>
    <col min="14581" max="14598" width="15.7109375" style="27" customWidth="1"/>
    <col min="14599" max="14827" width="9.140625" style="27"/>
    <col min="14828" max="14828" width="15.42578125" style="27" customWidth="1"/>
    <col min="14829" max="14829" width="58.140625" style="27" customWidth="1"/>
    <col min="14830" max="14830" width="8.28515625" style="27" customWidth="1"/>
    <col min="14831" max="14831" width="10.42578125" style="27" customWidth="1"/>
    <col min="14832" max="14832" width="14.7109375" style="27" bestFit="1" customWidth="1"/>
    <col min="14833" max="14833" width="18.85546875" style="27" bestFit="1" customWidth="1"/>
    <col min="14834" max="14834" width="16" style="27" bestFit="1" customWidth="1"/>
    <col min="14835" max="14835" width="14.42578125" style="27" customWidth="1"/>
    <col min="14836" max="14836" width="17" style="27" customWidth="1"/>
    <col min="14837" max="14854" width="15.7109375" style="27" customWidth="1"/>
    <col min="14855" max="15083" width="9.140625" style="27"/>
    <col min="15084" max="15084" width="15.42578125" style="27" customWidth="1"/>
    <col min="15085" max="15085" width="58.140625" style="27" customWidth="1"/>
    <col min="15086" max="15086" width="8.28515625" style="27" customWidth="1"/>
    <col min="15087" max="15087" width="10.42578125" style="27" customWidth="1"/>
    <col min="15088" max="15088" width="14.7109375" style="27" bestFit="1" customWidth="1"/>
    <col min="15089" max="15089" width="18.85546875" style="27" bestFit="1" customWidth="1"/>
    <col min="15090" max="15090" width="16" style="27" bestFit="1" customWidth="1"/>
    <col min="15091" max="15091" width="14.42578125" style="27" customWidth="1"/>
    <col min="15092" max="15092" width="17" style="27" customWidth="1"/>
    <col min="15093" max="15110" width="15.7109375" style="27" customWidth="1"/>
    <col min="15111" max="15339" width="9.140625" style="27"/>
    <col min="15340" max="15340" width="15.42578125" style="27" customWidth="1"/>
    <col min="15341" max="15341" width="58.140625" style="27" customWidth="1"/>
    <col min="15342" max="15342" width="8.28515625" style="27" customWidth="1"/>
    <col min="15343" max="15343" width="10.42578125" style="27" customWidth="1"/>
    <col min="15344" max="15344" width="14.7109375" style="27" bestFit="1" customWidth="1"/>
    <col min="15345" max="15345" width="18.85546875" style="27" bestFit="1" customWidth="1"/>
    <col min="15346" max="15346" width="16" style="27" bestFit="1" customWidth="1"/>
    <col min="15347" max="15347" width="14.42578125" style="27" customWidth="1"/>
    <col min="15348" max="15348" width="17" style="27" customWidth="1"/>
    <col min="15349" max="15366" width="15.7109375" style="27" customWidth="1"/>
    <col min="15367" max="15595" width="9.140625" style="27"/>
    <col min="15596" max="15596" width="15.42578125" style="27" customWidth="1"/>
    <col min="15597" max="15597" width="58.140625" style="27" customWidth="1"/>
    <col min="15598" max="15598" width="8.28515625" style="27" customWidth="1"/>
    <col min="15599" max="15599" width="10.42578125" style="27" customWidth="1"/>
    <col min="15600" max="15600" width="14.7109375" style="27" bestFit="1" customWidth="1"/>
    <col min="15601" max="15601" width="18.85546875" style="27" bestFit="1" customWidth="1"/>
    <col min="15602" max="15602" width="16" style="27" bestFit="1" customWidth="1"/>
    <col min="15603" max="15603" width="14.42578125" style="27" customWidth="1"/>
    <col min="15604" max="15604" width="17" style="27" customWidth="1"/>
    <col min="15605" max="15622" width="15.7109375" style="27" customWidth="1"/>
    <col min="15623" max="15851" width="9.140625" style="27"/>
    <col min="15852" max="15852" width="15.42578125" style="27" customWidth="1"/>
    <col min="15853" max="15853" width="58.140625" style="27" customWidth="1"/>
    <col min="15854" max="15854" width="8.28515625" style="27" customWidth="1"/>
    <col min="15855" max="15855" width="10.42578125" style="27" customWidth="1"/>
    <col min="15856" max="15856" width="14.7109375" style="27" bestFit="1" customWidth="1"/>
    <col min="15857" max="15857" width="18.85546875" style="27" bestFit="1" customWidth="1"/>
    <col min="15858" max="15858" width="16" style="27" bestFit="1" customWidth="1"/>
    <col min="15859" max="15859" width="14.42578125" style="27" customWidth="1"/>
    <col min="15860" max="15860" width="17" style="27" customWidth="1"/>
    <col min="15861" max="15878" width="15.7109375" style="27" customWidth="1"/>
    <col min="15879" max="16107" width="9.140625" style="27"/>
    <col min="16108" max="16108" width="15.42578125" style="27" customWidth="1"/>
    <col min="16109" max="16109" width="58.140625" style="27" customWidth="1"/>
    <col min="16110" max="16110" width="8.28515625" style="27" customWidth="1"/>
    <col min="16111" max="16111" width="10.42578125" style="27" customWidth="1"/>
    <col min="16112" max="16112" width="14.7109375" style="27" bestFit="1" customWidth="1"/>
    <col min="16113" max="16113" width="18.85546875" style="27" bestFit="1" customWidth="1"/>
    <col min="16114" max="16114" width="16" style="27" bestFit="1" customWidth="1"/>
    <col min="16115" max="16115" width="14.42578125" style="27" customWidth="1"/>
    <col min="16116" max="16116" width="17" style="27" customWidth="1"/>
    <col min="16117" max="16134" width="15.7109375" style="27" customWidth="1"/>
    <col min="16135" max="16384" width="9.140625" style="27"/>
  </cols>
  <sheetData>
    <row r="1" spans="1:19" ht="79.5" customHeight="1">
      <c r="A1" s="936" t="s">
        <v>13909</v>
      </c>
      <c r="B1" s="937"/>
      <c r="C1" s="937"/>
      <c r="D1" s="937"/>
      <c r="E1" s="937"/>
      <c r="F1" s="937"/>
      <c r="G1" s="937"/>
      <c r="H1" s="938"/>
      <c r="I1" s="32"/>
      <c r="J1" s="32"/>
      <c r="K1" s="32"/>
      <c r="L1" s="32"/>
      <c r="M1" s="32"/>
      <c r="N1" s="32"/>
      <c r="O1" s="32"/>
      <c r="P1" s="32"/>
      <c r="Q1" s="32"/>
      <c r="R1" s="32"/>
      <c r="S1" s="32"/>
    </row>
    <row r="2" spans="1:19" ht="16.5" customHeight="1">
      <c r="A2" s="765"/>
      <c r="B2" s="282"/>
      <c r="C2" s="948" t="s">
        <v>30859</v>
      </c>
      <c r="D2" s="948"/>
      <c r="E2" s="948"/>
      <c r="F2" s="948"/>
      <c r="G2" s="944" t="s">
        <v>25365</v>
      </c>
      <c r="H2" s="945"/>
      <c r="I2" s="32"/>
      <c r="J2" s="32"/>
      <c r="K2" s="32"/>
      <c r="L2" s="32"/>
      <c r="M2" s="32"/>
      <c r="N2" s="32"/>
      <c r="O2" s="32"/>
      <c r="P2" s="32"/>
      <c r="Q2" s="32"/>
      <c r="R2" s="32"/>
      <c r="S2" s="32"/>
    </row>
    <row r="3" spans="1:19" ht="54" customHeight="1">
      <c r="A3" s="765"/>
      <c r="B3" s="281"/>
      <c r="C3" s="949"/>
      <c r="D3" s="949"/>
      <c r="E3" s="949"/>
      <c r="F3" s="949"/>
      <c r="G3" s="946" t="s">
        <v>30860</v>
      </c>
      <c r="H3" s="947"/>
      <c r="I3" s="32"/>
      <c r="J3" s="32"/>
      <c r="K3" s="32"/>
      <c r="L3" s="32"/>
      <c r="M3" s="32"/>
      <c r="N3" s="32"/>
      <c r="O3" s="32"/>
      <c r="P3" s="32"/>
      <c r="Q3" s="32"/>
      <c r="R3" s="32"/>
      <c r="S3" s="32"/>
    </row>
    <row r="4" spans="1:19" customFormat="1" ht="24.75" customHeight="1">
      <c r="A4" s="939" t="s">
        <v>2351</v>
      </c>
      <c r="B4" s="940"/>
      <c r="C4" s="940"/>
      <c r="D4" s="940"/>
      <c r="E4" s="940"/>
      <c r="F4" s="940"/>
      <c r="G4" s="940"/>
      <c r="H4" s="941"/>
    </row>
    <row r="5" spans="1:19" s="327" customFormat="1" ht="45">
      <c r="A5" s="766" t="s">
        <v>1</v>
      </c>
      <c r="B5" s="323" t="s">
        <v>23</v>
      </c>
      <c r="C5" s="324" t="s">
        <v>24</v>
      </c>
      <c r="D5" s="324" t="s">
        <v>19</v>
      </c>
      <c r="E5" s="322" t="s">
        <v>20</v>
      </c>
      <c r="F5" s="325" t="s">
        <v>21</v>
      </c>
      <c r="G5" s="340" t="s">
        <v>3893</v>
      </c>
      <c r="H5" s="767" t="s">
        <v>22</v>
      </c>
      <c r="I5" s="326"/>
      <c r="J5" s="326"/>
      <c r="K5" s="326"/>
      <c r="L5" s="326"/>
      <c r="M5" s="326"/>
      <c r="N5" s="326"/>
      <c r="O5" s="326"/>
      <c r="P5" s="326"/>
      <c r="Q5" s="326"/>
      <c r="R5" s="326"/>
      <c r="S5" s="326"/>
    </row>
    <row r="6" spans="1:19" s="321" customFormat="1">
      <c r="A6" s="768" t="s">
        <v>6</v>
      </c>
      <c r="B6" s="315"/>
      <c r="C6" s="316"/>
      <c r="D6" s="622" t="s">
        <v>25</v>
      </c>
      <c r="E6" s="318"/>
      <c r="F6" s="319"/>
      <c r="G6" s="341"/>
      <c r="H6" s="769"/>
      <c r="I6" s="320"/>
      <c r="J6" s="320"/>
      <c r="K6" s="320"/>
      <c r="L6" s="320"/>
      <c r="M6" s="320"/>
      <c r="N6" s="320"/>
      <c r="O6" s="320"/>
      <c r="P6" s="320"/>
      <c r="Q6" s="320"/>
      <c r="R6" s="320"/>
      <c r="S6" s="320"/>
    </row>
    <row r="7" spans="1:19" s="321" customFormat="1">
      <c r="A7" s="770" t="s">
        <v>26</v>
      </c>
      <c r="B7" s="613"/>
      <c r="C7" s="614"/>
      <c r="D7" s="622" t="s">
        <v>25363</v>
      </c>
      <c r="E7" s="615"/>
      <c r="F7" s="616"/>
      <c r="G7" s="617"/>
      <c r="H7" s="771"/>
      <c r="I7" s="320"/>
      <c r="J7" s="320"/>
      <c r="K7" s="320"/>
      <c r="L7" s="320"/>
      <c r="M7" s="320"/>
      <c r="N7" s="320"/>
      <c r="O7" s="320"/>
      <c r="P7" s="320"/>
      <c r="Q7" s="320"/>
      <c r="R7" s="320"/>
      <c r="S7" s="320"/>
    </row>
    <row r="8" spans="1:19">
      <c r="A8" s="772" t="s">
        <v>27</v>
      </c>
      <c r="B8" s="173" t="s">
        <v>28</v>
      </c>
      <c r="C8" s="174" t="str">
        <f>'SINAPI-SERVIÇOS'!A289</f>
        <v>74209/1</v>
      </c>
      <c r="D8" s="308" t="str">
        <f>IF(B8="IOPES",VLOOKUP(C8,'LABOR-SERVIÇOS'!A:H,5,FALSE),IF(B8="SINAPI",VLOOKUP(C8,'SINAPI-SERVIÇOS'!A:D,2,FALSE),IF(LEFT(C8,3)="ARQ",VLOOKUP(VALUE(RIGHT(C8,3)),'ARQ-COMP'!B:J,4,FALSE),IF(LEFT(C8,3)="SCI",VLOOKUP(VALUE(RIGHT(C8,3)),'GAS-COMP'!#REF!,4,FALSE),IF(LEFT(C8,3)="SCE",VLOOKUP(VALUE(RIGHT(C8,3)),'SCE-COMP'!B:J,4,FALSE),IF(LEFT(C8,3)="EST",VLOOKUP(VALUE(RIGHT(C8,3)),'EST-COMP'!B:J,4,FALSE),IF(LEFT(C8,3)="HID",VLOOKUP(VALUE(RIGHT(C8,3)),'HID-COMP'!B:J,4,FALSE),IF(LEFT(C8,3)="INC",VLOOKUP(VALUE(RIGHT(C8,3)),'INC-COMP'!B:J,4,FALSE),IF(LEFT(C8,3)="ELE",VLOOKUP(VALUE(RIGHT(C8,3)),#REF!,4,FALSE),IF(LEFT(C8,3)="CAB",VLOOKUP(VALUE(RIGHT(C8,3)),#REF!,4,FALSE),IF(LEFT(C8,3)="SEG",VLOOKUP(VALUE(RIGHT(C8,3)),'SEG-COMP'!B:J,4,FALSE),IF(LEFT(C8,3)="CLI",VLOOKUP(VALUE(RIGHT(C8,3)),'CLI-COMP'!B:J,4,FALSE),IF(LEFT(C8,4)="IMPL",VLOOKUP(VALUE(RIGHT(C8,3)),'IMPL-COMP'!B:J,4,FALSE),IF(LEFT(C8,4)="SPDA",VLOOKUP(VALUE(RIGHT(C8,3)),'SPDA-COMP'!B:J,4,FALSE),IF(LEFT(C8,4)="SDAI",VLOOKUP(VALUE(RIGHT(C8,3)),'ADM-COMP'!B:J,4,FALSE),IF(LEFT(C8,5)="IMPER",VLOOKUP(VALUE(RIGHT(C8,3)),'IMPER-COMP'!B:J,4,FALSE),""))))))))))))))))</f>
        <v>PLACA DE OBRA EM CHAPA DE ACO GALVANIZADO</v>
      </c>
      <c r="E8" s="172" t="str">
        <f>IF(B8="IOPES",VLOOKUP(C8,'LABOR-SERVIÇOS'!A:H,6,FALSE),IF(B8="SINAPI",VLOOKUP(C8,'SINAPI-SERVIÇOS'!A:D,3,FALSE),IF(LEFT(C8,3)="ARQ",VLOOKUP(VALUE(RIGHT(C8,3)),'ARQ-COMP'!B:J,5,FALSE),IF(LEFT(C8,3)="SCI",VLOOKUP(VALUE(RIGHT(C8,3)),'GAS-COMP'!#REF!,5,FALSE),IF(LEFT(C8,3)="SCE",VLOOKUP(VALUE(RIGHT(C8,3)),'SCE-COMP'!B:J,5,FALSE),IF(LEFT(C8,3)="EST",VLOOKUP(VALUE(RIGHT(C8,3)),'EST-COMP'!B:J,5,FALSE),IF(LEFT(C8,3)="HID",VLOOKUP(VALUE(RIGHT(C8,3)),'HID-COMP'!B:J,5,FALSE),IF(LEFT(C8,3)="INC",VLOOKUP(VALUE(RIGHT(C8,3)),'INC-COMP'!B:J,5,FALSE),IF(LEFT(C8,3)="ELE",VLOOKUP(VALUE(RIGHT(C8,3)),#REF!,5,FALSE),IF(LEFT(C8,3)="CAB",VLOOKUP(VALUE(RIGHT(C8,3)),#REF!,5,FALSE),IF(LEFT(C8,3)="SEG",VLOOKUP(VALUE(RIGHT(C8,3)),'SEG-COMP'!B:J,5,FALSE),IF(LEFT(C8,3)="CLI",VLOOKUP(VALUE(RIGHT(C8,3)),'CLI-COMP'!B:J,5,FALSE),IF(LEFT(C8,4)="IMPL",VLOOKUP(VALUE(RIGHT(C8,3)),'IMPL-COMP'!B:J,5,FALSE),IF(LEFT(C8,4)="SPDA",VLOOKUP(VALUE(RIGHT(C8,3)),'SPDA-COMP'!B:J,5,FALSE),IF(LEFT(C8,4)="SDAI",VLOOKUP(VALUE(RIGHT(C8,3)),'ADM-COMP'!B:J,5,FALSE),IF(LEFT(C8,5)="IMPER",VLOOKUP(VALUE(RIGHT(C8,3)),'IMPER-COMP'!B:J,5,FALSE),""))))))))))))))))</f>
        <v>M2</v>
      </c>
      <c r="F8" s="289">
        <f>ROUND(VLOOKUP(A8,'MEM-LEVANT'!A:I,9,FALSE),2)</f>
        <v>6.4</v>
      </c>
      <c r="G8" s="342">
        <f>IF(B8="IOPES",VLOOKUP(C8,'LABOR-SERVIÇOS'!A:H,7,FALSE),IF(B8="SINAPI",VLOOKUP(C8,'SINAPI-SERVIÇOS'!A:H,8,FALSE),IF(LEFT(C8,3)="ARQ",VLOOKUP(VALUE(RIGHT(C8,3)),'ARQ-COMP'!B:J,9,FALSE),IF(LEFT(C8,3)="SCI",VLOOKUP(VALUE(RIGHT(C8,3)),'GAS-COMP'!#REF!,9,FALSE),IF(LEFT(C8,3)="SCE",VLOOKUP(VALUE(RIGHT(C8,3)),'SCE-COMP'!B:J,9,FALSE),IF(LEFT(C8,3)="EST",VLOOKUP(VALUE(RIGHT(C8,3)),'EST-COMP'!B:J,9,FALSE),IF(LEFT(C8,3)="HID",VLOOKUP(VALUE(RIGHT(C8,3)),'HID-COMP'!B:J,9,FALSE),IF(LEFT(C8,3)="INC",VLOOKUP(VALUE(RIGHT(C8,3)),'INC-COMP'!B:J,9,FALSE),IF(LEFT(C8,3)="ELE",VLOOKUP(VALUE(RIGHT(C8,3)),#REF!,9,FALSE),IF(LEFT(C8,3)="CAB",VLOOKUP(VALUE(RIGHT(C8,3)),#REF!,9,FALSE),IF(LEFT(C8,3)="SEG",VLOOKUP(VALUE(RIGHT(C8,3)),'SEG-COMP'!B:J,9,FALSE),IF(LEFT(C8,3)="CLI",VLOOKUP(VALUE(RIGHT(C8,3)),'CLI-COMP'!B:J,9,FALSE),IF(LEFT(C8,4)="IMPL",VLOOKUP(VALUE(RIGHT(C8,3)),'IMPL-COMP'!B:J,9,FALSE),IF(LEFT(C8,4)="SPDA",VLOOKUP(VALUE(RIGHT(C8,3)),'SPDA-COMP'!B:J,9,FALSE),IF(LEFT(C8,4)="SDAI",VLOOKUP(VALUE(RIGHT(C8,3)),'ADM-COMP'!B:J,9,FALSE),IF(LEFT(C8,5)="IMPER",VLOOKUP(VALUE(RIGHT(C8,3)),'IMPER-COMP'!B:J,9,FALSE),""))))))))))))))))</f>
        <v>344.25</v>
      </c>
      <c r="H8" s="773">
        <f t="shared" ref="H8:H14" si="0">ROUND(F8*G8,2)</f>
        <v>2203.1999999999998</v>
      </c>
      <c r="I8" s="641"/>
      <c r="J8" s="414"/>
      <c r="K8" s="32"/>
      <c r="L8" s="32"/>
      <c r="M8" s="32"/>
      <c r="N8" s="32"/>
      <c r="O8" s="32"/>
      <c r="P8" s="32"/>
      <c r="Q8" s="32"/>
      <c r="R8" s="32"/>
      <c r="S8" s="32"/>
    </row>
    <row r="9" spans="1:19" ht="76.5">
      <c r="A9" s="772" t="s">
        <v>29</v>
      </c>
      <c r="B9" s="173" t="s">
        <v>7531</v>
      </c>
      <c r="C9" s="174">
        <f>'LABOR-SERVIÇOS'!A80</f>
        <v>20343</v>
      </c>
      <c r="D9" s="308" t="str">
        <f>IF(B9="IOPES",VLOOKUP(C9,'LABOR-SERVIÇOS'!A:H,5,FALSE),IF(B9="SINAPI",VLOOKUP(C9,'SINAPI-SERVIÇOS'!A:D,2,FALSE),IF(LEFT(C9,3)="ARQ",VLOOKUP(VALUE(RIGHT(C9,3)),'ARQ-COMP'!B:J,4,FALSE),IF(LEFT(C9,3)="SCI",VLOOKUP(VALUE(RIGHT(C9,3)),'GAS-COMP'!#REF!,4,FALSE),IF(LEFT(C9,3)="SCE",VLOOKUP(VALUE(RIGHT(C9,3)),'SCE-COMP'!B:J,4,FALSE),IF(LEFT(C9,3)="EST",VLOOKUP(VALUE(RIGHT(C9,3)),'EST-COMP'!B:J,4,FALSE),IF(LEFT(C9,3)="HID",VLOOKUP(VALUE(RIGHT(C9,3)),'HID-COMP'!B:J,4,FALSE),IF(LEFT(C9,3)="INC",VLOOKUP(VALUE(RIGHT(C9,3)),'INC-COMP'!B:J,4,FALSE),IF(LEFT(C9,3)="ELE",VLOOKUP(VALUE(RIGHT(C9,3)),#REF!,4,FALSE),IF(LEFT(C9,3)="CAB",VLOOKUP(VALUE(RIGHT(C9,3)),#REF!,4,FALSE),IF(LEFT(C9,3)="SEG",VLOOKUP(VALUE(RIGHT(C9,3)),'SEG-COMP'!B:J,4,FALSE),IF(LEFT(C9,3)="CLI",VLOOKUP(VALUE(RIGHT(C9,3)),'CLI-COMP'!B:J,4,FALSE),IF(LEFT(C9,4)="IMPL",VLOOKUP(VALUE(RIGHT(C9,3)),'IMPL-COMP'!B:J,4,FALSE),IF(LEFT(C9,4)="SPDA",VLOOKUP(VALUE(RIGHT(C9,3)),'SPDA-COMP'!B:J,4,FALSE),IF(LEFT(C9,4)="SDAI",VLOOKUP(VALUE(RIGHT(C9,3)),'ADM-COMP'!B:J,4,FALSE),IF(LEFT(C9,5)="IMPER",VLOOKUP(VALUE(RIGHT(C9,3)),'IMPER-COMP'!B:J,4,FALSE),""))))))))))))))))</f>
        <v>ALUGUEL MENSAL CONTAINER PARA ESCRITÓRIO, SEM BANHEIRO, DIM. 6.00X2.40M, INCL. PORTA, 2 JANELAS, ABERT P/ AR COND., 2 PT ILUMINAÇÃO, 2 TOMADAS ELÉT. E 1 TOMADA TELEF. ISOLAMENTO TÉRMICO (TETO E PAREDES), PISO EM COMP. NAVAL, CERT. NR18, INCL. LAUDO DESCONTAMINAÇÃO.</v>
      </c>
      <c r="E9" s="172" t="str">
        <f>IF(B9="IOPES",VLOOKUP(C9,'LABOR-SERVIÇOS'!A:H,6,FALSE),IF(B9="SINAPI",VLOOKUP(C9,'SINAPI-SERVIÇOS'!A:D,3,FALSE),IF(LEFT(C9,3)="ARQ",VLOOKUP(VALUE(RIGHT(C9,3)),'ARQ-COMP'!B:J,5,FALSE),IF(LEFT(C9,3)="SCI",VLOOKUP(VALUE(RIGHT(C9,3)),'GAS-COMP'!#REF!,5,FALSE),IF(LEFT(C9,3)="SCE",VLOOKUP(VALUE(RIGHT(C9,3)),'SCE-COMP'!B:J,5,FALSE),IF(LEFT(C9,3)="EST",VLOOKUP(VALUE(RIGHT(C9,3)),'EST-COMP'!B:J,5,FALSE),IF(LEFT(C9,3)="HID",VLOOKUP(VALUE(RIGHT(C9,3)),'HID-COMP'!B:J,5,FALSE),IF(LEFT(C9,3)="INC",VLOOKUP(VALUE(RIGHT(C9,3)),'INC-COMP'!B:J,5,FALSE),IF(LEFT(C9,3)="ELE",VLOOKUP(VALUE(RIGHT(C9,3)),#REF!,5,FALSE),IF(LEFT(C9,3)="CAB",VLOOKUP(VALUE(RIGHT(C9,3)),#REF!,5,FALSE),IF(LEFT(C9,3)="SEG",VLOOKUP(VALUE(RIGHT(C9,3)),'SEG-COMP'!B:J,5,FALSE),IF(LEFT(C9,3)="CLI",VLOOKUP(VALUE(RIGHT(C9,3)),'CLI-COMP'!B:J,5,FALSE),IF(LEFT(C9,4)="IMPL",VLOOKUP(VALUE(RIGHT(C9,3)),'IMPL-COMP'!B:J,5,FALSE),IF(LEFT(C9,4)="SPDA",VLOOKUP(VALUE(RIGHT(C9,3)),'SPDA-COMP'!B:J,5,FALSE),IF(LEFT(C9,4)="SDAI",VLOOKUP(VALUE(RIGHT(C9,3)),'ADM-COMP'!B:J,5,FALSE),IF(LEFT(C9,5)="IMPER",VLOOKUP(VALUE(RIGHT(C9,3)),'IMPER-COMP'!B:J,5,FALSE),""))))))))))))))))</f>
        <v>MÊS</v>
      </c>
      <c r="F9" s="289">
        <f>ROUND(VLOOKUP(A9,'MEM-LEVANT'!A:I,9,FALSE),2)</f>
        <v>4</v>
      </c>
      <c r="G9" s="342">
        <f>IF(B9="IOPES",VLOOKUP(C9,'LABOR-SERVIÇOS'!A:H,7,FALSE),IF(B9="SINAPI",VLOOKUP(C9,'SINAPI-SERVIÇOS'!A:H,8,FALSE),IF(LEFT(C9,3)="ARQ",VLOOKUP(VALUE(RIGHT(C9,3)),'ARQ-COMP'!B:J,9,FALSE),IF(LEFT(C9,3)="SCI",VLOOKUP(VALUE(RIGHT(C9,3)),'GAS-COMP'!#REF!,9,FALSE),IF(LEFT(C9,3)="SCE",VLOOKUP(VALUE(RIGHT(C9,3)),'SCE-COMP'!B:J,9,FALSE),IF(LEFT(C9,3)="EST",VLOOKUP(VALUE(RIGHT(C9,3)),'EST-COMP'!B:J,9,FALSE),IF(LEFT(C9,3)="HID",VLOOKUP(VALUE(RIGHT(C9,3)),'HID-COMP'!B:J,9,FALSE),IF(LEFT(C9,3)="INC",VLOOKUP(VALUE(RIGHT(C9,3)),'INC-COMP'!B:J,9,FALSE),IF(LEFT(C9,3)="ELE",VLOOKUP(VALUE(RIGHT(C9,3)),#REF!,9,FALSE),IF(LEFT(C9,3)="CAB",VLOOKUP(VALUE(RIGHT(C9,3)),#REF!,9,FALSE),IF(LEFT(C9,3)="SEG",VLOOKUP(VALUE(RIGHT(C9,3)),'SEG-COMP'!B:J,9,FALSE),IF(LEFT(C9,3)="CLI",VLOOKUP(VALUE(RIGHT(C9,3)),'CLI-COMP'!B:J,9,FALSE),IF(LEFT(C9,4)="IMPL",VLOOKUP(VALUE(RIGHT(C9,3)),'IMPL-COMP'!B:J,9,FALSE),IF(LEFT(C9,4)="SPDA",VLOOKUP(VALUE(RIGHT(C9,3)),'SPDA-COMP'!B:J,9,FALSE),IF(LEFT(C9,4)="SDAI",VLOOKUP(VALUE(RIGHT(C9,3)),'ADM-COMP'!B:J,9,FALSE),IF(LEFT(C9,5)="IMPER",VLOOKUP(VALUE(RIGHT(C9,3)),'IMPER-COMP'!B:J,9,FALSE),""))))))))))))))))</f>
        <v>667.42</v>
      </c>
      <c r="H9" s="773">
        <f t="shared" ref="H9:H10" si="1">ROUND(F9*G9,2)</f>
        <v>2669.68</v>
      </c>
      <c r="I9" s="641"/>
      <c r="J9" s="414"/>
      <c r="K9" s="32"/>
      <c r="L9" s="32"/>
      <c r="M9" s="32"/>
      <c r="N9" s="32"/>
      <c r="O9" s="32"/>
      <c r="P9" s="32"/>
      <c r="Q9" s="32"/>
      <c r="R9" s="32"/>
      <c r="S9" s="32"/>
    </row>
    <row r="10" spans="1:19" ht="63.75">
      <c r="A10" s="772" t="s">
        <v>31</v>
      </c>
      <c r="B10" s="173" t="s">
        <v>7531</v>
      </c>
      <c r="C10" s="174">
        <f>'LABOR-SERVIÇOS'!A87</f>
        <v>20353</v>
      </c>
      <c r="D10" s="385" t="str">
        <f>IF(B10="IOPES",VLOOKUP(C10,'LABOR-SERVIÇOS'!A:H,5,FALSE),IF(B10="SINAPI",VLOOKUP(C10,'SINAPI-SERVIÇOS'!A:D,2,FALSE),IF(LEFT(C10,3)="ARQ",VLOOKUP(VALUE(RIGHT(C10,3)),'ARQ-COMP'!B:J,4,FALSE),IF(LEFT(C10,3)="SCI",VLOOKUP(VALUE(RIGHT(C10,3)),'GAS-COMP'!#REF!,4,FALSE),IF(LEFT(C10,3)="SCE",VLOOKUP(VALUE(RIGHT(C10,3)),'SCE-COMP'!B:J,4,FALSE),IF(LEFT(C10,3)="EST",VLOOKUP(VALUE(RIGHT(C10,3)),'EST-COMP'!B:J,4,FALSE),IF(LEFT(C10,3)="HID",VLOOKUP(VALUE(RIGHT(C10,3)),'HID-COMP'!B:J,4,FALSE),IF(LEFT(C10,3)="INC",VLOOKUP(VALUE(RIGHT(C10,3)),'INC-COMP'!B:J,4,FALSE),IF(LEFT(C10,3)="ELE",VLOOKUP(VALUE(RIGHT(C10,3)),#REF!,4,FALSE),IF(LEFT(C10,3)="CAB",VLOOKUP(VALUE(RIGHT(C10,3)),#REF!,4,FALSE),IF(LEFT(C10,3)="SEG",VLOOKUP(VALUE(RIGHT(C10,3)),'SEG-COMP'!B:J,4,FALSE),IF(LEFT(C10,3)="CLI",VLOOKUP(VALUE(RIGHT(C10,3)),'CLI-COMP'!B:J,4,FALSE),IF(LEFT(C10,4)="IMPL",VLOOKUP(VALUE(RIGHT(C10,3)),'IMPL-COMP'!B:J,4,FALSE),IF(LEFT(C10,4)="SPDA",VLOOKUP(VALUE(RIGHT(C10,3)),'SPDA-COMP'!B:J,4,FALSE),IF(LEFT(C10,4)="SDAI",VLOOKUP(VALUE(RIGHT(C10,3)),'ADM-COMP'!B:J,4,FALSE),IF(LEFT(C10,5)="IMPER",VLOOKUP(VALUE(RIGHT(C10,3)),'IMPER-COMP'!B:J,4,FALSE),""))))))))))))))))</f>
        <v>ALUGUEL MENSAL CONTAINER PARA REFEITORIO, INCL. PORTA, 2 JANELAS, ABERT P/ AR COND., 2 PT ILUMINAÇÃO, 2 TOMADAS ELÉT. E 1 TOMADA TELEF. ISOLAMENTO TÉRMICO (PAREDES E TETO), PISO EM COMP. NAVAL PINTADO, CERT. NR18, INCL. LAUDO DESCONTAMINAÇÃO.</v>
      </c>
      <c r="E10" s="172" t="str">
        <f>IF(B10="IOPES",VLOOKUP(C10,'LABOR-SERVIÇOS'!A:H,6,FALSE),IF(B10="SINAPI",VLOOKUP(C10,'SINAPI-SERVIÇOS'!A:D,3,FALSE),IF(LEFT(C10,3)="ARQ",VLOOKUP(VALUE(RIGHT(C10,3)),'ARQ-COMP'!B:J,5,FALSE),IF(LEFT(C10,3)="SCI",VLOOKUP(VALUE(RIGHT(C10,3)),'GAS-COMP'!#REF!,5,FALSE),IF(LEFT(C10,3)="SCE",VLOOKUP(VALUE(RIGHT(C10,3)),'SCE-COMP'!B:J,5,FALSE),IF(LEFT(C10,3)="EST",VLOOKUP(VALUE(RIGHT(C10,3)),'EST-COMP'!B:J,5,FALSE),IF(LEFT(C10,3)="HID",VLOOKUP(VALUE(RIGHT(C10,3)),'HID-COMP'!B:J,5,FALSE),IF(LEFT(C10,3)="INC",VLOOKUP(VALUE(RIGHT(C10,3)),'INC-COMP'!B:J,5,FALSE),IF(LEFT(C10,3)="ELE",VLOOKUP(VALUE(RIGHT(C10,3)),#REF!,5,FALSE),IF(LEFT(C10,3)="CAB",VLOOKUP(VALUE(RIGHT(C10,3)),#REF!,5,FALSE),IF(LEFT(C10,3)="SEG",VLOOKUP(VALUE(RIGHT(C10,3)),'SEG-COMP'!B:J,5,FALSE),IF(LEFT(C10,3)="CLI",VLOOKUP(VALUE(RIGHT(C10,3)),'CLI-COMP'!B:J,5,FALSE),IF(LEFT(C10,4)="IMPL",VLOOKUP(VALUE(RIGHT(C10,3)),'IMPL-COMP'!B:J,5,FALSE),IF(LEFT(C10,4)="SPDA",VLOOKUP(VALUE(RIGHT(C10,3)),'SPDA-COMP'!B:J,5,FALSE),IF(LEFT(C10,4)="SDAI",VLOOKUP(VALUE(RIGHT(C10,3)),'ADM-COMP'!B:J,5,FALSE),IF(LEFT(C10,5)="IMPER",VLOOKUP(VALUE(RIGHT(C10,3)),'IMPER-COMP'!B:J,5,FALSE),""))))))))))))))))</f>
        <v>MS</v>
      </c>
      <c r="F10" s="289">
        <f>ROUND(VLOOKUP(A10,'MEM-LEVANT'!A:I,9,FALSE),2)</f>
        <v>4</v>
      </c>
      <c r="G10" s="342">
        <f>IF(B10="IOPES",VLOOKUP(C10,'LABOR-SERVIÇOS'!A:H,7,FALSE),IF(B10="SINAPI",VLOOKUP(C10,'SINAPI-SERVIÇOS'!A:H,8,FALSE),IF(LEFT(C10,3)="ARQ",VLOOKUP(VALUE(RIGHT(C10,3)),'ARQ-COMP'!B:J,9,FALSE),IF(LEFT(C10,3)="SCI",VLOOKUP(VALUE(RIGHT(C10,3)),'GAS-COMP'!#REF!,9,FALSE),IF(LEFT(C10,3)="SCE",VLOOKUP(VALUE(RIGHT(C10,3)),'SCE-COMP'!B:J,9,FALSE),IF(LEFT(C10,3)="EST",VLOOKUP(VALUE(RIGHT(C10,3)),'EST-COMP'!B:J,9,FALSE),IF(LEFT(C10,3)="HID",VLOOKUP(VALUE(RIGHT(C10,3)),'HID-COMP'!B:J,9,FALSE),IF(LEFT(C10,3)="INC",VLOOKUP(VALUE(RIGHT(C10,3)),'INC-COMP'!B:J,9,FALSE),IF(LEFT(C10,3)="ELE",VLOOKUP(VALUE(RIGHT(C10,3)),#REF!,9,FALSE),IF(LEFT(C10,3)="CAB",VLOOKUP(VALUE(RIGHT(C10,3)),#REF!,9,FALSE),IF(LEFT(C10,3)="SEG",VLOOKUP(VALUE(RIGHT(C10,3)),'SEG-COMP'!B:J,9,FALSE),IF(LEFT(C10,3)="CLI",VLOOKUP(VALUE(RIGHT(C10,3)),'CLI-COMP'!B:J,9,FALSE),IF(LEFT(C10,4)="IMPL",VLOOKUP(VALUE(RIGHT(C10,3)),'IMPL-COMP'!B:J,9,FALSE),IF(LEFT(C10,4)="SPDA",VLOOKUP(VALUE(RIGHT(C10,3)),'SPDA-COMP'!B:J,9,FALSE),IF(LEFT(C10,4)="SDAI",VLOOKUP(VALUE(RIGHT(C10,3)),'ADM-COMP'!B:J,9,FALSE),IF(LEFT(C10,5)="IMPER",VLOOKUP(VALUE(RIGHT(C10,3)),'IMPER-COMP'!B:J,9,FALSE),""))))))))))))))))</f>
        <v>808.38</v>
      </c>
      <c r="H10" s="773">
        <f t="shared" si="1"/>
        <v>3233.52</v>
      </c>
      <c r="I10" s="641"/>
      <c r="J10" s="414"/>
      <c r="K10" s="32"/>
      <c r="L10" s="32"/>
      <c r="M10" s="32"/>
      <c r="N10" s="32"/>
      <c r="O10" s="32"/>
      <c r="P10" s="32"/>
      <c r="Q10" s="32"/>
      <c r="R10" s="32"/>
      <c r="S10" s="32"/>
    </row>
    <row r="11" spans="1:19" ht="63.75">
      <c r="A11" s="772" t="s">
        <v>32</v>
      </c>
      <c r="B11" s="173" t="s">
        <v>7531</v>
      </c>
      <c r="C11" s="174">
        <f>'LABOR-SERVIÇOS'!A89</f>
        <v>20355</v>
      </c>
      <c r="D11" s="385" t="str">
        <f>IF(B11="IOPES",VLOOKUP(C11,'LABOR-SERVIÇOS'!A:H,5,FALSE),IF(B11="SINAPI",VLOOKUP(C11,'SINAPI-SERVIÇOS'!A:D,2,FALSE),IF(LEFT(C11,3)="ARQ",VLOOKUP(VALUE(RIGHT(C11,3)),'ARQ-COMP'!B:J,4,FALSE),IF(LEFT(C11,3)="SCI",VLOOKUP(VALUE(RIGHT(C11,3)),'GAS-COMP'!#REF!,4,FALSE),IF(LEFT(C11,3)="SCE",VLOOKUP(VALUE(RIGHT(C11,3)),'SCE-COMP'!B:J,4,FALSE),IF(LEFT(C11,3)="EST",VLOOKUP(VALUE(RIGHT(C11,3)),'EST-COMP'!B:J,4,FALSE),IF(LEFT(C11,3)="HID",VLOOKUP(VALUE(RIGHT(C11,3)),'HID-COMP'!B:J,4,FALSE),IF(LEFT(C11,3)="INC",VLOOKUP(VALUE(RIGHT(C11,3)),'INC-COMP'!B:J,4,FALSE),IF(LEFT(C11,3)="ELE",VLOOKUP(VALUE(RIGHT(C11,3)),#REF!,4,FALSE),IF(LEFT(C11,3)="CAB",VLOOKUP(VALUE(RIGHT(C11,3)),#REF!,4,FALSE),IF(LEFT(C11,3)="SEG",VLOOKUP(VALUE(RIGHT(C11,3)),'SEG-COMP'!B:J,4,FALSE),IF(LEFT(C11,3)="CLI",VLOOKUP(VALUE(RIGHT(C11,3)),'CLI-COMP'!B:J,4,FALSE),IF(LEFT(C11,4)="IMPL",VLOOKUP(VALUE(RIGHT(C11,3)),'IMPL-COMP'!B:J,4,FALSE),IF(LEFT(C11,4)="SPDA",VLOOKUP(VALUE(RIGHT(C11,3)),'SPDA-COMP'!B:J,4,FALSE),IF(LEFT(C11,4)="SDAI",VLOOKUP(VALUE(RIGHT(C11,3)),'ADM-COMP'!B:J,4,FALSE),IF(LEFT(C11,5)="IMPER",VLOOKUP(VALUE(RIGHT(C11,3)),'IMPER-COMP'!B:J,4,FALSE),""))))))))))))))))</f>
        <v>ALUGUEL MENSAL CONTAINER SANITÁRIO, INCL PORTA, BÁSC, 2 PTOS LUZ, 1 PTO ATERRAM., 3VASOS, 3LAVATÓRIOS, CALHA MICTÓRIO, 6 CHUVEIROS (1 ELETRICO), TORN.,REGISTROS, PISO COMP. NAVAL PINTADO, CERT NR18 E LAUDO DESCONTAMINAÇÃO</v>
      </c>
      <c r="E11" s="172" t="str">
        <f>IF(B11="IOPES",VLOOKUP(C11,'LABOR-SERVIÇOS'!A:H,6,FALSE),IF(B11="SINAPI",VLOOKUP(C11,'SINAPI-SERVIÇOS'!A:D,3,FALSE),IF(LEFT(C11,3)="ARQ",VLOOKUP(VALUE(RIGHT(C11,3)),'ARQ-COMP'!B:J,5,FALSE),IF(LEFT(C11,3)="SCI",VLOOKUP(VALUE(RIGHT(C11,3)),'GAS-COMP'!#REF!,5,FALSE),IF(LEFT(C11,3)="SCE",VLOOKUP(VALUE(RIGHT(C11,3)),'SCE-COMP'!B:J,5,FALSE),IF(LEFT(C11,3)="EST",VLOOKUP(VALUE(RIGHT(C11,3)),'EST-COMP'!B:J,5,FALSE),IF(LEFT(C11,3)="HID",VLOOKUP(VALUE(RIGHT(C11,3)),'HID-COMP'!B:J,5,FALSE),IF(LEFT(C11,3)="INC",VLOOKUP(VALUE(RIGHT(C11,3)),'INC-COMP'!B:J,5,FALSE),IF(LEFT(C11,3)="ELE",VLOOKUP(VALUE(RIGHT(C11,3)),#REF!,5,FALSE),IF(LEFT(C11,3)="CAB",VLOOKUP(VALUE(RIGHT(C11,3)),#REF!,5,FALSE),IF(LEFT(C11,3)="SEG",VLOOKUP(VALUE(RIGHT(C11,3)),'SEG-COMP'!B:J,5,FALSE),IF(LEFT(C11,3)="CLI",VLOOKUP(VALUE(RIGHT(C11,3)),'CLI-COMP'!B:J,5,FALSE),IF(LEFT(C11,4)="IMPL",VLOOKUP(VALUE(RIGHT(C11,3)),'IMPL-COMP'!B:J,5,FALSE),IF(LEFT(C11,4)="SPDA",VLOOKUP(VALUE(RIGHT(C11,3)),'SPDA-COMP'!B:J,5,FALSE),IF(LEFT(C11,4)="SDAI",VLOOKUP(VALUE(RIGHT(C11,3)),'ADM-COMP'!B:J,5,FALSE),IF(LEFT(C11,5)="IMPER",VLOOKUP(VALUE(RIGHT(C11,3)),'IMPER-COMP'!B:J,5,FALSE),""))))))))))))))))</f>
        <v>MS</v>
      </c>
      <c r="F11" s="289">
        <f>ROUND(VLOOKUP(A11,'MEM-LEVANT'!A:I,9,FALSE),2)</f>
        <v>4</v>
      </c>
      <c r="G11" s="342">
        <f>IF(B11="IOPES",VLOOKUP(C11,'LABOR-SERVIÇOS'!A:H,7,FALSE),IF(B11="SINAPI",VLOOKUP(C11,'SINAPI-SERVIÇOS'!A:H,8,FALSE),IF(LEFT(C11,3)="ARQ",VLOOKUP(VALUE(RIGHT(C11,3)),'ARQ-COMP'!B:J,9,FALSE),IF(LEFT(C11,3)="SCI",VLOOKUP(VALUE(RIGHT(C11,3)),'GAS-COMP'!#REF!,9,FALSE),IF(LEFT(C11,3)="SCE",VLOOKUP(VALUE(RIGHT(C11,3)),'SCE-COMP'!B:J,9,FALSE),IF(LEFT(C11,3)="EST",VLOOKUP(VALUE(RIGHT(C11,3)),'EST-COMP'!B:J,9,FALSE),IF(LEFT(C11,3)="HID",VLOOKUP(VALUE(RIGHT(C11,3)),'HID-COMP'!B:J,9,FALSE),IF(LEFT(C11,3)="INC",VLOOKUP(VALUE(RIGHT(C11,3)),'INC-COMP'!B:J,9,FALSE),IF(LEFT(C11,3)="ELE",VLOOKUP(VALUE(RIGHT(C11,3)),#REF!,9,FALSE),IF(LEFT(C11,3)="CAB",VLOOKUP(VALUE(RIGHT(C11,3)),#REF!,9,FALSE),IF(LEFT(C11,3)="SEG",VLOOKUP(VALUE(RIGHT(C11,3)),'SEG-COMP'!B:J,9,FALSE),IF(LEFT(C11,3)="CLI",VLOOKUP(VALUE(RIGHT(C11,3)),'CLI-COMP'!B:J,9,FALSE),IF(LEFT(C11,4)="IMPL",VLOOKUP(VALUE(RIGHT(C11,3)),'IMPL-COMP'!B:J,9,FALSE),IF(LEFT(C11,4)="SPDA",VLOOKUP(VALUE(RIGHT(C11,3)),'SPDA-COMP'!B:J,9,FALSE),IF(LEFT(C11,4)="SDAI",VLOOKUP(VALUE(RIGHT(C11,3)),'ADM-COMP'!B:J,9,FALSE),IF(LEFT(C11,5)="IMPER",VLOOKUP(VALUE(RIGHT(C11,3)),'IMPER-COMP'!B:J,9,FALSE),""))))))))))))))))</f>
        <v>855.19</v>
      </c>
      <c r="H11" s="773">
        <f t="shared" si="0"/>
        <v>3420.76</v>
      </c>
      <c r="I11" s="641"/>
      <c r="J11" s="414"/>
      <c r="K11" s="32"/>
      <c r="L11" s="32"/>
      <c r="M11" s="32"/>
      <c r="N11" s="32"/>
      <c r="O11" s="32"/>
      <c r="P11" s="32"/>
      <c r="Q11" s="32"/>
      <c r="R11" s="32"/>
      <c r="S11" s="32"/>
    </row>
    <row r="12" spans="1:19" ht="38.25">
      <c r="A12" s="772" t="s">
        <v>33</v>
      </c>
      <c r="B12" s="173" t="s">
        <v>7531</v>
      </c>
      <c r="C12" s="174">
        <f>'LABOR-SERVIÇOS'!A101</f>
        <v>20710</v>
      </c>
      <c r="D12" s="385" t="str">
        <f>IF(B12="IOPES",VLOOKUP(C12,'LABOR-SERVIÇOS'!A:H,5,FALSE),IF(B12="SINAPI",VLOOKUP(C12,'SINAPI-SERVIÇOS'!A:D,2,FALSE),IF(LEFT(C12,3)="ARQ",VLOOKUP(VALUE(RIGHT(C12,3)),'ARQ-COMP'!B:J,4,FALSE),IF(LEFT(C12,3)="SCI",VLOOKUP(VALUE(RIGHT(C12,3)),'GAS-COMP'!#REF!,4,FALSE),IF(LEFT(C12,3)="SCE",VLOOKUP(VALUE(RIGHT(C12,3)),'SCE-COMP'!B:J,4,FALSE),IF(LEFT(C12,3)="EST",VLOOKUP(VALUE(RIGHT(C12,3)),'EST-COMP'!B:J,4,FALSE),IF(LEFT(C12,3)="HID",VLOOKUP(VALUE(RIGHT(C12,3)),'HID-COMP'!B:J,4,FALSE),IF(LEFT(C12,3)="INC",VLOOKUP(VALUE(RIGHT(C12,3)),'INC-COMP'!B:J,4,FALSE),IF(LEFT(C12,3)="ELE",VLOOKUP(VALUE(RIGHT(C12,3)),#REF!,4,FALSE),IF(LEFT(C12,3)="CAB",VLOOKUP(VALUE(RIGHT(C12,3)),#REF!,4,FALSE),IF(LEFT(C12,3)="SEG",VLOOKUP(VALUE(RIGHT(C12,3)),'SEG-COMP'!B:J,4,FALSE),IF(LEFT(C12,3)="CLI",VLOOKUP(VALUE(RIGHT(C12,3)),'CLI-COMP'!B:J,4,FALSE),IF(LEFT(C12,4)="IMPL",VLOOKUP(VALUE(RIGHT(C12,3)),'IMPL-COMP'!B:J,4,FALSE),IF(LEFT(C12,4)="SPDA",VLOOKUP(VALUE(RIGHT(C12,3)),'SPDA-COMP'!B:J,4,FALSE),IF(LEFT(C12,4)="SDAI",VLOOKUP(VALUE(RIGHT(C12,3)),'ADM-COMP'!B:J,4,FALSE),IF(LEFT(C12,5)="IMPER",VLOOKUP(VALUE(RIGHT(C12,3)),'IMPER-COMP'!B:J,4,FALSE),""))))))))))))))))</f>
        <v>RESERVATÓRIO DE POLIESTILENO DE 500L, INCL. SUPORTE EM MADEIRA DE 7X12CM E 5X7CM, ELEVADO DE 4M, CONF. PROJETO (1 UTILIZAÇÃO)</v>
      </c>
      <c r="E12" s="172" t="str">
        <f>IF(B12="IOPES",VLOOKUP(C12,'LABOR-SERVIÇOS'!A:H,6,FALSE),IF(B12="SINAPI",VLOOKUP(C12,'SINAPI-SERVIÇOS'!A:D,3,FALSE),IF(LEFT(C12,3)="ARQ",VLOOKUP(VALUE(RIGHT(C12,3)),'ARQ-COMP'!B:J,5,FALSE),IF(LEFT(C12,3)="SCI",VLOOKUP(VALUE(RIGHT(C12,3)),'GAS-COMP'!#REF!,5,FALSE),IF(LEFT(C12,3)="SCE",VLOOKUP(VALUE(RIGHT(C12,3)),'SCE-COMP'!B:J,5,FALSE),IF(LEFT(C12,3)="EST",VLOOKUP(VALUE(RIGHT(C12,3)),'EST-COMP'!B:J,5,FALSE),IF(LEFT(C12,3)="HID",VLOOKUP(VALUE(RIGHT(C12,3)),'HID-COMP'!B:J,5,FALSE),IF(LEFT(C12,3)="INC",VLOOKUP(VALUE(RIGHT(C12,3)),'INC-COMP'!B:J,5,FALSE),IF(LEFT(C12,3)="ELE",VLOOKUP(VALUE(RIGHT(C12,3)),#REF!,5,FALSE),IF(LEFT(C12,3)="CAB",VLOOKUP(VALUE(RIGHT(C12,3)),#REF!,5,FALSE),IF(LEFT(C12,3)="SEG",VLOOKUP(VALUE(RIGHT(C12,3)),'SEG-COMP'!B:J,5,FALSE),IF(LEFT(C12,3)="CLI",VLOOKUP(VALUE(RIGHT(C12,3)),'CLI-COMP'!B:J,5,FALSE),IF(LEFT(C12,4)="IMPL",VLOOKUP(VALUE(RIGHT(C12,3)),'IMPL-COMP'!B:J,5,FALSE),IF(LEFT(C12,4)="SPDA",VLOOKUP(VALUE(RIGHT(C12,3)),'SPDA-COMP'!B:J,5,FALSE),IF(LEFT(C12,4)="SDAI",VLOOKUP(VALUE(RIGHT(C12,3)),'ADM-COMP'!B:J,5,FALSE),IF(LEFT(C12,5)="IMPER",VLOOKUP(VALUE(RIGHT(C12,3)),'IMPER-COMP'!B:J,5,FALSE),""))))))))))))))))</f>
        <v>UND</v>
      </c>
      <c r="F12" s="289">
        <f>ROUND(VLOOKUP(A12,'MEM-LEVANT'!A:I,9,FALSE),2)</f>
        <v>1</v>
      </c>
      <c r="G12" s="342">
        <f>IF(B12="IOPES",VLOOKUP(C12,'LABOR-SERVIÇOS'!A:H,7,FALSE),IF(B12="SINAPI",VLOOKUP(C12,'SINAPI-SERVIÇOS'!A:H,8,FALSE),IF(LEFT(C12,3)="ARQ",VLOOKUP(VALUE(RIGHT(C12,3)),'ARQ-COMP'!B:J,9,FALSE),IF(LEFT(C12,3)="SCI",VLOOKUP(VALUE(RIGHT(C12,3)),'GAS-COMP'!#REF!,9,FALSE),IF(LEFT(C12,3)="SCE",VLOOKUP(VALUE(RIGHT(C12,3)),'SCE-COMP'!B:J,9,FALSE),IF(LEFT(C12,3)="EST",VLOOKUP(VALUE(RIGHT(C12,3)),'EST-COMP'!B:J,9,FALSE),IF(LEFT(C12,3)="HID",VLOOKUP(VALUE(RIGHT(C12,3)),'HID-COMP'!B:J,9,FALSE),IF(LEFT(C12,3)="INC",VLOOKUP(VALUE(RIGHT(C12,3)),'INC-COMP'!B:J,9,FALSE),IF(LEFT(C12,3)="ELE",VLOOKUP(VALUE(RIGHT(C12,3)),#REF!,9,FALSE),IF(LEFT(C12,3)="CAB",VLOOKUP(VALUE(RIGHT(C12,3)),#REF!,9,FALSE),IF(LEFT(C12,3)="SEG",VLOOKUP(VALUE(RIGHT(C12,3)),'SEG-COMP'!B:J,9,FALSE),IF(LEFT(C12,3)="CLI",VLOOKUP(VALUE(RIGHT(C12,3)),'CLI-COMP'!B:J,9,FALSE),IF(LEFT(C12,4)="IMPL",VLOOKUP(VALUE(RIGHT(C12,3)),'IMPL-COMP'!B:J,9,FALSE),IF(LEFT(C12,4)="SPDA",VLOOKUP(VALUE(RIGHT(C12,3)),'SPDA-COMP'!B:J,9,FALSE),IF(LEFT(C12,4)="SDAI",VLOOKUP(VALUE(RIGHT(C12,3)),'ADM-COMP'!B:J,9,FALSE),IF(LEFT(C12,5)="IMPER",VLOOKUP(VALUE(RIGHT(C12,3)),'IMPER-COMP'!B:J,9,FALSE),""))))))))))))))))</f>
        <v>1501.52</v>
      </c>
      <c r="H12" s="773">
        <f t="shared" si="0"/>
        <v>1501.52</v>
      </c>
      <c r="I12" s="641"/>
      <c r="J12" s="414"/>
      <c r="K12" s="32"/>
      <c r="L12" s="32"/>
      <c r="M12" s="32"/>
      <c r="N12" s="32"/>
      <c r="O12" s="32"/>
      <c r="P12" s="32"/>
      <c r="Q12" s="32"/>
      <c r="R12" s="32"/>
      <c r="S12" s="32"/>
    </row>
    <row r="13" spans="1:19" ht="55.5" customHeight="1">
      <c r="A13" s="772" t="s">
        <v>13910</v>
      </c>
      <c r="B13" s="173" t="s">
        <v>7531</v>
      </c>
      <c r="C13" s="174">
        <f>'LABOR-SERVIÇOS'!A104</f>
        <v>20713</v>
      </c>
      <c r="D13" s="385" t="str">
        <f>IF(B13="IOPES",VLOOKUP(C13,'LABOR-SERVIÇOS'!A:H,5,FALSE),IF(B13="SINAPI",VLOOKUP(C13,'SINAPI-SERVIÇOS'!A:D,2,FALSE),IF(LEFT(C13,3)="ARQ",VLOOKUP(VALUE(RIGHT(C13,3)),'ARQ-COMP'!B:J,4,FALSE),IF(LEFT(C13,3)="SCI",VLOOKUP(VALUE(RIGHT(C13,3)),'GAS-COMP'!#REF!,4,FALSE),IF(LEFT(C13,3)="SCE",VLOOKUP(VALUE(RIGHT(C13,3)),'SCE-COMP'!B:J,4,FALSE),IF(LEFT(C13,3)="EST",VLOOKUP(VALUE(RIGHT(C13,3)),'EST-COMP'!B:J,4,FALSE),IF(LEFT(C13,3)="HID",VLOOKUP(VALUE(RIGHT(C13,3)),'HID-COMP'!B:J,4,FALSE),IF(LEFT(C13,3)="INC",VLOOKUP(VALUE(RIGHT(C13,3)),'INC-COMP'!B:J,4,FALSE),IF(LEFT(C13,3)="ELE",VLOOKUP(VALUE(RIGHT(C13,3)),#REF!,4,FALSE),IF(LEFT(C13,3)="CAB",VLOOKUP(VALUE(RIGHT(C13,3)),#REF!,4,FALSE),IF(LEFT(C13,3)="SEG",VLOOKUP(VALUE(RIGHT(C13,3)),'SEG-COMP'!B:J,4,FALSE),IF(LEFT(C13,3)="CLI",VLOOKUP(VALUE(RIGHT(C13,3)),'CLI-COMP'!B:J,4,FALSE),IF(LEFT(C13,4)="IMPL",VLOOKUP(VALUE(RIGHT(C13,3)),'IMPL-COMP'!B:J,4,FALSE),IF(LEFT(C13,4)="SPDA",VLOOKUP(VALUE(RIGHT(C13,3)),'SPDA-COMP'!B:J,4,FALSE),IF(LEFT(C13,4)="SDAI",VLOOKUP(VALUE(RIGHT(C13,3)),'ADM-COMP'!B:J,4,FALSE),IF(LEFT(C13,5)="IMPER",VLOOKUP(VALUE(RIGHT(C13,3)),'IMPER-COMP'!B:J,4,FALSE),""))))))))))))))))</f>
        <v>REDE DE LUZ, INCL. PADRÃO ENTRADA DE ENERGIA TRIFÁS., CABO DE LIGAÇÃO ATÉ BARRACÕES, QUADRO DE DISTRIB., DISJ. E CHAVE DE FORÇA (QUANDO NECESSÁRIO), CONS. 20M ENTRE PADRÃO ENTRADA E QDG, CONF. PROJETO (1 UTILIZAÇÃO)</v>
      </c>
      <c r="E13" s="172" t="str">
        <f>IF(B13="IOPES",VLOOKUP(C13,'LABOR-SERVIÇOS'!A:H,6,FALSE),IF(B13="SINAPI",VLOOKUP(C13,'SINAPI-SERVIÇOS'!A:D,3,FALSE),IF(LEFT(C13,3)="ARQ",VLOOKUP(VALUE(RIGHT(C13,3)),'ARQ-COMP'!B:J,5,FALSE),IF(LEFT(C13,3)="SCI",VLOOKUP(VALUE(RIGHT(C13,3)),'GAS-COMP'!#REF!,5,FALSE),IF(LEFT(C13,3)="SCE",VLOOKUP(VALUE(RIGHT(C13,3)),'SCE-COMP'!B:J,5,FALSE),IF(LEFT(C13,3)="EST",VLOOKUP(VALUE(RIGHT(C13,3)),'EST-COMP'!B:J,5,FALSE),IF(LEFT(C13,3)="HID",VLOOKUP(VALUE(RIGHT(C13,3)),'HID-COMP'!B:J,5,FALSE),IF(LEFT(C13,3)="INC",VLOOKUP(VALUE(RIGHT(C13,3)),'INC-COMP'!B:J,5,FALSE),IF(LEFT(C13,3)="ELE",VLOOKUP(VALUE(RIGHT(C13,3)),#REF!,5,FALSE),IF(LEFT(C13,3)="CAB",VLOOKUP(VALUE(RIGHT(C13,3)),#REF!,5,FALSE),IF(LEFT(C13,3)="SEG",VLOOKUP(VALUE(RIGHT(C13,3)),'SEG-COMP'!B:J,5,FALSE),IF(LEFT(C13,3)="CLI",VLOOKUP(VALUE(RIGHT(C13,3)),'CLI-COMP'!B:J,5,FALSE),IF(LEFT(C13,4)="IMPL",VLOOKUP(VALUE(RIGHT(C13,3)),'IMPL-COMP'!B:J,5,FALSE),IF(LEFT(C13,4)="SPDA",VLOOKUP(VALUE(RIGHT(C13,3)),'SPDA-COMP'!B:J,5,FALSE),IF(LEFT(C13,4)="SDAI",VLOOKUP(VALUE(RIGHT(C13,3)),'ADM-COMP'!B:J,5,FALSE),IF(LEFT(C13,5)="IMPER",VLOOKUP(VALUE(RIGHT(C13,3)),'IMPER-COMP'!B:J,5,FALSE),""))))))))))))))))</f>
        <v>M</v>
      </c>
      <c r="F13" s="289">
        <f>ROUND(VLOOKUP(A13,'MEM-LEVANT'!A:I,9,FALSE),2)</f>
        <v>20</v>
      </c>
      <c r="G13" s="342">
        <f>IF(B13="IOPES",VLOOKUP(C13,'LABOR-SERVIÇOS'!A:H,7,FALSE),IF(B13="SINAPI",VLOOKUP(C13,'SINAPI-SERVIÇOS'!A:H,8,FALSE),IF(LEFT(C13,3)="ARQ",VLOOKUP(VALUE(RIGHT(C13,3)),'ARQ-COMP'!B:J,9,FALSE),IF(LEFT(C13,3)="SCI",VLOOKUP(VALUE(RIGHT(C13,3)),'GAS-COMP'!#REF!,9,FALSE),IF(LEFT(C13,3)="SCE",VLOOKUP(VALUE(RIGHT(C13,3)),'SCE-COMP'!B:J,9,FALSE),IF(LEFT(C13,3)="EST",VLOOKUP(VALUE(RIGHT(C13,3)),'EST-COMP'!B:J,9,FALSE),IF(LEFT(C13,3)="HID",VLOOKUP(VALUE(RIGHT(C13,3)),'HID-COMP'!B:J,9,FALSE),IF(LEFT(C13,3)="INC",VLOOKUP(VALUE(RIGHT(C13,3)),'INC-COMP'!B:J,9,FALSE),IF(LEFT(C13,3)="ELE",VLOOKUP(VALUE(RIGHT(C13,3)),#REF!,9,FALSE),IF(LEFT(C13,3)="CAB",VLOOKUP(VALUE(RIGHT(C13,3)),#REF!,9,FALSE),IF(LEFT(C13,3)="SEG",VLOOKUP(VALUE(RIGHT(C13,3)),'SEG-COMP'!B:J,9,FALSE),IF(LEFT(C13,3)="CLI",VLOOKUP(VALUE(RIGHT(C13,3)),'CLI-COMP'!B:J,9,FALSE),IF(LEFT(C13,4)="IMPL",VLOOKUP(VALUE(RIGHT(C13,3)),'IMPL-COMP'!B:J,9,FALSE),IF(LEFT(C13,4)="SPDA",VLOOKUP(VALUE(RIGHT(C13,3)),'SPDA-COMP'!B:J,9,FALSE),IF(LEFT(C13,4)="SDAI",VLOOKUP(VALUE(RIGHT(C13,3)),'ADM-COMP'!B:J,9,FALSE),IF(LEFT(C13,5)="IMPER",VLOOKUP(VALUE(RIGHT(C13,3)),'IMPER-COMP'!B:J,9,FALSE),""))))))))))))))))</f>
        <v>462.82</v>
      </c>
      <c r="H13" s="773">
        <f t="shared" si="0"/>
        <v>9256.4</v>
      </c>
      <c r="I13" s="641"/>
      <c r="J13" s="414"/>
      <c r="K13" s="32"/>
      <c r="L13" s="32"/>
      <c r="M13" s="32"/>
      <c r="N13" s="32"/>
      <c r="O13" s="32"/>
      <c r="P13" s="32"/>
      <c r="Q13" s="32"/>
      <c r="R13" s="32"/>
      <c r="S13" s="32"/>
    </row>
    <row r="14" spans="1:19" ht="63.75">
      <c r="A14" s="772" t="s">
        <v>22125</v>
      </c>
      <c r="B14" s="173" t="s">
        <v>7531</v>
      </c>
      <c r="C14" s="174">
        <f>'LABOR-SERVIÇOS'!A432</f>
        <v>140207</v>
      </c>
      <c r="D14" s="308" t="str">
        <f>IF(B14="IOPES",VLOOKUP(C14,'LABOR-SERVIÇOS'!A:H,5,FALSE),IF(B14="SINAPI",VLOOKUP(C14,'SINAPI-SERVIÇOS'!A:D,2,FALSE),IF(LEFT(C14,3)="ARQ",VLOOKUP(VALUE(RIGHT(C14,3)),'ARQ-COMP'!B:J,4,FALSE),IF(LEFT(C14,3)="SCI",VLOOKUP(VALUE(RIGHT(C14,3)),'GAS-COMP'!#REF!,4,FALSE),IF(LEFT(C14,3)="SCE",VLOOKUP(VALUE(RIGHT(C14,3)),'SCE-COMP'!B:J,4,FALSE),IF(LEFT(C14,3)="EST",VLOOKUP(VALUE(RIGHT(C14,3)),'EST-COMP'!B:J,4,FALSE),IF(LEFT(C14,3)="HID",VLOOKUP(VALUE(RIGHT(C14,3)),'HID-COMP'!B:J,4,FALSE),IF(LEFT(C14,3)="INC",VLOOKUP(VALUE(RIGHT(C14,3)),'INC-COMP'!B:J,4,FALSE),IF(LEFT(C14,3)="ELE",VLOOKUP(VALUE(RIGHT(C14,3)),#REF!,4,FALSE),IF(LEFT(C14,3)="CAB",VLOOKUP(VALUE(RIGHT(C14,3)),#REF!,4,FALSE),IF(LEFT(C14,3)="SEG",VLOOKUP(VALUE(RIGHT(C14,3)),'SEG-COMP'!B:J,4,FALSE),IF(LEFT(C14,3)="CLI",VLOOKUP(VALUE(RIGHT(C14,3)),'CLI-COMP'!B:J,4,FALSE),IF(LEFT(C14,4)="IMPL",VLOOKUP(VALUE(RIGHT(C14,3)),'IMPL-COMP'!B:J,4,FALSE),IF(LEFT(C14,4)="SPDA",VLOOKUP(VALUE(RIGHT(C14,3)),'SPDA-COMP'!B:J,4,FALSE),IF(LEFT(C14,4)="SDAI",VLOOKUP(VALUE(RIGHT(C14,3)),'ADM-COMP'!B:J,4,FALSE),IF(LEFT(C14,5)="IMPER",VLOOKUP(VALUE(RIGHT(C14,3)),'IMPER-COMP'!B:J,4,FALSE),""))))))))))))))))</f>
        <v>PADRÃO DE ENTRADA DÁGUA COM CAIXA TERMOPLÁSTICA PARA HIDRÔMETRO DE 3/4" - PADRÃO 1B DA CESAN. INSTALADO EMBUTIDO NA ALVENARIA. INCLUSIVE TUBULAÇÃO, CONEXÕES, REGISTRO, TUBO CAMISA E CAIXA COM TAMPA TRANSPARENTE. CONFERIR DETALHE.</v>
      </c>
      <c r="E14" s="172" t="str">
        <f>IF(B14="IOPES",VLOOKUP(C14,'LABOR-SERVIÇOS'!A:H,6,FALSE),IF(B14="SINAPI",VLOOKUP(C14,'SINAPI-SERVIÇOS'!A:D,3,FALSE),IF(LEFT(C14,3)="ARQ",VLOOKUP(VALUE(RIGHT(C14,3)),'ARQ-COMP'!B:J,5,FALSE),IF(LEFT(C14,3)="SCI",VLOOKUP(VALUE(RIGHT(C14,3)),'GAS-COMP'!#REF!,5,FALSE),IF(LEFT(C14,3)="SCE",VLOOKUP(VALUE(RIGHT(C14,3)),'SCE-COMP'!B:J,5,FALSE),IF(LEFT(C14,3)="EST",VLOOKUP(VALUE(RIGHT(C14,3)),'EST-COMP'!B:J,5,FALSE),IF(LEFT(C14,3)="HID",VLOOKUP(VALUE(RIGHT(C14,3)),'HID-COMP'!B:J,5,FALSE),IF(LEFT(C14,3)="INC",VLOOKUP(VALUE(RIGHT(C14,3)),'INC-COMP'!B:J,5,FALSE),IF(LEFT(C14,3)="ELE",VLOOKUP(VALUE(RIGHT(C14,3)),#REF!,5,FALSE),IF(LEFT(C14,3)="CAB",VLOOKUP(VALUE(RIGHT(C14,3)),#REF!,5,FALSE),IF(LEFT(C14,3)="SEG",VLOOKUP(VALUE(RIGHT(C14,3)),'SEG-COMP'!B:J,5,FALSE),IF(LEFT(C14,3)="CLI",VLOOKUP(VALUE(RIGHT(C14,3)),'CLI-COMP'!B:J,5,FALSE),IF(LEFT(C14,4)="IMPL",VLOOKUP(VALUE(RIGHT(C14,3)),'IMPL-COMP'!B:J,5,FALSE),IF(LEFT(C14,4)="SPDA",VLOOKUP(VALUE(RIGHT(C14,3)),'SPDA-COMP'!B:J,5,FALSE),IF(LEFT(C14,4)="SDAI",VLOOKUP(VALUE(RIGHT(C14,3)),'ADM-COMP'!B:J,5,FALSE),IF(LEFT(C14,5)="IMPER",VLOOKUP(VALUE(RIGHT(C14,3)),'IMPER-COMP'!B:J,5,FALSE),""))))))))))))))))</f>
        <v>UND</v>
      </c>
      <c r="F14" s="289">
        <f>ROUND(VLOOKUP(A14,'MEM-LEVANT'!A:I,9,FALSE),2)</f>
        <v>1</v>
      </c>
      <c r="G14" s="342">
        <f>IF(B14="IOPES",VLOOKUP(C14,'LABOR-SERVIÇOS'!A:H,7,FALSE),IF(B14="SINAPI",VLOOKUP(C14,'SINAPI-SERVIÇOS'!A:H,8,FALSE),IF(LEFT(C14,3)="ARQ",VLOOKUP(VALUE(RIGHT(C14,3)),'ARQ-COMP'!B:J,9,FALSE),IF(LEFT(C14,3)="SCI",VLOOKUP(VALUE(RIGHT(C14,3)),'GAS-COMP'!#REF!,9,FALSE),IF(LEFT(C14,3)="SCE",VLOOKUP(VALUE(RIGHT(C14,3)),'SCE-COMP'!B:J,9,FALSE),IF(LEFT(C14,3)="EST",VLOOKUP(VALUE(RIGHT(C14,3)),'EST-COMP'!B:J,9,FALSE),IF(LEFT(C14,3)="HID",VLOOKUP(VALUE(RIGHT(C14,3)),'HID-COMP'!B:J,9,FALSE),IF(LEFT(C14,3)="INC",VLOOKUP(VALUE(RIGHT(C14,3)),'INC-COMP'!B:J,9,FALSE),IF(LEFT(C14,3)="ELE",VLOOKUP(VALUE(RIGHT(C14,3)),#REF!,9,FALSE),IF(LEFT(C14,3)="CAB",VLOOKUP(VALUE(RIGHT(C14,3)),#REF!,9,FALSE),IF(LEFT(C14,3)="SEG",VLOOKUP(VALUE(RIGHT(C14,3)),'SEG-COMP'!B:J,9,FALSE),IF(LEFT(C14,3)="CLI",VLOOKUP(VALUE(RIGHT(C14,3)),'CLI-COMP'!B:J,9,FALSE),IF(LEFT(C14,4)="IMPL",VLOOKUP(VALUE(RIGHT(C14,3)),'IMPL-COMP'!B:J,9,FALSE),IF(LEFT(C14,4)="SPDA",VLOOKUP(VALUE(RIGHT(C14,3)),'SPDA-COMP'!B:J,9,FALSE),IF(LEFT(C14,4)="SDAI",VLOOKUP(VALUE(RIGHT(C14,3)),'ADM-COMP'!B:J,9,FALSE),IF(LEFT(C14,5)="IMPER",VLOOKUP(VALUE(RIGHT(C14,3)),'IMPER-COMP'!B:J,9,FALSE),""))))))))))))))))</f>
        <v>404.45</v>
      </c>
      <c r="H14" s="773">
        <f t="shared" si="0"/>
        <v>404.45</v>
      </c>
      <c r="I14" s="641"/>
      <c r="J14" s="663" t="s">
        <v>23152</v>
      </c>
      <c r="K14" s="32"/>
      <c r="L14" s="32"/>
      <c r="M14" s="32"/>
      <c r="N14" s="32"/>
      <c r="O14" s="32"/>
      <c r="P14" s="32"/>
      <c r="Q14" s="32"/>
      <c r="R14" s="32"/>
      <c r="S14" s="32"/>
    </row>
    <row r="15" spans="1:19" ht="41.25" customHeight="1">
      <c r="A15" s="772" t="s">
        <v>22138</v>
      </c>
      <c r="B15" s="173" t="s">
        <v>7531</v>
      </c>
      <c r="C15" s="174">
        <f>'LABOR-SERVIÇOS'!A105</f>
        <v>20714</v>
      </c>
      <c r="D15" s="385" t="str">
        <f>IF(B15="IOPES",VLOOKUP(C15,'LABOR-SERVIÇOS'!A:H,5,FALSE),IF(B15="SINAPI",VLOOKUP(C15,'SINAPI-SERVIÇOS'!A:D,2,FALSE),IF(LEFT(C15,3)="ARQ",VLOOKUP(VALUE(RIGHT(C15,3)),'ARQ-COMP'!B:J,4,FALSE),IF(LEFT(C15,3)="SCI",VLOOKUP(VALUE(RIGHT(C15,3)),'GAS-COMP'!#REF!,4,FALSE),IF(LEFT(C15,3)="SCE",VLOOKUP(VALUE(RIGHT(C15,3)),'SCE-COMP'!B:J,4,FALSE),IF(LEFT(C15,3)="EST",VLOOKUP(VALUE(RIGHT(C15,3)),'EST-COMP'!B:J,4,FALSE),IF(LEFT(C15,3)="HID",VLOOKUP(VALUE(RIGHT(C15,3)),'HID-COMP'!B:J,4,FALSE),IF(LEFT(C15,3)="INC",VLOOKUP(VALUE(RIGHT(C15,3)),'INC-COMP'!B:J,4,FALSE),IF(LEFT(C15,3)="ELE",VLOOKUP(VALUE(RIGHT(C15,3)),#REF!,4,FALSE),IF(LEFT(C15,3)="CAB",VLOOKUP(VALUE(RIGHT(C15,3)),#REF!,4,FALSE),IF(LEFT(C15,3)="SEG",VLOOKUP(VALUE(RIGHT(C15,3)),'SEG-COMP'!B:J,4,FALSE),IF(LEFT(C15,3)="CLI",VLOOKUP(VALUE(RIGHT(C15,3)),'CLI-COMP'!B:J,4,FALSE),IF(LEFT(C15,4)="IMPL",VLOOKUP(VALUE(RIGHT(C15,3)),'IMPL-COMP'!B:J,4,FALSE),IF(LEFT(C15,4)="SPDA",VLOOKUP(VALUE(RIGHT(C15,3)),'SPDA-COMP'!B:J,4,FALSE),IF(LEFT(C15,4)="SDAI",VLOOKUP(VALUE(RIGHT(C15,3)),'ADM-COMP'!B:J,4,FALSE),IF(LEFT(C15,5)="IMPER",VLOOKUP(VALUE(RIGHT(C15,3)),'IMPER-COMP'!B:J,4,FALSE),""))))))))))))))))</f>
        <v>REDE DE ESGOTO, CONTENDO FOSSA E FILTRO, INCLUSIVE TUBOS E CONEXÕES DE LIGAÇÃO ENTRE CAIXAS, CONSIDERANDO DISTÂNCIA DE 25M, CONFORME PROJETO (1 UTILIZAÇÃO)</v>
      </c>
      <c r="E15" s="172" t="str">
        <f>IF(B15="IOPES",VLOOKUP(C15,'LABOR-SERVIÇOS'!A:H,6,FALSE),IF(B15="SINAPI",VLOOKUP(C15,'SINAPI-SERVIÇOS'!A:D,3,FALSE),IF(LEFT(C15,3)="ARQ",VLOOKUP(VALUE(RIGHT(C15,3)),'ARQ-COMP'!B:J,5,FALSE),IF(LEFT(C15,3)="SCI",VLOOKUP(VALUE(RIGHT(C15,3)),'GAS-COMP'!#REF!,5,FALSE),IF(LEFT(C15,3)="SCE",VLOOKUP(VALUE(RIGHT(C15,3)),'SCE-COMP'!B:J,5,FALSE),IF(LEFT(C15,3)="EST",VLOOKUP(VALUE(RIGHT(C15,3)),'EST-COMP'!B:J,5,FALSE),IF(LEFT(C15,3)="HID",VLOOKUP(VALUE(RIGHT(C15,3)),'HID-COMP'!B:J,5,FALSE),IF(LEFT(C15,3)="INC",VLOOKUP(VALUE(RIGHT(C15,3)),'INC-COMP'!B:J,5,FALSE),IF(LEFT(C15,3)="ELE",VLOOKUP(VALUE(RIGHT(C15,3)),#REF!,5,FALSE),IF(LEFT(C15,3)="CAB",VLOOKUP(VALUE(RIGHT(C15,3)),#REF!,5,FALSE),IF(LEFT(C15,3)="SEG",VLOOKUP(VALUE(RIGHT(C15,3)),'SEG-COMP'!B:J,5,FALSE),IF(LEFT(C15,3)="CLI",VLOOKUP(VALUE(RIGHT(C15,3)),'CLI-COMP'!B:J,5,FALSE),IF(LEFT(C15,4)="IMPL",VLOOKUP(VALUE(RIGHT(C15,3)),'IMPL-COMP'!B:J,5,FALSE),IF(LEFT(C15,4)="SPDA",VLOOKUP(VALUE(RIGHT(C15,3)),'SPDA-COMP'!B:J,5,FALSE),IF(LEFT(C15,4)="SDAI",VLOOKUP(VALUE(RIGHT(C15,3)),'ADM-COMP'!B:J,5,FALSE),IF(LEFT(C15,5)="IMPER",VLOOKUP(VALUE(RIGHT(C15,3)),'IMPER-COMP'!B:J,5,FALSE),""))))))))))))))))</f>
        <v>M</v>
      </c>
      <c r="F15" s="289">
        <f>ROUND(VLOOKUP(A15,'MEM-LEVANT'!A:I,9,FALSE),2)</f>
        <v>25</v>
      </c>
      <c r="G15" s="342">
        <f>IF(B15="IOPES",VLOOKUP(C15,'LABOR-SERVIÇOS'!A:H,7,FALSE),IF(B15="SINAPI",VLOOKUP(C15,'SINAPI-SERVIÇOS'!A:H,8,FALSE),IF(LEFT(C15,3)="ARQ",VLOOKUP(VALUE(RIGHT(C15,3)),'ARQ-COMP'!B:J,9,FALSE),IF(LEFT(C15,3)="SCI",VLOOKUP(VALUE(RIGHT(C15,3)),'GAS-COMP'!#REF!,9,FALSE),IF(LEFT(C15,3)="SCE",VLOOKUP(VALUE(RIGHT(C15,3)),'SCE-COMP'!B:J,9,FALSE),IF(LEFT(C15,3)="EST",VLOOKUP(VALUE(RIGHT(C15,3)),'EST-COMP'!B:J,9,FALSE),IF(LEFT(C15,3)="HID",VLOOKUP(VALUE(RIGHT(C15,3)),'HID-COMP'!B:J,9,FALSE),IF(LEFT(C15,3)="INC",VLOOKUP(VALUE(RIGHT(C15,3)),'INC-COMP'!B:J,9,FALSE),IF(LEFT(C15,3)="ELE",VLOOKUP(VALUE(RIGHT(C15,3)),#REF!,9,FALSE),IF(LEFT(C15,3)="CAB",VLOOKUP(VALUE(RIGHT(C15,3)),#REF!,9,FALSE),IF(LEFT(C15,3)="SEG",VLOOKUP(VALUE(RIGHT(C15,3)),'SEG-COMP'!B:J,9,FALSE),IF(LEFT(C15,3)="CLI",VLOOKUP(VALUE(RIGHT(C15,3)),'CLI-COMP'!B:J,9,FALSE),IF(LEFT(C15,4)="IMPL",VLOOKUP(VALUE(RIGHT(C15,3)),'IMPL-COMP'!B:J,9,FALSE),IF(LEFT(C15,4)="SPDA",VLOOKUP(VALUE(RIGHT(C15,3)),'SPDA-COMP'!B:J,9,FALSE),IF(LEFT(C15,4)="SDAI",VLOOKUP(VALUE(RIGHT(C15,3)),'ADM-COMP'!B:J,9,FALSE),IF(LEFT(C15,5)="IMPER",VLOOKUP(VALUE(RIGHT(C15,3)),'IMPER-COMP'!B:J,9,FALSE),""))))))))))))))))</f>
        <v>314.22000000000003</v>
      </c>
      <c r="H15" s="773">
        <f t="shared" ref="H15" si="2">ROUND(F15*G15,2)</f>
        <v>7855.5</v>
      </c>
      <c r="I15" s="641"/>
      <c r="J15" s="414"/>
      <c r="K15" s="32"/>
      <c r="L15" s="32"/>
      <c r="M15" s="32"/>
      <c r="N15" s="32"/>
      <c r="O15" s="32"/>
      <c r="P15" s="32"/>
      <c r="Q15" s="32"/>
      <c r="R15" s="32"/>
      <c r="S15" s="32"/>
    </row>
    <row r="16" spans="1:19">
      <c r="A16" s="772" t="s">
        <v>22139</v>
      </c>
      <c r="B16" s="173" t="s">
        <v>28</v>
      </c>
      <c r="C16" s="174" t="str">
        <f>'SINAPI-SERVIÇOS'!A285</f>
        <v>98459</v>
      </c>
      <c r="D16" s="385" t="str">
        <f>IF(B16="IOPES",VLOOKUP(C16,'LABOR-SERVIÇOS'!A:H,5,FALSE),IF(B16="SINAPI",VLOOKUP(C16,'SINAPI-SERVIÇOS'!A:D,2,FALSE),IF(LEFT(C16,3)="ARQ",VLOOKUP(VALUE(RIGHT(C16,3)),'ARQ-COMP'!B:J,4,FALSE),IF(LEFT(C16,3)="SCI",VLOOKUP(VALUE(RIGHT(C16,3)),'GAS-COMP'!#REF!,4,FALSE),IF(LEFT(C16,3)="SCE",VLOOKUP(VALUE(RIGHT(C16,3)),'SCE-COMP'!B:J,4,FALSE),IF(LEFT(C16,3)="EST",VLOOKUP(VALUE(RIGHT(C16,3)),'EST-COMP'!B:J,4,FALSE),IF(LEFT(C16,3)="HID",VLOOKUP(VALUE(RIGHT(C16,3)),'HID-COMP'!B:J,4,FALSE),IF(LEFT(C16,3)="INC",VLOOKUP(VALUE(RIGHT(C16,3)),'INC-COMP'!B:J,4,FALSE),IF(LEFT(C16,3)="ELE",VLOOKUP(VALUE(RIGHT(C16,3)),#REF!,4,FALSE),IF(LEFT(C16,3)="CAB",VLOOKUP(VALUE(RIGHT(C16,3)),#REF!,4,FALSE),IF(LEFT(C16,3)="SEG",VLOOKUP(VALUE(RIGHT(C16,3)),'SEG-COMP'!B:J,4,FALSE),IF(LEFT(C16,3)="CLI",VLOOKUP(VALUE(RIGHT(C16,3)),'CLI-COMP'!B:J,4,FALSE),IF(LEFT(C16,4)="IMPL",VLOOKUP(VALUE(RIGHT(C16,3)),'IMPL-COMP'!B:J,4,FALSE),IF(LEFT(C16,4)="SPDA",VLOOKUP(VALUE(RIGHT(C16,3)),'SPDA-COMP'!B:J,4,FALSE),IF(LEFT(C16,4)="SDAI",VLOOKUP(VALUE(RIGHT(C16,3)),'ADM-COMP'!B:J,4,FALSE),IF(LEFT(C16,5)="IMPER",VLOOKUP(VALUE(RIGHT(C16,3)),'IMPER-COMP'!B:J,4,FALSE),""))))))))))))))))</f>
        <v>TAPUME COM TELHA METÁLICA. AF_05/2018</v>
      </c>
      <c r="E16" s="172" t="str">
        <f>IF(B16="IOPES",VLOOKUP(C16,'LABOR-SERVIÇOS'!A:H,6,FALSE),IF(B16="SINAPI",VLOOKUP(C16,'SINAPI-SERVIÇOS'!A:D,3,FALSE),IF(LEFT(C16,3)="ARQ",VLOOKUP(VALUE(RIGHT(C16,3)),'ARQ-COMP'!B:J,5,FALSE),IF(LEFT(C16,3)="SCI",VLOOKUP(VALUE(RIGHT(C16,3)),'GAS-COMP'!#REF!,5,FALSE),IF(LEFT(C16,3)="SCE",VLOOKUP(VALUE(RIGHT(C16,3)),'SCE-COMP'!B:J,5,FALSE),IF(LEFT(C16,3)="EST",VLOOKUP(VALUE(RIGHT(C16,3)),'EST-COMP'!B:J,5,FALSE),IF(LEFT(C16,3)="HID",VLOOKUP(VALUE(RIGHT(C16,3)),'HID-COMP'!B:J,5,FALSE),IF(LEFT(C16,3)="INC",VLOOKUP(VALUE(RIGHT(C16,3)),'INC-COMP'!B:J,5,FALSE),IF(LEFT(C16,3)="ELE",VLOOKUP(VALUE(RIGHT(C16,3)),#REF!,5,FALSE),IF(LEFT(C16,3)="CAB",VLOOKUP(VALUE(RIGHT(C16,3)),#REF!,5,FALSE),IF(LEFT(C16,3)="SEG",VLOOKUP(VALUE(RIGHT(C16,3)),'SEG-COMP'!B:J,5,FALSE),IF(LEFT(C16,3)="CLI",VLOOKUP(VALUE(RIGHT(C16,3)),'CLI-COMP'!B:J,5,FALSE),IF(LEFT(C16,4)="IMPL",VLOOKUP(VALUE(RIGHT(C16,3)),'IMPL-COMP'!B:J,5,FALSE),IF(LEFT(C16,4)="SPDA",VLOOKUP(VALUE(RIGHT(C16,3)),'SPDA-COMP'!B:J,5,FALSE),IF(LEFT(C16,4)="SDAI",VLOOKUP(VALUE(RIGHT(C16,3)),'ADM-COMP'!B:J,5,FALSE),IF(LEFT(C16,5)="IMPER",VLOOKUP(VALUE(RIGHT(C16,3)),'IMPER-COMP'!B:J,5,FALSE),""))))))))))))))))</f>
        <v>M2</v>
      </c>
      <c r="F16" s="289">
        <f>ROUND(VLOOKUP(A16,'MEM-LEVANT'!A:I,9,FALSE),2)</f>
        <v>162.96</v>
      </c>
      <c r="G16" s="342">
        <f>IF(B16="IOPES",VLOOKUP(C16,'LABOR-SERVIÇOS'!A:H,7,FALSE),IF(B16="SINAPI",VLOOKUP(C16,'SINAPI-SERVIÇOS'!A:H,8,FALSE),IF(LEFT(C16,3)="ARQ",VLOOKUP(VALUE(RIGHT(C16,3)),'ARQ-COMP'!B:J,9,FALSE),IF(LEFT(C16,3)="SCI",VLOOKUP(VALUE(RIGHT(C16,3)),'GAS-COMP'!#REF!,9,FALSE),IF(LEFT(C16,3)="SCE",VLOOKUP(VALUE(RIGHT(C16,3)),'SCE-COMP'!B:J,9,FALSE),IF(LEFT(C16,3)="EST",VLOOKUP(VALUE(RIGHT(C16,3)),'EST-COMP'!B:J,9,FALSE),IF(LEFT(C16,3)="HID",VLOOKUP(VALUE(RIGHT(C16,3)),'HID-COMP'!B:J,9,FALSE),IF(LEFT(C16,3)="INC",VLOOKUP(VALUE(RIGHT(C16,3)),'INC-COMP'!B:J,9,FALSE),IF(LEFT(C16,3)="ELE",VLOOKUP(VALUE(RIGHT(C16,3)),#REF!,9,FALSE),IF(LEFT(C16,3)="CAB",VLOOKUP(VALUE(RIGHT(C16,3)),#REF!,9,FALSE),IF(LEFT(C16,3)="SEG",VLOOKUP(VALUE(RIGHT(C16,3)),'SEG-COMP'!B:J,9,FALSE),IF(LEFT(C16,3)="CLI",VLOOKUP(VALUE(RIGHT(C16,3)),'CLI-COMP'!B:J,9,FALSE),IF(LEFT(C16,4)="IMPL",VLOOKUP(VALUE(RIGHT(C16,3)),'IMPL-COMP'!B:J,9,FALSE),IF(LEFT(C16,4)="SPDA",VLOOKUP(VALUE(RIGHT(C16,3)),'SPDA-COMP'!B:J,9,FALSE),IF(LEFT(C16,4)="SDAI",VLOOKUP(VALUE(RIGHT(C16,3)),'ADM-COMP'!B:J,9,FALSE),IF(LEFT(C16,5)="IMPER",VLOOKUP(VALUE(RIGHT(C16,3)),'IMPER-COMP'!B:J,9,FALSE),""))))))))))))))))</f>
        <v>86.07</v>
      </c>
      <c r="H16" s="773">
        <f t="shared" ref="H16" si="3">ROUND(F16*G16,2)</f>
        <v>14025.97</v>
      </c>
      <c r="I16" s="641"/>
      <c r="J16" s="414"/>
      <c r="K16" s="32"/>
      <c r="L16" s="32"/>
      <c r="M16" s="32"/>
      <c r="N16" s="32"/>
      <c r="O16" s="32"/>
      <c r="P16" s="32"/>
      <c r="Q16" s="32"/>
      <c r="R16" s="32"/>
      <c r="S16" s="32"/>
    </row>
    <row r="17" spans="1:19" ht="25.5">
      <c r="A17" s="772" t="s">
        <v>23331</v>
      </c>
      <c r="B17" s="173" t="s">
        <v>7531</v>
      </c>
      <c r="C17" s="174">
        <f>'LABOR-SERVIÇOS'!A81</f>
        <v>20344</v>
      </c>
      <c r="D17" s="385" t="str">
        <f>IF(B17="IOPES",VLOOKUP(C17,'LABOR-SERVIÇOS'!A:H,5,FALSE),IF(B17="SINAPI",VLOOKUP(C17,'SINAPI-SERVIÇOS'!A:D,2,FALSE),IF(LEFT(C17,3)="ARQ",VLOOKUP(VALUE(RIGHT(C17,3)),'ARQ-COMP'!B:J,4,FALSE),IF(LEFT(C17,3)="SCI",VLOOKUP(VALUE(RIGHT(C17,3)),'GAS-COMP'!#REF!,4,FALSE),IF(LEFT(C17,3)="SCE",VLOOKUP(VALUE(RIGHT(C17,3)),'SCE-COMP'!B:J,4,FALSE),IF(LEFT(C17,3)="EST",VLOOKUP(VALUE(RIGHT(C17,3)),'EST-COMP'!B:J,4,FALSE),IF(LEFT(C17,3)="HID",VLOOKUP(VALUE(RIGHT(C17,3)),'HID-COMP'!B:J,4,FALSE),IF(LEFT(C17,3)="INC",VLOOKUP(VALUE(RIGHT(C17,3)),'INC-COMP'!B:J,4,FALSE),IF(LEFT(C17,3)="ELE",VLOOKUP(VALUE(RIGHT(C17,3)),#REF!,4,FALSE),IF(LEFT(C17,3)="CAB",VLOOKUP(VALUE(RIGHT(C17,3)),#REF!,4,FALSE),IF(LEFT(C17,3)="SEG",VLOOKUP(VALUE(RIGHT(C17,3)),'SEG-COMP'!B:J,4,FALSE),IF(LEFT(C17,3)="CLI",VLOOKUP(VALUE(RIGHT(C17,3)),'CLI-COMP'!B:J,4,FALSE),IF(LEFT(C17,4)="IMPL",VLOOKUP(VALUE(RIGHT(C17,3)),'IMPL-COMP'!B:J,4,FALSE),IF(LEFT(C17,4)="SPDA",VLOOKUP(VALUE(RIGHT(C17,3)),'SPDA-COMP'!B:J,4,FALSE),IF(LEFT(C17,4)="SDAI",VLOOKUP(VALUE(RIGHT(C17,3)),'ADM-COMP'!B:J,4,FALSE),IF(LEFT(C17,5)="IMPER",VLOOKUP(VALUE(RIGHT(C17,3)),'IMPER-COMP'!B:J,4,FALSE),""))))))))))))))))</f>
        <v>MOBILIZAÇÃO E DESMOBILIZAÇÃO DE CONTEINER LOCADO PARA BARRACÃO DE OBRA</v>
      </c>
      <c r="E17" s="172" t="str">
        <f>IF(B17="IOPES",VLOOKUP(C17,'LABOR-SERVIÇOS'!A:H,6,FALSE),IF(B17="SINAPI",VLOOKUP(C17,'SINAPI-SERVIÇOS'!A:D,3,FALSE),IF(LEFT(C17,3)="ARQ",VLOOKUP(VALUE(RIGHT(C17,3)),'ARQ-COMP'!B:J,5,FALSE),IF(LEFT(C17,3)="SCI",VLOOKUP(VALUE(RIGHT(C17,3)),'GAS-COMP'!#REF!,5,FALSE),IF(LEFT(C17,3)="SCE",VLOOKUP(VALUE(RIGHT(C17,3)),'SCE-COMP'!B:J,5,FALSE),IF(LEFT(C17,3)="EST",VLOOKUP(VALUE(RIGHT(C17,3)),'EST-COMP'!B:J,5,FALSE),IF(LEFT(C17,3)="HID",VLOOKUP(VALUE(RIGHT(C17,3)),'HID-COMP'!B:J,5,FALSE),IF(LEFT(C17,3)="INC",VLOOKUP(VALUE(RIGHT(C17,3)),'INC-COMP'!B:J,5,FALSE),IF(LEFT(C17,3)="ELE",VLOOKUP(VALUE(RIGHT(C17,3)),#REF!,5,FALSE),IF(LEFT(C17,3)="CAB",VLOOKUP(VALUE(RIGHT(C17,3)),#REF!,5,FALSE),IF(LEFT(C17,3)="SEG",VLOOKUP(VALUE(RIGHT(C17,3)),'SEG-COMP'!B:J,5,FALSE),IF(LEFT(C17,3)="CLI",VLOOKUP(VALUE(RIGHT(C17,3)),'CLI-COMP'!B:J,5,FALSE),IF(LEFT(C17,4)="IMPL",VLOOKUP(VALUE(RIGHT(C17,3)),'IMPL-COMP'!B:J,5,FALSE),IF(LEFT(C17,4)="SPDA",VLOOKUP(VALUE(RIGHT(C17,3)),'SPDA-COMP'!B:J,5,FALSE),IF(LEFT(C17,4)="SDAI",VLOOKUP(VALUE(RIGHT(C17,3)),'ADM-COMP'!B:J,5,FALSE),IF(LEFT(C17,5)="IMPER",VLOOKUP(VALUE(RIGHT(C17,3)),'IMPER-COMP'!B:J,5,FALSE),""))))))))))))))))</f>
        <v>UND</v>
      </c>
      <c r="F17" s="289">
        <f>ROUND(VLOOKUP(A17,'MEM-LEVANT'!A:I,9,FALSE),2)</f>
        <v>3</v>
      </c>
      <c r="G17" s="342">
        <f>IF(B17="IOPES",VLOOKUP(C17,'LABOR-SERVIÇOS'!A:H,7,FALSE),IF(B17="SINAPI",VLOOKUP(C17,'SINAPI-SERVIÇOS'!A:H,8,FALSE),IF(LEFT(C17,3)="ARQ",VLOOKUP(VALUE(RIGHT(C17,3)),'ARQ-COMP'!B:J,9,FALSE),IF(LEFT(C17,3)="SCI",VLOOKUP(VALUE(RIGHT(C17,3)),'GAS-COMP'!#REF!,9,FALSE),IF(LEFT(C17,3)="SCE",VLOOKUP(VALUE(RIGHT(C17,3)),'SCE-COMP'!B:J,9,FALSE),IF(LEFT(C17,3)="EST",VLOOKUP(VALUE(RIGHT(C17,3)),'EST-COMP'!B:J,9,FALSE),IF(LEFT(C17,3)="HID",VLOOKUP(VALUE(RIGHT(C17,3)),'HID-COMP'!B:J,9,FALSE),IF(LEFT(C17,3)="INC",VLOOKUP(VALUE(RIGHT(C17,3)),'INC-COMP'!B:J,9,FALSE),IF(LEFT(C17,3)="ELE",VLOOKUP(VALUE(RIGHT(C17,3)),#REF!,9,FALSE),IF(LEFT(C17,3)="CAB",VLOOKUP(VALUE(RIGHT(C17,3)),#REF!,9,FALSE),IF(LEFT(C17,3)="SEG",VLOOKUP(VALUE(RIGHT(C17,3)),'SEG-COMP'!B:J,9,FALSE),IF(LEFT(C17,3)="CLI",VLOOKUP(VALUE(RIGHT(C17,3)),'CLI-COMP'!B:J,9,FALSE),IF(LEFT(C17,4)="IMPL",VLOOKUP(VALUE(RIGHT(C17,3)),'IMPL-COMP'!B:J,9,FALSE),IF(LEFT(C17,4)="SPDA",VLOOKUP(VALUE(RIGHT(C17,3)),'SPDA-COMP'!B:J,9,FALSE),IF(LEFT(C17,4)="SDAI",VLOOKUP(VALUE(RIGHT(C17,3)),'ADM-COMP'!B:J,9,FALSE),IF(LEFT(C17,5)="IMPER",VLOOKUP(VALUE(RIGHT(C17,3)),'IMPER-COMP'!B:J,9,FALSE),""))))))))))))))))</f>
        <v>936.02</v>
      </c>
      <c r="H17" s="773">
        <f t="shared" ref="H17" si="4">ROUND(F17*G17,2)</f>
        <v>2808.06</v>
      </c>
      <c r="I17" s="886"/>
      <c r="J17" s="414"/>
      <c r="K17" s="32"/>
      <c r="L17" s="32"/>
      <c r="M17" s="32"/>
      <c r="N17" s="32"/>
      <c r="O17" s="32"/>
      <c r="P17" s="32"/>
      <c r="Q17" s="32"/>
      <c r="R17" s="32"/>
      <c r="S17" s="32"/>
    </row>
    <row r="18" spans="1:19" s="439" customFormat="1">
      <c r="A18" s="774"/>
      <c r="B18" s="432"/>
      <c r="C18" s="433"/>
      <c r="D18" s="434" t="s">
        <v>13890</v>
      </c>
      <c r="E18" s="435"/>
      <c r="F18" s="436"/>
      <c r="G18" s="437"/>
      <c r="H18" s="775">
        <f>SUM(H8:H17)</f>
        <v>47379.06</v>
      </c>
      <c r="I18" s="643"/>
      <c r="J18" s="414"/>
      <c r="K18" s="639"/>
      <c r="L18" s="438"/>
      <c r="M18" s="438"/>
      <c r="N18" s="438"/>
      <c r="O18" s="438"/>
      <c r="P18" s="438"/>
      <c r="Q18" s="438"/>
      <c r="R18" s="438"/>
      <c r="S18" s="438"/>
    </row>
    <row r="19" spans="1:19">
      <c r="A19" s="772"/>
      <c r="B19" s="173"/>
      <c r="C19" s="426"/>
      <c r="D19" s="176"/>
      <c r="E19" s="172"/>
      <c r="F19" s="289"/>
      <c r="G19" s="342"/>
      <c r="H19" s="776"/>
      <c r="I19" s="641"/>
      <c r="J19" s="414"/>
      <c r="K19" s="414"/>
      <c r="L19" s="32"/>
      <c r="M19" s="32"/>
      <c r="N19" s="32"/>
      <c r="O19" s="32"/>
      <c r="P19" s="32"/>
      <c r="Q19" s="32"/>
      <c r="R19" s="32"/>
      <c r="S19" s="32"/>
    </row>
    <row r="20" spans="1:19" s="321" customFormat="1">
      <c r="A20" s="777" t="s">
        <v>7</v>
      </c>
      <c r="B20" s="315"/>
      <c r="C20" s="315"/>
      <c r="D20" s="427" t="s">
        <v>35</v>
      </c>
      <c r="E20" s="315"/>
      <c r="F20" s="315"/>
      <c r="G20" s="315"/>
      <c r="H20" s="778"/>
      <c r="I20" s="642"/>
      <c r="J20" s="414"/>
      <c r="K20" s="320"/>
      <c r="L20" s="320"/>
      <c r="M20" s="320"/>
      <c r="N20" s="320"/>
      <c r="O20" s="320"/>
      <c r="P20" s="320"/>
      <c r="Q20" s="320"/>
      <c r="R20" s="320"/>
      <c r="S20" s="320"/>
    </row>
    <row r="21" spans="1:19" s="321" customFormat="1">
      <c r="A21" s="777" t="s">
        <v>23323</v>
      </c>
      <c r="B21" s="315"/>
      <c r="C21" s="315"/>
      <c r="D21" s="427" t="s">
        <v>30863</v>
      </c>
      <c r="E21" s="315"/>
      <c r="F21" s="315"/>
      <c r="G21" s="315"/>
      <c r="H21" s="778"/>
      <c r="I21" s="642"/>
      <c r="J21" s="414"/>
      <c r="K21" s="612"/>
      <c r="L21" s="320"/>
      <c r="M21" s="320"/>
      <c r="N21" s="320"/>
      <c r="O21" s="320"/>
      <c r="P21" s="320"/>
      <c r="Q21" s="320"/>
      <c r="R21" s="320"/>
      <c r="S21" s="320"/>
    </row>
    <row r="22" spans="1:19" ht="25.5">
      <c r="A22" s="772" t="s">
        <v>36</v>
      </c>
      <c r="B22" s="173" t="s">
        <v>7531</v>
      </c>
      <c r="C22" s="174">
        <f>30101</f>
        <v>30101</v>
      </c>
      <c r="D22" s="385" t="str">
        <f>IF(B22="IOPES",VLOOKUP(C22,'LABOR-SERVIÇOS'!A:H,5,FALSE),IF(B22="SINAPI",VLOOKUP(C22,'SINAPI-SERVIÇOS'!A:D,2,FALSE),IF(LEFT(C22,3)="ARQ",VLOOKUP(VALUE(RIGHT(C22,3)),'ARQ-COMP'!B:J,4,FALSE),IF(LEFT(C22,3)="SCI",VLOOKUP(VALUE(RIGHT(C22,3)),'GAS-COMP'!#REF!,4,FALSE),IF(LEFT(C22,3)="SCE",VLOOKUP(VALUE(RIGHT(C22,3)),'SCE-COMP'!B:J,4,FALSE),IF(LEFT(C22,3)="EST",VLOOKUP(VALUE(RIGHT(C22,3)),'EST-COMP'!B:J,4,FALSE),IF(LEFT(C22,3)="HID",VLOOKUP(VALUE(RIGHT(C22,3)),'HID-COMP'!B:J,4,FALSE),IF(LEFT(C22,3)="INC",VLOOKUP(VALUE(RIGHT(C22,3)),'INC-COMP'!B:J,4,FALSE),IF(LEFT(C22,3)="ELE",VLOOKUP(VALUE(RIGHT(C22,3)),#REF!,4,FALSE),IF(LEFT(C22,3)="CAB",VLOOKUP(VALUE(RIGHT(C22,3)),#REF!,4,FALSE),IF(LEFT(C22,3)="SEG",VLOOKUP(VALUE(RIGHT(C22,3)),'SEG-COMP'!B:J,4,FALSE),IF(LEFT(C22,3)="CLI",VLOOKUP(VALUE(RIGHT(C22,3)),'CLI-COMP'!B:J,4,FALSE),IF(LEFT(C22,4)="IMPL",VLOOKUP(VALUE(RIGHT(C22,3)),'IMPL-COMP'!B:J,4,FALSE),IF(LEFT(C22,4)="SPDA",VLOOKUP(VALUE(RIGHT(C22,3)),'SPDA-COMP'!B:J,4,FALSE),IF(LEFT(C22,4)="SDAI",VLOOKUP(VALUE(RIGHT(C22,3)),'ADM-COMP'!B:J,4,FALSE),IF(LEFT(C22,5)="IMPER",VLOOKUP(VALUE(RIGHT(C22,3)),'IMPER-COMP'!B:J,4,FALSE),""))))))))))))))))</f>
        <v>ESCAVAÇÃO MANUAL EM MATERIAL DE 1A. CATEGORIA, ATÉ 1.50 M DE PROFUNDIDADE</v>
      </c>
      <c r="E22" s="172" t="str">
        <f>IF(B22="IOPES",VLOOKUP(C22,'LABOR-SERVIÇOS'!A:H,6,FALSE),IF(B22="SINAPI",VLOOKUP(C22,'SINAPI-SERVIÇOS'!A:D,3,FALSE),IF(LEFT(C22,3)="ARQ",VLOOKUP(VALUE(RIGHT(C22,3)),'ARQ-COMP'!B:J,5,FALSE),IF(LEFT(C22,3)="SCI",VLOOKUP(VALUE(RIGHT(C22,3)),'GAS-COMP'!#REF!,5,FALSE),IF(LEFT(C22,3)="SCE",VLOOKUP(VALUE(RIGHT(C22,3)),'SCE-COMP'!B:J,5,FALSE),IF(LEFT(C22,3)="EST",VLOOKUP(VALUE(RIGHT(C22,3)),'EST-COMP'!B:J,5,FALSE),IF(LEFT(C22,3)="HID",VLOOKUP(VALUE(RIGHT(C22,3)),'HID-COMP'!B:J,5,FALSE),IF(LEFT(C22,3)="INC",VLOOKUP(VALUE(RIGHT(C22,3)),'INC-COMP'!B:J,5,FALSE),IF(LEFT(C22,3)="ELE",VLOOKUP(VALUE(RIGHT(C22,3)),#REF!,5,FALSE),IF(LEFT(C22,3)="PAI",VLOOKUP(VALUE(RIGHT(C22,3)),#REF!,5,FALSE),IF(LEFT(C22,3)="SEG",VLOOKUP(VALUE(RIGHT(C22,3)),'SEG-COMP'!B:J,5,FALSE),IF(LEFT(C22,3)="CLI",VLOOKUP(VALUE(RIGHT(C22,3)),'CLI-COMP'!B:J,5,FALSE),IF(LEFT(C22,4)="IMPL",VLOOKUP(VALUE(RIGHT(C22,3)),'IMPL-COMP'!B:J,5,FALSE),IF(LEFT(C22,4)="SPDA",VLOOKUP(VALUE(RIGHT(C22,3)),'SPDA-COMP'!B:J,5,FALSE),IF(LEFT(C22,3)="ADM",VLOOKUP(VALUE(RIGHT(C22,3)),'ADM-COMP'!B:J,5,FALSE),IF(LEFT(C22,5)="IMPER",VLOOKUP(VALUE(RIGHT(C22,3)),'IMPER-COMP'!B:J,5,FALSE),""))))))))))))))))</f>
        <v>M3</v>
      </c>
      <c r="F22" s="289">
        <f>ROUND(VLOOKUP(A22,'MEM-LEVANT'!A:I,9,FALSE),2)</f>
        <v>95.3</v>
      </c>
      <c r="G22" s="342">
        <f>IF(B22="IOPES",VLOOKUP(C22,'LABOR-SERVIÇOS'!A:H,7,FALSE),IF(B22="SINAPI",VLOOKUP(C22,'SINAPI-SERVIÇOS'!A:H,8,FALSE),IF(B22="DER-ES",VLOOKUP(C22,'DER-ES JAN-18'!A:F,4,FALSE),IF(LEFT(C22,3)="ARQ",VLOOKUP(VALUE(RIGHT(C22,3)),'ARQ-COMP'!B:J,9,FALSE),IF(LEFT(C22,3)="SCI",VLOOKUP(VALUE(RIGHT(C22,3)),'GAS-COMP'!#REF!,9,FALSE),IF(LEFT(C22,3)="SCE",VLOOKUP(VALUE(RIGHT(C22,3)),'SCE-COMP'!B:J,9,FALSE),IF(LEFT(C22,3)="EST",VLOOKUP(VALUE(RIGHT(C22,3)),'EST-COMP'!B:J,9,FALSE),IF(LEFT(C22,3)="HID",VLOOKUP(VALUE(RIGHT(C22,3)),'HID-COMP'!B:J,9,FALSE),IF(LEFT(C22,3)="INC",VLOOKUP(VALUE(RIGHT(C22,3)),'INC-COMP'!B:J,9,FALSE),IF(LEFT(C22,3)="ELE",VLOOKUP(VALUE(RIGHT(C22,3)),#REF!,9,FALSE),IF(LEFT(C22,3)="CAB",VLOOKUP(VALUE(RIGHT(C22,3)),#REF!,9,FALSE),IF(LEFT(C22,3)="SEG",VLOOKUP(VALUE(RIGHT(C22,3)),'SEG-COMP'!B:J,9,FALSE),IF(LEFT(C22,3)="CLI",VLOOKUP(VALUE(RIGHT(C22,3)),'CLI-COMP'!B:J,9,FALSE),IF(LEFT(C22,4)="IMPL",VLOOKUP(VALUE(RIGHT(C22,3)),'IMPL-COMP'!B:J,9,FALSE),IF(LEFT(C22,4)="SPDA",VLOOKUP(VALUE(RIGHT(C22,3)),'SPDA-COMP'!B:J,9,FALSE),IF(LEFT(C22,4)="SDAI",VLOOKUP(VALUE(RIGHT(C22,3)),'ADM-COMP'!B:J,9,FALSE),IF(LEFT(C22,5)="IMPER",VLOOKUP(VALUE(RIGHT(C22,3)),'IMPER-COMP'!B:J,9,FALSE),"")))))))))))))))))</f>
        <v>46.79</v>
      </c>
      <c r="H22" s="773">
        <f>ROUND(F22*G22,2)</f>
        <v>4459.09</v>
      </c>
      <c r="I22" s="641"/>
      <c r="J22" s="414"/>
      <c r="K22" s="32"/>
      <c r="L22" s="32"/>
      <c r="M22" s="32"/>
      <c r="N22" s="32"/>
      <c r="O22" s="32"/>
      <c r="P22" s="32"/>
      <c r="Q22" s="32"/>
      <c r="R22" s="32"/>
      <c r="S22" s="32"/>
    </row>
    <row r="23" spans="1:19" ht="38.25">
      <c r="A23" s="772" t="s">
        <v>14071</v>
      </c>
      <c r="B23" s="173" t="s">
        <v>28</v>
      </c>
      <c r="C23" s="174" t="str">
        <f>'SINAPI-SERVIÇOS'!A4883</f>
        <v>96385</v>
      </c>
      <c r="D23" s="385" t="str">
        <f>IF(B23="IOPES",VLOOKUP(C23,'LABOR-SERVIÇOS'!A:H,5,FALSE),IF(B23="SINAPI",VLOOKUP(C23,'SINAPI-SERVIÇOS'!A:D,2,FALSE),IF(LEFT(C23,3)="ARQ",VLOOKUP(VALUE(RIGHT(C23,3)),'ARQ-COMP'!B:J,4,FALSE),IF(LEFT(C23,3)="SCI",VLOOKUP(VALUE(RIGHT(C23,3)),'GAS-COMP'!#REF!,4,FALSE),IF(LEFT(C23,3)="SCE",VLOOKUP(VALUE(RIGHT(C23,3)),'SCE-COMP'!B:J,4,FALSE),IF(LEFT(C23,3)="EST",VLOOKUP(VALUE(RIGHT(C23,3)),'EST-COMP'!B:J,4,FALSE),IF(LEFT(C23,3)="HID",VLOOKUP(VALUE(RIGHT(C23,3)),'HID-COMP'!B:J,4,FALSE),IF(LEFT(C23,3)="INC",VLOOKUP(VALUE(RIGHT(C23,3)),'INC-COMP'!B:J,4,FALSE),IF(LEFT(C23,3)="ELE",VLOOKUP(VALUE(RIGHT(C23,3)),#REF!,4,FALSE),IF(LEFT(C23,3)="CAB",VLOOKUP(VALUE(RIGHT(C23,3)),#REF!,4,FALSE),IF(LEFT(C23,3)="SEG",VLOOKUP(VALUE(RIGHT(C23,3)),'SEG-COMP'!B:J,4,FALSE),IF(LEFT(C23,3)="CLI",VLOOKUP(VALUE(RIGHT(C23,3)),'CLI-COMP'!B:J,4,FALSE),IF(LEFT(C23,4)="IMPL",VLOOKUP(VALUE(RIGHT(C23,3)),'IMPL-COMP'!B:J,4,FALSE),IF(LEFT(C23,4)="SPDA",VLOOKUP(VALUE(RIGHT(C23,3)),'SPDA-COMP'!B:J,4,FALSE),IF(LEFT(C23,4)="SDAI",VLOOKUP(VALUE(RIGHT(C23,3)),'ADM-COMP'!B:J,4,FALSE),IF(LEFT(C23,5)="IMPER",VLOOKUP(VALUE(RIGHT(C23,3)),'IMPER-COMP'!B:J,4,FALSE),""))))))))))))))))</f>
        <v>EXECUÇÃO E COMPACTAÇÃO DE ATERRO COM SOLO PREDOMINANTEMENTE ARGILOSO - EXCLUSIVE SOLO, ESCAVAÇÃO, CARGA E TRANSPORTE. AF_11/2019</v>
      </c>
      <c r="E23" s="172" t="str">
        <f>IF(B23="IOPES",VLOOKUP(C23,'LABOR-SERVIÇOS'!A:H,6,FALSE),IF(B23="SINAPI",VLOOKUP(C23,'SINAPI-SERVIÇOS'!A:D,3,FALSE),IF(LEFT(C23,3)="ARQ",VLOOKUP(VALUE(RIGHT(C23,3)),'ARQ-COMP'!B:J,5,FALSE),IF(LEFT(C23,3)="SCI",VLOOKUP(VALUE(RIGHT(C23,3)),'GAS-COMP'!#REF!,5,FALSE),IF(LEFT(C23,3)="SCE",VLOOKUP(VALUE(RIGHT(C23,3)),'SCE-COMP'!B:J,5,FALSE),IF(LEFT(C23,3)="EST",VLOOKUP(VALUE(RIGHT(C23,3)),'EST-COMP'!B:J,5,FALSE),IF(LEFT(C23,3)="HID",VLOOKUP(VALUE(RIGHT(C23,3)),'HID-COMP'!B:J,5,FALSE),IF(LEFT(C23,3)="INC",VLOOKUP(VALUE(RIGHT(C23,3)),'INC-COMP'!B:J,5,FALSE),IF(LEFT(C23,3)="ELE",VLOOKUP(VALUE(RIGHT(C23,3)),#REF!,5,FALSE),IF(LEFT(C23,3)="CAB",VLOOKUP(VALUE(RIGHT(C23,3)),#REF!,5,FALSE),IF(LEFT(C23,3)="SEG",VLOOKUP(VALUE(RIGHT(C23,3)),'SEG-COMP'!B:J,5,FALSE),IF(LEFT(C23,3)="CLI",VLOOKUP(VALUE(RIGHT(C23,3)),'CLI-COMP'!B:J,5,FALSE),IF(LEFT(C23,4)="IMPL",VLOOKUP(VALUE(RIGHT(C23,3)),'IMPL-COMP'!B:J,5,FALSE),IF(LEFT(C23,4)="SPDA",VLOOKUP(VALUE(RIGHT(C23,3)),'SPDA-COMP'!B:J,5,FALSE),IF(LEFT(C23,4)="SDAI",VLOOKUP(VALUE(RIGHT(C23,3)),'ADM-COMP'!B:J,5,FALSE),IF(LEFT(C23,5)="IMPER",VLOOKUP(VALUE(RIGHT(C23,3)),'IMPER-COMP'!B:J,5,FALSE),""))))))))))))))))</f>
        <v>M3</v>
      </c>
      <c r="F23" s="289">
        <f>ROUND(VLOOKUP(A23,'MEM-LEVANT'!A:I,9,FALSE),2)</f>
        <v>131.03</v>
      </c>
      <c r="G23" s="342">
        <f>IF(B23="IOPES",VLOOKUP(C23,'LABOR-SERVIÇOS'!A:H,7,FALSE),IF(B23="SINAPI",VLOOKUP(C23,'SINAPI-SERVIÇOS'!A:H,8,FALSE),IF(LEFT(C23,3)="ARQ",VLOOKUP(VALUE(RIGHT(C23,3)),'ARQ-COMP'!B:J,9,FALSE),IF(LEFT(C23,3)="SCI",VLOOKUP(VALUE(RIGHT(C23,3)),'GAS-COMP'!#REF!,9,FALSE),IF(LEFT(C23,3)="SCE",VLOOKUP(VALUE(RIGHT(C23,3)),'SCE-COMP'!B:J,9,FALSE),IF(LEFT(C23,3)="EST",VLOOKUP(VALUE(RIGHT(C23,3)),'EST-COMP'!B:J,9,FALSE),IF(LEFT(C23,3)="HID",VLOOKUP(VALUE(RIGHT(C23,3)),'HID-COMP'!B:J,9,FALSE),IF(LEFT(C23,3)="INC",VLOOKUP(VALUE(RIGHT(C23,3)),'INC-COMP'!B:J,9,FALSE),IF(LEFT(C23,3)="ELE",VLOOKUP(VALUE(RIGHT(C23,3)),#REF!,9,FALSE),IF(LEFT(C23,3)="CAB",VLOOKUP(VALUE(RIGHT(C23,3)),#REF!,9,FALSE),IF(LEFT(C23,3)="SEG",VLOOKUP(VALUE(RIGHT(C23,3)),'SEG-COMP'!B:J,9,FALSE),IF(LEFT(C23,3)="CLI",VLOOKUP(VALUE(RIGHT(C23,3)),'CLI-COMP'!B:J,9,FALSE),IF(LEFT(C23,4)="IMPL",VLOOKUP(VALUE(RIGHT(C23,3)),'IMPL-COMP'!B:J,9,FALSE),IF(LEFT(C23,4)="SPDA",VLOOKUP(VALUE(RIGHT(C23,3)),'SPDA-COMP'!B:J,9,FALSE),IF(LEFT(C23,4)="SDAI",VLOOKUP(VALUE(RIGHT(C23,3)),'ADM-COMP'!B:J,9,FALSE),IF(LEFT(C23,5)="IMPER",VLOOKUP(VALUE(RIGHT(C23,3)),'IMPER-COMP'!B:J,9,FALSE),""))))))))))))))))</f>
        <v>8.85</v>
      </c>
      <c r="H23" s="773">
        <f t="shared" ref="H23" si="5">ROUND(F23*G23,2)</f>
        <v>1159.6199999999999</v>
      </c>
      <c r="I23" s="641"/>
      <c r="J23" s="414"/>
      <c r="K23" s="32"/>
      <c r="L23" s="32"/>
      <c r="M23" s="32"/>
      <c r="N23" s="32"/>
      <c r="O23" s="32"/>
      <c r="P23" s="32"/>
      <c r="Q23" s="32"/>
      <c r="R23" s="32"/>
      <c r="S23" s="32"/>
    </row>
    <row r="24" spans="1:19" ht="25.5">
      <c r="A24" s="772" t="s">
        <v>15011</v>
      </c>
      <c r="B24" s="173" t="s">
        <v>28</v>
      </c>
      <c r="C24" s="174" t="str">
        <f>'SINAPI-SERVIÇOS'!A5192</f>
        <v>100575</v>
      </c>
      <c r="D24" s="385" t="str">
        <f>IF(B24="IOPES",VLOOKUP(C24,'LABOR-SERVIÇOS'!A:H,5,FALSE),IF(B24="SINAPI",VLOOKUP(C24,'SINAPI-SERVIÇOS'!A:D,2,FALSE),IF(LEFT(C24,3)="ARQ",VLOOKUP(VALUE(RIGHT(C24,3)),'ARQ-COMP'!B:J,4,FALSE),IF(LEFT(C24,3)="SCI",VLOOKUP(VALUE(RIGHT(C24,3)),'GAS-COMP'!#REF!,4,FALSE),IF(LEFT(C24,3)="SCE",VLOOKUP(VALUE(RIGHT(C24,3)),'SCE-COMP'!B:J,4,FALSE),IF(LEFT(C24,3)="EST",VLOOKUP(VALUE(RIGHT(C24,3)),'EST-COMP'!B:J,4,FALSE),IF(LEFT(C24,3)="HID",VLOOKUP(VALUE(RIGHT(C24,3)),'HID-COMP'!B:J,4,FALSE),IF(LEFT(C24,3)="INC",VLOOKUP(VALUE(RIGHT(C24,3)),'INC-COMP'!B:J,4,FALSE),IF(LEFT(C24,3)="ELE",VLOOKUP(VALUE(RIGHT(C24,3)),#REF!,4,FALSE),IF(LEFT(C24,3)="CAB",VLOOKUP(VALUE(RIGHT(C24,3)),#REF!,4,FALSE),IF(LEFT(C24,3)="SEG",VLOOKUP(VALUE(RIGHT(C24,3)),'SEG-COMP'!B:J,4,FALSE),IF(LEFT(C24,3)="CLI",VLOOKUP(VALUE(RIGHT(C24,3)),'CLI-COMP'!B:J,4,FALSE),IF(LEFT(C24,4)="IMPL",VLOOKUP(VALUE(RIGHT(C24,3)),'IMPL-COMP'!B:J,4,FALSE),IF(LEFT(C24,4)="SPDA",VLOOKUP(VALUE(RIGHT(C24,3)),'SPDA-COMP'!B:J,4,FALSE),IF(LEFT(C24,4)="SDAI",VLOOKUP(VALUE(RIGHT(C24,3)),'ADM-COMP'!B:J,4,FALSE),IF(LEFT(C24,5)="IMPER",VLOOKUP(VALUE(RIGHT(C24,3)),'IMPER-COMP'!B:J,4,FALSE),""))))))))))))))))</f>
        <v>REGULARIZAÇÃO DE SUPERFÍCIES COM MOTONIVELADORA. AF_11/2019</v>
      </c>
      <c r="E24" s="172" t="str">
        <f>IF(B24="IOPES",VLOOKUP(C24,'LABOR-SERVIÇOS'!A:H,6,FALSE),IF(B24="SINAPI",VLOOKUP(C24,'SINAPI-SERVIÇOS'!A:D,3,FALSE),IF(LEFT(C24,3)="ARQ",VLOOKUP(VALUE(RIGHT(C24,3)),'ARQ-COMP'!B:J,5,FALSE),IF(LEFT(C24,3)="SCI",VLOOKUP(VALUE(RIGHT(C24,3)),'GAS-COMP'!#REF!,5,FALSE),IF(LEFT(C24,3)="SCE",VLOOKUP(VALUE(RIGHT(C24,3)),'SCE-COMP'!B:J,5,FALSE),IF(LEFT(C24,3)="EST",VLOOKUP(VALUE(RIGHT(C24,3)),'EST-COMP'!B:J,5,FALSE),IF(LEFT(C24,3)="HID",VLOOKUP(VALUE(RIGHT(C24,3)),'HID-COMP'!B:J,5,FALSE),IF(LEFT(C24,3)="INC",VLOOKUP(VALUE(RIGHT(C24,3)),'INC-COMP'!B:J,5,FALSE),IF(LEFT(C24,3)="ELE",VLOOKUP(VALUE(RIGHT(C24,3)),#REF!,5,FALSE),IF(LEFT(C24,3)="CAB",VLOOKUP(VALUE(RIGHT(C24,3)),#REF!,5,FALSE),IF(LEFT(C24,3)="SEG",VLOOKUP(VALUE(RIGHT(C24,3)),'SEG-COMP'!B:J,5,FALSE),IF(LEFT(C24,3)="CLI",VLOOKUP(VALUE(RIGHT(C24,3)),'CLI-COMP'!B:J,5,FALSE),IF(LEFT(C24,4)="IMPL",VLOOKUP(VALUE(RIGHT(C24,3)),'IMPL-COMP'!B:J,5,FALSE),IF(LEFT(C24,4)="SPDA",VLOOKUP(VALUE(RIGHT(C24,3)),'SPDA-COMP'!B:J,5,FALSE),IF(LEFT(C24,4)="SDAI",VLOOKUP(VALUE(RIGHT(C24,3)),'ADM-COMP'!B:J,5,FALSE),IF(LEFT(C24,5)="IMPER",VLOOKUP(VALUE(RIGHT(C24,3)),'IMPER-COMP'!B:J,5,FALSE),""))))))))))))))))</f>
        <v>M2</v>
      </c>
      <c r="F24" s="289">
        <f>ROUND(VLOOKUP(A24,'MEM-LEVANT'!A:I,9,FALSE),2)</f>
        <v>262.05</v>
      </c>
      <c r="G24" s="342">
        <f>IF(B24="IOPES",VLOOKUP(C24,'LABOR-SERVIÇOS'!A:H,7,FALSE),IF(B24="SINAPI",VLOOKUP(C24,'SINAPI-SERVIÇOS'!A:H,8,FALSE),IF(LEFT(C24,3)="ARQ",VLOOKUP(VALUE(RIGHT(C24,3)),'ARQ-COMP'!B:J,9,FALSE),IF(LEFT(C24,3)="SCI",VLOOKUP(VALUE(RIGHT(C24,3)),'GAS-COMP'!#REF!,9,FALSE),IF(LEFT(C24,3)="SCE",VLOOKUP(VALUE(RIGHT(C24,3)),'SCE-COMP'!B:J,9,FALSE),IF(LEFT(C24,3)="EST",VLOOKUP(VALUE(RIGHT(C24,3)),'EST-COMP'!B:J,9,FALSE),IF(LEFT(C24,3)="HID",VLOOKUP(VALUE(RIGHT(C24,3)),'HID-COMP'!B:J,9,FALSE),IF(LEFT(C24,3)="INC",VLOOKUP(VALUE(RIGHT(C24,3)),'INC-COMP'!B:J,9,FALSE),IF(LEFT(C24,3)="ELE",VLOOKUP(VALUE(RIGHT(C24,3)),#REF!,9,FALSE),IF(LEFT(C24,3)="CAB",VLOOKUP(VALUE(RIGHT(C24,3)),#REF!,9,FALSE),IF(LEFT(C24,3)="SEG",VLOOKUP(VALUE(RIGHT(C24,3)),'SEG-COMP'!B:J,9,FALSE),IF(LEFT(C24,3)="CLI",VLOOKUP(VALUE(RIGHT(C24,3)),'CLI-COMP'!B:J,9,FALSE),IF(LEFT(C24,4)="IMPL",VLOOKUP(VALUE(RIGHT(C24,3)),'IMPL-COMP'!B:J,9,FALSE),IF(LEFT(C24,4)="SPDA",VLOOKUP(VALUE(RIGHT(C24,3)),'SPDA-COMP'!B:J,9,FALSE),IF(LEFT(C24,4)="SDAI",VLOOKUP(VALUE(RIGHT(C24,3)),'ADM-COMP'!B:J,9,FALSE),IF(LEFT(C24,5)="IMPER",VLOOKUP(VALUE(RIGHT(C24,3)),'IMPER-COMP'!B:J,9,FALSE),""))))))))))))))))</f>
        <v>0.09</v>
      </c>
      <c r="H24" s="773">
        <f t="shared" ref="H24" si="6">ROUND(F24*G24,2)</f>
        <v>23.58</v>
      </c>
      <c r="I24" s="886"/>
      <c r="J24" s="414"/>
      <c r="K24" s="32"/>
      <c r="L24" s="32"/>
      <c r="M24" s="32"/>
      <c r="N24" s="32"/>
      <c r="O24" s="32"/>
      <c r="P24" s="32"/>
      <c r="Q24" s="32"/>
      <c r="R24" s="32"/>
      <c r="S24" s="32"/>
    </row>
    <row r="25" spans="1:19" ht="38.25">
      <c r="A25" s="772" t="s">
        <v>16459</v>
      </c>
      <c r="B25" s="173" t="s">
        <v>28</v>
      </c>
      <c r="C25" s="174" t="str">
        <f>'SINAPI-SERVIÇOS'!A4940</f>
        <v>97914</v>
      </c>
      <c r="D25" s="308" t="str">
        <f>IF(B25="IOPES",VLOOKUP(C25,'LABOR-SERVIÇOS'!A:H,5,FALSE),IF(B25="SINAPI",VLOOKUP(C25,'SINAPI-SERVIÇOS'!A:D,2,FALSE),IF(LEFT(C25,3)="ARQ",VLOOKUP(VALUE(RIGHT(C25,3)),'ARQ-COMP'!B:J,4,FALSE),IF(LEFT(C25,3)="SCI",VLOOKUP(VALUE(RIGHT(C25,3)),'GAS-COMP'!#REF!,4,FALSE),IF(LEFT(C25,3)="SCE",VLOOKUP(VALUE(RIGHT(C25,3)),'SCE-COMP'!B:J,4,FALSE),IF(LEFT(C25,3)="EST",VLOOKUP(VALUE(RIGHT(C25,3)),'EST-COMP'!B:J,4,FALSE),IF(LEFT(C25,3)="HID",VLOOKUP(VALUE(RIGHT(C25,3)),'HID-COMP'!B:J,4,FALSE),IF(LEFT(C25,3)="INC",VLOOKUP(VALUE(RIGHT(C25,3)),'INC-COMP'!B:J,4,FALSE),IF(LEFT(C25,3)="ELE",VLOOKUP(VALUE(RIGHT(C25,3)),#REF!,4,FALSE),IF(LEFT(C25,3)="CAB",VLOOKUP(VALUE(RIGHT(C25,3)),#REF!,4,FALSE),IF(LEFT(C25,3)="SEG",VLOOKUP(VALUE(RIGHT(C25,3)),'SEG-COMP'!B:J,4,FALSE),IF(LEFT(C25,3)="CLI",VLOOKUP(VALUE(RIGHT(C25,3)),'CLI-COMP'!B:J,4,FALSE),IF(LEFT(C25,4)="IMPL",VLOOKUP(VALUE(RIGHT(C25,3)),'IMPL-COMP'!B:J,4,FALSE),IF(LEFT(C25,4)="SPDA",VLOOKUP(VALUE(RIGHT(C25,3)),'SPDA-COMP'!B:J,4,FALSE),IF(LEFT(C25,4)="SDAI",VLOOKUP(VALUE(RIGHT(C25,3)),'ADM-COMP'!B:J,4,FALSE),IF(LEFT(C25,5)="IMPER",VLOOKUP(VALUE(RIGHT(C25,3)),'IMPER-COMP'!B:J,4,FALSE),""))))))))))))))))</f>
        <v>TRANSPORTE COM CAMINHÃO BASCULANTE DE 6 M3, EM VIA URBANA PAVIMENTADA, DMT ATÉ 30 KM (UNIDADE: M3XKM). AF_01/2018</v>
      </c>
      <c r="E25" s="172" t="str">
        <f>IF(B25="IOPES",VLOOKUP(C25,'LABOR-SERVIÇOS'!A:H,6,FALSE),IF(B25="SINAPI",VLOOKUP(C25,'SINAPI-SERVIÇOS'!A:D,3,FALSE),IF(LEFT(C25,3)="ARQ",VLOOKUP(VALUE(RIGHT(C25,3)),'ARQ-COMP'!B:J,5,FALSE),IF(LEFT(C25,3)="SCI",VLOOKUP(VALUE(RIGHT(C25,3)),'GAS-COMP'!#REF!,5,FALSE),IF(LEFT(C25,3)="SCE",VLOOKUP(VALUE(RIGHT(C25,3)),'SCE-COMP'!B:J,5,FALSE),IF(LEFT(C25,3)="EST",VLOOKUP(VALUE(RIGHT(C25,3)),'EST-COMP'!B:J,5,FALSE),IF(LEFT(C25,3)="HID",VLOOKUP(VALUE(RIGHT(C25,3)),'HID-COMP'!B:J,5,FALSE),IF(LEFT(C25,3)="INC",VLOOKUP(VALUE(RIGHT(C25,3)),'INC-COMP'!B:J,5,FALSE),IF(LEFT(C25,3)="ELE",VLOOKUP(VALUE(RIGHT(C25,3)),#REF!,5,FALSE),IF(LEFT(C25,3)="CAB",VLOOKUP(VALUE(RIGHT(C25,3)),#REF!,5,FALSE),IF(LEFT(C25,3)="SEG",VLOOKUP(VALUE(RIGHT(C25,3)),'SEG-COMP'!B:J,5,FALSE),IF(LEFT(C25,3)="CLI",VLOOKUP(VALUE(RIGHT(C25,3)),'CLI-COMP'!B:J,5,FALSE),IF(LEFT(C25,4)="IMPL",VLOOKUP(VALUE(RIGHT(C25,3)),'IMPL-COMP'!B:J,5,FALSE),IF(LEFT(C25,4)="SPDA",VLOOKUP(VALUE(RIGHT(C25,3)),'SPDA-COMP'!B:J,5,FALSE),IF(LEFT(C25,4)="SDAI",VLOOKUP(VALUE(RIGHT(C25,3)),'ADM-COMP'!B:J,5,FALSE),IF(LEFT(C25,5)="IMPER",VLOOKUP(VALUE(RIGHT(C25,3)),'IMPER-COMP'!B:J,5,FALSE),""))))))))))))))))</f>
        <v>M3XKM</v>
      </c>
      <c r="F25" s="289">
        <f>ROUND(VLOOKUP(A25,'MEM-LEVANT'!A:I,9,FALSE),2)</f>
        <v>2123.6999999999998</v>
      </c>
      <c r="G25" s="342">
        <f>IF(B25="IOPES",VLOOKUP(C25,'LABOR-SERVIÇOS'!A:H,7,FALSE),IF(B25="SINAPI",VLOOKUP(C25,'SINAPI-SERVIÇOS'!A:H,8,FALSE),IF(LEFT(C25,3)="ARQ",VLOOKUP(VALUE(RIGHT(C25,3)),'ARQ-COMP'!B:J,9,FALSE),IF(LEFT(C25,3)="SCI",VLOOKUP(VALUE(RIGHT(C25,3)),'GAS-COMP'!#REF!,9,FALSE),IF(LEFT(C25,3)="SCE",VLOOKUP(VALUE(RIGHT(C25,3)),'SCE-COMP'!B:J,9,FALSE),IF(LEFT(C25,3)="EST",VLOOKUP(VALUE(RIGHT(C25,3)),'EST-COMP'!B:J,9,FALSE),IF(LEFT(C25,3)="HID",VLOOKUP(VALUE(RIGHT(C25,3)),'HID-COMP'!B:J,9,FALSE),IF(LEFT(C25,3)="INC",VLOOKUP(VALUE(RIGHT(C25,3)),'INC-COMP'!B:J,9,FALSE),IF(LEFT(C25,3)="ELE",VLOOKUP(VALUE(RIGHT(C25,3)),#REF!,9,FALSE),IF(LEFT(C25,3)="CAB",VLOOKUP(VALUE(RIGHT(C25,3)),#REF!,9,FALSE),IF(LEFT(C25,3)="SEG",VLOOKUP(VALUE(RIGHT(C25,3)),'SEG-COMP'!B:J,9,FALSE),IF(LEFT(C25,3)="CLI",VLOOKUP(VALUE(RIGHT(C25,3)),'CLI-COMP'!B:J,9,FALSE),IF(LEFT(C25,4)="IMPL",VLOOKUP(VALUE(RIGHT(C25,3)),'IMPL-COMP'!B:J,9,FALSE),IF(LEFT(C25,4)="SPDA",VLOOKUP(VALUE(RIGHT(C25,3)),'SPDA-COMP'!B:J,9,FALSE),IF(LEFT(C25,4)="SDAI",VLOOKUP(VALUE(RIGHT(C25,3)),'ADM-COMP'!B:J,9,FALSE),IF(LEFT(C25,5)="IMPER",VLOOKUP(VALUE(RIGHT(C25,3)),'IMPER-COMP'!B:J,9,FALSE),""))))))))))))))))</f>
        <v>1.52</v>
      </c>
      <c r="H25" s="773">
        <f t="shared" ref="H25" si="7">ROUND(F25*G25,2)</f>
        <v>3228.02</v>
      </c>
      <c r="I25" s="641"/>
      <c r="J25" s="414"/>
      <c r="K25" s="32"/>
      <c r="L25" s="32"/>
      <c r="M25" s="32"/>
      <c r="N25" s="32"/>
      <c r="O25" s="32"/>
      <c r="P25" s="32"/>
      <c r="Q25" s="32"/>
      <c r="R25" s="32"/>
      <c r="S25" s="32"/>
    </row>
    <row r="26" spans="1:19" s="439" customFormat="1">
      <c r="A26" s="774"/>
      <c r="B26" s="432"/>
      <c r="C26" s="433"/>
      <c r="D26" s="434" t="s">
        <v>13891</v>
      </c>
      <c r="E26" s="435"/>
      <c r="F26" s="436"/>
      <c r="G26" s="437"/>
      <c r="H26" s="775">
        <f>SUM(H22:H25)</f>
        <v>8870.31</v>
      </c>
      <c r="I26" s="643"/>
      <c r="J26" s="414"/>
      <c r="K26" s="438"/>
      <c r="L26" s="438"/>
      <c r="M26" s="438"/>
      <c r="N26" s="438"/>
      <c r="O26" s="438"/>
      <c r="P26" s="438"/>
      <c r="Q26" s="438"/>
      <c r="R26" s="438"/>
      <c r="S26" s="438"/>
    </row>
    <row r="27" spans="1:19">
      <c r="A27" s="772"/>
      <c r="B27" s="173"/>
      <c r="C27" s="174"/>
      <c r="D27" s="176"/>
      <c r="E27" s="172"/>
      <c r="F27" s="289"/>
      <c r="G27" s="342"/>
      <c r="H27" s="776"/>
      <c r="I27" s="641"/>
      <c r="J27" s="414"/>
      <c r="K27" s="32"/>
      <c r="L27" s="32"/>
      <c r="M27" s="32"/>
      <c r="N27" s="32"/>
      <c r="O27" s="32"/>
      <c r="P27" s="32"/>
      <c r="Q27" s="32"/>
      <c r="R27" s="32"/>
      <c r="S27" s="32"/>
    </row>
    <row r="28" spans="1:19" s="321" customFormat="1">
      <c r="A28" s="777" t="s">
        <v>8</v>
      </c>
      <c r="B28" s="315"/>
      <c r="C28" s="315"/>
      <c r="D28" s="427" t="s">
        <v>25364</v>
      </c>
      <c r="E28" s="315"/>
      <c r="F28" s="315"/>
      <c r="G28" s="315"/>
      <c r="H28" s="778"/>
      <c r="I28" s="642"/>
      <c r="J28" s="414"/>
      <c r="K28" s="320"/>
      <c r="L28" s="320"/>
      <c r="M28" s="320"/>
      <c r="N28" s="320"/>
      <c r="O28" s="320"/>
      <c r="P28" s="320"/>
      <c r="Q28" s="320"/>
      <c r="R28" s="320"/>
      <c r="S28" s="320"/>
    </row>
    <row r="29" spans="1:19" s="321" customFormat="1">
      <c r="A29" s="770" t="s">
        <v>38</v>
      </c>
      <c r="B29" s="613"/>
      <c r="C29" s="614"/>
      <c r="D29" s="622" t="s">
        <v>30869</v>
      </c>
      <c r="E29" s="615"/>
      <c r="F29" s="616"/>
      <c r="G29" s="617"/>
      <c r="H29" s="771"/>
      <c r="I29" s="642"/>
      <c r="J29" s="612"/>
      <c r="K29" s="320"/>
      <c r="L29" s="320"/>
      <c r="M29" s="320"/>
      <c r="N29" s="320"/>
      <c r="O29" s="320"/>
      <c r="P29" s="320"/>
      <c r="Q29" s="320"/>
      <c r="R29" s="320"/>
      <c r="S29" s="320"/>
    </row>
    <row r="30" spans="1:19" ht="29.25" customHeight="1">
      <c r="A30" s="772" t="s">
        <v>39</v>
      </c>
      <c r="B30" s="173" t="s">
        <v>7531</v>
      </c>
      <c r="C30" s="174">
        <f>30101</f>
        <v>30101</v>
      </c>
      <c r="D30" s="308" t="str">
        <f>IF(B30="IOPES",VLOOKUP(C30,'LABOR-SERVIÇOS'!A:H,5,FALSE),IF(B30="SINAPI",VLOOKUP(C30,'SINAPI-SERVIÇOS'!A:D,2,FALSE),IF(LEFT(C30,3)="ARQ",VLOOKUP(VALUE(RIGHT(C30,3)),'ARQ-COMP'!B:J,4,FALSE),IF(LEFT(C30,3)="SCI",VLOOKUP(VALUE(RIGHT(C30,3)),'GAS-COMP'!#REF!,4,FALSE),IF(LEFT(C30,3)="SCE",VLOOKUP(VALUE(RIGHT(C30,3)),'SCE-COMP'!B:J,4,FALSE),IF(LEFT(C30,3)="EST",VLOOKUP(VALUE(RIGHT(C30,3)),'EST-COMP'!B:J,4,FALSE),IF(LEFT(C30,3)="HID",VLOOKUP(VALUE(RIGHT(C30,3)),'HID-COMP'!B:J,4,FALSE),IF(LEFT(C30,3)="INC",VLOOKUP(VALUE(RIGHT(C30,3)),'INC-COMP'!B:J,4,FALSE),IF(LEFT(C30,3)="ELE",VLOOKUP(VALUE(RIGHT(C30,3)),#REF!,4,FALSE),IF(LEFT(C30,3)="CAB",VLOOKUP(VALUE(RIGHT(C30,3)),#REF!,4,FALSE),IF(LEFT(C30,3)="SEG",VLOOKUP(VALUE(RIGHT(C30,3)),'SEG-COMP'!B:J,4,FALSE),IF(LEFT(C30,3)="CLI",VLOOKUP(VALUE(RIGHT(C30,3)),'CLI-COMP'!B:J,4,FALSE),IF(LEFT(C30,4)="IMPL",VLOOKUP(VALUE(RIGHT(C30,3)),'IMPL-COMP'!B:J,4,FALSE),IF(LEFT(C30,4)="SPDA",VLOOKUP(VALUE(RIGHT(C30,3)),'SPDA-COMP'!B:J,4,FALSE),IF(LEFT(C30,4)="SDAI",VLOOKUP(VALUE(RIGHT(C30,3)),'ADM-COMP'!B:J,4,FALSE),IF(LEFT(C30,5)="IMPER",VLOOKUP(VALUE(RIGHT(C30,3)),'IMPER-COMP'!B:J,4,FALSE),""))))))))))))))))</f>
        <v>ESCAVAÇÃO MANUAL EM MATERIAL DE 1A. CATEGORIA, ATÉ 1.50 M DE PROFUNDIDADE</v>
      </c>
      <c r="E30" s="172" t="str">
        <f>IF(B30="IOPES",VLOOKUP(C30,'LABOR-SERVIÇOS'!A:H,6,FALSE),IF(B30="SINAPI",VLOOKUP(C30,'SINAPI-SERVIÇOS'!A:D,3,FALSE),IF(LEFT(C30,3)="ARQ",VLOOKUP(VALUE(RIGHT(C30,3)),'ARQ-COMP'!B:J,5,FALSE),IF(LEFT(C30,3)="SCI",VLOOKUP(VALUE(RIGHT(C30,3)),'GAS-COMP'!#REF!,5,FALSE),IF(LEFT(C30,3)="SCE",VLOOKUP(VALUE(RIGHT(C30,3)),'SCE-COMP'!B:J,5,FALSE),IF(LEFT(C30,3)="EST",VLOOKUP(VALUE(RIGHT(C30,3)),'EST-COMP'!B:J,5,FALSE),IF(LEFT(C30,3)="HID",VLOOKUP(VALUE(RIGHT(C30,3)),'HID-COMP'!B:J,5,FALSE),IF(LEFT(C30,3)="INC",VLOOKUP(VALUE(RIGHT(C30,3)),'INC-COMP'!B:J,5,FALSE),IF(LEFT(C30,3)="ELE",VLOOKUP(VALUE(RIGHT(C30,3)),#REF!,5,FALSE),IF(LEFT(C30,3)="CAB",VLOOKUP(VALUE(RIGHT(C30,3)),#REF!,5,FALSE),IF(LEFT(C30,3)="SEG",VLOOKUP(VALUE(RIGHT(C30,3)),'SEG-COMP'!B:J,5,FALSE),IF(LEFT(C30,3)="CLI",VLOOKUP(VALUE(RIGHT(C30,3)),'CLI-COMP'!B:J,5,FALSE),IF(LEFT(C30,4)="IMPL",VLOOKUP(VALUE(RIGHT(C30,3)),'IMPL-COMP'!B:J,5,FALSE),IF(LEFT(C30,4)="SPDA",VLOOKUP(VALUE(RIGHT(C30,3)),'SPDA-COMP'!B:J,5,FALSE),IF(LEFT(C30,4)="SDAI",VLOOKUP(VALUE(RIGHT(C30,3)),'ADM-COMP'!B:J,5,FALSE),IF(LEFT(C30,5)="IMPER",VLOOKUP(VALUE(RIGHT(C30,3)),'IMPER-COMP'!B:J,5,FALSE),""))))))))))))))))</f>
        <v>M3</v>
      </c>
      <c r="F30" s="289">
        <f>ROUND(VLOOKUP(A30,'MEM-LEVANT'!A:I,9,FALSE),2)</f>
        <v>46.28</v>
      </c>
      <c r="G30" s="342">
        <f>IF(B30="IOPES",VLOOKUP(C30,'LABOR-SERVIÇOS'!A:H,7,FALSE),IF(B30="SINAPI",VLOOKUP(C30,'SINAPI-SERVIÇOS'!A:H,8,FALSE),IF(LEFT(C30,3)="ARQ",VLOOKUP(VALUE(RIGHT(C30,3)),'ARQ-COMP'!B:J,9,FALSE),IF(LEFT(C30,3)="SCI",VLOOKUP(VALUE(RIGHT(C30,3)),'GAS-COMP'!#REF!,9,FALSE),IF(LEFT(C30,3)="SCE",VLOOKUP(VALUE(RIGHT(C30,3)),'SCE-COMP'!B:J,9,FALSE),IF(LEFT(C30,3)="EST",VLOOKUP(VALUE(RIGHT(C30,3)),'EST-COMP'!B:J,9,FALSE),IF(LEFT(C30,3)="HID",VLOOKUP(VALUE(RIGHT(C30,3)),'HID-COMP'!B:J,9,FALSE),IF(LEFT(C30,3)="INC",VLOOKUP(VALUE(RIGHT(C30,3)),'INC-COMP'!B:J,9,FALSE),IF(LEFT(C30,3)="ELE",VLOOKUP(VALUE(RIGHT(C30,3)),#REF!,9,FALSE),IF(LEFT(C30,3)="CAB",VLOOKUP(VALUE(RIGHT(C30,3)),#REF!,9,FALSE),IF(LEFT(C30,3)="SEG",VLOOKUP(VALUE(RIGHT(C30,3)),'SEG-COMP'!B:J,9,FALSE),IF(LEFT(C30,3)="CLI",VLOOKUP(VALUE(RIGHT(C30,3)),'CLI-COMP'!B:J,9,FALSE),IF(LEFT(C30,4)="IMPL",VLOOKUP(VALUE(RIGHT(C30,3)),'IMPL-COMP'!B:J,9,FALSE),IF(LEFT(C30,4)="SPDA",VLOOKUP(VALUE(RIGHT(C30,3)),'SPDA-COMP'!B:J,9,FALSE),IF(LEFT(C30,4)="SDAI",VLOOKUP(VALUE(RIGHT(C30,3)),'ADM-COMP'!B:J,9,FALSE),IF(LEFT(C30,5)="IMPER",VLOOKUP(VALUE(RIGHT(C30,3)),'IMPER-COMP'!B:J,9,FALSE),""))))))))))))))))</f>
        <v>46.79</v>
      </c>
      <c r="H30" s="773">
        <f t="shared" ref="H30:H37" si="8">ROUND(F30*G30,2)</f>
        <v>2165.44</v>
      </c>
      <c r="I30" s="641"/>
      <c r="J30" s="414"/>
      <c r="K30" s="32"/>
      <c r="L30" s="32"/>
      <c r="M30" s="32"/>
      <c r="N30" s="32"/>
      <c r="O30" s="32"/>
      <c r="P30" s="32"/>
      <c r="Q30" s="32"/>
      <c r="R30" s="32"/>
      <c r="S30" s="32"/>
    </row>
    <row r="31" spans="1:19" ht="51">
      <c r="A31" s="772" t="s">
        <v>25352</v>
      </c>
      <c r="B31" s="173" t="s">
        <v>7531</v>
      </c>
      <c r="C31" s="174">
        <f>40206</f>
        <v>40206</v>
      </c>
      <c r="D31" s="308" t="str">
        <f>IF(B31="IOPES",VLOOKUP(C31,'LABOR-SERVIÇOS'!A:H,5,FALSE),IF(B31="SINAPI",VLOOKUP(C31,'SINAPI-SERVIÇOS'!A:D,2,FALSE),IF(LEFT(C31,3)="ARQ",VLOOKUP(VALUE(RIGHT(C31,3)),'ARQ-COMP'!B:J,4,FALSE),IF(LEFT(C31,3)="SCI",VLOOKUP(VALUE(RIGHT(C31,3)),'GAS-COMP'!#REF!,4,FALSE),IF(LEFT(C31,3)="SCE",VLOOKUP(VALUE(RIGHT(C31,3)),'SCE-COMP'!B:J,4,FALSE),IF(LEFT(C31,3)="EST",VLOOKUP(VALUE(RIGHT(C31,3)),'EST-COMP'!B:J,4,FALSE),IF(LEFT(C31,3)="HID",VLOOKUP(VALUE(RIGHT(C31,3)),'HID-COMP'!B:J,4,FALSE),IF(LEFT(C31,3)="INC",VLOOKUP(VALUE(RIGHT(C31,3)),'INC-COMP'!B:J,4,FALSE),IF(LEFT(C31,3)="ELE",VLOOKUP(VALUE(RIGHT(C31,3)),#REF!,4,FALSE),IF(LEFT(C31,3)="CAB",VLOOKUP(VALUE(RIGHT(C31,3)),#REF!,4,FALSE),IF(LEFT(C31,3)="SEG",VLOOKUP(VALUE(RIGHT(C31,3)),'SEG-COMP'!B:J,4,FALSE),IF(LEFT(C31,3)="CLI",VLOOKUP(VALUE(RIGHT(C31,3)),'CLI-COMP'!B:J,4,FALSE),IF(LEFT(C31,4)="IMPL",VLOOKUP(VALUE(RIGHT(C31,3)),'IMPL-COMP'!B:J,4,FALSE),IF(LEFT(C31,4)="SPDA",VLOOKUP(VALUE(RIGHT(C31,3)),'SPDA-COMP'!B:J,4,FALSE),IF(LEFT(C31,4)="SDAI",VLOOKUP(VALUE(RIGHT(C31,3)),'ADM-COMP'!B:J,4,FALSE),IF(LEFT(C31,5)="IMPER",VLOOKUP(VALUE(RIGHT(C31,3)),'IMPER-COMP'!B:J,4,FALSE),""))))))))))))))))</f>
        <v>FÔRMA DE TÁBUA DE MADEIRA DE 2.5 X 30.0 CM PARA FUNDAÇÕES, LEVANDO-SE EM CONTA A UTILIZAÇÃO 5 VEZES (INCLUIDO O MATERIAL, CORTE, MONTAGEM, ESCORAMENTO E DESFORMA)</v>
      </c>
      <c r="E31" s="172" t="str">
        <f>IF(B31="IOPES",VLOOKUP(C31,'LABOR-SERVIÇOS'!A:H,6,FALSE),IF(B31="SINAPI",VLOOKUP(C31,'SINAPI-SERVIÇOS'!A:D,3,FALSE),IF(LEFT(C31,3)="ARQ",VLOOKUP(VALUE(RIGHT(C31,3)),'ARQ-COMP'!B:J,5,FALSE),IF(LEFT(C31,3)="SCI",VLOOKUP(VALUE(RIGHT(C31,3)),'GAS-COMP'!#REF!,5,FALSE),IF(LEFT(C31,3)="SCE",VLOOKUP(VALUE(RIGHT(C31,3)),'SCE-COMP'!B:J,5,FALSE),IF(LEFT(C31,3)="EST",VLOOKUP(VALUE(RIGHT(C31,3)),'EST-COMP'!B:J,5,FALSE),IF(LEFT(C31,3)="HID",VLOOKUP(VALUE(RIGHT(C31,3)),'HID-COMP'!B:J,5,FALSE),IF(LEFT(C31,3)="INC",VLOOKUP(VALUE(RIGHT(C31,3)),'INC-COMP'!B:J,5,FALSE),IF(LEFT(C31,3)="ELE",VLOOKUP(VALUE(RIGHT(C31,3)),#REF!,5,FALSE),IF(LEFT(C31,3)="CAB",VLOOKUP(VALUE(RIGHT(C31,3)),#REF!,5,FALSE),IF(LEFT(C31,3)="SEG",VLOOKUP(VALUE(RIGHT(C31,3)),'SEG-COMP'!B:J,5,FALSE),IF(LEFT(C31,3)="CLI",VLOOKUP(VALUE(RIGHT(C31,3)),'CLI-COMP'!B:J,5,FALSE),IF(LEFT(C31,4)="IMPL",VLOOKUP(VALUE(RIGHT(C31,3)),'IMPL-COMP'!B:J,5,FALSE),IF(LEFT(C31,4)="SPDA",VLOOKUP(VALUE(RIGHT(C31,3)),'SPDA-COMP'!B:J,5,FALSE),IF(LEFT(C31,4)="SDAI",VLOOKUP(VALUE(RIGHT(C31,3)),'ADM-COMP'!B:J,5,FALSE),IF(LEFT(C31,5)="IMPER",VLOOKUP(VALUE(RIGHT(C31,3)),'IMPER-COMP'!B:J,5,FALSE),""))))))))))))))))</f>
        <v>M2</v>
      </c>
      <c r="F31" s="289">
        <f>ROUND(VLOOKUP(A31,'MEM-LEVANT'!A:I,9,FALSE),2)</f>
        <v>88.13</v>
      </c>
      <c r="G31" s="342">
        <f>IF(B31="IOPES",VLOOKUP(C31,'LABOR-SERVIÇOS'!A:H,7,FALSE),IF(B31="SINAPI",VLOOKUP(C31,'SINAPI-SERVIÇOS'!A:H,8,FALSE),IF(LEFT(C31,3)="ARQ",VLOOKUP(VALUE(RIGHT(C31,3)),'ARQ-COMP'!B:J,9,FALSE),IF(LEFT(C31,3)="SCI",VLOOKUP(VALUE(RIGHT(C31,3)),'GAS-COMP'!#REF!,9,FALSE),IF(LEFT(C31,3)="SCE",VLOOKUP(VALUE(RIGHT(C31,3)),'SCE-COMP'!B:J,9,FALSE),IF(LEFT(C31,3)="EST",VLOOKUP(VALUE(RIGHT(C31,3)),'EST-COMP'!B:J,9,FALSE),IF(LEFT(C31,3)="HID",VLOOKUP(VALUE(RIGHT(C31,3)),'HID-COMP'!B:J,9,FALSE),IF(LEFT(C31,3)="INC",VLOOKUP(VALUE(RIGHT(C31,3)),'INC-COMP'!B:J,9,FALSE),IF(LEFT(C31,3)="ELE",VLOOKUP(VALUE(RIGHT(C31,3)),#REF!,9,FALSE),IF(LEFT(C31,3)="CAB",VLOOKUP(VALUE(RIGHT(C31,3)),#REF!,9,FALSE),IF(LEFT(C31,3)="SEG",VLOOKUP(VALUE(RIGHT(C31,3)),'SEG-COMP'!B:J,9,FALSE),IF(LEFT(C31,3)="CLI",VLOOKUP(VALUE(RIGHT(C31,3)),'CLI-COMP'!B:J,9,FALSE),IF(LEFT(C31,4)="IMPL",VLOOKUP(VALUE(RIGHT(C31,3)),'IMPL-COMP'!B:J,9,FALSE),IF(LEFT(C31,4)="SPDA",VLOOKUP(VALUE(RIGHT(C31,3)),'SPDA-COMP'!B:J,9,FALSE),IF(LEFT(C31,4)="SDAI",VLOOKUP(VALUE(RIGHT(C31,3)),'ADM-COMP'!B:J,9,FALSE),IF(LEFT(C31,5)="IMPER",VLOOKUP(VALUE(RIGHT(C31,3)),'IMPER-COMP'!B:J,9,FALSE),""))))))))))))))))</f>
        <v>66.989999999999995</v>
      </c>
      <c r="H31" s="773">
        <f t="shared" ref="H31" si="9">ROUND(F31*G31,2)</f>
        <v>5903.83</v>
      </c>
      <c r="I31" s="641"/>
      <c r="J31" s="414"/>
      <c r="K31" s="32"/>
      <c r="L31" s="32"/>
      <c r="M31" s="32"/>
      <c r="N31" s="32"/>
      <c r="O31" s="32"/>
      <c r="P31" s="32"/>
      <c r="Q31" s="32"/>
      <c r="R31" s="32"/>
      <c r="S31" s="32"/>
    </row>
    <row r="32" spans="1:19" ht="38.25">
      <c r="A32" s="772" t="s">
        <v>30870</v>
      </c>
      <c r="B32" s="173" t="s">
        <v>7531</v>
      </c>
      <c r="C32" s="174">
        <f>40231</f>
        <v>40231</v>
      </c>
      <c r="D32" s="308" t="str">
        <f>IF(B32="IOPES",VLOOKUP(C32,'LABOR-SERVIÇOS'!A:H,5,FALSE),IF(B32="SINAPI",VLOOKUP(C32,'SINAPI-SERVIÇOS'!A:D,2,FALSE),IF(LEFT(C32,3)="ARQ",VLOOKUP(VALUE(RIGHT(C32,3)),'ARQ-COMP'!B:J,4,FALSE),IF(LEFT(C32,3)="SCI",VLOOKUP(VALUE(RIGHT(C32,3)),'GAS-COMP'!#REF!,4,FALSE),IF(LEFT(C32,3)="SCE",VLOOKUP(VALUE(RIGHT(C32,3)),'SCE-COMP'!B:J,4,FALSE),IF(LEFT(C32,3)="EST",VLOOKUP(VALUE(RIGHT(C32,3)),'EST-COMP'!B:J,4,FALSE),IF(LEFT(C32,3)="HID",VLOOKUP(VALUE(RIGHT(C32,3)),'HID-COMP'!B:J,4,FALSE),IF(LEFT(C32,3)="INC",VLOOKUP(VALUE(RIGHT(C32,3)),'INC-COMP'!B:J,4,FALSE),IF(LEFT(C32,3)="ELE",VLOOKUP(VALUE(RIGHT(C32,3)),#REF!,4,FALSE),IF(LEFT(C32,3)="CAB",VLOOKUP(VALUE(RIGHT(C32,3)),#REF!,4,FALSE),IF(LEFT(C32,3)="SEG",VLOOKUP(VALUE(RIGHT(C32,3)),'SEG-COMP'!B:J,4,FALSE),IF(LEFT(C32,3)="CLI",VLOOKUP(VALUE(RIGHT(C32,3)),'CLI-COMP'!B:J,4,FALSE),IF(LEFT(C32,4)="IMPL",VLOOKUP(VALUE(RIGHT(C32,3)),'IMPL-COMP'!B:J,4,FALSE),IF(LEFT(C32,4)="SPDA",VLOOKUP(VALUE(RIGHT(C32,3)),'SPDA-COMP'!B:J,4,FALSE),IF(LEFT(C32,4)="SDAI",VLOOKUP(VALUE(RIGHT(C32,3)),'ADM-COMP'!B:J,4,FALSE),IF(LEFT(C32,5)="IMPER",VLOOKUP(VALUE(RIGHT(C32,3)),'IMPER-COMP'!B:J,4,FALSE),""))))))))))))))))</f>
        <v>FORNECIMENTO, PREPARO E APLICAÇÃO DE CONCRETO MAGRO COM CONSUMO MÍNIMO DE CIMENTO DE 250 KG/M3 (BRITA 1 E 2) - (5% DE PERDAS JÁ INCLUÍDO NO CUSTO)</v>
      </c>
      <c r="E32" s="172" t="str">
        <f>IF(B32="IOPES",VLOOKUP(C32,'LABOR-SERVIÇOS'!A:H,6,FALSE),IF(B32="SINAPI",VLOOKUP(C32,'SINAPI-SERVIÇOS'!A:D,3,FALSE),IF(LEFT(C32,3)="ARQ",VLOOKUP(VALUE(RIGHT(C32,3)),'ARQ-COMP'!B:J,5,FALSE),IF(LEFT(C32,3)="SCI",VLOOKUP(VALUE(RIGHT(C32,3)),'GAS-COMP'!#REF!,5,FALSE),IF(LEFT(C32,3)="SCE",VLOOKUP(VALUE(RIGHT(C32,3)),'SCE-COMP'!B:J,5,FALSE),IF(LEFT(C32,3)="EST",VLOOKUP(VALUE(RIGHT(C32,3)),'EST-COMP'!B:J,5,FALSE),IF(LEFT(C32,3)="HID",VLOOKUP(VALUE(RIGHT(C32,3)),'HID-COMP'!B:J,5,FALSE),IF(LEFT(C32,3)="INC",VLOOKUP(VALUE(RIGHT(C32,3)),'INC-COMP'!B:J,5,FALSE),IF(LEFT(C32,3)="ELE",VLOOKUP(VALUE(RIGHT(C32,3)),#REF!,5,FALSE),IF(LEFT(C32,3)="CAB",VLOOKUP(VALUE(RIGHT(C32,3)),#REF!,5,FALSE),IF(LEFT(C32,3)="SEG",VLOOKUP(VALUE(RIGHT(C32,3)),'SEG-COMP'!B:J,5,FALSE),IF(LEFT(C32,3)="CLI",VLOOKUP(VALUE(RIGHT(C32,3)),'CLI-COMP'!B:J,5,FALSE),IF(LEFT(C32,4)="IMPL",VLOOKUP(VALUE(RIGHT(C32,3)),'IMPL-COMP'!B:J,5,FALSE),IF(LEFT(C32,4)="SPDA",VLOOKUP(VALUE(RIGHT(C32,3)),'SPDA-COMP'!B:J,5,FALSE),IF(LEFT(C32,4)="SDAI",VLOOKUP(VALUE(RIGHT(C32,3)),'ADM-COMP'!B:J,5,FALSE),IF(LEFT(C32,5)="IMPER",VLOOKUP(VALUE(RIGHT(C32,3)),'IMPER-COMP'!B:J,5,FALSE),""))))))))))))))))</f>
        <v>M3</v>
      </c>
      <c r="F32" s="289">
        <f>ROUND(VLOOKUP(A32,'MEM-LEVANT'!A:I,9,FALSE),2)</f>
        <v>3.86</v>
      </c>
      <c r="G32" s="342">
        <f>IF(B32="IOPES",VLOOKUP(C32,'LABOR-SERVIÇOS'!A:H,7,FALSE),IF(B32="SINAPI",VLOOKUP(C32,'SINAPI-SERVIÇOS'!A:H,8,FALSE),IF(LEFT(C32,3)="ARQ",VLOOKUP(VALUE(RIGHT(C32,3)),'ARQ-COMP'!B:J,9,FALSE),IF(LEFT(C32,3)="SCI",VLOOKUP(VALUE(RIGHT(C32,3)),'GAS-COMP'!#REF!,9,FALSE),IF(LEFT(C32,3)="SCE",VLOOKUP(VALUE(RIGHT(C32,3)),'SCE-COMP'!B:J,9,FALSE),IF(LEFT(C32,3)="EST",VLOOKUP(VALUE(RIGHT(C32,3)),'EST-COMP'!B:J,9,FALSE),IF(LEFT(C32,3)="HID",VLOOKUP(VALUE(RIGHT(C32,3)),'HID-COMP'!B:J,9,FALSE),IF(LEFT(C32,3)="INC",VLOOKUP(VALUE(RIGHT(C32,3)),'INC-COMP'!B:J,9,FALSE),IF(LEFT(C32,3)="ELE",VLOOKUP(VALUE(RIGHT(C32,3)),#REF!,9,FALSE),IF(LEFT(C32,3)="CAB",VLOOKUP(VALUE(RIGHT(C32,3)),#REF!,9,FALSE),IF(LEFT(C32,3)="SEG",VLOOKUP(VALUE(RIGHT(C32,3)),'SEG-COMP'!B:J,9,FALSE),IF(LEFT(C32,3)="CLI",VLOOKUP(VALUE(RIGHT(C32,3)),'CLI-COMP'!B:J,9,FALSE),IF(LEFT(C32,4)="IMPL",VLOOKUP(VALUE(RIGHT(C32,3)),'IMPL-COMP'!B:J,9,FALSE),IF(LEFT(C32,4)="SPDA",VLOOKUP(VALUE(RIGHT(C32,3)),'SPDA-COMP'!B:J,9,FALSE),IF(LEFT(C32,4)="SDAI",VLOOKUP(VALUE(RIGHT(C32,3)),'ADM-COMP'!B:J,9,FALSE),IF(LEFT(C32,5)="IMPER",VLOOKUP(VALUE(RIGHT(C32,3)),'IMPER-COMP'!B:J,9,FALSE),""))))))))))))))))</f>
        <v>501.65</v>
      </c>
      <c r="H32" s="773">
        <f t="shared" si="8"/>
        <v>1936.37</v>
      </c>
      <c r="I32" s="641"/>
      <c r="J32" s="414"/>
      <c r="K32" s="32"/>
      <c r="L32" s="32"/>
      <c r="M32" s="32"/>
      <c r="N32" s="32"/>
      <c r="O32" s="32"/>
      <c r="P32" s="32"/>
      <c r="Q32" s="32"/>
      <c r="R32" s="32"/>
      <c r="S32" s="32"/>
    </row>
    <row r="33" spans="1:19" ht="38.25">
      <c r="A33" s="772" t="s">
        <v>30871</v>
      </c>
      <c r="B33" s="173" t="s">
        <v>7531</v>
      </c>
      <c r="C33" s="174">
        <f>40233</f>
        <v>40233</v>
      </c>
      <c r="D33" s="308" t="str">
        <f>IF(B33="IOPES",VLOOKUP(C33,'LABOR-SERVIÇOS'!A:H,5,FALSE),IF(B33="SINAPI",VLOOKUP(C33,'SINAPI-SERVIÇOS'!A:D,2,FALSE),IF(LEFT(C33,3)="ARQ",VLOOKUP(VALUE(RIGHT(C33,3)),'ARQ-COMP'!B:J,4,FALSE),IF(LEFT(C33,3)="SCI",VLOOKUP(VALUE(RIGHT(C33,3)),'GAS-COMP'!#REF!,4,FALSE),IF(LEFT(C33,3)="SCE",VLOOKUP(VALUE(RIGHT(C33,3)),'SCE-COMP'!B:J,4,FALSE),IF(LEFT(C33,3)="EST",VLOOKUP(VALUE(RIGHT(C33,3)),'EST-COMP'!B:J,4,FALSE),IF(LEFT(C33,3)="HID",VLOOKUP(VALUE(RIGHT(C33,3)),'HID-COMP'!B:J,4,FALSE),IF(LEFT(C33,3)="INC",VLOOKUP(VALUE(RIGHT(C33,3)),'INC-COMP'!B:J,4,FALSE),IF(LEFT(C33,3)="ELE",VLOOKUP(VALUE(RIGHT(C33,3)),#REF!,4,FALSE),IF(LEFT(C33,3)="CAB",VLOOKUP(VALUE(RIGHT(C33,3)),#REF!,4,FALSE),IF(LEFT(C33,3)="SEG",VLOOKUP(VALUE(RIGHT(C33,3)),'SEG-COMP'!B:J,4,FALSE),IF(LEFT(C33,3)="CLI",VLOOKUP(VALUE(RIGHT(C33,3)),'CLI-COMP'!B:J,4,FALSE),IF(LEFT(C33,4)="IMPL",VLOOKUP(VALUE(RIGHT(C33,3)),'IMPL-COMP'!B:J,4,FALSE),IF(LEFT(C33,4)="SPDA",VLOOKUP(VALUE(RIGHT(C33,3)),'SPDA-COMP'!B:J,4,FALSE),IF(LEFT(C33,4)="SDAI",VLOOKUP(VALUE(RIGHT(C33,3)),'ADM-COMP'!B:J,4,FALSE),IF(LEFT(C33,5)="IMPER",VLOOKUP(VALUE(RIGHT(C33,3)),'IMPER-COMP'!B:J,4,FALSE),""))))))))))))))))</f>
        <v>FORNECIMENTO, PREPARO E APLICAÇÃO DE CONCRETO FCK=15 MPA (BRITA 1 E 2) - (5% DE PERDAS JÁ INCLUÍDO NO CUSTO)</v>
      </c>
      <c r="E33" s="172" t="str">
        <f>IF(B33="IOPES",VLOOKUP(C33,'LABOR-SERVIÇOS'!A:H,6,FALSE),IF(B33="SINAPI",VLOOKUP(C33,'SINAPI-SERVIÇOS'!A:D,3,FALSE),IF(LEFT(C33,3)="ARQ",VLOOKUP(VALUE(RIGHT(C33,3)),'ARQ-COMP'!B:J,5,FALSE),IF(LEFT(C33,3)="SCI",VLOOKUP(VALUE(RIGHT(C33,3)),'GAS-COMP'!#REF!,5,FALSE),IF(LEFT(C33,3)="SCE",VLOOKUP(VALUE(RIGHT(C33,3)),'SCE-COMP'!B:J,5,FALSE),IF(LEFT(C33,3)="EST",VLOOKUP(VALUE(RIGHT(C33,3)),'EST-COMP'!B:J,5,FALSE),IF(LEFT(C33,3)="HID",VLOOKUP(VALUE(RIGHT(C33,3)),'HID-COMP'!B:J,5,FALSE),IF(LEFT(C33,3)="INC",VLOOKUP(VALUE(RIGHT(C33,3)),'INC-COMP'!B:J,5,FALSE),IF(LEFT(C33,3)="ELE",VLOOKUP(VALUE(RIGHT(C33,3)),#REF!,5,FALSE),IF(LEFT(C33,3)="CAB",VLOOKUP(VALUE(RIGHT(C33,3)),#REF!,5,FALSE),IF(LEFT(C33,3)="SEG",VLOOKUP(VALUE(RIGHT(C33,3)),'SEG-COMP'!B:J,5,FALSE),IF(LEFT(C33,3)="CLI",VLOOKUP(VALUE(RIGHT(C33,3)),'CLI-COMP'!B:J,5,FALSE),IF(LEFT(C33,4)="IMPL",VLOOKUP(VALUE(RIGHT(C33,3)),'IMPL-COMP'!B:J,5,FALSE),IF(LEFT(C33,4)="SPDA",VLOOKUP(VALUE(RIGHT(C33,3)),'SPDA-COMP'!B:J,5,FALSE),IF(LEFT(C33,4)="SDAI",VLOOKUP(VALUE(RIGHT(C33,3)),'ADM-COMP'!B:J,5,FALSE),IF(LEFT(C33,5)="IMPER",VLOOKUP(VALUE(RIGHT(C33,3)),'IMPER-COMP'!B:J,5,FALSE),""))))))))))))))))</f>
        <v>M3</v>
      </c>
      <c r="F33" s="289">
        <f>ROUND(VLOOKUP(A33,'MEM-LEVANT'!A:I,9,FALSE),2)</f>
        <v>15.59</v>
      </c>
      <c r="G33" s="342">
        <f>IF(B33="IOPES",VLOOKUP(C33,'LABOR-SERVIÇOS'!A:H,7,FALSE),IF(B33="SINAPI",VLOOKUP(C33,'SINAPI-SERVIÇOS'!A:H,8,FALSE),IF(LEFT(C33,3)="ARQ",VLOOKUP(VALUE(RIGHT(C33,3)),'ARQ-COMP'!B:J,9,FALSE),IF(LEFT(C33,3)="SCI",VLOOKUP(VALUE(RIGHT(C33,3)),'GAS-COMP'!#REF!,9,FALSE),IF(LEFT(C33,3)="SCE",VLOOKUP(VALUE(RIGHT(C33,3)),'SCE-COMP'!B:J,9,FALSE),IF(LEFT(C33,3)="EST",VLOOKUP(VALUE(RIGHT(C33,3)),'EST-COMP'!B:J,9,FALSE),IF(LEFT(C33,3)="HID",VLOOKUP(VALUE(RIGHT(C33,3)),'HID-COMP'!B:J,9,FALSE),IF(LEFT(C33,3)="INC",VLOOKUP(VALUE(RIGHT(C33,3)),'INC-COMP'!B:J,9,FALSE),IF(LEFT(C33,3)="ELE",VLOOKUP(VALUE(RIGHT(C33,3)),#REF!,9,FALSE),IF(LEFT(C33,3)="CAB",VLOOKUP(VALUE(RIGHT(C33,3)),#REF!,9,FALSE),IF(LEFT(C33,3)="SEG",VLOOKUP(VALUE(RIGHT(C33,3)),'SEG-COMP'!B:J,9,FALSE),IF(LEFT(C33,3)="CLI",VLOOKUP(VALUE(RIGHT(C33,3)),'CLI-COMP'!B:J,9,FALSE),IF(LEFT(C33,4)="IMPL",VLOOKUP(VALUE(RIGHT(C33,3)),'IMPL-COMP'!B:J,9,FALSE),IF(LEFT(C33,4)="SPDA",VLOOKUP(VALUE(RIGHT(C33,3)),'SPDA-COMP'!B:J,9,FALSE),IF(LEFT(C33,4)="SDAI",VLOOKUP(VALUE(RIGHT(C33,3)),'ADM-COMP'!B:J,9,FALSE),IF(LEFT(C33,5)="IMPER",VLOOKUP(VALUE(RIGHT(C33,3)),'IMPER-COMP'!B:J,9,FALSE),""))))))))))))))))</f>
        <v>518.77</v>
      </c>
      <c r="H33" s="773">
        <f t="shared" ref="H33" si="10">ROUND(F33*G33,2)</f>
        <v>8087.62</v>
      </c>
      <c r="I33" s="641"/>
      <c r="J33" s="414"/>
      <c r="K33" s="32"/>
      <c r="L33" s="32"/>
      <c r="M33" s="32"/>
      <c r="N33" s="32"/>
      <c r="O33" s="32"/>
      <c r="P33" s="32"/>
      <c r="Q33" s="32"/>
      <c r="R33" s="32"/>
      <c r="S33" s="32"/>
    </row>
    <row r="34" spans="1:19" ht="31.5" customHeight="1">
      <c r="A34" s="772" t="s">
        <v>30872</v>
      </c>
      <c r="B34" s="173" t="s">
        <v>7531</v>
      </c>
      <c r="C34" s="174">
        <f>40328</f>
        <v>40328</v>
      </c>
      <c r="D34" s="308" t="str">
        <f>IF(B34="IOPES",VLOOKUP(C34,'LABOR-SERVIÇOS'!A:H,5,FALSE),IF(B34="SINAPI",VLOOKUP(C34,'SINAPI-SERVIÇOS'!A:D,2,FALSE),IF(LEFT(C34,3)="ARQ",VLOOKUP(VALUE(RIGHT(C34,3)),'ARQ-COMP'!B:J,4,FALSE),IF(LEFT(C34,3)="SCI",VLOOKUP(VALUE(RIGHT(C34,3)),'GAS-COMP'!#REF!,4,FALSE),IF(LEFT(C34,3)="SCE",VLOOKUP(VALUE(RIGHT(C34,3)),'SCE-COMP'!B:J,4,FALSE),IF(LEFT(C34,3)="EST",VLOOKUP(VALUE(RIGHT(C34,3)),'EST-COMP'!B:J,4,FALSE),IF(LEFT(C34,3)="HID",VLOOKUP(VALUE(RIGHT(C34,3)),'HID-COMP'!B:J,4,FALSE),IF(LEFT(C34,3)="INC",VLOOKUP(VALUE(RIGHT(C34,3)),'INC-COMP'!B:J,4,FALSE),IF(LEFT(C34,3)="ELE",VLOOKUP(VALUE(RIGHT(C34,3)),#REF!,4,FALSE),IF(LEFT(C34,3)="CAB",VLOOKUP(VALUE(RIGHT(C34,3)),#REF!,4,FALSE),IF(LEFT(C34,3)="SEG",VLOOKUP(VALUE(RIGHT(C34,3)),'SEG-COMP'!B:J,4,FALSE),IF(LEFT(C34,3)="CLI",VLOOKUP(VALUE(RIGHT(C34,3)),'CLI-COMP'!B:J,4,FALSE),IF(LEFT(C34,4)="IMPL",VLOOKUP(VALUE(RIGHT(C34,3)),'IMPL-COMP'!B:J,4,FALSE),IF(LEFT(C34,4)="SPDA",VLOOKUP(VALUE(RIGHT(C34,3)),'SPDA-COMP'!B:J,4,FALSE),IF(LEFT(C34,4)="SDAI",VLOOKUP(VALUE(RIGHT(C34,3)),'ADM-COMP'!B:J,4,FALSE),IF(LEFT(C34,5)="IMPER",VLOOKUP(VALUE(RIGHT(C34,3)),'IMPER-COMP'!B:J,4,FALSE),""))))))))))))))))</f>
        <v>FORNECIMENTO, DOBRAGEM E COLOCAÇÃO EM FÔRMA, DE ARMADURA CA-50 A MÉDIA, DIÂMETRO DE 6.3 A 10.0 MM</v>
      </c>
      <c r="E34" s="172" t="str">
        <f>IF(B34="IOPES",VLOOKUP(C34,'LABOR-SERVIÇOS'!A:H,6,FALSE),IF(B34="SINAPI",VLOOKUP(C34,'SINAPI-SERVIÇOS'!A:D,3,FALSE),IF(LEFT(C34,3)="ARQ",VLOOKUP(VALUE(RIGHT(C34,3)),'ARQ-COMP'!B:J,5,FALSE),IF(LEFT(C34,3)="SCI",VLOOKUP(VALUE(RIGHT(C34,3)),'GAS-COMP'!#REF!,5,FALSE),IF(LEFT(C34,3)="SCE",VLOOKUP(VALUE(RIGHT(C34,3)),'SCE-COMP'!B:J,5,FALSE),IF(LEFT(C34,3)="EST",VLOOKUP(VALUE(RIGHT(C34,3)),'EST-COMP'!B:J,5,FALSE),IF(LEFT(C34,3)="HID",VLOOKUP(VALUE(RIGHT(C34,3)),'HID-COMP'!B:J,5,FALSE),IF(LEFT(C34,3)="INC",VLOOKUP(VALUE(RIGHT(C34,3)),'INC-COMP'!B:J,5,FALSE),IF(LEFT(C34,3)="ELE",VLOOKUP(VALUE(RIGHT(C34,3)),#REF!,5,FALSE),IF(LEFT(C34,3)="CAB",VLOOKUP(VALUE(RIGHT(C34,3)),#REF!,5,FALSE),IF(LEFT(C34,3)="SEG",VLOOKUP(VALUE(RIGHT(C34,3)),'SEG-COMP'!B:J,5,FALSE),IF(LEFT(C34,3)="CLI",VLOOKUP(VALUE(RIGHT(C34,3)),'CLI-COMP'!B:J,5,FALSE),IF(LEFT(C34,4)="IMPL",VLOOKUP(VALUE(RIGHT(C34,3)),'IMPL-COMP'!B:J,5,FALSE),IF(LEFT(C34,4)="SPDA",VLOOKUP(VALUE(RIGHT(C34,3)),'SPDA-COMP'!B:J,5,FALSE),IF(LEFT(C34,4)="SDAI",VLOOKUP(VALUE(RIGHT(C34,3)),'ADM-COMP'!B:J,5,FALSE),IF(LEFT(C34,5)="IMPER",VLOOKUP(VALUE(RIGHT(C34,3)),'IMPER-COMP'!B:J,5,FALSE),""))))))))))))))))</f>
        <v>KG</v>
      </c>
      <c r="F34" s="289">
        <f>ROUND(VLOOKUP(A34,'MEM-LEVANT'!A:I,9,FALSE),2)</f>
        <v>936.72</v>
      </c>
      <c r="G34" s="342">
        <f>IF(B34="IOPES",VLOOKUP(C34,'LABOR-SERVIÇOS'!A:H,7,FALSE),IF(B34="SINAPI",VLOOKUP(C34,'SINAPI-SERVIÇOS'!A:H,8,FALSE),IF(LEFT(C34,3)="ARQ",VLOOKUP(VALUE(RIGHT(C34,3)),'ARQ-COMP'!B:J,9,FALSE),IF(LEFT(C34,3)="SCI",VLOOKUP(VALUE(RIGHT(C34,3)),'GAS-COMP'!#REF!,9,FALSE),IF(LEFT(C34,3)="SCE",VLOOKUP(VALUE(RIGHT(C34,3)),'SCE-COMP'!B:J,9,FALSE),IF(LEFT(C34,3)="EST",VLOOKUP(VALUE(RIGHT(C34,3)),'EST-COMP'!B:J,9,FALSE),IF(LEFT(C34,3)="HID",VLOOKUP(VALUE(RIGHT(C34,3)),'HID-COMP'!B:J,9,FALSE),IF(LEFT(C34,3)="INC",VLOOKUP(VALUE(RIGHT(C34,3)),'INC-COMP'!B:J,9,FALSE),IF(LEFT(C34,3)="ELE",VLOOKUP(VALUE(RIGHT(C34,3)),#REF!,9,FALSE),IF(LEFT(C34,3)="CAB",VLOOKUP(VALUE(RIGHT(C34,3)),#REF!,9,FALSE),IF(LEFT(C34,3)="SEG",VLOOKUP(VALUE(RIGHT(C34,3)),'SEG-COMP'!B:J,9,FALSE),IF(LEFT(C34,3)="CLI",VLOOKUP(VALUE(RIGHT(C34,3)),'CLI-COMP'!B:J,9,FALSE),IF(LEFT(C34,4)="IMPL",VLOOKUP(VALUE(RIGHT(C34,3)),'IMPL-COMP'!B:J,9,FALSE),IF(LEFT(C34,4)="SPDA",VLOOKUP(VALUE(RIGHT(C34,3)),'SPDA-COMP'!B:J,9,FALSE),IF(LEFT(C34,4)="SDAI",VLOOKUP(VALUE(RIGHT(C34,3)),'ADM-COMP'!B:J,9,FALSE),IF(LEFT(C34,5)="IMPER",VLOOKUP(VALUE(RIGHT(C34,3)),'IMPER-COMP'!B:J,9,FALSE),""))))))))))))))))</f>
        <v>8.02</v>
      </c>
      <c r="H34" s="773">
        <f t="shared" ref="H34" si="11">ROUND(F34*G34,2)</f>
        <v>7512.49</v>
      </c>
      <c r="I34" s="641"/>
      <c r="J34" s="414"/>
      <c r="K34" s="32"/>
      <c r="L34" s="32"/>
      <c r="M34" s="32"/>
      <c r="N34" s="32"/>
      <c r="O34" s="32"/>
      <c r="P34" s="32"/>
      <c r="Q34" s="32"/>
      <c r="R34" s="32"/>
      <c r="S34" s="32"/>
    </row>
    <row r="35" spans="1:19" ht="38.25">
      <c r="A35" s="772" t="s">
        <v>30873</v>
      </c>
      <c r="B35" s="173" t="s">
        <v>7531</v>
      </c>
      <c r="C35" s="174">
        <f>210302</f>
        <v>210302</v>
      </c>
      <c r="D35" s="308" t="str">
        <f>IF(B35="IOPES",VLOOKUP(C35,'LABOR-SERVIÇOS'!A:H,5,FALSE),IF(B35="SINAPI",VLOOKUP(C35,'SINAPI-SERVIÇOS'!A:D,2,FALSE),IF(LEFT(C35,3)="ARQ",VLOOKUP(VALUE(RIGHT(C35,3)),'ARQ-COMP'!B:J,4,FALSE),IF(LEFT(C35,3)="SCI",VLOOKUP(VALUE(RIGHT(C35,3)),'GAS-COMP'!#REF!,4,FALSE),IF(LEFT(C35,3)="SCE",VLOOKUP(VALUE(RIGHT(C35,3)),'SCE-COMP'!B:J,4,FALSE),IF(LEFT(C35,3)="EST",VLOOKUP(VALUE(RIGHT(C35,3)),'EST-COMP'!B:J,4,FALSE),IF(LEFT(C35,3)="HID",VLOOKUP(VALUE(RIGHT(C35,3)),'HID-COMP'!B:J,4,FALSE),IF(LEFT(C35,3)="INC",VLOOKUP(VALUE(RIGHT(C35,3)),'INC-COMP'!B:J,4,FALSE),IF(LEFT(C35,3)="ELE",VLOOKUP(VALUE(RIGHT(C35,3)),#REF!,4,FALSE),IF(LEFT(C35,3)="CAB",VLOOKUP(VALUE(RIGHT(C35,3)),#REF!,4,FALSE),IF(LEFT(C35,3)="SEG",VLOOKUP(VALUE(RIGHT(C35,3)),'SEG-COMP'!B:J,4,FALSE),IF(LEFT(C35,3)="CLI",VLOOKUP(VALUE(RIGHT(C35,3)),'CLI-COMP'!B:J,4,FALSE),IF(LEFT(C35,4)="IMPL",VLOOKUP(VALUE(RIGHT(C35,3)),'IMPL-COMP'!B:J,4,FALSE),IF(LEFT(C35,4)="SPDA",VLOOKUP(VALUE(RIGHT(C35,3)),'SPDA-COMP'!B:J,4,FALSE),IF(LEFT(C35,4)="SDAI",VLOOKUP(VALUE(RIGHT(C35,3)),'ADM-COMP'!B:J,4,FALSE),IF(LEFT(C35,5)="IMPER",VLOOKUP(VALUE(RIGHT(C35,3)),'IMPER-COMP'!B:J,4,FALSE),""))))))))))))))))</f>
        <v>CORRIMÃO DE TUBO DE FERRO GALVANIZADO DIÂMETRO 3" COM CHUMBADORES A CADA 1.50M, INCLUSIVE PINTURA A ÓLEO OU ESMALTE</v>
      </c>
      <c r="E35" s="172" t="str">
        <f>IF(B35="IOPES",VLOOKUP(C35,'LABOR-SERVIÇOS'!A:H,6,FALSE),IF(B35="SINAPI",VLOOKUP(C35,'SINAPI-SERVIÇOS'!A:D,3,FALSE),IF(LEFT(C35,3)="ARQ",VLOOKUP(VALUE(RIGHT(C35,3)),'ARQ-COMP'!B:J,5,FALSE),IF(LEFT(C35,3)="SCI",VLOOKUP(VALUE(RIGHT(C35,3)),'GAS-COMP'!#REF!,5,FALSE),IF(LEFT(C35,3)="SCE",VLOOKUP(VALUE(RIGHT(C35,3)),'SCE-COMP'!B:J,5,FALSE),IF(LEFT(C35,3)="EST",VLOOKUP(VALUE(RIGHT(C35,3)),'EST-COMP'!B:J,5,FALSE),IF(LEFT(C35,3)="HID",VLOOKUP(VALUE(RIGHT(C35,3)),'HID-COMP'!B:J,5,FALSE),IF(LEFT(C35,3)="INC",VLOOKUP(VALUE(RIGHT(C35,3)),'INC-COMP'!B:J,5,FALSE),IF(LEFT(C35,3)="ELE",VLOOKUP(VALUE(RIGHT(C35,3)),#REF!,5,FALSE),IF(LEFT(C35,3)="CAB",VLOOKUP(VALUE(RIGHT(C35,3)),#REF!,5,FALSE),IF(LEFT(C35,3)="SEG",VLOOKUP(VALUE(RIGHT(C35,3)),'SEG-COMP'!B:J,5,FALSE),IF(LEFT(C35,3)="CLI",VLOOKUP(VALUE(RIGHT(C35,3)),'CLI-COMP'!B:J,5,FALSE),IF(LEFT(C35,4)="IMPL",VLOOKUP(VALUE(RIGHT(C35,3)),'IMPL-COMP'!B:J,5,FALSE),IF(LEFT(C35,4)="SPDA",VLOOKUP(VALUE(RIGHT(C35,3)),'SPDA-COMP'!B:J,5,FALSE),IF(LEFT(C35,4)="SDAI",VLOOKUP(VALUE(RIGHT(C35,3)),'ADM-COMP'!B:J,5,FALSE),IF(LEFT(C35,5)="IMPER",VLOOKUP(VALUE(RIGHT(C35,3)),'IMPER-COMP'!B:J,5,FALSE),""))))))))))))))))</f>
        <v>M</v>
      </c>
      <c r="F35" s="289">
        <f>ROUND(VLOOKUP(A35,'MEM-LEVANT'!A:I,9,FALSE),2)</f>
        <v>10</v>
      </c>
      <c r="G35" s="342">
        <f>IF(B35="IOPES",VLOOKUP(C35,'LABOR-SERVIÇOS'!A:H,7,FALSE),IF(B35="SINAPI",VLOOKUP(C35,'SINAPI-SERVIÇOS'!A:H,8,FALSE),IF(LEFT(C35,3)="ARQ",VLOOKUP(VALUE(RIGHT(C35,3)),'ARQ-COMP'!B:J,9,FALSE),IF(LEFT(C35,3)="SCI",VLOOKUP(VALUE(RIGHT(C35,3)),'GAS-COMP'!#REF!,9,FALSE),IF(LEFT(C35,3)="SCE",VLOOKUP(VALUE(RIGHT(C35,3)),'SCE-COMP'!B:J,9,FALSE),IF(LEFT(C35,3)="EST",VLOOKUP(VALUE(RIGHT(C35,3)),'EST-COMP'!B:J,9,FALSE),IF(LEFT(C35,3)="HID",VLOOKUP(VALUE(RIGHT(C35,3)),'HID-COMP'!B:J,9,FALSE),IF(LEFT(C35,3)="INC",VLOOKUP(VALUE(RIGHT(C35,3)),'INC-COMP'!B:J,9,FALSE),IF(LEFT(C35,3)="ELE",VLOOKUP(VALUE(RIGHT(C35,3)),#REF!,9,FALSE),IF(LEFT(C35,3)="CAB",VLOOKUP(VALUE(RIGHT(C35,3)),#REF!,9,FALSE),IF(LEFT(C35,3)="SEG",VLOOKUP(VALUE(RIGHT(C35,3)),'SEG-COMP'!B:J,9,FALSE),IF(LEFT(C35,3)="CLI",VLOOKUP(VALUE(RIGHT(C35,3)),'CLI-COMP'!B:J,9,FALSE),IF(LEFT(C35,4)="IMPL",VLOOKUP(VALUE(RIGHT(C35,3)),'IMPL-COMP'!B:J,9,FALSE),IF(LEFT(C35,4)="SPDA",VLOOKUP(VALUE(RIGHT(C35,3)),'SPDA-COMP'!B:J,9,FALSE),IF(LEFT(C35,4)="SDAI",VLOOKUP(VALUE(RIGHT(C35,3)),'ADM-COMP'!B:J,9,FALSE),IF(LEFT(C35,5)="IMPER",VLOOKUP(VALUE(RIGHT(C35,3)),'IMPER-COMP'!B:J,9,FALSE),""))))))))))))))))</f>
        <v>196.58</v>
      </c>
      <c r="H35" s="773">
        <f t="shared" ref="H35" si="12">ROUND(F35*G35,2)</f>
        <v>1965.8</v>
      </c>
      <c r="I35" s="641"/>
      <c r="J35" s="414"/>
      <c r="K35" s="32"/>
      <c r="L35" s="32"/>
      <c r="M35" s="32"/>
      <c r="N35" s="32"/>
      <c r="O35" s="32"/>
      <c r="P35" s="32"/>
      <c r="Q35" s="32"/>
      <c r="R35" s="32"/>
      <c r="S35" s="32"/>
    </row>
    <row r="36" spans="1:19" s="321" customFormat="1">
      <c r="A36" s="770" t="s">
        <v>13911</v>
      </c>
      <c r="B36" s="613"/>
      <c r="C36" s="318"/>
      <c r="D36" s="622" t="s">
        <v>1307</v>
      </c>
      <c r="E36" s="615"/>
      <c r="F36" s="616"/>
      <c r="G36" s="617"/>
      <c r="H36" s="771"/>
      <c r="I36" s="642"/>
      <c r="J36" s="612"/>
      <c r="K36" s="320"/>
      <c r="L36" s="320"/>
      <c r="M36" s="320"/>
      <c r="N36" s="320"/>
      <c r="O36" s="320"/>
      <c r="P36" s="320"/>
      <c r="Q36" s="320"/>
      <c r="R36" s="320"/>
      <c r="S36" s="320"/>
    </row>
    <row r="37" spans="1:19" s="457" customFormat="1" ht="51">
      <c r="A37" s="779" t="s">
        <v>13912</v>
      </c>
      <c r="B37" s="295" t="s">
        <v>7531</v>
      </c>
      <c r="C37" s="296">
        <f>50501</f>
        <v>50501</v>
      </c>
      <c r="D37" s="308" t="str">
        <f>IF(B37="IOPES",VLOOKUP(C37,'LABOR-SERVIÇOS'!A:H,5,FALSE),IF(B37="SINAPI",VLOOKUP(C37,'SINAPI-SERVIÇOS'!A:D,2,FALSE),IF(LEFT(C37,3)="ARQ",VLOOKUP(VALUE(RIGHT(C37,3)),'ARQ-COMP'!B:J,4,FALSE),IF(LEFT(C37,3)="SCI",VLOOKUP(VALUE(RIGHT(C37,3)),'GAS-COMP'!#REF!,4,FALSE),IF(LEFT(C37,3)="SCE",VLOOKUP(VALUE(RIGHT(C37,3)),'SCE-COMP'!B:J,4,FALSE),IF(LEFT(C37,3)="EST",VLOOKUP(VALUE(RIGHT(C37,3)),'EST-COMP'!B:J,4,FALSE),IF(LEFT(C37,3)="HID",VLOOKUP(VALUE(RIGHT(C37,3)),'HID-COMP'!B:J,4,FALSE),IF(LEFT(C37,3)="INC",VLOOKUP(VALUE(RIGHT(C37,3)),'INC-COMP'!B:J,4,FALSE),IF(LEFT(C37,3)="ELE",VLOOKUP(VALUE(RIGHT(C37,3)),#REF!,4,FALSE),IF(LEFT(C37,3)="CAB",VLOOKUP(VALUE(RIGHT(C37,3)),#REF!,4,FALSE),IF(LEFT(C37,3)="SEG",VLOOKUP(VALUE(RIGHT(C37,3)),'SEG-COMP'!B:J,4,FALSE),IF(LEFT(C37,3)="CLI",VLOOKUP(VALUE(RIGHT(C37,3)),'CLI-COMP'!B:J,4,FALSE),IF(LEFT(C37,4)="IMPL",VLOOKUP(VALUE(RIGHT(C37,3)),'IMPL-COMP'!B:J,4,FALSE),IF(LEFT(C37,4)="SPDA",VLOOKUP(VALUE(RIGHT(C37,3)),'SPDA-COMP'!B:J,4,FALSE),IF(LEFT(C37,4)="SDAI",VLOOKUP(VALUE(RIGHT(C37,3)),'ADM-COMP'!B:J,4,FALSE),IF(LEFT(C37,5)="IMPER",VLOOKUP(VALUE(RIGHT(C37,3)),'IMPER-COMP'!B:J,4,FALSE),""))))))))))))))))</f>
        <v>ALVENARIA DE BLOCOS DE CONCRETO ESTRUT. (14X19X39CM) CHEIOS, C/ RESIST. MÍN. COMPR. 15MPA, ASSENTADOS C/ ARG. DE CIMENTO E AREIA NO TRAÇO 1:4, ESP. JUNTAS 10MM E ESP. DA PAREDE S/ REVEST. 14CM</v>
      </c>
      <c r="E37" s="298" t="str">
        <f>IF(B37="IOPES",VLOOKUP(C37,'LABOR-SERVIÇOS'!A:H,6,FALSE),IF(B37="SINAPI",VLOOKUP(C37,'SINAPI-SERVIÇOS'!A:D,3,FALSE),IF(LEFT(C37,3)="ARQ",VLOOKUP(VALUE(RIGHT(C37,3)),'ARQ-COMP'!B:J,5,FALSE),IF(LEFT(C37,3)="SCI",VLOOKUP(VALUE(RIGHT(C37,3)),'GAS-COMP'!#REF!,5,FALSE),IF(LEFT(C37,3)="SCE",VLOOKUP(VALUE(RIGHT(C37,3)),'SCE-COMP'!B:J,5,FALSE),IF(LEFT(C37,3)="EST",VLOOKUP(VALUE(RIGHT(C37,3)),'EST-COMP'!B:J,5,FALSE),IF(LEFT(C37,3)="HID",VLOOKUP(VALUE(RIGHT(C37,3)),'HID-COMP'!B:J,5,FALSE),IF(LEFT(C37,3)="INC",VLOOKUP(VALUE(RIGHT(C37,3)),'INC-COMP'!B:J,5,FALSE),IF(LEFT(C37,3)="ELE",VLOOKUP(VALUE(RIGHT(C37,3)),#REF!,5,FALSE),IF(LEFT(C37,3)="CAB",VLOOKUP(VALUE(RIGHT(C37,3)),#REF!,5,FALSE),IF(LEFT(C37,3)="SEG",VLOOKUP(VALUE(RIGHT(C37,3)),'SEG-COMP'!B:J,5,FALSE),IF(LEFT(C37,3)="CLI",VLOOKUP(VALUE(RIGHT(C37,3)),'CLI-COMP'!B:J,5,FALSE),IF(LEFT(C37,4)="IMPL",VLOOKUP(VALUE(RIGHT(C37,3)),'IMPL-COMP'!B:J,5,FALSE),IF(LEFT(C37,4)="SPDA",VLOOKUP(VALUE(RIGHT(C37,3)),'SPDA-COMP'!B:J,5,FALSE),IF(LEFT(C37,4)="SDAI",VLOOKUP(VALUE(RIGHT(C37,3)),'ADM-COMP'!B:J,5,FALSE),IF(LEFT(C37,5)="IMPER",VLOOKUP(VALUE(RIGHT(C37,3)),'IMPER-COMP'!B:J,5,FALSE),""))))))))))))))))</f>
        <v>M2</v>
      </c>
      <c r="F37" s="175">
        <f>ROUND(VLOOKUP(A37,'MEM-LEVANT'!A:I,9,FALSE),2)</f>
        <v>32</v>
      </c>
      <c r="G37" s="343">
        <f>IF(B37="IOPES",VLOOKUP(C37,'LABOR-SERVIÇOS'!A:H,7,FALSE),IF(B37="SINAPI",VLOOKUP(C37,'SINAPI-SERVIÇOS'!A:H,8,FALSE),IF(LEFT(C37,3)="ARQ",VLOOKUP(VALUE(RIGHT(C37,3)),'ARQ-COMP'!B:J,9,FALSE),IF(LEFT(C37,3)="SCI",VLOOKUP(VALUE(RIGHT(C37,3)),'GAS-COMP'!#REF!,9,FALSE),IF(LEFT(C37,3)="SCE",VLOOKUP(VALUE(RIGHT(C37,3)),'SCE-COMP'!B:J,9,FALSE),IF(LEFT(C37,3)="EST",VLOOKUP(VALUE(RIGHT(C37,3)),'EST-COMP'!B:J,9,FALSE),IF(LEFT(C37,3)="HID",VLOOKUP(VALUE(RIGHT(C37,3)),'HID-COMP'!B:J,9,FALSE),IF(LEFT(C37,3)="INC",VLOOKUP(VALUE(RIGHT(C37,3)),'INC-COMP'!B:J,9,FALSE),IF(LEFT(C37,3)="ELE",VLOOKUP(VALUE(RIGHT(C37,3)),#REF!,9,FALSE),IF(LEFT(C37,3)="CAB",VLOOKUP(VALUE(RIGHT(C37,3)),#REF!,9,FALSE),IF(LEFT(C37,3)="SEG",VLOOKUP(VALUE(RIGHT(C37,3)),'SEG-COMP'!B:J,9,FALSE),IF(LEFT(C37,3)="CLI",VLOOKUP(VALUE(RIGHT(C37,3)),'CLI-COMP'!B:J,9,FALSE),IF(LEFT(C37,4)="IMPL",VLOOKUP(VALUE(RIGHT(C37,3)),'IMPL-COMP'!B:J,9,FALSE),IF(LEFT(C37,4)="SPDA",VLOOKUP(VALUE(RIGHT(C37,3)),'SPDA-COMP'!B:J,9,FALSE),IF(LEFT(C37,4)="SDAI",VLOOKUP(VALUE(RIGHT(C37,3)),'ADM-COMP'!B:J,9,FALSE),IF(LEFT(C37,5)="IMPER",VLOOKUP(VALUE(RIGHT(C37,3)),'IMPER-COMP'!B:J,9,FALSE),""))))))))))))))))</f>
        <v>95.63</v>
      </c>
      <c r="H37" s="780">
        <f t="shared" si="8"/>
        <v>3060.16</v>
      </c>
      <c r="I37" s="644"/>
      <c r="J37" s="456"/>
      <c r="K37" s="455"/>
      <c r="L37" s="455"/>
      <c r="M37" s="455"/>
      <c r="N37" s="455"/>
      <c r="O37" s="455"/>
      <c r="P37" s="455"/>
      <c r="Q37" s="455"/>
      <c r="R37" s="455"/>
      <c r="S37" s="455"/>
    </row>
    <row r="38" spans="1:19" s="457" customFormat="1" ht="63.75">
      <c r="A38" s="779" t="s">
        <v>25353</v>
      </c>
      <c r="B38" s="295" t="s">
        <v>28</v>
      </c>
      <c r="C38" s="296" t="str">
        <f>'SINAPI-SERVIÇOS'!A5517</f>
        <v>87888</v>
      </c>
      <c r="D38" s="308" t="str">
        <f>IF(B38="IOPES",VLOOKUP(C38,'LABOR-SERVIÇOS'!A:H,5,FALSE),IF(B38="SINAPI",VLOOKUP(C38,'SINAPI-SERVIÇOS'!A:D,2,FALSE),IF(LEFT(C38,3)="ARQ",VLOOKUP(VALUE(RIGHT(C38,3)),'ARQ-COMP'!B:J,4,FALSE),IF(LEFT(C38,3)="SCI",VLOOKUP(VALUE(RIGHT(C38,3)),'GAS-COMP'!#REF!,4,FALSE),IF(LEFT(C38,3)="SCE",VLOOKUP(VALUE(RIGHT(C38,3)),'SCE-COMP'!B:J,4,FALSE),IF(LEFT(C38,3)="EST",VLOOKUP(VALUE(RIGHT(C38,3)),'EST-COMP'!B:J,4,FALSE),IF(LEFT(C38,3)="HID",VLOOKUP(VALUE(RIGHT(C38,3)),'HID-COMP'!B:J,4,FALSE),IF(LEFT(C38,3)="INC",VLOOKUP(VALUE(RIGHT(C38,3)),'INC-COMP'!B:J,4,FALSE),IF(LEFT(C38,3)="ELE",VLOOKUP(VALUE(RIGHT(C38,3)),#REF!,4,FALSE),IF(LEFT(C38,3)="CAB",VLOOKUP(VALUE(RIGHT(C38,3)),#REF!,4,FALSE),IF(LEFT(C38,3)="SEG",VLOOKUP(VALUE(RIGHT(C38,3)),'SEG-COMP'!B:J,4,FALSE),IF(LEFT(C38,3)="CLI",VLOOKUP(VALUE(RIGHT(C38,3)),'CLI-COMP'!B:J,4,FALSE),IF(LEFT(C38,4)="IMPL",VLOOKUP(VALUE(RIGHT(C38,3)),'IMPL-COMP'!B:J,4,FALSE),IF(LEFT(C38,4)="SPDA",VLOOKUP(VALUE(RIGHT(C38,3)),'SPDA-COMP'!B:J,4,FALSE),IF(LEFT(C38,4)="SDAI",VLOOKUP(VALUE(RIGHT(C38,3)),'ADM-COMP'!B:J,4,FALSE),IF(LEFT(C38,5)="IMPER",VLOOKUP(VALUE(RIGHT(C38,3)),'IMPER-COMP'!B:J,4,FALSE),""))))))))))))))))</f>
        <v>CHAPISCO APLICADO EM ALVENARIA (SEM PRESENÇA DE VÃOS) E ESTRUTURAS DE CONCRETO DE FACHADA, COM ROLO PARA TEXTURA ACRÍLICA.  ARGAMASSA TRAÇO 1:4 E EMULSÃO POLIMÉRICA (ADESIVO) COM PREPARO MANUAL. AF_06/2014</v>
      </c>
      <c r="E38" s="298" t="str">
        <f>IF(B38="IOPES",VLOOKUP(C38,'LABOR-SERVIÇOS'!A:H,6,FALSE),IF(B38="SINAPI",VLOOKUP(C38,'SINAPI-SERVIÇOS'!A:D,3,FALSE),IF(LEFT(C38,3)="ARQ",VLOOKUP(VALUE(RIGHT(C38,3)),'ARQ-COMP'!B:J,5,FALSE),IF(LEFT(C38,3)="SCI",VLOOKUP(VALUE(RIGHT(C38,3)),'GAS-COMP'!#REF!,5,FALSE),IF(LEFT(C38,3)="SCE",VLOOKUP(VALUE(RIGHT(C38,3)),'SCE-COMP'!B:J,5,FALSE),IF(LEFT(C38,3)="EST",VLOOKUP(VALUE(RIGHT(C38,3)),'EST-COMP'!B:J,5,FALSE),IF(LEFT(C38,3)="HID",VLOOKUP(VALUE(RIGHT(C38,3)),'HID-COMP'!B:J,5,FALSE),IF(LEFT(C38,3)="INC",VLOOKUP(VALUE(RIGHT(C38,3)),'INC-COMP'!B:J,5,FALSE),IF(LEFT(C38,3)="ELE",VLOOKUP(VALUE(RIGHT(C38,3)),#REF!,5,FALSE),IF(LEFT(C38,3)="CAB",VLOOKUP(VALUE(RIGHT(C38,3)),#REF!,5,FALSE),IF(LEFT(C38,3)="SEG",VLOOKUP(VALUE(RIGHT(C38,3)),'SEG-COMP'!B:J,5,FALSE),IF(LEFT(C38,3)="CLI",VLOOKUP(VALUE(RIGHT(C38,3)),'CLI-COMP'!B:J,5,FALSE),IF(LEFT(C38,4)="IMPL",VLOOKUP(VALUE(RIGHT(C38,3)),'IMPL-COMP'!B:J,5,FALSE),IF(LEFT(C38,4)="SPDA",VLOOKUP(VALUE(RIGHT(C38,3)),'SPDA-COMP'!B:J,5,FALSE),IF(LEFT(C38,4)="SDAI",VLOOKUP(VALUE(RIGHT(C38,3)),'ADM-COMP'!B:J,5,FALSE),IF(LEFT(C38,5)="IMPER",VLOOKUP(VALUE(RIGHT(C38,3)),'IMPER-COMP'!B:J,5,FALSE),""))))))))))))))))</f>
        <v>M2</v>
      </c>
      <c r="F38" s="175">
        <f>ROUND(VLOOKUP(A38,'MEM-LEVANT'!A:I,9,FALSE),2)</f>
        <v>64</v>
      </c>
      <c r="G38" s="343">
        <f>IF(B38="IOPES",VLOOKUP(C38,'LABOR-SERVIÇOS'!A:H,7,FALSE),IF(B38="SINAPI",VLOOKUP(C38,'SINAPI-SERVIÇOS'!A:H,8,FALSE),IF(LEFT(C38,3)="ARQ",VLOOKUP(VALUE(RIGHT(C38,3)),'ARQ-COMP'!B:J,9,FALSE),IF(LEFT(C38,3)="SCI",VLOOKUP(VALUE(RIGHT(C38,3)),'GAS-COMP'!#REF!,9,FALSE),IF(LEFT(C38,3)="SCE",VLOOKUP(VALUE(RIGHT(C38,3)),'SCE-COMP'!B:J,9,FALSE),IF(LEFT(C38,3)="EST",VLOOKUP(VALUE(RIGHT(C38,3)),'EST-COMP'!B:J,9,FALSE),IF(LEFT(C38,3)="HID",VLOOKUP(VALUE(RIGHT(C38,3)),'HID-COMP'!B:J,9,FALSE),IF(LEFT(C38,3)="INC",VLOOKUP(VALUE(RIGHT(C38,3)),'INC-COMP'!B:J,9,FALSE),IF(LEFT(C38,3)="ELE",VLOOKUP(VALUE(RIGHT(C38,3)),#REF!,9,FALSE),IF(LEFT(C38,3)="CAB",VLOOKUP(VALUE(RIGHT(C38,3)),#REF!,9,FALSE),IF(LEFT(C38,3)="SEG",VLOOKUP(VALUE(RIGHT(C38,3)),'SEG-COMP'!B:J,9,FALSE),IF(LEFT(C38,3)="CLI",VLOOKUP(VALUE(RIGHT(C38,3)),'CLI-COMP'!B:J,9,FALSE),IF(LEFT(C38,4)="IMPL",VLOOKUP(VALUE(RIGHT(C38,3)),'IMPL-COMP'!B:J,9,FALSE),IF(LEFT(C38,4)="SPDA",VLOOKUP(VALUE(RIGHT(C38,3)),'SPDA-COMP'!B:J,9,FALSE),IF(LEFT(C38,4)="SDAI",VLOOKUP(VALUE(RIGHT(C38,3)),'ADM-COMP'!B:J,9,FALSE),IF(LEFT(C38,5)="IMPER",VLOOKUP(VALUE(RIGHT(C38,3)),'IMPER-COMP'!B:J,9,FALSE),""))))))))))))))))</f>
        <v>5.95</v>
      </c>
      <c r="H38" s="780">
        <f t="shared" ref="H38" si="13">ROUND(F38*G38,2)</f>
        <v>380.8</v>
      </c>
      <c r="I38" s="644"/>
      <c r="J38" s="456"/>
      <c r="K38" s="455"/>
      <c r="L38" s="455"/>
      <c r="M38" s="455"/>
      <c r="N38" s="455"/>
      <c r="O38" s="455"/>
      <c r="P38" s="455"/>
      <c r="Q38" s="455"/>
      <c r="R38" s="455"/>
      <c r="S38" s="455"/>
    </row>
    <row r="39" spans="1:19" s="457" customFormat="1" ht="51">
      <c r="A39" s="779" t="s">
        <v>25354</v>
      </c>
      <c r="B39" s="295" t="s">
        <v>28</v>
      </c>
      <c r="C39" s="296" t="str">
        <f>'SINAPI-SERVIÇOS'!A5610</f>
        <v>87792</v>
      </c>
      <c r="D39" s="308" t="str">
        <f>IF(B39="IOPES",VLOOKUP(C39,'LABOR-SERVIÇOS'!A:H,5,FALSE),IF(B39="SINAPI",VLOOKUP(C39,'SINAPI-SERVIÇOS'!A:D,2,FALSE),IF(LEFT(C39,3)="ARQ",VLOOKUP(VALUE(RIGHT(C39,3)),'ARQ-COMP'!B:J,4,FALSE),IF(LEFT(C39,3)="SCI",VLOOKUP(VALUE(RIGHT(C39,3)),'GAS-COMP'!#REF!,4,FALSE),IF(LEFT(C39,3)="SCE",VLOOKUP(VALUE(RIGHT(C39,3)),'SCE-COMP'!B:J,4,FALSE),IF(LEFT(C39,3)="EST",VLOOKUP(VALUE(RIGHT(C39,3)),'EST-COMP'!B:J,4,FALSE),IF(LEFT(C39,3)="HID",VLOOKUP(VALUE(RIGHT(C39,3)),'HID-COMP'!B:J,4,FALSE),IF(LEFT(C39,3)="INC",VLOOKUP(VALUE(RIGHT(C39,3)),'INC-COMP'!B:J,4,FALSE),IF(LEFT(C39,3)="ELE",VLOOKUP(VALUE(RIGHT(C39,3)),#REF!,4,FALSE),IF(LEFT(C39,3)="CAB",VLOOKUP(VALUE(RIGHT(C39,3)),#REF!,4,FALSE),IF(LEFT(C39,3)="SEG",VLOOKUP(VALUE(RIGHT(C39,3)),'SEG-COMP'!B:J,4,FALSE),IF(LEFT(C39,3)="CLI",VLOOKUP(VALUE(RIGHT(C39,3)),'CLI-COMP'!B:J,4,FALSE),IF(LEFT(C39,4)="IMPL",VLOOKUP(VALUE(RIGHT(C39,3)),'IMPL-COMP'!B:J,4,FALSE),IF(LEFT(C39,4)="SPDA",VLOOKUP(VALUE(RIGHT(C39,3)),'SPDA-COMP'!B:J,4,FALSE),IF(LEFT(C39,4)="SDAI",VLOOKUP(VALUE(RIGHT(C39,3)),'ADM-COMP'!B:J,4,FALSE),IF(LEFT(C39,5)="IMPER",VLOOKUP(VALUE(RIGHT(C39,3)),'IMPER-COMP'!B:J,4,FALSE),""))))))))))))))))</f>
        <v>EMBOÇO OU MASSA ÚNICA EM ARGAMASSA TRAÇO 1:2:8, PREPARO MECÂNICO COM BETONEIRA 400 L, APLICADA MANUALMENTE EM PANOS CEGOS DE FACHADA (SEM PRESENÇA DE VÃOS), ESPESSURA DE 25 MM. AF_06/2014</v>
      </c>
      <c r="E39" s="298" t="str">
        <f>IF(B39="IOPES",VLOOKUP(C39,'LABOR-SERVIÇOS'!A:H,6,FALSE),IF(B39="SINAPI",VLOOKUP(C39,'SINAPI-SERVIÇOS'!A:D,3,FALSE),IF(LEFT(C39,3)="ARQ",VLOOKUP(VALUE(RIGHT(C39,3)),'ARQ-COMP'!B:J,5,FALSE),IF(LEFT(C39,3)="SCI",VLOOKUP(VALUE(RIGHT(C39,3)),'GAS-COMP'!#REF!,5,FALSE),IF(LEFT(C39,3)="SCE",VLOOKUP(VALUE(RIGHT(C39,3)),'SCE-COMP'!B:J,5,FALSE),IF(LEFT(C39,3)="EST",VLOOKUP(VALUE(RIGHT(C39,3)),'EST-COMP'!B:J,5,FALSE),IF(LEFT(C39,3)="HID",VLOOKUP(VALUE(RIGHT(C39,3)),'HID-COMP'!B:J,5,FALSE),IF(LEFT(C39,3)="INC",VLOOKUP(VALUE(RIGHT(C39,3)),'INC-COMP'!B:J,5,FALSE),IF(LEFT(C39,3)="ELE",VLOOKUP(VALUE(RIGHT(C39,3)),#REF!,5,FALSE),IF(LEFT(C39,3)="CAB",VLOOKUP(VALUE(RIGHT(C39,3)),#REF!,5,FALSE),IF(LEFT(C39,3)="SEG",VLOOKUP(VALUE(RIGHT(C39,3)),'SEG-COMP'!B:J,5,FALSE),IF(LEFT(C39,3)="CLI",VLOOKUP(VALUE(RIGHT(C39,3)),'CLI-COMP'!B:J,5,FALSE),IF(LEFT(C39,4)="IMPL",VLOOKUP(VALUE(RIGHT(C39,3)),'IMPL-COMP'!B:J,5,FALSE),IF(LEFT(C39,4)="SPDA",VLOOKUP(VALUE(RIGHT(C39,3)),'SPDA-COMP'!B:J,5,FALSE),IF(LEFT(C39,4)="SDAI",VLOOKUP(VALUE(RIGHT(C39,3)),'ADM-COMP'!B:J,5,FALSE),IF(LEFT(C39,5)="IMPER",VLOOKUP(VALUE(RIGHT(C39,3)),'IMPER-COMP'!B:J,5,FALSE),""))))))))))))))))</f>
        <v>M2</v>
      </c>
      <c r="F39" s="175">
        <f>ROUND(VLOOKUP(A39,'MEM-LEVANT'!A:I,9,FALSE),2)</f>
        <v>64</v>
      </c>
      <c r="G39" s="343">
        <f>IF(B39="IOPES",VLOOKUP(C39,'LABOR-SERVIÇOS'!A:H,7,FALSE),IF(B39="SINAPI",VLOOKUP(C39,'SINAPI-SERVIÇOS'!A:H,8,FALSE),IF(LEFT(C39,3)="ARQ",VLOOKUP(VALUE(RIGHT(C39,3)),'ARQ-COMP'!B:J,9,FALSE),IF(LEFT(C39,3)="SCI",VLOOKUP(VALUE(RIGHT(C39,3)),'GAS-COMP'!#REF!,9,FALSE),IF(LEFT(C39,3)="SCE",VLOOKUP(VALUE(RIGHT(C39,3)),'SCE-COMP'!B:J,9,FALSE),IF(LEFT(C39,3)="EST",VLOOKUP(VALUE(RIGHT(C39,3)),'EST-COMP'!B:J,9,FALSE),IF(LEFT(C39,3)="HID",VLOOKUP(VALUE(RIGHT(C39,3)),'HID-COMP'!B:J,9,FALSE),IF(LEFT(C39,3)="INC",VLOOKUP(VALUE(RIGHT(C39,3)),'INC-COMP'!B:J,9,FALSE),IF(LEFT(C39,3)="ELE",VLOOKUP(VALUE(RIGHT(C39,3)),#REF!,9,FALSE),IF(LEFT(C39,3)="CAB",VLOOKUP(VALUE(RIGHT(C39,3)),#REF!,9,FALSE),IF(LEFT(C39,3)="SEG",VLOOKUP(VALUE(RIGHT(C39,3)),'SEG-COMP'!B:J,9,FALSE),IF(LEFT(C39,3)="CLI",VLOOKUP(VALUE(RIGHT(C39,3)),'CLI-COMP'!B:J,9,FALSE),IF(LEFT(C39,4)="IMPL",VLOOKUP(VALUE(RIGHT(C39,3)),'IMPL-COMP'!B:J,9,FALSE),IF(LEFT(C39,4)="SPDA",VLOOKUP(VALUE(RIGHT(C39,3)),'SPDA-COMP'!B:J,9,FALSE),IF(LEFT(C39,4)="SDAI",VLOOKUP(VALUE(RIGHT(C39,3)),'ADM-COMP'!B:J,9,FALSE),IF(LEFT(C39,5)="IMPER",VLOOKUP(VALUE(RIGHT(C39,3)),'IMPER-COMP'!B:J,9,FALSE),""))))))))))))))))</f>
        <v>32.93</v>
      </c>
      <c r="H39" s="780">
        <f t="shared" ref="H39" si="14">ROUND(F39*G39,2)</f>
        <v>2107.52</v>
      </c>
      <c r="I39" s="644"/>
      <c r="J39" s="456"/>
      <c r="K39" s="455"/>
      <c r="L39" s="455"/>
      <c r="M39" s="455"/>
      <c r="N39" s="455"/>
      <c r="O39" s="455"/>
      <c r="P39" s="455"/>
      <c r="Q39" s="455"/>
      <c r="R39" s="455"/>
      <c r="S39" s="455"/>
    </row>
    <row r="40" spans="1:19" s="321" customFormat="1">
      <c r="A40" s="770" t="s">
        <v>22117</v>
      </c>
      <c r="B40" s="613"/>
      <c r="C40" s="614"/>
      <c r="D40" s="622" t="s">
        <v>30888</v>
      </c>
      <c r="E40" s="615"/>
      <c r="F40" s="616"/>
      <c r="G40" s="617"/>
      <c r="H40" s="771"/>
      <c r="I40" s="642"/>
      <c r="J40" s="612"/>
      <c r="K40" s="320"/>
      <c r="L40" s="320"/>
      <c r="M40" s="320"/>
      <c r="N40" s="320"/>
      <c r="O40" s="320"/>
      <c r="P40" s="320"/>
      <c r="Q40" s="320"/>
      <c r="R40" s="320"/>
      <c r="S40" s="320"/>
    </row>
    <row r="41" spans="1:19" ht="38.25">
      <c r="A41" s="772" t="s">
        <v>22118</v>
      </c>
      <c r="B41" s="173" t="s">
        <v>28</v>
      </c>
      <c r="C41" s="174" t="str">
        <f>'SINAPI-SERVIÇOS'!A2347</f>
        <v>94963</v>
      </c>
      <c r="D41" s="308" t="str">
        <f>IF(B41="IOPES",VLOOKUP(C41,'LABOR-SERVIÇOS'!A:H,5,FALSE),IF(B41="SINAPI",VLOOKUP(C41,'SINAPI-SERVIÇOS'!A:D,2,FALSE),IF(LEFT(C41,3)="ARQ",VLOOKUP(VALUE(RIGHT(C41,3)),'ARQ-COMP'!B:J,4,FALSE),IF(LEFT(C41,3)="SCI",VLOOKUP(VALUE(RIGHT(C41,3)),'GAS-COMP'!#REF!,4,FALSE),IF(LEFT(C41,3)="SCE",VLOOKUP(VALUE(RIGHT(C41,3)),'SCE-COMP'!B:J,4,FALSE),IF(LEFT(C41,3)="EST",VLOOKUP(VALUE(RIGHT(C41,3)),'EST-COMP'!B:J,4,FALSE),IF(LEFT(C41,3)="HID",VLOOKUP(VALUE(RIGHT(C41,3)),'HID-COMP'!B:J,4,FALSE),IF(LEFT(C41,3)="INC",VLOOKUP(VALUE(RIGHT(C41,3)),'INC-COMP'!B:J,4,FALSE),IF(LEFT(C41,3)="ELE",VLOOKUP(VALUE(RIGHT(C41,3)),#REF!,4,FALSE),IF(LEFT(C41,3)="CAB",VLOOKUP(VALUE(RIGHT(C41,3)),#REF!,4,FALSE),IF(LEFT(C41,3)="SEG",VLOOKUP(VALUE(RIGHT(C41,3)),'SEG-COMP'!B:J,4,FALSE),IF(LEFT(C41,3)="CLI",VLOOKUP(VALUE(RIGHT(C41,3)),'CLI-COMP'!B:J,4,FALSE),IF(LEFT(C41,4)="IMPL",VLOOKUP(VALUE(RIGHT(C41,3)),'IMPL-COMP'!B:J,4,FALSE),IF(LEFT(C41,4)="SPDA",VLOOKUP(VALUE(RIGHT(C41,3)),'SPDA-COMP'!B:J,4,FALSE),IF(LEFT(C41,4)="SDAI",VLOOKUP(VALUE(RIGHT(C41,3)),'ADM-COMP'!B:J,4,FALSE),IF(LEFT(C41,5)="IMPER",VLOOKUP(VALUE(RIGHT(C41,3)),'IMPER-COMP'!B:J,4,FALSE),""))))))))))))))))</f>
        <v>CONCRETO FCK = 15MPA, TRAÇO 1:3,4:3,5 (CIMENTO/ AREIA MÉDIA/ BRITA 1)  - PREPARO MECÂNICO COM BETONEIRA 400 L. AF_07/2016</v>
      </c>
      <c r="E41" s="172" t="str">
        <f>IF(B41="IOPES",VLOOKUP(C41,'LABOR-SERVIÇOS'!A:H,6,FALSE),IF(B41="SINAPI",VLOOKUP(C41,'SINAPI-SERVIÇOS'!A:D,3,FALSE),IF(LEFT(C41,3)="ARQ",VLOOKUP(VALUE(RIGHT(C41,3)),'ARQ-COMP'!B:J,5,FALSE),IF(LEFT(C41,3)="SCI",VLOOKUP(VALUE(RIGHT(C41,3)),'GAS-COMP'!#REF!,5,FALSE),IF(LEFT(C41,3)="SCE",VLOOKUP(VALUE(RIGHT(C41,3)),'SCE-COMP'!B:J,5,FALSE),IF(LEFT(C41,3)="EST",VLOOKUP(VALUE(RIGHT(C41,3)),'EST-COMP'!B:J,5,FALSE),IF(LEFT(C41,3)="HID",VLOOKUP(VALUE(RIGHT(C41,3)),'HID-COMP'!B:J,5,FALSE),IF(LEFT(C41,3)="INC",VLOOKUP(VALUE(RIGHT(C41,3)),'INC-COMP'!B:J,5,FALSE),IF(LEFT(C41,3)="ELE",VLOOKUP(VALUE(RIGHT(C41,3)),#REF!,5,FALSE),IF(LEFT(C41,3)="CAB",VLOOKUP(VALUE(RIGHT(C41,3)),#REF!,5,FALSE),IF(LEFT(C41,3)="SEG",VLOOKUP(VALUE(RIGHT(C41,3)),'SEG-COMP'!B:J,5,FALSE),IF(LEFT(C41,3)="CLI",VLOOKUP(VALUE(RIGHT(C41,3)),'CLI-COMP'!B:J,5,FALSE),IF(LEFT(C41,4)="IMPL",VLOOKUP(VALUE(RIGHT(C41,3)),'IMPL-COMP'!B:J,5,FALSE),IF(LEFT(C41,4)="SPDA",VLOOKUP(VALUE(RIGHT(C41,3)),'SPDA-COMP'!B:J,5,FALSE),IF(LEFT(C41,4)="SDAI",VLOOKUP(VALUE(RIGHT(C41,3)),'ADM-COMP'!B:J,5,FALSE),IF(LEFT(C41,5)="IMPER",VLOOKUP(VALUE(RIGHT(C41,3)),'IMPER-COMP'!B:J,5,FALSE),""))))))))))))))))</f>
        <v>M3</v>
      </c>
      <c r="F41" s="289">
        <f>ROUND(VLOOKUP(A41,'MEM-LEVANT'!A:I,9,FALSE),2)</f>
        <v>6.1</v>
      </c>
      <c r="G41" s="342">
        <f>IF(B41="IOPES",VLOOKUP(C41,'LABOR-SERVIÇOS'!A:H,7,FALSE),IF(B41="SINAPI",VLOOKUP(C41,'SINAPI-SERVIÇOS'!A:H,8,FALSE),IF(LEFT(C41,3)="ARQ",VLOOKUP(VALUE(RIGHT(C41,3)),'ARQ-COMP'!B:J,9,FALSE),IF(LEFT(C41,3)="SCI",VLOOKUP(VALUE(RIGHT(C41,3)),'GAS-COMP'!#REF!,9,FALSE),IF(LEFT(C41,3)="SCE",VLOOKUP(VALUE(RIGHT(C41,3)),'SCE-COMP'!B:J,9,FALSE),IF(LEFT(C41,3)="EST",VLOOKUP(VALUE(RIGHT(C41,3)),'EST-COMP'!B:J,9,FALSE),IF(LEFT(C41,3)="HID",VLOOKUP(VALUE(RIGHT(C41,3)),'HID-COMP'!B:J,9,FALSE),IF(LEFT(C41,3)="INC",VLOOKUP(VALUE(RIGHT(C41,3)),'INC-COMP'!B:J,9,FALSE),IF(LEFT(C41,3)="ELE",VLOOKUP(VALUE(RIGHT(C41,3)),#REF!,9,FALSE),IF(LEFT(C41,3)="CAB",VLOOKUP(VALUE(RIGHT(C41,3)),#REF!,9,FALSE),IF(LEFT(C41,3)="SEG",VLOOKUP(VALUE(RIGHT(C41,3)),'SEG-COMP'!B:J,9,FALSE),IF(LEFT(C41,3)="CLI",VLOOKUP(VALUE(RIGHT(C41,3)),'CLI-COMP'!B:J,9,FALSE),IF(LEFT(C41,4)="IMPL",VLOOKUP(VALUE(RIGHT(C41,3)),'IMPL-COMP'!B:J,9,FALSE),IF(LEFT(C41,4)="SPDA",VLOOKUP(VALUE(RIGHT(C41,3)),'SPDA-COMP'!B:J,9,FALSE),IF(LEFT(C41,4)="SDAI",VLOOKUP(VALUE(RIGHT(C41,3)),'ADM-COMP'!B:J,9,FALSE),IF(LEFT(C41,5)="IMPER",VLOOKUP(VALUE(RIGHT(C41,3)),'IMPER-COMP'!B:J,9,FALSE),""))))))))))))))))</f>
        <v>303.52</v>
      </c>
      <c r="H41" s="773">
        <f t="shared" ref="H41:H45" si="15">ROUND(F41*G41,2)</f>
        <v>1851.47</v>
      </c>
      <c r="I41" s="886"/>
      <c r="J41" s="414"/>
      <c r="K41" s="32"/>
      <c r="L41" s="32"/>
      <c r="M41" s="32"/>
      <c r="N41" s="32"/>
      <c r="O41" s="32"/>
      <c r="P41" s="32"/>
      <c r="Q41" s="32"/>
      <c r="R41" s="32"/>
      <c r="S41" s="32"/>
    </row>
    <row r="42" spans="1:19" ht="38.25">
      <c r="A42" s="772" t="s">
        <v>30884</v>
      </c>
      <c r="B42" s="173" t="s">
        <v>28</v>
      </c>
      <c r="C42" s="174" t="str">
        <f>'SINAPI-SERVIÇOS'!A5211</f>
        <v>92397</v>
      </c>
      <c r="D42" s="308" t="str">
        <f>IF(B42="IOPES",VLOOKUP(C42,'LABOR-SERVIÇOS'!A:H,5,FALSE),IF(B42="SINAPI",VLOOKUP(C42,'SINAPI-SERVIÇOS'!A:D,2,FALSE),IF(LEFT(C42,3)="ARQ",VLOOKUP(VALUE(RIGHT(C42,3)),'ARQ-COMP'!B:J,4,FALSE),IF(LEFT(C42,3)="SCI",VLOOKUP(VALUE(RIGHT(C42,3)),'GAS-COMP'!#REF!,4,FALSE),IF(LEFT(C42,3)="SCE",VLOOKUP(VALUE(RIGHT(C42,3)),'SCE-COMP'!B:J,4,FALSE),IF(LEFT(C42,3)="EST",VLOOKUP(VALUE(RIGHT(C42,3)),'EST-COMP'!B:J,4,FALSE),IF(LEFT(C42,3)="HID",VLOOKUP(VALUE(RIGHT(C42,3)),'HID-COMP'!B:J,4,FALSE),IF(LEFT(C42,3)="INC",VLOOKUP(VALUE(RIGHT(C42,3)),'INC-COMP'!B:J,4,FALSE),IF(LEFT(C42,3)="ELE",VLOOKUP(VALUE(RIGHT(C42,3)),#REF!,4,FALSE),IF(LEFT(C42,3)="CAB",VLOOKUP(VALUE(RIGHT(C42,3)),#REF!,4,FALSE),IF(LEFT(C42,3)="SEG",VLOOKUP(VALUE(RIGHT(C42,3)),'SEG-COMP'!B:J,4,FALSE),IF(LEFT(C42,3)="CLI",VLOOKUP(VALUE(RIGHT(C42,3)),'CLI-COMP'!B:J,4,FALSE),IF(LEFT(C42,4)="IMPL",VLOOKUP(VALUE(RIGHT(C42,3)),'IMPL-COMP'!B:J,4,FALSE),IF(LEFT(C42,4)="SPDA",VLOOKUP(VALUE(RIGHT(C42,3)),'SPDA-COMP'!B:J,4,FALSE),IF(LEFT(C42,4)="SDAI",VLOOKUP(VALUE(RIGHT(C42,3)),'ADM-COMP'!B:J,4,FALSE),IF(LEFT(C42,5)="IMPER",VLOOKUP(VALUE(RIGHT(C42,3)),'IMPER-COMP'!B:J,4,FALSE),""))))))))))))))))</f>
        <v>EXECUÇÃO DE PÁTIO/ESTACIONAMENTO EM PISO INTERTRAVADO, COM BLOCO RETANGULAR COR NATURAL DE 20 X 10 CM, ESPESSURA 6 CM. AF_12/2015</v>
      </c>
      <c r="E42" s="172" t="str">
        <f>IF(B42="IOPES",VLOOKUP(C42,'LABOR-SERVIÇOS'!A:H,6,FALSE),IF(B42="SINAPI",VLOOKUP(C42,'SINAPI-SERVIÇOS'!A:D,3,FALSE),IF(LEFT(C42,3)="ARQ",VLOOKUP(VALUE(RIGHT(C42,3)),'ARQ-COMP'!B:J,5,FALSE),IF(LEFT(C42,3)="SCI",VLOOKUP(VALUE(RIGHT(C42,3)),'GAS-COMP'!#REF!,5,FALSE),IF(LEFT(C42,3)="SCE",VLOOKUP(VALUE(RIGHT(C42,3)),'SCE-COMP'!B:J,5,FALSE),IF(LEFT(C42,3)="EST",VLOOKUP(VALUE(RIGHT(C42,3)),'EST-COMP'!B:J,5,FALSE),IF(LEFT(C42,3)="HID",VLOOKUP(VALUE(RIGHT(C42,3)),'HID-COMP'!B:J,5,FALSE),IF(LEFT(C42,3)="INC",VLOOKUP(VALUE(RIGHT(C42,3)),'INC-COMP'!B:J,5,FALSE),IF(LEFT(C42,3)="ELE",VLOOKUP(VALUE(RIGHT(C42,3)),#REF!,5,FALSE),IF(LEFT(C42,3)="CAB",VLOOKUP(VALUE(RIGHT(C42,3)),#REF!,5,FALSE),IF(LEFT(C42,3)="SEG",VLOOKUP(VALUE(RIGHT(C42,3)),'SEG-COMP'!B:J,5,FALSE),IF(LEFT(C42,3)="CLI",VLOOKUP(VALUE(RIGHT(C42,3)),'CLI-COMP'!B:J,5,FALSE),IF(LEFT(C42,4)="IMPL",VLOOKUP(VALUE(RIGHT(C42,3)),'IMPL-COMP'!B:J,5,FALSE),IF(LEFT(C42,4)="SPDA",VLOOKUP(VALUE(RIGHT(C42,3)),'SPDA-COMP'!B:J,5,FALSE),IF(LEFT(C42,4)="SDAI",VLOOKUP(VALUE(RIGHT(C42,3)),'ADM-COMP'!B:J,5,FALSE),IF(LEFT(C42,5)="IMPER",VLOOKUP(VALUE(RIGHT(C42,3)),'IMPER-COMP'!B:J,5,FALSE),""))))))))))))))))</f>
        <v>M2</v>
      </c>
      <c r="F42" s="289">
        <f>ROUND(VLOOKUP(A42,'MEM-LEVANT'!A:I,9,FALSE),2)</f>
        <v>262.05</v>
      </c>
      <c r="G42" s="342">
        <f>IF(B42="IOPES",VLOOKUP(C42,'LABOR-SERVIÇOS'!A:H,7,FALSE),IF(B42="SINAPI",VLOOKUP(C42,'SINAPI-SERVIÇOS'!A:H,8,FALSE),IF(LEFT(C42,3)="ARQ",VLOOKUP(VALUE(RIGHT(C42,3)),'ARQ-COMP'!B:J,9,FALSE),IF(LEFT(C42,3)="SCI",VLOOKUP(VALUE(RIGHT(C42,3)),'GAS-COMP'!#REF!,9,FALSE),IF(LEFT(C42,3)="SCE",VLOOKUP(VALUE(RIGHT(C42,3)),'SCE-COMP'!B:J,9,FALSE),IF(LEFT(C42,3)="EST",VLOOKUP(VALUE(RIGHT(C42,3)),'EST-COMP'!B:J,9,FALSE),IF(LEFT(C42,3)="HID",VLOOKUP(VALUE(RIGHT(C42,3)),'HID-COMP'!B:J,9,FALSE),IF(LEFT(C42,3)="INC",VLOOKUP(VALUE(RIGHT(C42,3)),'INC-COMP'!B:J,9,FALSE),IF(LEFT(C42,3)="ELE",VLOOKUP(VALUE(RIGHT(C42,3)),#REF!,9,FALSE),IF(LEFT(C42,3)="CAB",VLOOKUP(VALUE(RIGHT(C42,3)),#REF!,9,FALSE),IF(LEFT(C42,3)="SEG",VLOOKUP(VALUE(RIGHT(C42,3)),'SEG-COMP'!B:J,9,FALSE),IF(LEFT(C42,3)="CLI",VLOOKUP(VALUE(RIGHT(C42,3)),'CLI-COMP'!B:J,9,FALSE),IF(LEFT(C42,4)="IMPL",VLOOKUP(VALUE(RIGHT(C42,3)),'IMPL-COMP'!B:J,9,FALSE),IF(LEFT(C42,4)="SPDA",VLOOKUP(VALUE(RIGHT(C42,3)),'SPDA-COMP'!B:J,9,FALSE),IF(LEFT(C42,4)="SDAI",VLOOKUP(VALUE(RIGHT(C42,3)),'ADM-COMP'!B:J,9,FALSE),IF(LEFT(C42,5)="IMPER",VLOOKUP(VALUE(RIGHT(C42,3)),'IMPER-COMP'!B:J,9,FALSE),""))))))))))))))))</f>
        <v>57.64</v>
      </c>
      <c r="H42" s="773">
        <f t="shared" si="15"/>
        <v>15104.56</v>
      </c>
      <c r="I42" s="886"/>
      <c r="J42" s="414"/>
      <c r="K42" s="32"/>
      <c r="L42" s="32"/>
      <c r="M42" s="32"/>
      <c r="N42" s="32"/>
      <c r="O42" s="32"/>
      <c r="P42" s="32"/>
      <c r="Q42" s="32"/>
      <c r="R42" s="32"/>
      <c r="S42" s="32"/>
    </row>
    <row r="43" spans="1:19" ht="38.25">
      <c r="A43" s="772" t="s">
        <v>30885</v>
      </c>
      <c r="B43" s="173" t="s">
        <v>28</v>
      </c>
      <c r="C43" s="174" t="str">
        <f>'SINAPI-SERVIÇOS'!A5423</f>
        <v>94995</v>
      </c>
      <c r="D43" s="308" t="str">
        <f>IF(B43="IOPES",VLOOKUP(C43,'LABOR-SERVIÇOS'!A:H,5,FALSE),IF(B43="SINAPI",VLOOKUP(C43,'SINAPI-SERVIÇOS'!A:D,2,FALSE),IF(LEFT(C43,3)="ARQ",VLOOKUP(VALUE(RIGHT(C43,3)),'ARQ-COMP'!B:J,4,FALSE),IF(LEFT(C43,3)="SCI",VLOOKUP(VALUE(RIGHT(C43,3)),'GAS-COMP'!#REF!,4,FALSE),IF(LEFT(C43,3)="SCE",VLOOKUP(VALUE(RIGHT(C43,3)),'SCE-COMP'!B:J,4,FALSE),IF(LEFT(C43,3)="EST",VLOOKUP(VALUE(RIGHT(C43,3)),'EST-COMP'!B:J,4,FALSE),IF(LEFT(C43,3)="HID",VLOOKUP(VALUE(RIGHT(C43,3)),'HID-COMP'!B:J,4,FALSE),IF(LEFT(C43,3)="INC",VLOOKUP(VALUE(RIGHT(C43,3)),'INC-COMP'!B:J,4,FALSE),IF(LEFT(C43,3)="ELE",VLOOKUP(VALUE(RIGHT(C43,3)),#REF!,4,FALSE),IF(LEFT(C43,3)="CAB",VLOOKUP(VALUE(RIGHT(C43,3)),#REF!,4,FALSE),IF(LEFT(C43,3)="SEG",VLOOKUP(VALUE(RIGHT(C43,3)),'SEG-COMP'!B:J,4,FALSE),IF(LEFT(C43,3)="CLI",VLOOKUP(VALUE(RIGHT(C43,3)),'CLI-COMP'!B:J,4,FALSE),IF(LEFT(C43,4)="IMPL",VLOOKUP(VALUE(RIGHT(C43,3)),'IMPL-COMP'!B:J,4,FALSE),IF(LEFT(C43,4)="SPDA",VLOOKUP(VALUE(RIGHT(C43,3)),'SPDA-COMP'!B:J,4,FALSE),IF(LEFT(C43,4)="SDAI",VLOOKUP(VALUE(RIGHT(C43,3)),'ADM-COMP'!B:J,4,FALSE),IF(LEFT(C43,5)="IMPER",VLOOKUP(VALUE(RIGHT(C43,3)),'IMPER-COMP'!B:J,4,FALSE),""))))))))))))))))</f>
        <v>EXECUÇÃO DE PASSEIO (CALÇADA) OU PISO DE CONCRETO COM CONCRETO MOLDADO IN LOCO, USINADO, ACABAMENTO CONVENCIONAL, ESPESSURA 8 CM, ARMADO. AF_07/2016</v>
      </c>
      <c r="E43" s="172" t="str">
        <f>IF(B43="IOPES",VLOOKUP(C43,'LABOR-SERVIÇOS'!A:H,6,FALSE),IF(B43="SINAPI",VLOOKUP(C43,'SINAPI-SERVIÇOS'!A:D,3,FALSE),IF(LEFT(C43,3)="ARQ",VLOOKUP(VALUE(RIGHT(C43,3)),'ARQ-COMP'!B:J,5,FALSE),IF(LEFT(C43,3)="SCI",VLOOKUP(VALUE(RIGHT(C43,3)),'GAS-COMP'!#REF!,5,FALSE),IF(LEFT(C43,3)="SCE",VLOOKUP(VALUE(RIGHT(C43,3)),'SCE-COMP'!B:J,5,FALSE),IF(LEFT(C43,3)="EST",VLOOKUP(VALUE(RIGHT(C43,3)),'EST-COMP'!B:J,5,FALSE),IF(LEFT(C43,3)="HID",VLOOKUP(VALUE(RIGHT(C43,3)),'HID-COMP'!B:J,5,FALSE),IF(LEFT(C43,3)="INC",VLOOKUP(VALUE(RIGHT(C43,3)),'INC-COMP'!B:J,5,FALSE),IF(LEFT(C43,3)="ELE",VLOOKUP(VALUE(RIGHT(C43,3)),#REF!,5,FALSE),IF(LEFT(C43,3)="CAB",VLOOKUP(VALUE(RIGHT(C43,3)),#REF!,5,FALSE),IF(LEFT(C43,3)="SEG",VLOOKUP(VALUE(RIGHT(C43,3)),'SEG-COMP'!B:J,5,FALSE),IF(LEFT(C43,3)="CLI",VLOOKUP(VALUE(RIGHT(C43,3)),'CLI-COMP'!B:J,5,FALSE),IF(LEFT(C43,4)="IMPL",VLOOKUP(VALUE(RIGHT(C43,3)),'IMPL-COMP'!B:J,5,FALSE),IF(LEFT(C43,4)="SPDA",VLOOKUP(VALUE(RIGHT(C43,3)),'SPDA-COMP'!B:J,5,FALSE),IF(LEFT(C43,4)="SDAI",VLOOKUP(VALUE(RIGHT(C43,3)),'ADM-COMP'!B:J,5,FALSE),IF(LEFT(C43,5)="IMPER",VLOOKUP(VALUE(RIGHT(C43,3)),'IMPER-COMP'!B:J,5,FALSE),""))))))))))))))))</f>
        <v>M2</v>
      </c>
      <c r="F43" s="289">
        <f>ROUND(VLOOKUP(A43,'MEM-LEVANT'!A:I,9,FALSE),2)</f>
        <v>65.12</v>
      </c>
      <c r="G43" s="342">
        <f>IF(B43="IOPES",VLOOKUP(C43,'LABOR-SERVIÇOS'!A:H,7,FALSE),IF(B43="SINAPI",VLOOKUP(C43,'SINAPI-SERVIÇOS'!A:H,8,FALSE),IF(LEFT(C43,3)="ARQ",VLOOKUP(VALUE(RIGHT(C43,3)),'ARQ-COMP'!B:J,9,FALSE),IF(LEFT(C43,3)="SCI",VLOOKUP(VALUE(RIGHT(C43,3)),'GAS-COMP'!#REF!,9,FALSE),IF(LEFT(C43,3)="SCE",VLOOKUP(VALUE(RIGHT(C43,3)),'SCE-COMP'!B:J,9,FALSE),IF(LEFT(C43,3)="EST",VLOOKUP(VALUE(RIGHT(C43,3)),'EST-COMP'!B:J,9,FALSE),IF(LEFT(C43,3)="HID",VLOOKUP(VALUE(RIGHT(C43,3)),'HID-COMP'!B:J,9,FALSE),IF(LEFT(C43,3)="INC",VLOOKUP(VALUE(RIGHT(C43,3)),'INC-COMP'!B:J,9,FALSE),IF(LEFT(C43,3)="ELE",VLOOKUP(VALUE(RIGHT(C43,3)),#REF!,9,FALSE),IF(LEFT(C43,3)="CAB",VLOOKUP(VALUE(RIGHT(C43,3)),#REF!,9,FALSE),IF(LEFT(C43,3)="SEG",VLOOKUP(VALUE(RIGHT(C43,3)),'SEG-COMP'!B:J,9,FALSE),IF(LEFT(C43,3)="CLI",VLOOKUP(VALUE(RIGHT(C43,3)),'CLI-COMP'!B:J,9,FALSE),IF(LEFT(C43,4)="IMPL",VLOOKUP(VALUE(RIGHT(C43,3)),'IMPL-COMP'!B:J,9,FALSE),IF(LEFT(C43,4)="SPDA",VLOOKUP(VALUE(RIGHT(C43,3)),'SPDA-COMP'!B:J,9,FALSE),IF(LEFT(C43,4)="SDAI",VLOOKUP(VALUE(RIGHT(C43,3)),'ADM-COMP'!B:J,9,FALSE),IF(LEFT(C43,5)="IMPER",VLOOKUP(VALUE(RIGHT(C43,3)),'IMPER-COMP'!B:J,9,FALSE),""))))))))))))))))</f>
        <v>77.900000000000006</v>
      </c>
      <c r="H43" s="773">
        <f t="shared" si="15"/>
        <v>5072.8500000000004</v>
      </c>
      <c r="I43" s="886"/>
      <c r="J43" s="414"/>
      <c r="K43" s="32"/>
      <c r="L43" s="32"/>
      <c r="M43" s="32"/>
      <c r="N43" s="32"/>
      <c r="O43" s="32"/>
      <c r="P43" s="32"/>
      <c r="Q43" s="32"/>
      <c r="R43" s="32"/>
      <c r="S43" s="32"/>
    </row>
    <row r="44" spans="1:19" ht="51">
      <c r="A44" s="772" t="s">
        <v>30886</v>
      </c>
      <c r="B44" s="173" t="s">
        <v>7531</v>
      </c>
      <c r="C44" s="174">
        <f>'LABOR-SERVIÇOS'!A1116</f>
        <v>200253</v>
      </c>
      <c r="D44" s="308" t="str">
        <f>IF(B44="IOPES",VLOOKUP(C44,'LABOR-SERVIÇOS'!A:H,5,FALSE),IF(B44="SINAPI",VLOOKUP(C44,'SINAPI-SERVIÇOS'!A:D,2,FALSE),IF(LEFT(C44,3)="ARQ",VLOOKUP(VALUE(RIGHT(C44,3)),'ARQ-COMP'!B:J,4,FALSE),IF(LEFT(C44,3)="SCI",VLOOKUP(VALUE(RIGHT(C44,3)),'GAS-COMP'!#REF!,4,FALSE),IF(LEFT(C44,3)="SCE",VLOOKUP(VALUE(RIGHT(C44,3)),'SCE-COMP'!B:J,4,FALSE),IF(LEFT(C44,3)="EST",VLOOKUP(VALUE(RIGHT(C44,3)),'EST-COMP'!B:J,4,FALSE),IF(LEFT(C44,3)="HID",VLOOKUP(VALUE(RIGHT(C44,3)),'HID-COMP'!B:J,4,FALSE),IF(LEFT(C44,3)="INC",VLOOKUP(VALUE(RIGHT(C44,3)),'INC-COMP'!B:J,4,FALSE),IF(LEFT(C44,3)="ELE",VLOOKUP(VALUE(RIGHT(C44,3)),#REF!,4,FALSE),IF(LEFT(C44,3)="CAB",VLOOKUP(VALUE(RIGHT(C44,3)),#REF!,4,FALSE),IF(LEFT(C44,3)="SEG",VLOOKUP(VALUE(RIGHT(C44,3)),'SEG-COMP'!B:J,4,FALSE),IF(LEFT(C44,3)="CLI",VLOOKUP(VALUE(RIGHT(C44,3)),'CLI-COMP'!B:J,4,FALSE),IF(LEFT(C44,4)="IMPL",VLOOKUP(VALUE(RIGHT(C44,3)),'IMPL-COMP'!B:J,4,FALSE),IF(LEFT(C44,4)="SPDA",VLOOKUP(VALUE(RIGHT(C44,3)),'SPDA-COMP'!B:J,4,FALSE),IF(LEFT(C44,4)="SDAI",VLOOKUP(VALUE(RIGHT(C44,3)),'ADM-COMP'!B:J,4,FALSE),IF(LEFT(C44,5)="IMPER",VLOOKUP(VALUE(RIGHT(C44,3)),'IMPER-COMP'!B:J,4,FALSE),""))))))))))))))))</f>
        <v>FORNECIMENTO E ASSENTAMENTO DE LADRILHO HIDRÁULICO PASTILHADO, VERMELHO, DIM. 20X20 CM, ESP. 1.5CM, ASSENTADO COM PASTA DE CIMENTO COLANTE, EXCLUSIVE REGULARIZAÇÃO E LASTRO</v>
      </c>
      <c r="E44" s="172" t="str">
        <f>IF(B44="IOPES",VLOOKUP(C44,'LABOR-SERVIÇOS'!A:H,6,FALSE),IF(B44="SINAPI",VLOOKUP(C44,'SINAPI-SERVIÇOS'!A:D,3,FALSE),IF(LEFT(C44,3)="ARQ",VLOOKUP(VALUE(RIGHT(C44,3)),'ARQ-COMP'!B:J,5,FALSE),IF(LEFT(C44,3)="SCI",VLOOKUP(VALUE(RIGHT(C44,3)),'GAS-COMP'!#REF!,5,FALSE),IF(LEFT(C44,3)="SCE",VLOOKUP(VALUE(RIGHT(C44,3)),'SCE-COMP'!B:J,5,FALSE),IF(LEFT(C44,3)="EST",VLOOKUP(VALUE(RIGHT(C44,3)),'EST-COMP'!B:J,5,FALSE),IF(LEFT(C44,3)="HID",VLOOKUP(VALUE(RIGHT(C44,3)),'HID-COMP'!B:J,5,FALSE),IF(LEFT(C44,3)="INC",VLOOKUP(VALUE(RIGHT(C44,3)),'INC-COMP'!B:J,5,FALSE),IF(LEFT(C44,3)="ELE",VLOOKUP(VALUE(RIGHT(C44,3)),#REF!,5,FALSE),IF(LEFT(C44,3)="CAB",VLOOKUP(VALUE(RIGHT(C44,3)),#REF!,5,FALSE),IF(LEFT(C44,3)="SEG",VLOOKUP(VALUE(RIGHT(C44,3)),'SEG-COMP'!B:J,5,FALSE),IF(LEFT(C44,3)="CLI",VLOOKUP(VALUE(RIGHT(C44,3)),'CLI-COMP'!B:J,5,FALSE),IF(LEFT(C44,4)="IMPL",VLOOKUP(VALUE(RIGHT(C44,3)),'IMPL-COMP'!B:J,5,FALSE),IF(LEFT(C44,4)="SPDA",VLOOKUP(VALUE(RIGHT(C44,3)),'SPDA-COMP'!B:J,5,FALSE),IF(LEFT(C44,4)="SDAI",VLOOKUP(VALUE(RIGHT(C44,3)),'ADM-COMP'!B:J,5,FALSE),IF(LEFT(C44,5)="IMPER",VLOOKUP(VALUE(RIGHT(C44,3)),'IMPER-COMP'!B:J,5,FALSE),""))))))))))))))))</f>
        <v>M2</v>
      </c>
      <c r="F44" s="289">
        <f>ROUND(VLOOKUP(A44,'MEM-LEVANT'!A:I,9,FALSE),2)</f>
        <v>14</v>
      </c>
      <c r="G44" s="342">
        <f>IF(B44="IOPES",VLOOKUP(C44,'LABOR-SERVIÇOS'!A:H,7,FALSE),IF(B44="SINAPI",VLOOKUP(C44,'SINAPI-SERVIÇOS'!A:H,8,FALSE),IF(LEFT(C44,3)="ARQ",VLOOKUP(VALUE(RIGHT(C44,3)),'ARQ-COMP'!B:J,9,FALSE),IF(LEFT(C44,3)="SCI",VLOOKUP(VALUE(RIGHT(C44,3)),'GAS-COMP'!#REF!,9,FALSE),IF(LEFT(C44,3)="SCE",VLOOKUP(VALUE(RIGHT(C44,3)),'SCE-COMP'!B:J,9,FALSE),IF(LEFT(C44,3)="EST",VLOOKUP(VALUE(RIGHT(C44,3)),'EST-COMP'!B:J,9,FALSE),IF(LEFT(C44,3)="HID",VLOOKUP(VALUE(RIGHT(C44,3)),'HID-COMP'!B:J,9,FALSE),IF(LEFT(C44,3)="INC",VLOOKUP(VALUE(RIGHT(C44,3)),'INC-COMP'!B:J,9,FALSE),IF(LEFT(C44,3)="ELE",VLOOKUP(VALUE(RIGHT(C44,3)),#REF!,9,FALSE),IF(LEFT(C44,3)="CAB",VLOOKUP(VALUE(RIGHT(C44,3)),#REF!,9,FALSE),IF(LEFT(C44,3)="SEG",VLOOKUP(VALUE(RIGHT(C44,3)),'SEG-COMP'!B:J,9,FALSE),IF(LEFT(C44,3)="CLI",VLOOKUP(VALUE(RIGHT(C44,3)),'CLI-COMP'!B:J,9,FALSE),IF(LEFT(C44,4)="IMPL",VLOOKUP(VALUE(RIGHT(C44,3)),'IMPL-COMP'!B:J,9,FALSE),IF(LEFT(C44,4)="SPDA",VLOOKUP(VALUE(RIGHT(C44,3)),'SPDA-COMP'!B:J,9,FALSE),IF(LEFT(C44,4)="SDAI",VLOOKUP(VALUE(RIGHT(C44,3)),'ADM-COMP'!B:J,9,FALSE),IF(LEFT(C44,5)="IMPER",VLOOKUP(VALUE(RIGHT(C44,3)),'IMPER-COMP'!B:J,9,FALSE),""))))))))))))))))</f>
        <v>62.06</v>
      </c>
      <c r="H44" s="773">
        <f t="shared" si="15"/>
        <v>868.84</v>
      </c>
      <c r="I44" s="886"/>
      <c r="J44" s="414"/>
      <c r="K44" s="32"/>
      <c r="L44" s="32"/>
      <c r="M44" s="32"/>
      <c r="N44" s="32"/>
      <c r="O44" s="32"/>
      <c r="P44" s="32"/>
      <c r="Q44" s="32"/>
      <c r="R44" s="32"/>
      <c r="S44" s="32"/>
    </row>
    <row r="45" spans="1:19" ht="63.75">
      <c r="A45" s="772" t="s">
        <v>30887</v>
      </c>
      <c r="B45" s="173" t="s">
        <v>28</v>
      </c>
      <c r="C45" s="174" t="str">
        <f>'SINAPI-SERVIÇOS'!A1629</f>
        <v>94273</v>
      </c>
      <c r="D45" s="308" t="str">
        <f>IF(B45="IOPES",VLOOKUP(C45,'LABOR-SERVIÇOS'!A:H,5,FALSE),IF(B45="SINAPI",VLOOKUP(C45,'SINAPI-SERVIÇOS'!A:D,2,FALSE),IF(LEFT(C45,3)="ARQ",VLOOKUP(VALUE(RIGHT(C45,3)),'ARQ-COMP'!B:J,4,FALSE),IF(LEFT(C45,3)="SCI",VLOOKUP(VALUE(RIGHT(C45,3)),'GAS-COMP'!#REF!,4,FALSE),IF(LEFT(C45,3)="SCE",VLOOKUP(VALUE(RIGHT(C45,3)),'SCE-COMP'!B:J,4,FALSE),IF(LEFT(C45,3)="EST",VLOOKUP(VALUE(RIGHT(C45,3)),'EST-COMP'!B:J,4,FALSE),IF(LEFT(C45,3)="HID",VLOOKUP(VALUE(RIGHT(C45,3)),'HID-COMP'!B:J,4,FALSE),IF(LEFT(C45,3)="INC",VLOOKUP(VALUE(RIGHT(C45,3)),'INC-COMP'!B:J,4,FALSE),IF(LEFT(C45,3)="ELE",VLOOKUP(VALUE(RIGHT(C45,3)),#REF!,4,FALSE),IF(LEFT(C45,3)="CAB",VLOOKUP(VALUE(RIGHT(C45,3)),#REF!,4,FALSE),IF(LEFT(C45,3)="SEG",VLOOKUP(VALUE(RIGHT(C45,3)),'SEG-COMP'!B:J,4,FALSE),IF(LEFT(C45,3)="CLI",VLOOKUP(VALUE(RIGHT(C45,3)),'CLI-COMP'!B:J,4,FALSE),IF(LEFT(C45,4)="IMPL",VLOOKUP(VALUE(RIGHT(C45,3)),'IMPL-COMP'!B:J,4,FALSE),IF(LEFT(C45,4)="SPDA",VLOOKUP(VALUE(RIGHT(C45,3)),'SPDA-COMP'!B:J,4,FALSE),IF(LEFT(C45,4)="SDAI",VLOOKUP(VALUE(RIGHT(C45,3)),'ADM-COMP'!B:J,4,FALSE),IF(LEFT(C45,5)="IMPER",VLOOKUP(VALUE(RIGHT(C45,3)),'IMPER-COMP'!B:J,4,FALSE),""))))))))))))))))</f>
        <v>ASSENTAMENTO DE GUIA (MEIO-FIO) EM TRECHO RETO, CONFECCIONADA EM CONCRETO PRÉ-FABRICADO, DIMENSÕES 100X15X13X30 CM (COMPRIMENTO X BASE INFERIOR X BASE SUPERIOR X ALTURA), PARA VIAS URBANAS (USO VIÁRIO). AF_06/2016</v>
      </c>
      <c r="E45" s="172" t="str">
        <f>IF(B45="IOPES",VLOOKUP(C45,'LABOR-SERVIÇOS'!A:H,6,FALSE),IF(B45="SINAPI",VLOOKUP(C45,'SINAPI-SERVIÇOS'!A:D,3,FALSE),IF(LEFT(C45,3)="ARQ",VLOOKUP(VALUE(RIGHT(C45,3)),'ARQ-COMP'!B:J,5,FALSE),IF(LEFT(C45,3)="SCI",VLOOKUP(VALUE(RIGHT(C45,3)),'GAS-COMP'!#REF!,5,FALSE),IF(LEFT(C45,3)="SCE",VLOOKUP(VALUE(RIGHT(C45,3)),'SCE-COMP'!B:J,5,FALSE),IF(LEFT(C45,3)="EST",VLOOKUP(VALUE(RIGHT(C45,3)),'EST-COMP'!B:J,5,FALSE),IF(LEFT(C45,3)="HID",VLOOKUP(VALUE(RIGHT(C45,3)),'HID-COMP'!B:J,5,FALSE),IF(LEFT(C45,3)="INC",VLOOKUP(VALUE(RIGHT(C45,3)),'INC-COMP'!B:J,5,FALSE),IF(LEFT(C45,3)="ELE",VLOOKUP(VALUE(RIGHT(C45,3)),#REF!,5,FALSE),IF(LEFT(C45,3)="CAB",VLOOKUP(VALUE(RIGHT(C45,3)),#REF!,5,FALSE),IF(LEFT(C45,3)="SEG",VLOOKUP(VALUE(RIGHT(C45,3)),'SEG-COMP'!B:J,5,FALSE),IF(LEFT(C45,3)="CLI",VLOOKUP(VALUE(RIGHT(C45,3)),'CLI-COMP'!B:J,5,FALSE),IF(LEFT(C45,4)="IMPL",VLOOKUP(VALUE(RIGHT(C45,3)),'IMPL-COMP'!B:J,5,FALSE),IF(LEFT(C45,4)="SPDA",VLOOKUP(VALUE(RIGHT(C45,3)),'SPDA-COMP'!B:J,5,FALSE),IF(LEFT(C45,4)="SDAI",VLOOKUP(VALUE(RIGHT(C45,3)),'ADM-COMP'!B:J,5,FALSE),IF(LEFT(C45,5)="IMPER",VLOOKUP(VALUE(RIGHT(C45,3)),'IMPER-COMP'!B:J,5,FALSE),""))))))))))))))))</f>
        <v>M</v>
      </c>
      <c r="F45" s="289">
        <f>ROUND(VLOOKUP(A45,'MEM-LEVANT'!A:I,9,FALSE),2)</f>
        <v>137</v>
      </c>
      <c r="G45" s="342">
        <f>IF(B45="IOPES",VLOOKUP(C45,'LABOR-SERVIÇOS'!A:H,7,FALSE),IF(B45="SINAPI",VLOOKUP(C45,'SINAPI-SERVIÇOS'!A:H,8,FALSE),IF(LEFT(C45,3)="ARQ",VLOOKUP(VALUE(RIGHT(C45,3)),'ARQ-COMP'!B:J,9,FALSE),IF(LEFT(C45,3)="SCI",VLOOKUP(VALUE(RIGHT(C45,3)),'GAS-COMP'!#REF!,9,FALSE),IF(LEFT(C45,3)="SCE",VLOOKUP(VALUE(RIGHT(C45,3)),'SCE-COMP'!B:J,9,FALSE),IF(LEFT(C45,3)="EST",VLOOKUP(VALUE(RIGHT(C45,3)),'EST-COMP'!B:J,9,FALSE),IF(LEFT(C45,3)="HID",VLOOKUP(VALUE(RIGHT(C45,3)),'HID-COMP'!B:J,9,FALSE),IF(LEFT(C45,3)="INC",VLOOKUP(VALUE(RIGHT(C45,3)),'INC-COMP'!B:J,9,FALSE),IF(LEFT(C45,3)="ELE",VLOOKUP(VALUE(RIGHT(C45,3)),#REF!,9,FALSE),IF(LEFT(C45,3)="CAB",VLOOKUP(VALUE(RIGHT(C45,3)),#REF!,9,FALSE),IF(LEFT(C45,3)="SEG",VLOOKUP(VALUE(RIGHT(C45,3)),'SEG-COMP'!B:J,9,FALSE),IF(LEFT(C45,3)="CLI",VLOOKUP(VALUE(RIGHT(C45,3)),'CLI-COMP'!B:J,9,FALSE),IF(LEFT(C45,4)="IMPL",VLOOKUP(VALUE(RIGHT(C45,3)),'IMPL-COMP'!B:J,9,FALSE),IF(LEFT(C45,4)="SPDA",VLOOKUP(VALUE(RIGHT(C45,3)),'SPDA-COMP'!B:J,9,FALSE),IF(LEFT(C45,4)="SDAI",VLOOKUP(VALUE(RIGHT(C45,3)),'ADM-COMP'!B:J,9,FALSE),IF(LEFT(C45,5)="IMPER",VLOOKUP(VALUE(RIGHT(C45,3)),'IMPER-COMP'!B:J,9,FALSE),""))))))))))))))))</f>
        <v>41.67</v>
      </c>
      <c r="H45" s="773">
        <f t="shared" si="15"/>
        <v>5708.79</v>
      </c>
      <c r="I45" s="886"/>
      <c r="J45" s="414"/>
      <c r="K45" s="32"/>
      <c r="L45" s="32"/>
      <c r="M45" s="32"/>
      <c r="N45" s="32"/>
      <c r="O45" s="32"/>
      <c r="P45" s="32"/>
      <c r="Q45" s="32"/>
      <c r="R45" s="32"/>
      <c r="S45" s="32"/>
    </row>
    <row r="46" spans="1:19" s="439" customFormat="1">
      <c r="A46" s="774"/>
      <c r="B46" s="432"/>
      <c r="C46" s="433"/>
      <c r="D46" s="434" t="s">
        <v>13892</v>
      </c>
      <c r="E46" s="435"/>
      <c r="F46" s="436"/>
      <c r="G46" s="437"/>
      <c r="H46" s="775">
        <f>SUM(H30:H45)</f>
        <v>61726.539999999994</v>
      </c>
      <c r="I46" s="643"/>
      <c r="J46" s="414"/>
      <c r="K46" s="438"/>
      <c r="L46" s="438"/>
      <c r="M46" s="438"/>
      <c r="N46" s="438"/>
      <c r="O46" s="438"/>
      <c r="P46" s="438"/>
      <c r="Q46" s="438"/>
      <c r="R46" s="438"/>
      <c r="S46" s="438"/>
    </row>
    <row r="47" spans="1:19">
      <c r="A47" s="772"/>
      <c r="B47" s="173"/>
      <c r="C47" s="174"/>
      <c r="D47" s="176"/>
      <c r="E47" s="172"/>
      <c r="F47" s="289"/>
      <c r="G47" s="342"/>
      <c r="H47" s="776"/>
      <c r="I47" s="641"/>
      <c r="J47" s="414"/>
      <c r="K47" s="32"/>
      <c r="L47" s="32"/>
      <c r="M47" s="32"/>
      <c r="N47" s="32"/>
      <c r="O47" s="32"/>
      <c r="P47" s="32"/>
      <c r="Q47" s="32"/>
      <c r="R47" s="32"/>
      <c r="S47" s="32"/>
    </row>
    <row r="48" spans="1:19" s="321" customFormat="1">
      <c r="A48" s="781" t="s">
        <v>9</v>
      </c>
      <c r="B48" s="315"/>
      <c r="C48" s="315"/>
      <c r="D48" s="427" t="s">
        <v>52</v>
      </c>
      <c r="E48" s="315"/>
      <c r="F48" s="315"/>
      <c r="G48" s="315"/>
      <c r="H48" s="778"/>
      <c r="I48" s="642"/>
      <c r="J48" s="414"/>
      <c r="K48" s="320"/>
      <c r="L48" s="320"/>
      <c r="M48" s="320"/>
      <c r="N48" s="320"/>
      <c r="O48" s="320"/>
      <c r="P48" s="320"/>
      <c r="Q48" s="320"/>
      <c r="R48" s="320"/>
      <c r="S48" s="320"/>
    </row>
    <row r="49" spans="1:19" s="321" customFormat="1">
      <c r="A49" s="768" t="s">
        <v>41</v>
      </c>
      <c r="B49" s="613"/>
      <c r="C49" s="614"/>
      <c r="D49" s="622" t="s">
        <v>30896</v>
      </c>
      <c r="E49" s="615"/>
      <c r="F49" s="616"/>
      <c r="G49" s="617"/>
      <c r="H49" s="771"/>
      <c r="I49" s="642"/>
      <c r="J49" s="612"/>
      <c r="K49" s="320"/>
      <c r="L49" s="320"/>
      <c r="M49" s="320"/>
      <c r="N49" s="320"/>
      <c r="O49" s="320"/>
      <c r="P49" s="320"/>
      <c r="Q49" s="320"/>
      <c r="R49" s="320"/>
      <c r="S49" s="320"/>
    </row>
    <row r="50" spans="1:19" s="457" customFormat="1" ht="33.75" customHeight="1">
      <c r="A50" s="772" t="s">
        <v>42</v>
      </c>
      <c r="B50" s="295" t="s">
        <v>28</v>
      </c>
      <c r="C50" s="296" t="str">
        <f>'SINAPI-SERVIÇOS'!A5289</f>
        <v>88489</v>
      </c>
      <c r="D50" s="297" t="str">
        <f>IF(B50="IOPES",VLOOKUP(C50,'LABOR-SERVIÇOS'!A:H,5,FALSE),IF(B50="SINAPI",VLOOKUP(C50,'SINAPI-SERVIÇOS'!A:D,2,FALSE),IF(LEFT(C50,3)="ARQ",VLOOKUP(VALUE(RIGHT(C50,3)),'ARQ-COMP'!B:J,4,FALSE),IF(LEFT(C50,3)="SCI",VLOOKUP(VALUE(RIGHT(C50,3)),'GAS-COMP'!#REF!,4,FALSE),IF(LEFT(C50,3)="SCE",VLOOKUP(VALUE(RIGHT(C50,3)),'SCE-COMP'!B:J,4,FALSE),IF(LEFT(C50,3)="EST",VLOOKUP(VALUE(RIGHT(C50,3)),'EST-COMP'!B:J,4,FALSE),IF(LEFT(C50,3)="HID",VLOOKUP(VALUE(RIGHT(C50,3)),'HID-COMP'!B:J,4,FALSE),IF(LEFT(C50,3)="INC",VLOOKUP(VALUE(RIGHT(C50,3)),'INC-COMP'!B:J,4,FALSE),IF(LEFT(C50,3)="ELE",VLOOKUP(VALUE(RIGHT(C50,3)),#REF!,4,FALSE),IF(LEFT(C50,3)="CAB",VLOOKUP(VALUE(RIGHT(C50,3)),#REF!,4,FALSE),IF(LEFT(C50,3)="SEG",VLOOKUP(VALUE(RIGHT(C50,3)),'SEG-COMP'!B:J,4,FALSE),IF(LEFT(C50,3)="CLI",VLOOKUP(VALUE(RIGHT(C50,3)),'CLI-COMP'!B:J,4,FALSE),IF(LEFT(C50,4)="IMPL",VLOOKUP(VALUE(RIGHT(C50,3)),'IMPL-COMP'!B:J,4,FALSE),IF(LEFT(C50,4)="SPDA",VLOOKUP(VALUE(RIGHT(C50,3)),'SPDA-COMP'!B:J,4,FALSE),IF(LEFT(C50,4)="SDAI",VLOOKUP(VALUE(RIGHT(C50,3)),'ADM-COMP'!B:J,4,FALSE),IF(LEFT(C50,5)="IMPER",VLOOKUP(VALUE(RIGHT(C50,3)),'IMPER-COMP'!B:J,4,FALSE),""))))))))))))))))</f>
        <v>APLICAÇÃO MANUAL DE PINTURA COM TINTA LÁTEX ACRÍLICA EM PAREDES, DUAS DEMÃOS. AF_06/2014</v>
      </c>
      <c r="E50" s="298" t="str">
        <f>IF(B50="IOPES",VLOOKUP(C50,'LABOR-SERVIÇOS'!A:H,6,FALSE),IF(B50="SINAPI",VLOOKUP(C50,'SINAPI-SERVIÇOS'!A:D,3,FALSE),IF(LEFT(C50,3)="ARQ",VLOOKUP(VALUE(RIGHT(C50,3)),'ARQ-COMP'!B:J,5,FALSE),IF(LEFT(C50,3)="SCI",VLOOKUP(VALUE(RIGHT(C50,3)),'GAS-COMP'!#REF!,5,FALSE),IF(LEFT(C50,3)="SCE",VLOOKUP(VALUE(RIGHT(C50,3)),'SCE-COMP'!B:J,5,FALSE),IF(LEFT(C50,3)="EST",VLOOKUP(VALUE(RIGHT(C50,3)),'EST-COMP'!B:J,5,FALSE),IF(LEFT(C50,3)="HID",VLOOKUP(VALUE(RIGHT(C50,3)),'HID-COMP'!B:J,5,FALSE),IF(LEFT(C50,3)="INC",VLOOKUP(VALUE(RIGHT(C50,3)),'INC-COMP'!B:J,5,FALSE),IF(LEFT(C50,3)="ELE",VLOOKUP(VALUE(RIGHT(C50,3)),#REF!,5,FALSE),IF(LEFT(C50,3)="CAB",VLOOKUP(VALUE(RIGHT(C50,3)),#REF!,5,FALSE),IF(LEFT(C50,3)="SEG",VLOOKUP(VALUE(RIGHT(C50,3)),'SEG-COMP'!B:J,5,FALSE),IF(LEFT(C50,3)="CLI",VLOOKUP(VALUE(RIGHT(C50,3)),'CLI-COMP'!B:J,5,FALSE),IF(LEFT(C50,4)="IMPL",VLOOKUP(VALUE(RIGHT(C50,3)),'IMPL-COMP'!B:J,5,FALSE),IF(LEFT(C50,4)="SPDA",VLOOKUP(VALUE(RIGHT(C50,3)),'SPDA-COMP'!B:J,5,FALSE),IF(LEFT(C50,4)="SDAI",VLOOKUP(VALUE(RIGHT(C50,3)),'ADM-COMP'!B:J,5,FALSE),IF(LEFT(C50,5)="IMPER",VLOOKUP(VALUE(RIGHT(C50,3)),'IMPER-COMP'!B:J,5,FALSE),""))))))))))))))))</f>
        <v>M2</v>
      </c>
      <c r="F50" s="175">
        <f>ROUND(VLOOKUP(A50,'MEM-LEVANT'!A:I,9,FALSE),2)</f>
        <v>32</v>
      </c>
      <c r="G50" s="343">
        <f>IF(B50="IOPES",VLOOKUP(C50,'LABOR-SERVIÇOS'!A:H,7,FALSE),IF(B50="SINAPI",VLOOKUP(C50,'SINAPI-SERVIÇOS'!A:H,8,FALSE),IF(LEFT(C50,3)="ARQ",VLOOKUP(VALUE(RIGHT(C50,3)),'ARQ-COMP'!B:J,9,FALSE),IF(LEFT(C50,3)="SCI",VLOOKUP(VALUE(RIGHT(C50,3)),'GAS-COMP'!#REF!,9,FALSE),IF(LEFT(C50,3)="SCE",VLOOKUP(VALUE(RIGHT(C50,3)),'SCE-COMP'!B:J,9,FALSE),IF(LEFT(C50,3)="EST",VLOOKUP(VALUE(RIGHT(C50,3)),'EST-COMP'!B:J,9,FALSE),IF(LEFT(C50,3)="HID",VLOOKUP(VALUE(RIGHT(C50,3)),'HID-COMP'!B:J,9,FALSE),IF(LEFT(C50,3)="INC",VLOOKUP(VALUE(RIGHT(C50,3)),'INC-COMP'!B:J,9,FALSE),IF(LEFT(C50,3)="ELE",VLOOKUP(VALUE(RIGHT(C50,3)),#REF!,9,FALSE),IF(LEFT(C50,3)="CAB",VLOOKUP(VALUE(RIGHT(C50,3)),#REF!,9,FALSE),IF(LEFT(C50,3)="SEG",VLOOKUP(VALUE(RIGHT(C50,3)),'SEG-COMP'!B:J,9,FALSE),IF(LEFT(C50,3)="CLI",VLOOKUP(VALUE(RIGHT(C50,3)),'CLI-COMP'!B:J,9,FALSE),IF(LEFT(C50,4)="IMPL",VLOOKUP(VALUE(RIGHT(C50,3)),'IMPL-COMP'!B:J,9,FALSE),IF(LEFT(C50,4)="SPDA",VLOOKUP(VALUE(RIGHT(C50,3)),'SPDA-COMP'!B:J,9,FALSE),IF(LEFT(C50,4)="SDAI",VLOOKUP(VALUE(RIGHT(C50,3)),'ADM-COMP'!B:J,9,FALSE),IF(LEFT(C50,5)="IMPER",VLOOKUP(VALUE(RIGHT(C50,3)),'IMPER-COMP'!B:J,9,FALSE),""))))))))))))))))</f>
        <v>14.36</v>
      </c>
      <c r="H50" s="780">
        <f t="shared" ref="H50" si="16">ROUND(F50*G50,2)</f>
        <v>459.52</v>
      </c>
      <c r="I50" s="644"/>
      <c r="J50" s="456"/>
      <c r="K50" s="455"/>
      <c r="L50" s="455"/>
      <c r="M50" s="455"/>
      <c r="N50" s="455"/>
      <c r="O50" s="455"/>
      <c r="P50" s="455"/>
      <c r="Q50" s="455"/>
      <c r="R50" s="455"/>
      <c r="S50" s="455"/>
    </row>
    <row r="51" spans="1:19" s="457" customFormat="1">
      <c r="A51" s="772" t="s">
        <v>43</v>
      </c>
      <c r="B51" s="295" t="s">
        <v>28</v>
      </c>
      <c r="C51" s="296" t="str">
        <f>'SINAPI-SERVIÇOS'!A5351</f>
        <v>74245/1</v>
      </c>
      <c r="D51" s="297" t="str">
        <f>IF(B51="IOPES",VLOOKUP(C51,'LABOR-SERVIÇOS'!A:H,5,FALSE),IF(B51="SINAPI",VLOOKUP(C51,'SINAPI-SERVIÇOS'!A:D,2,FALSE),IF(LEFT(C51,3)="ARQ",VLOOKUP(VALUE(RIGHT(C51,3)),'ARQ-COMP'!B:J,4,FALSE),IF(LEFT(C51,3)="SCI",VLOOKUP(VALUE(RIGHT(C51,3)),'GAS-COMP'!#REF!,4,FALSE),IF(LEFT(C51,3)="SCE",VLOOKUP(VALUE(RIGHT(C51,3)),'SCE-COMP'!B:J,4,FALSE),IF(LEFT(C51,3)="EST",VLOOKUP(VALUE(RIGHT(C51,3)),'EST-COMP'!B:J,4,FALSE),IF(LEFT(C51,3)="HID",VLOOKUP(VALUE(RIGHT(C51,3)),'HID-COMP'!B:J,4,FALSE),IF(LEFT(C51,3)="INC",VLOOKUP(VALUE(RIGHT(C51,3)),'INC-COMP'!B:J,4,FALSE),IF(LEFT(C51,3)="ELE",VLOOKUP(VALUE(RIGHT(C51,3)),#REF!,4,FALSE),IF(LEFT(C51,3)="CAB",VLOOKUP(VALUE(RIGHT(C51,3)),#REF!,4,FALSE),IF(LEFT(C51,3)="SEG",VLOOKUP(VALUE(RIGHT(C51,3)),'SEG-COMP'!B:J,4,FALSE),IF(LEFT(C51,3)="CLI",VLOOKUP(VALUE(RIGHT(C51,3)),'CLI-COMP'!B:J,4,FALSE),IF(LEFT(C51,4)="IMPL",VLOOKUP(VALUE(RIGHT(C51,3)),'IMPL-COMP'!B:J,4,FALSE),IF(LEFT(C51,4)="SPDA",VLOOKUP(VALUE(RIGHT(C51,3)),'SPDA-COMP'!B:J,4,FALSE),IF(LEFT(C51,4)="SDAI",VLOOKUP(VALUE(RIGHT(C51,3)),'ADM-COMP'!B:J,4,FALSE),IF(LEFT(C51,5)="IMPER",VLOOKUP(VALUE(RIGHT(C51,3)),'IMPER-COMP'!B:J,4,FALSE),""))))))))))))))))</f>
        <v>PINTURA ACRILICA EM PISO CIMENTADO DUAS DEMAOS</v>
      </c>
      <c r="E51" s="298" t="str">
        <f>IF(B51="IOPES",VLOOKUP(C51,'LABOR-SERVIÇOS'!A:H,6,FALSE),IF(B51="SINAPI",VLOOKUP(C51,'SINAPI-SERVIÇOS'!A:D,3,FALSE),IF(LEFT(C51,3)="ARQ",VLOOKUP(VALUE(RIGHT(C51,3)),'ARQ-COMP'!B:J,5,FALSE),IF(LEFT(C51,3)="SCI",VLOOKUP(VALUE(RIGHT(C51,3)),'GAS-COMP'!#REF!,5,FALSE),IF(LEFT(C51,3)="SCE",VLOOKUP(VALUE(RIGHT(C51,3)),'SCE-COMP'!B:J,5,FALSE),IF(LEFT(C51,3)="EST",VLOOKUP(VALUE(RIGHT(C51,3)),'EST-COMP'!B:J,5,FALSE),IF(LEFT(C51,3)="HID",VLOOKUP(VALUE(RIGHT(C51,3)),'HID-COMP'!B:J,5,FALSE),IF(LEFT(C51,3)="INC",VLOOKUP(VALUE(RIGHT(C51,3)),'INC-COMP'!B:J,5,FALSE),IF(LEFT(C51,3)="ELE",VLOOKUP(VALUE(RIGHT(C51,3)),#REF!,5,FALSE),IF(LEFT(C51,3)="CAB",VLOOKUP(VALUE(RIGHT(C51,3)),#REF!,5,FALSE),IF(LEFT(C51,3)="SEG",VLOOKUP(VALUE(RIGHT(C51,3)),'SEG-COMP'!B:J,5,FALSE),IF(LEFT(C51,3)="CLI",VLOOKUP(VALUE(RIGHT(C51,3)),'CLI-COMP'!B:J,5,FALSE),IF(LEFT(C51,4)="IMPL",VLOOKUP(VALUE(RIGHT(C51,3)),'IMPL-COMP'!B:J,5,FALSE),IF(LEFT(C51,4)="SPDA",VLOOKUP(VALUE(RIGHT(C51,3)),'SPDA-COMP'!B:J,5,FALSE),IF(LEFT(C51,4)="SDAI",VLOOKUP(VALUE(RIGHT(C51,3)),'ADM-COMP'!B:J,5,FALSE),IF(LEFT(C51,5)="IMPER",VLOOKUP(VALUE(RIGHT(C51,3)),'IMPER-COMP'!B:J,5,FALSE),""))))))))))))))))</f>
        <v>M2</v>
      </c>
      <c r="F51" s="175">
        <f>ROUND(VLOOKUP(A51,'MEM-LEVANT'!A:I,9,FALSE),2)</f>
        <v>168.26</v>
      </c>
      <c r="G51" s="343">
        <f>IF(B51="IOPES",VLOOKUP(C51,'LABOR-SERVIÇOS'!A:H,7,FALSE),IF(B51="SINAPI",VLOOKUP(C51,'SINAPI-SERVIÇOS'!A:H,8,FALSE),IF(LEFT(C51,3)="ARQ",VLOOKUP(VALUE(RIGHT(C51,3)),'ARQ-COMP'!B:J,9,FALSE),IF(LEFT(C51,3)="SCI",VLOOKUP(VALUE(RIGHT(C51,3)),'GAS-COMP'!#REF!,9,FALSE),IF(LEFT(C51,3)="SCE",VLOOKUP(VALUE(RIGHT(C51,3)),'SCE-COMP'!B:J,9,FALSE),IF(LEFT(C51,3)="EST",VLOOKUP(VALUE(RIGHT(C51,3)),'EST-COMP'!B:J,9,FALSE),IF(LEFT(C51,3)="HID",VLOOKUP(VALUE(RIGHT(C51,3)),'HID-COMP'!B:J,9,FALSE),IF(LEFT(C51,3)="INC",VLOOKUP(VALUE(RIGHT(C51,3)),'INC-COMP'!B:J,9,FALSE),IF(LEFT(C51,3)="ELE",VLOOKUP(VALUE(RIGHT(C51,3)),#REF!,9,FALSE),IF(LEFT(C51,3)="CAB",VLOOKUP(VALUE(RIGHT(C51,3)),#REF!,9,FALSE),IF(LEFT(C51,3)="SEG",VLOOKUP(VALUE(RIGHT(C51,3)),'SEG-COMP'!B:J,9,FALSE),IF(LEFT(C51,3)="CLI",VLOOKUP(VALUE(RIGHT(C51,3)),'CLI-COMP'!B:J,9,FALSE),IF(LEFT(C51,4)="IMPL",VLOOKUP(VALUE(RIGHT(C51,3)),'IMPL-COMP'!B:J,9,FALSE),IF(LEFT(C51,4)="SPDA",VLOOKUP(VALUE(RIGHT(C51,3)),'SPDA-COMP'!B:J,9,FALSE),IF(LEFT(C51,4)="SDAI",VLOOKUP(VALUE(RIGHT(C51,3)),'ADM-COMP'!B:J,9,FALSE),IF(LEFT(C51,5)="IMPER",VLOOKUP(VALUE(RIGHT(C51,3)),'IMPER-COMP'!B:J,9,FALSE),""))))))))))))))))</f>
        <v>16.760000000000002</v>
      </c>
      <c r="H51" s="780">
        <f t="shared" ref="H51" si="17">ROUND(F51*G51,2)</f>
        <v>2820.04</v>
      </c>
      <c r="I51" s="644"/>
      <c r="J51" s="456"/>
      <c r="K51" s="455"/>
      <c r="L51" s="455"/>
      <c r="M51" s="455"/>
      <c r="N51" s="455"/>
      <c r="O51" s="455"/>
      <c r="P51" s="455"/>
      <c r="Q51" s="455"/>
      <c r="R51" s="455"/>
      <c r="S51" s="455"/>
    </row>
    <row r="52" spans="1:19" s="439" customFormat="1">
      <c r="A52" s="774"/>
      <c r="B52" s="432"/>
      <c r="C52" s="659"/>
      <c r="D52" s="434" t="s">
        <v>13893</v>
      </c>
      <c r="E52" s="435"/>
      <c r="F52" s="661"/>
      <c r="G52" s="662"/>
      <c r="H52" s="775">
        <f>SUM(H50:H51)</f>
        <v>3279.56</v>
      </c>
      <c r="I52" s="643"/>
      <c r="J52" s="414"/>
      <c r="K52" s="438"/>
      <c r="L52" s="438"/>
      <c r="M52" s="438"/>
      <c r="N52" s="438"/>
      <c r="O52" s="438"/>
      <c r="P52" s="438"/>
      <c r="Q52" s="438"/>
      <c r="R52" s="438"/>
      <c r="S52" s="438"/>
    </row>
    <row r="53" spans="1:19" s="457" customFormat="1">
      <c r="A53" s="779"/>
      <c r="B53" s="295"/>
      <c r="C53" s="296"/>
      <c r="D53" s="624"/>
      <c r="E53" s="298"/>
      <c r="F53" s="175"/>
      <c r="G53" s="343"/>
      <c r="H53" s="782"/>
      <c r="I53" s="644"/>
      <c r="J53" s="456"/>
      <c r="K53" s="455"/>
      <c r="L53" s="455"/>
      <c r="M53" s="456"/>
      <c r="N53" s="455"/>
      <c r="O53" s="455"/>
      <c r="P53" s="455"/>
      <c r="Q53" s="455"/>
      <c r="R53" s="455"/>
      <c r="S53" s="455"/>
    </row>
    <row r="54" spans="1:19" s="321" customFormat="1">
      <c r="A54" s="768" t="s">
        <v>10</v>
      </c>
      <c r="B54" s="315"/>
      <c r="C54" s="316"/>
      <c r="D54" s="618" t="s">
        <v>30900</v>
      </c>
      <c r="E54" s="318"/>
      <c r="F54" s="319"/>
      <c r="G54" s="341"/>
      <c r="H54" s="769"/>
      <c r="I54" s="642"/>
      <c r="J54" s="414"/>
      <c r="K54" s="320"/>
      <c r="L54" s="320"/>
      <c r="M54" s="320"/>
      <c r="N54" s="320"/>
      <c r="O54" s="320"/>
      <c r="P54" s="320"/>
      <c r="Q54" s="320"/>
      <c r="R54" s="320"/>
      <c r="S54" s="320"/>
    </row>
    <row r="55" spans="1:19" s="321" customFormat="1">
      <c r="A55" s="770" t="s">
        <v>22873</v>
      </c>
      <c r="B55" s="613"/>
      <c r="C55" s="614"/>
      <c r="D55" s="618" t="s">
        <v>30901</v>
      </c>
      <c r="E55" s="615"/>
      <c r="F55" s="616"/>
      <c r="G55" s="617"/>
      <c r="H55" s="771"/>
      <c r="I55" s="642"/>
      <c r="J55" s="612"/>
      <c r="K55" s="320"/>
      <c r="L55" s="320"/>
      <c r="M55" s="320"/>
      <c r="N55" s="320"/>
      <c r="O55" s="320"/>
      <c r="P55" s="320"/>
      <c r="Q55" s="320"/>
      <c r="R55" s="320"/>
      <c r="S55" s="320"/>
    </row>
    <row r="56" spans="1:19" s="457" customFormat="1" ht="38.25">
      <c r="A56" s="783" t="s">
        <v>7477</v>
      </c>
      <c r="B56" s="296" t="s">
        <v>7531</v>
      </c>
      <c r="C56" s="295">
        <f>'LABOR-SERVIÇOS'!A1130</f>
        <v>200511</v>
      </c>
      <c r="D56" s="587" t="str">
        <f>IF(B56="IOPES",VLOOKUP(C56,'LABOR-SERVIÇOS'!A:H,5,FALSE),IF(B56="SINAPI",VLOOKUP(C56,'SINAPI-SERVIÇOS'!A:D,2,FALSE),IF(LEFT(C56,3)="ARQ",VLOOKUP(VALUE(RIGHT(C56,3)),'ARQ-COMP'!B:J,4,FALSE),IF(LEFT(C56,3)="SCI",VLOOKUP(VALUE(RIGHT(C56,3)),'GAS-COMP'!#REF!,4,FALSE),IF(LEFT(C56,3)="SCE",VLOOKUP(VALUE(RIGHT(C56,3)),'SCE-COMP'!B:J,4,FALSE),IF(LEFT(C56,3)="EST",VLOOKUP(VALUE(RIGHT(C56,3)),'EST-COMP'!B:J,4,FALSE),IF(LEFT(C56,3)="HID",VLOOKUP(VALUE(RIGHT(C56,3)),'HID-COMP'!B:J,4,FALSE),IF(LEFT(C56,3)="INC",VLOOKUP(VALUE(RIGHT(C56,3)),'INC-COMP'!B:J,4,FALSE),IF(LEFT(C56,3)="ELE",VLOOKUP(VALUE(RIGHT(C56,3)),#REF!,4,FALSE),IF(LEFT(C56,3)="CAB",VLOOKUP(VALUE(RIGHT(C56,3)),#REF!,4,FALSE),IF(LEFT(C56,3)="SEG",VLOOKUP(VALUE(RIGHT(C56,3)),'SEG-COMP'!B:J,4,FALSE),IF(LEFT(C56,3)="CLI",VLOOKUP(VALUE(RIGHT(C56,3)),'CLI-COMP'!B:J,4,FALSE),IF(LEFT(C56,4)="IMPL",VLOOKUP(VALUE(RIGHT(C56,3)),'IMPL-COMP'!B:J,4,FALSE),IF(LEFT(C56,4)="SPDA",VLOOKUP(VALUE(RIGHT(C56,3)),'SPDA-COMP'!B:J,4,FALSE),IF(LEFT(C56,4)="SDAI",VLOOKUP(VALUE(RIGHT(C56,3)),'ADM-COMP'!B:J,4,FALSE),IF(LEFT(C56,5)="IMPER",VLOOKUP(VALUE(RIGHT(C56,3)),'IMPER-COMP'!B:J,4,FALSE),""))))))))))))))))</f>
        <v>BANCO DE CONCRETO APARENTE COM TAMPO DE 40X40X5 CM E BASE DE 20X20X36 CM PARA MESA DE JOGOS, CONFORME DETALHE EM PROJETO</v>
      </c>
      <c r="E56" s="298" t="str">
        <f>IF(B56="IOPES",VLOOKUP(C56,'LABOR-SERVIÇOS'!A:H,6,FALSE),IF(B56="SINAPI",VLOOKUP(C56,'SINAPI-SERVIÇOS'!A:D,3,FALSE),IF(LEFT(C56,3)="ARQ",VLOOKUP(VALUE(RIGHT(C56,3)),'ARQ-COMP'!B:J,5,FALSE),IF(LEFT(C56,3)="SCI",VLOOKUP(VALUE(RIGHT(C56,3)),'GAS-COMP'!#REF!,5,FALSE),IF(LEFT(C56,3)="SCE",VLOOKUP(VALUE(RIGHT(C56,3)),'SCE-COMP'!B:J,5,FALSE),IF(LEFT(C56,3)="EST",VLOOKUP(VALUE(RIGHT(C56,3)),'EST-COMP'!B:J,5,FALSE),IF(LEFT(C56,3)="HID",VLOOKUP(VALUE(RIGHT(C56,3)),'HID-COMP'!B:J,5,FALSE),IF(LEFT(C56,3)="INC",VLOOKUP(VALUE(RIGHT(C56,3)),'INC-COMP'!B:J,5,FALSE),IF(LEFT(C56,3)="ELE",VLOOKUP(VALUE(RIGHT(C56,3)),#REF!,5,FALSE),IF(LEFT(C56,3)="CAB",VLOOKUP(VALUE(RIGHT(C56,3)),#REF!,5,FALSE),IF(LEFT(C56,3)="SEG",VLOOKUP(VALUE(RIGHT(C56,3)),'SEG-COMP'!B:J,5,FALSE),IF(LEFT(C56,3)="CLI",VLOOKUP(VALUE(RIGHT(C56,3)),'CLI-COMP'!B:J,5,FALSE),IF(LEFT(C56,4)="IMPL",VLOOKUP(VALUE(RIGHT(C56,3)),'IMPL-COMP'!B:J,5,FALSE),IF(LEFT(C56,4)="SPDA",VLOOKUP(VALUE(RIGHT(C56,3)),'SPDA-COMP'!B:J,5,FALSE),IF(LEFT(C56,4)="SDAI",VLOOKUP(VALUE(RIGHT(C56,3)),'ADM-COMP'!B:J,5,FALSE),IF(LEFT(C56,5)="IMPER",VLOOKUP(VALUE(RIGHT(C56,3)),'IMPER-COMP'!B:J,5,FALSE),""))))))))))))))))</f>
        <v>UND</v>
      </c>
      <c r="F56" s="175">
        <f>ROUND(VLOOKUP(A56,'MEM-LEVANT'!A:I,9,FALSE),2)</f>
        <v>28</v>
      </c>
      <c r="G56" s="343">
        <f>IF(B56="IOPES",VLOOKUP(C56,'LABOR-SERVIÇOS'!A:H,7,FALSE),IF(B56="SINAPI",VLOOKUP(C56,'SINAPI-SERVIÇOS'!A:H,8,FALSE),IF(LEFT(C56,3)="ARQ",VLOOKUP(VALUE(RIGHT(C56,3)),'ARQ-COMP'!B:J,9,FALSE),IF(LEFT(C56,3)="SCI",VLOOKUP(VALUE(RIGHT(C56,3)),'GAS-COMP'!#REF!,9,FALSE),IF(LEFT(C56,3)="SCE",VLOOKUP(VALUE(RIGHT(C56,3)),'SCE-COMP'!B:J,9,FALSE),IF(LEFT(C56,3)="EST",VLOOKUP(VALUE(RIGHT(C56,3)),'EST-COMP'!B:J,9,FALSE),IF(LEFT(C56,3)="HID",VLOOKUP(VALUE(RIGHT(C56,3)),'HID-COMP'!B:J,9,FALSE),IF(LEFT(C56,3)="INC",VLOOKUP(VALUE(RIGHT(C56,3)),'INC-COMP'!B:J,9,FALSE),IF(LEFT(C56,3)="ELE",VLOOKUP(VALUE(RIGHT(C56,3)),#REF!,9,FALSE),IF(LEFT(C56,3)="CAB",VLOOKUP(VALUE(RIGHT(C56,3)),#REF!,9,FALSE),IF(LEFT(C56,3)="SEG",VLOOKUP(VALUE(RIGHT(C56,3)),'SEG-COMP'!B:J,9,FALSE),IF(LEFT(C56,3)="CLI",VLOOKUP(VALUE(RIGHT(C56,3)),'CLI-COMP'!B:J,9,FALSE),IF(LEFT(C56,4)="IMPL",VLOOKUP(VALUE(RIGHT(C56,3)),'IMPL-COMP'!B:J,9,FALSE),IF(LEFT(C56,4)="SPDA",VLOOKUP(VALUE(RIGHT(C56,3)),'SPDA-COMP'!B:J,9,FALSE),IF(LEFT(C56,4)="SDAI",VLOOKUP(VALUE(RIGHT(C56,3)),'ADM-COMP'!B:J,9,FALSE),IF(LEFT(C56,5)="IMPER",VLOOKUP(VALUE(RIGHT(C56,3)),'IMPER-COMP'!B:J,9,FALSE),""))))))))))))))))</f>
        <v>118.85</v>
      </c>
      <c r="H56" s="780">
        <f>ROUND(F56*G56,2)</f>
        <v>3327.8</v>
      </c>
      <c r="I56" s="644"/>
      <c r="J56" s="456"/>
      <c r="K56" s="609"/>
      <c r="L56" s="455"/>
      <c r="M56" s="455"/>
      <c r="N56" s="455"/>
      <c r="O56" s="455"/>
      <c r="P56" s="455"/>
      <c r="Q56" s="455"/>
      <c r="R56" s="455"/>
      <c r="S56" s="455"/>
    </row>
    <row r="57" spans="1:19" s="457" customFormat="1" ht="51">
      <c r="A57" s="783" t="s">
        <v>23240</v>
      </c>
      <c r="B57" s="296" t="s">
        <v>7531</v>
      </c>
      <c r="C57" s="295">
        <f>200512</f>
        <v>200512</v>
      </c>
      <c r="D57" s="587" t="str">
        <f>IF(B57="IOPES",VLOOKUP(C57,'LABOR-SERVIÇOS'!A:H,5,FALSE),IF(B57="SINAPI",VLOOKUP(C57,'SINAPI-SERVIÇOS'!A:D,2,FALSE),IF(LEFT(C57,3)="ARQ",VLOOKUP(VALUE(RIGHT(C57,3)),'ARQ-COMP'!B:J,4,FALSE),IF(LEFT(C57,3)="SCI",VLOOKUP(VALUE(RIGHT(C57,3)),'GAS-COMP'!#REF!,4,FALSE),IF(LEFT(C57,3)="SCE",VLOOKUP(VALUE(RIGHT(C57,3)),'SCE-COMP'!B:J,4,FALSE),IF(LEFT(C57,3)="EST",VLOOKUP(VALUE(RIGHT(C57,3)),'EST-COMP'!B:J,4,FALSE),IF(LEFT(C57,3)="HID",VLOOKUP(VALUE(RIGHT(C57,3)),'HID-COMP'!B:J,4,FALSE),IF(LEFT(C57,3)="INC",VLOOKUP(VALUE(RIGHT(C57,3)),'INC-COMP'!B:J,4,FALSE),IF(LEFT(C57,3)="ELE",VLOOKUP(VALUE(RIGHT(C57,3)),#REF!,4,FALSE),IF(LEFT(C57,3)="CAB",VLOOKUP(VALUE(RIGHT(C57,3)),#REF!,4,FALSE),IF(LEFT(C57,3)="SEG",VLOOKUP(VALUE(RIGHT(C57,3)),'SEG-COMP'!B:J,4,FALSE),IF(LEFT(C57,3)="CLI",VLOOKUP(VALUE(RIGHT(C57,3)),'CLI-COMP'!B:J,4,FALSE),IF(LEFT(C57,4)="IMPL",VLOOKUP(VALUE(RIGHT(C57,3)),'IMPL-COMP'!B:J,4,FALSE),IF(LEFT(C57,4)="SPDA",VLOOKUP(VALUE(RIGHT(C57,3)),'SPDA-COMP'!B:J,4,FALSE),IF(LEFT(C57,4)="SDAI",VLOOKUP(VALUE(RIGHT(C57,3)),'ADM-COMP'!B:J,4,FALSE),IF(LEFT(C57,5)="IMPER",VLOOKUP(VALUE(RIGHT(C57,3)),'IMPER-COMP'!B:J,4,FALSE),""))))))))))))))))</f>
        <v>MESA DE CONCRETO APARENTE COM TAMPO DE 60X60X5 CM, BASE DE 30X30X75 CM E TABULEIRO 40X40CM EMBUTIDO NO CONCRETO, FEITO COM PASTILHAS DE MÁRMORE BRANCO E GRANITO PRETO DE 5X5X2CM CONF. PROJETO</v>
      </c>
      <c r="E57" s="298" t="str">
        <f>IF(B57="IOPES",VLOOKUP(C57,'LABOR-SERVIÇOS'!A:H,6,FALSE),IF(B57="SINAPI",VLOOKUP(C57,'SINAPI-SERVIÇOS'!A:D,3,FALSE),IF(LEFT(C57,3)="ARQ",VLOOKUP(VALUE(RIGHT(C57,3)),'ARQ-COMP'!B:J,5,FALSE),IF(LEFT(C57,3)="SCI",VLOOKUP(VALUE(RIGHT(C57,3)),'GAS-COMP'!#REF!,5,FALSE),IF(LEFT(C57,3)="SCE",VLOOKUP(VALUE(RIGHT(C57,3)),'SCE-COMP'!B:J,5,FALSE),IF(LEFT(C57,3)="EST",VLOOKUP(VALUE(RIGHT(C57,3)),'EST-COMP'!B:J,5,FALSE),IF(LEFT(C57,3)="HID",VLOOKUP(VALUE(RIGHT(C57,3)),'HID-COMP'!B:J,5,FALSE),IF(LEFT(C57,3)="INC",VLOOKUP(VALUE(RIGHT(C57,3)),'INC-COMP'!B:J,5,FALSE),IF(LEFT(C57,3)="ELE",VLOOKUP(VALUE(RIGHT(C57,3)),#REF!,5,FALSE),IF(LEFT(C57,3)="CAB",VLOOKUP(VALUE(RIGHT(C57,3)),#REF!,5,FALSE),IF(LEFT(C57,3)="SEG",VLOOKUP(VALUE(RIGHT(C57,3)),'SEG-COMP'!B:J,5,FALSE),IF(LEFT(C57,3)="CLI",VLOOKUP(VALUE(RIGHT(C57,3)),'CLI-COMP'!B:J,5,FALSE),IF(LEFT(C57,4)="IMPL",VLOOKUP(VALUE(RIGHT(C57,3)),'IMPL-COMP'!B:J,5,FALSE),IF(LEFT(C57,4)="SPDA",VLOOKUP(VALUE(RIGHT(C57,3)),'SPDA-COMP'!B:J,5,FALSE),IF(LEFT(C57,4)="SDAI",VLOOKUP(VALUE(RIGHT(C57,3)),'ADM-COMP'!B:J,5,FALSE),IF(LEFT(C57,5)="IMPER",VLOOKUP(VALUE(RIGHT(C57,3)),'IMPER-COMP'!B:J,5,FALSE),""))))))))))))))))</f>
        <v>UND</v>
      </c>
      <c r="F57" s="175">
        <f>ROUND(VLOOKUP(A57,'MEM-LEVANT'!A:I,9,FALSE),2)</f>
        <v>7</v>
      </c>
      <c r="G57" s="343">
        <f>IF(B57="IOPES",VLOOKUP(C57,'LABOR-SERVIÇOS'!A:H,7,FALSE),IF(B57="SINAPI",VLOOKUP(C57,'SINAPI-SERVIÇOS'!A:H,8,FALSE),IF(LEFT(C57,3)="ARQ",VLOOKUP(VALUE(RIGHT(C57,3)),'ARQ-COMP'!B:J,9,FALSE),IF(LEFT(C57,3)="SCI",VLOOKUP(VALUE(RIGHT(C57,3)),'GAS-COMP'!#REF!,9,FALSE),IF(LEFT(C57,3)="SCE",VLOOKUP(VALUE(RIGHT(C57,3)),'SCE-COMP'!B:J,9,FALSE),IF(LEFT(C57,3)="EST",VLOOKUP(VALUE(RIGHT(C57,3)),'EST-COMP'!B:J,9,FALSE),IF(LEFT(C57,3)="HID",VLOOKUP(VALUE(RIGHT(C57,3)),'HID-COMP'!B:J,9,FALSE),IF(LEFT(C57,3)="INC",VLOOKUP(VALUE(RIGHT(C57,3)),'INC-COMP'!B:J,9,FALSE),IF(LEFT(C57,3)="ELE",VLOOKUP(VALUE(RIGHT(C57,3)),#REF!,9,FALSE),IF(LEFT(C57,3)="CAB",VLOOKUP(VALUE(RIGHT(C57,3)),#REF!,9,FALSE),IF(LEFT(C57,3)="SEG",VLOOKUP(VALUE(RIGHT(C57,3)),'SEG-COMP'!B:J,9,FALSE),IF(LEFT(C57,3)="CLI",VLOOKUP(VALUE(RIGHT(C57,3)),'CLI-COMP'!B:J,9,FALSE),IF(LEFT(C57,4)="IMPL",VLOOKUP(VALUE(RIGHT(C57,3)),'IMPL-COMP'!B:J,9,FALSE),IF(LEFT(C57,4)="SPDA",VLOOKUP(VALUE(RIGHT(C57,3)),'SPDA-COMP'!B:J,9,FALSE),IF(LEFT(C57,4)="SDAI",VLOOKUP(VALUE(RIGHT(C57,3)),'ADM-COMP'!B:J,9,FALSE),IF(LEFT(C57,5)="IMPER",VLOOKUP(VALUE(RIGHT(C57,3)),'IMPER-COMP'!B:J,9,FALSE),""))))))))))))))))</f>
        <v>350.4</v>
      </c>
      <c r="H57" s="780">
        <f>ROUND(F57*G57,2)</f>
        <v>2452.8000000000002</v>
      </c>
      <c r="I57" s="644"/>
      <c r="J57" s="456"/>
      <c r="K57" s="609"/>
      <c r="L57" s="455"/>
      <c r="M57" s="455"/>
      <c r="N57" s="455"/>
      <c r="O57" s="455"/>
      <c r="P57" s="455"/>
      <c r="Q57" s="455"/>
      <c r="R57" s="455"/>
      <c r="S57" s="455"/>
    </row>
    <row r="58" spans="1:19" s="457" customFormat="1" ht="38.25">
      <c r="A58" s="783" t="s">
        <v>30902</v>
      </c>
      <c r="B58" s="296" t="s">
        <v>7531</v>
      </c>
      <c r="C58" s="295">
        <f>'LABOR-SERVIÇOS'!A1138</f>
        <v>200576</v>
      </c>
      <c r="D58" s="587" t="str">
        <f>IF(B58="IOPES",VLOOKUP(C58,'LABOR-SERVIÇOS'!A:H,5,FALSE),IF(B58="SINAPI",VLOOKUP(C58,'SINAPI-SERVIÇOS'!A:D,2,FALSE),IF(LEFT(C58,3)="ARQ",VLOOKUP(VALUE(RIGHT(C58,3)),'ARQ-COMP'!B:J,4,FALSE),IF(LEFT(C58,3)="SCI",VLOOKUP(VALUE(RIGHT(C58,3)),'GAS-COMP'!#REF!,4,FALSE),IF(LEFT(C58,3)="SCE",VLOOKUP(VALUE(RIGHT(C58,3)),'SCE-COMP'!B:J,4,FALSE),IF(LEFT(C58,3)="EST",VLOOKUP(VALUE(RIGHT(C58,3)),'EST-COMP'!B:J,4,FALSE),IF(LEFT(C58,3)="HID",VLOOKUP(VALUE(RIGHT(C58,3)),'HID-COMP'!B:J,4,FALSE),IF(LEFT(C58,3)="INC",VLOOKUP(VALUE(RIGHT(C58,3)),'INC-COMP'!B:J,4,FALSE),IF(LEFT(C58,3)="ELE",VLOOKUP(VALUE(RIGHT(C58,3)),#REF!,4,FALSE),IF(LEFT(C58,3)="CAB",VLOOKUP(VALUE(RIGHT(C58,3)),#REF!,4,FALSE),IF(LEFT(C58,3)="SEG",VLOOKUP(VALUE(RIGHT(C58,3)),'SEG-COMP'!B:J,4,FALSE),IF(LEFT(C58,3)="CLI",VLOOKUP(VALUE(RIGHT(C58,3)),'CLI-COMP'!B:J,4,FALSE),IF(LEFT(C58,4)="IMPL",VLOOKUP(VALUE(RIGHT(C58,3)),'IMPL-COMP'!B:J,4,FALSE),IF(LEFT(C58,4)="SPDA",VLOOKUP(VALUE(RIGHT(C58,3)),'SPDA-COMP'!B:J,4,FALSE),IF(LEFT(C58,4)="SDAI",VLOOKUP(VALUE(RIGHT(C58,3)),'ADM-COMP'!B:J,4,FALSE),IF(LEFT(C58,5)="IMPER",VLOOKUP(VALUE(RIGHT(C58,3)),'IMPER-COMP'!B:J,4,FALSE),""))))))))))))))))</f>
        <v>PLACA PARA INAUGURAÇÃO DE OBRA EM ALUMÍNIO POLIDO E=4MM, DIMENSÕES 40 X 50 CM, GRAVAÇÃO EM BAIXO RELEVO, INCLUSIVE PINTURA E FIXAÇÃO</v>
      </c>
      <c r="E58" s="298" t="str">
        <f>IF(B58="IOPES",VLOOKUP(C58,'LABOR-SERVIÇOS'!A:H,6,FALSE),IF(B58="SINAPI",VLOOKUP(C58,'SINAPI-SERVIÇOS'!A:D,3,FALSE),IF(LEFT(C58,3)="ARQ",VLOOKUP(VALUE(RIGHT(C58,3)),'ARQ-COMP'!B:J,5,FALSE),IF(LEFT(C58,3)="SCI",VLOOKUP(VALUE(RIGHT(C58,3)),'GAS-COMP'!#REF!,5,FALSE),IF(LEFT(C58,3)="SCE",VLOOKUP(VALUE(RIGHT(C58,3)),'SCE-COMP'!B:J,5,FALSE),IF(LEFT(C58,3)="EST",VLOOKUP(VALUE(RIGHT(C58,3)),'EST-COMP'!B:J,5,FALSE),IF(LEFT(C58,3)="HID",VLOOKUP(VALUE(RIGHT(C58,3)),'HID-COMP'!B:J,5,FALSE),IF(LEFT(C58,3)="INC",VLOOKUP(VALUE(RIGHT(C58,3)),'INC-COMP'!B:J,5,FALSE),IF(LEFT(C58,3)="ELE",VLOOKUP(VALUE(RIGHT(C58,3)),#REF!,5,FALSE),IF(LEFT(C58,3)="CAB",VLOOKUP(VALUE(RIGHT(C58,3)),#REF!,5,FALSE),IF(LEFT(C58,3)="SEG",VLOOKUP(VALUE(RIGHT(C58,3)),'SEG-COMP'!B:J,5,FALSE),IF(LEFT(C58,3)="CLI",VLOOKUP(VALUE(RIGHT(C58,3)),'CLI-COMP'!B:J,5,FALSE),IF(LEFT(C58,4)="IMPL",VLOOKUP(VALUE(RIGHT(C58,3)),'IMPL-COMP'!B:J,5,FALSE),IF(LEFT(C58,4)="SPDA",VLOOKUP(VALUE(RIGHT(C58,3)),'SPDA-COMP'!B:J,5,FALSE),IF(LEFT(C58,4)="SDAI",VLOOKUP(VALUE(RIGHT(C58,3)),'ADM-COMP'!B:J,5,FALSE),IF(LEFT(C58,5)="IMPER",VLOOKUP(VALUE(RIGHT(C58,3)),'IMPER-COMP'!B:J,5,FALSE),""))))))))))))))))</f>
        <v>UND</v>
      </c>
      <c r="F58" s="175">
        <f>ROUND(VLOOKUP(A58,'MEM-LEVANT'!A:I,9,FALSE),2)</f>
        <v>1</v>
      </c>
      <c r="G58" s="343">
        <f>IF(B58="IOPES",VLOOKUP(C58,'LABOR-SERVIÇOS'!A:H,7,FALSE),IF(B58="SINAPI",VLOOKUP(C58,'SINAPI-SERVIÇOS'!A:H,8,FALSE),IF(LEFT(C58,3)="ARQ",VLOOKUP(VALUE(RIGHT(C58,3)),'ARQ-COMP'!B:J,9,FALSE),IF(LEFT(C58,3)="SCI",VLOOKUP(VALUE(RIGHT(C58,3)),'GAS-COMP'!#REF!,9,FALSE),IF(LEFT(C58,3)="SCE",VLOOKUP(VALUE(RIGHT(C58,3)),'SCE-COMP'!B:J,9,FALSE),IF(LEFT(C58,3)="EST",VLOOKUP(VALUE(RIGHT(C58,3)),'EST-COMP'!B:J,9,FALSE),IF(LEFT(C58,3)="HID",VLOOKUP(VALUE(RIGHT(C58,3)),'HID-COMP'!B:J,9,FALSE),IF(LEFT(C58,3)="INC",VLOOKUP(VALUE(RIGHT(C58,3)),'INC-COMP'!B:J,9,FALSE),IF(LEFT(C58,3)="ELE",VLOOKUP(VALUE(RIGHT(C58,3)),#REF!,9,FALSE),IF(LEFT(C58,3)="CAB",VLOOKUP(VALUE(RIGHT(C58,3)),#REF!,9,FALSE),IF(LEFT(C58,3)="SEG",VLOOKUP(VALUE(RIGHT(C58,3)),'SEG-COMP'!B:J,9,FALSE),IF(LEFT(C58,3)="CLI",VLOOKUP(VALUE(RIGHT(C58,3)),'CLI-COMP'!B:J,9,FALSE),IF(LEFT(C58,4)="IMPL",VLOOKUP(VALUE(RIGHT(C58,3)),'IMPL-COMP'!B:J,9,FALSE),IF(LEFT(C58,4)="SPDA",VLOOKUP(VALUE(RIGHT(C58,3)),'SPDA-COMP'!B:J,9,FALSE),IF(LEFT(C58,4)="SDAI",VLOOKUP(VALUE(RIGHT(C58,3)),'ADM-COMP'!B:J,9,FALSE),IF(LEFT(C58,5)="IMPER",VLOOKUP(VALUE(RIGHT(C58,3)),'IMPER-COMP'!B:J,9,FALSE),""))))))))))))))))</f>
        <v>787.73</v>
      </c>
      <c r="H58" s="780">
        <f>ROUND(F58*G58,2)</f>
        <v>787.73</v>
      </c>
      <c r="I58" s="644"/>
      <c r="J58" s="456"/>
      <c r="K58" s="609"/>
      <c r="L58" s="455"/>
      <c r="M58" s="455"/>
      <c r="N58" s="455"/>
      <c r="O58" s="455"/>
      <c r="P58" s="455"/>
      <c r="Q58" s="455"/>
      <c r="R58" s="455"/>
      <c r="S58" s="455"/>
    </row>
    <row r="59" spans="1:19" s="457" customFormat="1" ht="51">
      <c r="A59" s="783" t="s">
        <v>30903</v>
      </c>
      <c r="B59" s="296" t="s">
        <v>7531</v>
      </c>
      <c r="C59" s="295">
        <f>200128</f>
        <v>200128</v>
      </c>
      <c r="D59" s="587" t="str">
        <f>IF(B59="IOPES",VLOOKUP(C59,'LABOR-SERVIÇOS'!A:H,5,FALSE),IF(B59="SINAPI",VLOOKUP(C59,'SINAPI-SERVIÇOS'!A:D,2,FALSE),IF(LEFT(C59,3)="ARQ",VLOOKUP(VALUE(RIGHT(C59,3)),'ARQ-COMP'!B:J,4,FALSE),IF(LEFT(C59,3)="SCI",VLOOKUP(VALUE(RIGHT(C59,3)),'GAS-COMP'!#REF!,4,FALSE),IF(LEFT(C59,3)="SCE",VLOOKUP(VALUE(RIGHT(C59,3)),'SCE-COMP'!B:J,4,FALSE),IF(LEFT(C59,3)="EST",VLOOKUP(VALUE(RIGHT(C59,3)),'EST-COMP'!B:J,4,FALSE),IF(LEFT(C59,3)="HID",VLOOKUP(VALUE(RIGHT(C59,3)),'HID-COMP'!B:J,4,FALSE),IF(LEFT(C59,3)="INC",VLOOKUP(VALUE(RIGHT(C59,3)),'INC-COMP'!B:J,4,FALSE),IF(LEFT(C59,3)="ELE",VLOOKUP(VALUE(RIGHT(C59,3)),#REF!,4,FALSE),IF(LEFT(C59,3)="CAB",VLOOKUP(VALUE(RIGHT(C59,3)),#REF!,4,FALSE),IF(LEFT(C59,3)="SEG",VLOOKUP(VALUE(RIGHT(C59,3)),'SEG-COMP'!B:J,4,FALSE),IF(LEFT(C59,3)="CLI",VLOOKUP(VALUE(RIGHT(C59,3)),'CLI-COMP'!B:J,4,FALSE),IF(LEFT(C59,4)="IMPL",VLOOKUP(VALUE(RIGHT(C59,3)),'IMPL-COMP'!B:J,4,FALSE),IF(LEFT(C59,4)="SPDA",VLOOKUP(VALUE(RIGHT(C59,3)),'SPDA-COMP'!B:J,4,FALSE),IF(LEFT(C59,4)="SDAI",VLOOKUP(VALUE(RIGHT(C59,3)),'ADM-COMP'!B:J,4,FALSE),IF(LEFT(C59,5)="IMPER",VLOOKUP(VALUE(RIGHT(C59,3)),'IMPER-COMP'!B:J,4,FALSE),""))))))))))))))))</f>
        <v>ALAMBRADO SOBRE MURO EXISTENTE, EXECUTADO EM TELA FIO 12 MALHA 3", COM 02 FIOS TENSORES, FIXADOS EM TUBOS DE FG 11/2" COLOCADOS A CADA 3M (H DO ALAMBRADO =1,5M), INLCUSIVE CHUMBAMENTO NO MURO</v>
      </c>
      <c r="E59" s="298" t="str">
        <f>IF(B59="IOPES",VLOOKUP(C59,'LABOR-SERVIÇOS'!A:H,6,FALSE),IF(B59="SINAPI",VLOOKUP(C59,'SINAPI-SERVIÇOS'!A:D,3,FALSE),IF(LEFT(C59,3)="ARQ",VLOOKUP(VALUE(RIGHT(C59,3)),'ARQ-COMP'!B:J,5,FALSE),IF(LEFT(C59,3)="SCI",VLOOKUP(VALUE(RIGHT(C59,3)),'GAS-COMP'!#REF!,5,FALSE),IF(LEFT(C59,3)="SCE",VLOOKUP(VALUE(RIGHT(C59,3)),'SCE-COMP'!B:J,5,FALSE),IF(LEFT(C59,3)="EST",VLOOKUP(VALUE(RIGHT(C59,3)),'EST-COMP'!B:J,5,FALSE),IF(LEFT(C59,3)="HID",VLOOKUP(VALUE(RIGHT(C59,3)),'HID-COMP'!B:J,5,FALSE),IF(LEFT(C59,3)="INC",VLOOKUP(VALUE(RIGHT(C59,3)),'INC-COMP'!B:J,5,FALSE),IF(LEFT(C59,3)="ELE",VLOOKUP(VALUE(RIGHT(C59,3)),#REF!,5,FALSE),IF(LEFT(C59,3)="CAB",VLOOKUP(VALUE(RIGHT(C59,3)),#REF!,5,FALSE),IF(LEFT(C59,3)="SEG",VLOOKUP(VALUE(RIGHT(C59,3)),'SEG-COMP'!B:J,5,FALSE),IF(LEFT(C59,3)="CLI",VLOOKUP(VALUE(RIGHT(C59,3)),'CLI-COMP'!B:J,5,FALSE),IF(LEFT(C59,4)="IMPL",VLOOKUP(VALUE(RIGHT(C59,3)),'IMPL-COMP'!B:J,5,FALSE),IF(LEFT(C59,4)="SPDA",VLOOKUP(VALUE(RIGHT(C59,3)),'SPDA-COMP'!B:J,5,FALSE),IF(LEFT(C59,4)="SDAI",VLOOKUP(VALUE(RIGHT(C59,3)),'ADM-COMP'!B:J,5,FALSE),IF(LEFT(C59,5)="IMPER",VLOOKUP(VALUE(RIGHT(C59,3)),'IMPER-COMP'!B:J,5,FALSE),""))))))))))))))))</f>
        <v>M2</v>
      </c>
      <c r="F59" s="175">
        <f>ROUND(VLOOKUP(A59,'MEM-LEVANT'!A:I,9,FALSE),2)</f>
        <v>64.28</v>
      </c>
      <c r="G59" s="343">
        <f>IF(B59="IOPES",VLOOKUP(C59,'LABOR-SERVIÇOS'!A:H,7,FALSE),IF(B59="SINAPI",VLOOKUP(C59,'SINAPI-SERVIÇOS'!A:H,8,FALSE),IF(LEFT(C59,3)="ARQ",VLOOKUP(VALUE(RIGHT(C59,3)),'ARQ-COMP'!B:J,9,FALSE),IF(LEFT(C59,3)="SCI",VLOOKUP(VALUE(RIGHT(C59,3)),'GAS-COMP'!#REF!,9,FALSE),IF(LEFT(C59,3)="SCE",VLOOKUP(VALUE(RIGHT(C59,3)),'SCE-COMP'!B:J,9,FALSE),IF(LEFT(C59,3)="EST",VLOOKUP(VALUE(RIGHT(C59,3)),'EST-COMP'!B:J,9,FALSE),IF(LEFT(C59,3)="HID",VLOOKUP(VALUE(RIGHT(C59,3)),'HID-COMP'!B:J,9,FALSE),IF(LEFT(C59,3)="INC",VLOOKUP(VALUE(RIGHT(C59,3)),'INC-COMP'!B:J,9,FALSE),IF(LEFT(C59,3)="ELE",VLOOKUP(VALUE(RIGHT(C59,3)),#REF!,9,FALSE),IF(LEFT(C59,3)="CAB",VLOOKUP(VALUE(RIGHT(C59,3)),#REF!,9,FALSE),IF(LEFT(C59,3)="SEG",VLOOKUP(VALUE(RIGHT(C59,3)),'SEG-COMP'!B:J,9,FALSE),IF(LEFT(C59,3)="CLI",VLOOKUP(VALUE(RIGHT(C59,3)),'CLI-COMP'!B:J,9,FALSE),IF(LEFT(C59,4)="IMPL",VLOOKUP(VALUE(RIGHT(C59,3)),'IMPL-COMP'!B:J,9,FALSE),IF(LEFT(C59,4)="SPDA",VLOOKUP(VALUE(RIGHT(C59,3)),'SPDA-COMP'!B:J,9,FALSE),IF(LEFT(C59,4)="SDAI",VLOOKUP(VALUE(RIGHT(C59,3)),'ADM-COMP'!B:J,9,FALSE),IF(LEFT(C59,5)="IMPER",VLOOKUP(VALUE(RIGHT(C59,3)),'IMPER-COMP'!B:J,9,FALSE),""))))))))))))))))</f>
        <v>193.11</v>
      </c>
      <c r="H59" s="780">
        <f>ROUND(F59*G59,2)</f>
        <v>12413.11</v>
      </c>
      <c r="I59" s="644"/>
      <c r="J59" s="456"/>
      <c r="K59" s="609"/>
      <c r="L59" s="455"/>
      <c r="M59" s="455"/>
      <c r="N59" s="455"/>
      <c r="O59" s="455"/>
      <c r="P59" s="455"/>
      <c r="Q59" s="455"/>
      <c r="R59" s="455"/>
      <c r="S59" s="455"/>
    </row>
    <row r="60" spans="1:19" s="457" customFormat="1" ht="25.5">
      <c r="A60" s="783" t="s">
        <v>30906</v>
      </c>
      <c r="B60" s="296" t="s">
        <v>14073</v>
      </c>
      <c r="C60" s="295">
        <v>9369</v>
      </c>
      <c r="D60" s="587" t="s">
        <v>30909</v>
      </c>
      <c r="E60" s="298" t="s">
        <v>74</v>
      </c>
      <c r="F60" s="175">
        <f>ROUND(VLOOKUP(A60,'MEM-LEVANT'!A:I,9,FALSE),2)</f>
        <v>2</v>
      </c>
      <c r="G60" s="343">
        <f>1004.33*1.2764</f>
        <v>1281.9268119999999</v>
      </c>
      <c r="H60" s="780">
        <f>ROUND(F60*G60,2)</f>
        <v>2563.85</v>
      </c>
      <c r="I60" s="644"/>
      <c r="J60" s="456"/>
      <c r="K60" s="609"/>
      <c r="L60" s="455"/>
      <c r="M60" s="455"/>
      <c r="N60" s="455"/>
      <c r="O60" s="455"/>
      <c r="P60" s="455"/>
      <c r="Q60" s="455"/>
      <c r="R60" s="455"/>
      <c r="S60" s="455"/>
    </row>
    <row r="61" spans="1:19" s="439" customFormat="1">
      <c r="A61" s="774"/>
      <c r="B61" s="432"/>
      <c r="C61" s="433"/>
      <c r="D61" s="434" t="s">
        <v>25361</v>
      </c>
      <c r="E61" s="435"/>
      <c r="F61" s="436"/>
      <c r="G61" s="437"/>
      <c r="H61" s="775">
        <f>SUM(H56:H60)</f>
        <v>21545.29</v>
      </c>
      <c r="I61" s="643"/>
      <c r="J61" s="414"/>
      <c r="K61" s="438"/>
      <c r="L61" s="438"/>
      <c r="M61" s="438"/>
      <c r="N61" s="438"/>
      <c r="O61" s="438"/>
      <c r="P61" s="438"/>
      <c r="Q61" s="438"/>
      <c r="R61" s="438"/>
      <c r="S61" s="438"/>
    </row>
    <row r="62" spans="1:19">
      <c r="A62" s="784"/>
      <c r="B62" s="179"/>
      <c r="C62" s="178"/>
      <c r="D62" s="177"/>
      <c r="E62" s="178"/>
      <c r="F62" s="289"/>
      <c r="G62" s="342"/>
      <c r="H62" s="776"/>
      <c r="I62" s="641"/>
      <c r="J62" s="414"/>
      <c r="K62" s="32"/>
      <c r="L62" s="32"/>
      <c r="M62" s="32"/>
      <c r="N62" s="32"/>
      <c r="O62" s="32"/>
      <c r="P62" s="32"/>
      <c r="Q62" s="32"/>
      <c r="R62" s="32"/>
      <c r="S62" s="32"/>
    </row>
    <row r="63" spans="1:19" s="321" customFormat="1">
      <c r="A63" s="768" t="s">
        <v>11</v>
      </c>
      <c r="B63" s="315"/>
      <c r="C63" s="316"/>
      <c r="D63" s="618" t="s">
        <v>1585</v>
      </c>
      <c r="E63" s="318"/>
      <c r="F63" s="319"/>
      <c r="G63" s="341"/>
      <c r="H63" s="769"/>
      <c r="I63" s="642"/>
      <c r="J63" s="414"/>
      <c r="K63" s="320"/>
      <c r="L63" s="320"/>
      <c r="M63" s="320"/>
      <c r="N63" s="320"/>
      <c r="O63" s="320"/>
      <c r="P63" s="320"/>
      <c r="Q63" s="320"/>
      <c r="R63" s="320"/>
      <c r="S63" s="320"/>
    </row>
    <row r="64" spans="1:19" s="321" customFormat="1">
      <c r="A64" s="770" t="s">
        <v>25360</v>
      </c>
      <c r="B64" s="613"/>
      <c r="C64" s="614"/>
      <c r="D64" s="618" t="s">
        <v>30913</v>
      </c>
      <c r="E64" s="615"/>
      <c r="F64" s="616"/>
      <c r="G64" s="617"/>
      <c r="H64" s="771"/>
      <c r="I64" s="642"/>
      <c r="J64" s="612"/>
      <c r="K64" s="320"/>
      <c r="L64" s="320"/>
      <c r="M64" s="320"/>
      <c r="N64" s="320"/>
      <c r="O64" s="320"/>
      <c r="P64" s="320"/>
      <c r="Q64" s="320"/>
      <c r="R64" s="320"/>
      <c r="S64" s="320"/>
    </row>
    <row r="65" spans="1:19" s="457" customFormat="1" ht="63.75">
      <c r="A65" s="783" t="s">
        <v>45</v>
      </c>
      <c r="B65" s="296" t="s">
        <v>7531</v>
      </c>
      <c r="C65" s="295">
        <f>150123</f>
        <v>150123</v>
      </c>
      <c r="D65" s="587" t="str">
        <f>IF(B65="IOPES",VLOOKUP(C65,'LABOR-SERVIÇOS'!A:H,5,FALSE),IF(B65="SINAPI",VLOOKUP(C65,'SINAPI-SERVIÇOS'!A:D,2,FALSE),IF(LEFT(C65,3)="ARQ",VLOOKUP(VALUE(RIGHT(C65,3)),'ARQ-COMP'!B:J,4,FALSE),IF(LEFT(C65,3)="SCI",VLOOKUP(VALUE(RIGHT(C65,3)),'GAS-COMP'!#REF!,4,FALSE),IF(LEFT(C65,3)="SCE",VLOOKUP(VALUE(RIGHT(C65,3)),'SCE-COMP'!B:J,4,FALSE),IF(LEFT(C65,3)="EST",VLOOKUP(VALUE(RIGHT(C65,3)),'EST-COMP'!B:J,4,FALSE),IF(LEFT(C65,3)="HID",VLOOKUP(VALUE(RIGHT(C65,3)),'HID-COMP'!B:J,4,FALSE),IF(LEFT(C65,3)="INC",VLOOKUP(VALUE(RIGHT(C65,3)),'INC-COMP'!B:J,4,FALSE),IF(LEFT(C65,3)="ELE",VLOOKUP(VALUE(RIGHT(C65,3)),#REF!,4,FALSE),IF(LEFT(C65,3)="CAB",VLOOKUP(VALUE(RIGHT(C65,3)),#REF!,4,FALSE),IF(LEFT(C65,3)="SEG",VLOOKUP(VALUE(RIGHT(C65,3)),'SEG-COMP'!B:J,4,FALSE),IF(LEFT(C65,3)="CLI",VLOOKUP(VALUE(RIGHT(C65,3)),'CLI-COMP'!B:J,4,FALSE),IF(LEFT(C65,4)="IMPL",VLOOKUP(VALUE(RIGHT(C65,3)),'IMPL-COMP'!B:J,4,FALSE),IF(LEFT(C65,4)="SPDA",VLOOKUP(VALUE(RIGHT(C65,3)),'SPDA-COMP'!B:J,4,FALSE),IF(LEFT(C65,4)="SDAI",VLOOKUP(VALUE(RIGHT(C65,3)),'ADM-COMP'!B:J,4,FALSE),IF(LEFT(C65,5)="IMPER",VLOOKUP(VALUE(RIGHT(C65,3)),'IMPER-COMP'!B:J,4,FALSE),""))))))))))))))))</f>
        <v>MURETA DE MEDIÇÃO UTILIZANDO ARG. CIMENTO, CAL E AREIA, DIMENSÕES 1500X2200X400MM, REVESTIDO COM CHAPISCO E REBOCO, INCLUSIVE PINTURA EMASSAMENTO, PINTURA ACRÍLICA A TRÊS DEMÃOS E COBERTURA EM TELHA CERÂMICA</v>
      </c>
      <c r="E65" s="298" t="str">
        <f>IF(B65="IOPES",VLOOKUP(C65,'LABOR-SERVIÇOS'!A:H,6,FALSE),IF(B65="SINAPI",VLOOKUP(C65,'SINAPI-SERVIÇOS'!A:D,3,FALSE),IF(LEFT(C65,3)="ARQ",VLOOKUP(VALUE(RIGHT(C65,3)),'ARQ-COMP'!B:J,5,FALSE),IF(LEFT(C65,3)="SCI",VLOOKUP(VALUE(RIGHT(C65,3)),'GAS-COMP'!#REF!,5,FALSE),IF(LEFT(C65,3)="SCE",VLOOKUP(VALUE(RIGHT(C65,3)),'SCE-COMP'!B:J,5,FALSE),IF(LEFT(C65,3)="EST",VLOOKUP(VALUE(RIGHT(C65,3)),'EST-COMP'!B:J,5,FALSE),IF(LEFT(C65,3)="HID",VLOOKUP(VALUE(RIGHT(C65,3)),'HID-COMP'!B:J,5,FALSE),IF(LEFT(C65,3)="INC",VLOOKUP(VALUE(RIGHT(C65,3)),'INC-COMP'!B:J,5,FALSE),IF(LEFT(C65,3)="ELE",VLOOKUP(VALUE(RIGHT(C65,3)),#REF!,5,FALSE),IF(LEFT(C65,3)="CAB",VLOOKUP(VALUE(RIGHT(C65,3)),#REF!,5,FALSE),IF(LEFT(C65,3)="SEG",VLOOKUP(VALUE(RIGHT(C65,3)),'SEG-COMP'!B:J,5,FALSE),IF(LEFT(C65,3)="CLI",VLOOKUP(VALUE(RIGHT(C65,3)),'CLI-COMP'!B:J,5,FALSE),IF(LEFT(C65,4)="IMPL",VLOOKUP(VALUE(RIGHT(C65,3)),'IMPL-COMP'!B:J,5,FALSE),IF(LEFT(C65,4)="SPDA",VLOOKUP(VALUE(RIGHT(C65,3)),'SPDA-COMP'!B:J,5,FALSE),IF(LEFT(C65,4)="SDAI",VLOOKUP(VALUE(RIGHT(C65,3)),'ADM-COMP'!B:J,5,FALSE),IF(LEFT(C65,5)="IMPER",VLOOKUP(VALUE(RIGHT(C65,3)),'IMPER-COMP'!B:J,5,FALSE),""))))))))))))))))</f>
        <v>UND</v>
      </c>
      <c r="F65" s="175">
        <f>ROUND(VLOOKUP(A65,'MEM-LEVANT'!A:I,9,FALSE),2)</f>
        <v>1</v>
      </c>
      <c r="G65" s="343">
        <f>IF(B65="IOPES",VLOOKUP(C65,'LABOR-SERVIÇOS'!A:H,7,FALSE),IF(B65="SINAPI",VLOOKUP(C65,'SINAPI-SERVIÇOS'!A:H,8,FALSE),IF(LEFT(C65,3)="ARQ",VLOOKUP(VALUE(RIGHT(C65,3)),'ARQ-COMP'!B:J,9,FALSE),IF(LEFT(C65,3)="SCI",VLOOKUP(VALUE(RIGHT(C65,3)),'GAS-COMP'!#REF!,9,FALSE),IF(LEFT(C65,3)="SCE",VLOOKUP(VALUE(RIGHT(C65,3)),'SCE-COMP'!B:J,9,FALSE),IF(LEFT(C65,3)="EST",VLOOKUP(VALUE(RIGHT(C65,3)),'EST-COMP'!B:J,9,FALSE),IF(LEFT(C65,3)="HID",VLOOKUP(VALUE(RIGHT(C65,3)),'HID-COMP'!B:J,9,FALSE),IF(LEFT(C65,3)="INC",VLOOKUP(VALUE(RIGHT(C65,3)),'INC-COMP'!B:J,9,FALSE),IF(LEFT(C65,3)="ELE",VLOOKUP(VALUE(RIGHT(C65,3)),#REF!,9,FALSE),IF(LEFT(C65,3)="CAB",VLOOKUP(VALUE(RIGHT(C65,3)),#REF!,9,FALSE),IF(LEFT(C65,3)="SEG",VLOOKUP(VALUE(RIGHT(C65,3)),'SEG-COMP'!B:J,9,FALSE),IF(LEFT(C65,3)="CLI",VLOOKUP(VALUE(RIGHT(C65,3)),'CLI-COMP'!B:J,9,FALSE),IF(LEFT(C65,4)="IMPL",VLOOKUP(VALUE(RIGHT(C65,3)),'IMPL-COMP'!B:J,9,FALSE),IF(LEFT(C65,4)="SPDA",VLOOKUP(VALUE(RIGHT(C65,3)),'SPDA-COMP'!B:J,9,FALSE),IF(LEFT(C65,4)="SDAI",VLOOKUP(VALUE(RIGHT(C65,3)),'ADM-COMP'!B:J,9,FALSE),IF(LEFT(C65,5)="IMPER",VLOOKUP(VALUE(RIGHT(C65,3)),'IMPER-COMP'!B:J,9,FALSE),""))))))))))))))))</f>
        <v>2008.77</v>
      </c>
      <c r="H65" s="780">
        <f t="shared" ref="H65:H73" si="18">ROUND(F65*G65,2)</f>
        <v>2008.77</v>
      </c>
      <c r="I65" s="644"/>
      <c r="J65" s="456"/>
      <c r="K65" s="609"/>
      <c r="L65" s="455"/>
      <c r="M65" s="455"/>
      <c r="N65" s="455"/>
      <c r="O65" s="455"/>
      <c r="P65" s="455"/>
      <c r="Q65" s="455"/>
      <c r="R65" s="455"/>
      <c r="S65" s="455"/>
    </row>
    <row r="66" spans="1:19" s="457" customFormat="1" ht="51">
      <c r="A66" s="783" t="s">
        <v>13908</v>
      </c>
      <c r="B66" s="296" t="s">
        <v>7531</v>
      </c>
      <c r="C66" s="295">
        <f>150701</f>
        <v>150701</v>
      </c>
      <c r="D66" s="587" t="str">
        <f>IF(B66="IOPES",VLOOKUP(C66,'LABOR-SERVIÇOS'!A:H,5,FALSE),IF(B66="SINAPI",VLOOKUP(C66,'SINAPI-SERVIÇOS'!A:D,2,FALSE),IF(LEFT(C66,3)="ARQ",VLOOKUP(VALUE(RIGHT(C66,3)),'ARQ-COMP'!B:J,4,FALSE),IF(LEFT(C66,3)="SCI",VLOOKUP(VALUE(RIGHT(C66,3)),'GAS-COMP'!#REF!,4,FALSE),IF(LEFT(C66,3)="SCE",VLOOKUP(VALUE(RIGHT(C66,3)),'SCE-COMP'!B:J,4,FALSE),IF(LEFT(C66,3)="EST",VLOOKUP(VALUE(RIGHT(C66,3)),'EST-COMP'!B:J,4,FALSE),IF(LEFT(C66,3)="HID",VLOOKUP(VALUE(RIGHT(C66,3)),'HID-COMP'!B:J,4,FALSE),IF(LEFT(C66,3)="INC",VLOOKUP(VALUE(RIGHT(C66,3)),'INC-COMP'!B:J,4,FALSE),IF(LEFT(C66,3)="ELE",VLOOKUP(VALUE(RIGHT(C66,3)),#REF!,4,FALSE),IF(LEFT(C66,3)="CAB",VLOOKUP(VALUE(RIGHT(C66,3)),#REF!,4,FALSE),IF(LEFT(C66,3)="SEG",VLOOKUP(VALUE(RIGHT(C66,3)),'SEG-COMP'!B:J,4,FALSE),IF(LEFT(C66,3)="CLI",VLOOKUP(VALUE(RIGHT(C66,3)),'CLI-COMP'!B:J,4,FALSE),IF(LEFT(C66,4)="IMPL",VLOOKUP(VALUE(RIGHT(C66,3)),'IMPL-COMP'!B:J,4,FALSE),IF(LEFT(C66,4)="SPDA",VLOOKUP(VALUE(RIGHT(C66,3)),'SPDA-COMP'!B:J,4,FALSE),IF(LEFT(C66,4)="SDAI",VLOOKUP(VALUE(RIGHT(C66,3)),'ADM-COMP'!B:J,4,FALSE),IF(LEFT(C66,5)="IMPER",VLOOKUP(VALUE(RIGHT(C66,3)),'IMPER-COMP'!B:J,4,FALSE),""))))))))))))))))</f>
        <v>ENVELOPAMENTO DE CONCRETO SIMPLES COM CONSUMO MÍNIMO DE CIMENTO DE 250KG/M3, INCLUSIVE ESCAVAÇÃO PARA PROFUNDIDADE MÍNIMA DO ELETRODUTO DE 50 CM, DE 25 X 25 CM, PARA 1 ELETRODUTO</v>
      </c>
      <c r="E66" s="298" t="str">
        <f>IF(B66="IOPES",VLOOKUP(C66,'LABOR-SERVIÇOS'!A:H,6,FALSE),IF(B66="SINAPI",VLOOKUP(C66,'SINAPI-SERVIÇOS'!A:D,3,FALSE),IF(LEFT(C66,3)="ARQ",VLOOKUP(VALUE(RIGHT(C66,3)),'ARQ-COMP'!B:J,5,FALSE),IF(LEFT(C66,3)="SCI",VLOOKUP(VALUE(RIGHT(C66,3)),'GAS-COMP'!#REF!,5,FALSE),IF(LEFT(C66,3)="SCE",VLOOKUP(VALUE(RIGHT(C66,3)),'SCE-COMP'!B:J,5,FALSE),IF(LEFT(C66,3)="EST",VLOOKUP(VALUE(RIGHT(C66,3)),'EST-COMP'!B:J,5,FALSE),IF(LEFT(C66,3)="HID",VLOOKUP(VALUE(RIGHT(C66,3)),'HID-COMP'!B:J,5,FALSE),IF(LEFT(C66,3)="INC",VLOOKUP(VALUE(RIGHT(C66,3)),'INC-COMP'!B:J,5,FALSE),IF(LEFT(C66,3)="ELE",VLOOKUP(VALUE(RIGHT(C66,3)),#REF!,5,FALSE),IF(LEFT(C66,3)="CAB",VLOOKUP(VALUE(RIGHT(C66,3)),#REF!,5,FALSE),IF(LEFT(C66,3)="SEG",VLOOKUP(VALUE(RIGHT(C66,3)),'SEG-COMP'!B:J,5,FALSE),IF(LEFT(C66,3)="CLI",VLOOKUP(VALUE(RIGHT(C66,3)),'CLI-COMP'!B:J,5,FALSE),IF(LEFT(C66,4)="IMPL",VLOOKUP(VALUE(RIGHT(C66,3)),'IMPL-COMP'!B:J,5,FALSE),IF(LEFT(C66,4)="SPDA",VLOOKUP(VALUE(RIGHT(C66,3)),'SPDA-COMP'!B:J,5,FALSE),IF(LEFT(C66,4)="SDAI",VLOOKUP(VALUE(RIGHT(C66,3)),'ADM-COMP'!B:J,5,FALSE),IF(LEFT(C66,5)="IMPER",VLOOKUP(VALUE(RIGHT(C66,3)),'IMPER-COMP'!B:J,5,FALSE),""))))))))))))))))</f>
        <v>M</v>
      </c>
      <c r="F66" s="175">
        <f>ROUND(VLOOKUP(A66,'MEM-LEVANT'!A:I,9,FALSE),2)</f>
        <v>30.85</v>
      </c>
      <c r="G66" s="343">
        <f>IF(B66="IOPES",VLOOKUP(C66,'LABOR-SERVIÇOS'!A:H,7,FALSE),IF(B66="SINAPI",VLOOKUP(C66,'SINAPI-SERVIÇOS'!A:H,8,FALSE),IF(LEFT(C66,3)="ARQ",VLOOKUP(VALUE(RIGHT(C66,3)),'ARQ-COMP'!B:J,9,FALSE),IF(LEFT(C66,3)="SCI",VLOOKUP(VALUE(RIGHT(C66,3)),'GAS-COMP'!#REF!,9,FALSE),IF(LEFT(C66,3)="SCE",VLOOKUP(VALUE(RIGHT(C66,3)),'SCE-COMP'!B:J,9,FALSE),IF(LEFT(C66,3)="EST",VLOOKUP(VALUE(RIGHT(C66,3)),'EST-COMP'!B:J,9,FALSE),IF(LEFT(C66,3)="HID",VLOOKUP(VALUE(RIGHT(C66,3)),'HID-COMP'!B:J,9,FALSE),IF(LEFT(C66,3)="INC",VLOOKUP(VALUE(RIGHT(C66,3)),'INC-COMP'!B:J,9,FALSE),IF(LEFT(C66,3)="ELE",VLOOKUP(VALUE(RIGHT(C66,3)),#REF!,9,FALSE),IF(LEFT(C66,3)="CAB",VLOOKUP(VALUE(RIGHT(C66,3)),#REF!,9,FALSE),IF(LEFT(C66,3)="SEG",VLOOKUP(VALUE(RIGHT(C66,3)),'SEG-COMP'!B:J,9,FALSE),IF(LEFT(C66,3)="CLI",VLOOKUP(VALUE(RIGHT(C66,3)),'CLI-COMP'!B:J,9,FALSE),IF(LEFT(C66,4)="IMPL",VLOOKUP(VALUE(RIGHT(C66,3)),'IMPL-COMP'!B:J,9,FALSE),IF(LEFT(C66,4)="SPDA",VLOOKUP(VALUE(RIGHT(C66,3)),'SPDA-COMP'!B:J,9,FALSE),IF(LEFT(C66,4)="SDAI",VLOOKUP(VALUE(RIGHT(C66,3)),'ADM-COMP'!B:J,9,FALSE),IF(LEFT(C66,5)="IMPER",VLOOKUP(VALUE(RIGHT(C66,3)),'IMPER-COMP'!B:J,9,FALSE),""))))))))))))))))</f>
        <v>45.17</v>
      </c>
      <c r="H66" s="780">
        <f t="shared" si="18"/>
        <v>1393.49</v>
      </c>
      <c r="I66" s="644"/>
      <c r="J66" s="456"/>
      <c r="K66" s="609"/>
      <c r="L66" s="455"/>
      <c r="M66" s="455"/>
      <c r="N66" s="455"/>
      <c r="O66" s="455"/>
      <c r="P66" s="455"/>
      <c r="Q66" s="455"/>
      <c r="R66" s="455"/>
      <c r="S66" s="455"/>
    </row>
    <row r="67" spans="1:19" s="457" customFormat="1" ht="51">
      <c r="A67" s="783" t="s">
        <v>15008</v>
      </c>
      <c r="B67" s="296" t="s">
        <v>7531</v>
      </c>
      <c r="C67" s="295">
        <f>150610</f>
        <v>150610</v>
      </c>
      <c r="D67" s="587" t="str">
        <f>IF(B67="IOPES",VLOOKUP(C67,'LABOR-SERVIÇOS'!A:H,5,FALSE),IF(B67="SINAPI",VLOOKUP(C67,'SINAPI-SERVIÇOS'!A:D,2,FALSE),IF(LEFT(C67,3)="ARQ",VLOOKUP(VALUE(RIGHT(C67,3)),'ARQ-COMP'!B:J,4,FALSE),IF(LEFT(C67,3)="SCI",VLOOKUP(VALUE(RIGHT(C67,3)),'GAS-COMP'!#REF!,4,FALSE),IF(LEFT(C67,3)="SCE",VLOOKUP(VALUE(RIGHT(C67,3)),'SCE-COMP'!B:J,4,FALSE),IF(LEFT(C67,3)="EST",VLOOKUP(VALUE(RIGHT(C67,3)),'EST-COMP'!B:J,4,FALSE),IF(LEFT(C67,3)="HID",VLOOKUP(VALUE(RIGHT(C67,3)),'HID-COMP'!B:J,4,FALSE),IF(LEFT(C67,3)="INC",VLOOKUP(VALUE(RIGHT(C67,3)),'INC-COMP'!B:J,4,FALSE),IF(LEFT(C67,3)="ELE",VLOOKUP(VALUE(RIGHT(C67,3)),#REF!,4,FALSE),IF(LEFT(C67,3)="CAB",VLOOKUP(VALUE(RIGHT(C67,3)),#REF!,4,FALSE),IF(LEFT(C67,3)="SEG",VLOOKUP(VALUE(RIGHT(C67,3)),'SEG-COMP'!B:J,4,FALSE),IF(LEFT(C67,3)="CLI",VLOOKUP(VALUE(RIGHT(C67,3)),'CLI-COMP'!B:J,4,FALSE),IF(LEFT(C67,4)="IMPL",VLOOKUP(VALUE(RIGHT(C67,3)),'IMPL-COMP'!B:J,4,FALSE),IF(LEFT(C67,4)="SPDA",VLOOKUP(VALUE(RIGHT(C67,3)),'SPDA-COMP'!B:J,4,FALSE),IF(LEFT(C67,4)="SDAI",VLOOKUP(VALUE(RIGHT(C67,3)),'ADM-COMP'!B:J,4,FALSE),IF(LEFT(C67,5)="IMPER",VLOOKUP(VALUE(RIGHT(C67,3)),'IMPER-COMP'!B:J,4,FALSE),""))))))))))))))))</f>
        <v>CAIXA DE ATERRAMENTO DE CONCRETO SIMPLES, NAS DIMENSÕES DE 30X30X25CM, COM REVEST. INT. EM CHAPISCO E REBOCO, TAMPA DE CONCRETO ESP.5CM E LASTRO DE BRITA ESP. 5 CM, INCL. HASTE 5/8"X2400MM</v>
      </c>
      <c r="E67" s="298" t="str">
        <f>IF(B67="IOPES",VLOOKUP(C67,'LABOR-SERVIÇOS'!A:H,6,FALSE),IF(B67="SINAPI",VLOOKUP(C67,'SINAPI-SERVIÇOS'!A:D,3,FALSE),IF(LEFT(C67,3)="ARQ",VLOOKUP(VALUE(RIGHT(C67,3)),'ARQ-COMP'!B:J,5,FALSE),IF(LEFT(C67,3)="SCI",VLOOKUP(VALUE(RIGHT(C67,3)),'GAS-COMP'!#REF!,5,FALSE),IF(LEFT(C67,3)="SCE",VLOOKUP(VALUE(RIGHT(C67,3)),'SCE-COMP'!B:J,5,FALSE),IF(LEFT(C67,3)="EST",VLOOKUP(VALUE(RIGHT(C67,3)),'EST-COMP'!B:J,5,FALSE),IF(LEFT(C67,3)="HID",VLOOKUP(VALUE(RIGHT(C67,3)),'HID-COMP'!B:J,5,FALSE),IF(LEFT(C67,3)="INC",VLOOKUP(VALUE(RIGHT(C67,3)),'INC-COMP'!B:J,5,FALSE),IF(LEFT(C67,3)="ELE",VLOOKUP(VALUE(RIGHT(C67,3)),#REF!,5,FALSE),IF(LEFT(C67,3)="CAB",VLOOKUP(VALUE(RIGHT(C67,3)),#REF!,5,FALSE),IF(LEFT(C67,3)="SEG",VLOOKUP(VALUE(RIGHT(C67,3)),'SEG-COMP'!B:J,5,FALSE),IF(LEFT(C67,3)="CLI",VLOOKUP(VALUE(RIGHT(C67,3)),'CLI-COMP'!B:J,5,FALSE),IF(LEFT(C67,4)="IMPL",VLOOKUP(VALUE(RIGHT(C67,3)),'IMPL-COMP'!B:J,5,FALSE),IF(LEFT(C67,4)="SPDA",VLOOKUP(VALUE(RIGHT(C67,3)),'SPDA-COMP'!B:J,5,FALSE),IF(LEFT(C67,4)="SDAI",VLOOKUP(VALUE(RIGHT(C67,3)),'ADM-COMP'!B:J,5,FALSE),IF(LEFT(C67,5)="IMPER",VLOOKUP(VALUE(RIGHT(C67,3)),'IMPER-COMP'!B:J,5,FALSE),""))))))))))))))))</f>
        <v>UND</v>
      </c>
      <c r="F67" s="175">
        <f>ROUND(VLOOKUP(A67,'MEM-LEVANT'!A:I,9,FALSE),2)</f>
        <v>2</v>
      </c>
      <c r="G67" s="343">
        <f>IF(B67="IOPES",VLOOKUP(C67,'LABOR-SERVIÇOS'!A:H,7,FALSE),IF(B67="SINAPI",VLOOKUP(C67,'SINAPI-SERVIÇOS'!A:H,8,FALSE),IF(LEFT(C67,3)="ARQ",VLOOKUP(VALUE(RIGHT(C67,3)),'ARQ-COMP'!B:J,9,FALSE),IF(LEFT(C67,3)="SCI",VLOOKUP(VALUE(RIGHT(C67,3)),'GAS-COMP'!#REF!,9,FALSE),IF(LEFT(C67,3)="SCE",VLOOKUP(VALUE(RIGHT(C67,3)),'SCE-COMP'!B:J,9,FALSE),IF(LEFT(C67,3)="EST",VLOOKUP(VALUE(RIGHT(C67,3)),'EST-COMP'!B:J,9,FALSE),IF(LEFT(C67,3)="HID",VLOOKUP(VALUE(RIGHT(C67,3)),'HID-COMP'!B:J,9,FALSE),IF(LEFT(C67,3)="INC",VLOOKUP(VALUE(RIGHT(C67,3)),'INC-COMP'!B:J,9,FALSE),IF(LEFT(C67,3)="ELE",VLOOKUP(VALUE(RIGHT(C67,3)),#REF!,9,FALSE),IF(LEFT(C67,3)="CAB",VLOOKUP(VALUE(RIGHT(C67,3)),#REF!,9,FALSE),IF(LEFT(C67,3)="SEG",VLOOKUP(VALUE(RIGHT(C67,3)),'SEG-COMP'!B:J,9,FALSE),IF(LEFT(C67,3)="CLI",VLOOKUP(VALUE(RIGHT(C67,3)),'CLI-COMP'!B:J,9,FALSE),IF(LEFT(C67,4)="IMPL",VLOOKUP(VALUE(RIGHT(C67,3)),'IMPL-COMP'!B:J,9,FALSE),IF(LEFT(C67,4)="SPDA",VLOOKUP(VALUE(RIGHT(C67,3)),'SPDA-COMP'!B:J,9,FALSE),IF(LEFT(C67,4)="SDAI",VLOOKUP(VALUE(RIGHT(C67,3)),'ADM-COMP'!B:J,9,FALSE),IF(LEFT(C67,5)="IMPER",VLOOKUP(VALUE(RIGHT(C67,3)),'IMPER-COMP'!B:J,9,FALSE),""))))))))))))))))</f>
        <v>191.75</v>
      </c>
      <c r="H67" s="780">
        <f t="shared" si="18"/>
        <v>383.5</v>
      </c>
      <c r="I67" s="644"/>
      <c r="J67" s="456"/>
      <c r="K67" s="609"/>
      <c r="L67" s="455"/>
      <c r="M67" s="455"/>
      <c r="N67" s="455"/>
      <c r="O67" s="455"/>
      <c r="P67" s="455"/>
      <c r="Q67" s="455"/>
      <c r="R67" s="455"/>
      <c r="S67" s="455"/>
    </row>
    <row r="68" spans="1:19" s="457" customFormat="1" ht="51">
      <c r="A68" s="783" t="s">
        <v>15009</v>
      </c>
      <c r="B68" s="296" t="s">
        <v>7531</v>
      </c>
      <c r="C68" s="295">
        <f>'LABOR-SERVIÇOS'!A559</f>
        <v>150615</v>
      </c>
      <c r="D68" s="587" t="str">
        <f>IF(B68="IOPES",VLOOKUP(C68,'LABOR-SERVIÇOS'!A:H,5,FALSE),IF(B68="SINAPI",VLOOKUP(C68,'SINAPI-SERVIÇOS'!A:D,2,FALSE),IF(LEFT(C68,3)="ARQ",VLOOKUP(VALUE(RIGHT(C68,3)),'ARQ-COMP'!B:J,4,FALSE),IF(LEFT(C68,3)="SCI",VLOOKUP(VALUE(RIGHT(C68,3)),'GAS-COMP'!#REF!,4,FALSE),IF(LEFT(C68,3)="SCE",VLOOKUP(VALUE(RIGHT(C68,3)),'SCE-COMP'!B:J,4,FALSE),IF(LEFT(C68,3)="EST",VLOOKUP(VALUE(RIGHT(C68,3)),'EST-COMP'!B:J,4,FALSE),IF(LEFT(C68,3)="HID",VLOOKUP(VALUE(RIGHT(C68,3)),'HID-COMP'!B:J,4,FALSE),IF(LEFT(C68,3)="INC",VLOOKUP(VALUE(RIGHT(C68,3)),'INC-COMP'!B:J,4,FALSE),IF(LEFT(C68,3)="ELE",VLOOKUP(VALUE(RIGHT(C68,3)),#REF!,4,FALSE),IF(LEFT(C68,3)="CAB",VLOOKUP(VALUE(RIGHT(C68,3)),#REF!,4,FALSE),IF(LEFT(C68,3)="SEG",VLOOKUP(VALUE(RIGHT(C68,3)),'SEG-COMP'!B:J,4,FALSE),IF(LEFT(C68,3)="CLI",VLOOKUP(VALUE(RIGHT(C68,3)),'CLI-COMP'!B:J,4,FALSE),IF(LEFT(C68,4)="IMPL",VLOOKUP(VALUE(RIGHT(C68,3)),'IMPL-COMP'!B:J,4,FALSE),IF(LEFT(C68,4)="SPDA",VLOOKUP(VALUE(RIGHT(C68,3)),'SPDA-COMP'!B:J,4,FALSE),IF(LEFT(C68,4)="SDAI",VLOOKUP(VALUE(RIGHT(C68,3)),'ADM-COMP'!B:J,4,FALSE),IF(LEFT(C68,5)="IMPER",VLOOKUP(VALUE(RIGHT(C68,3)),'IMPER-COMP'!B:J,4,FALSE),""))))))))))))))))</f>
        <v>CAIXA DE PASSAGEM DE ALVENARIA DE BLOCOS DE CONCRETO 9X19X39CM, DIMENSÕES DE 40X40X50CM, COM REVESTIMENTO INTERNO EM CHAPISCO E REBOCO, TAMPA DE CONCRETO ESP.5CM E LASTRO DE BRITA 5 CM</v>
      </c>
      <c r="E68" s="298" t="str">
        <f>IF(B68="IOPES",VLOOKUP(C68,'LABOR-SERVIÇOS'!A:H,6,FALSE),IF(B68="SINAPI",VLOOKUP(C68,'SINAPI-SERVIÇOS'!A:D,3,FALSE),IF(LEFT(C68,3)="ARQ",VLOOKUP(VALUE(RIGHT(C68,3)),'ARQ-COMP'!B:J,5,FALSE),IF(LEFT(C68,3)="SCI",VLOOKUP(VALUE(RIGHT(C68,3)),'GAS-COMP'!#REF!,5,FALSE),IF(LEFT(C68,3)="SCE",VLOOKUP(VALUE(RIGHT(C68,3)),'SCE-COMP'!B:J,5,FALSE),IF(LEFT(C68,3)="EST",VLOOKUP(VALUE(RIGHT(C68,3)),'EST-COMP'!B:J,5,FALSE),IF(LEFT(C68,3)="HID",VLOOKUP(VALUE(RIGHT(C68,3)),'HID-COMP'!B:J,5,FALSE),IF(LEFT(C68,3)="INC",VLOOKUP(VALUE(RIGHT(C68,3)),'INC-COMP'!B:J,5,FALSE),IF(LEFT(C68,3)="ELE",VLOOKUP(VALUE(RIGHT(C68,3)),#REF!,5,FALSE),IF(LEFT(C68,3)="CAB",VLOOKUP(VALUE(RIGHT(C68,3)),#REF!,5,FALSE),IF(LEFT(C68,3)="SEG",VLOOKUP(VALUE(RIGHT(C68,3)),'SEG-COMP'!B:J,5,FALSE),IF(LEFT(C68,3)="CLI",VLOOKUP(VALUE(RIGHT(C68,3)),'CLI-COMP'!B:J,5,FALSE),IF(LEFT(C68,4)="IMPL",VLOOKUP(VALUE(RIGHT(C68,3)),'IMPL-COMP'!B:J,5,FALSE),IF(LEFT(C68,4)="SPDA",VLOOKUP(VALUE(RIGHT(C68,3)),'SPDA-COMP'!B:J,5,FALSE),IF(LEFT(C68,4)="SDAI",VLOOKUP(VALUE(RIGHT(C68,3)),'ADM-COMP'!B:J,5,FALSE),IF(LEFT(C68,5)="IMPER",VLOOKUP(VALUE(RIGHT(C68,3)),'IMPER-COMP'!B:J,5,FALSE),""))))))))))))))))</f>
        <v>UND</v>
      </c>
      <c r="F68" s="175">
        <f>ROUND(VLOOKUP(A68,'MEM-LEVANT'!A:I,9,FALSE),2)</f>
        <v>3</v>
      </c>
      <c r="G68" s="343">
        <f>IF(B68="IOPES",VLOOKUP(C68,'LABOR-SERVIÇOS'!A:H,7,FALSE),IF(B68="SINAPI",VLOOKUP(C68,'SINAPI-SERVIÇOS'!A:H,8,FALSE),IF(LEFT(C68,3)="ARQ",VLOOKUP(VALUE(RIGHT(C68,3)),'ARQ-COMP'!B:J,9,FALSE),IF(LEFT(C68,3)="SCI",VLOOKUP(VALUE(RIGHT(C68,3)),'GAS-COMP'!#REF!,9,FALSE),IF(LEFT(C68,3)="SCE",VLOOKUP(VALUE(RIGHT(C68,3)),'SCE-COMP'!B:J,9,FALSE),IF(LEFT(C68,3)="EST",VLOOKUP(VALUE(RIGHT(C68,3)),'EST-COMP'!B:J,9,FALSE),IF(LEFT(C68,3)="HID",VLOOKUP(VALUE(RIGHT(C68,3)),'HID-COMP'!B:J,9,FALSE),IF(LEFT(C68,3)="INC",VLOOKUP(VALUE(RIGHT(C68,3)),'INC-COMP'!B:J,9,FALSE),IF(LEFT(C68,3)="ELE",VLOOKUP(VALUE(RIGHT(C68,3)),#REF!,9,FALSE),IF(LEFT(C68,3)="CAB",VLOOKUP(VALUE(RIGHT(C68,3)),#REF!,9,FALSE),IF(LEFT(C68,3)="SEG",VLOOKUP(VALUE(RIGHT(C68,3)),'SEG-COMP'!B:J,9,FALSE),IF(LEFT(C68,3)="CLI",VLOOKUP(VALUE(RIGHT(C68,3)),'CLI-COMP'!B:J,9,FALSE),IF(LEFT(C68,4)="IMPL",VLOOKUP(VALUE(RIGHT(C68,3)),'IMPL-COMP'!B:J,9,FALSE),IF(LEFT(C68,4)="SPDA",VLOOKUP(VALUE(RIGHT(C68,3)),'SPDA-COMP'!B:J,9,FALSE),IF(LEFT(C68,4)="SDAI",VLOOKUP(VALUE(RIGHT(C68,3)),'ADM-COMP'!B:J,9,FALSE),IF(LEFT(C68,5)="IMPER",VLOOKUP(VALUE(RIGHT(C68,3)),'IMPER-COMP'!B:J,9,FALSE),""))))))))))))))))</f>
        <v>147.38999999999999</v>
      </c>
      <c r="H68" s="780">
        <f t="shared" si="18"/>
        <v>442.17</v>
      </c>
      <c r="I68" s="644"/>
      <c r="J68" s="456"/>
      <c r="K68" s="609"/>
      <c r="L68" s="455"/>
      <c r="M68" s="455"/>
      <c r="N68" s="455"/>
      <c r="O68" s="455"/>
      <c r="P68" s="455"/>
      <c r="Q68" s="455"/>
      <c r="R68" s="455"/>
      <c r="S68" s="455"/>
    </row>
    <row r="69" spans="1:19" s="457" customFormat="1" ht="25.5">
      <c r="A69" s="783" t="s">
        <v>15010</v>
      </c>
      <c r="B69" s="296" t="s">
        <v>7531</v>
      </c>
      <c r="C69" s="295">
        <f>'LABOR-SERVIÇOS'!A633</f>
        <v>151128</v>
      </c>
      <c r="D69" s="587" t="str">
        <f>IF(B69="IOPES",VLOOKUP(C69,'LABOR-SERVIÇOS'!A:H,5,FALSE),IF(B69="SINAPI",VLOOKUP(C69,'SINAPI-SERVIÇOS'!A:D,2,FALSE),IF(LEFT(C69,3)="ARQ",VLOOKUP(VALUE(RIGHT(C69,3)),'ARQ-COMP'!B:J,4,FALSE),IF(LEFT(C69,3)="SCI",VLOOKUP(VALUE(RIGHT(C69,3)),'GAS-COMP'!#REF!,4,FALSE),IF(LEFT(C69,3)="SCE",VLOOKUP(VALUE(RIGHT(C69,3)),'SCE-COMP'!B:J,4,FALSE),IF(LEFT(C69,3)="EST",VLOOKUP(VALUE(RIGHT(C69,3)),'EST-COMP'!B:J,4,FALSE),IF(LEFT(C69,3)="HID",VLOOKUP(VALUE(RIGHT(C69,3)),'HID-COMP'!B:J,4,FALSE),IF(LEFT(C69,3)="INC",VLOOKUP(VALUE(RIGHT(C69,3)),'INC-COMP'!B:J,4,FALSE),IF(LEFT(C69,3)="ELE",VLOOKUP(VALUE(RIGHT(C69,3)),#REF!,4,FALSE),IF(LEFT(C69,3)="CAB",VLOOKUP(VALUE(RIGHT(C69,3)),#REF!,4,FALSE),IF(LEFT(C69,3)="SEG",VLOOKUP(VALUE(RIGHT(C69,3)),'SEG-COMP'!B:J,4,FALSE),IF(LEFT(C69,3)="CLI",VLOOKUP(VALUE(RIGHT(C69,3)),'CLI-COMP'!B:J,4,FALSE),IF(LEFT(C69,4)="IMPL",VLOOKUP(VALUE(RIGHT(C69,3)),'IMPL-COMP'!B:J,4,FALSE),IF(LEFT(C69,4)="SPDA",VLOOKUP(VALUE(RIGHT(C69,3)),'SPDA-COMP'!B:J,4,FALSE),IF(LEFT(C69,4)="SDAI",VLOOKUP(VALUE(RIGHT(C69,3)),'ADM-COMP'!B:J,4,FALSE),IF(LEFT(C69,5)="IMPER",VLOOKUP(VALUE(RIGHT(C69,3)),'IMPER-COMP'!B:J,4,FALSE),""))))))))))))))))</f>
        <v>ELETRODUTO DE PVC RÍGIDO ROSCÁVEL, DIÂM. 1 1/4" (40MM), INCLUSIVE CONEXÕES</v>
      </c>
      <c r="E69" s="298" t="str">
        <f>IF(B69="IOPES",VLOOKUP(C69,'LABOR-SERVIÇOS'!A:H,6,FALSE),IF(B69="SINAPI",VLOOKUP(C69,'SINAPI-SERVIÇOS'!A:D,3,FALSE),IF(LEFT(C69,3)="ARQ",VLOOKUP(VALUE(RIGHT(C69,3)),'ARQ-COMP'!B:J,5,FALSE),IF(LEFT(C69,3)="SCI",VLOOKUP(VALUE(RIGHT(C69,3)),'GAS-COMP'!#REF!,5,FALSE),IF(LEFT(C69,3)="SCE",VLOOKUP(VALUE(RIGHT(C69,3)),'SCE-COMP'!B:J,5,FALSE),IF(LEFT(C69,3)="EST",VLOOKUP(VALUE(RIGHT(C69,3)),'EST-COMP'!B:J,5,FALSE),IF(LEFT(C69,3)="HID",VLOOKUP(VALUE(RIGHT(C69,3)),'HID-COMP'!B:J,5,FALSE),IF(LEFT(C69,3)="INC",VLOOKUP(VALUE(RIGHT(C69,3)),'INC-COMP'!B:J,5,FALSE),IF(LEFT(C69,3)="ELE",VLOOKUP(VALUE(RIGHT(C69,3)),#REF!,5,FALSE),IF(LEFT(C69,3)="CAB",VLOOKUP(VALUE(RIGHT(C69,3)),#REF!,5,FALSE),IF(LEFT(C69,3)="SEG",VLOOKUP(VALUE(RIGHT(C69,3)),'SEG-COMP'!B:J,5,FALSE),IF(LEFT(C69,3)="CLI",VLOOKUP(VALUE(RIGHT(C69,3)),'CLI-COMP'!B:J,5,FALSE),IF(LEFT(C69,4)="IMPL",VLOOKUP(VALUE(RIGHT(C69,3)),'IMPL-COMP'!B:J,5,FALSE),IF(LEFT(C69,4)="SPDA",VLOOKUP(VALUE(RIGHT(C69,3)),'SPDA-COMP'!B:J,5,FALSE),IF(LEFT(C69,4)="SDAI",VLOOKUP(VALUE(RIGHT(C69,3)),'ADM-COMP'!B:J,5,FALSE),IF(LEFT(C69,5)="IMPER",VLOOKUP(VALUE(RIGHT(C69,3)),'IMPER-COMP'!B:J,5,FALSE),""))))))))))))))))</f>
        <v>M</v>
      </c>
      <c r="F69" s="175">
        <f>ROUND(VLOOKUP(A69,'MEM-LEVANT'!A:I,9,FALSE),2)</f>
        <v>48.85</v>
      </c>
      <c r="G69" s="343">
        <f>IF(B69="IOPES",VLOOKUP(C69,'LABOR-SERVIÇOS'!A:H,7,FALSE),IF(B69="SINAPI",VLOOKUP(C69,'SINAPI-SERVIÇOS'!A:H,8,FALSE),IF(LEFT(C69,3)="ARQ",VLOOKUP(VALUE(RIGHT(C69,3)),'ARQ-COMP'!B:J,9,FALSE),IF(LEFT(C69,3)="SCI",VLOOKUP(VALUE(RIGHT(C69,3)),'GAS-COMP'!#REF!,9,FALSE),IF(LEFT(C69,3)="SCE",VLOOKUP(VALUE(RIGHT(C69,3)),'SCE-COMP'!B:J,9,FALSE),IF(LEFT(C69,3)="EST",VLOOKUP(VALUE(RIGHT(C69,3)),'EST-COMP'!B:J,9,FALSE),IF(LEFT(C69,3)="HID",VLOOKUP(VALUE(RIGHT(C69,3)),'HID-COMP'!B:J,9,FALSE),IF(LEFT(C69,3)="INC",VLOOKUP(VALUE(RIGHT(C69,3)),'INC-COMP'!B:J,9,FALSE),IF(LEFT(C69,3)="ELE",VLOOKUP(VALUE(RIGHT(C69,3)),#REF!,9,FALSE),IF(LEFT(C69,3)="CAB",VLOOKUP(VALUE(RIGHT(C69,3)),#REF!,9,FALSE),IF(LEFT(C69,3)="SEG",VLOOKUP(VALUE(RIGHT(C69,3)),'SEG-COMP'!B:J,9,FALSE),IF(LEFT(C69,3)="CLI",VLOOKUP(VALUE(RIGHT(C69,3)),'CLI-COMP'!B:J,9,FALSE),IF(LEFT(C69,4)="IMPL",VLOOKUP(VALUE(RIGHT(C69,3)),'IMPL-COMP'!B:J,9,FALSE),IF(LEFT(C69,4)="SPDA",VLOOKUP(VALUE(RIGHT(C69,3)),'SPDA-COMP'!B:J,9,FALSE),IF(LEFT(C69,4)="SDAI",VLOOKUP(VALUE(RIGHT(C69,3)),'ADM-COMP'!B:J,9,FALSE),IF(LEFT(C69,5)="IMPER",VLOOKUP(VALUE(RIGHT(C69,3)),'IMPER-COMP'!B:J,9,FALSE),""))))))))))))))))</f>
        <v>25.48</v>
      </c>
      <c r="H69" s="780">
        <f t="shared" si="18"/>
        <v>1244.7</v>
      </c>
      <c r="I69" s="644"/>
      <c r="J69" s="456"/>
      <c r="K69" s="609"/>
      <c r="L69" s="455"/>
      <c r="M69" s="455"/>
      <c r="N69" s="455"/>
      <c r="O69" s="455"/>
      <c r="P69" s="455"/>
      <c r="Q69" s="455"/>
      <c r="R69" s="455"/>
      <c r="S69" s="455"/>
    </row>
    <row r="70" spans="1:19" s="457" customFormat="1" ht="25.5">
      <c r="A70" s="783" t="s">
        <v>23211</v>
      </c>
      <c r="B70" s="296" t="s">
        <v>7531</v>
      </c>
      <c r="C70" s="295">
        <f>151420</f>
        <v>151420</v>
      </c>
      <c r="D70" s="587" t="str">
        <f>IF(B70="IOPES",VLOOKUP(C70,'LABOR-SERVIÇOS'!A:H,5,FALSE),IF(B70="SINAPI",VLOOKUP(C70,'SINAPI-SERVIÇOS'!A:D,2,FALSE),IF(LEFT(C70,3)="ARQ",VLOOKUP(VALUE(RIGHT(C70,3)),'ARQ-COMP'!B:J,4,FALSE),IF(LEFT(C70,3)="SCI",VLOOKUP(VALUE(RIGHT(C70,3)),'GAS-COMP'!#REF!,4,FALSE),IF(LEFT(C70,3)="SCE",VLOOKUP(VALUE(RIGHT(C70,3)),'SCE-COMP'!B:J,4,FALSE),IF(LEFT(C70,3)="EST",VLOOKUP(VALUE(RIGHT(C70,3)),'EST-COMP'!B:J,4,FALSE),IF(LEFT(C70,3)="HID",VLOOKUP(VALUE(RIGHT(C70,3)),'HID-COMP'!B:J,4,FALSE),IF(LEFT(C70,3)="INC",VLOOKUP(VALUE(RIGHT(C70,3)),'INC-COMP'!B:J,4,FALSE),IF(LEFT(C70,3)="ELE",VLOOKUP(VALUE(RIGHT(C70,3)),#REF!,4,FALSE),IF(LEFT(C70,3)="CAB",VLOOKUP(VALUE(RIGHT(C70,3)),#REF!,4,FALSE),IF(LEFT(C70,3)="SEG",VLOOKUP(VALUE(RIGHT(C70,3)),'SEG-COMP'!B:J,4,FALSE),IF(LEFT(C70,3)="CLI",VLOOKUP(VALUE(RIGHT(C70,3)),'CLI-COMP'!B:J,4,FALSE),IF(LEFT(C70,4)="IMPL",VLOOKUP(VALUE(RIGHT(C70,3)),'IMPL-COMP'!B:J,4,FALSE),IF(LEFT(C70,4)="SPDA",VLOOKUP(VALUE(RIGHT(C70,3)),'SPDA-COMP'!B:J,4,FALSE),IF(LEFT(C70,4)="SDAI",VLOOKUP(VALUE(RIGHT(C70,3)),'ADM-COMP'!B:J,4,FALSE),IF(LEFT(C70,5)="IMPER",VLOOKUP(VALUE(RIGHT(C70,3)),'IMPER-COMP'!B:J,4,FALSE),""))))))))))))))))</f>
        <v>FIO OU CABO DE COBRE TERMOPLÁSTICO, COM ISOLAMENTO PARA 1000V, SEÇÃO DE 10.0 MM2</v>
      </c>
      <c r="E70" s="298" t="str">
        <f>IF(B70="IOPES",VLOOKUP(C70,'LABOR-SERVIÇOS'!A:H,6,FALSE),IF(B70="SINAPI",VLOOKUP(C70,'SINAPI-SERVIÇOS'!A:D,3,FALSE),IF(LEFT(C70,3)="ARQ",VLOOKUP(VALUE(RIGHT(C70,3)),'ARQ-COMP'!B:J,5,FALSE),IF(LEFT(C70,3)="SCI",VLOOKUP(VALUE(RIGHT(C70,3)),'GAS-COMP'!#REF!,5,FALSE),IF(LEFT(C70,3)="SCE",VLOOKUP(VALUE(RIGHT(C70,3)),'SCE-COMP'!B:J,5,FALSE),IF(LEFT(C70,3)="EST",VLOOKUP(VALUE(RIGHT(C70,3)),'EST-COMP'!B:J,5,FALSE),IF(LEFT(C70,3)="HID",VLOOKUP(VALUE(RIGHT(C70,3)),'HID-COMP'!B:J,5,FALSE),IF(LEFT(C70,3)="INC",VLOOKUP(VALUE(RIGHT(C70,3)),'INC-COMP'!B:J,5,FALSE),IF(LEFT(C70,3)="ELE",VLOOKUP(VALUE(RIGHT(C70,3)),#REF!,5,FALSE),IF(LEFT(C70,3)="CAB",VLOOKUP(VALUE(RIGHT(C70,3)),#REF!,5,FALSE),IF(LEFT(C70,3)="SEG",VLOOKUP(VALUE(RIGHT(C70,3)),'SEG-COMP'!B:J,5,FALSE),IF(LEFT(C70,3)="CLI",VLOOKUP(VALUE(RIGHT(C70,3)),'CLI-COMP'!B:J,5,FALSE),IF(LEFT(C70,4)="IMPL",VLOOKUP(VALUE(RIGHT(C70,3)),'IMPL-COMP'!B:J,5,FALSE),IF(LEFT(C70,4)="SPDA",VLOOKUP(VALUE(RIGHT(C70,3)),'SPDA-COMP'!B:J,5,FALSE),IF(LEFT(C70,4)="SDAI",VLOOKUP(VALUE(RIGHT(C70,3)),'ADM-COMP'!B:J,5,FALSE),IF(LEFT(C70,5)="IMPER",VLOOKUP(VALUE(RIGHT(C70,3)),'IMPER-COMP'!B:J,5,FALSE),""))))))))))))))))</f>
        <v>M</v>
      </c>
      <c r="F70" s="175">
        <f>ROUND(VLOOKUP(A70,'MEM-LEVANT'!A:I,9,FALSE),2)</f>
        <v>146.55000000000001</v>
      </c>
      <c r="G70" s="343">
        <f>IF(B70="IOPES",VLOOKUP(C70,'LABOR-SERVIÇOS'!A:H,7,FALSE),IF(B70="SINAPI",VLOOKUP(C70,'SINAPI-SERVIÇOS'!A:H,8,FALSE),IF(LEFT(C70,3)="ARQ",VLOOKUP(VALUE(RIGHT(C70,3)),'ARQ-COMP'!B:J,9,FALSE),IF(LEFT(C70,3)="SCI",VLOOKUP(VALUE(RIGHT(C70,3)),'GAS-COMP'!#REF!,9,FALSE),IF(LEFT(C70,3)="SCE",VLOOKUP(VALUE(RIGHT(C70,3)),'SCE-COMP'!B:J,9,FALSE),IF(LEFT(C70,3)="EST",VLOOKUP(VALUE(RIGHT(C70,3)),'EST-COMP'!B:J,9,FALSE),IF(LEFT(C70,3)="HID",VLOOKUP(VALUE(RIGHT(C70,3)),'HID-COMP'!B:J,9,FALSE),IF(LEFT(C70,3)="INC",VLOOKUP(VALUE(RIGHT(C70,3)),'INC-COMP'!B:J,9,FALSE),IF(LEFT(C70,3)="ELE",VLOOKUP(VALUE(RIGHT(C70,3)),#REF!,9,FALSE),IF(LEFT(C70,3)="CAB",VLOOKUP(VALUE(RIGHT(C70,3)),#REF!,9,FALSE),IF(LEFT(C70,3)="SEG",VLOOKUP(VALUE(RIGHT(C70,3)),'SEG-COMP'!B:J,9,FALSE),IF(LEFT(C70,3)="CLI",VLOOKUP(VALUE(RIGHT(C70,3)),'CLI-COMP'!B:J,9,FALSE),IF(LEFT(C70,4)="IMPL",VLOOKUP(VALUE(RIGHT(C70,3)),'IMPL-COMP'!B:J,9,FALSE),IF(LEFT(C70,4)="SPDA",VLOOKUP(VALUE(RIGHT(C70,3)),'SPDA-COMP'!B:J,9,FALSE),IF(LEFT(C70,4)="SDAI",VLOOKUP(VALUE(RIGHT(C70,3)),'ADM-COMP'!B:J,9,FALSE),IF(LEFT(C70,5)="IMPER",VLOOKUP(VALUE(RIGHT(C70,3)),'IMPER-COMP'!B:J,9,FALSE),""))))))))))))))))</f>
        <v>11.56</v>
      </c>
      <c r="H70" s="780">
        <f t="shared" si="18"/>
        <v>1694.12</v>
      </c>
      <c r="I70" s="644"/>
      <c r="J70" s="456"/>
      <c r="K70" s="609"/>
      <c r="L70" s="455"/>
      <c r="M70" s="455"/>
      <c r="N70" s="455"/>
      <c r="O70" s="455"/>
      <c r="P70" s="455"/>
      <c r="Q70" s="455"/>
      <c r="R70" s="455"/>
      <c r="S70" s="455"/>
    </row>
    <row r="71" spans="1:19" s="457" customFormat="1" ht="38.25">
      <c r="A71" s="783" t="s">
        <v>23212</v>
      </c>
      <c r="B71" s="296" t="s">
        <v>7531</v>
      </c>
      <c r="C71" s="295">
        <f>151814</f>
        <v>151814</v>
      </c>
      <c r="D71" s="587" t="str">
        <f>IF(B71="IOPES",VLOOKUP(C71,'LABOR-SERVIÇOS'!A:H,5,FALSE),IF(B71="SINAPI",VLOOKUP(C71,'SINAPI-SERVIÇOS'!A:D,2,FALSE),IF(LEFT(C71,3)="ARQ",VLOOKUP(VALUE(RIGHT(C71,3)),'ARQ-COMP'!B:J,4,FALSE),IF(LEFT(C71,3)="SCI",VLOOKUP(VALUE(RIGHT(C71,3)),'GAS-COMP'!#REF!,4,FALSE),IF(LEFT(C71,3)="SCE",VLOOKUP(VALUE(RIGHT(C71,3)),'SCE-COMP'!B:J,4,FALSE),IF(LEFT(C71,3)="EST",VLOOKUP(VALUE(RIGHT(C71,3)),'EST-COMP'!B:J,4,FALSE),IF(LEFT(C71,3)="HID",VLOOKUP(VALUE(RIGHT(C71,3)),'HID-COMP'!B:J,4,FALSE),IF(LEFT(C71,3)="INC",VLOOKUP(VALUE(RIGHT(C71,3)),'INC-COMP'!B:J,4,FALSE),IF(LEFT(C71,3)="ELE",VLOOKUP(VALUE(RIGHT(C71,3)),#REF!,4,FALSE),IF(LEFT(C71,3)="CAB",VLOOKUP(VALUE(RIGHT(C71,3)),#REF!,4,FALSE),IF(LEFT(C71,3)="SEG",VLOOKUP(VALUE(RIGHT(C71,3)),'SEG-COMP'!B:J,4,FALSE),IF(LEFT(C71,3)="CLI",VLOOKUP(VALUE(RIGHT(C71,3)),'CLI-COMP'!B:J,4,FALSE),IF(LEFT(C71,4)="IMPL",VLOOKUP(VALUE(RIGHT(C71,3)),'IMPL-COMP'!B:J,4,FALSE),IF(LEFT(C71,4)="SPDA",VLOOKUP(VALUE(RIGHT(C71,3)),'SPDA-COMP'!B:J,4,FALSE),IF(LEFT(C71,4)="SDAI",VLOOKUP(VALUE(RIGHT(C71,3)),'ADM-COMP'!B:J,4,FALSE),IF(LEFT(C71,5)="IMPER",VLOOKUP(VALUE(RIGHT(C71,3)),'IMPER-COMP'!B:J,4,FALSE),""))))))))))))))))</f>
        <v>PONTO PADRÃO DE POSTE PARA ILUMINAÇÃO EXTERNA - CONSIDERANDO ELETRODUTO PVC RÍGIDO DE 3/4" INCLUSIVE CONEXÕES (7.7M) E FIO ISOLADO PVC DE 2.5MM2 (25.2.0M)</v>
      </c>
      <c r="E71" s="298" t="str">
        <f>IF(B71="IOPES",VLOOKUP(C71,'LABOR-SERVIÇOS'!A:H,6,FALSE),IF(B71="SINAPI",VLOOKUP(C71,'SINAPI-SERVIÇOS'!A:D,3,FALSE),IF(LEFT(C71,3)="ARQ",VLOOKUP(VALUE(RIGHT(C71,3)),'ARQ-COMP'!B:J,5,FALSE),IF(LEFT(C71,3)="SCI",VLOOKUP(VALUE(RIGHT(C71,3)),'GAS-COMP'!#REF!,5,FALSE),IF(LEFT(C71,3)="SCE",VLOOKUP(VALUE(RIGHT(C71,3)),'SCE-COMP'!B:J,5,FALSE),IF(LEFT(C71,3)="EST",VLOOKUP(VALUE(RIGHT(C71,3)),'EST-COMP'!B:J,5,FALSE),IF(LEFT(C71,3)="HID",VLOOKUP(VALUE(RIGHT(C71,3)),'HID-COMP'!B:J,5,FALSE),IF(LEFT(C71,3)="INC",VLOOKUP(VALUE(RIGHT(C71,3)),'INC-COMP'!B:J,5,FALSE),IF(LEFT(C71,3)="ELE",VLOOKUP(VALUE(RIGHT(C71,3)),#REF!,5,FALSE),IF(LEFT(C71,3)="CAB",VLOOKUP(VALUE(RIGHT(C71,3)),#REF!,5,FALSE),IF(LEFT(C71,3)="SEG",VLOOKUP(VALUE(RIGHT(C71,3)),'SEG-COMP'!B:J,5,FALSE),IF(LEFT(C71,3)="CLI",VLOOKUP(VALUE(RIGHT(C71,3)),'CLI-COMP'!B:J,5,FALSE),IF(LEFT(C71,4)="IMPL",VLOOKUP(VALUE(RIGHT(C71,3)),'IMPL-COMP'!B:J,5,FALSE),IF(LEFT(C71,4)="SPDA",VLOOKUP(VALUE(RIGHT(C71,3)),'SPDA-COMP'!B:J,5,FALSE),IF(LEFT(C71,4)="SDAI",VLOOKUP(VALUE(RIGHT(C71,3)),'ADM-COMP'!B:J,5,FALSE),IF(LEFT(C71,5)="IMPER",VLOOKUP(VALUE(RIGHT(C71,3)),'IMPER-COMP'!B:J,5,FALSE),""))))))))))))))))</f>
        <v>UND</v>
      </c>
      <c r="F71" s="175">
        <f>ROUND(VLOOKUP(A71,'MEM-LEVANT'!A:I,9,FALSE),2)</f>
        <v>2</v>
      </c>
      <c r="G71" s="343">
        <f>IF(B71="IOPES",VLOOKUP(C71,'LABOR-SERVIÇOS'!A:H,7,FALSE),IF(B71="SINAPI",VLOOKUP(C71,'SINAPI-SERVIÇOS'!A:H,8,FALSE),IF(LEFT(C71,3)="ARQ",VLOOKUP(VALUE(RIGHT(C71,3)),'ARQ-COMP'!B:J,9,FALSE),IF(LEFT(C71,3)="SCI",VLOOKUP(VALUE(RIGHT(C71,3)),'GAS-COMP'!#REF!,9,FALSE),IF(LEFT(C71,3)="SCE",VLOOKUP(VALUE(RIGHT(C71,3)),'SCE-COMP'!B:J,9,FALSE),IF(LEFT(C71,3)="EST",VLOOKUP(VALUE(RIGHT(C71,3)),'EST-COMP'!B:J,9,FALSE),IF(LEFT(C71,3)="HID",VLOOKUP(VALUE(RIGHT(C71,3)),'HID-COMP'!B:J,9,FALSE),IF(LEFT(C71,3)="INC",VLOOKUP(VALUE(RIGHT(C71,3)),'INC-COMP'!B:J,9,FALSE),IF(LEFT(C71,3)="ELE",VLOOKUP(VALUE(RIGHT(C71,3)),#REF!,9,FALSE),IF(LEFT(C71,3)="CAB",VLOOKUP(VALUE(RIGHT(C71,3)),#REF!,9,FALSE),IF(LEFT(C71,3)="SEG",VLOOKUP(VALUE(RIGHT(C71,3)),'SEG-COMP'!B:J,9,FALSE),IF(LEFT(C71,3)="CLI",VLOOKUP(VALUE(RIGHT(C71,3)),'CLI-COMP'!B:J,9,FALSE),IF(LEFT(C71,4)="IMPL",VLOOKUP(VALUE(RIGHT(C71,3)),'IMPL-COMP'!B:J,9,FALSE),IF(LEFT(C71,4)="SPDA",VLOOKUP(VALUE(RIGHT(C71,3)),'SPDA-COMP'!B:J,9,FALSE),IF(LEFT(C71,4)="SDAI",VLOOKUP(VALUE(RIGHT(C71,3)),'ADM-COMP'!B:J,9,FALSE),IF(LEFT(C71,5)="IMPER",VLOOKUP(VALUE(RIGHT(C71,3)),'IMPER-COMP'!B:J,9,FALSE),""))))))))))))))))</f>
        <v>253.99</v>
      </c>
      <c r="H71" s="780">
        <f t="shared" si="18"/>
        <v>507.98</v>
      </c>
      <c r="I71" s="644"/>
      <c r="J71" s="456"/>
      <c r="K71" s="609"/>
      <c r="L71" s="455"/>
      <c r="M71" s="455"/>
      <c r="N71" s="455"/>
      <c r="O71" s="455"/>
      <c r="P71" s="455"/>
      <c r="Q71" s="455"/>
      <c r="R71" s="455"/>
      <c r="S71" s="455"/>
    </row>
    <row r="72" spans="1:19" s="457" customFormat="1" ht="25.5">
      <c r="A72" s="783" t="s">
        <v>23216</v>
      </c>
      <c r="B72" s="296" t="s">
        <v>28</v>
      </c>
      <c r="C72" s="295" t="str">
        <f>'SINAPI-SERVIÇOS'!A2881</f>
        <v>97610</v>
      </c>
      <c r="D72" s="587" t="str">
        <f>IF(B72="IOPES",VLOOKUP(C72,'LABOR-SERVIÇOS'!A:H,5,FALSE),IF(B72="SINAPI",VLOOKUP(C72,'SINAPI-SERVIÇOS'!A:D,2,FALSE),IF(LEFT(C72,3)="ARQ",VLOOKUP(VALUE(RIGHT(C72,3)),'ARQ-COMP'!B:J,4,FALSE),IF(LEFT(C72,3)="SCI",VLOOKUP(VALUE(RIGHT(C72,3)),'GAS-COMP'!#REF!,4,FALSE),IF(LEFT(C72,3)="SCE",VLOOKUP(VALUE(RIGHT(C72,3)),'SCE-COMP'!B:J,4,FALSE),IF(LEFT(C72,3)="EST",VLOOKUP(VALUE(RIGHT(C72,3)),'EST-COMP'!B:J,4,FALSE),IF(LEFT(C72,3)="HID",VLOOKUP(VALUE(RIGHT(C72,3)),'HID-COMP'!B:J,4,FALSE),IF(LEFT(C72,3)="INC",VLOOKUP(VALUE(RIGHT(C72,3)),'INC-COMP'!B:J,4,FALSE),IF(LEFT(C72,3)="ELE",VLOOKUP(VALUE(RIGHT(C72,3)),#REF!,4,FALSE),IF(LEFT(C72,3)="CAB",VLOOKUP(VALUE(RIGHT(C72,3)),#REF!,4,FALSE),IF(LEFT(C72,3)="SEG",VLOOKUP(VALUE(RIGHT(C72,3)),'SEG-COMP'!B:J,4,FALSE),IF(LEFT(C72,3)="CLI",VLOOKUP(VALUE(RIGHT(C72,3)),'CLI-COMP'!B:J,4,FALSE),IF(LEFT(C72,4)="IMPL",VLOOKUP(VALUE(RIGHT(C72,3)),'IMPL-COMP'!B:J,4,FALSE),IF(LEFT(C72,4)="SPDA",VLOOKUP(VALUE(RIGHT(C72,3)),'SPDA-COMP'!B:J,4,FALSE),IF(LEFT(C72,4)="SDAI",VLOOKUP(VALUE(RIGHT(C72,3)),'ADM-COMP'!B:J,4,FALSE),IF(LEFT(C72,5)="IMPER",VLOOKUP(VALUE(RIGHT(C72,3)),'IMPER-COMP'!B:J,4,FALSE),""))))))))))))))))</f>
        <v>LÂMPADA COMPACTA DE LED 10 W, BASE E27 - FORNECIMENTO E INSTALAÇÃO. AF_11/2017</v>
      </c>
      <c r="E72" s="298" t="str">
        <f>IF(B72="IOPES",VLOOKUP(C72,'LABOR-SERVIÇOS'!A:H,6,FALSE),IF(B72="SINAPI",VLOOKUP(C72,'SINAPI-SERVIÇOS'!A:D,3,FALSE),IF(LEFT(C72,3)="ARQ",VLOOKUP(VALUE(RIGHT(C72,3)),'ARQ-COMP'!B:J,5,FALSE),IF(LEFT(C72,3)="SCI",VLOOKUP(VALUE(RIGHT(C72,3)),'GAS-COMP'!#REF!,5,FALSE),IF(LEFT(C72,3)="SCE",VLOOKUP(VALUE(RIGHT(C72,3)),'SCE-COMP'!B:J,5,FALSE),IF(LEFT(C72,3)="EST",VLOOKUP(VALUE(RIGHT(C72,3)),'EST-COMP'!B:J,5,FALSE),IF(LEFT(C72,3)="HID",VLOOKUP(VALUE(RIGHT(C72,3)),'HID-COMP'!B:J,5,FALSE),IF(LEFT(C72,3)="INC",VLOOKUP(VALUE(RIGHT(C72,3)),'INC-COMP'!B:J,5,FALSE),IF(LEFT(C72,3)="ELE",VLOOKUP(VALUE(RIGHT(C72,3)),#REF!,5,FALSE),IF(LEFT(C72,3)="CAB",VLOOKUP(VALUE(RIGHT(C72,3)),#REF!,5,FALSE),IF(LEFT(C72,3)="SEG",VLOOKUP(VALUE(RIGHT(C72,3)),'SEG-COMP'!B:J,5,FALSE),IF(LEFT(C72,3)="CLI",VLOOKUP(VALUE(RIGHT(C72,3)),'CLI-COMP'!B:J,5,FALSE),IF(LEFT(C72,4)="IMPL",VLOOKUP(VALUE(RIGHT(C72,3)),'IMPL-COMP'!B:J,5,FALSE),IF(LEFT(C72,4)="SPDA",VLOOKUP(VALUE(RIGHT(C72,3)),'SPDA-COMP'!B:J,5,FALSE),IF(LEFT(C72,4)="SDAI",VLOOKUP(VALUE(RIGHT(C72,3)),'ADM-COMP'!B:J,5,FALSE),IF(LEFT(C72,5)="IMPER",VLOOKUP(VALUE(RIGHT(C72,3)),'IMPER-COMP'!B:J,5,FALSE),""))))))))))))))))</f>
        <v>UN</v>
      </c>
      <c r="F72" s="175">
        <f>ROUND(VLOOKUP(A72,'MEM-LEVANT'!A:I,9,FALSE),2)</f>
        <v>8</v>
      </c>
      <c r="G72" s="343">
        <f>IF(B72="IOPES",VLOOKUP(C72,'LABOR-SERVIÇOS'!A:H,7,FALSE),IF(B72="SINAPI",VLOOKUP(C72,'SINAPI-SERVIÇOS'!A:H,8,FALSE),IF(LEFT(C72,3)="ARQ",VLOOKUP(VALUE(RIGHT(C72,3)),'ARQ-COMP'!B:J,9,FALSE),IF(LEFT(C72,3)="SCI",VLOOKUP(VALUE(RIGHT(C72,3)),'GAS-COMP'!#REF!,9,FALSE),IF(LEFT(C72,3)="SCE",VLOOKUP(VALUE(RIGHT(C72,3)),'SCE-COMP'!B:J,9,FALSE),IF(LEFT(C72,3)="EST",VLOOKUP(VALUE(RIGHT(C72,3)),'EST-COMP'!B:J,9,FALSE),IF(LEFT(C72,3)="HID",VLOOKUP(VALUE(RIGHT(C72,3)),'HID-COMP'!B:J,9,FALSE),IF(LEFT(C72,3)="INC",VLOOKUP(VALUE(RIGHT(C72,3)),'INC-COMP'!B:J,9,FALSE),IF(LEFT(C72,3)="ELE",VLOOKUP(VALUE(RIGHT(C72,3)),#REF!,9,FALSE),IF(LEFT(C72,3)="CAB",VLOOKUP(VALUE(RIGHT(C72,3)),#REF!,9,FALSE),IF(LEFT(C72,3)="SEG",VLOOKUP(VALUE(RIGHT(C72,3)),'SEG-COMP'!B:J,9,FALSE),IF(LEFT(C72,3)="CLI",VLOOKUP(VALUE(RIGHT(C72,3)),'CLI-COMP'!B:J,9,FALSE),IF(LEFT(C72,4)="IMPL",VLOOKUP(VALUE(RIGHT(C72,3)),'IMPL-COMP'!B:J,9,FALSE),IF(LEFT(C72,4)="SPDA",VLOOKUP(VALUE(RIGHT(C72,3)),'SPDA-COMP'!B:J,9,FALSE),IF(LEFT(C72,4)="SDAI",VLOOKUP(VALUE(RIGHT(C72,3)),'ADM-COMP'!B:J,9,FALSE),IF(LEFT(C72,5)="IMPER",VLOOKUP(VALUE(RIGHT(C72,3)),'IMPER-COMP'!B:J,9,FALSE),""))))))))))))))))</f>
        <v>44.89</v>
      </c>
      <c r="H72" s="780">
        <f t="shared" si="18"/>
        <v>359.12</v>
      </c>
      <c r="I72" s="644"/>
      <c r="J72" s="456"/>
      <c r="K72" s="609"/>
      <c r="L72" s="455"/>
      <c r="M72" s="455"/>
      <c r="N72" s="455"/>
      <c r="O72" s="455"/>
      <c r="P72" s="455"/>
      <c r="Q72" s="455"/>
      <c r="R72" s="455"/>
      <c r="S72" s="455"/>
    </row>
    <row r="73" spans="1:19" s="457" customFormat="1" ht="38.25">
      <c r="A73" s="783" t="s">
        <v>30922</v>
      </c>
      <c r="B73" s="296" t="s">
        <v>28</v>
      </c>
      <c r="C73" s="295" t="str">
        <f>'SINAPI-SERVIÇOS'!A2948</f>
        <v>100623</v>
      </c>
      <c r="D73" s="587" t="str">
        <f>IF(B73="IOPES",VLOOKUP(C73,'LABOR-SERVIÇOS'!A:H,5,FALSE),IF(B73="SINAPI",VLOOKUP(C73,'SINAPI-SERVIÇOS'!A:D,2,FALSE),IF(LEFT(C73,3)="ARQ",VLOOKUP(VALUE(RIGHT(C73,3)),'ARQ-COMP'!B:J,4,FALSE),IF(LEFT(C73,3)="SCI",VLOOKUP(VALUE(RIGHT(C73,3)),'GAS-COMP'!#REF!,4,FALSE),IF(LEFT(C73,3)="SCE",VLOOKUP(VALUE(RIGHT(C73,3)),'SCE-COMP'!B:J,4,FALSE),IF(LEFT(C73,3)="EST",VLOOKUP(VALUE(RIGHT(C73,3)),'EST-COMP'!B:J,4,FALSE),IF(LEFT(C73,3)="HID",VLOOKUP(VALUE(RIGHT(C73,3)),'HID-COMP'!B:J,4,FALSE),IF(LEFT(C73,3)="INC",VLOOKUP(VALUE(RIGHT(C73,3)),'INC-COMP'!B:J,4,FALSE),IF(LEFT(C73,3)="ELE",VLOOKUP(VALUE(RIGHT(C73,3)),#REF!,4,FALSE),IF(LEFT(C73,3)="CAB",VLOOKUP(VALUE(RIGHT(C73,3)),#REF!,4,FALSE),IF(LEFT(C73,3)="SEG",VLOOKUP(VALUE(RIGHT(C73,3)),'SEG-COMP'!B:J,4,FALSE),IF(LEFT(C73,3)="CLI",VLOOKUP(VALUE(RIGHT(C73,3)),'CLI-COMP'!B:J,4,FALSE),IF(LEFT(C73,4)="IMPL",VLOOKUP(VALUE(RIGHT(C73,3)),'IMPL-COMP'!B:J,4,FALSE),IF(LEFT(C73,4)="SPDA",VLOOKUP(VALUE(RIGHT(C73,3)),'SPDA-COMP'!B:J,4,FALSE),IF(LEFT(C73,4)="SDAI",VLOOKUP(VALUE(RIGHT(C73,3)),'ADM-COMP'!B:J,4,FALSE),IF(LEFT(C73,5)="IMPER",VLOOKUP(VALUE(RIGHT(C73,3)),'IMPER-COMP'!B:J,4,FALSE),""))))))))))))))))</f>
        <v>POSTE DE AÇO CONICO CONTÍNUO CURVO DUPLO, ENGASTADO, H=9M, INCLUSIVE LUMINÁRIAS, SEM LÂMPADAS - FORNECIMENTO E INSTALACAO. AF_11/2019</v>
      </c>
      <c r="E73" s="298" t="str">
        <f>IF(B73="IOPES",VLOOKUP(C73,'LABOR-SERVIÇOS'!A:H,6,FALSE),IF(B73="SINAPI",VLOOKUP(C73,'SINAPI-SERVIÇOS'!A:D,3,FALSE),IF(LEFT(C73,3)="ARQ",VLOOKUP(VALUE(RIGHT(C73,3)),'ARQ-COMP'!B:J,5,FALSE),IF(LEFT(C73,3)="SCI",VLOOKUP(VALUE(RIGHT(C73,3)),'GAS-COMP'!#REF!,5,FALSE),IF(LEFT(C73,3)="SCE",VLOOKUP(VALUE(RIGHT(C73,3)),'SCE-COMP'!B:J,5,FALSE),IF(LEFT(C73,3)="EST",VLOOKUP(VALUE(RIGHT(C73,3)),'EST-COMP'!B:J,5,FALSE),IF(LEFT(C73,3)="HID",VLOOKUP(VALUE(RIGHT(C73,3)),'HID-COMP'!B:J,5,FALSE),IF(LEFT(C73,3)="INC",VLOOKUP(VALUE(RIGHT(C73,3)),'INC-COMP'!B:J,5,FALSE),IF(LEFT(C73,3)="ELE",VLOOKUP(VALUE(RIGHT(C73,3)),#REF!,5,FALSE),IF(LEFT(C73,3)="CAB",VLOOKUP(VALUE(RIGHT(C73,3)),#REF!,5,FALSE),IF(LEFT(C73,3)="SEG",VLOOKUP(VALUE(RIGHT(C73,3)),'SEG-COMP'!B:J,5,FALSE),IF(LEFT(C73,3)="CLI",VLOOKUP(VALUE(RIGHT(C73,3)),'CLI-COMP'!B:J,5,FALSE),IF(LEFT(C73,4)="IMPL",VLOOKUP(VALUE(RIGHT(C73,3)),'IMPL-COMP'!B:J,5,FALSE),IF(LEFT(C73,4)="SPDA",VLOOKUP(VALUE(RIGHT(C73,3)),'SPDA-COMP'!B:J,5,FALSE),IF(LEFT(C73,4)="SDAI",VLOOKUP(VALUE(RIGHT(C73,3)),'ADM-COMP'!B:J,5,FALSE),IF(LEFT(C73,5)="IMPER",VLOOKUP(VALUE(RIGHT(C73,3)),'IMPER-COMP'!B:J,5,FALSE),""))))))))))))))))</f>
        <v>UN</v>
      </c>
      <c r="F73" s="175">
        <f>ROUND(VLOOKUP(A73,'MEM-LEVANT'!A:I,9,FALSE),2)</f>
        <v>4</v>
      </c>
      <c r="G73" s="343">
        <f>IF(B73="IOPES",VLOOKUP(C73,'LABOR-SERVIÇOS'!A:H,7,FALSE),IF(B73="SINAPI",VLOOKUP(C73,'SINAPI-SERVIÇOS'!A:H,8,FALSE),IF(LEFT(C73,3)="ARQ",VLOOKUP(VALUE(RIGHT(C73,3)),'ARQ-COMP'!B:J,9,FALSE),IF(LEFT(C73,3)="SCI",VLOOKUP(VALUE(RIGHT(C73,3)),'GAS-COMP'!#REF!,9,FALSE),IF(LEFT(C73,3)="SCE",VLOOKUP(VALUE(RIGHT(C73,3)),'SCE-COMP'!B:J,9,FALSE),IF(LEFT(C73,3)="EST",VLOOKUP(VALUE(RIGHT(C73,3)),'EST-COMP'!B:J,9,FALSE),IF(LEFT(C73,3)="HID",VLOOKUP(VALUE(RIGHT(C73,3)),'HID-COMP'!B:J,9,FALSE),IF(LEFT(C73,3)="INC",VLOOKUP(VALUE(RIGHT(C73,3)),'INC-COMP'!B:J,9,FALSE),IF(LEFT(C73,3)="ELE",VLOOKUP(VALUE(RIGHT(C73,3)),#REF!,9,FALSE),IF(LEFT(C73,3)="CAB",VLOOKUP(VALUE(RIGHT(C73,3)),#REF!,9,FALSE),IF(LEFT(C73,3)="SEG",VLOOKUP(VALUE(RIGHT(C73,3)),'SEG-COMP'!B:J,9,FALSE),IF(LEFT(C73,3)="CLI",VLOOKUP(VALUE(RIGHT(C73,3)),'CLI-COMP'!B:J,9,FALSE),IF(LEFT(C73,4)="IMPL",VLOOKUP(VALUE(RIGHT(C73,3)),'IMPL-COMP'!B:J,9,FALSE),IF(LEFT(C73,4)="SPDA",VLOOKUP(VALUE(RIGHT(C73,3)),'SPDA-COMP'!B:J,9,FALSE),IF(LEFT(C73,4)="SDAI",VLOOKUP(VALUE(RIGHT(C73,3)),'ADM-COMP'!B:J,9,FALSE),IF(LEFT(C73,5)="IMPER",VLOOKUP(VALUE(RIGHT(C73,3)),'IMPER-COMP'!B:J,9,FALSE),""))))))))))))))))</f>
        <v>1799.76</v>
      </c>
      <c r="H73" s="780">
        <f t="shared" si="18"/>
        <v>7199.04</v>
      </c>
      <c r="I73" s="644"/>
      <c r="J73" s="456"/>
      <c r="K73" s="609"/>
      <c r="L73" s="455"/>
      <c r="M73" s="455"/>
      <c r="N73" s="455"/>
      <c r="O73" s="455"/>
      <c r="P73" s="455"/>
      <c r="Q73" s="455"/>
      <c r="R73" s="455"/>
      <c r="S73" s="455"/>
    </row>
    <row r="74" spans="1:19" s="439" customFormat="1">
      <c r="A74" s="774"/>
      <c r="B74" s="432"/>
      <c r="C74" s="433"/>
      <c r="D74" s="434" t="s">
        <v>13894</v>
      </c>
      <c r="E74" s="435"/>
      <c r="F74" s="436"/>
      <c r="G74" s="437"/>
      <c r="H74" s="775">
        <f>SUM(H65:H73)</f>
        <v>15232.89</v>
      </c>
      <c r="I74" s="643"/>
      <c r="J74" s="414"/>
      <c r="K74" s="438"/>
      <c r="L74" s="438"/>
      <c r="M74" s="438"/>
      <c r="N74" s="438"/>
      <c r="O74" s="438"/>
      <c r="P74" s="438"/>
      <c r="Q74" s="438"/>
      <c r="R74" s="438"/>
      <c r="S74" s="438"/>
    </row>
    <row r="75" spans="1:19">
      <c r="A75" s="784"/>
      <c r="B75" s="179"/>
      <c r="C75" s="178"/>
      <c r="D75" s="177"/>
      <c r="E75" s="178"/>
      <c r="F75" s="289"/>
      <c r="G75" s="342"/>
      <c r="H75" s="776"/>
      <c r="I75" s="886"/>
      <c r="J75" s="414"/>
      <c r="K75" s="32"/>
      <c r="L75" s="32"/>
      <c r="M75" s="32"/>
      <c r="N75" s="32"/>
      <c r="O75" s="32"/>
      <c r="P75" s="32"/>
      <c r="Q75" s="32"/>
      <c r="R75" s="32"/>
      <c r="S75" s="32"/>
    </row>
    <row r="76" spans="1:19" s="321" customFormat="1">
      <c r="A76" s="768" t="s">
        <v>30911</v>
      </c>
      <c r="B76" s="315"/>
      <c r="C76" s="316"/>
      <c r="D76" s="317" t="s">
        <v>13895</v>
      </c>
      <c r="E76" s="318"/>
      <c r="F76" s="319"/>
      <c r="G76" s="341"/>
      <c r="H76" s="769"/>
      <c r="I76" s="642"/>
      <c r="J76" s="414"/>
      <c r="K76" s="320"/>
      <c r="L76" s="320"/>
      <c r="M76" s="320"/>
      <c r="N76" s="320"/>
      <c r="O76" s="320"/>
      <c r="P76" s="320"/>
      <c r="Q76" s="320"/>
      <c r="R76" s="320"/>
      <c r="S76" s="320"/>
    </row>
    <row r="77" spans="1:19" s="412" customFormat="1">
      <c r="A77" s="785" t="s">
        <v>30912</v>
      </c>
      <c r="B77" s="405"/>
      <c r="C77" s="406"/>
      <c r="D77" s="407" t="s">
        <v>13896</v>
      </c>
      <c r="E77" s="408"/>
      <c r="F77" s="409"/>
      <c r="G77" s="410"/>
      <c r="H77" s="786"/>
      <c r="I77" s="645"/>
      <c r="J77" s="414"/>
      <c r="K77" s="411"/>
      <c r="L77" s="411"/>
      <c r="M77" s="411" t="s">
        <v>15005</v>
      </c>
      <c r="N77" s="411"/>
      <c r="O77" s="411"/>
      <c r="P77" s="411"/>
      <c r="Q77" s="411"/>
      <c r="R77" s="411"/>
      <c r="S77" s="411"/>
    </row>
    <row r="78" spans="1:19">
      <c r="A78" s="787" t="s">
        <v>7473</v>
      </c>
      <c r="B78" s="295" t="s">
        <v>30</v>
      </c>
      <c r="C78" s="296" t="s">
        <v>7533</v>
      </c>
      <c r="D78" s="297" t="s">
        <v>13897</v>
      </c>
      <c r="E78" s="298" t="s">
        <v>74</v>
      </c>
      <c r="F78" s="175">
        <f>ROUND(VLOOKUP(A78,'MEM-LEVANT'!A:I,9,FALSE),2)</f>
        <v>1</v>
      </c>
      <c r="G78" s="343">
        <f>IF(B78="IOPES",VLOOKUP(C78,'LABOR-SERVIÇOS'!A:H,7,FALSE),IF(B78="SINAPI",VLOOKUP(C78,'SINAPI-SERVIÇOS'!A:H,8,FALSE),IF(LEFT(C78,3)="ARQ",VLOOKUP(VALUE(RIGHT(C78,3)),'ARQ-COMP'!B:J,9,FALSE),IF(LEFT(C78,3)="SCI",VLOOKUP(VALUE(RIGHT(C78,3)),'GAS-COMP'!#REF!,9,FALSE),IF(LEFT(C78,3)="SCE",VLOOKUP(VALUE(RIGHT(C78,3)),'SCE-COMP'!B:J,9,FALSE),IF(LEFT(C78,3)="EST",VLOOKUP(VALUE(RIGHT(C78,3)),'EST-COMP'!B:J,9,FALSE),IF(LEFT(C78,3)="HID",VLOOKUP(VALUE(RIGHT(C78,3)),'HID-COMP'!B:J,9,FALSE),IF(LEFT(C78,3)="INC",VLOOKUP(VALUE(RIGHT(C78,3)),'INC-COMP'!B:J,9,FALSE),IF(LEFT(C78,3)="ELE",VLOOKUP(VALUE(RIGHT(C78,3)),#REF!,9,FALSE),IF(LEFT(C78,3)="PAI",VLOOKUP(VALUE(RIGHT(C78,3)),#REF!,9,FALSE),IF(LEFT(C78,3)="SEG",VLOOKUP(VALUE(RIGHT(C78,3)),'SEG-COMP'!B:J,9,FALSE),IF(LEFT(C78,3)="CLI",VLOOKUP(VALUE(RIGHT(C78,3)),'CLI-COMP'!B:J,9,FALSE),IF(LEFT(C78,4)="IMPL",VLOOKUP(VALUE(RIGHT(C78,3)),'IMPL-COMP'!B:J,9,FALSE),IF(LEFT(C78,4)="SPDA",VLOOKUP(VALUE(RIGHT(C78,3)),'SPDA-COMP'!B:J,9,FALSE),IF(LEFT(C78,3)="ADM",VLOOKUP(VALUE(RIGHT(C78,3)),'ADM-COMP'!B:J,9,FALSE),IF(LEFT(C78,5)="IMPER",VLOOKUP(VALUE(RIGHT(C78,3)),'IMPER-COMP'!B:J,9,FALSE),""))))))))))))))))</f>
        <v>51686.9</v>
      </c>
      <c r="H78" s="788">
        <f>ROUND(F78*G78,2)</f>
        <v>51686.9</v>
      </c>
      <c r="I78" s="30"/>
      <c r="J78" s="414"/>
    </row>
    <row r="79" spans="1:19" s="439" customFormat="1">
      <c r="A79" s="774"/>
      <c r="B79" s="432"/>
      <c r="C79" s="433"/>
      <c r="D79" s="434" t="s">
        <v>30925</v>
      </c>
      <c r="E79" s="435"/>
      <c r="F79" s="436"/>
      <c r="G79" s="437"/>
      <c r="H79" s="775">
        <f>SUM(H78)</f>
        <v>51686.9</v>
      </c>
      <c r="I79" s="643"/>
      <c r="J79" s="414"/>
      <c r="K79" s="438"/>
      <c r="L79" s="438"/>
      <c r="M79" s="438"/>
      <c r="N79" s="438"/>
      <c r="O79" s="438"/>
      <c r="P79" s="438"/>
      <c r="Q79" s="438"/>
      <c r="R79" s="438"/>
      <c r="S79" s="438"/>
    </row>
    <row r="80" spans="1:19" s="33" customFormat="1">
      <c r="A80" s="772"/>
      <c r="B80" s="180"/>
      <c r="C80" s="181"/>
      <c r="D80" s="176"/>
      <c r="E80" s="172"/>
      <c r="F80" s="289"/>
      <c r="G80" s="342"/>
      <c r="H80" s="776"/>
      <c r="I80" s="646"/>
      <c r="J80" s="414"/>
    </row>
    <row r="81" spans="1:10" s="33" customFormat="1" ht="20.100000000000001" customHeight="1">
      <c r="A81" s="942" t="s">
        <v>7530</v>
      </c>
      <c r="B81" s="943"/>
      <c r="C81" s="943"/>
      <c r="D81" s="943"/>
      <c r="E81" s="943"/>
      <c r="F81" s="943"/>
      <c r="G81" s="943"/>
      <c r="H81" s="789">
        <f>SUM(H8:H79)/2</f>
        <v>209720.54999999996</v>
      </c>
      <c r="I81" s="646"/>
      <c r="J81" s="626"/>
    </row>
    <row r="82" spans="1:10" s="33" customFormat="1" ht="20.100000000000001" customHeight="1">
      <c r="A82" s="790"/>
      <c r="B82" s="183"/>
      <c r="C82" s="183"/>
      <c r="D82" s="183"/>
      <c r="E82" s="183"/>
      <c r="F82" s="183"/>
      <c r="G82" s="345"/>
      <c r="H82" s="791"/>
      <c r="I82" s="646"/>
      <c r="J82" s="627"/>
    </row>
    <row r="83" spans="1:10" s="33" customFormat="1">
      <c r="A83" s="926" t="s">
        <v>7458</v>
      </c>
      <c r="B83" s="927"/>
      <c r="C83" s="927"/>
      <c r="D83" s="927"/>
      <c r="E83" s="927"/>
      <c r="F83" s="927"/>
      <c r="G83" s="927"/>
      <c r="H83" s="928"/>
      <c r="I83" s="646"/>
    </row>
    <row r="84" spans="1:10" s="33" customFormat="1" ht="15.75">
      <c r="A84" s="929" t="s">
        <v>14067</v>
      </c>
      <c r="B84" s="930"/>
      <c r="C84" s="930"/>
      <c r="D84" s="930"/>
      <c r="E84" s="930"/>
      <c r="F84" s="930"/>
      <c r="G84" s="930"/>
      <c r="H84" s="931"/>
      <c r="I84" s="646"/>
    </row>
    <row r="85" spans="1:10" s="33" customFormat="1" ht="16.5" thickBot="1">
      <c r="A85" s="932" t="s">
        <v>23336</v>
      </c>
      <c r="B85" s="933"/>
      <c r="C85" s="933"/>
      <c r="D85" s="933"/>
      <c r="E85" s="933"/>
      <c r="F85" s="933"/>
      <c r="G85" s="933"/>
      <c r="H85" s="934"/>
      <c r="I85" s="646"/>
    </row>
    <row r="86" spans="1:10" s="33" customFormat="1" ht="15.75">
      <c r="A86" s="935"/>
      <c r="B86" s="935"/>
      <c r="C86" s="935"/>
      <c r="D86" s="935"/>
      <c r="E86" s="935"/>
      <c r="F86" s="935"/>
      <c r="G86" s="935"/>
      <c r="H86" s="935"/>
      <c r="I86" s="646"/>
    </row>
    <row r="87" spans="1:10" s="33" customFormat="1" ht="20.100000000000001" customHeight="1">
      <c r="A87" s="184"/>
      <c r="B87" s="184"/>
      <c r="C87" s="184"/>
      <c r="D87" s="184"/>
      <c r="E87" s="184"/>
      <c r="F87" s="184"/>
      <c r="G87" s="347"/>
      <c r="H87" s="347"/>
    </row>
    <row r="88" spans="1:10" s="33" customFormat="1" ht="20.100000000000001" customHeight="1">
      <c r="A88" s="182"/>
      <c r="B88" s="182"/>
      <c r="C88" s="182"/>
      <c r="D88" s="182"/>
      <c r="E88" s="182"/>
      <c r="F88" s="182"/>
      <c r="G88" s="348"/>
      <c r="H88" s="349"/>
    </row>
    <row r="89" spans="1:10">
      <c r="J89" s="664">
        <f>H81*0.04</f>
        <v>8388.8219999999983</v>
      </c>
    </row>
    <row r="90" spans="1:10">
      <c r="H90" s="413">
        <f>SUM(H8:H79)/2</f>
        <v>209720.54999999996</v>
      </c>
    </row>
  </sheetData>
  <mergeCells count="10">
    <mergeCell ref="A83:H83"/>
    <mergeCell ref="A84:H84"/>
    <mergeCell ref="A85:H85"/>
    <mergeCell ref="A86:H86"/>
    <mergeCell ref="A1:H1"/>
    <mergeCell ref="A4:H4"/>
    <mergeCell ref="A81:G81"/>
    <mergeCell ref="G2:H2"/>
    <mergeCell ref="G3:H3"/>
    <mergeCell ref="C2:F3"/>
  </mergeCells>
  <printOptions horizontalCentered="1" gridLines="1"/>
  <pageMargins left="0.31496062992125984" right="0.19685039370078741" top="0.39370078740157483" bottom="0.19685039370078741" header="0.31496062992125984" footer="0.31496062992125984"/>
  <pageSetup paperSize="9" scale="60" orientation="portrait" r:id="rId1"/>
  <headerFooter>
    <oddFooter>&amp;C&amp;P de &amp;N</oddFooter>
  </headerFooter>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dimension ref="C1:F1"/>
  <sheetViews>
    <sheetView showGridLines="0" view="pageBreakPreview" zoomScale="85" zoomScaleNormal="90" zoomScaleSheetLayoutView="85" workbookViewId="0">
      <selection activeCell="E19" sqref="E19"/>
    </sheetView>
  </sheetViews>
  <sheetFormatPr defaultColWidth="9.140625" defaultRowHeight="15" customHeight="1"/>
  <cols>
    <col min="1" max="1" width="5.85546875" style="41" customWidth="1"/>
    <col min="2" max="2" width="6" style="41" customWidth="1"/>
    <col min="3" max="4" width="12.85546875" style="42" customWidth="1"/>
    <col min="5" max="5" width="67.85546875" style="41" customWidth="1"/>
    <col min="6" max="6" width="8.7109375" style="42" customWidth="1"/>
    <col min="7" max="7" width="9.42578125" style="41" customWidth="1"/>
    <col min="8" max="8" width="11.7109375" style="41" customWidth="1"/>
    <col min="9" max="9" width="10.85546875" style="41" customWidth="1"/>
    <col min="10" max="10" width="14.42578125" style="41" customWidth="1"/>
    <col min="11" max="11" width="3.85546875" style="41" customWidth="1"/>
    <col min="12" max="12" width="18.140625" style="41" bestFit="1" customWidth="1"/>
    <col min="13" max="13" width="5.140625" style="41" customWidth="1"/>
    <col min="14" max="16384" width="9.140625" style="4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1.xml><?xml version="1.0" encoding="utf-8"?>
<worksheet xmlns="http://schemas.openxmlformats.org/spreadsheetml/2006/main" xmlns:r="http://schemas.openxmlformats.org/officeDocument/2006/relationships">
  <dimension ref="A1:A2"/>
  <sheetViews>
    <sheetView showGridLines="0" view="pageBreakPreview" zoomScaleNormal="90" zoomScaleSheetLayoutView="100" workbookViewId="0">
      <selection activeCell="E19" sqref="E19"/>
    </sheetView>
  </sheetViews>
  <sheetFormatPr defaultRowHeight="15" customHeight="1"/>
  <cols>
    <col min="1" max="1" width="5.140625" customWidth="1"/>
  </cols>
  <sheetData>
    <row r="1" ht="15.75" customHeight="1"/>
    <row r="2" ht="15.75" customHeight="1"/>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2.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6.71093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6.710937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3.xml><?xml version="1.0" encoding="utf-8"?>
<worksheet xmlns="http://schemas.openxmlformats.org/spreadsheetml/2006/main" xmlns:r="http://schemas.openxmlformats.org/officeDocument/2006/relationships">
  <dimension ref="C1:F1"/>
  <sheetViews>
    <sheetView showGridLines="0" view="pageBreakPreview" zoomScaleNormal="90" zoomScaleSheetLayoutView="100" workbookViewId="0">
      <selection activeCell="E19" sqref="E19"/>
    </sheetView>
  </sheetViews>
  <sheetFormatPr defaultColWidth="9.140625" defaultRowHeight="15" customHeight="1"/>
  <cols>
    <col min="1" max="1" width="5.85546875" style="43" customWidth="1"/>
    <col min="2" max="2" width="6" style="43" customWidth="1"/>
    <col min="3" max="4" width="12.85546875" style="66" customWidth="1"/>
    <col min="5" max="5" width="67.85546875" style="43" customWidth="1"/>
    <col min="6" max="6" width="8.7109375" style="66" customWidth="1"/>
    <col min="7" max="7" width="9.42578125" style="43" customWidth="1"/>
    <col min="8" max="8" width="11.7109375" style="43" customWidth="1"/>
    <col min="9" max="9" width="10.85546875" style="43" customWidth="1"/>
    <col min="10" max="10" width="14.42578125" style="43" customWidth="1"/>
    <col min="11" max="11" width="3.85546875" style="43" customWidth="1"/>
    <col min="12" max="12" width="18.140625" style="43" bestFit="1" customWidth="1"/>
    <col min="13" max="13" width="4.28515625" style="43" bestFit="1" customWidth="1"/>
    <col min="14" max="16384" width="9.140625" style="43"/>
  </cols>
  <sheetData/>
  <printOptions horizontalCentered="1"/>
  <pageMargins left="0.51181102362204722" right="0.51181102362204722" top="0.39370078740157483" bottom="0.78740157480314965" header="0.31496062992125984" footer="0.19685039370078741"/>
  <pageSetup paperSize="9" scale="83" orientation="landscape" r:id="rId1"/>
  <legacyDrawingHF r:id="rId2"/>
</worksheet>
</file>

<file path=xl/worksheets/sheet24.xml><?xml version="1.0" encoding="utf-8"?>
<worksheet xmlns="http://schemas.openxmlformats.org/spreadsheetml/2006/main" xmlns:r="http://schemas.openxmlformats.org/officeDocument/2006/relationships">
  <dimension ref="A1:J1"/>
  <sheetViews>
    <sheetView showGridLines="0" view="pageBreakPreview" zoomScale="90" zoomScaleNormal="90" zoomScaleSheetLayoutView="90" workbookViewId="0">
      <selection activeCell="E19" sqref="E19"/>
    </sheetView>
  </sheetViews>
  <sheetFormatPr defaultRowHeight="15" customHeight="1"/>
  <cols>
    <col min="1" max="1" width="5.85546875" style="41" customWidth="1"/>
    <col min="2" max="2" width="6" style="41" customWidth="1"/>
    <col min="3" max="4" width="12.85546875" style="42" customWidth="1"/>
    <col min="5" max="5" width="67.85546875" style="41" customWidth="1"/>
    <col min="6" max="6" width="8.7109375" style="42" customWidth="1"/>
    <col min="7" max="7" width="9.42578125" style="41" customWidth="1"/>
    <col min="8" max="8" width="11.7109375" style="41" customWidth="1"/>
    <col min="9" max="9" width="10.85546875" style="41" customWidth="1"/>
    <col min="10" max="10" width="14.42578125" style="41" customWidth="1"/>
    <col min="11" max="11" width="3.85546875" customWidth="1"/>
    <col min="12" max="12" width="18.140625" bestFit="1" customWidth="1"/>
    <col min="13" max="13" width="5.140625" customWidth="1"/>
  </cols>
  <sheetData/>
  <sortState ref="E52:E129">
    <sortCondition ref="E52"/>
  </sortState>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5.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ColWidth="9.140625" defaultRowHeight="15" customHeight="1"/>
  <cols>
    <col min="1" max="1" width="5.85546875" style="64" customWidth="1"/>
    <col min="2" max="2" width="6" style="64" customWidth="1"/>
    <col min="3" max="4" width="12.85546875" style="65" customWidth="1"/>
    <col min="5" max="5" width="67.85546875" style="64" customWidth="1"/>
    <col min="6" max="6" width="8.7109375" style="65" customWidth="1"/>
    <col min="7" max="7" width="9.42578125" style="64" customWidth="1"/>
    <col min="8" max="8" width="11.7109375" style="64" customWidth="1"/>
    <col min="9" max="9" width="10.85546875" style="64" customWidth="1"/>
    <col min="10" max="10" width="14.42578125" style="64" customWidth="1"/>
    <col min="11" max="11" width="3.85546875" style="64" customWidth="1"/>
    <col min="12" max="12" width="18.140625" style="64" bestFit="1" customWidth="1"/>
    <col min="13" max="13" width="5.140625" style="64" customWidth="1"/>
    <col min="14" max="16384" width="9.140625" style="64"/>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6.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7.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8.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4.42578125" customWidth="1"/>
    <col min="3" max="4" width="12.85546875" style="44" customWidth="1"/>
    <col min="5" max="5" width="67.85546875" customWidth="1"/>
    <col min="6" max="6" width="8.140625" style="44"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printOptions horizontalCentered="1"/>
  <pageMargins left="0.51181102362204722" right="0.51181102362204722" top="0.19685039370078741" bottom="0.78740157480314965" header="0.31496062992125984" footer="0.19685039370078741"/>
  <pageSetup paperSize="9" scale="85" orientation="landscape" r:id="rId1"/>
  <legacyDrawingHF r:id="rId2"/>
</worksheet>
</file>

<file path=xl/worksheets/sheet29.xml><?xml version="1.0" encoding="utf-8"?>
<worksheet xmlns="http://schemas.openxmlformats.org/spreadsheetml/2006/main" xmlns:r="http://schemas.openxmlformats.org/officeDocument/2006/relationships">
  <dimension ref="A2:I2"/>
  <sheetViews>
    <sheetView workbookViewId="0">
      <selection activeCell="I3" sqref="I3"/>
    </sheetView>
  </sheetViews>
  <sheetFormatPr defaultRowHeight="15"/>
  <cols>
    <col min="6" max="6" width="12" customWidth="1"/>
  </cols>
  <sheetData>
    <row r="2" spans="1:9">
      <c r="A2">
        <v>2034</v>
      </c>
      <c r="B2" s="1149" t="s">
        <v>22123</v>
      </c>
      <c r="C2" s="1149"/>
      <c r="D2" s="1149"/>
      <c r="E2" s="1149"/>
      <c r="F2" s="1149"/>
      <c r="G2" t="s">
        <v>74</v>
      </c>
      <c r="I2">
        <f>116.96*1.2764</f>
        <v>149.287744</v>
      </c>
    </row>
  </sheetData>
  <mergeCells count="1">
    <mergeCell ref="B2:F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N253"/>
  <sheetViews>
    <sheetView view="pageBreakPreview" topLeftCell="A180" zoomScale="70" zoomScaleSheetLayoutView="70" workbookViewId="0">
      <selection activeCell="A55" sqref="A55"/>
    </sheetView>
  </sheetViews>
  <sheetFormatPr defaultRowHeight="15"/>
  <cols>
    <col min="1" max="1" width="10.7109375" bestFit="1" customWidth="1"/>
    <col min="2" max="2" width="63.28515625" style="34" customWidth="1"/>
    <col min="3" max="3" width="12" bestFit="1" customWidth="1"/>
    <col min="4" max="4" width="14.28515625" style="367" bestFit="1" customWidth="1"/>
    <col min="5" max="5" width="9.140625" style="367"/>
    <col min="6" max="6" width="10.140625" style="367" bestFit="1" customWidth="1"/>
    <col min="7" max="7" width="12.5703125" style="367" customWidth="1"/>
    <col min="8" max="8" width="10.28515625" style="367" bestFit="1" customWidth="1"/>
    <col min="9" max="9" width="16" style="367" bestFit="1" customWidth="1"/>
    <col min="10" max="10" width="9.5703125" bestFit="1" customWidth="1"/>
    <col min="11" max="11" width="9.5703125" style="36" bestFit="1" customWidth="1"/>
    <col min="12" max="13" width="11.5703125" style="37" bestFit="1" customWidth="1"/>
    <col min="14" max="14" width="9.140625" style="37"/>
  </cols>
  <sheetData>
    <row r="1" spans="1:14" ht="45" customHeight="1">
      <c r="A1" s="950" t="str">
        <f>GLOBAL!A1</f>
        <v>PREFEITURA MUNICIPAL DE VIANA</v>
      </c>
      <c r="B1" s="951"/>
      <c r="C1" s="951"/>
      <c r="D1" s="951"/>
      <c r="E1" s="951"/>
      <c r="F1" s="951"/>
      <c r="G1" s="951"/>
      <c r="H1" s="951"/>
      <c r="I1" s="952"/>
      <c r="K1"/>
      <c r="L1"/>
      <c r="M1"/>
      <c r="N1"/>
    </row>
    <row r="2" spans="1:14" ht="15.75">
      <c r="A2" s="792"/>
      <c r="B2" s="962" t="str">
        <f>GLOBAL!C2</f>
        <v>OBRA: CONSTRUÇÃO DE UMA PRAÇA LOCALIZADA PRÓXIMO AO CAMPO DO BOTAFOGO NO BAIRRO NOVA BETHÂNIA</v>
      </c>
      <c r="C2" s="962"/>
      <c r="D2" s="962"/>
      <c r="E2" s="962"/>
      <c r="F2" s="962"/>
      <c r="G2" s="962"/>
      <c r="H2" s="962"/>
      <c r="I2" s="793"/>
      <c r="K2"/>
      <c r="L2"/>
      <c r="M2"/>
      <c r="N2"/>
    </row>
    <row r="3" spans="1:14">
      <c r="A3" s="953"/>
      <c r="B3" s="954"/>
      <c r="C3" s="954"/>
      <c r="D3" s="954"/>
      <c r="E3" s="954"/>
      <c r="F3" s="954"/>
      <c r="G3" s="954"/>
      <c r="H3" s="954"/>
      <c r="I3" s="955"/>
      <c r="K3"/>
      <c r="L3"/>
      <c r="M3"/>
      <c r="N3"/>
    </row>
    <row r="4" spans="1:14">
      <c r="A4" s="794"/>
      <c r="B4" s="87"/>
      <c r="C4" s="87"/>
      <c r="D4" s="354"/>
      <c r="E4" s="354"/>
      <c r="F4" s="354"/>
      <c r="G4" s="355"/>
      <c r="H4" s="354"/>
      <c r="I4" s="795"/>
      <c r="K4"/>
      <c r="L4"/>
      <c r="M4"/>
      <c r="N4"/>
    </row>
    <row r="5" spans="1:14" ht="15.75">
      <c r="A5" s="956" t="s">
        <v>62</v>
      </c>
      <c r="B5" s="957"/>
      <c r="C5" s="957"/>
      <c r="D5" s="957"/>
      <c r="E5" s="957"/>
      <c r="F5" s="957"/>
      <c r="G5" s="957"/>
      <c r="H5" s="957"/>
      <c r="I5" s="958"/>
      <c r="K5"/>
      <c r="L5"/>
      <c r="M5"/>
      <c r="N5"/>
    </row>
    <row r="6" spans="1:14" ht="30">
      <c r="A6" s="796" t="s">
        <v>24</v>
      </c>
      <c r="B6" s="151" t="s">
        <v>63</v>
      </c>
      <c r="C6" s="655" t="s">
        <v>64</v>
      </c>
      <c r="D6" s="959" t="s">
        <v>2335</v>
      </c>
      <c r="E6" s="960"/>
      <c r="F6" s="960"/>
      <c r="G6" s="960"/>
      <c r="H6" s="961"/>
      <c r="I6" s="797" t="s">
        <v>65</v>
      </c>
    </row>
    <row r="7" spans="1:14">
      <c r="A7" s="798" t="s">
        <v>6</v>
      </c>
      <c r="B7" s="648" t="str">
        <f>VLOOKUP(A7,GLOBAL!A:H,4,FALSE)</f>
        <v>SERVIÇOS PRELIMINARES</v>
      </c>
      <c r="C7" s="655"/>
      <c r="D7" s="356"/>
      <c r="E7" s="356"/>
      <c r="F7" s="356"/>
      <c r="G7" s="356"/>
      <c r="H7" s="356"/>
      <c r="I7" s="799"/>
    </row>
    <row r="8" spans="1:14">
      <c r="A8" s="798" t="s">
        <v>26</v>
      </c>
      <c r="B8" s="648" t="str">
        <f>VLOOKUP(A8,GLOBAL!A:H,4,FALSE)</f>
        <v>CANTEIRO DE OBRAS</v>
      </c>
      <c r="C8" s="745"/>
      <c r="D8" s="356"/>
      <c r="E8" s="356"/>
      <c r="F8" s="356"/>
      <c r="G8" s="356"/>
      <c r="H8" s="356"/>
      <c r="I8" s="799"/>
    </row>
    <row r="9" spans="1:14">
      <c r="A9" s="800" t="s">
        <v>27</v>
      </c>
      <c r="B9" s="114" t="str">
        <f>VLOOKUP(A9,GLOBAL!A:H,4,FALSE)</f>
        <v>PLACA DE OBRA EM CHAPA DE ACO GALVANIZADO</v>
      </c>
      <c r="C9" s="655" t="str">
        <f>VLOOKUP(A9,GLOBAL!A:H,5,FALSE)</f>
        <v>M2</v>
      </c>
      <c r="D9" s="357" t="s">
        <v>66</v>
      </c>
      <c r="E9" s="357" t="s">
        <v>70</v>
      </c>
      <c r="F9" s="357" t="s">
        <v>67</v>
      </c>
      <c r="G9" s="357" t="s">
        <v>68</v>
      </c>
      <c r="H9" s="357"/>
      <c r="I9" s="801">
        <f>ROUND(SUM(I10:I12),2)</f>
        <v>6.4</v>
      </c>
    </row>
    <row r="10" spans="1:14">
      <c r="A10" s="802"/>
      <c r="B10" s="201" t="s">
        <v>7474</v>
      </c>
      <c r="C10" s="654"/>
      <c r="D10" s="358"/>
      <c r="E10" s="358"/>
      <c r="F10" s="358"/>
      <c r="G10" s="358"/>
      <c r="H10" s="358"/>
      <c r="I10" s="803"/>
    </row>
    <row r="11" spans="1:14">
      <c r="A11" s="804"/>
      <c r="B11" s="203" t="s">
        <v>23235</v>
      </c>
      <c r="C11" s="625"/>
      <c r="D11" s="384">
        <f>8*0.4</f>
        <v>3.2</v>
      </c>
      <c r="E11" s="383">
        <f>5*0.4</f>
        <v>2</v>
      </c>
      <c r="F11" s="383"/>
      <c r="G11" s="383"/>
      <c r="H11" s="383"/>
      <c r="I11" s="805">
        <f>D11*E11</f>
        <v>6.4</v>
      </c>
    </row>
    <row r="12" spans="1:14">
      <c r="A12" s="806"/>
      <c r="B12" s="204"/>
      <c r="C12" s="625"/>
      <c r="D12" s="359"/>
      <c r="E12" s="359"/>
      <c r="F12" s="359"/>
      <c r="G12" s="360"/>
      <c r="H12" s="360"/>
      <c r="I12" s="807"/>
    </row>
    <row r="13" spans="1:14">
      <c r="A13" s="808"/>
      <c r="B13" s="171"/>
      <c r="C13" s="171"/>
      <c r="D13" s="361"/>
      <c r="E13" s="361"/>
      <c r="F13" s="361"/>
      <c r="G13" s="362"/>
      <c r="H13" s="362"/>
      <c r="I13" s="809"/>
    </row>
    <row r="14" spans="1:14" ht="75">
      <c r="A14" s="800" t="s">
        <v>29</v>
      </c>
      <c r="B14" s="352" t="str">
        <f>VLOOKUP(A14,GLOBAL!A:H,4,FALSE)</f>
        <v>ALUGUEL MENSAL CONTAINER PARA ESCRITÓRIO, SEM BANHEIRO, DIM. 6.00X2.40M, INCL. PORTA, 2 JANELAS, ABERT P/ AR COND., 2 PT ILUMINAÇÃO, 2 TOMADAS ELÉT. E 1 TOMADA TELEF. ISOLAMENTO TÉRMICO (TETO E PAREDES), PISO EM COMP. NAVAL, CERT. NR18, INCL. LAUDO DESCONTAMINAÇÃO.</v>
      </c>
      <c r="C14" s="655" t="str">
        <f>VLOOKUP(A14,GLOBAL!A:H,5,FALSE)</f>
        <v>MÊS</v>
      </c>
      <c r="D14" s="357" t="s">
        <v>66</v>
      </c>
      <c r="E14" s="357" t="s">
        <v>70</v>
      </c>
      <c r="F14" s="357" t="s">
        <v>67</v>
      </c>
      <c r="G14" s="357" t="s">
        <v>68</v>
      </c>
      <c r="H14" s="357"/>
      <c r="I14" s="801">
        <f>ROUND(SUM(I15:I17),2)</f>
        <v>4</v>
      </c>
    </row>
    <row r="15" spans="1:14">
      <c r="A15" s="802"/>
      <c r="B15" s="201" t="s">
        <v>7474</v>
      </c>
      <c r="C15" s="654"/>
      <c r="D15" s="358"/>
      <c r="E15" s="358"/>
      <c r="F15" s="358"/>
      <c r="G15" s="358"/>
      <c r="H15" s="358"/>
      <c r="I15" s="803"/>
    </row>
    <row r="16" spans="1:14">
      <c r="A16" s="804"/>
      <c r="B16" s="202" t="s">
        <v>30862</v>
      </c>
      <c r="C16" s="625"/>
      <c r="D16" s="969">
        <v>0</v>
      </c>
      <c r="E16" s="970"/>
      <c r="F16" s="383"/>
      <c r="G16" s="383">
        <v>4</v>
      </c>
      <c r="H16" s="383"/>
      <c r="I16" s="805">
        <f>G16</f>
        <v>4</v>
      </c>
    </row>
    <row r="17" spans="1:9">
      <c r="A17" s="806"/>
      <c r="B17" s="205"/>
      <c r="C17" s="625"/>
      <c r="D17" s="359"/>
      <c r="E17" s="359"/>
      <c r="F17" s="359"/>
      <c r="G17" s="360"/>
      <c r="H17" s="360"/>
      <c r="I17" s="807"/>
    </row>
    <row r="18" spans="1:9">
      <c r="A18" s="808"/>
      <c r="B18" s="171"/>
      <c r="C18" s="171"/>
      <c r="D18" s="361"/>
      <c r="E18" s="361"/>
      <c r="F18" s="361"/>
      <c r="G18" s="362"/>
      <c r="H18" s="362"/>
      <c r="I18" s="809"/>
    </row>
    <row r="19" spans="1:9" ht="75">
      <c r="A19" s="800" t="s">
        <v>31</v>
      </c>
      <c r="B19" s="352" t="str">
        <f>VLOOKUP(A19,GLOBAL!A:H,4,FALSE)</f>
        <v>ALUGUEL MENSAL CONTAINER PARA REFEITORIO, INCL. PORTA, 2 JANELAS, ABERT P/ AR COND., 2 PT ILUMINAÇÃO, 2 TOMADAS ELÉT. E 1 TOMADA TELEF. ISOLAMENTO TÉRMICO (PAREDES E TETO), PISO EM COMP. NAVAL PINTADO, CERT. NR18, INCL. LAUDO DESCONTAMINAÇÃO.</v>
      </c>
      <c r="C19" s="655" t="str">
        <f>VLOOKUP(A19,GLOBAL!A:H,5,FALSE)</f>
        <v>MS</v>
      </c>
      <c r="D19" s="357" t="s">
        <v>66</v>
      </c>
      <c r="E19" s="357" t="s">
        <v>70</v>
      </c>
      <c r="F19" s="357" t="s">
        <v>67</v>
      </c>
      <c r="G19" s="357" t="s">
        <v>68</v>
      </c>
      <c r="H19" s="357"/>
      <c r="I19" s="801">
        <f>ROUND(SUM(I20:I22),2)</f>
        <v>4</v>
      </c>
    </row>
    <row r="20" spans="1:9">
      <c r="A20" s="802"/>
      <c r="B20" s="201" t="s">
        <v>7474</v>
      </c>
      <c r="C20" s="654"/>
      <c r="D20" s="358"/>
      <c r="E20" s="358"/>
      <c r="F20" s="358"/>
      <c r="G20" s="358"/>
      <c r="H20" s="358"/>
      <c r="I20" s="803"/>
    </row>
    <row r="21" spans="1:9">
      <c r="A21" s="804"/>
      <c r="B21" s="202" t="s">
        <v>30862</v>
      </c>
      <c r="C21" s="625"/>
      <c r="D21" s="969">
        <v>0</v>
      </c>
      <c r="E21" s="970"/>
      <c r="F21" s="383"/>
      <c r="G21" s="383">
        <v>4</v>
      </c>
      <c r="H21" s="383"/>
      <c r="I21" s="805">
        <f>G21</f>
        <v>4</v>
      </c>
    </row>
    <row r="22" spans="1:9">
      <c r="A22" s="806"/>
      <c r="B22" s="205"/>
      <c r="C22" s="625"/>
      <c r="D22" s="359"/>
      <c r="E22" s="359"/>
      <c r="F22" s="359"/>
      <c r="G22" s="360"/>
      <c r="H22" s="360"/>
      <c r="I22" s="807"/>
    </row>
    <row r="23" spans="1:9">
      <c r="A23" s="808"/>
      <c r="B23" s="171"/>
      <c r="C23" s="171"/>
      <c r="D23" s="361"/>
      <c r="E23" s="361"/>
      <c r="F23" s="361"/>
      <c r="G23" s="362"/>
      <c r="H23" s="362"/>
      <c r="I23" s="809"/>
    </row>
    <row r="24" spans="1:9" ht="60">
      <c r="A24" s="800" t="s">
        <v>32</v>
      </c>
      <c r="B24" s="352" t="str">
        <f>VLOOKUP(A24,GLOBAL!A:H,4,FALSE)</f>
        <v>ALUGUEL MENSAL CONTAINER SANITÁRIO, INCL PORTA, BÁSC, 2 PTOS LUZ, 1 PTO ATERRAM., 3VASOS, 3LAVATÓRIOS, CALHA MICTÓRIO, 6 CHUVEIROS (1 ELETRICO), TORN.,REGISTROS, PISO COMP. NAVAL PINTADO, CERT NR18 E LAUDO DESCONTAMINAÇÃO</v>
      </c>
      <c r="C24" s="655" t="str">
        <f>VLOOKUP(A24,GLOBAL!A:H,5,FALSE)</f>
        <v>MS</v>
      </c>
      <c r="D24" s="357" t="s">
        <v>66</v>
      </c>
      <c r="E24" s="357" t="s">
        <v>70</v>
      </c>
      <c r="F24" s="357" t="s">
        <v>67</v>
      </c>
      <c r="G24" s="357" t="s">
        <v>68</v>
      </c>
      <c r="H24" s="357"/>
      <c r="I24" s="801">
        <f>ROUND(SUM(I25:I27),2)</f>
        <v>4</v>
      </c>
    </row>
    <row r="25" spans="1:9">
      <c r="A25" s="802"/>
      <c r="B25" s="201" t="s">
        <v>7474</v>
      </c>
      <c r="C25" s="654"/>
      <c r="D25" s="358"/>
      <c r="E25" s="358"/>
      <c r="F25" s="358"/>
      <c r="G25" s="358"/>
      <c r="H25" s="358"/>
      <c r="I25" s="803"/>
    </row>
    <row r="26" spans="1:9">
      <c r="A26" s="804"/>
      <c r="B26" s="202" t="s">
        <v>30862</v>
      </c>
      <c r="C26" s="625"/>
      <c r="D26" s="969">
        <v>0</v>
      </c>
      <c r="E26" s="970"/>
      <c r="F26" s="383"/>
      <c r="G26" s="383">
        <v>4</v>
      </c>
      <c r="H26" s="383"/>
      <c r="I26" s="805">
        <f>G26</f>
        <v>4</v>
      </c>
    </row>
    <row r="27" spans="1:9">
      <c r="A27" s="806"/>
      <c r="B27" s="205"/>
      <c r="C27" s="625"/>
      <c r="D27" s="360"/>
      <c r="E27" s="360"/>
      <c r="F27" s="360"/>
      <c r="G27" s="360"/>
      <c r="H27" s="360"/>
      <c r="I27" s="807"/>
    </row>
    <row r="28" spans="1:9">
      <c r="A28" s="808"/>
      <c r="B28" s="171"/>
      <c r="C28" s="171"/>
      <c r="D28" s="361"/>
      <c r="E28" s="361"/>
      <c r="F28" s="361"/>
      <c r="G28" s="362"/>
      <c r="H28" s="362"/>
      <c r="I28" s="809"/>
    </row>
    <row r="29" spans="1:9" ht="45">
      <c r="A29" s="800" t="s">
        <v>33</v>
      </c>
      <c r="B29" s="352" t="str">
        <f>VLOOKUP(A29,GLOBAL!A:H,4,FALSE)</f>
        <v>RESERVATÓRIO DE POLIESTILENO DE 500L, INCL. SUPORTE EM MADEIRA DE 7X12CM E 5X7CM, ELEVADO DE 4M, CONF. PROJETO (1 UTILIZAÇÃO)</v>
      </c>
      <c r="C29" s="655" t="str">
        <f>VLOOKUP(A29,GLOBAL!A:H,5,FALSE)</f>
        <v>UND</v>
      </c>
      <c r="D29" s="357" t="s">
        <v>66</v>
      </c>
      <c r="E29" s="357" t="s">
        <v>70</v>
      </c>
      <c r="F29" s="357" t="s">
        <v>67</v>
      </c>
      <c r="G29" s="357" t="s">
        <v>68</v>
      </c>
      <c r="H29" s="357"/>
      <c r="I29" s="801">
        <f>ROUND(SUM(I30:I32),2)</f>
        <v>1</v>
      </c>
    </row>
    <row r="30" spans="1:9">
      <c r="A30" s="802"/>
      <c r="B30" s="201" t="s">
        <v>7474</v>
      </c>
      <c r="C30" s="654"/>
      <c r="D30" s="358"/>
      <c r="E30" s="358"/>
      <c r="F30" s="358"/>
      <c r="G30" s="358"/>
      <c r="H30" s="358"/>
      <c r="I30" s="803"/>
    </row>
    <row r="31" spans="1:9">
      <c r="A31" s="804"/>
      <c r="B31" s="203" t="s">
        <v>25349</v>
      </c>
      <c r="C31" s="625"/>
      <c r="D31" s="383"/>
      <c r="E31" s="363"/>
      <c r="F31" s="383"/>
      <c r="G31" s="383">
        <v>1</v>
      </c>
      <c r="H31" s="383"/>
      <c r="I31" s="805">
        <f>G31</f>
        <v>1</v>
      </c>
    </row>
    <row r="32" spans="1:9">
      <c r="A32" s="806"/>
      <c r="B32" s="205"/>
      <c r="C32" s="625"/>
      <c r="D32" s="360"/>
      <c r="E32" s="360"/>
      <c r="F32" s="360"/>
      <c r="G32" s="360"/>
      <c r="H32" s="360"/>
      <c r="I32" s="807"/>
    </row>
    <row r="33" spans="1:9">
      <c r="A33" s="808"/>
      <c r="B33" s="171"/>
      <c r="C33" s="171"/>
      <c r="D33" s="361"/>
      <c r="E33" s="361"/>
      <c r="F33" s="361"/>
      <c r="G33" s="362"/>
      <c r="H33" s="362"/>
      <c r="I33" s="809"/>
    </row>
    <row r="34" spans="1:9" ht="60">
      <c r="A34" s="800" t="str">
        <f>GLOBAL!A13</f>
        <v>01.01.06</v>
      </c>
      <c r="B34" s="352" t="str">
        <f>VLOOKUP(A34,GLOBAL!A:H,4,FALSE)</f>
        <v>REDE DE LUZ, INCL. PADRÃO ENTRADA DE ENERGIA TRIFÁS., CABO DE LIGAÇÃO ATÉ BARRACÕES, QUADRO DE DISTRIB., DISJ. E CHAVE DE FORÇA (QUANDO NECESSÁRIO), CONS. 20M ENTRE PADRÃO ENTRADA E QDG, CONF. PROJETO (1 UTILIZAÇÃO)</v>
      </c>
      <c r="C34" s="655" t="str">
        <f>VLOOKUP(A34,GLOBAL!A:H,5,FALSE)</f>
        <v>M</v>
      </c>
      <c r="D34" s="357" t="s">
        <v>66</v>
      </c>
      <c r="E34" s="357" t="s">
        <v>70</v>
      </c>
      <c r="F34" s="357" t="s">
        <v>67</v>
      </c>
      <c r="G34" s="357" t="s">
        <v>68</v>
      </c>
      <c r="H34" s="357"/>
      <c r="I34" s="801">
        <f>ROUND(SUM(I35:I37),2)</f>
        <v>20</v>
      </c>
    </row>
    <row r="35" spans="1:9">
      <c r="A35" s="802"/>
      <c r="B35" s="201" t="s">
        <v>7474</v>
      </c>
      <c r="C35" s="654"/>
      <c r="D35" s="358"/>
      <c r="E35" s="358"/>
      <c r="F35" s="358"/>
      <c r="G35" s="358"/>
      <c r="H35" s="358"/>
      <c r="I35" s="803"/>
    </row>
    <row r="36" spans="1:9">
      <c r="A36" s="804"/>
      <c r="B36" s="203" t="s">
        <v>22126</v>
      </c>
      <c r="C36" s="625"/>
      <c r="D36" s="364">
        <v>20</v>
      </c>
      <c r="E36" s="363"/>
      <c r="F36" s="364"/>
      <c r="G36" s="364">
        <v>1</v>
      </c>
      <c r="H36" s="364"/>
      <c r="I36" s="810">
        <f>G36*D36</f>
        <v>20</v>
      </c>
    </row>
    <row r="37" spans="1:9">
      <c r="A37" s="806"/>
      <c r="B37" s="205"/>
      <c r="C37" s="625"/>
      <c r="D37" s="359"/>
      <c r="E37" s="359"/>
      <c r="F37" s="359"/>
      <c r="G37" s="360"/>
      <c r="H37" s="360"/>
      <c r="I37" s="807"/>
    </row>
    <row r="38" spans="1:9">
      <c r="A38" s="808"/>
      <c r="B38" s="171"/>
      <c r="C38" s="171"/>
      <c r="D38" s="361"/>
      <c r="E38" s="361"/>
      <c r="F38" s="361"/>
      <c r="G38" s="362"/>
      <c r="H38" s="362"/>
      <c r="I38" s="809"/>
    </row>
    <row r="39" spans="1:9" ht="75">
      <c r="A39" s="800" t="str">
        <f>GLOBAL!A14</f>
        <v>01.01.07</v>
      </c>
      <c r="B39" s="352" t="str">
        <f>VLOOKUP(A39,GLOBAL!A:H,4,FALSE)</f>
        <v>PADRÃO DE ENTRADA DÁGUA COM CAIXA TERMOPLÁSTICA PARA HIDRÔMETRO DE 3/4" - PADRÃO 1B DA CESAN. INSTALADO EMBUTIDO NA ALVENARIA. INCLUSIVE TUBULAÇÃO, CONEXÕES, REGISTRO, TUBO CAMISA E CAIXA COM TAMPA TRANSPARENTE. CONFERIR DETALHE.</v>
      </c>
      <c r="C39" s="357" t="str">
        <f>VLOOKUP(A39,GLOBAL!A:H,5,FALSE)</f>
        <v>UND</v>
      </c>
      <c r="D39" s="357" t="s">
        <v>66</v>
      </c>
      <c r="E39" s="357" t="s">
        <v>70</v>
      </c>
      <c r="F39" s="357" t="s">
        <v>67</v>
      </c>
      <c r="G39" s="357" t="s">
        <v>68</v>
      </c>
      <c r="H39" s="357"/>
      <c r="I39" s="801">
        <f>ROUND(SUM(I40:I42),2)</f>
        <v>1</v>
      </c>
    </row>
    <row r="40" spans="1:9">
      <c r="A40" s="802"/>
      <c r="B40" s="201" t="s">
        <v>7474</v>
      </c>
      <c r="C40" s="625"/>
      <c r="D40" s="358"/>
      <c r="E40" s="358"/>
      <c r="F40" s="358"/>
      <c r="G40" s="358"/>
      <c r="H40" s="358"/>
      <c r="I40" s="803"/>
    </row>
    <row r="41" spans="1:9">
      <c r="A41" s="804"/>
      <c r="B41" s="329" t="s">
        <v>23236</v>
      </c>
      <c r="C41" s="625">
        <v>1</v>
      </c>
      <c r="D41" s="364"/>
      <c r="E41" s="363"/>
      <c r="F41" s="364"/>
      <c r="G41" s="364">
        <v>1</v>
      </c>
      <c r="H41" s="364"/>
      <c r="I41" s="810">
        <f>G41*C41</f>
        <v>1</v>
      </c>
    </row>
    <row r="42" spans="1:9">
      <c r="A42" s="806"/>
      <c r="B42" s="205"/>
      <c r="C42" s="625"/>
      <c r="D42" s="359"/>
      <c r="E42" s="359"/>
      <c r="F42" s="359"/>
      <c r="G42" s="360"/>
      <c r="H42" s="360"/>
      <c r="I42" s="807" t="s">
        <v>23237</v>
      </c>
    </row>
    <row r="43" spans="1:9">
      <c r="A43" s="808"/>
      <c r="B43" s="171"/>
      <c r="C43" s="171"/>
      <c r="D43" s="361"/>
      <c r="E43" s="361"/>
      <c r="F43" s="361"/>
      <c r="G43" s="362"/>
      <c r="H43" s="362"/>
      <c r="I43" s="809"/>
    </row>
    <row r="44" spans="1:9" ht="45">
      <c r="A44" s="800" t="str">
        <f>GLOBAL!A15</f>
        <v>01.01.08</v>
      </c>
      <c r="B44" s="352" t="str">
        <f>VLOOKUP(A44,GLOBAL!A:H,4,FALSE)</f>
        <v>REDE DE ESGOTO, CONTENDO FOSSA E FILTRO, INCLUSIVE TUBOS E CONEXÕES DE LIGAÇÃO ENTRE CAIXAS, CONSIDERANDO DISTÂNCIA DE 25M, CONFORME PROJETO (1 UTILIZAÇÃO)</v>
      </c>
      <c r="C44" s="357" t="str">
        <f>VLOOKUP(A44,GLOBAL!A:H,5,FALSE)</f>
        <v>M</v>
      </c>
      <c r="D44" s="357" t="s">
        <v>66</v>
      </c>
      <c r="E44" s="357" t="s">
        <v>70</v>
      </c>
      <c r="F44" s="357" t="s">
        <v>67</v>
      </c>
      <c r="G44" s="357" t="s">
        <v>68</v>
      </c>
      <c r="H44" s="357"/>
      <c r="I44" s="801">
        <f>ROUND(SUM(I45:I47),2)</f>
        <v>25</v>
      </c>
    </row>
    <row r="45" spans="1:9">
      <c r="A45" s="802"/>
      <c r="B45" s="201" t="s">
        <v>7474</v>
      </c>
      <c r="C45" s="625"/>
      <c r="D45" s="358"/>
      <c r="E45" s="358"/>
      <c r="F45" s="358"/>
      <c r="G45" s="358"/>
      <c r="H45" s="358"/>
      <c r="I45" s="803"/>
    </row>
    <row r="46" spans="1:9">
      <c r="A46" s="804"/>
      <c r="B46" s="329" t="s">
        <v>23238</v>
      </c>
      <c r="C46" s="625">
        <v>25</v>
      </c>
      <c r="D46" s="364"/>
      <c r="E46" s="363"/>
      <c r="F46" s="364"/>
      <c r="G46" s="364">
        <v>1</v>
      </c>
      <c r="H46" s="364"/>
      <c r="I46" s="810">
        <f>G46*C46</f>
        <v>25</v>
      </c>
    </row>
    <row r="47" spans="1:9">
      <c r="A47" s="806"/>
      <c r="B47" s="205"/>
      <c r="C47" s="625"/>
      <c r="D47" s="359"/>
      <c r="E47" s="359"/>
      <c r="F47" s="359"/>
      <c r="G47" s="360"/>
      <c r="H47" s="360"/>
      <c r="I47" s="807"/>
    </row>
    <row r="48" spans="1:9">
      <c r="A48" s="808"/>
      <c r="B48" s="171"/>
      <c r="C48" s="171"/>
      <c r="D48" s="361"/>
      <c r="E48" s="361"/>
      <c r="F48" s="361"/>
      <c r="G48" s="362"/>
      <c r="H48" s="362"/>
      <c r="I48" s="809"/>
    </row>
    <row r="49" spans="1:9">
      <c r="A49" s="800" t="s">
        <v>22139</v>
      </c>
      <c r="B49" s="352" t="str">
        <f>VLOOKUP(A49,GLOBAL!A:H,4,FALSE)</f>
        <v>TAPUME COM TELHA METÁLICA. AF_05/2018</v>
      </c>
      <c r="C49" s="357" t="str">
        <f>VLOOKUP(A49,GLOBAL!A:H,5,FALSE)</f>
        <v>M2</v>
      </c>
      <c r="D49" s="357" t="s">
        <v>66</v>
      </c>
      <c r="E49" s="357" t="s">
        <v>70</v>
      </c>
      <c r="F49" s="357" t="s">
        <v>67</v>
      </c>
      <c r="G49" s="357" t="s">
        <v>68</v>
      </c>
      <c r="H49" s="357"/>
      <c r="I49" s="801">
        <f>ROUND(SUM(I50:I52),2)</f>
        <v>162.96</v>
      </c>
    </row>
    <row r="50" spans="1:9">
      <c r="A50" s="802"/>
      <c r="B50" s="201" t="s">
        <v>7474</v>
      </c>
      <c r="C50" s="625"/>
      <c r="D50" s="358"/>
      <c r="E50" s="358"/>
      <c r="F50" s="358"/>
      <c r="G50" s="358"/>
      <c r="H50" s="358"/>
      <c r="I50" s="803"/>
    </row>
    <row r="51" spans="1:9">
      <c r="A51" s="804"/>
      <c r="B51" s="329" t="s">
        <v>25348</v>
      </c>
      <c r="C51" s="625"/>
      <c r="D51" s="969">
        <v>38.799999999999997</v>
      </c>
      <c r="E51" s="970"/>
      <c r="F51" s="364">
        <v>2.1</v>
      </c>
      <c r="G51" s="364">
        <v>1</v>
      </c>
      <c r="H51" s="364"/>
      <c r="I51" s="810">
        <f>(D51+E51)*2*F51</f>
        <v>162.96</v>
      </c>
    </row>
    <row r="52" spans="1:9">
      <c r="A52" s="806"/>
      <c r="B52" s="205"/>
      <c r="C52" s="625"/>
      <c r="D52" s="359"/>
      <c r="E52" s="359"/>
      <c r="F52" s="359"/>
      <c r="G52" s="360"/>
      <c r="H52" s="360"/>
      <c r="I52" s="807"/>
    </row>
    <row r="53" spans="1:9">
      <c r="A53" s="808"/>
      <c r="B53" s="171"/>
      <c r="C53" s="171"/>
      <c r="D53" s="361"/>
      <c r="E53" s="361"/>
      <c r="F53" s="361"/>
      <c r="G53" s="362"/>
      <c r="H53" s="362"/>
      <c r="I53" s="809"/>
    </row>
    <row r="54" spans="1:9" ht="30">
      <c r="A54" s="800" t="s">
        <v>23331</v>
      </c>
      <c r="B54" s="352" t="str">
        <f>VLOOKUP(A54,GLOBAL!A:H,4,FALSE)</f>
        <v>MOBILIZAÇÃO E DESMOBILIZAÇÃO DE CONTEINER LOCADO PARA BARRACÃO DE OBRA</v>
      </c>
      <c r="C54" s="357" t="str">
        <f>VLOOKUP(A54,GLOBAL!A:H,5,FALSE)</f>
        <v>UND</v>
      </c>
      <c r="D54" s="357" t="s">
        <v>66</v>
      </c>
      <c r="E54" s="357" t="s">
        <v>70</v>
      </c>
      <c r="F54" s="357" t="s">
        <v>67</v>
      </c>
      <c r="G54" s="357" t="s">
        <v>68</v>
      </c>
      <c r="H54" s="357"/>
      <c r="I54" s="801">
        <f>ROUND(SUM(I55:I57),2)</f>
        <v>3</v>
      </c>
    </row>
    <row r="55" spans="1:9">
      <c r="A55" s="802"/>
      <c r="B55" s="201" t="s">
        <v>7474</v>
      </c>
      <c r="C55" s="625"/>
      <c r="D55" s="358"/>
      <c r="E55" s="358"/>
      <c r="F55" s="358"/>
      <c r="G55" s="358"/>
      <c r="H55" s="358"/>
      <c r="I55" s="803"/>
    </row>
    <row r="56" spans="1:9">
      <c r="A56" s="804"/>
      <c r="B56" s="329" t="s">
        <v>30861</v>
      </c>
      <c r="C56" s="625"/>
      <c r="D56" s="969"/>
      <c r="E56" s="970"/>
      <c r="F56" s="364"/>
      <c r="G56" s="364">
        <v>3</v>
      </c>
      <c r="H56" s="364"/>
      <c r="I56" s="810">
        <f>G56</f>
        <v>3</v>
      </c>
    </row>
    <row r="57" spans="1:9">
      <c r="A57" s="806"/>
      <c r="B57" s="205"/>
      <c r="C57" s="625"/>
      <c r="D57" s="359"/>
      <c r="E57" s="359"/>
      <c r="F57" s="359"/>
      <c r="G57" s="360"/>
      <c r="H57" s="360"/>
      <c r="I57" s="807"/>
    </row>
    <row r="58" spans="1:9">
      <c r="A58" s="808"/>
      <c r="B58" s="171"/>
      <c r="C58" s="171"/>
      <c r="D58" s="361"/>
      <c r="E58" s="361"/>
      <c r="F58" s="361"/>
      <c r="G58" s="362"/>
      <c r="H58" s="362"/>
      <c r="I58" s="809"/>
    </row>
    <row r="59" spans="1:9">
      <c r="A59" s="811" t="s">
        <v>7</v>
      </c>
      <c r="B59" s="647" t="str">
        <f>VLOOKUP(A59,GLOBAL!A:H,4,FALSE)</f>
        <v>MOVIMENTO DE TERRA</v>
      </c>
      <c r="C59" s="356"/>
      <c r="D59" s="356"/>
      <c r="E59" s="356"/>
      <c r="F59" s="356"/>
      <c r="G59" s="356"/>
      <c r="H59" s="356"/>
      <c r="I59" s="799"/>
    </row>
    <row r="60" spans="1:9">
      <c r="A60" s="812" t="str">
        <f>GLOBAL!A21</f>
        <v>02.01</v>
      </c>
      <c r="B60" s="649" t="str">
        <f>GLOBAL!D21</f>
        <v>Escavações/Compactação e Transporte</v>
      </c>
      <c r="C60" s="625"/>
      <c r="D60" s="356"/>
      <c r="E60" s="356"/>
      <c r="F60" s="356"/>
      <c r="G60" s="356"/>
      <c r="H60" s="356"/>
      <c r="I60" s="799"/>
    </row>
    <row r="61" spans="1:9" ht="30">
      <c r="A61" s="800" t="s">
        <v>36</v>
      </c>
      <c r="B61" s="352" t="str">
        <f>VLOOKUP(A61,GLOBAL!A:H,4,FALSE)</f>
        <v>ESCAVAÇÃO MANUAL EM MATERIAL DE 1A. CATEGORIA, ATÉ 1.50 M DE PROFUNDIDADE</v>
      </c>
      <c r="C61" s="357" t="str">
        <f>VLOOKUP(A61,GLOBAL!A:H,5,FALSE)</f>
        <v>M3</v>
      </c>
      <c r="D61" s="357" t="s">
        <v>66</v>
      </c>
      <c r="E61" s="357" t="s">
        <v>70</v>
      </c>
      <c r="F61" s="357" t="s">
        <v>67</v>
      </c>
      <c r="G61" s="357" t="s">
        <v>5</v>
      </c>
      <c r="H61" s="357" t="s">
        <v>7476</v>
      </c>
      <c r="I61" s="801">
        <f>ROUND(SUM(I62:I65),2)</f>
        <v>95.3</v>
      </c>
    </row>
    <row r="62" spans="1:9">
      <c r="A62" s="802"/>
      <c r="B62" s="201" t="s">
        <v>7474</v>
      </c>
      <c r="C62" s="625"/>
      <c r="D62" s="358"/>
      <c r="E62" s="358"/>
      <c r="F62" s="358"/>
      <c r="G62" s="358"/>
      <c r="H62" s="358"/>
      <c r="I62" s="803"/>
    </row>
    <row r="63" spans="1:9">
      <c r="A63" s="804"/>
      <c r="B63" s="203" t="s">
        <v>30864</v>
      </c>
      <c r="C63" s="625"/>
      <c r="D63" s="364">
        <v>54</v>
      </c>
      <c r="E63" s="363">
        <v>1.2</v>
      </c>
      <c r="F63" s="363">
        <v>1</v>
      </c>
      <c r="G63" s="747"/>
      <c r="H63" s="383"/>
      <c r="I63" s="805">
        <f>D63*E63*F63</f>
        <v>64.8</v>
      </c>
    </row>
    <row r="64" spans="1:9">
      <c r="A64" s="804"/>
      <c r="B64" s="203" t="s">
        <v>30865</v>
      </c>
      <c r="C64" s="625"/>
      <c r="D64" s="364">
        <v>15.25</v>
      </c>
      <c r="E64" s="363">
        <v>4</v>
      </c>
      <c r="F64" s="363">
        <v>0.5</v>
      </c>
      <c r="G64" s="747"/>
      <c r="H64" s="383"/>
      <c r="I64" s="805">
        <f>D64*E64*F64</f>
        <v>30.5</v>
      </c>
    </row>
    <row r="65" spans="1:14">
      <c r="A65" s="806"/>
      <c r="B65" s="205"/>
      <c r="C65" s="625"/>
      <c r="D65" s="359"/>
      <c r="E65" s="359"/>
      <c r="F65" s="359"/>
      <c r="G65" s="360"/>
      <c r="H65" s="360"/>
      <c r="I65" s="807"/>
    </row>
    <row r="66" spans="1:14">
      <c r="A66" s="808"/>
      <c r="B66" s="171"/>
      <c r="C66" s="171"/>
      <c r="D66" s="361"/>
      <c r="E66" s="361"/>
      <c r="F66" s="361"/>
      <c r="G66" s="362"/>
      <c r="H66" s="362"/>
      <c r="I66" s="809"/>
    </row>
    <row r="67" spans="1:14" ht="30.75" customHeight="1">
      <c r="A67" s="800" t="s">
        <v>14071</v>
      </c>
      <c r="B67" s="352" t="str">
        <f>VLOOKUP(A67,GLOBAL!A:H,4,FALSE)</f>
        <v>EXECUÇÃO E COMPACTAÇÃO DE ATERRO COM SOLO PREDOMINANTEMENTE ARGILOSO - EXCLUSIVE SOLO, ESCAVAÇÃO, CARGA E TRANSPORTE. AF_11/2019</v>
      </c>
      <c r="C67" s="655" t="str">
        <f>VLOOKUP(A67,GLOBAL!A:H,5,FALSE)</f>
        <v>M3</v>
      </c>
      <c r="D67" s="357" t="s">
        <v>66</v>
      </c>
      <c r="E67" s="357" t="s">
        <v>70</v>
      </c>
      <c r="F67" s="357" t="s">
        <v>67</v>
      </c>
      <c r="G67" s="357" t="s">
        <v>68</v>
      </c>
      <c r="H67" s="357" t="s">
        <v>7476</v>
      </c>
      <c r="I67" s="801">
        <f>ROUND(SUM(I68:I70),2)</f>
        <v>131.03</v>
      </c>
    </row>
    <row r="68" spans="1:14">
      <c r="A68" s="802"/>
      <c r="B68" s="201" t="s">
        <v>7474</v>
      </c>
      <c r="C68" s="654"/>
      <c r="D68" s="358"/>
      <c r="E68" s="358"/>
      <c r="F68" s="358"/>
      <c r="G68" s="358"/>
      <c r="H68" s="358"/>
      <c r="I68" s="803"/>
    </row>
    <row r="69" spans="1:14">
      <c r="A69" s="804"/>
      <c r="B69" s="202" t="s">
        <v>30866</v>
      </c>
      <c r="C69" s="625"/>
      <c r="D69" s="969">
        <v>131.03</v>
      </c>
      <c r="E69" s="971"/>
      <c r="F69" s="970"/>
      <c r="G69" s="383">
        <v>1</v>
      </c>
      <c r="H69" s="383"/>
      <c r="I69" s="805">
        <f>D69</f>
        <v>131.03</v>
      </c>
    </row>
    <row r="70" spans="1:14">
      <c r="A70" s="806"/>
      <c r="B70" s="400"/>
      <c r="C70" s="625"/>
      <c r="D70" s="359"/>
      <c r="E70" s="359"/>
      <c r="F70" s="359"/>
      <c r="G70" s="360"/>
      <c r="H70" s="360"/>
      <c r="I70" s="807"/>
    </row>
    <row r="71" spans="1:14">
      <c r="A71" s="808"/>
      <c r="B71" s="171"/>
      <c r="C71" s="171"/>
      <c r="D71" s="361"/>
      <c r="E71" s="361"/>
      <c r="F71" s="361"/>
      <c r="G71" s="362"/>
      <c r="H71" s="362"/>
      <c r="I71" s="809"/>
    </row>
    <row r="72" spans="1:14" ht="30">
      <c r="A72" s="800" t="s">
        <v>15011</v>
      </c>
      <c r="B72" s="352" t="str">
        <f>VLOOKUP(A72,GLOBAL!A:H,4,FALSE)</f>
        <v>REGULARIZAÇÃO DE SUPERFÍCIES COM MOTONIVELADORA. AF_11/2019</v>
      </c>
      <c r="C72" s="655" t="str">
        <f>VLOOKUP(A72,GLOBAL!A:H,5,FALSE)</f>
        <v>M2</v>
      </c>
      <c r="D72" s="357" t="s">
        <v>66</v>
      </c>
      <c r="E72" s="357" t="s">
        <v>70</v>
      </c>
      <c r="F72" s="357" t="s">
        <v>67</v>
      </c>
      <c r="G72" s="357" t="s">
        <v>68</v>
      </c>
      <c r="H72" s="357" t="s">
        <v>7476</v>
      </c>
      <c r="I72" s="801">
        <f>ROUND(SUM(I73:I75),2)</f>
        <v>262.05</v>
      </c>
    </row>
    <row r="73" spans="1:14" s="466" customFormat="1">
      <c r="A73" s="802"/>
      <c r="B73" s="464" t="s">
        <v>7474</v>
      </c>
      <c r="C73" s="654"/>
      <c r="D73" s="465"/>
      <c r="E73" s="465"/>
      <c r="F73" s="465"/>
      <c r="G73" s="465"/>
      <c r="H73" s="465"/>
      <c r="I73" s="813"/>
      <c r="K73" s="467"/>
      <c r="L73" s="87"/>
      <c r="M73" s="87"/>
      <c r="N73" s="87"/>
    </row>
    <row r="74" spans="1:14" s="466" customFormat="1">
      <c r="A74" s="804"/>
      <c r="B74" s="593" t="s">
        <v>30867</v>
      </c>
      <c r="C74" s="625"/>
      <c r="D74" s="969">
        <v>262.05</v>
      </c>
      <c r="E74" s="970"/>
      <c r="F74" s="363">
        <v>0</v>
      </c>
      <c r="G74" s="747"/>
      <c r="H74" s="383"/>
      <c r="I74" s="805">
        <f>D74</f>
        <v>262.05</v>
      </c>
      <c r="K74" s="467"/>
      <c r="L74" s="87"/>
      <c r="M74" s="87"/>
      <c r="N74" s="87"/>
    </row>
    <row r="75" spans="1:14">
      <c r="A75" s="806"/>
      <c r="B75" s="205"/>
      <c r="C75" s="625"/>
      <c r="D75" s="359"/>
      <c r="E75" s="359"/>
      <c r="F75" s="359"/>
      <c r="G75" s="360"/>
      <c r="H75" s="360"/>
      <c r="I75" s="807"/>
    </row>
    <row r="76" spans="1:14">
      <c r="A76" s="808"/>
      <c r="B76" s="171"/>
      <c r="C76" s="171"/>
      <c r="D76" s="361"/>
      <c r="E76" s="361"/>
      <c r="F76" s="361"/>
      <c r="G76" s="362"/>
      <c r="H76" s="362"/>
      <c r="I76" s="809"/>
    </row>
    <row r="77" spans="1:14" ht="45">
      <c r="A77" s="800" t="s">
        <v>16459</v>
      </c>
      <c r="B77" s="352" t="str">
        <f>VLOOKUP(A77,GLOBAL!A:H,4,FALSE)</f>
        <v>TRANSPORTE COM CAMINHÃO BASCULANTE DE 6 M3, EM VIA URBANA PAVIMENTADA, DMT ATÉ 30 KM (UNIDADE: M3XKM). AF_01/2018</v>
      </c>
      <c r="C77" s="655" t="str">
        <f>VLOOKUP(A77,GLOBAL!A:H,5,FALSE)</f>
        <v>M3XKM</v>
      </c>
      <c r="D77" s="357" t="s">
        <v>66</v>
      </c>
      <c r="E77" s="357" t="s">
        <v>70</v>
      </c>
      <c r="F77" s="357" t="s">
        <v>67</v>
      </c>
      <c r="G77" s="357" t="s">
        <v>68</v>
      </c>
      <c r="H77" s="357" t="s">
        <v>7476</v>
      </c>
      <c r="I77" s="801">
        <f>ROUND(SUM(I78:I80),2)</f>
        <v>2123.6999999999998</v>
      </c>
    </row>
    <row r="78" spans="1:14" s="466" customFormat="1">
      <c r="A78" s="802"/>
      <c r="B78" s="464" t="s">
        <v>7474</v>
      </c>
      <c r="C78" s="654"/>
      <c r="D78" s="465"/>
      <c r="E78" s="465"/>
      <c r="F78" s="465"/>
      <c r="G78" s="465"/>
      <c r="H78" s="465"/>
      <c r="I78" s="813"/>
      <c r="K78" s="467"/>
      <c r="L78" s="87"/>
      <c r="M78" s="87"/>
      <c r="N78" s="87"/>
    </row>
    <row r="79" spans="1:14" s="466" customFormat="1">
      <c r="A79" s="804"/>
      <c r="B79" s="593" t="s">
        <v>30868</v>
      </c>
      <c r="C79" s="625"/>
      <c r="D79" s="969">
        <v>141.58000000000001</v>
      </c>
      <c r="E79" s="971"/>
      <c r="F79" s="970"/>
      <c r="G79" s="747"/>
      <c r="H79" s="383">
        <v>15</v>
      </c>
      <c r="I79" s="805">
        <f>D79*H79</f>
        <v>2123.7000000000003</v>
      </c>
      <c r="K79" s="467"/>
      <c r="L79" s="87"/>
      <c r="M79" s="87"/>
      <c r="N79" s="87"/>
    </row>
    <row r="80" spans="1:14">
      <c r="A80" s="806"/>
      <c r="B80" s="205"/>
      <c r="C80" s="625"/>
      <c r="D80" s="359"/>
      <c r="E80" s="359"/>
      <c r="F80" s="359"/>
      <c r="G80" s="360"/>
      <c r="H80" s="360"/>
      <c r="I80" s="807"/>
    </row>
    <row r="81" spans="1:9">
      <c r="A81" s="808"/>
      <c r="B81" s="171"/>
      <c r="C81" s="171"/>
      <c r="D81" s="361"/>
      <c r="E81" s="361"/>
      <c r="F81" s="361"/>
      <c r="G81" s="362"/>
      <c r="H81" s="362"/>
      <c r="I81" s="809"/>
    </row>
    <row r="82" spans="1:9">
      <c r="A82" s="811" t="s">
        <v>8</v>
      </c>
      <c r="B82" s="648" t="str">
        <f>VLOOKUP(A82,GLOBAL!A:H,4,FALSE)</f>
        <v xml:space="preserve">ESTRUTURAS </v>
      </c>
      <c r="C82" s="356"/>
      <c r="D82" s="356"/>
      <c r="E82" s="356"/>
      <c r="F82" s="356"/>
      <c r="G82" s="356"/>
      <c r="H82" s="356"/>
      <c r="I82" s="799"/>
    </row>
    <row r="83" spans="1:9">
      <c r="A83" s="814" t="s">
        <v>38</v>
      </c>
      <c r="B83" s="648" t="str">
        <f>VLOOKUP(A83,GLOBAL!A:H,4,FALSE)</f>
        <v>Construção da Escadaria em concreto simples, prevendo:</v>
      </c>
      <c r="C83" s="625"/>
      <c r="D83" s="356"/>
      <c r="E83" s="356"/>
      <c r="F83" s="356"/>
      <c r="G83" s="356"/>
      <c r="H83" s="356"/>
      <c r="I83" s="799"/>
    </row>
    <row r="84" spans="1:9" ht="30">
      <c r="A84" s="800" t="s">
        <v>39</v>
      </c>
      <c r="B84" s="352" t="str">
        <f>VLOOKUP(A84,GLOBAL!A:H,4,FALSE)</f>
        <v>ESCAVAÇÃO MANUAL EM MATERIAL DE 1A. CATEGORIA, ATÉ 1.50 M DE PROFUNDIDADE</v>
      </c>
      <c r="C84" s="357" t="str">
        <f>VLOOKUP(A84,GLOBAL!A:H,5,FALSE)</f>
        <v>M3</v>
      </c>
      <c r="D84" s="357" t="s">
        <v>66</v>
      </c>
      <c r="E84" s="357" t="s">
        <v>70</v>
      </c>
      <c r="F84" s="357" t="s">
        <v>67</v>
      </c>
      <c r="G84" s="357" t="s">
        <v>68</v>
      </c>
      <c r="H84" s="357" t="s">
        <v>7476</v>
      </c>
      <c r="I84" s="801">
        <f>ROUND(SUM(I85:I87),2)</f>
        <v>46.28</v>
      </c>
    </row>
    <row r="85" spans="1:9">
      <c r="A85" s="815"/>
      <c r="B85" s="206" t="s">
        <v>7474</v>
      </c>
      <c r="C85" s="625"/>
      <c r="D85" s="365"/>
      <c r="E85" s="366"/>
      <c r="F85" s="365"/>
      <c r="G85" s="365"/>
      <c r="H85" s="365"/>
      <c r="I85" s="816"/>
    </row>
    <row r="86" spans="1:9">
      <c r="A86" s="804"/>
      <c r="B86" s="202" t="s">
        <v>30874</v>
      </c>
      <c r="C86" s="625"/>
      <c r="D86" s="364">
        <v>42.85</v>
      </c>
      <c r="E86" s="363">
        <v>0.6</v>
      </c>
      <c r="F86" s="363">
        <v>0.6</v>
      </c>
      <c r="G86" s="383">
        <v>3</v>
      </c>
      <c r="H86" s="383"/>
      <c r="I86" s="805">
        <f>D86*E86*F86*G86</f>
        <v>46.277999999999999</v>
      </c>
    </row>
    <row r="87" spans="1:9">
      <c r="A87" s="804"/>
      <c r="B87" s="203"/>
      <c r="C87" s="625"/>
      <c r="D87" s="383"/>
      <c r="E87" s="383"/>
      <c r="F87" s="383"/>
      <c r="G87" s="383"/>
      <c r="H87" s="383"/>
      <c r="I87" s="805"/>
    </row>
    <row r="88" spans="1:9">
      <c r="A88" s="808"/>
      <c r="B88" s="171"/>
      <c r="C88" s="361"/>
      <c r="D88" s="361"/>
      <c r="E88" s="361"/>
      <c r="F88" s="361"/>
      <c r="G88" s="362"/>
      <c r="H88" s="362"/>
      <c r="I88" s="809"/>
    </row>
    <row r="89" spans="1:9" ht="45">
      <c r="A89" s="800" t="s">
        <v>25352</v>
      </c>
      <c r="B89" s="352" t="str">
        <f>VLOOKUP(A89,GLOBAL!A:H,4,FALSE)</f>
        <v>FÔRMA DE TÁBUA DE MADEIRA DE 2.5 X 30.0 CM PARA FUNDAÇÕES, LEVANDO-SE EM CONTA A UTILIZAÇÃO 5 VEZES (INCLUIDO O MATERIAL, CORTE, MONTAGEM, ESCORAMENTO E DESFORMA)</v>
      </c>
      <c r="C89" s="357" t="str">
        <f>VLOOKUP(A89,GLOBAL!A:H,5,FALSE)</f>
        <v>M2</v>
      </c>
      <c r="D89" s="357" t="s">
        <v>66</v>
      </c>
      <c r="E89" s="357" t="s">
        <v>70</v>
      </c>
      <c r="F89" s="357" t="s">
        <v>67</v>
      </c>
      <c r="G89" s="357" t="s">
        <v>68</v>
      </c>
      <c r="H89" s="357" t="s">
        <v>7476</v>
      </c>
      <c r="I89" s="801">
        <f>ROUND(SUM(I90:I93),2)</f>
        <v>88.13</v>
      </c>
    </row>
    <row r="90" spans="1:9">
      <c r="A90" s="815"/>
      <c r="B90" s="206" t="s">
        <v>7474</v>
      </c>
      <c r="C90" s="625"/>
      <c r="D90" s="365"/>
      <c r="E90" s="366"/>
      <c r="F90" s="365"/>
      <c r="G90" s="365"/>
      <c r="H90" s="365"/>
      <c r="I90" s="816"/>
    </row>
    <row r="91" spans="1:9">
      <c r="A91" s="804"/>
      <c r="B91" s="202" t="s">
        <v>30875</v>
      </c>
      <c r="C91" s="625"/>
      <c r="D91" s="384">
        <v>42.85</v>
      </c>
      <c r="E91" s="383">
        <v>0.6</v>
      </c>
      <c r="F91" s="363"/>
      <c r="G91" s="383">
        <v>3</v>
      </c>
      <c r="H91" s="383"/>
      <c r="I91" s="805">
        <f>D91*E91*G91</f>
        <v>77.13</v>
      </c>
    </row>
    <row r="92" spans="1:9">
      <c r="A92" s="804"/>
      <c r="B92" s="202" t="s">
        <v>30876</v>
      </c>
      <c r="C92" s="625"/>
      <c r="D92" s="384">
        <v>5</v>
      </c>
      <c r="E92" s="383">
        <v>0.2</v>
      </c>
      <c r="F92" s="363"/>
      <c r="G92" s="383">
        <v>11</v>
      </c>
      <c r="H92" s="383"/>
      <c r="I92" s="805">
        <f>D92*E92*G92</f>
        <v>11</v>
      </c>
    </row>
    <row r="93" spans="1:9">
      <c r="A93" s="804"/>
      <c r="B93" s="203"/>
      <c r="C93" s="625"/>
      <c r="D93" s="383"/>
      <c r="E93" s="383"/>
      <c r="F93" s="383"/>
      <c r="G93" s="383"/>
      <c r="H93" s="383"/>
      <c r="I93" s="805"/>
    </row>
    <row r="94" spans="1:9">
      <c r="A94" s="808"/>
      <c r="B94" s="171"/>
      <c r="C94" s="361"/>
      <c r="D94" s="361"/>
      <c r="E94" s="361"/>
      <c r="F94" s="361"/>
      <c r="G94" s="362"/>
      <c r="H94" s="362"/>
      <c r="I94" s="809"/>
    </row>
    <row r="95" spans="1:9" ht="45">
      <c r="A95" s="800" t="str">
        <f>GLOBAL!A32</f>
        <v>03.01.03</v>
      </c>
      <c r="B95" s="353" t="str">
        <f>VLOOKUP(A95,GLOBAL!A:H,4,FALSE)</f>
        <v>FORNECIMENTO, PREPARO E APLICAÇÃO DE CONCRETO MAGRO COM CONSUMO MÍNIMO DE CIMENTO DE 250 KG/M3 (BRITA 1 E 2) - (5% DE PERDAS JÁ INCLUÍDO NO CUSTO)</v>
      </c>
      <c r="C95" s="655" t="str">
        <f>VLOOKUP(A95,GLOBAL!A:H,5,FALSE)</f>
        <v>M3</v>
      </c>
      <c r="D95" s="357" t="s">
        <v>66</v>
      </c>
      <c r="E95" s="357" t="s">
        <v>70</v>
      </c>
      <c r="F95" s="357" t="s">
        <v>67</v>
      </c>
      <c r="G95" s="357" t="s">
        <v>68</v>
      </c>
      <c r="H95" s="357"/>
      <c r="I95" s="801">
        <f>ROUND(SUM(I97:I98),2)</f>
        <v>3.86</v>
      </c>
    </row>
    <row r="96" spans="1:9">
      <c r="A96" s="815"/>
      <c r="B96" s="206" t="s">
        <v>7474</v>
      </c>
      <c r="C96" s="654"/>
      <c r="D96" s="365"/>
      <c r="E96" s="366"/>
      <c r="F96" s="365"/>
      <c r="G96" s="365"/>
      <c r="H96" s="365"/>
      <c r="I96" s="816"/>
    </row>
    <row r="97" spans="1:9">
      <c r="A97" s="804"/>
      <c r="B97" s="202" t="s">
        <v>30877</v>
      </c>
      <c r="C97" s="625"/>
      <c r="D97" s="384">
        <v>42.85</v>
      </c>
      <c r="E97" s="383">
        <v>0.6</v>
      </c>
      <c r="F97" s="363">
        <v>0.05</v>
      </c>
      <c r="G97" s="383">
        <v>3</v>
      </c>
      <c r="H97" s="383"/>
      <c r="I97" s="805">
        <f>D97*E97*F97*G97</f>
        <v>3.8565000000000005</v>
      </c>
    </row>
    <row r="98" spans="1:9">
      <c r="A98" s="804"/>
      <c r="B98" s="203"/>
      <c r="C98" s="625"/>
      <c r="D98" s="383"/>
      <c r="E98" s="383"/>
      <c r="F98" s="383"/>
      <c r="G98" s="383"/>
      <c r="H98" s="383"/>
      <c r="I98" s="805"/>
    </row>
    <row r="99" spans="1:9">
      <c r="A99" s="808"/>
      <c r="B99" s="171"/>
      <c r="C99" s="361"/>
      <c r="D99" s="361"/>
      <c r="E99" s="361"/>
      <c r="F99" s="361"/>
      <c r="G99" s="362"/>
      <c r="H99" s="362"/>
      <c r="I99" s="809"/>
    </row>
    <row r="100" spans="1:9" ht="30">
      <c r="A100" s="817" t="s">
        <v>30871</v>
      </c>
      <c r="B100" s="353" t="str">
        <f>VLOOKUP(A100,GLOBAL!A:H,4,FALSE)</f>
        <v>FORNECIMENTO, PREPARO E APLICAÇÃO DE CONCRETO FCK=15 MPA (BRITA 1 E 2) - (5% DE PERDAS JÁ INCLUÍDO NO CUSTO)</v>
      </c>
      <c r="C100" s="655" t="str">
        <f>VLOOKUP(A100,GLOBAL!A:H,5,FALSE)</f>
        <v>M3</v>
      </c>
      <c r="D100" s="357" t="s">
        <v>66</v>
      </c>
      <c r="E100" s="357" t="s">
        <v>70</v>
      </c>
      <c r="F100" s="357" t="s">
        <v>67</v>
      </c>
      <c r="G100" s="357" t="s">
        <v>68</v>
      </c>
      <c r="H100" s="357" t="s">
        <v>30880</v>
      </c>
      <c r="I100" s="801">
        <f>ROUND(SUM(I102:I104),2)</f>
        <v>15.59</v>
      </c>
    </row>
    <row r="101" spans="1:9">
      <c r="A101" s="815"/>
      <c r="B101" s="206" t="s">
        <v>7474</v>
      </c>
      <c r="C101" s="654"/>
      <c r="D101" s="365"/>
      <c r="E101" s="366"/>
      <c r="F101" s="365"/>
      <c r="G101" s="365"/>
      <c r="H101" s="365"/>
      <c r="I101" s="816"/>
    </row>
    <row r="102" spans="1:9">
      <c r="A102" s="804"/>
      <c r="B102" s="202" t="s">
        <v>30878</v>
      </c>
      <c r="C102" s="625"/>
      <c r="D102" s="384">
        <v>50</v>
      </c>
      <c r="E102" s="383"/>
      <c r="F102" s="363"/>
      <c r="G102" s="383">
        <v>3</v>
      </c>
      <c r="H102" s="383">
        <v>4.5</v>
      </c>
      <c r="I102" s="805">
        <f>G102*H102</f>
        <v>13.5</v>
      </c>
    </row>
    <row r="103" spans="1:9">
      <c r="A103" s="804"/>
      <c r="B103" s="202" t="s">
        <v>30879</v>
      </c>
      <c r="C103" s="625"/>
      <c r="D103" s="384">
        <v>5</v>
      </c>
      <c r="E103" s="383"/>
      <c r="F103" s="363"/>
      <c r="G103" s="383">
        <v>11</v>
      </c>
      <c r="H103" s="383">
        <v>0.19</v>
      </c>
      <c r="I103" s="805">
        <f>G103*H103</f>
        <v>2.09</v>
      </c>
    </row>
    <row r="104" spans="1:9">
      <c r="A104" s="804"/>
      <c r="B104" s="203"/>
      <c r="C104" s="625"/>
      <c r="D104" s="383"/>
      <c r="E104" s="383"/>
      <c r="F104" s="383"/>
      <c r="G104" s="383"/>
      <c r="H104" s="383"/>
      <c r="I104" s="805"/>
    </row>
    <row r="105" spans="1:9">
      <c r="A105" s="808"/>
      <c r="B105" s="171"/>
      <c r="C105" s="361"/>
      <c r="D105" s="361"/>
      <c r="E105" s="361"/>
      <c r="F105" s="361"/>
      <c r="G105" s="362"/>
      <c r="H105" s="362"/>
      <c r="I105" s="809"/>
    </row>
    <row r="106" spans="1:9" ht="30">
      <c r="A106" s="817" t="s">
        <v>30872</v>
      </c>
      <c r="B106" s="353" t="str">
        <f>VLOOKUP(A106,GLOBAL!A:H,4,FALSE)</f>
        <v>FORNECIMENTO, DOBRAGEM E COLOCAÇÃO EM FÔRMA, DE ARMADURA CA-50 A MÉDIA, DIÂMETRO DE 6.3 A 10.0 MM</v>
      </c>
      <c r="C106" s="655" t="str">
        <f>VLOOKUP(A106,GLOBAL!A:H,5,FALSE)</f>
        <v>KG</v>
      </c>
      <c r="D106" s="357" t="s">
        <v>66</v>
      </c>
      <c r="E106" s="357" t="s">
        <v>70</v>
      </c>
      <c r="F106" s="357" t="s">
        <v>67</v>
      </c>
      <c r="G106" s="357" t="s">
        <v>68</v>
      </c>
      <c r="H106" s="357" t="s">
        <v>14074</v>
      </c>
      <c r="I106" s="801">
        <f>ROUND(SUM(I108:I109),2)</f>
        <v>936.72</v>
      </c>
    </row>
    <row r="107" spans="1:9">
      <c r="A107" s="815"/>
      <c r="B107" s="206" t="s">
        <v>7474</v>
      </c>
      <c r="C107" s="654"/>
      <c r="D107" s="365"/>
      <c r="E107" s="366"/>
      <c r="F107" s="365"/>
      <c r="G107" s="365"/>
      <c r="H107" s="365"/>
      <c r="I107" s="816"/>
    </row>
    <row r="108" spans="1:9">
      <c r="A108" s="804"/>
      <c r="B108" s="202" t="s">
        <v>30881</v>
      </c>
      <c r="C108" s="625"/>
      <c r="D108" s="384"/>
      <c r="E108" s="383"/>
      <c r="F108" s="363"/>
      <c r="G108" s="383"/>
      <c r="H108" s="383">
        <v>936.72</v>
      </c>
      <c r="I108" s="805">
        <f>H108</f>
        <v>936.72</v>
      </c>
    </row>
    <row r="109" spans="1:9">
      <c r="A109" s="804"/>
      <c r="B109" s="203"/>
      <c r="C109" s="625"/>
      <c r="D109" s="383"/>
      <c r="E109" s="383"/>
      <c r="F109" s="383"/>
      <c r="G109" s="383"/>
      <c r="H109" s="383"/>
      <c r="I109" s="805"/>
    </row>
    <row r="110" spans="1:9">
      <c r="A110" s="808"/>
      <c r="B110" s="171"/>
      <c r="C110" s="361"/>
      <c r="D110" s="361"/>
      <c r="E110" s="361"/>
      <c r="F110" s="361"/>
      <c r="G110" s="362"/>
      <c r="H110" s="362"/>
      <c r="I110" s="809"/>
    </row>
    <row r="111" spans="1:9" ht="45">
      <c r="A111" s="817" t="s">
        <v>30873</v>
      </c>
      <c r="B111" s="353" t="str">
        <f>VLOOKUP(A111,GLOBAL!A:H,4,FALSE)</f>
        <v>CORRIMÃO DE TUBO DE FERRO GALVANIZADO DIÂMETRO 3" COM CHUMBADORES A CADA 1.50M, INCLUSIVE PINTURA A ÓLEO OU ESMALTE</v>
      </c>
      <c r="C111" s="655" t="str">
        <f>VLOOKUP(A111,GLOBAL!A:H,5,FALSE)</f>
        <v>M</v>
      </c>
      <c r="D111" s="357" t="s">
        <v>66</v>
      </c>
      <c r="E111" s="357" t="s">
        <v>70</v>
      </c>
      <c r="F111" s="357" t="s">
        <v>67</v>
      </c>
      <c r="G111" s="357" t="s">
        <v>68</v>
      </c>
      <c r="H111" s="357"/>
      <c r="I111" s="801">
        <f>ROUND(SUM(I113:I114),2)</f>
        <v>10</v>
      </c>
    </row>
    <row r="112" spans="1:9">
      <c r="A112" s="815"/>
      <c r="B112" s="206" t="s">
        <v>7474</v>
      </c>
      <c r="C112" s="654"/>
      <c r="D112" s="365"/>
      <c r="E112" s="366"/>
      <c r="F112" s="365"/>
      <c r="G112" s="365"/>
      <c r="H112" s="365"/>
      <c r="I112" s="816"/>
    </row>
    <row r="113" spans="1:14">
      <c r="A113" s="804"/>
      <c r="B113" s="202" t="s">
        <v>30882</v>
      </c>
      <c r="C113" s="625"/>
      <c r="D113" s="384">
        <v>2.5</v>
      </c>
      <c r="E113" s="383">
        <v>0</v>
      </c>
      <c r="F113" s="363">
        <v>0</v>
      </c>
      <c r="G113" s="383">
        <v>4</v>
      </c>
      <c r="H113" s="383"/>
      <c r="I113" s="805">
        <f>D113*G113</f>
        <v>10</v>
      </c>
    </row>
    <row r="114" spans="1:14">
      <c r="A114" s="804"/>
      <c r="B114" s="203"/>
      <c r="C114" s="625"/>
      <c r="D114" s="383"/>
      <c r="E114" s="383"/>
      <c r="F114" s="383"/>
      <c r="G114" s="383"/>
      <c r="H114" s="383"/>
      <c r="I114" s="805"/>
    </row>
    <row r="115" spans="1:14">
      <c r="A115" s="808"/>
      <c r="B115" s="171"/>
      <c r="C115" s="361"/>
      <c r="D115" s="361"/>
      <c r="E115" s="361"/>
      <c r="F115" s="361"/>
      <c r="G115" s="362"/>
      <c r="H115" s="362"/>
      <c r="I115" s="809"/>
    </row>
    <row r="116" spans="1:14">
      <c r="A116" s="814" t="str">
        <f>GLOBAL!A36</f>
        <v>03.02</v>
      </c>
      <c r="B116" s="648" t="str">
        <f>GLOBAL!D36</f>
        <v>PAREDES E PAINÉIS</v>
      </c>
      <c r="C116" s="653"/>
      <c r="D116" s="356"/>
      <c r="E116" s="356"/>
      <c r="F116" s="356"/>
      <c r="G116" s="356"/>
      <c r="H116" s="356"/>
      <c r="I116" s="799"/>
    </row>
    <row r="117" spans="1:14" s="466" customFormat="1" ht="60">
      <c r="A117" s="818" t="str">
        <f>GLOBAL!A37</f>
        <v>03.02.01</v>
      </c>
      <c r="B117" s="588" t="str">
        <f>VLOOKUP(A117,GLOBAL!A:H,4,FALSE)</f>
        <v>ALVENARIA DE BLOCOS DE CONCRETO ESTRUT. (14X19X39CM) CHEIOS, C/ RESIST. MÍN. COMPR. 15MPA, ASSENTADOS C/ ARG. DE CIMENTO E AREIA NO TRAÇO 1:4, ESP. JUNTAS 10MM E ESP. DA PAREDE S/ REVEST. 14CM</v>
      </c>
      <c r="C117" s="655" t="str">
        <f>VLOOKUP(A117,GLOBAL!A:H,5,FALSE)</f>
        <v>M2</v>
      </c>
      <c r="D117" s="589" t="s">
        <v>83</v>
      </c>
      <c r="E117" s="589" t="s">
        <v>70</v>
      </c>
      <c r="F117" s="589" t="s">
        <v>23157</v>
      </c>
      <c r="G117" s="589" t="s">
        <v>68</v>
      </c>
      <c r="H117" s="589"/>
      <c r="I117" s="819">
        <f>ROUND(SUM(I118:I120),2)</f>
        <v>32</v>
      </c>
      <c r="K117" s="467"/>
      <c r="L117" s="87"/>
      <c r="M117" s="87"/>
      <c r="N117" s="87"/>
    </row>
    <row r="118" spans="1:14" s="466" customFormat="1">
      <c r="A118" s="820"/>
      <c r="B118" s="590" t="s">
        <v>7474</v>
      </c>
      <c r="C118" s="654"/>
      <c r="D118" s="591"/>
      <c r="E118" s="592"/>
      <c r="F118" s="591"/>
      <c r="G118" s="591"/>
      <c r="H118" s="591"/>
      <c r="I118" s="821"/>
      <c r="K118" s="467"/>
      <c r="L118" s="87"/>
      <c r="M118" s="87"/>
      <c r="N118" s="87"/>
    </row>
    <row r="119" spans="1:14" s="466" customFormat="1">
      <c r="A119" s="804"/>
      <c r="B119" s="593" t="s">
        <v>30883</v>
      </c>
      <c r="C119" s="625"/>
      <c r="D119" s="972">
        <v>16</v>
      </c>
      <c r="E119" s="973"/>
      <c r="F119" s="469"/>
      <c r="G119" s="468">
        <v>2</v>
      </c>
      <c r="H119" s="468"/>
      <c r="I119" s="822">
        <f>D119*G119</f>
        <v>32</v>
      </c>
      <c r="K119" s="467"/>
      <c r="L119" s="87"/>
      <c r="M119" s="87"/>
      <c r="N119" s="87"/>
    </row>
    <row r="120" spans="1:14" s="466" customFormat="1">
      <c r="A120" s="823"/>
      <c r="B120" s="594"/>
      <c r="C120" s="625"/>
      <c r="D120" s="468"/>
      <c r="E120" s="595"/>
      <c r="F120" s="468"/>
      <c r="G120" s="468"/>
      <c r="H120" s="468"/>
      <c r="I120" s="822"/>
      <c r="K120" s="467"/>
      <c r="L120" s="87"/>
      <c r="M120" s="87"/>
      <c r="N120" s="87"/>
    </row>
    <row r="121" spans="1:14">
      <c r="A121" s="808"/>
      <c r="B121" s="171"/>
      <c r="C121" s="361"/>
      <c r="D121" s="361"/>
      <c r="E121" s="361"/>
      <c r="F121" s="361"/>
      <c r="G121" s="362"/>
      <c r="H121" s="362"/>
      <c r="I121" s="809"/>
    </row>
    <row r="122" spans="1:14" s="466" customFormat="1" ht="60">
      <c r="A122" s="818" t="s">
        <v>25353</v>
      </c>
      <c r="B122" s="588" t="str">
        <f>VLOOKUP(A122,GLOBAL!A:H,4,FALSE)</f>
        <v>CHAPISCO APLICADO EM ALVENARIA (SEM PRESENÇA DE VÃOS) E ESTRUTURAS DE CONCRETO DE FACHADA, COM ROLO PARA TEXTURA ACRÍLICA.  ARGAMASSA TRAÇO 1:4 E EMULSÃO POLIMÉRICA (ADESIVO) COM PREPARO MANUAL. AF_06/2014</v>
      </c>
      <c r="C122" s="655" t="str">
        <f>VLOOKUP(A122,GLOBAL!A:H,5,FALSE)</f>
        <v>M2</v>
      </c>
      <c r="D122" s="589" t="s">
        <v>83</v>
      </c>
      <c r="E122" s="589" t="s">
        <v>70</v>
      </c>
      <c r="F122" s="589" t="s">
        <v>23157</v>
      </c>
      <c r="G122" s="589" t="s">
        <v>68</v>
      </c>
      <c r="H122" s="589"/>
      <c r="I122" s="819">
        <f>ROUND(SUM(I123:I125),2)</f>
        <v>64</v>
      </c>
      <c r="K122" s="467"/>
      <c r="L122" s="87"/>
      <c r="M122" s="87"/>
      <c r="N122" s="87"/>
    </row>
    <row r="123" spans="1:14" s="466" customFormat="1">
      <c r="A123" s="820"/>
      <c r="B123" s="590" t="s">
        <v>7474</v>
      </c>
      <c r="C123" s="654"/>
      <c r="D123" s="591"/>
      <c r="E123" s="592"/>
      <c r="F123" s="591"/>
      <c r="G123" s="591"/>
      <c r="H123" s="591"/>
      <c r="I123" s="821"/>
      <c r="K123" s="467"/>
      <c r="L123" s="87"/>
      <c r="M123" s="87"/>
      <c r="N123" s="87"/>
    </row>
    <row r="124" spans="1:14" s="466" customFormat="1">
      <c r="A124" s="804"/>
      <c r="B124" s="593" t="s">
        <v>30894</v>
      </c>
      <c r="C124" s="625"/>
      <c r="D124" s="972">
        <v>16</v>
      </c>
      <c r="E124" s="973"/>
      <c r="F124" s="469"/>
      <c r="G124" s="468">
        <v>4</v>
      </c>
      <c r="H124" s="468"/>
      <c r="I124" s="822">
        <f>D124*G124</f>
        <v>64</v>
      </c>
      <c r="K124" s="467"/>
      <c r="L124" s="87"/>
      <c r="M124" s="87"/>
      <c r="N124" s="87"/>
    </row>
    <row r="125" spans="1:14" s="466" customFormat="1">
      <c r="A125" s="823"/>
      <c r="B125" s="594"/>
      <c r="C125" s="625"/>
      <c r="D125" s="468"/>
      <c r="E125" s="595"/>
      <c r="F125" s="468"/>
      <c r="G125" s="468"/>
      <c r="H125" s="468"/>
      <c r="I125" s="822"/>
      <c r="K125" s="467"/>
      <c r="L125" s="87"/>
      <c r="M125" s="87"/>
      <c r="N125" s="87"/>
    </row>
    <row r="126" spans="1:14">
      <c r="A126" s="808"/>
      <c r="B126" s="171"/>
      <c r="C126" s="361"/>
      <c r="D126" s="361"/>
      <c r="E126" s="361"/>
      <c r="F126" s="361"/>
      <c r="G126" s="362"/>
      <c r="H126" s="362"/>
      <c r="I126" s="809"/>
    </row>
    <row r="127" spans="1:14" s="466" customFormat="1" ht="60">
      <c r="A127" s="818" t="s">
        <v>25354</v>
      </c>
      <c r="B127" s="588" t="str">
        <f>VLOOKUP(A127,GLOBAL!A:H,4,FALSE)</f>
        <v>EMBOÇO OU MASSA ÚNICA EM ARGAMASSA TRAÇO 1:2:8, PREPARO MECÂNICO COM BETONEIRA 400 L, APLICADA MANUALMENTE EM PANOS CEGOS DE FACHADA (SEM PRESENÇA DE VÃOS), ESPESSURA DE 25 MM. AF_06/2014</v>
      </c>
      <c r="C127" s="655" t="str">
        <f>VLOOKUP(A127,GLOBAL!A:H,5,FALSE)</f>
        <v>M2</v>
      </c>
      <c r="D127" s="589" t="s">
        <v>83</v>
      </c>
      <c r="E127" s="589" t="s">
        <v>70</v>
      </c>
      <c r="F127" s="589" t="s">
        <v>23157</v>
      </c>
      <c r="G127" s="589" t="s">
        <v>68</v>
      </c>
      <c r="H127" s="589"/>
      <c r="I127" s="819">
        <f>ROUND(SUM(I128:I130),2)</f>
        <v>64</v>
      </c>
      <c r="K127" s="467"/>
      <c r="L127" s="87"/>
      <c r="M127" s="87"/>
      <c r="N127" s="87"/>
    </row>
    <row r="128" spans="1:14" s="466" customFormat="1">
      <c r="A128" s="820"/>
      <c r="B128" s="590" t="s">
        <v>7474</v>
      </c>
      <c r="C128" s="654"/>
      <c r="D128" s="591"/>
      <c r="E128" s="592"/>
      <c r="F128" s="591"/>
      <c r="G128" s="591"/>
      <c r="H128" s="591"/>
      <c r="I128" s="821"/>
      <c r="K128" s="467"/>
      <c r="L128" s="87"/>
      <c r="M128" s="87"/>
      <c r="N128" s="87"/>
    </row>
    <row r="129" spans="1:14" s="466" customFormat="1">
      <c r="A129" s="804"/>
      <c r="B129" s="593" t="s">
        <v>30895</v>
      </c>
      <c r="C129" s="625"/>
      <c r="D129" s="972">
        <v>16</v>
      </c>
      <c r="E129" s="973"/>
      <c r="F129" s="469"/>
      <c r="G129" s="468">
        <v>4</v>
      </c>
      <c r="H129" s="468"/>
      <c r="I129" s="822">
        <f>D129*G129</f>
        <v>64</v>
      </c>
      <c r="K129" s="467"/>
      <c r="L129" s="87"/>
      <c r="M129" s="87"/>
      <c r="N129" s="87"/>
    </row>
    <row r="130" spans="1:14" s="466" customFormat="1">
      <c r="A130" s="823"/>
      <c r="B130" s="594"/>
      <c r="C130" s="625"/>
      <c r="D130" s="468"/>
      <c r="E130" s="595"/>
      <c r="F130" s="468"/>
      <c r="G130" s="468"/>
      <c r="H130" s="468"/>
      <c r="I130" s="822"/>
      <c r="K130" s="467"/>
      <c r="L130" s="87"/>
      <c r="M130" s="87"/>
      <c r="N130" s="87"/>
    </row>
    <row r="131" spans="1:14">
      <c r="A131" s="808"/>
      <c r="B131" s="171"/>
      <c r="C131" s="361"/>
      <c r="D131" s="361"/>
      <c r="E131" s="361"/>
      <c r="F131" s="361"/>
      <c r="G131" s="362"/>
      <c r="H131" s="362"/>
      <c r="I131" s="809"/>
    </row>
    <row r="132" spans="1:14">
      <c r="A132" s="811" t="s">
        <v>22117</v>
      </c>
      <c r="B132" s="588" t="str">
        <f>VLOOKUP(A132,GLOBAL!A:H,4,FALSE)</f>
        <v xml:space="preserve">PAVIMENTAÇÃO </v>
      </c>
      <c r="C132" s="653"/>
      <c r="D132" s="356"/>
      <c r="E132" s="356"/>
      <c r="F132" s="356"/>
      <c r="G132" s="356"/>
      <c r="H132" s="356"/>
      <c r="I132" s="799"/>
    </row>
    <row r="133" spans="1:14" ht="47.25" customHeight="1">
      <c r="A133" s="800" t="s">
        <v>22118</v>
      </c>
      <c r="B133" s="352" t="str">
        <f>VLOOKUP(A133,GLOBAL!A:H,4,FALSE)</f>
        <v>CONCRETO FCK = 15MPA, TRAÇO 1:3,4:3,5 (CIMENTO/ AREIA MÉDIA/ BRITA 1)  - PREPARO MECÂNICO COM BETONEIRA 400 L. AF_07/2016</v>
      </c>
      <c r="C133" s="357" t="str">
        <f>VLOOKUP(A133,GLOBAL!A:H,5,FALSE)</f>
        <v>M3</v>
      </c>
      <c r="D133" s="357" t="s">
        <v>66</v>
      </c>
      <c r="E133" s="357" t="s">
        <v>70</v>
      </c>
      <c r="F133" s="357" t="s">
        <v>67</v>
      </c>
      <c r="G133" s="357" t="s">
        <v>68</v>
      </c>
      <c r="H133" s="357" t="s">
        <v>7476</v>
      </c>
      <c r="I133" s="801">
        <f>ROUND(SUM(I134:I136),2)</f>
        <v>6.1</v>
      </c>
    </row>
    <row r="134" spans="1:14">
      <c r="A134" s="815"/>
      <c r="B134" s="206" t="s">
        <v>7474</v>
      </c>
      <c r="C134" s="625"/>
      <c r="D134" s="365"/>
      <c r="E134" s="366"/>
      <c r="F134" s="365"/>
      <c r="G134" s="365"/>
      <c r="H134" s="365"/>
      <c r="I134" s="816"/>
    </row>
    <row r="135" spans="1:14">
      <c r="A135" s="804"/>
      <c r="B135" s="202" t="s">
        <v>30889</v>
      </c>
      <c r="C135" s="625"/>
      <c r="D135" s="364">
        <v>15.24</v>
      </c>
      <c r="E135" s="363">
        <v>4</v>
      </c>
      <c r="F135" s="363">
        <v>0.1</v>
      </c>
      <c r="G135" s="383">
        <v>1</v>
      </c>
      <c r="H135" s="383"/>
      <c r="I135" s="805">
        <f>D135*E135*F135*G135</f>
        <v>6.0960000000000001</v>
      </c>
    </row>
    <row r="136" spans="1:14">
      <c r="A136" s="804"/>
      <c r="B136" s="203"/>
      <c r="C136" s="625"/>
      <c r="D136" s="383"/>
      <c r="E136" s="383"/>
      <c r="F136" s="383"/>
      <c r="G136" s="383"/>
      <c r="H136" s="383"/>
      <c r="I136" s="805"/>
    </row>
    <row r="137" spans="1:14">
      <c r="A137" s="808"/>
      <c r="B137" s="171"/>
      <c r="C137" s="361"/>
      <c r="D137" s="361"/>
      <c r="E137" s="361"/>
      <c r="F137" s="361"/>
      <c r="G137" s="362"/>
      <c r="H137" s="362"/>
      <c r="I137" s="809"/>
    </row>
    <row r="138" spans="1:14" ht="45">
      <c r="A138" s="800" t="s">
        <v>30884</v>
      </c>
      <c r="B138" s="352" t="str">
        <f>VLOOKUP(A138,GLOBAL!A:H,4,FALSE)</f>
        <v>EXECUÇÃO DE PÁTIO/ESTACIONAMENTO EM PISO INTERTRAVADO, COM BLOCO RETANGULAR COR NATURAL DE 20 X 10 CM, ESPESSURA 6 CM. AF_12/2015</v>
      </c>
      <c r="C138" s="357" t="str">
        <f>VLOOKUP(A138,GLOBAL!A:H,5,FALSE)</f>
        <v>M2</v>
      </c>
      <c r="D138" s="357" t="s">
        <v>66</v>
      </c>
      <c r="E138" s="357" t="s">
        <v>70</v>
      </c>
      <c r="F138" s="357" t="s">
        <v>67</v>
      </c>
      <c r="G138" s="357" t="s">
        <v>68</v>
      </c>
      <c r="H138" s="357" t="s">
        <v>7476</v>
      </c>
      <c r="I138" s="801">
        <f>ROUND(SUM(I139:I141),2)</f>
        <v>262.05</v>
      </c>
    </row>
    <row r="139" spans="1:14">
      <c r="A139" s="815"/>
      <c r="B139" s="206" t="s">
        <v>7474</v>
      </c>
      <c r="C139" s="625"/>
      <c r="D139" s="365"/>
      <c r="E139" s="366"/>
      <c r="F139" s="365"/>
      <c r="G139" s="365"/>
      <c r="H139" s="365"/>
      <c r="I139" s="816"/>
    </row>
    <row r="140" spans="1:14">
      <c r="A140" s="804"/>
      <c r="B140" s="202" t="s">
        <v>30890</v>
      </c>
      <c r="C140" s="625"/>
      <c r="D140" s="969">
        <v>262.05</v>
      </c>
      <c r="E140" s="970"/>
      <c r="F140" s="363"/>
      <c r="G140" s="383">
        <v>1</v>
      </c>
      <c r="H140" s="383"/>
      <c r="I140" s="805">
        <f>D140</f>
        <v>262.05</v>
      </c>
    </row>
    <row r="141" spans="1:14">
      <c r="A141" s="804"/>
      <c r="B141" s="203"/>
      <c r="C141" s="625"/>
      <c r="D141" s="383"/>
      <c r="E141" s="383"/>
      <c r="F141" s="383"/>
      <c r="G141" s="383"/>
      <c r="H141" s="383"/>
      <c r="I141" s="805"/>
    </row>
    <row r="142" spans="1:14">
      <c r="A142" s="808"/>
      <c r="B142" s="171"/>
      <c r="C142" s="361"/>
      <c r="D142" s="361"/>
      <c r="E142" s="361"/>
      <c r="F142" s="361"/>
      <c r="G142" s="362"/>
      <c r="H142" s="362"/>
      <c r="I142" s="809"/>
    </row>
    <row r="143" spans="1:14" ht="45">
      <c r="A143" s="800" t="s">
        <v>30885</v>
      </c>
      <c r="B143" s="353" t="str">
        <f>VLOOKUP(A143,GLOBAL!A:H,4,FALSE)</f>
        <v>EXECUÇÃO DE PASSEIO (CALÇADA) OU PISO DE CONCRETO COM CONCRETO MOLDADO IN LOCO, USINADO, ACABAMENTO CONVENCIONAL, ESPESSURA 8 CM, ARMADO. AF_07/2016</v>
      </c>
      <c r="C143" s="655" t="str">
        <f>VLOOKUP(A143,GLOBAL!A:H,5,FALSE)</f>
        <v>M2</v>
      </c>
      <c r="D143" s="357" t="s">
        <v>66</v>
      </c>
      <c r="E143" s="357" t="s">
        <v>70</v>
      </c>
      <c r="F143" s="357" t="s">
        <v>67</v>
      </c>
      <c r="G143" s="357" t="s">
        <v>68</v>
      </c>
      <c r="H143" s="357"/>
      <c r="I143" s="801">
        <f>ROUND(SUM(I145:I146),2)</f>
        <v>65.12</v>
      </c>
    </row>
    <row r="144" spans="1:14">
      <c r="A144" s="815"/>
      <c r="B144" s="206" t="s">
        <v>7474</v>
      </c>
      <c r="C144" s="654"/>
      <c r="D144" s="365"/>
      <c r="E144" s="366"/>
      <c r="F144" s="365"/>
      <c r="G144" s="365"/>
      <c r="H144" s="365"/>
      <c r="I144" s="816"/>
    </row>
    <row r="145" spans="1:14">
      <c r="A145" s="804"/>
      <c r="B145" s="202" t="s">
        <v>30891</v>
      </c>
      <c r="C145" s="625"/>
      <c r="D145" s="969">
        <v>65.12</v>
      </c>
      <c r="E145" s="970"/>
      <c r="F145" s="363">
        <v>0</v>
      </c>
      <c r="G145" s="383">
        <v>1</v>
      </c>
      <c r="H145" s="383"/>
      <c r="I145" s="805">
        <f>D145</f>
        <v>65.12</v>
      </c>
    </row>
    <row r="146" spans="1:14">
      <c r="A146" s="804"/>
      <c r="B146" s="203"/>
      <c r="C146" s="625"/>
      <c r="D146" s="383"/>
      <c r="E146" s="383"/>
      <c r="F146" s="383"/>
      <c r="G146" s="383"/>
      <c r="H146" s="383"/>
      <c r="I146" s="805"/>
    </row>
    <row r="147" spans="1:14">
      <c r="A147" s="808"/>
      <c r="B147" s="171"/>
      <c r="C147" s="361"/>
      <c r="D147" s="361"/>
      <c r="E147" s="361"/>
      <c r="F147" s="361"/>
      <c r="G147" s="362"/>
      <c r="H147" s="362"/>
      <c r="I147" s="809"/>
    </row>
    <row r="148" spans="1:14" ht="60">
      <c r="A148" s="817" t="s">
        <v>30886</v>
      </c>
      <c r="B148" s="353" t="str">
        <f>VLOOKUP(A148,GLOBAL!A:H,4,FALSE)</f>
        <v>FORNECIMENTO E ASSENTAMENTO DE LADRILHO HIDRÁULICO PASTILHADO, VERMELHO, DIM. 20X20 CM, ESP. 1.5CM, ASSENTADO COM PASTA DE CIMENTO COLANTE, EXCLUSIVE REGULARIZAÇÃO E LASTRO</v>
      </c>
      <c r="C148" s="655" t="str">
        <f>VLOOKUP(A148,GLOBAL!A:H,5,FALSE)</f>
        <v>M2</v>
      </c>
      <c r="D148" s="357" t="s">
        <v>66</v>
      </c>
      <c r="E148" s="357" t="s">
        <v>70</v>
      </c>
      <c r="F148" s="357" t="s">
        <v>67</v>
      </c>
      <c r="G148" s="357" t="s">
        <v>68</v>
      </c>
      <c r="H148" s="357" t="s">
        <v>30880</v>
      </c>
      <c r="I148" s="801">
        <f>ROUND(SUM(I150:I151),2)</f>
        <v>14</v>
      </c>
    </row>
    <row r="149" spans="1:14">
      <c r="A149" s="815"/>
      <c r="B149" s="206" t="s">
        <v>7474</v>
      </c>
      <c r="C149" s="654"/>
      <c r="D149" s="365"/>
      <c r="E149" s="366"/>
      <c r="F149" s="365"/>
      <c r="G149" s="365"/>
      <c r="H149" s="365"/>
      <c r="I149" s="816"/>
    </row>
    <row r="150" spans="1:14">
      <c r="A150" s="804"/>
      <c r="B150" s="202" t="s">
        <v>30892</v>
      </c>
      <c r="C150" s="625"/>
      <c r="D150" s="384">
        <v>35</v>
      </c>
      <c r="E150" s="383">
        <v>0.4</v>
      </c>
      <c r="F150" s="363"/>
      <c r="G150" s="383">
        <v>1</v>
      </c>
      <c r="H150" s="383">
        <v>0</v>
      </c>
      <c r="I150" s="805">
        <f>D150*E150</f>
        <v>14</v>
      </c>
    </row>
    <row r="151" spans="1:14">
      <c r="A151" s="804"/>
      <c r="B151" s="203"/>
      <c r="C151" s="625"/>
      <c r="D151" s="383"/>
      <c r="E151" s="383"/>
      <c r="F151" s="383"/>
      <c r="G151" s="383"/>
      <c r="H151" s="383"/>
      <c r="I151" s="805"/>
    </row>
    <row r="152" spans="1:14">
      <c r="A152" s="808"/>
      <c r="B152" s="171"/>
      <c r="C152" s="361"/>
      <c r="D152" s="361"/>
      <c r="E152" s="361"/>
      <c r="F152" s="361"/>
      <c r="G152" s="362"/>
      <c r="H152" s="362"/>
      <c r="I152" s="809"/>
    </row>
    <row r="153" spans="1:14" ht="75">
      <c r="A153" s="817" t="s">
        <v>30887</v>
      </c>
      <c r="B153" s="353" t="str">
        <f>VLOOKUP(A153,GLOBAL!A:H,4,FALSE)</f>
        <v>ASSENTAMENTO DE GUIA (MEIO-FIO) EM TRECHO RETO, CONFECCIONADA EM CONCRETO PRÉ-FABRICADO, DIMENSÕES 100X15X13X30 CM (COMPRIMENTO X BASE INFERIOR X BASE SUPERIOR X ALTURA), PARA VIAS URBANAS (USO VIÁRIO). AF_06/2016</v>
      </c>
      <c r="C153" s="655" t="str">
        <f>VLOOKUP(A153,GLOBAL!A:H,5,FALSE)</f>
        <v>M</v>
      </c>
      <c r="D153" s="357" t="s">
        <v>66</v>
      </c>
      <c r="E153" s="357" t="s">
        <v>70</v>
      </c>
      <c r="F153" s="357" t="s">
        <v>67</v>
      </c>
      <c r="G153" s="357" t="s">
        <v>68</v>
      </c>
      <c r="H153" s="357" t="s">
        <v>14074</v>
      </c>
      <c r="I153" s="801">
        <f>ROUND(SUM(I155:I156),2)</f>
        <v>137</v>
      </c>
    </row>
    <row r="154" spans="1:14">
      <c r="A154" s="815"/>
      <c r="B154" s="206" t="s">
        <v>7474</v>
      </c>
      <c r="C154" s="654"/>
      <c r="D154" s="365"/>
      <c r="E154" s="366"/>
      <c r="F154" s="365"/>
      <c r="G154" s="365"/>
      <c r="H154" s="365"/>
      <c r="I154" s="816"/>
    </row>
    <row r="155" spans="1:14">
      <c r="A155" s="804"/>
      <c r="B155" s="202" t="s">
        <v>30893</v>
      </c>
      <c r="C155" s="625"/>
      <c r="D155" s="384">
        <v>137</v>
      </c>
      <c r="E155" s="383"/>
      <c r="F155" s="363"/>
      <c r="G155" s="383"/>
      <c r="H155" s="383">
        <v>0</v>
      </c>
      <c r="I155" s="805">
        <f>D155</f>
        <v>137</v>
      </c>
    </row>
    <row r="156" spans="1:14">
      <c r="A156" s="804"/>
      <c r="B156" s="203"/>
      <c r="C156" s="625"/>
      <c r="D156" s="383"/>
      <c r="E156" s="383"/>
      <c r="F156" s="383"/>
      <c r="G156" s="383"/>
      <c r="H156" s="383"/>
      <c r="I156" s="805"/>
    </row>
    <row r="157" spans="1:14">
      <c r="A157" s="808"/>
      <c r="B157" s="171"/>
      <c r="C157" s="361"/>
      <c r="D157" s="361"/>
      <c r="E157" s="361"/>
      <c r="F157" s="361"/>
      <c r="G157" s="362"/>
      <c r="H157" s="362"/>
      <c r="I157" s="809"/>
    </row>
    <row r="158" spans="1:14">
      <c r="A158" s="814" t="str">
        <f>GLOBAL!A49</f>
        <v>04.01</v>
      </c>
      <c r="B158" s="648" t="str">
        <f>GLOBAL!D49</f>
        <v>Sobre paredes e Pisos</v>
      </c>
      <c r="C158" s="653"/>
      <c r="D158" s="356"/>
      <c r="E158" s="356"/>
      <c r="F158" s="356"/>
      <c r="G158" s="356"/>
      <c r="H158" s="356"/>
      <c r="I158" s="799"/>
    </row>
    <row r="159" spans="1:14" s="466" customFormat="1" ht="42.75" customHeight="1">
      <c r="A159" s="818" t="str">
        <f>GLOBAL!A50</f>
        <v>04.01.01</v>
      </c>
      <c r="B159" s="588" t="str">
        <f>VLOOKUP(A159,GLOBAL!A:H,4,FALSE)</f>
        <v>APLICAÇÃO MANUAL DE PINTURA COM TINTA LÁTEX ACRÍLICA EM PAREDES, DUAS DEMÃOS. AF_06/2014</v>
      </c>
      <c r="C159" s="655" t="str">
        <f>VLOOKUP(A159,GLOBAL!A:H,5,FALSE)</f>
        <v>M2</v>
      </c>
      <c r="D159" s="589" t="s">
        <v>66</v>
      </c>
      <c r="E159" s="589" t="s">
        <v>70</v>
      </c>
      <c r="F159" s="589" t="s">
        <v>67</v>
      </c>
      <c r="G159" s="589" t="s">
        <v>68</v>
      </c>
      <c r="H159" s="589"/>
      <c r="I159" s="819">
        <f>ROUND(SUM(I160:I162),2)</f>
        <v>32</v>
      </c>
      <c r="K159" s="467"/>
      <c r="L159" s="87"/>
      <c r="M159" s="87"/>
      <c r="N159" s="87"/>
    </row>
    <row r="160" spans="1:14" s="466" customFormat="1">
      <c r="A160" s="820"/>
      <c r="B160" s="590" t="s">
        <v>23326</v>
      </c>
      <c r="C160" s="654"/>
      <c r="D160" s="591"/>
      <c r="E160" s="592"/>
      <c r="F160" s="591"/>
      <c r="G160" s="591"/>
      <c r="H160" s="591"/>
      <c r="I160" s="821"/>
      <c r="K160" s="467"/>
      <c r="L160" s="87"/>
      <c r="M160" s="87"/>
      <c r="N160" s="87"/>
    </row>
    <row r="161" spans="1:14">
      <c r="A161" s="804"/>
      <c r="B161" s="202" t="s">
        <v>30897</v>
      </c>
      <c r="C161" s="625"/>
      <c r="D161" s="969">
        <v>32</v>
      </c>
      <c r="E161" s="970"/>
      <c r="F161" s="363">
        <v>1</v>
      </c>
      <c r="G161" s="383">
        <v>1</v>
      </c>
      <c r="H161" s="383"/>
      <c r="I161" s="805">
        <f>(D161+E161)*F161</f>
        <v>32</v>
      </c>
    </row>
    <row r="162" spans="1:14" s="466" customFormat="1">
      <c r="A162" s="823"/>
      <c r="B162" s="594"/>
      <c r="C162" s="625"/>
      <c r="D162" s="468"/>
      <c r="E162" s="468"/>
      <c r="F162" s="468"/>
      <c r="G162" s="468"/>
      <c r="H162" s="468"/>
      <c r="I162" s="822"/>
      <c r="K162" s="467"/>
      <c r="L162" s="87"/>
      <c r="M162" s="87"/>
      <c r="N162" s="87"/>
    </row>
    <row r="163" spans="1:14">
      <c r="A163" s="808"/>
      <c r="B163" s="171"/>
      <c r="C163" s="361"/>
      <c r="D163" s="361"/>
      <c r="E163" s="361"/>
      <c r="F163" s="361"/>
      <c r="G163" s="362"/>
      <c r="H163" s="362"/>
      <c r="I163" s="809"/>
    </row>
    <row r="164" spans="1:14" s="466" customFormat="1" ht="33" customHeight="1">
      <c r="A164" s="818" t="str">
        <f>GLOBAL!A51</f>
        <v>04.01.02</v>
      </c>
      <c r="B164" s="588" t="str">
        <f>VLOOKUP(A164,GLOBAL!A:H,4,FALSE)</f>
        <v>PINTURA ACRILICA EM PISO CIMENTADO DUAS DEMAOS</v>
      </c>
      <c r="C164" s="655" t="str">
        <f>VLOOKUP(A164,GLOBAL!A:H,5,FALSE)</f>
        <v>M2</v>
      </c>
      <c r="D164" s="589" t="s">
        <v>66</v>
      </c>
      <c r="E164" s="589" t="s">
        <v>70</v>
      </c>
      <c r="F164" s="589" t="s">
        <v>67</v>
      </c>
      <c r="G164" s="589" t="s">
        <v>68</v>
      </c>
      <c r="H164" s="589" t="s">
        <v>7476</v>
      </c>
      <c r="I164" s="819">
        <f>ROUND(SUM(I166:I168),2)</f>
        <v>168.26</v>
      </c>
      <c r="K164" s="467"/>
      <c r="L164" s="87"/>
      <c r="M164" s="87"/>
      <c r="N164" s="87"/>
    </row>
    <row r="165" spans="1:14" s="466" customFormat="1">
      <c r="A165" s="820"/>
      <c r="B165" s="206" t="s">
        <v>23326</v>
      </c>
      <c r="C165" s="654"/>
      <c r="D165" s="591"/>
      <c r="E165" s="592"/>
      <c r="F165" s="591"/>
      <c r="G165" s="591"/>
      <c r="H165" s="591"/>
      <c r="I165" s="821"/>
      <c r="K165" s="467"/>
      <c r="L165" s="87"/>
      <c r="M165" s="87"/>
      <c r="N165" s="87"/>
    </row>
    <row r="166" spans="1:14" s="466" customFormat="1">
      <c r="A166" s="823"/>
      <c r="B166" s="203" t="s">
        <v>30898</v>
      </c>
      <c r="C166" s="625"/>
      <c r="D166" s="384">
        <v>42.85</v>
      </c>
      <c r="E166" s="383">
        <v>1.8</v>
      </c>
      <c r="F166" s="468"/>
      <c r="G166" s="468">
        <v>2</v>
      </c>
      <c r="H166" s="468"/>
      <c r="I166" s="822">
        <f>D166*E166*G166</f>
        <v>154.26000000000002</v>
      </c>
      <c r="K166" s="467"/>
      <c r="L166" s="87"/>
      <c r="M166" s="87"/>
      <c r="N166" s="87"/>
    </row>
    <row r="167" spans="1:14" s="466" customFormat="1">
      <c r="A167" s="823"/>
      <c r="B167" s="203" t="s">
        <v>30899</v>
      </c>
      <c r="C167" s="625"/>
      <c r="D167" s="969">
        <v>14</v>
      </c>
      <c r="E167" s="970"/>
      <c r="F167" s="468"/>
      <c r="G167" s="468"/>
      <c r="H167" s="468"/>
      <c r="I167" s="822">
        <f>D167</f>
        <v>14</v>
      </c>
      <c r="K167" s="467"/>
      <c r="L167" s="87"/>
      <c r="M167" s="87"/>
      <c r="N167" s="87"/>
    </row>
    <row r="168" spans="1:14" s="466" customFormat="1">
      <c r="A168" s="804"/>
      <c r="B168" s="594"/>
      <c r="C168" s="625"/>
      <c r="D168" s="468"/>
      <c r="E168" s="468"/>
      <c r="F168" s="468"/>
      <c r="G168" s="468"/>
      <c r="H168" s="468"/>
      <c r="I168" s="822"/>
      <c r="K168" s="467"/>
      <c r="L168" s="87"/>
      <c r="M168" s="87"/>
      <c r="N168" s="87"/>
    </row>
    <row r="169" spans="1:14">
      <c r="A169" s="808"/>
      <c r="B169" s="171"/>
      <c r="C169" s="361"/>
      <c r="D169" s="361"/>
      <c r="E169" s="361"/>
      <c r="F169" s="361"/>
      <c r="G169" s="362"/>
      <c r="H169" s="362"/>
      <c r="I169" s="809"/>
    </row>
    <row r="170" spans="1:14" s="755" customFormat="1">
      <c r="A170" s="824" t="str">
        <f>GLOBAL!A54</f>
        <v>05</v>
      </c>
      <c r="B170" s="758" t="str">
        <f>VLOOKUP(A170,GLOBAL!A:H,4,FALSE)</f>
        <v>SERVIÇOS COMPLEMENTARES</v>
      </c>
      <c r="C170" s="759"/>
      <c r="D170" s="754"/>
      <c r="E170" s="754"/>
      <c r="F170" s="754"/>
      <c r="G170" s="754"/>
      <c r="H170" s="754"/>
      <c r="I170" s="825"/>
      <c r="K170" s="756"/>
      <c r="L170" s="757"/>
      <c r="M170" s="757"/>
      <c r="N170" s="757"/>
    </row>
    <row r="171" spans="1:14" s="755" customFormat="1">
      <c r="A171" s="824" t="str">
        <f>GLOBAL!A55</f>
        <v>05.01</v>
      </c>
      <c r="B171" s="758" t="str">
        <f>GLOBAL!D55</f>
        <v>Diversos Externos</v>
      </c>
      <c r="C171" s="754"/>
      <c r="D171" s="754"/>
      <c r="E171" s="754"/>
      <c r="F171" s="754"/>
      <c r="G171" s="754"/>
      <c r="H171" s="754"/>
      <c r="I171" s="825"/>
      <c r="K171" s="756"/>
      <c r="L171" s="757"/>
      <c r="M171" s="757"/>
      <c r="N171" s="757"/>
    </row>
    <row r="172" spans="1:14" ht="45">
      <c r="A172" s="800" t="str">
        <f>GLOBAL!A56</f>
        <v>05.01.01</v>
      </c>
      <c r="B172" s="352" t="str">
        <f>VLOOKUP(A172,GLOBAL!A:H,4,FALSE)</f>
        <v>BANCO DE CONCRETO APARENTE COM TAMPO DE 40X40X5 CM E BASE DE 20X20X36 CM PARA MESA DE JOGOS, CONFORME DETALHE EM PROJETO</v>
      </c>
      <c r="C172" s="655" t="str">
        <f>VLOOKUP(A172,GLOBAL!A:H,5,FALSE)</f>
        <v>UND</v>
      </c>
      <c r="D172" s="357" t="s">
        <v>66</v>
      </c>
      <c r="E172" s="357" t="s">
        <v>70</v>
      </c>
      <c r="F172" s="357" t="s">
        <v>67</v>
      </c>
      <c r="G172" s="357" t="s">
        <v>68</v>
      </c>
      <c r="H172" s="357" t="s">
        <v>7475</v>
      </c>
      <c r="I172" s="801">
        <f>ROUND(SUM(I173:I174),2)</f>
        <v>28</v>
      </c>
    </row>
    <row r="173" spans="1:14">
      <c r="A173" s="815"/>
      <c r="B173" s="206" t="s">
        <v>7474</v>
      </c>
      <c r="C173" s="654"/>
      <c r="D173" s="365"/>
      <c r="E173" s="366"/>
      <c r="F173" s="365"/>
      <c r="G173" s="365"/>
      <c r="H173" s="365"/>
      <c r="I173" s="816"/>
    </row>
    <row r="174" spans="1:14">
      <c r="A174" s="804"/>
      <c r="B174" s="203" t="s">
        <v>30904</v>
      </c>
      <c r="C174" s="625"/>
      <c r="D174" s="384"/>
      <c r="E174" s="383"/>
      <c r="F174" s="363"/>
      <c r="G174" s="383">
        <v>28</v>
      </c>
      <c r="H174" s="383"/>
      <c r="I174" s="805">
        <f>G174</f>
        <v>28</v>
      </c>
    </row>
    <row r="175" spans="1:14" s="466" customFormat="1">
      <c r="A175" s="804"/>
      <c r="B175" s="594"/>
      <c r="C175" s="625"/>
      <c r="D175" s="468"/>
      <c r="E175" s="468"/>
      <c r="F175" s="468"/>
      <c r="G175" s="468"/>
      <c r="H175" s="468"/>
      <c r="I175" s="822"/>
      <c r="K175" s="467"/>
      <c r="L175" s="87"/>
      <c r="M175" s="87"/>
      <c r="N175" s="87"/>
    </row>
    <row r="176" spans="1:14">
      <c r="A176" s="808"/>
      <c r="B176" s="171"/>
      <c r="C176" s="361"/>
      <c r="D176" s="361"/>
      <c r="E176" s="361"/>
      <c r="F176" s="361"/>
      <c r="G176" s="362"/>
      <c r="H176" s="362"/>
      <c r="I176" s="809"/>
    </row>
    <row r="177" spans="1:14" ht="60">
      <c r="A177" s="800" t="str">
        <f>GLOBAL!A57</f>
        <v>05.01.02</v>
      </c>
      <c r="B177" s="352" t="str">
        <f>VLOOKUP(A177,GLOBAL!A:H,4,FALSE)</f>
        <v>MESA DE CONCRETO APARENTE COM TAMPO DE 60X60X5 CM, BASE DE 30X30X75 CM E TABULEIRO 40X40CM EMBUTIDO NO CONCRETO, FEITO COM PASTILHAS DE MÁRMORE BRANCO E GRANITO PRETO DE 5X5X2CM CONF. PROJETO</v>
      </c>
      <c r="C177" s="655" t="str">
        <f>VLOOKUP(A177,GLOBAL!A:H,5,FALSE)</f>
        <v>UND</v>
      </c>
      <c r="D177" s="357" t="s">
        <v>66</v>
      </c>
      <c r="E177" s="357" t="s">
        <v>70</v>
      </c>
      <c r="F177" s="357" t="s">
        <v>67</v>
      </c>
      <c r="G177" s="357" t="s">
        <v>68</v>
      </c>
      <c r="H177" s="357" t="s">
        <v>7475</v>
      </c>
      <c r="I177" s="801">
        <f>ROUND(SUM(I178:I179),2)</f>
        <v>7</v>
      </c>
    </row>
    <row r="178" spans="1:14">
      <c r="A178" s="815"/>
      <c r="B178" s="206" t="s">
        <v>7474</v>
      </c>
      <c r="C178" s="654"/>
      <c r="D178" s="365"/>
      <c r="E178" s="366"/>
      <c r="F178" s="365"/>
      <c r="G178" s="365"/>
      <c r="H178" s="365"/>
      <c r="I178" s="816"/>
    </row>
    <row r="179" spans="1:14">
      <c r="A179" s="804"/>
      <c r="B179" s="203" t="s">
        <v>30905</v>
      </c>
      <c r="C179" s="625"/>
      <c r="D179" s="384"/>
      <c r="E179" s="383"/>
      <c r="F179" s="363"/>
      <c r="G179" s="383">
        <v>7</v>
      </c>
      <c r="H179" s="383"/>
      <c r="I179" s="805">
        <f>G179</f>
        <v>7</v>
      </c>
    </row>
    <row r="180" spans="1:14" s="466" customFormat="1">
      <c r="A180" s="804"/>
      <c r="B180" s="594"/>
      <c r="C180" s="625"/>
      <c r="D180" s="468"/>
      <c r="E180" s="468"/>
      <c r="F180" s="468"/>
      <c r="G180" s="468"/>
      <c r="H180" s="468"/>
      <c r="I180" s="822"/>
      <c r="K180" s="467"/>
      <c r="L180" s="87"/>
      <c r="M180" s="87"/>
      <c r="N180" s="87"/>
    </row>
    <row r="181" spans="1:14">
      <c r="A181" s="808"/>
      <c r="B181" s="171"/>
      <c r="C181" s="361"/>
      <c r="D181" s="361"/>
      <c r="E181" s="361"/>
      <c r="F181" s="361"/>
      <c r="G181" s="362"/>
      <c r="H181" s="362"/>
      <c r="I181" s="809"/>
    </row>
    <row r="182" spans="1:14" ht="45">
      <c r="A182" s="800" t="s">
        <v>30902</v>
      </c>
      <c r="B182" s="352" t="str">
        <f>VLOOKUP(A182,GLOBAL!A:H,4,FALSE)</f>
        <v>PLACA PARA INAUGURAÇÃO DE OBRA EM ALUMÍNIO POLIDO E=4MM, DIMENSÕES 40 X 50 CM, GRAVAÇÃO EM BAIXO RELEVO, INCLUSIVE PINTURA E FIXAÇÃO</v>
      </c>
      <c r="C182" s="655" t="str">
        <f>VLOOKUP(A182,GLOBAL!A:H,5,FALSE)</f>
        <v>UND</v>
      </c>
      <c r="D182" s="357" t="s">
        <v>66</v>
      </c>
      <c r="E182" s="357" t="s">
        <v>70</v>
      </c>
      <c r="F182" s="357" t="s">
        <v>67</v>
      </c>
      <c r="G182" s="357" t="s">
        <v>68</v>
      </c>
      <c r="H182" s="357" t="s">
        <v>7475</v>
      </c>
      <c r="I182" s="801">
        <f>ROUND(SUM(I183:I184),2)</f>
        <v>1</v>
      </c>
    </row>
    <row r="183" spans="1:14">
      <c r="A183" s="815"/>
      <c r="B183" s="206" t="s">
        <v>7474</v>
      </c>
      <c r="C183" s="654"/>
      <c r="D183" s="365"/>
      <c r="E183" s="366"/>
      <c r="F183" s="365"/>
      <c r="G183" s="365"/>
      <c r="H183" s="365"/>
      <c r="I183" s="816"/>
    </row>
    <row r="184" spans="1:14">
      <c r="A184" s="804"/>
      <c r="B184" s="203" t="s">
        <v>30907</v>
      </c>
      <c r="C184" s="625"/>
      <c r="D184" s="384"/>
      <c r="E184" s="383"/>
      <c r="F184" s="363"/>
      <c r="G184" s="383">
        <v>1</v>
      </c>
      <c r="H184" s="383"/>
      <c r="I184" s="805">
        <f>G184</f>
        <v>1</v>
      </c>
    </row>
    <row r="185" spans="1:14" s="466" customFormat="1">
      <c r="A185" s="804"/>
      <c r="B185" s="594"/>
      <c r="C185" s="625"/>
      <c r="D185" s="468"/>
      <c r="E185" s="468"/>
      <c r="F185" s="468"/>
      <c r="G185" s="468"/>
      <c r="H185" s="468"/>
      <c r="I185" s="822"/>
      <c r="K185" s="467"/>
      <c r="L185" s="87"/>
      <c r="M185" s="87"/>
      <c r="N185" s="87"/>
    </row>
    <row r="186" spans="1:14">
      <c r="A186" s="808"/>
      <c r="B186" s="171"/>
      <c r="C186" s="361"/>
      <c r="D186" s="361"/>
      <c r="E186" s="361"/>
      <c r="F186" s="361"/>
      <c r="G186" s="362"/>
      <c r="H186" s="362"/>
      <c r="I186" s="809"/>
    </row>
    <row r="187" spans="1:14" ht="60">
      <c r="A187" s="800" t="s">
        <v>30903</v>
      </c>
      <c r="B187" s="352" t="str">
        <f>VLOOKUP(A187,GLOBAL!A:H,4,FALSE)</f>
        <v>ALAMBRADO SOBRE MURO EXISTENTE, EXECUTADO EM TELA FIO 12 MALHA 3", COM 02 FIOS TENSORES, FIXADOS EM TUBOS DE FG 11/2" COLOCADOS A CADA 3M (H DO ALAMBRADO =1,5M), INLCUSIVE CHUMBAMENTO NO MURO</v>
      </c>
      <c r="C187" s="655" t="str">
        <f>VLOOKUP(A187,GLOBAL!A:H,5,FALSE)</f>
        <v>M2</v>
      </c>
      <c r="D187" s="357" t="s">
        <v>66</v>
      </c>
      <c r="E187" s="357" t="s">
        <v>70</v>
      </c>
      <c r="F187" s="357" t="s">
        <v>67</v>
      </c>
      <c r="G187" s="357" t="s">
        <v>68</v>
      </c>
      <c r="H187" s="357" t="s">
        <v>7475</v>
      </c>
      <c r="I187" s="801">
        <f>ROUND(SUM(I188:I189),2)</f>
        <v>64.28</v>
      </c>
    </row>
    <row r="188" spans="1:14">
      <c r="A188" s="815"/>
      <c r="B188" s="206" t="s">
        <v>7474</v>
      </c>
      <c r="C188" s="654"/>
      <c r="D188" s="365"/>
      <c r="E188" s="366"/>
      <c r="F188" s="365"/>
      <c r="G188" s="365"/>
      <c r="H188" s="365"/>
      <c r="I188" s="816"/>
    </row>
    <row r="189" spans="1:14">
      <c r="A189" s="804"/>
      <c r="B189" s="203" t="s">
        <v>30908</v>
      </c>
      <c r="C189" s="625"/>
      <c r="D189" s="384">
        <v>42.85</v>
      </c>
      <c r="E189" s="383"/>
      <c r="F189" s="363">
        <v>1.5</v>
      </c>
      <c r="G189" s="383">
        <v>1</v>
      </c>
      <c r="H189" s="383"/>
      <c r="I189" s="805">
        <f>D189*F189</f>
        <v>64.275000000000006</v>
      </c>
    </row>
    <row r="190" spans="1:14" s="466" customFormat="1">
      <c r="A190" s="804"/>
      <c r="B190" s="594"/>
      <c r="C190" s="625"/>
      <c r="D190" s="468"/>
      <c r="E190" s="468"/>
      <c r="F190" s="468"/>
      <c r="G190" s="468"/>
      <c r="H190" s="468"/>
      <c r="I190" s="822"/>
      <c r="K190" s="467"/>
      <c r="L190" s="87"/>
      <c r="M190" s="87"/>
      <c r="N190" s="87"/>
    </row>
    <row r="191" spans="1:14">
      <c r="A191" s="808"/>
      <c r="B191" s="171"/>
      <c r="C191" s="361"/>
      <c r="D191" s="361"/>
      <c r="E191" s="361"/>
      <c r="F191" s="361"/>
      <c r="G191" s="362"/>
      <c r="H191" s="362"/>
      <c r="I191" s="809"/>
    </row>
    <row r="192" spans="1:14" ht="30">
      <c r="A192" s="800" t="s">
        <v>30906</v>
      </c>
      <c r="B192" s="352" t="str">
        <f>VLOOKUP(A192,GLOBAL!A:H,4,FALSE)</f>
        <v>CONJUNTO COM 06 LIXEIRAS EM FIBRA DE VIDRO, COM CAPACIDADE DE 50 L CADA, COM TAMPA VAI E VEM</v>
      </c>
      <c r="C192" s="655" t="str">
        <f>VLOOKUP(A192,GLOBAL!A:H,5,FALSE)</f>
        <v>UND</v>
      </c>
      <c r="D192" s="357" t="s">
        <v>66</v>
      </c>
      <c r="E192" s="357" t="s">
        <v>70</v>
      </c>
      <c r="F192" s="357" t="s">
        <v>67</v>
      </c>
      <c r="G192" s="357" t="s">
        <v>68</v>
      </c>
      <c r="H192" s="357" t="s">
        <v>7475</v>
      </c>
      <c r="I192" s="801">
        <f>ROUND(SUM(I193:I194),2)</f>
        <v>2</v>
      </c>
    </row>
    <row r="193" spans="1:14">
      <c r="A193" s="815"/>
      <c r="B193" s="206" t="s">
        <v>7474</v>
      </c>
      <c r="C193" s="654"/>
      <c r="D193" s="365"/>
      <c r="E193" s="366"/>
      <c r="F193" s="365"/>
      <c r="G193" s="365"/>
      <c r="H193" s="365"/>
      <c r="I193" s="816"/>
    </row>
    <row r="194" spans="1:14">
      <c r="A194" s="804"/>
      <c r="B194" s="203" t="s">
        <v>30910</v>
      </c>
      <c r="C194" s="625"/>
      <c r="D194" s="384"/>
      <c r="E194" s="383"/>
      <c r="F194" s="363"/>
      <c r="G194" s="383">
        <v>2</v>
      </c>
      <c r="H194" s="383"/>
      <c r="I194" s="805">
        <f>G194</f>
        <v>2</v>
      </c>
    </row>
    <row r="195" spans="1:14" s="466" customFormat="1">
      <c r="A195" s="804"/>
      <c r="B195" s="594"/>
      <c r="C195" s="625"/>
      <c r="D195" s="468"/>
      <c r="E195" s="468"/>
      <c r="F195" s="468"/>
      <c r="G195" s="468"/>
      <c r="H195" s="468"/>
      <c r="I195" s="822"/>
      <c r="K195" s="467"/>
      <c r="L195" s="87"/>
      <c r="M195" s="87"/>
      <c r="N195" s="87"/>
    </row>
    <row r="196" spans="1:14">
      <c r="A196" s="808"/>
      <c r="B196" s="171"/>
      <c r="C196" s="361"/>
      <c r="D196" s="361"/>
      <c r="E196" s="361"/>
      <c r="F196" s="361"/>
      <c r="G196" s="362"/>
      <c r="H196" s="362"/>
      <c r="I196" s="809"/>
    </row>
    <row r="197" spans="1:14" s="755" customFormat="1">
      <c r="A197" s="890" t="s">
        <v>11</v>
      </c>
      <c r="B197" s="758" t="str">
        <f>VLOOKUP(A197,GLOBAL!A:H,4,FALSE)</f>
        <v>INSTALAÇÕES ELÉTRICAS</v>
      </c>
      <c r="C197" s="759"/>
      <c r="D197" s="754"/>
      <c r="E197" s="754"/>
      <c r="F197" s="754"/>
      <c r="G197" s="754"/>
      <c r="H197" s="754"/>
      <c r="I197" s="825"/>
      <c r="K197" s="756"/>
      <c r="L197" s="757"/>
      <c r="M197" s="757"/>
      <c r="N197" s="757"/>
    </row>
    <row r="198" spans="1:14" s="755" customFormat="1">
      <c r="A198" s="824" t="s">
        <v>25360</v>
      </c>
      <c r="B198" s="758" t="str">
        <f>VLOOKUP(A198,GLOBAL!A:H,4,FALSE)</f>
        <v xml:space="preserve">Padrão </v>
      </c>
      <c r="C198" s="754"/>
      <c r="D198" s="754"/>
      <c r="E198" s="754"/>
      <c r="F198" s="754"/>
      <c r="G198" s="754"/>
      <c r="H198" s="754"/>
      <c r="I198" s="825"/>
      <c r="K198" s="756"/>
      <c r="L198" s="757"/>
      <c r="M198" s="757"/>
      <c r="N198" s="757"/>
    </row>
    <row r="199" spans="1:14" ht="81.75" customHeight="1">
      <c r="A199" s="800" t="s">
        <v>45</v>
      </c>
      <c r="B199" s="352" t="str">
        <f>VLOOKUP(A199,GLOBAL!A:H,4,FALSE)</f>
        <v>MURETA DE MEDIÇÃO UTILIZANDO ARG. CIMENTO, CAL E AREIA, DIMENSÕES 1500X2200X400MM, REVESTIDO COM CHAPISCO E REBOCO, INCLUSIVE PINTURA EMASSAMENTO, PINTURA ACRÍLICA A TRÊS DEMÃOS E COBERTURA EM TELHA CERÂMICA</v>
      </c>
      <c r="C199" s="655" t="str">
        <f>VLOOKUP(A199,GLOBAL!A:H,5,FALSE)</f>
        <v>UND</v>
      </c>
      <c r="D199" s="357" t="s">
        <v>66</v>
      </c>
      <c r="E199" s="357" t="s">
        <v>70</v>
      </c>
      <c r="F199" s="357" t="s">
        <v>67</v>
      </c>
      <c r="G199" s="357" t="s">
        <v>68</v>
      </c>
      <c r="H199" s="357" t="s">
        <v>7475</v>
      </c>
      <c r="I199" s="801">
        <f>ROUND(SUM(I200:I201),2)</f>
        <v>1</v>
      </c>
    </row>
    <row r="200" spans="1:14">
      <c r="A200" s="815"/>
      <c r="B200" s="206" t="s">
        <v>7474</v>
      </c>
      <c r="C200" s="654"/>
      <c r="D200" s="365"/>
      <c r="E200" s="366"/>
      <c r="F200" s="365"/>
      <c r="G200" s="365"/>
      <c r="H200" s="365"/>
      <c r="I200" s="816"/>
    </row>
    <row r="201" spans="1:14">
      <c r="A201" s="804"/>
      <c r="B201" s="203" t="s">
        <v>30914</v>
      </c>
      <c r="C201" s="625"/>
      <c r="D201" s="384"/>
      <c r="E201" s="383"/>
      <c r="F201" s="363"/>
      <c r="G201" s="383">
        <v>1</v>
      </c>
      <c r="H201" s="383"/>
      <c r="I201" s="805">
        <f>G201</f>
        <v>1</v>
      </c>
    </row>
    <row r="202" spans="1:14" s="466" customFormat="1">
      <c r="A202" s="804"/>
      <c r="B202" s="594"/>
      <c r="C202" s="625"/>
      <c r="D202" s="468"/>
      <c r="E202" s="468"/>
      <c r="F202" s="468"/>
      <c r="G202" s="468"/>
      <c r="H202" s="468"/>
      <c r="I202" s="822"/>
      <c r="K202" s="467"/>
      <c r="L202" s="87"/>
      <c r="M202" s="87"/>
      <c r="N202" s="87"/>
    </row>
    <row r="203" spans="1:14">
      <c r="A203" s="808"/>
      <c r="B203" s="171"/>
      <c r="C203" s="361"/>
      <c r="D203" s="361"/>
      <c r="E203" s="361"/>
      <c r="F203" s="361"/>
      <c r="G203" s="362"/>
      <c r="H203" s="362"/>
      <c r="I203" s="809"/>
    </row>
    <row r="204" spans="1:14" ht="79.5" customHeight="1">
      <c r="A204" s="800" t="s">
        <v>13908</v>
      </c>
      <c r="B204" s="352" t="str">
        <f>VLOOKUP(A204,GLOBAL!A:H,4,FALSE)</f>
        <v>ENVELOPAMENTO DE CONCRETO SIMPLES COM CONSUMO MÍNIMO DE CIMENTO DE 250KG/M3, INCLUSIVE ESCAVAÇÃO PARA PROFUNDIDADE MÍNIMA DO ELETRODUTO DE 50 CM, DE 25 X 25 CM, PARA 1 ELETRODUTO</v>
      </c>
      <c r="C204" s="655" t="str">
        <f>VLOOKUP(A204,GLOBAL!A:H,5,FALSE)</f>
        <v>M</v>
      </c>
      <c r="D204" s="357" t="s">
        <v>66</v>
      </c>
      <c r="E204" s="357" t="s">
        <v>70</v>
      </c>
      <c r="F204" s="357" t="s">
        <v>67</v>
      </c>
      <c r="G204" s="357" t="s">
        <v>68</v>
      </c>
      <c r="H204" s="357" t="s">
        <v>7475</v>
      </c>
      <c r="I204" s="801">
        <f>ROUND(SUM(I205:I206),2)</f>
        <v>30.85</v>
      </c>
    </row>
    <row r="205" spans="1:14">
      <c r="A205" s="815"/>
      <c r="B205" s="206" t="s">
        <v>7474</v>
      </c>
      <c r="C205" s="654"/>
      <c r="D205" s="365"/>
      <c r="E205" s="366"/>
      <c r="F205" s="365"/>
      <c r="G205" s="365"/>
      <c r="H205" s="365"/>
      <c r="I205" s="816"/>
    </row>
    <row r="206" spans="1:14">
      <c r="A206" s="804"/>
      <c r="B206" s="203" t="s">
        <v>30915</v>
      </c>
      <c r="C206" s="625"/>
      <c r="D206" s="384">
        <v>30.85</v>
      </c>
      <c r="E206" s="383"/>
      <c r="F206" s="363"/>
      <c r="G206" s="383">
        <v>0</v>
      </c>
      <c r="H206" s="383"/>
      <c r="I206" s="805">
        <f>D206</f>
        <v>30.85</v>
      </c>
    </row>
    <row r="207" spans="1:14" s="466" customFormat="1">
      <c r="A207" s="804"/>
      <c r="B207" s="594"/>
      <c r="C207" s="625"/>
      <c r="D207" s="468"/>
      <c r="E207" s="468"/>
      <c r="F207" s="468"/>
      <c r="G207" s="468"/>
      <c r="H207" s="468"/>
      <c r="I207" s="822"/>
      <c r="K207" s="467"/>
      <c r="L207" s="87"/>
      <c r="M207" s="87"/>
      <c r="N207" s="87"/>
    </row>
    <row r="208" spans="1:14">
      <c r="A208" s="808"/>
      <c r="B208" s="171"/>
      <c r="C208" s="361"/>
      <c r="D208" s="361"/>
      <c r="E208" s="361"/>
      <c r="F208" s="361"/>
      <c r="G208" s="362"/>
      <c r="H208" s="362"/>
      <c r="I208" s="809"/>
    </row>
    <row r="209" spans="1:14" ht="72.75" customHeight="1">
      <c r="A209" s="800" t="s">
        <v>15008</v>
      </c>
      <c r="B209" s="352" t="str">
        <f>VLOOKUP(A209,GLOBAL!A:H,4,FALSE)</f>
        <v>CAIXA DE ATERRAMENTO DE CONCRETO SIMPLES, NAS DIMENSÕES DE 30X30X25CM, COM REVEST. INT. EM CHAPISCO E REBOCO, TAMPA DE CONCRETO ESP.5CM E LASTRO DE BRITA ESP. 5 CM, INCL. HASTE 5/8"X2400MM</v>
      </c>
      <c r="C209" s="655" t="str">
        <f>VLOOKUP(A209,GLOBAL!A:H,5,FALSE)</f>
        <v>UND</v>
      </c>
      <c r="D209" s="357" t="s">
        <v>66</v>
      </c>
      <c r="E209" s="357" t="s">
        <v>70</v>
      </c>
      <c r="F209" s="357" t="s">
        <v>67</v>
      </c>
      <c r="G209" s="357" t="s">
        <v>68</v>
      </c>
      <c r="H209" s="357" t="s">
        <v>7475</v>
      </c>
      <c r="I209" s="801">
        <f>ROUND(SUM(I210:I211),2)</f>
        <v>2</v>
      </c>
    </row>
    <row r="210" spans="1:14">
      <c r="A210" s="815"/>
      <c r="B210" s="206" t="s">
        <v>7474</v>
      </c>
      <c r="C210" s="654"/>
      <c r="D210" s="365"/>
      <c r="E210" s="366"/>
      <c r="F210" s="365"/>
      <c r="G210" s="365"/>
      <c r="H210" s="365"/>
      <c r="I210" s="816"/>
    </row>
    <row r="211" spans="1:14">
      <c r="A211" s="804"/>
      <c r="B211" s="203" t="s">
        <v>30916</v>
      </c>
      <c r="C211" s="625"/>
      <c r="D211" s="384"/>
      <c r="E211" s="383"/>
      <c r="F211" s="363"/>
      <c r="G211" s="383">
        <v>2</v>
      </c>
      <c r="H211" s="383"/>
      <c r="I211" s="805">
        <f>G211</f>
        <v>2</v>
      </c>
    </row>
    <row r="212" spans="1:14" s="466" customFormat="1">
      <c r="A212" s="804"/>
      <c r="B212" s="594"/>
      <c r="C212" s="625"/>
      <c r="D212" s="468"/>
      <c r="E212" s="468"/>
      <c r="F212" s="468"/>
      <c r="G212" s="468"/>
      <c r="H212" s="468"/>
      <c r="I212" s="822"/>
      <c r="K212" s="467"/>
      <c r="L212" s="87"/>
      <c r="M212" s="87"/>
      <c r="N212" s="87"/>
    </row>
    <row r="213" spans="1:14">
      <c r="A213" s="808"/>
      <c r="B213" s="171"/>
      <c r="C213" s="361"/>
      <c r="D213" s="361"/>
      <c r="E213" s="361"/>
      <c r="F213" s="361"/>
      <c r="G213" s="362"/>
      <c r="H213" s="362"/>
      <c r="I213" s="809"/>
    </row>
    <row r="214" spans="1:14" ht="80.25" customHeight="1">
      <c r="A214" s="800" t="s">
        <v>15009</v>
      </c>
      <c r="B214" s="352" t="str">
        <f>VLOOKUP(A214,GLOBAL!A:H,4,FALSE)</f>
        <v>CAIXA DE PASSAGEM DE ALVENARIA DE BLOCOS DE CONCRETO 9X19X39CM, DIMENSÕES DE 40X40X50CM, COM REVESTIMENTO INTERNO EM CHAPISCO E REBOCO, TAMPA DE CONCRETO ESP.5CM E LASTRO DE BRITA 5 CM</v>
      </c>
      <c r="C214" s="655" t="str">
        <f>VLOOKUP(A214,GLOBAL!A:H,5,FALSE)</f>
        <v>UND</v>
      </c>
      <c r="D214" s="357" t="s">
        <v>66</v>
      </c>
      <c r="E214" s="357" t="s">
        <v>70</v>
      </c>
      <c r="F214" s="357" t="s">
        <v>67</v>
      </c>
      <c r="G214" s="357" t="s">
        <v>68</v>
      </c>
      <c r="H214" s="357" t="s">
        <v>7475</v>
      </c>
      <c r="I214" s="801">
        <f>ROUND(SUM(I215:I216),2)</f>
        <v>3</v>
      </c>
    </row>
    <row r="215" spans="1:14">
      <c r="A215" s="815"/>
      <c r="B215" s="206" t="s">
        <v>7474</v>
      </c>
      <c r="C215" s="654"/>
      <c r="D215" s="365"/>
      <c r="E215" s="366"/>
      <c r="F215" s="365"/>
      <c r="G215" s="365"/>
      <c r="H215" s="365"/>
      <c r="I215" s="816"/>
    </row>
    <row r="216" spans="1:14">
      <c r="A216" s="804"/>
      <c r="B216" s="203" t="s">
        <v>30917</v>
      </c>
      <c r="C216" s="625"/>
      <c r="D216" s="384">
        <v>0</v>
      </c>
      <c r="E216" s="383"/>
      <c r="F216" s="363">
        <v>0</v>
      </c>
      <c r="G216" s="383">
        <v>3</v>
      </c>
      <c r="H216" s="383"/>
      <c r="I216" s="805">
        <f>G216</f>
        <v>3</v>
      </c>
    </row>
    <row r="217" spans="1:14" s="466" customFormat="1">
      <c r="A217" s="804"/>
      <c r="B217" s="594"/>
      <c r="C217" s="625"/>
      <c r="D217" s="468"/>
      <c r="E217" s="468"/>
      <c r="F217" s="468"/>
      <c r="G217" s="468"/>
      <c r="H217" s="468"/>
      <c r="I217" s="822"/>
      <c r="K217" s="467"/>
      <c r="L217" s="87"/>
      <c r="M217" s="87"/>
      <c r="N217" s="87"/>
    </row>
    <row r="218" spans="1:14">
      <c r="A218" s="808"/>
      <c r="B218" s="171"/>
      <c r="C218" s="361"/>
      <c r="D218" s="361"/>
      <c r="E218" s="361"/>
      <c r="F218" s="361"/>
      <c r="G218" s="362"/>
      <c r="H218" s="362"/>
      <c r="I218" s="809"/>
    </row>
    <row r="219" spans="1:14" ht="30">
      <c r="A219" s="800" t="s">
        <v>15010</v>
      </c>
      <c r="B219" s="352" t="str">
        <f>VLOOKUP(A219,GLOBAL!A:H,4,FALSE)</f>
        <v>ELETRODUTO DE PVC RÍGIDO ROSCÁVEL, DIÂM. 1 1/4" (40MM), INCLUSIVE CONEXÕES</v>
      </c>
      <c r="C219" s="655" t="str">
        <f>VLOOKUP(A219,GLOBAL!A:H,5,FALSE)</f>
        <v>M</v>
      </c>
      <c r="D219" s="357" t="s">
        <v>66</v>
      </c>
      <c r="E219" s="357" t="s">
        <v>70</v>
      </c>
      <c r="F219" s="357" t="s">
        <v>67</v>
      </c>
      <c r="G219" s="357" t="s">
        <v>68</v>
      </c>
      <c r="H219" s="357" t="s">
        <v>7475</v>
      </c>
      <c r="I219" s="801">
        <f>ROUND(SUM(I220:I221),2)</f>
        <v>48.85</v>
      </c>
    </row>
    <row r="220" spans="1:14">
      <c r="A220" s="815"/>
      <c r="B220" s="206" t="s">
        <v>7474</v>
      </c>
      <c r="C220" s="654"/>
      <c r="D220" s="365"/>
      <c r="E220" s="366"/>
      <c r="F220" s="365"/>
      <c r="G220" s="365"/>
      <c r="H220" s="365"/>
      <c r="I220" s="816"/>
    </row>
    <row r="221" spans="1:14">
      <c r="A221" s="804"/>
      <c r="B221" s="203" t="s">
        <v>30918</v>
      </c>
      <c r="C221" s="625"/>
      <c r="D221" s="384">
        <v>48.85</v>
      </c>
      <c r="E221" s="383"/>
      <c r="F221" s="363"/>
      <c r="G221" s="383">
        <v>0</v>
      </c>
      <c r="H221" s="383"/>
      <c r="I221" s="805">
        <f>D221</f>
        <v>48.85</v>
      </c>
    </row>
    <row r="222" spans="1:14" s="466" customFormat="1">
      <c r="A222" s="804"/>
      <c r="B222" s="594"/>
      <c r="C222" s="625"/>
      <c r="D222" s="468"/>
      <c r="E222" s="468"/>
      <c r="F222" s="468"/>
      <c r="G222" s="468"/>
      <c r="H222" s="468"/>
      <c r="I222" s="822"/>
      <c r="K222" s="467"/>
      <c r="L222" s="87"/>
      <c r="M222" s="87"/>
      <c r="N222" s="87"/>
    </row>
    <row r="223" spans="1:14">
      <c r="A223" s="808"/>
      <c r="B223" s="171"/>
      <c r="C223" s="361"/>
      <c r="D223" s="361"/>
      <c r="E223" s="361"/>
      <c r="F223" s="361"/>
      <c r="G223" s="362"/>
      <c r="H223" s="362"/>
      <c r="I223" s="809"/>
    </row>
    <row r="224" spans="1:14" ht="30">
      <c r="A224" s="800" t="s">
        <v>23211</v>
      </c>
      <c r="B224" s="352" t="str">
        <f>VLOOKUP(A224,GLOBAL!A:H,4,FALSE)</f>
        <v>FIO OU CABO DE COBRE TERMOPLÁSTICO, COM ISOLAMENTO PARA 1000V, SEÇÃO DE 10.0 MM2</v>
      </c>
      <c r="C224" s="655" t="str">
        <f>VLOOKUP(A224,GLOBAL!A:H,5,FALSE)</f>
        <v>M</v>
      </c>
      <c r="D224" s="357" t="s">
        <v>66</v>
      </c>
      <c r="E224" s="357" t="s">
        <v>70</v>
      </c>
      <c r="F224" s="357" t="s">
        <v>67</v>
      </c>
      <c r="G224" s="357" t="s">
        <v>68</v>
      </c>
      <c r="H224" s="357" t="s">
        <v>7475</v>
      </c>
      <c r="I224" s="801">
        <f>ROUND(SUM(I225:I226),2)</f>
        <v>146.55000000000001</v>
      </c>
    </row>
    <row r="225" spans="1:14">
      <c r="A225" s="815"/>
      <c r="B225" s="206" t="s">
        <v>7474</v>
      </c>
      <c r="C225" s="654"/>
      <c r="D225" s="365"/>
      <c r="E225" s="366"/>
      <c r="F225" s="365"/>
      <c r="G225" s="365"/>
      <c r="H225" s="365"/>
      <c r="I225" s="816"/>
    </row>
    <row r="226" spans="1:14">
      <c r="A226" s="804"/>
      <c r="B226" s="203" t="s">
        <v>30919</v>
      </c>
      <c r="C226" s="625"/>
      <c r="D226" s="384">
        <v>48.85</v>
      </c>
      <c r="E226" s="383"/>
      <c r="F226" s="363"/>
      <c r="G226" s="383">
        <v>3</v>
      </c>
      <c r="H226" s="383"/>
      <c r="I226" s="805">
        <f>D226*G226</f>
        <v>146.55000000000001</v>
      </c>
    </row>
    <row r="227" spans="1:14" s="466" customFormat="1">
      <c r="A227" s="804"/>
      <c r="B227" s="594"/>
      <c r="C227" s="625"/>
      <c r="D227" s="468"/>
      <c r="E227" s="468"/>
      <c r="F227" s="468"/>
      <c r="G227" s="468"/>
      <c r="H227" s="468"/>
      <c r="I227" s="822"/>
      <c r="K227" s="467"/>
      <c r="L227" s="87"/>
      <c r="M227" s="87"/>
      <c r="N227" s="87"/>
    </row>
    <row r="228" spans="1:14">
      <c r="A228" s="808"/>
      <c r="B228" s="171"/>
      <c r="C228" s="361"/>
      <c r="D228" s="361"/>
      <c r="E228" s="361"/>
      <c r="F228" s="361"/>
      <c r="G228" s="362"/>
      <c r="H228" s="362"/>
      <c r="I228" s="809"/>
    </row>
    <row r="229" spans="1:14" ht="45">
      <c r="A229" s="800" t="s">
        <v>23212</v>
      </c>
      <c r="B229" s="352" t="str">
        <f>VLOOKUP(A229,GLOBAL!A:H,4,FALSE)</f>
        <v>PONTO PADRÃO DE POSTE PARA ILUMINAÇÃO EXTERNA - CONSIDERANDO ELETRODUTO PVC RÍGIDO DE 3/4" INCLUSIVE CONEXÕES (7.7M) E FIO ISOLADO PVC DE 2.5MM2 (25.2.0M)</v>
      </c>
      <c r="C229" s="655" t="str">
        <f>VLOOKUP(A229,GLOBAL!A:H,5,FALSE)</f>
        <v>UND</v>
      </c>
      <c r="D229" s="357" t="s">
        <v>66</v>
      </c>
      <c r="E229" s="357" t="s">
        <v>70</v>
      </c>
      <c r="F229" s="357" t="s">
        <v>67</v>
      </c>
      <c r="G229" s="357" t="s">
        <v>68</v>
      </c>
      <c r="H229" s="357" t="s">
        <v>7475</v>
      </c>
      <c r="I229" s="801">
        <f>ROUND(SUM(I230:I231),2)</f>
        <v>2</v>
      </c>
    </row>
    <row r="230" spans="1:14">
      <c r="A230" s="815"/>
      <c r="B230" s="206" t="s">
        <v>7474</v>
      </c>
      <c r="C230" s="654"/>
      <c r="D230" s="365"/>
      <c r="E230" s="366"/>
      <c r="F230" s="365"/>
      <c r="G230" s="365"/>
      <c r="H230" s="365"/>
      <c r="I230" s="816"/>
    </row>
    <row r="231" spans="1:14">
      <c r="A231" s="804"/>
      <c r="B231" s="203" t="s">
        <v>30920</v>
      </c>
      <c r="C231" s="625"/>
      <c r="D231" s="384"/>
      <c r="E231" s="383"/>
      <c r="F231" s="363"/>
      <c r="G231" s="383">
        <v>2</v>
      </c>
      <c r="H231" s="383"/>
      <c r="I231" s="805">
        <f>G231</f>
        <v>2</v>
      </c>
    </row>
    <row r="232" spans="1:14" s="466" customFormat="1">
      <c r="A232" s="804"/>
      <c r="B232" s="594"/>
      <c r="C232" s="625"/>
      <c r="D232" s="468"/>
      <c r="E232" s="468"/>
      <c r="F232" s="468"/>
      <c r="G232" s="468"/>
      <c r="H232" s="468"/>
      <c r="I232" s="822"/>
      <c r="K232" s="467"/>
      <c r="L232" s="87"/>
      <c r="M232" s="87"/>
      <c r="N232" s="87"/>
    </row>
    <row r="233" spans="1:14">
      <c r="A233" s="808"/>
      <c r="B233" s="171"/>
      <c r="C233" s="361"/>
      <c r="D233" s="361"/>
      <c r="E233" s="361"/>
      <c r="F233" s="361"/>
      <c r="G233" s="362"/>
      <c r="H233" s="362"/>
      <c r="I233" s="809"/>
    </row>
    <row r="234" spans="1:14" ht="30">
      <c r="A234" s="800" t="s">
        <v>23216</v>
      </c>
      <c r="B234" s="352" t="str">
        <f>VLOOKUP(A234,GLOBAL!A:H,4,FALSE)</f>
        <v>LÂMPADA COMPACTA DE LED 10 W, BASE E27 - FORNECIMENTO E INSTALAÇÃO. AF_11/2017</v>
      </c>
      <c r="C234" s="655" t="str">
        <f>VLOOKUP(A234,GLOBAL!A:H,5,FALSE)</f>
        <v>UN</v>
      </c>
      <c r="D234" s="357" t="s">
        <v>66</v>
      </c>
      <c r="E234" s="357" t="s">
        <v>70</v>
      </c>
      <c r="F234" s="357" t="s">
        <v>67</v>
      </c>
      <c r="G234" s="357" t="s">
        <v>68</v>
      </c>
      <c r="H234" s="357" t="s">
        <v>7475</v>
      </c>
      <c r="I234" s="801">
        <f>ROUND(SUM(I235:I236),2)</f>
        <v>8</v>
      </c>
    </row>
    <row r="235" spans="1:14">
      <c r="A235" s="815"/>
      <c r="B235" s="206" t="s">
        <v>7474</v>
      </c>
      <c r="C235" s="654"/>
      <c r="D235" s="365"/>
      <c r="E235" s="366"/>
      <c r="F235" s="365"/>
      <c r="G235" s="365"/>
      <c r="H235" s="365"/>
      <c r="I235" s="816"/>
    </row>
    <row r="236" spans="1:14">
      <c r="A236" s="804"/>
      <c r="B236" s="203" t="s">
        <v>30921</v>
      </c>
      <c r="C236" s="625"/>
      <c r="D236" s="384"/>
      <c r="E236" s="383"/>
      <c r="F236" s="363"/>
      <c r="G236" s="383">
        <v>8</v>
      </c>
      <c r="H236" s="383"/>
      <c r="I236" s="805">
        <f>G236</f>
        <v>8</v>
      </c>
    </row>
    <row r="237" spans="1:14" s="466" customFormat="1">
      <c r="A237" s="804"/>
      <c r="B237" s="594"/>
      <c r="C237" s="625"/>
      <c r="D237" s="468"/>
      <c r="E237" s="468"/>
      <c r="F237" s="468"/>
      <c r="G237" s="468"/>
      <c r="H237" s="468"/>
      <c r="I237" s="822"/>
      <c r="K237" s="467"/>
      <c r="L237" s="87"/>
      <c r="M237" s="87"/>
      <c r="N237" s="87"/>
    </row>
    <row r="238" spans="1:14">
      <c r="A238" s="808"/>
      <c r="B238" s="171"/>
      <c r="C238" s="361"/>
      <c r="D238" s="361"/>
      <c r="E238" s="361"/>
      <c r="F238" s="361"/>
      <c r="G238" s="362"/>
      <c r="H238" s="362"/>
      <c r="I238" s="809"/>
    </row>
    <row r="239" spans="1:14" ht="45">
      <c r="A239" s="800" t="s">
        <v>30922</v>
      </c>
      <c r="B239" s="352" t="str">
        <f>VLOOKUP(A239,GLOBAL!A:H,4,FALSE)</f>
        <v>POSTE DE AÇO CONICO CONTÍNUO CURVO DUPLO, ENGASTADO, H=9M, INCLUSIVE LUMINÁRIAS, SEM LÂMPADAS - FORNECIMENTO E INSTALACAO. AF_11/2019</v>
      </c>
      <c r="C239" s="655" t="str">
        <f>VLOOKUP(A239,GLOBAL!A:H,5,FALSE)</f>
        <v>UN</v>
      </c>
      <c r="D239" s="357" t="s">
        <v>66</v>
      </c>
      <c r="E239" s="357" t="s">
        <v>70</v>
      </c>
      <c r="F239" s="357" t="s">
        <v>67</v>
      </c>
      <c r="G239" s="357" t="s">
        <v>68</v>
      </c>
      <c r="H239" s="357" t="s">
        <v>7475</v>
      </c>
      <c r="I239" s="801">
        <f>ROUND(SUM(I240:I241),2)</f>
        <v>4</v>
      </c>
    </row>
    <row r="240" spans="1:14">
      <c r="A240" s="815"/>
      <c r="B240" s="206" t="s">
        <v>7474</v>
      </c>
      <c r="C240" s="654"/>
      <c r="D240" s="365"/>
      <c r="E240" s="366"/>
      <c r="F240" s="365"/>
      <c r="G240" s="365"/>
      <c r="H240" s="365"/>
      <c r="I240" s="816"/>
    </row>
    <row r="241" spans="1:14">
      <c r="A241" s="804"/>
      <c r="B241" s="203" t="s">
        <v>30923</v>
      </c>
      <c r="C241" s="625"/>
      <c r="D241" s="384"/>
      <c r="E241" s="383"/>
      <c r="F241" s="363"/>
      <c r="G241" s="383">
        <v>4</v>
      </c>
      <c r="H241" s="383"/>
      <c r="I241" s="805">
        <f>G241</f>
        <v>4</v>
      </c>
    </row>
    <row r="242" spans="1:14" s="466" customFormat="1">
      <c r="A242" s="804"/>
      <c r="B242" s="594"/>
      <c r="C242" s="625"/>
      <c r="D242" s="468"/>
      <c r="E242" s="468"/>
      <c r="F242" s="468"/>
      <c r="G242" s="468"/>
      <c r="H242" s="468"/>
      <c r="I242" s="822"/>
      <c r="K242" s="467"/>
      <c r="L242" s="87"/>
      <c r="M242" s="87"/>
      <c r="N242" s="87"/>
    </row>
    <row r="243" spans="1:14">
      <c r="A243" s="808"/>
      <c r="B243" s="171"/>
      <c r="C243" s="361"/>
      <c r="D243" s="361"/>
      <c r="E243" s="361"/>
      <c r="F243" s="361"/>
      <c r="G243" s="362"/>
      <c r="H243" s="362"/>
      <c r="I243" s="809"/>
    </row>
    <row r="244" spans="1:14" s="40" customFormat="1">
      <c r="A244" s="826" t="str">
        <f>GLOBAL!A76</f>
        <v>07</v>
      </c>
      <c r="B244" s="440" t="str">
        <f>GLOBAL!D76</f>
        <v>Administração local da obra</v>
      </c>
      <c r="C244" s="625"/>
      <c r="D244" s="431"/>
      <c r="E244" s="431"/>
      <c r="F244" s="431"/>
      <c r="G244" s="431"/>
      <c r="H244" s="431"/>
      <c r="I244" s="827"/>
      <c r="K244" s="401"/>
      <c r="L244" s="402"/>
      <c r="M244" s="402"/>
      <c r="N244" s="402"/>
    </row>
    <row r="245" spans="1:14" s="40" customFormat="1">
      <c r="A245" s="826" t="str">
        <f>GLOBAL!A77</f>
        <v>07.01</v>
      </c>
      <c r="B245" s="650" t="str">
        <f>GLOBAL!D77</f>
        <v>Administração de obra</v>
      </c>
      <c r="C245" s="625"/>
      <c r="D245" s="431"/>
      <c r="E245" s="431"/>
      <c r="F245" s="431"/>
      <c r="G245" s="431"/>
      <c r="H245" s="431"/>
      <c r="I245" s="827"/>
      <c r="K245" s="401"/>
      <c r="L245" s="402"/>
      <c r="M245" s="402"/>
      <c r="N245" s="402"/>
    </row>
    <row r="246" spans="1:14" s="41" customFormat="1" ht="27" customHeight="1">
      <c r="A246" s="800" t="str">
        <f>GLOBAL!A78</f>
        <v>07.01.01</v>
      </c>
      <c r="B246" s="353" t="str">
        <f>VLOOKUP(A246,GLOBAL!A:H,4,FALSE)</f>
        <v>Equipe de obra, incluindo engenheiro pleno e encarregado de obras</v>
      </c>
      <c r="C246" s="357" t="str">
        <f>VLOOKUP(A246,GLOBAL!A:H,5,FALSE)</f>
        <v>UND</v>
      </c>
      <c r="D246" s="357" t="s">
        <v>66</v>
      </c>
      <c r="E246" s="357" t="s">
        <v>70</v>
      </c>
      <c r="F246" s="357" t="s">
        <v>67</v>
      </c>
      <c r="G246" s="357" t="s">
        <v>13907</v>
      </c>
      <c r="H246" s="357" t="s">
        <v>7475</v>
      </c>
      <c r="I246" s="801">
        <f>ROUND(SUM(I247:I249),2)</f>
        <v>1</v>
      </c>
      <c r="K246" s="36"/>
      <c r="L246" s="102"/>
      <c r="M246" s="102"/>
      <c r="N246" s="102"/>
    </row>
    <row r="247" spans="1:14">
      <c r="A247" s="802"/>
      <c r="B247" s="201" t="s">
        <v>7474</v>
      </c>
      <c r="C247" s="625"/>
      <c r="D247" s="358"/>
      <c r="E247" s="358"/>
      <c r="F247" s="358"/>
      <c r="G247" s="358"/>
      <c r="H247" s="358"/>
      <c r="I247" s="803"/>
    </row>
    <row r="248" spans="1:14">
      <c r="A248" s="804"/>
      <c r="B248" s="202" t="s">
        <v>14075</v>
      </c>
      <c r="C248" s="625">
        <v>1</v>
      </c>
      <c r="D248" s="383"/>
      <c r="E248" s="363"/>
      <c r="F248" s="383"/>
      <c r="G248" s="383">
        <v>1</v>
      </c>
      <c r="H248" s="383"/>
      <c r="I248" s="805">
        <f>G248*C248</f>
        <v>1</v>
      </c>
    </row>
    <row r="249" spans="1:14">
      <c r="A249" s="806"/>
      <c r="B249" s="205"/>
      <c r="C249" s="625"/>
      <c r="D249" s="359"/>
      <c r="E249" s="359"/>
      <c r="F249" s="359"/>
      <c r="G249" s="360"/>
      <c r="H249" s="360"/>
      <c r="I249" s="807"/>
    </row>
    <row r="250" spans="1:14">
      <c r="A250" s="808"/>
      <c r="B250" s="171"/>
      <c r="C250" s="361"/>
      <c r="D250" s="361"/>
      <c r="E250" s="361"/>
      <c r="F250" s="361"/>
      <c r="G250" s="362"/>
      <c r="H250" s="362"/>
      <c r="I250" s="809"/>
    </row>
    <row r="251" spans="1:14">
      <c r="A251" s="966" t="s">
        <v>14072</v>
      </c>
      <c r="B251" s="967"/>
      <c r="C251" s="967"/>
      <c r="D251" s="967"/>
      <c r="E251" s="967"/>
      <c r="F251" s="967"/>
      <c r="G251" s="967"/>
      <c r="H251" s="967"/>
      <c r="I251" s="968"/>
    </row>
    <row r="252" spans="1:14">
      <c r="A252" s="966" t="s">
        <v>14067</v>
      </c>
      <c r="B252" s="967"/>
      <c r="C252" s="967"/>
      <c r="D252" s="967"/>
      <c r="E252" s="967"/>
      <c r="F252" s="967"/>
      <c r="G252" s="967"/>
      <c r="H252" s="967"/>
      <c r="I252" s="968"/>
    </row>
    <row r="253" spans="1:14" ht="15.75" thickBot="1">
      <c r="A253" s="963" t="s">
        <v>24223</v>
      </c>
      <c r="B253" s="964"/>
      <c r="C253" s="964"/>
      <c r="D253" s="964"/>
      <c r="E253" s="964"/>
      <c r="F253" s="964"/>
      <c r="G253" s="964"/>
      <c r="H253" s="964"/>
      <c r="I253" s="965"/>
    </row>
  </sheetData>
  <mergeCells count="23">
    <mergeCell ref="D16:E16"/>
    <mergeCell ref="A252:I252"/>
    <mergeCell ref="D167:E167"/>
    <mergeCell ref="A253:I253"/>
    <mergeCell ref="A251:I251"/>
    <mergeCell ref="D26:E26"/>
    <mergeCell ref="D21:E21"/>
    <mergeCell ref="D51:E51"/>
    <mergeCell ref="D56:E56"/>
    <mergeCell ref="D74:E74"/>
    <mergeCell ref="D69:F69"/>
    <mergeCell ref="D79:F79"/>
    <mergeCell ref="D119:E119"/>
    <mergeCell ref="D140:E140"/>
    <mergeCell ref="D145:E145"/>
    <mergeCell ref="D124:E124"/>
    <mergeCell ref="D129:E129"/>
    <mergeCell ref="D161:E161"/>
    <mergeCell ref="A1:I1"/>
    <mergeCell ref="A3:I3"/>
    <mergeCell ref="A5:I5"/>
    <mergeCell ref="D6:H6"/>
    <mergeCell ref="B2:H2"/>
  </mergeCells>
  <printOptions horizontalCentered="1"/>
  <pageMargins left="0.31496062992125984" right="0.31496062992125984" top="0.39370078740157483" bottom="0.39370078740157483" header="0.31496062992125984" footer="0.31496062992125984"/>
  <pageSetup paperSize="9" scale="56" orientation="portrait" r:id="rId1"/>
  <headerFooter>
    <oddFooter>&amp;C&amp;P de &amp;N</oddFooter>
  </headerFooter>
  <rowBreaks count="2" manualBreakCount="2">
    <brk id="137" max="8" man="1"/>
    <brk id="196" max="8" man="1"/>
  </rowBreaks>
  <drawing r:id="rId2"/>
</worksheet>
</file>

<file path=xl/worksheets/sheet30.xml><?xml version="1.0" encoding="utf-8"?>
<worksheet xmlns="http://schemas.openxmlformats.org/spreadsheetml/2006/main" xmlns:r="http://schemas.openxmlformats.org/officeDocument/2006/relationships">
  <dimension ref="A1:C10"/>
  <sheetViews>
    <sheetView view="pageBreakPreview" topLeftCell="A3" zoomScaleSheetLayoutView="100" workbookViewId="0">
      <selection activeCell="M22" sqref="M22"/>
    </sheetView>
  </sheetViews>
  <sheetFormatPr defaultRowHeight="15"/>
  <cols>
    <col min="1" max="1" width="9.140625" style="418"/>
    <col min="2" max="2" width="23.5703125" customWidth="1"/>
    <col min="3" max="3" width="22" customWidth="1"/>
  </cols>
  <sheetData>
    <row r="1" spans="1:3">
      <c r="A1" s="1156" t="str">
        <f>GLOBAL!A1</f>
        <v>PREFEITURA MUNICIPAL DE VIANA</v>
      </c>
      <c r="B1" s="1157"/>
      <c r="C1" s="1158"/>
    </row>
    <row r="2" spans="1:3">
      <c r="A2" s="1159"/>
      <c r="B2" s="1160"/>
      <c r="C2" s="1161"/>
    </row>
    <row r="3" spans="1:3" ht="15" customHeight="1">
      <c r="A3" s="1152" t="str">
        <f>GLOBAL!C2</f>
        <v>OBRA: CONSTRUÇÃO DE UMA PRAÇA LOCALIZADA PRÓXIMO AO CAMPO DO BOTAFOGO NO BAIRRO NOVA BETHÂNIA</v>
      </c>
      <c r="B3" s="1153"/>
      <c r="C3" s="416" t="s">
        <v>3892</v>
      </c>
    </row>
    <row r="4" spans="1:3" ht="43.5" customHeight="1">
      <c r="A4" s="1154"/>
      <c r="B4" s="1155"/>
      <c r="C4" s="417" t="s">
        <v>22119</v>
      </c>
    </row>
    <row r="5" spans="1:3" ht="15.75">
      <c r="A5" s="1162" t="s">
        <v>22137</v>
      </c>
      <c r="B5" s="1163"/>
      <c r="C5" s="1164"/>
    </row>
    <row r="6" spans="1:3" ht="15.75">
      <c r="A6" s="419" t="s">
        <v>1</v>
      </c>
      <c r="B6" s="420" t="s">
        <v>22131</v>
      </c>
      <c r="C6" s="423" t="s">
        <v>22132</v>
      </c>
    </row>
    <row r="7" spans="1:3" ht="15.75">
      <c r="A7" s="424">
        <v>1</v>
      </c>
      <c r="B7" s="421" t="s">
        <v>22133</v>
      </c>
      <c r="C7" s="425">
        <v>5633.28</v>
      </c>
    </row>
    <row r="8" spans="1:3" ht="15.75">
      <c r="A8" s="424">
        <v>2</v>
      </c>
      <c r="B8" s="421" t="s">
        <v>22134</v>
      </c>
      <c r="C8" s="425">
        <v>5345.02</v>
      </c>
    </row>
    <row r="9" spans="1:3" ht="15.75">
      <c r="A9" s="424">
        <v>3</v>
      </c>
      <c r="B9" s="421" t="s">
        <v>22135</v>
      </c>
      <c r="C9" s="425">
        <v>4301.99</v>
      </c>
    </row>
    <row r="10" spans="1:3" ht="16.5" thickBot="1">
      <c r="A10" s="1150" t="s">
        <v>22136</v>
      </c>
      <c r="B10" s="1151"/>
      <c r="C10" s="422">
        <f>AVERAGE(C7,C8,C9)</f>
        <v>5093.4299999999994</v>
      </c>
    </row>
  </sheetData>
  <mergeCells count="4">
    <mergeCell ref="A10:B10"/>
    <mergeCell ref="A3:B4"/>
    <mergeCell ref="A1:C2"/>
    <mergeCell ref="A5:C5"/>
  </mergeCells>
  <printOptions horizontalCentered="1"/>
  <pageMargins left="0.51181102362204722" right="0.51181102362204722" top="0.78740157480314965" bottom="0.78740157480314965" header="0.31496062992125984" footer="0.31496062992125984"/>
  <pageSetup paperSize="9" scale="145" orientation="portrait" r:id="rId1"/>
  <drawing r:id="rId2"/>
</worksheet>
</file>

<file path=xl/worksheets/sheet4.xml><?xml version="1.0" encoding="utf-8"?>
<worksheet xmlns="http://schemas.openxmlformats.org/spreadsheetml/2006/main" xmlns:r="http://schemas.openxmlformats.org/officeDocument/2006/relationships">
  <dimension ref="A1:J29"/>
  <sheetViews>
    <sheetView view="pageBreakPreview" zoomScale="75" zoomScaleNormal="70" zoomScaleSheetLayoutView="75" workbookViewId="0">
      <selection activeCell="F33" sqref="F33"/>
    </sheetView>
  </sheetViews>
  <sheetFormatPr defaultColWidth="9.140625" defaultRowHeight="12.75"/>
  <cols>
    <col min="1" max="1" width="8.85546875" style="1" customWidth="1"/>
    <col min="2" max="2" width="52.85546875" style="1" customWidth="1"/>
    <col min="3" max="3" width="18.7109375" style="1" customWidth="1"/>
    <col min="4" max="4" width="10.5703125" style="2" bestFit="1" customWidth="1"/>
    <col min="5" max="5" width="14.42578125" style="3" customWidth="1"/>
    <col min="6" max="8" width="14.42578125" style="1" customWidth="1"/>
    <col min="9" max="10" width="13.5703125" style="1" bestFit="1" customWidth="1"/>
    <col min="11" max="16384" width="9.140625" style="1"/>
  </cols>
  <sheetData>
    <row r="1" spans="1:10" ht="17.45" customHeight="1">
      <c r="A1" s="974" t="str">
        <f>GLOBAL!A1</f>
        <v>PREFEITURA MUNICIPAL DE VIANA</v>
      </c>
      <c r="B1" s="975"/>
      <c r="C1" s="975"/>
      <c r="D1" s="975"/>
      <c r="E1" s="975"/>
      <c r="F1" s="975"/>
      <c r="G1" s="975"/>
      <c r="H1" s="976"/>
    </row>
    <row r="2" spans="1:10" ht="54" customHeight="1">
      <c r="A2" s="977"/>
      <c r="B2" s="978"/>
      <c r="C2" s="978"/>
      <c r="D2" s="978"/>
      <c r="E2" s="978"/>
      <c r="F2" s="978"/>
      <c r="G2" s="978"/>
      <c r="H2" s="979"/>
    </row>
    <row r="3" spans="1:10" ht="15.75" customHeight="1">
      <c r="A3" s="891"/>
      <c r="B3" s="992" t="str">
        <f>GLOBAL!C2</f>
        <v>OBRA: CONSTRUÇÃO DE UMA PRAÇA LOCALIZADA PRÓXIMO AO CAMPO DO BOTAFOGO NO BAIRRO NOVA BETHÂNIA</v>
      </c>
      <c r="C3" s="992"/>
      <c r="D3" s="992"/>
      <c r="E3" s="992"/>
      <c r="F3" s="992"/>
      <c r="G3" s="980" t="s">
        <v>25365</v>
      </c>
      <c r="H3" s="981"/>
    </row>
    <row r="4" spans="1:10" ht="49.5" customHeight="1">
      <c r="A4" s="891"/>
      <c r="B4" s="992"/>
      <c r="C4" s="992"/>
      <c r="D4" s="992"/>
      <c r="E4" s="992"/>
      <c r="F4" s="992"/>
      <c r="G4" s="988" t="s">
        <v>30926</v>
      </c>
      <c r="H4" s="989"/>
    </row>
    <row r="5" spans="1:10" customFormat="1" ht="24.75" customHeight="1">
      <c r="A5" s="986" t="s">
        <v>0</v>
      </c>
      <c r="B5" s="987"/>
      <c r="C5" s="987"/>
      <c r="D5" s="987"/>
      <c r="E5" s="987"/>
      <c r="F5" s="987"/>
      <c r="G5" s="990"/>
      <c r="H5" s="991"/>
    </row>
    <row r="6" spans="1:10" ht="12.75" customHeight="1">
      <c r="A6" s="984" t="s">
        <v>1</v>
      </c>
      <c r="B6" s="985" t="s">
        <v>2</v>
      </c>
      <c r="C6" s="152" t="s">
        <v>3</v>
      </c>
      <c r="D6" s="153"/>
      <c r="E6" s="982" t="s">
        <v>22127</v>
      </c>
      <c r="F6" s="982" t="s">
        <v>22128</v>
      </c>
      <c r="G6" s="982" t="s">
        <v>22129</v>
      </c>
      <c r="H6" s="983" t="s">
        <v>22130</v>
      </c>
    </row>
    <row r="7" spans="1:10">
      <c r="A7" s="984"/>
      <c r="B7" s="985"/>
      <c r="C7" s="750" t="s">
        <v>4</v>
      </c>
      <c r="D7" s="749" t="s">
        <v>5</v>
      </c>
      <c r="E7" s="982"/>
      <c r="F7" s="982"/>
      <c r="G7" s="982"/>
      <c r="H7" s="983"/>
      <c r="J7" s="5"/>
    </row>
    <row r="8" spans="1:10" ht="13.5" customHeight="1" thickBot="1">
      <c r="A8" s="994" t="s">
        <v>6</v>
      </c>
      <c r="B8" s="996" t="str">
        <f>UPPER(VLOOKUP($A8,GLOBAL!A:H,4,0))</f>
        <v>SERVIÇOS PRELIMINARES</v>
      </c>
      <c r="C8" s="228">
        <f>RESUMO!D7</f>
        <v>47379.06</v>
      </c>
      <c r="D8" s="229">
        <f>C8/$C$23</f>
        <v>0.22591520001258822</v>
      </c>
      <c r="E8" s="828">
        <f>$C8*E9</f>
        <v>47379.06</v>
      </c>
      <c r="F8" s="227"/>
      <c r="G8" s="10"/>
      <c r="H8" s="667"/>
      <c r="I8" s="450">
        <f>SUM(E8:H8)</f>
        <v>47379.06</v>
      </c>
      <c r="J8" s="6"/>
    </row>
    <row r="9" spans="1:10" ht="15" customHeight="1">
      <c r="A9" s="995"/>
      <c r="B9" s="993"/>
      <c r="C9" s="7"/>
      <c r="D9" s="8"/>
      <c r="E9" s="9">
        <v>1</v>
      </c>
      <c r="F9" s="10"/>
      <c r="G9" s="10"/>
      <c r="H9" s="230"/>
      <c r="I9" s="11">
        <f>SUM(E9:H9)</f>
        <v>1</v>
      </c>
      <c r="J9" s="11">
        <f>SUM(E9:H9)</f>
        <v>1</v>
      </c>
    </row>
    <row r="10" spans="1:10" ht="13.5" customHeight="1" thickBot="1">
      <c r="A10" s="995" t="s">
        <v>7</v>
      </c>
      <c r="B10" s="993" t="str">
        <f>UPPER(VLOOKUP($A10,GLOBAL!A:H,4,0))</f>
        <v>MOVIMENTO DE TERRA</v>
      </c>
      <c r="C10" s="12">
        <f>RESUMO!D8</f>
        <v>8870.31</v>
      </c>
      <c r="D10" s="13">
        <f>C10/$C$23</f>
        <v>4.2295855127215724E-2</v>
      </c>
      <c r="E10" s="14">
        <f>$C$10*E11</f>
        <v>3548.1239999999998</v>
      </c>
      <c r="F10" s="14">
        <f>$C$10*F11</f>
        <v>5322.1859999999997</v>
      </c>
      <c r="G10" s="10"/>
      <c r="H10" s="230"/>
      <c r="I10" s="450">
        <f>SUM(E10:H10)</f>
        <v>8870.31</v>
      </c>
      <c r="J10" s="6"/>
    </row>
    <row r="11" spans="1:10" ht="15" customHeight="1">
      <c r="A11" s="995"/>
      <c r="B11" s="993"/>
      <c r="C11" s="7"/>
      <c r="D11" s="8"/>
      <c r="E11" s="9">
        <v>0.4</v>
      </c>
      <c r="F11" s="9">
        <v>0.6</v>
      </c>
      <c r="G11" s="10"/>
      <c r="H11" s="230"/>
      <c r="I11" s="11">
        <f>SUM(D11:H11)</f>
        <v>1</v>
      </c>
      <c r="J11" s="11">
        <f>SUM(E11:H11)</f>
        <v>1</v>
      </c>
    </row>
    <row r="12" spans="1:10" ht="13.5" customHeight="1" thickBot="1">
      <c r="A12" s="995" t="s">
        <v>8</v>
      </c>
      <c r="B12" s="993" t="str">
        <f>UPPER(VLOOKUP($A12,GLOBAL!A:H,4,0))</f>
        <v xml:space="preserve">ESTRUTURAS </v>
      </c>
      <c r="C12" s="12">
        <f>RESUMO!D9</f>
        <v>61726.539999999994</v>
      </c>
      <c r="D12" s="13">
        <f>C12/$C$23</f>
        <v>0.29432757066486809</v>
      </c>
      <c r="E12" s="14">
        <f t="shared" ref="E12:F12" si="0">$C12*E13</f>
        <v>30863.269999999997</v>
      </c>
      <c r="F12" s="14">
        <f t="shared" si="0"/>
        <v>30863.269999999997</v>
      </c>
      <c r="G12" s="10"/>
      <c r="H12" s="230"/>
      <c r="I12" s="450">
        <f>SUM(E12:H12)</f>
        <v>61726.539999999994</v>
      </c>
      <c r="J12" s="6"/>
    </row>
    <row r="13" spans="1:10" ht="15" customHeight="1">
      <c r="A13" s="995"/>
      <c r="B13" s="993"/>
      <c r="C13" s="7"/>
      <c r="D13" s="8"/>
      <c r="E13" s="9">
        <v>0.5</v>
      </c>
      <c r="F13" s="9">
        <v>0.5</v>
      </c>
      <c r="G13" s="10"/>
      <c r="H13" s="230"/>
      <c r="I13" s="11">
        <f>SUM(D13:H13)</f>
        <v>1</v>
      </c>
      <c r="J13" s="11">
        <f>SUM(E13:H13)</f>
        <v>1</v>
      </c>
    </row>
    <row r="14" spans="1:10" ht="13.5" customHeight="1" thickBot="1">
      <c r="A14" s="995" t="s">
        <v>9</v>
      </c>
      <c r="B14" s="993" t="str">
        <f>UPPER(VLOOKUP($A14,GLOBAL!A:H,4,0))</f>
        <v>PINTURA</v>
      </c>
      <c r="C14" s="12">
        <f>RESUMO!D10</f>
        <v>3279.56</v>
      </c>
      <c r="D14" s="229">
        <f>C14/$C$23</f>
        <v>1.5637761773941564E-2</v>
      </c>
      <c r="E14" s="15"/>
      <c r="F14" s="14">
        <f>$C14*F15</f>
        <v>983.86799999999994</v>
      </c>
      <c r="G14" s="14">
        <f t="shared" ref="G14:H18" si="1">$C14*G15</f>
        <v>1147.846</v>
      </c>
      <c r="H14" s="386">
        <f t="shared" si="1"/>
        <v>1147.846</v>
      </c>
      <c r="I14" s="450">
        <f t="shared" ref="I14:I21" si="2">SUM(E14:H14)</f>
        <v>3279.56</v>
      </c>
      <c r="J14" s="6"/>
    </row>
    <row r="15" spans="1:10" ht="15" customHeight="1">
      <c r="A15" s="995"/>
      <c r="B15" s="993"/>
      <c r="C15" s="7"/>
      <c r="D15" s="8"/>
      <c r="E15" s="10"/>
      <c r="F15" s="9">
        <v>0.3</v>
      </c>
      <c r="G15" s="9">
        <v>0.35</v>
      </c>
      <c r="H15" s="665">
        <v>0.35</v>
      </c>
      <c r="I15" s="11">
        <f t="shared" si="2"/>
        <v>0.99999999999999989</v>
      </c>
      <c r="J15" s="11">
        <f>SUM(E15:H15)</f>
        <v>0.99999999999999989</v>
      </c>
    </row>
    <row r="16" spans="1:10" ht="13.5" customHeight="1" thickBot="1">
      <c r="A16" s="995" t="s">
        <v>10</v>
      </c>
      <c r="B16" s="993" t="str">
        <f>UPPER(VLOOKUP($A16,GLOBAL!A:H,4,0))</f>
        <v>SERVIÇOS COMPLEMENTARES</v>
      </c>
      <c r="C16" s="12">
        <f>RESUMO!D11</f>
        <v>21545.29</v>
      </c>
      <c r="D16" s="13">
        <f>C16/$C$23</f>
        <v>0.10273332775448092</v>
      </c>
      <c r="E16" s="15"/>
      <c r="F16" s="15"/>
      <c r="G16" s="14">
        <f t="shared" si="1"/>
        <v>4309.058</v>
      </c>
      <c r="H16" s="386">
        <f t="shared" si="1"/>
        <v>17236.232</v>
      </c>
      <c r="I16" s="450">
        <f t="shared" si="2"/>
        <v>21545.29</v>
      </c>
      <c r="J16" s="6"/>
    </row>
    <row r="17" spans="1:10" ht="15" customHeight="1">
      <c r="A17" s="995"/>
      <c r="B17" s="993"/>
      <c r="C17" s="7"/>
      <c r="D17" s="8"/>
      <c r="E17" s="10"/>
      <c r="F17" s="10"/>
      <c r="G17" s="9">
        <v>0.2</v>
      </c>
      <c r="H17" s="665">
        <v>0.8</v>
      </c>
      <c r="I17" s="11">
        <f t="shared" si="2"/>
        <v>1</v>
      </c>
      <c r="J17" s="11">
        <f>SUM(E17:H17)</f>
        <v>1</v>
      </c>
    </row>
    <row r="18" spans="1:10" ht="13.5" customHeight="1" thickBot="1">
      <c r="A18" s="995" t="s">
        <v>11</v>
      </c>
      <c r="B18" s="993" t="str">
        <f>UPPER(VLOOKUP($A18,GLOBAL!A:H,4,0))</f>
        <v>INSTALAÇÕES ELÉTRICAS</v>
      </c>
      <c r="C18" s="12">
        <f>RESUMO!D12</f>
        <v>15232.89</v>
      </c>
      <c r="D18" s="13">
        <f>C18/$C$23</f>
        <v>7.2634226831848392E-2</v>
      </c>
      <c r="E18" s="15"/>
      <c r="F18" s="15"/>
      <c r="G18" s="14">
        <f t="shared" si="1"/>
        <v>3046.578</v>
      </c>
      <c r="H18" s="386">
        <f t="shared" si="1"/>
        <v>12186.312</v>
      </c>
      <c r="I18" s="450">
        <f t="shared" si="2"/>
        <v>15232.89</v>
      </c>
      <c r="J18" s="6"/>
    </row>
    <row r="19" spans="1:10" ht="15" customHeight="1">
      <c r="A19" s="995"/>
      <c r="B19" s="993"/>
      <c r="C19" s="7"/>
      <c r="D19" s="8"/>
      <c r="E19" s="10"/>
      <c r="F19" s="10"/>
      <c r="G19" s="9">
        <v>0.2</v>
      </c>
      <c r="H19" s="665">
        <v>0.8</v>
      </c>
      <c r="I19" s="11">
        <f t="shared" si="2"/>
        <v>1</v>
      </c>
      <c r="J19" s="11">
        <f>SUM(E19:H19)</f>
        <v>1</v>
      </c>
    </row>
    <row r="20" spans="1:10" ht="13.5" customHeight="1" thickBot="1">
      <c r="A20" s="997" t="str">
        <f>GLOBAL!A76</f>
        <v>07</v>
      </c>
      <c r="B20" s="993" t="str">
        <f>UPPER(VLOOKUP($A20,GLOBAL!A:H,4,0))</f>
        <v>ADMINISTRAÇÃO LOCAL DA OBRA</v>
      </c>
      <c r="C20" s="12">
        <f>GLOBAL!H79</f>
        <v>51686.9</v>
      </c>
      <c r="D20" s="13">
        <f>C20/$C$23</f>
        <v>0.24645605783505722</v>
      </c>
      <c r="E20" s="14">
        <f t="shared" ref="E20:H20" si="3">$C$20*E21</f>
        <v>12921.725</v>
      </c>
      <c r="F20" s="14">
        <f t="shared" si="3"/>
        <v>12921.725</v>
      </c>
      <c r="G20" s="14">
        <f t="shared" si="3"/>
        <v>12921.725</v>
      </c>
      <c r="H20" s="386">
        <f t="shared" si="3"/>
        <v>12921.725</v>
      </c>
      <c r="I20" s="450">
        <f t="shared" si="2"/>
        <v>51686.9</v>
      </c>
      <c r="J20" s="6"/>
    </row>
    <row r="21" spans="1:10" ht="15" customHeight="1">
      <c r="A21" s="997"/>
      <c r="B21" s="993"/>
      <c r="C21" s="7"/>
      <c r="D21" s="8"/>
      <c r="E21" s="9">
        <v>0.25</v>
      </c>
      <c r="F21" s="9">
        <v>0.25</v>
      </c>
      <c r="G21" s="9">
        <v>0.25</v>
      </c>
      <c r="H21" s="665">
        <v>0.25</v>
      </c>
      <c r="I21" s="11">
        <f t="shared" si="2"/>
        <v>1</v>
      </c>
      <c r="J21" s="11">
        <f>SUM(E21:H21)</f>
        <v>1</v>
      </c>
    </row>
    <row r="22" spans="1:10">
      <c r="A22" s="283"/>
      <c r="B22" s="284"/>
      <c r="C22" s="285"/>
      <c r="D22" s="286"/>
      <c r="E22" s="287"/>
      <c r="F22" s="287"/>
      <c r="G22" s="287"/>
      <c r="H22" s="288"/>
      <c r="I22" s="450"/>
      <c r="J22" s="11"/>
    </row>
    <row r="23" spans="1:10">
      <c r="A23" s="231"/>
      <c r="B23" s="16" t="s">
        <v>12</v>
      </c>
      <c r="C23" s="17">
        <f>SUM(C8:C22)</f>
        <v>209720.54999999996</v>
      </c>
      <c r="D23" s="18">
        <f>SUM(D8:D22)</f>
        <v>1.0000000000000002</v>
      </c>
      <c r="E23" s="19"/>
      <c r="F23" s="19"/>
      <c r="G23" s="19"/>
      <c r="H23" s="232"/>
      <c r="I23" s="11"/>
      <c r="J23" s="11"/>
    </row>
    <row r="24" spans="1:10">
      <c r="A24" s="666"/>
      <c r="B24" s="829"/>
      <c r="C24" s="830" t="s">
        <v>13</v>
      </c>
      <c r="D24" s="20" t="s">
        <v>4</v>
      </c>
      <c r="E24" s="99">
        <f>E8+E10+E12+E14+E16+E20+E18</f>
        <v>94712.179000000004</v>
      </c>
      <c r="F24" s="99">
        <f t="shared" ref="F24:H24" si="4">F8+F10+F12+F14+F16+F20+F18</f>
        <v>50091.048999999999</v>
      </c>
      <c r="G24" s="99">
        <f t="shared" si="4"/>
        <v>21425.207000000002</v>
      </c>
      <c r="H24" s="99">
        <f t="shared" si="4"/>
        <v>43492.114999999998</v>
      </c>
      <c r="I24" s="21"/>
      <c r="J24" s="21"/>
    </row>
    <row r="25" spans="1:10">
      <c r="A25" s="233"/>
      <c r="B25" s="4"/>
      <c r="C25" s="22" t="s">
        <v>14</v>
      </c>
      <c r="D25" s="23" t="s">
        <v>5</v>
      </c>
      <c r="E25" s="19">
        <f t="shared" ref="E25:H25" si="5">E24/$C$23</f>
        <v>0.45161134185467289</v>
      </c>
      <c r="F25" s="19">
        <f t="shared" si="5"/>
        <v>0.23884664139971026</v>
      </c>
      <c r="G25" s="19">
        <f t="shared" si="5"/>
        <v>0.10216074199690972</v>
      </c>
      <c r="H25" s="232">
        <f t="shared" si="5"/>
        <v>0.20738127474870729</v>
      </c>
      <c r="I25" s="11"/>
      <c r="J25" s="11"/>
    </row>
    <row r="26" spans="1:10">
      <c r="A26" s="233"/>
      <c r="B26" s="4"/>
      <c r="C26" s="22" t="s">
        <v>15</v>
      </c>
      <c r="D26" s="234" t="s">
        <v>4</v>
      </c>
      <c r="E26" s="227">
        <f>E24</f>
        <v>94712.179000000004</v>
      </c>
      <c r="F26" s="227">
        <f>E26+F24</f>
        <v>144803.228</v>
      </c>
      <c r="G26" s="227">
        <f>F26+G24</f>
        <v>166228.435</v>
      </c>
      <c r="H26" s="667">
        <f t="shared" ref="H26:H27" si="6">G26+H24</f>
        <v>209720.55</v>
      </c>
      <c r="I26" s="24"/>
      <c r="J26" s="24"/>
    </row>
    <row r="27" spans="1:10" ht="13.5" customHeight="1" thickBot="1">
      <c r="A27" s="235"/>
      <c r="B27" s="236"/>
      <c r="C27" s="237" t="s">
        <v>16</v>
      </c>
      <c r="D27" s="238" t="s">
        <v>5</v>
      </c>
      <c r="E27" s="239">
        <f>E25</f>
        <v>0.45161134185467289</v>
      </c>
      <c r="F27" s="239">
        <f>E27+F25</f>
        <v>0.69045798325438312</v>
      </c>
      <c r="G27" s="239">
        <f>F27+G25</f>
        <v>0.79261872525129284</v>
      </c>
      <c r="H27" s="668">
        <f t="shared" si="6"/>
        <v>1.0000000000000002</v>
      </c>
      <c r="I27" s="11"/>
      <c r="J27" s="11"/>
    </row>
    <row r="29" spans="1:10">
      <c r="E29" s="449"/>
    </row>
  </sheetData>
  <mergeCells count="25">
    <mergeCell ref="B16:B17"/>
    <mergeCell ref="A8:A9"/>
    <mergeCell ref="B8:B9"/>
    <mergeCell ref="B10:B11"/>
    <mergeCell ref="A20:A21"/>
    <mergeCell ref="B20:B21"/>
    <mergeCell ref="B12:B13"/>
    <mergeCell ref="A16:A17"/>
    <mergeCell ref="B14:B15"/>
    <mergeCell ref="A18:A19"/>
    <mergeCell ref="B18:B19"/>
    <mergeCell ref="A10:A11"/>
    <mergeCell ref="A12:A13"/>
    <mergeCell ref="A14:A15"/>
    <mergeCell ref="A1:H2"/>
    <mergeCell ref="G3:H3"/>
    <mergeCell ref="G6:G7"/>
    <mergeCell ref="H6:H7"/>
    <mergeCell ref="A6:A7"/>
    <mergeCell ref="B6:B7"/>
    <mergeCell ref="A5:F5"/>
    <mergeCell ref="G4:H5"/>
    <mergeCell ref="B3:F4"/>
    <mergeCell ref="F6:F7"/>
    <mergeCell ref="E6:E7"/>
  </mergeCells>
  <printOptions horizontalCentered="1" verticalCentered="1"/>
  <pageMargins left="0.51181102362204722" right="0.51181102362204722" top="0.78740157480314965" bottom="0.78740157480314965" header="0.31496062992125984" footer="0.31496062992125984"/>
  <pageSetup paperSize="8" fitToWidth="0" orientation="landscape" r:id="rId1"/>
  <headerFooter>
    <oddFooter>&amp;C&amp;P de &amp;N&amp;RFERNANDA R. DA SILVAENGª CIVILCREA n°038888/D</oddFooter>
  </headerFooter>
  <drawing r:id="rId2"/>
</worksheet>
</file>

<file path=xl/worksheets/sheet5.xml><?xml version="1.0" encoding="utf-8"?>
<worksheet xmlns="http://schemas.openxmlformats.org/spreadsheetml/2006/main" xmlns:r="http://schemas.openxmlformats.org/officeDocument/2006/relationships">
  <dimension ref="A1:R181"/>
  <sheetViews>
    <sheetView showGridLines="0" view="pageBreakPreview" zoomScale="85" zoomScaleNormal="85" zoomScaleSheetLayoutView="85" workbookViewId="0">
      <selection activeCell="J7" sqref="J7"/>
    </sheetView>
  </sheetViews>
  <sheetFormatPr defaultRowHeight="12.7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25.85546875" style="350" bestFit="1" customWidth="1"/>
    <col min="8" max="8" width="6.42578125" style="351" bestFit="1" customWidth="1"/>
    <col min="9" max="9" width="16" style="27" bestFit="1" customWidth="1"/>
    <col min="10" max="11" width="14.42578125" style="27" bestFit="1" customWidth="1"/>
    <col min="12" max="12" width="12.28515625" style="27" bestFit="1" customWidth="1"/>
    <col min="13" max="234" width="9.140625" style="27"/>
    <col min="235" max="235" width="15.42578125" style="27" customWidth="1"/>
    <col min="236" max="236" width="58.140625" style="27" customWidth="1"/>
    <col min="237" max="237" width="8.28515625" style="27" customWidth="1"/>
    <col min="238" max="238" width="10.42578125" style="27" customWidth="1"/>
    <col min="239" max="239" width="14.7109375" style="27" bestFit="1" customWidth="1"/>
    <col min="240" max="240" width="18.85546875" style="27" bestFit="1" customWidth="1"/>
    <col min="241" max="241" width="16" style="27" bestFit="1" customWidth="1"/>
    <col min="242" max="242" width="14.42578125" style="27" customWidth="1"/>
    <col min="243" max="243" width="17" style="27" customWidth="1"/>
    <col min="244" max="261" width="15.7109375" style="27" customWidth="1"/>
    <col min="262" max="490" width="9.140625" style="27"/>
    <col min="491" max="491" width="15.42578125" style="27" customWidth="1"/>
    <col min="492" max="492" width="58.140625" style="27" customWidth="1"/>
    <col min="493" max="493" width="8.28515625" style="27" customWidth="1"/>
    <col min="494" max="494" width="10.42578125" style="27" customWidth="1"/>
    <col min="495" max="495" width="14.7109375" style="27" bestFit="1" customWidth="1"/>
    <col min="496" max="496" width="18.85546875" style="27" bestFit="1" customWidth="1"/>
    <col min="497" max="497" width="16" style="27" bestFit="1" customWidth="1"/>
    <col min="498" max="498" width="14.42578125" style="27" customWidth="1"/>
    <col min="499" max="499" width="17" style="27" customWidth="1"/>
    <col min="500" max="517" width="15.7109375" style="27" customWidth="1"/>
    <col min="518" max="746" width="9.140625" style="27"/>
    <col min="747" max="747" width="15.42578125" style="27" customWidth="1"/>
    <col min="748" max="748" width="58.140625" style="27" customWidth="1"/>
    <col min="749" max="749" width="8.28515625" style="27" customWidth="1"/>
    <col min="750" max="750" width="10.42578125" style="27" customWidth="1"/>
    <col min="751" max="751" width="14.7109375" style="27" bestFit="1" customWidth="1"/>
    <col min="752" max="752" width="18.85546875" style="27" bestFit="1" customWidth="1"/>
    <col min="753" max="753" width="16" style="27" bestFit="1" customWidth="1"/>
    <col min="754" max="754" width="14.42578125" style="27" customWidth="1"/>
    <col min="755" max="755" width="17" style="27" customWidth="1"/>
    <col min="756" max="773" width="15.7109375" style="27" customWidth="1"/>
    <col min="774" max="1002" width="9.140625" style="27"/>
    <col min="1003" max="1003" width="15.42578125" style="27" customWidth="1"/>
    <col min="1004" max="1004" width="58.140625" style="27" customWidth="1"/>
    <col min="1005" max="1005" width="8.28515625" style="27" customWidth="1"/>
    <col min="1006" max="1006" width="10.42578125" style="27" customWidth="1"/>
    <col min="1007" max="1007" width="14.7109375" style="27" bestFit="1" customWidth="1"/>
    <col min="1008" max="1008" width="18.85546875" style="27" bestFit="1" customWidth="1"/>
    <col min="1009" max="1009" width="16" style="27" bestFit="1" customWidth="1"/>
    <col min="1010" max="1010" width="14.42578125" style="27" customWidth="1"/>
    <col min="1011" max="1011" width="17" style="27" customWidth="1"/>
    <col min="1012" max="1029" width="15.7109375" style="27" customWidth="1"/>
    <col min="1030" max="1258" width="9.140625" style="27"/>
    <col min="1259" max="1259" width="15.42578125" style="27" customWidth="1"/>
    <col min="1260" max="1260" width="58.140625" style="27" customWidth="1"/>
    <col min="1261" max="1261" width="8.28515625" style="27" customWidth="1"/>
    <col min="1262" max="1262" width="10.42578125" style="27" customWidth="1"/>
    <col min="1263" max="1263" width="14.7109375" style="27" bestFit="1" customWidth="1"/>
    <col min="1264" max="1264" width="18.85546875" style="27" bestFit="1" customWidth="1"/>
    <col min="1265" max="1265" width="16" style="27" bestFit="1" customWidth="1"/>
    <col min="1266" max="1266" width="14.42578125" style="27" customWidth="1"/>
    <col min="1267" max="1267" width="17" style="27" customWidth="1"/>
    <col min="1268" max="1285" width="15.7109375" style="27" customWidth="1"/>
    <col min="1286" max="1514" width="9.140625" style="27"/>
    <col min="1515" max="1515" width="15.42578125" style="27" customWidth="1"/>
    <col min="1516" max="1516" width="58.140625" style="27" customWidth="1"/>
    <col min="1517" max="1517" width="8.28515625" style="27" customWidth="1"/>
    <col min="1518" max="1518" width="10.42578125" style="27" customWidth="1"/>
    <col min="1519" max="1519" width="14.7109375" style="27" bestFit="1" customWidth="1"/>
    <col min="1520" max="1520" width="18.85546875" style="27" bestFit="1" customWidth="1"/>
    <col min="1521" max="1521" width="16" style="27" bestFit="1" customWidth="1"/>
    <col min="1522" max="1522" width="14.42578125" style="27" customWidth="1"/>
    <col min="1523" max="1523" width="17" style="27" customWidth="1"/>
    <col min="1524" max="1541" width="15.7109375" style="27" customWidth="1"/>
    <col min="1542" max="1770" width="9.140625" style="27"/>
    <col min="1771" max="1771" width="15.42578125" style="27" customWidth="1"/>
    <col min="1772" max="1772" width="58.140625" style="27" customWidth="1"/>
    <col min="1773" max="1773" width="8.28515625" style="27" customWidth="1"/>
    <col min="1774" max="1774" width="10.42578125" style="27" customWidth="1"/>
    <col min="1775" max="1775" width="14.7109375" style="27" bestFit="1" customWidth="1"/>
    <col min="1776" max="1776" width="18.85546875" style="27" bestFit="1" customWidth="1"/>
    <col min="1777" max="1777" width="16" style="27" bestFit="1" customWidth="1"/>
    <col min="1778" max="1778" width="14.42578125" style="27" customWidth="1"/>
    <col min="1779" max="1779" width="17" style="27" customWidth="1"/>
    <col min="1780" max="1797" width="15.7109375" style="27" customWidth="1"/>
    <col min="1798" max="2026" width="9.140625" style="27"/>
    <col min="2027" max="2027" width="15.42578125" style="27" customWidth="1"/>
    <col min="2028" max="2028" width="58.140625" style="27" customWidth="1"/>
    <col min="2029" max="2029" width="8.28515625" style="27" customWidth="1"/>
    <col min="2030" max="2030" width="10.42578125" style="27" customWidth="1"/>
    <col min="2031" max="2031" width="14.7109375" style="27" bestFit="1" customWidth="1"/>
    <col min="2032" max="2032" width="18.85546875" style="27" bestFit="1" customWidth="1"/>
    <col min="2033" max="2033" width="16" style="27" bestFit="1" customWidth="1"/>
    <col min="2034" max="2034" width="14.42578125" style="27" customWidth="1"/>
    <col min="2035" max="2035" width="17" style="27" customWidth="1"/>
    <col min="2036" max="2053" width="15.7109375" style="27" customWidth="1"/>
    <col min="2054" max="2282" width="9.140625" style="27"/>
    <col min="2283" max="2283" width="15.42578125" style="27" customWidth="1"/>
    <col min="2284" max="2284" width="58.140625" style="27" customWidth="1"/>
    <col min="2285" max="2285" width="8.28515625" style="27" customWidth="1"/>
    <col min="2286" max="2286" width="10.42578125" style="27" customWidth="1"/>
    <col min="2287" max="2287" width="14.7109375" style="27" bestFit="1" customWidth="1"/>
    <col min="2288" max="2288" width="18.85546875" style="27" bestFit="1" customWidth="1"/>
    <col min="2289" max="2289" width="16" style="27" bestFit="1" customWidth="1"/>
    <col min="2290" max="2290" width="14.42578125" style="27" customWidth="1"/>
    <col min="2291" max="2291" width="17" style="27" customWidth="1"/>
    <col min="2292" max="2309" width="15.7109375" style="27" customWidth="1"/>
    <col min="2310" max="2538" width="9.140625" style="27"/>
    <col min="2539" max="2539" width="15.42578125" style="27" customWidth="1"/>
    <col min="2540" max="2540" width="58.140625" style="27" customWidth="1"/>
    <col min="2541" max="2541" width="8.28515625" style="27" customWidth="1"/>
    <col min="2542" max="2542" width="10.42578125" style="27" customWidth="1"/>
    <col min="2543" max="2543" width="14.7109375" style="27" bestFit="1" customWidth="1"/>
    <col min="2544" max="2544" width="18.85546875" style="27" bestFit="1" customWidth="1"/>
    <col min="2545" max="2545" width="16" style="27" bestFit="1" customWidth="1"/>
    <col min="2546" max="2546" width="14.42578125" style="27" customWidth="1"/>
    <col min="2547" max="2547" width="17" style="27" customWidth="1"/>
    <col min="2548" max="2565" width="15.7109375" style="27" customWidth="1"/>
    <col min="2566" max="2794" width="9.140625" style="27"/>
    <col min="2795" max="2795" width="15.42578125" style="27" customWidth="1"/>
    <col min="2796" max="2796" width="58.140625" style="27" customWidth="1"/>
    <col min="2797" max="2797" width="8.28515625" style="27" customWidth="1"/>
    <col min="2798" max="2798" width="10.42578125" style="27" customWidth="1"/>
    <col min="2799" max="2799" width="14.7109375" style="27" bestFit="1" customWidth="1"/>
    <col min="2800" max="2800" width="18.85546875" style="27" bestFit="1" customWidth="1"/>
    <col min="2801" max="2801" width="16" style="27" bestFit="1" customWidth="1"/>
    <col min="2802" max="2802" width="14.42578125" style="27" customWidth="1"/>
    <col min="2803" max="2803" width="17" style="27" customWidth="1"/>
    <col min="2804" max="2821" width="15.7109375" style="27" customWidth="1"/>
    <col min="2822" max="3050" width="9.140625" style="27"/>
    <col min="3051" max="3051" width="15.42578125" style="27" customWidth="1"/>
    <col min="3052" max="3052" width="58.140625" style="27" customWidth="1"/>
    <col min="3053" max="3053" width="8.28515625" style="27" customWidth="1"/>
    <col min="3054" max="3054" width="10.42578125" style="27" customWidth="1"/>
    <col min="3055" max="3055" width="14.7109375" style="27" bestFit="1" customWidth="1"/>
    <col min="3056" max="3056" width="18.85546875" style="27" bestFit="1" customWidth="1"/>
    <col min="3057" max="3057" width="16" style="27" bestFit="1" customWidth="1"/>
    <col min="3058" max="3058" width="14.42578125" style="27" customWidth="1"/>
    <col min="3059" max="3059" width="17" style="27" customWidth="1"/>
    <col min="3060" max="3077" width="15.7109375" style="27" customWidth="1"/>
    <col min="3078" max="3306" width="9.140625" style="27"/>
    <col min="3307" max="3307" width="15.42578125" style="27" customWidth="1"/>
    <col min="3308" max="3308" width="58.140625" style="27" customWidth="1"/>
    <col min="3309" max="3309" width="8.28515625" style="27" customWidth="1"/>
    <col min="3310" max="3310" width="10.42578125" style="27" customWidth="1"/>
    <col min="3311" max="3311" width="14.7109375" style="27" bestFit="1" customWidth="1"/>
    <col min="3312" max="3312" width="18.85546875" style="27" bestFit="1" customWidth="1"/>
    <col min="3313" max="3313" width="16" style="27" bestFit="1" customWidth="1"/>
    <col min="3314" max="3314" width="14.42578125" style="27" customWidth="1"/>
    <col min="3315" max="3315" width="17" style="27" customWidth="1"/>
    <col min="3316" max="3333" width="15.7109375" style="27" customWidth="1"/>
    <col min="3334" max="3562" width="9.140625" style="27"/>
    <col min="3563" max="3563" width="15.42578125" style="27" customWidth="1"/>
    <col min="3564" max="3564" width="58.140625" style="27" customWidth="1"/>
    <col min="3565" max="3565" width="8.28515625" style="27" customWidth="1"/>
    <col min="3566" max="3566" width="10.42578125" style="27" customWidth="1"/>
    <col min="3567" max="3567" width="14.7109375" style="27" bestFit="1" customWidth="1"/>
    <col min="3568" max="3568" width="18.85546875" style="27" bestFit="1" customWidth="1"/>
    <col min="3569" max="3569" width="16" style="27" bestFit="1" customWidth="1"/>
    <col min="3570" max="3570" width="14.42578125" style="27" customWidth="1"/>
    <col min="3571" max="3571" width="17" style="27" customWidth="1"/>
    <col min="3572" max="3589" width="15.7109375" style="27" customWidth="1"/>
    <col min="3590" max="3818" width="9.140625" style="27"/>
    <col min="3819" max="3819" width="15.42578125" style="27" customWidth="1"/>
    <col min="3820" max="3820" width="58.140625" style="27" customWidth="1"/>
    <col min="3821" max="3821" width="8.28515625" style="27" customWidth="1"/>
    <col min="3822" max="3822" width="10.42578125" style="27" customWidth="1"/>
    <col min="3823" max="3823" width="14.7109375" style="27" bestFit="1" customWidth="1"/>
    <col min="3824" max="3824" width="18.85546875" style="27" bestFit="1" customWidth="1"/>
    <col min="3825" max="3825" width="16" style="27" bestFit="1" customWidth="1"/>
    <col min="3826" max="3826" width="14.42578125" style="27" customWidth="1"/>
    <col min="3827" max="3827" width="17" style="27" customWidth="1"/>
    <col min="3828" max="3845" width="15.7109375" style="27" customWidth="1"/>
    <col min="3846" max="4074" width="9.140625" style="27"/>
    <col min="4075" max="4075" width="15.42578125" style="27" customWidth="1"/>
    <col min="4076" max="4076" width="58.140625" style="27" customWidth="1"/>
    <col min="4077" max="4077" width="8.28515625" style="27" customWidth="1"/>
    <col min="4078" max="4078" width="10.42578125" style="27" customWidth="1"/>
    <col min="4079" max="4079" width="14.7109375" style="27" bestFit="1" customWidth="1"/>
    <col min="4080" max="4080" width="18.85546875" style="27" bestFit="1" customWidth="1"/>
    <col min="4081" max="4081" width="16" style="27" bestFit="1" customWidth="1"/>
    <col min="4082" max="4082" width="14.42578125" style="27" customWidth="1"/>
    <col min="4083" max="4083" width="17" style="27" customWidth="1"/>
    <col min="4084" max="4101" width="15.7109375" style="27" customWidth="1"/>
    <col min="4102" max="4330" width="9.140625" style="27"/>
    <col min="4331" max="4331" width="15.42578125" style="27" customWidth="1"/>
    <col min="4332" max="4332" width="58.140625" style="27" customWidth="1"/>
    <col min="4333" max="4333" width="8.28515625" style="27" customWidth="1"/>
    <col min="4334" max="4334" width="10.42578125" style="27" customWidth="1"/>
    <col min="4335" max="4335" width="14.7109375" style="27" bestFit="1" customWidth="1"/>
    <col min="4336" max="4336" width="18.85546875" style="27" bestFit="1" customWidth="1"/>
    <col min="4337" max="4337" width="16" style="27" bestFit="1" customWidth="1"/>
    <col min="4338" max="4338" width="14.42578125" style="27" customWidth="1"/>
    <col min="4339" max="4339" width="17" style="27" customWidth="1"/>
    <col min="4340" max="4357" width="15.7109375" style="27" customWidth="1"/>
    <col min="4358" max="4586" width="9.140625" style="27"/>
    <col min="4587" max="4587" width="15.42578125" style="27" customWidth="1"/>
    <col min="4588" max="4588" width="58.140625" style="27" customWidth="1"/>
    <col min="4589" max="4589" width="8.28515625" style="27" customWidth="1"/>
    <col min="4590" max="4590" width="10.42578125" style="27" customWidth="1"/>
    <col min="4591" max="4591" width="14.7109375" style="27" bestFit="1" customWidth="1"/>
    <col min="4592" max="4592" width="18.85546875" style="27" bestFit="1" customWidth="1"/>
    <col min="4593" max="4593" width="16" style="27" bestFit="1" customWidth="1"/>
    <col min="4594" max="4594" width="14.42578125" style="27" customWidth="1"/>
    <col min="4595" max="4595" width="17" style="27" customWidth="1"/>
    <col min="4596" max="4613" width="15.7109375" style="27" customWidth="1"/>
    <col min="4614" max="4842" width="9.140625" style="27"/>
    <col min="4843" max="4843" width="15.42578125" style="27" customWidth="1"/>
    <col min="4844" max="4844" width="58.140625" style="27" customWidth="1"/>
    <col min="4845" max="4845" width="8.28515625" style="27" customWidth="1"/>
    <col min="4846" max="4846" width="10.42578125" style="27" customWidth="1"/>
    <col min="4847" max="4847" width="14.7109375" style="27" bestFit="1" customWidth="1"/>
    <col min="4848" max="4848" width="18.85546875" style="27" bestFit="1" customWidth="1"/>
    <col min="4849" max="4849" width="16" style="27" bestFit="1" customWidth="1"/>
    <col min="4850" max="4850" width="14.42578125" style="27" customWidth="1"/>
    <col min="4851" max="4851" width="17" style="27" customWidth="1"/>
    <col min="4852" max="4869" width="15.7109375" style="27" customWidth="1"/>
    <col min="4870" max="5098" width="9.140625" style="27"/>
    <col min="5099" max="5099" width="15.42578125" style="27" customWidth="1"/>
    <col min="5100" max="5100" width="58.140625" style="27" customWidth="1"/>
    <col min="5101" max="5101" width="8.28515625" style="27" customWidth="1"/>
    <col min="5102" max="5102" width="10.42578125" style="27" customWidth="1"/>
    <col min="5103" max="5103" width="14.7109375" style="27" bestFit="1" customWidth="1"/>
    <col min="5104" max="5104" width="18.85546875" style="27" bestFit="1" customWidth="1"/>
    <col min="5105" max="5105" width="16" style="27" bestFit="1" customWidth="1"/>
    <col min="5106" max="5106" width="14.42578125" style="27" customWidth="1"/>
    <col min="5107" max="5107" width="17" style="27" customWidth="1"/>
    <col min="5108" max="5125" width="15.7109375" style="27" customWidth="1"/>
    <col min="5126" max="5354" width="9.140625" style="27"/>
    <col min="5355" max="5355" width="15.42578125" style="27" customWidth="1"/>
    <col min="5356" max="5356" width="58.140625" style="27" customWidth="1"/>
    <col min="5357" max="5357" width="8.28515625" style="27" customWidth="1"/>
    <col min="5358" max="5358" width="10.42578125" style="27" customWidth="1"/>
    <col min="5359" max="5359" width="14.7109375" style="27" bestFit="1" customWidth="1"/>
    <col min="5360" max="5360" width="18.85546875" style="27" bestFit="1" customWidth="1"/>
    <col min="5361" max="5361" width="16" style="27" bestFit="1" customWidth="1"/>
    <col min="5362" max="5362" width="14.42578125" style="27" customWidth="1"/>
    <col min="5363" max="5363" width="17" style="27" customWidth="1"/>
    <col min="5364" max="5381" width="15.7109375" style="27" customWidth="1"/>
    <col min="5382" max="5610" width="9.140625" style="27"/>
    <col min="5611" max="5611" width="15.42578125" style="27" customWidth="1"/>
    <col min="5612" max="5612" width="58.140625" style="27" customWidth="1"/>
    <col min="5613" max="5613" width="8.28515625" style="27" customWidth="1"/>
    <col min="5614" max="5614" width="10.42578125" style="27" customWidth="1"/>
    <col min="5615" max="5615" width="14.7109375" style="27" bestFit="1" customWidth="1"/>
    <col min="5616" max="5616" width="18.85546875" style="27" bestFit="1" customWidth="1"/>
    <col min="5617" max="5617" width="16" style="27" bestFit="1" customWidth="1"/>
    <col min="5618" max="5618" width="14.42578125" style="27" customWidth="1"/>
    <col min="5619" max="5619" width="17" style="27" customWidth="1"/>
    <col min="5620" max="5637" width="15.7109375" style="27" customWidth="1"/>
    <col min="5638" max="5866" width="9.140625" style="27"/>
    <col min="5867" max="5867" width="15.42578125" style="27" customWidth="1"/>
    <col min="5868" max="5868" width="58.140625" style="27" customWidth="1"/>
    <col min="5869" max="5869" width="8.28515625" style="27" customWidth="1"/>
    <col min="5870" max="5870" width="10.42578125" style="27" customWidth="1"/>
    <col min="5871" max="5871" width="14.7109375" style="27" bestFit="1" customWidth="1"/>
    <col min="5872" max="5872" width="18.85546875" style="27" bestFit="1" customWidth="1"/>
    <col min="5873" max="5873" width="16" style="27" bestFit="1" customWidth="1"/>
    <col min="5874" max="5874" width="14.42578125" style="27" customWidth="1"/>
    <col min="5875" max="5875" width="17" style="27" customWidth="1"/>
    <col min="5876" max="5893" width="15.7109375" style="27" customWidth="1"/>
    <col min="5894" max="6122" width="9.140625" style="27"/>
    <col min="6123" max="6123" width="15.42578125" style="27" customWidth="1"/>
    <col min="6124" max="6124" width="58.140625" style="27" customWidth="1"/>
    <col min="6125" max="6125" width="8.28515625" style="27" customWidth="1"/>
    <col min="6126" max="6126" width="10.42578125" style="27" customWidth="1"/>
    <col min="6127" max="6127" width="14.7109375" style="27" bestFit="1" customWidth="1"/>
    <col min="6128" max="6128" width="18.85546875" style="27" bestFit="1" customWidth="1"/>
    <col min="6129" max="6129" width="16" style="27" bestFit="1" customWidth="1"/>
    <col min="6130" max="6130" width="14.42578125" style="27" customWidth="1"/>
    <col min="6131" max="6131" width="17" style="27" customWidth="1"/>
    <col min="6132" max="6149" width="15.7109375" style="27" customWidth="1"/>
    <col min="6150" max="6378" width="9.140625" style="27"/>
    <col min="6379" max="6379" width="15.42578125" style="27" customWidth="1"/>
    <col min="6380" max="6380" width="58.140625" style="27" customWidth="1"/>
    <col min="6381" max="6381" width="8.28515625" style="27" customWidth="1"/>
    <col min="6382" max="6382" width="10.42578125" style="27" customWidth="1"/>
    <col min="6383" max="6383" width="14.7109375" style="27" bestFit="1" customWidth="1"/>
    <col min="6384" max="6384" width="18.85546875" style="27" bestFit="1" customWidth="1"/>
    <col min="6385" max="6385" width="16" style="27" bestFit="1" customWidth="1"/>
    <col min="6386" max="6386" width="14.42578125" style="27" customWidth="1"/>
    <col min="6387" max="6387" width="17" style="27" customWidth="1"/>
    <col min="6388" max="6405" width="15.7109375" style="27" customWidth="1"/>
    <col min="6406" max="6634" width="9.140625" style="27"/>
    <col min="6635" max="6635" width="15.42578125" style="27" customWidth="1"/>
    <col min="6636" max="6636" width="58.140625" style="27" customWidth="1"/>
    <col min="6637" max="6637" width="8.28515625" style="27" customWidth="1"/>
    <col min="6638" max="6638" width="10.42578125" style="27" customWidth="1"/>
    <col min="6639" max="6639" width="14.7109375" style="27" bestFit="1" customWidth="1"/>
    <col min="6640" max="6640" width="18.85546875" style="27" bestFit="1" customWidth="1"/>
    <col min="6641" max="6641" width="16" style="27" bestFit="1" customWidth="1"/>
    <col min="6642" max="6642" width="14.42578125" style="27" customWidth="1"/>
    <col min="6643" max="6643" width="17" style="27" customWidth="1"/>
    <col min="6644" max="6661" width="15.7109375" style="27" customWidth="1"/>
    <col min="6662" max="6890" width="9.140625" style="27"/>
    <col min="6891" max="6891" width="15.42578125" style="27" customWidth="1"/>
    <col min="6892" max="6892" width="58.140625" style="27" customWidth="1"/>
    <col min="6893" max="6893" width="8.28515625" style="27" customWidth="1"/>
    <col min="6894" max="6894" width="10.42578125" style="27" customWidth="1"/>
    <col min="6895" max="6895" width="14.7109375" style="27" bestFit="1" customWidth="1"/>
    <col min="6896" max="6896" width="18.85546875" style="27" bestFit="1" customWidth="1"/>
    <col min="6897" max="6897" width="16" style="27" bestFit="1" customWidth="1"/>
    <col min="6898" max="6898" width="14.42578125" style="27" customWidth="1"/>
    <col min="6899" max="6899" width="17" style="27" customWidth="1"/>
    <col min="6900" max="6917" width="15.7109375" style="27" customWidth="1"/>
    <col min="6918" max="7146" width="9.140625" style="27"/>
    <col min="7147" max="7147" width="15.42578125" style="27" customWidth="1"/>
    <col min="7148" max="7148" width="58.140625" style="27" customWidth="1"/>
    <col min="7149" max="7149" width="8.28515625" style="27" customWidth="1"/>
    <col min="7150" max="7150" width="10.42578125" style="27" customWidth="1"/>
    <col min="7151" max="7151" width="14.7109375" style="27" bestFit="1" customWidth="1"/>
    <col min="7152" max="7152" width="18.85546875" style="27" bestFit="1" customWidth="1"/>
    <col min="7153" max="7153" width="16" style="27" bestFit="1" customWidth="1"/>
    <col min="7154" max="7154" width="14.42578125" style="27" customWidth="1"/>
    <col min="7155" max="7155" width="17" style="27" customWidth="1"/>
    <col min="7156" max="7173" width="15.7109375" style="27" customWidth="1"/>
    <col min="7174" max="7402" width="9.140625" style="27"/>
    <col min="7403" max="7403" width="15.42578125" style="27" customWidth="1"/>
    <col min="7404" max="7404" width="58.140625" style="27" customWidth="1"/>
    <col min="7405" max="7405" width="8.28515625" style="27" customWidth="1"/>
    <col min="7406" max="7406" width="10.42578125" style="27" customWidth="1"/>
    <col min="7407" max="7407" width="14.7109375" style="27" bestFit="1" customWidth="1"/>
    <col min="7408" max="7408" width="18.85546875" style="27" bestFit="1" customWidth="1"/>
    <col min="7409" max="7409" width="16" style="27" bestFit="1" customWidth="1"/>
    <col min="7410" max="7410" width="14.42578125" style="27" customWidth="1"/>
    <col min="7411" max="7411" width="17" style="27" customWidth="1"/>
    <col min="7412" max="7429" width="15.7109375" style="27" customWidth="1"/>
    <col min="7430" max="7658" width="9.140625" style="27"/>
    <col min="7659" max="7659" width="15.42578125" style="27" customWidth="1"/>
    <col min="7660" max="7660" width="58.140625" style="27" customWidth="1"/>
    <col min="7661" max="7661" width="8.28515625" style="27" customWidth="1"/>
    <col min="7662" max="7662" width="10.42578125" style="27" customWidth="1"/>
    <col min="7663" max="7663" width="14.7109375" style="27" bestFit="1" customWidth="1"/>
    <col min="7664" max="7664" width="18.85546875" style="27" bestFit="1" customWidth="1"/>
    <col min="7665" max="7665" width="16" style="27" bestFit="1" customWidth="1"/>
    <col min="7666" max="7666" width="14.42578125" style="27" customWidth="1"/>
    <col min="7667" max="7667" width="17" style="27" customWidth="1"/>
    <col min="7668" max="7685" width="15.7109375" style="27" customWidth="1"/>
    <col min="7686" max="7914" width="9.140625" style="27"/>
    <col min="7915" max="7915" width="15.42578125" style="27" customWidth="1"/>
    <col min="7916" max="7916" width="58.140625" style="27" customWidth="1"/>
    <col min="7917" max="7917" width="8.28515625" style="27" customWidth="1"/>
    <col min="7918" max="7918" width="10.42578125" style="27" customWidth="1"/>
    <col min="7919" max="7919" width="14.7109375" style="27" bestFit="1" customWidth="1"/>
    <col min="7920" max="7920" width="18.85546875" style="27" bestFit="1" customWidth="1"/>
    <col min="7921" max="7921" width="16" style="27" bestFit="1" customWidth="1"/>
    <col min="7922" max="7922" width="14.42578125" style="27" customWidth="1"/>
    <col min="7923" max="7923" width="17" style="27" customWidth="1"/>
    <col min="7924" max="7941" width="15.7109375" style="27" customWidth="1"/>
    <col min="7942" max="8170" width="9.140625" style="27"/>
    <col min="8171" max="8171" width="15.42578125" style="27" customWidth="1"/>
    <col min="8172" max="8172" width="58.140625" style="27" customWidth="1"/>
    <col min="8173" max="8173" width="8.28515625" style="27" customWidth="1"/>
    <col min="8174" max="8174" width="10.42578125" style="27" customWidth="1"/>
    <col min="8175" max="8175" width="14.7109375" style="27" bestFit="1" customWidth="1"/>
    <col min="8176" max="8176" width="18.85546875" style="27" bestFit="1" customWidth="1"/>
    <col min="8177" max="8177" width="16" style="27" bestFit="1" customWidth="1"/>
    <col min="8178" max="8178" width="14.42578125" style="27" customWidth="1"/>
    <col min="8179" max="8179" width="17" style="27" customWidth="1"/>
    <col min="8180" max="8197" width="15.7109375" style="27" customWidth="1"/>
    <col min="8198" max="8426" width="9.140625" style="27"/>
    <col min="8427" max="8427" width="15.42578125" style="27" customWidth="1"/>
    <col min="8428" max="8428" width="58.140625" style="27" customWidth="1"/>
    <col min="8429" max="8429" width="8.28515625" style="27" customWidth="1"/>
    <col min="8430" max="8430" width="10.42578125" style="27" customWidth="1"/>
    <col min="8431" max="8431" width="14.7109375" style="27" bestFit="1" customWidth="1"/>
    <col min="8432" max="8432" width="18.85546875" style="27" bestFit="1" customWidth="1"/>
    <col min="8433" max="8433" width="16" style="27" bestFit="1" customWidth="1"/>
    <col min="8434" max="8434" width="14.42578125" style="27" customWidth="1"/>
    <col min="8435" max="8435" width="17" style="27" customWidth="1"/>
    <col min="8436" max="8453" width="15.7109375" style="27" customWidth="1"/>
    <col min="8454" max="8682" width="9.140625" style="27"/>
    <col min="8683" max="8683" width="15.42578125" style="27" customWidth="1"/>
    <col min="8684" max="8684" width="58.140625" style="27" customWidth="1"/>
    <col min="8685" max="8685" width="8.28515625" style="27" customWidth="1"/>
    <col min="8686" max="8686" width="10.42578125" style="27" customWidth="1"/>
    <col min="8687" max="8687" width="14.7109375" style="27" bestFit="1" customWidth="1"/>
    <col min="8688" max="8688" width="18.85546875" style="27" bestFit="1" customWidth="1"/>
    <col min="8689" max="8689" width="16" style="27" bestFit="1" customWidth="1"/>
    <col min="8690" max="8690" width="14.42578125" style="27" customWidth="1"/>
    <col min="8691" max="8691" width="17" style="27" customWidth="1"/>
    <col min="8692" max="8709" width="15.7109375" style="27" customWidth="1"/>
    <col min="8710" max="8938" width="9.140625" style="27"/>
    <col min="8939" max="8939" width="15.42578125" style="27" customWidth="1"/>
    <col min="8940" max="8940" width="58.140625" style="27" customWidth="1"/>
    <col min="8941" max="8941" width="8.28515625" style="27" customWidth="1"/>
    <col min="8942" max="8942" width="10.42578125" style="27" customWidth="1"/>
    <col min="8943" max="8943" width="14.7109375" style="27" bestFit="1" customWidth="1"/>
    <col min="8944" max="8944" width="18.85546875" style="27" bestFit="1" customWidth="1"/>
    <col min="8945" max="8945" width="16" style="27" bestFit="1" customWidth="1"/>
    <col min="8946" max="8946" width="14.42578125" style="27" customWidth="1"/>
    <col min="8947" max="8947" width="17" style="27" customWidth="1"/>
    <col min="8948" max="8965" width="15.7109375" style="27" customWidth="1"/>
    <col min="8966" max="9194" width="9.140625" style="27"/>
    <col min="9195" max="9195" width="15.42578125" style="27" customWidth="1"/>
    <col min="9196" max="9196" width="58.140625" style="27" customWidth="1"/>
    <col min="9197" max="9197" width="8.28515625" style="27" customWidth="1"/>
    <col min="9198" max="9198" width="10.42578125" style="27" customWidth="1"/>
    <col min="9199" max="9199" width="14.7109375" style="27" bestFit="1" customWidth="1"/>
    <col min="9200" max="9200" width="18.85546875" style="27" bestFit="1" customWidth="1"/>
    <col min="9201" max="9201" width="16" style="27" bestFit="1" customWidth="1"/>
    <col min="9202" max="9202" width="14.42578125" style="27" customWidth="1"/>
    <col min="9203" max="9203" width="17" style="27" customWidth="1"/>
    <col min="9204" max="9221" width="15.7109375" style="27" customWidth="1"/>
    <col min="9222" max="9450" width="9.140625" style="27"/>
    <col min="9451" max="9451" width="15.42578125" style="27" customWidth="1"/>
    <col min="9452" max="9452" width="58.140625" style="27" customWidth="1"/>
    <col min="9453" max="9453" width="8.28515625" style="27" customWidth="1"/>
    <col min="9454" max="9454" width="10.42578125" style="27" customWidth="1"/>
    <col min="9455" max="9455" width="14.7109375" style="27" bestFit="1" customWidth="1"/>
    <col min="9456" max="9456" width="18.85546875" style="27" bestFit="1" customWidth="1"/>
    <col min="9457" max="9457" width="16" style="27" bestFit="1" customWidth="1"/>
    <col min="9458" max="9458" width="14.42578125" style="27" customWidth="1"/>
    <col min="9459" max="9459" width="17" style="27" customWidth="1"/>
    <col min="9460" max="9477" width="15.7109375" style="27" customWidth="1"/>
    <col min="9478" max="9706" width="9.140625" style="27"/>
    <col min="9707" max="9707" width="15.42578125" style="27" customWidth="1"/>
    <col min="9708" max="9708" width="58.140625" style="27" customWidth="1"/>
    <col min="9709" max="9709" width="8.28515625" style="27" customWidth="1"/>
    <col min="9710" max="9710" width="10.42578125" style="27" customWidth="1"/>
    <col min="9711" max="9711" width="14.7109375" style="27" bestFit="1" customWidth="1"/>
    <col min="9712" max="9712" width="18.85546875" style="27" bestFit="1" customWidth="1"/>
    <col min="9713" max="9713" width="16" style="27" bestFit="1" customWidth="1"/>
    <col min="9714" max="9714" width="14.42578125" style="27" customWidth="1"/>
    <col min="9715" max="9715" width="17" style="27" customWidth="1"/>
    <col min="9716" max="9733" width="15.7109375" style="27" customWidth="1"/>
    <col min="9734" max="9962" width="9.140625" style="27"/>
    <col min="9963" max="9963" width="15.42578125" style="27" customWidth="1"/>
    <col min="9964" max="9964" width="58.140625" style="27" customWidth="1"/>
    <col min="9965" max="9965" width="8.28515625" style="27" customWidth="1"/>
    <col min="9966" max="9966" width="10.42578125" style="27" customWidth="1"/>
    <col min="9967" max="9967" width="14.7109375" style="27" bestFit="1" customWidth="1"/>
    <col min="9968" max="9968" width="18.85546875" style="27" bestFit="1" customWidth="1"/>
    <col min="9969" max="9969" width="16" style="27" bestFit="1" customWidth="1"/>
    <col min="9970" max="9970" width="14.42578125" style="27" customWidth="1"/>
    <col min="9971" max="9971" width="17" style="27" customWidth="1"/>
    <col min="9972" max="9989" width="15.7109375" style="27" customWidth="1"/>
    <col min="9990" max="10218" width="9.140625" style="27"/>
    <col min="10219" max="10219" width="15.42578125" style="27" customWidth="1"/>
    <col min="10220" max="10220" width="58.140625" style="27" customWidth="1"/>
    <col min="10221" max="10221" width="8.28515625" style="27" customWidth="1"/>
    <col min="10222" max="10222" width="10.42578125" style="27" customWidth="1"/>
    <col min="10223" max="10223" width="14.7109375" style="27" bestFit="1" customWidth="1"/>
    <col min="10224" max="10224" width="18.85546875" style="27" bestFit="1" customWidth="1"/>
    <col min="10225" max="10225" width="16" style="27" bestFit="1" customWidth="1"/>
    <col min="10226" max="10226" width="14.42578125" style="27" customWidth="1"/>
    <col min="10227" max="10227" width="17" style="27" customWidth="1"/>
    <col min="10228" max="10245" width="15.7109375" style="27" customWidth="1"/>
    <col min="10246" max="10474" width="9.140625" style="27"/>
    <col min="10475" max="10475" width="15.42578125" style="27" customWidth="1"/>
    <col min="10476" max="10476" width="58.140625" style="27" customWidth="1"/>
    <col min="10477" max="10477" width="8.28515625" style="27" customWidth="1"/>
    <col min="10478" max="10478" width="10.42578125" style="27" customWidth="1"/>
    <col min="10479" max="10479" width="14.7109375" style="27" bestFit="1" customWidth="1"/>
    <col min="10480" max="10480" width="18.85546875" style="27" bestFit="1" customWidth="1"/>
    <col min="10481" max="10481" width="16" style="27" bestFit="1" customWidth="1"/>
    <col min="10482" max="10482" width="14.42578125" style="27" customWidth="1"/>
    <col min="10483" max="10483" width="17" style="27" customWidth="1"/>
    <col min="10484" max="10501" width="15.7109375" style="27" customWidth="1"/>
    <col min="10502" max="10730" width="9.140625" style="27"/>
    <col min="10731" max="10731" width="15.42578125" style="27" customWidth="1"/>
    <col min="10732" max="10732" width="58.140625" style="27" customWidth="1"/>
    <col min="10733" max="10733" width="8.28515625" style="27" customWidth="1"/>
    <col min="10734" max="10734" width="10.42578125" style="27" customWidth="1"/>
    <col min="10735" max="10735" width="14.7109375" style="27" bestFit="1" customWidth="1"/>
    <col min="10736" max="10736" width="18.85546875" style="27" bestFit="1" customWidth="1"/>
    <col min="10737" max="10737" width="16" style="27" bestFit="1" customWidth="1"/>
    <col min="10738" max="10738" width="14.42578125" style="27" customWidth="1"/>
    <col min="10739" max="10739" width="17" style="27" customWidth="1"/>
    <col min="10740" max="10757" width="15.7109375" style="27" customWidth="1"/>
    <col min="10758" max="10986" width="9.140625" style="27"/>
    <col min="10987" max="10987" width="15.42578125" style="27" customWidth="1"/>
    <col min="10988" max="10988" width="58.140625" style="27" customWidth="1"/>
    <col min="10989" max="10989" width="8.28515625" style="27" customWidth="1"/>
    <col min="10990" max="10990" width="10.42578125" style="27" customWidth="1"/>
    <col min="10991" max="10991" width="14.7109375" style="27" bestFit="1" customWidth="1"/>
    <col min="10992" max="10992" width="18.85546875" style="27" bestFit="1" customWidth="1"/>
    <col min="10993" max="10993" width="16" style="27" bestFit="1" customWidth="1"/>
    <col min="10994" max="10994" width="14.42578125" style="27" customWidth="1"/>
    <col min="10995" max="10995" width="17" style="27" customWidth="1"/>
    <col min="10996" max="11013" width="15.7109375" style="27" customWidth="1"/>
    <col min="11014" max="11242" width="9.140625" style="27"/>
    <col min="11243" max="11243" width="15.42578125" style="27" customWidth="1"/>
    <col min="11244" max="11244" width="58.140625" style="27" customWidth="1"/>
    <col min="11245" max="11245" width="8.28515625" style="27" customWidth="1"/>
    <col min="11246" max="11246" width="10.42578125" style="27" customWidth="1"/>
    <col min="11247" max="11247" width="14.7109375" style="27" bestFit="1" customWidth="1"/>
    <col min="11248" max="11248" width="18.85546875" style="27" bestFit="1" customWidth="1"/>
    <col min="11249" max="11249" width="16" style="27" bestFit="1" customWidth="1"/>
    <col min="11250" max="11250" width="14.42578125" style="27" customWidth="1"/>
    <col min="11251" max="11251" width="17" style="27" customWidth="1"/>
    <col min="11252" max="11269" width="15.7109375" style="27" customWidth="1"/>
    <col min="11270" max="11498" width="9.140625" style="27"/>
    <col min="11499" max="11499" width="15.42578125" style="27" customWidth="1"/>
    <col min="11500" max="11500" width="58.140625" style="27" customWidth="1"/>
    <col min="11501" max="11501" width="8.28515625" style="27" customWidth="1"/>
    <col min="11502" max="11502" width="10.42578125" style="27" customWidth="1"/>
    <col min="11503" max="11503" width="14.7109375" style="27" bestFit="1" customWidth="1"/>
    <col min="11504" max="11504" width="18.85546875" style="27" bestFit="1" customWidth="1"/>
    <col min="11505" max="11505" width="16" style="27" bestFit="1" customWidth="1"/>
    <col min="11506" max="11506" width="14.42578125" style="27" customWidth="1"/>
    <col min="11507" max="11507" width="17" style="27" customWidth="1"/>
    <col min="11508" max="11525" width="15.7109375" style="27" customWidth="1"/>
    <col min="11526" max="11754" width="9.140625" style="27"/>
    <col min="11755" max="11755" width="15.42578125" style="27" customWidth="1"/>
    <col min="11756" max="11756" width="58.140625" style="27" customWidth="1"/>
    <col min="11757" max="11757" width="8.28515625" style="27" customWidth="1"/>
    <col min="11758" max="11758" width="10.42578125" style="27" customWidth="1"/>
    <col min="11759" max="11759" width="14.7109375" style="27" bestFit="1" customWidth="1"/>
    <col min="11760" max="11760" width="18.85546875" style="27" bestFit="1" customWidth="1"/>
    <col min="11761" max="11761" width="16" style="27" bestFit="1" customWidth="1"/>
    <col min="11762" max="11762" width="14.42578125" style="27" customWidth="1"/>
    <col min="11763" max="11763" width="17" style="27" customWidth="1"/>
    <col min="11764" max="11781" width="15.7109375" style="27" customWidth="1"/>
    <col min="11782" max="12010" width="9.140625" style="27"/>
    <col min="12011" max="12011" width="15.42578125" style="27" customWidth="1"/>
    <col min="12012" max="12012" width="58.140625" style="27" customWidth="1"/>
    <col min="12013" max="12013" width="8.28515625" style="27" customWidth="1"/>
    <col min="12014" max="12014" width="10.42578125" style="27" customWidth="1"/>
    <col min="12015" max="12015" width="14.7109375" style="27" bestFit="1" customWidth="1"/>
    <col min="12016" max="12016" width="18.85546875" style="27" bestFit="1" customWidth="1"/>
    <col min="12017" max="12017" width="16" style="27" bestFit="1" customWidth="1"/>
    <col min="12018" max="12018" width="14.42578125" style="27" customWidth="1"/>
    <col min="12019" max="12019" width="17" style="27" customWidth="1"/>
    <col min="12020" max="12037" width="15.7109375" style="27" customWidth="1"/>
    <col min="12038" max="12266" width="9.140625" style="27"/>
    <col min="12267" max="12267" width="15.42578125" style="27" customWidth="1"/>
    <col min="12268" max="12268" width="58.140625" style="27" customWidth="1"/>
    <col min="12269" max="12269" width="8.28515625" style="27" customWidth="1"/>
    <col min="12270" max="12270" width="10.42578125" style="27" customWidth="1"/>
    <col min="12271" max="12271" width="14.7109375" style="27" bestFit="1" customWidth="1"/>
    <col min="12272" max="12272" width="18.85546875" style="27" bestFit="1" customWidth="1"/>
    <col min="12273" max="12273" width="16" style="27" bestFit="1" customWidth="1"/>
    <col min="12274" max="12274" width="14.42578125" style="27" customWidth="1"/>
    <col min="12275" max="12275" width="17" style="27" customWidth="1"/>
    <col min="12276" max="12293" width="15.7109375" style="27" customWidth="1"/>
    <col min="12294" max="12522" width="9.140625" style="27"/>
    <col min="12523" max="12523" width="15.42578125" style="27" customWidth="1"/>
    <col min="12524" max="12524" width="58.140625" style="27" customWidth="1"/>
    <col min="12525" max="12525" width="8.28515625" style="27" customWidth="1"/>
    <col min="12526" max="12526" width="10.42578125" style="27" customWidth="1"/>
    <col min="12527" max="12527" width="14.7109375" style="27" bestFit="1" customWidth="1"/>
    <col min="12528" max="12528" width="18.85546875" style="27" bestFit="1" customWidth="1"/>
    <col min="12529" max="12529" width="16" style="27" bestFit="1" customWidth="1"/>
    <col min="12530" max="12530" width="14.42578125" style="27" customWidth="1"/>
    <col min="12531" max="12531" width="17" style="27" customWidth="1"/>
    <col min="12532" max="12549" width="15.7109375" style="27" customWidth="1"/>
    <col min="12550" max="12778" width="9.140625" style="27"/>
    <col min="12779" max="12779" width="15.42578125" style="27" customWidth="1"/>
    <col min="12780" max="12780" width="58.140625" style="27" customWidth="1"/>
    <col min="12781" max="12781" width="8.28515625" style="27" customWidth="1"/>
    <col min="12782" max="12782" width="10.42578125" style="27" customWidth="1"/>
    <col min="12783" max="12783" width="14.7109375" style="27" bestFit="1" customWidth="1"/>
    <col min="12784" max="12784" width="18.85546875" style="27" bestFit="1" customWidth="1"/>
    <col min="12785" max="12785" width="16" style="27" bestFit="1" customWidth="1"/>
    <col min="12786" max="12786" width="14.42578125" style="27" customWidth="1"/>
    <col min="12787" max="12787" width="17" style="27" customWidth="1"/>
    <col min="12788" max="12805" width="15.7109375" style="27" customWidth="1"/>
    <col min="12806" max="13034" width="9.140625" style="27"/>
    <col min="13035" max="13035" width="15.42578125" style="27" customWidth="1"/>
    <col min="13036" max="13036" width="58.140625" style="27" customWidth="1"/>
    <col min="13037" max="13037" width="8.28515625" style="27" customWidth="1"/>
    <col min="13038" max="13038" width="10.42578125" style="27" customWidth="1"/>
    <col min="13039" max="13039" width="14.7109375" style="27" bestFit="1" customWidth="1"/>
    <col min="13040" max="13040" width="18.85546875" style="27" bestFit="1" customWidth="1"/>
    <col min="13041" max="13041" width="16" style="27" bestFit="1" customWidth="1"/>
    <col min="13042" max="13042" width="14.42578125" style="27" customWidth="1"/>
    <col min="13043" max="13043" width="17" style="27" customWidth="1"/>
    <col min="13044" max="13061" width="15.7109375" style="27" customWidth="1"/>
    <col min="13062" max="13290" width="9.140625" style="27"/>
    <col min="13291" max="13291" width="15.42578125" style="27" customWidth="1"/>
    <col min="13292" max="13292" width="58.140625" style="27" customWidth="1"/>
    <col min="13293" max="13293" width="8.28515625" style="27" customWidth="1"/>
    <col min="13294" max="13294" width="10.42578125" style="27" customWidth="1"/>
    <col min="13295" max="13295" width="14.7109375" style="27" bestFit="1" customWidth="1"/>
    <col min="13296" max="13296" width="18.85546875" style="27" bestFit="1" customWidth="1"/>
    <col min="13297" max="13297" width="16" style="27" bestFit="1" customWidth="1"/>
    <col min="13298" max="13298" width="14.42578125" style="27" customWidth="1"/>
    <col min="13299" max="13299" width="17" style="27" customWidth="1"/>
    <col min="13300" max="13317" width="15.7109375" style="27" customWidth="1"/>
    <col min="13318" max="13546" width="9.140625" style="27"/>
    <col min="13547" max="13547" width="15.42578125" style="27" customWidth="1"/>
    <col min="13548" max="13548" width="58.140625" style="27" customWidth="1"/>
    <col min="13549" max="13549" width="8.28515625" style="27" customWidth="1"/>
    <col min="13550" max="13550" width="10.42578125" style="27" customWidth="1"/>
    <col min="13551" max="13551" width="14.7109375" style="27" bestFit="1" customWidth="1"/>
    <col min="13552" max="13552" width="18.85546875" style="27" bestFit="1" customWidth="1"/>
    <col min="13553" max="13553" width="16" style="27" bestFit="1" customWidth="1"/>
    <col min="13554" max="13554" width="14.42578125" style="27" customWidth="1"/>
    <col min="13555" max="13555" width="17" style="27" customWidth="1"/>
    <col min="13556" max="13573" width="15.7109375" style="27" customWidth="1"/>
    <col min="13574" max="13802" width="9.140625" style="27"/>
    <col min="13803" max="13803" width="15.42578125" style="27" customWidth="1"/>
    <col min="13804" max="13804" width="58.140625" style="27" customWidth="1"/>
    <col min="13805" max="13805" width="8.28515625" style="27" customWidth="1"/>
    <col min="13806" max="13806" width="10.42578125" style="27" customWidth="1"/>
    <col min="13807" max="13807" width="14.7109375" style="27" bestFit="1" customWidth="1"/>
    <col min="13808" max="13808" width="18.85546875" style="27" bestFit="1" customWidth="1"/>
    <col min="13809" max="13809" width="16" style="27" bestFit="1" customWidth="1"/>
    <col min="13810" max="13810" width="14.42578125" style="27" customWidth="1"/>
    <col min="13811" max="13811" width="17" style="27" customWidth="1"/>
    <col min="13812" max="13829" width="15.7109375" style="27" customWidth="1"/>
    <col min="13830" max="14058" width="9.140625" style="27"/>
    <col min="14059" max="14059" width="15.42578125" style="27" customWidth="1"/>
    <col min="14060" max="14060" width="58.140625" style="27" customWidth="1"/>
    <col min="14061" max="14061" width="8.28515625" style="27" customWidth="1"/>
    <col min="14062" max="14062" width="10.42578125" style="27" customWidth="1"/>
    <col min="14063" max="14063" width="14.7109375" style="27" bestFit="1" customWidth="1"/>
    <col min="14064" max="14064" width="18.85546875" style="27" bestFit="1" customWidth="1"/>
    <col min="14065" max="14065" width="16" style="27" bestFit="1" customWidth="1"/>
    <col min="14066" max="14066" width="14.42578125" style="27" customWidth="1"/>
    <col min="14067" max="14067" width="17" style="27" customWidth="1"/>
    <col min="14068" max="14085" width="15.7109375" style="27" customWidth="1"/>
    <col min="14086" max="14314" width="9.140625" style="27"/>
    <col min="14315" max="14315" width="15.42578125" style="27" customWidth="1"/>
    <col min="14316" max="14316" width="58.140625" style="27" customWidth="1"/>
    <col min="14317" max="14317" width="8.28515625" style="27" customWidth="1"/>
    <col min="14318" max="14318" width="10.42578125" style="27" customWidth="1"/>
    <col min="14319" max="14319" width="14.7109375" style="27" bestFit="1" customWidth="1"/>
    <col min="14320" max="14320" width="18.85546875" style="27" bestFit="1" customWidth="1"/>
    <col min="14321" max="14321" width="16" style="27" bestFit="1" customWidth="1"/>
    <col min="14322" max="14322" width="14.42578125" style="27" customWidth="1"/>
    <col min="14323" max="14323" width="17" style="27" customWidth="1"/>
    <col min="14324" max="14341" width="15.7109375" style="27" customWidth="1"/>
    <col min="14342" max="14570" width="9.140625" style="27"/>
    <col min="14571" max="14571" width="15.42578125" style="27" customWidth="1"/>
    <col min="14572" max="14572" width="58.140625" style="27" customWidth="1"/>
    <col min="14573" max="14573" width="8.28515625" style="27" customWidth="1"/>
    <col min="14574" max="14574" width="10.42578125" style="27" customWidth="1"/>
    <col min="14575" max="14575" width="14.7109375" style="27" bestFit="1" customWidth="1"/>
    <col min="14576" max="14576" width="18.85546875" style="27" bestFit="1" customWidth="1"/>
    <col min="14577" max="14577" width="16" style="27" bestFit="1" customWidth="1"/>
    <col min="14578" max="14578" width="14.42578125" style="27" customWidth="1"/>
    <col min="14579" max="14579" width="17" style="27" customWidth="1"/>
    <col min="14580" max="14597" width="15.7109375" style="27" customWidth="1"/>
    <col min="14598" max="14826" width="9.140625" style="27"/>
    <col min="14827" max="14827" width="15.42578125" style="27" customWidth="1"/>
    <col min="14828" max="14828" width="58.140625" style="27" customWidth="1"/>
    <col min="14829" max="14829" width="8.28515625" style="27" customWidth="1"/>
    <col min="14830" max="14830" width="10.42578125" style="27" customWidth="1"/>
    <col min="14831" max="14831" width="14.7109375" style="27" bestFit="1" customWidth="1"/>
    <col min="14832" max="14832" width="18.85546875" style="27" bestFit="1" customWidth="1"/>
    <col min="14833" max="14833" width="16" style="27" bestFit="1" customWidth="1"/>
    <col min="14834" max="14834" width="14.42578125" style="27" customWidth="1"/>
    <col min="14835" max="14835" width="17" style="27" customWidth="1"/>
    <col min="14836" max="14853" width="15.7109375" style="27" customWidth="1"/>
    <col min="14854" max="15082" width="9.140625" style="27"/>
    <col min="15083" max="15083" width="15.42578125" style="27" customWidth="1"/>
    <col min="15084" max="15084" width="58.140625" style="27" customWidth="1"/>
    <col min="15085" max="15085" width="8.28515625" style="27" customWidth="1"/>
    <col min="15086" max="15086" width="10.42578125" style="27" customWidth="1"/>
    <col min="15087" max="15087" width="14.7109375" style="27" bestFit="1" customWidth="1"/>
    <col min="15088" max="15088" width="18.85546875" style="27" bestFit="1" customWidth="1"/>
    <col min="15089" max="15089" width="16" style="27" bestFit="1" customWidth="1"/>
    <col min="15090" max="15090" width="14.42578125" style="27" customWidth="1"/>
    <col min="15091" max="15091" width="17" style="27" customWidth="1"/>
    <col min="15092" max="15109" width="15.7109375" style="27" customWidth="1"/>
    <col min="15110" max="15338" width="9.140625" style="27"/>
    <col min="15339" max="15339" width="15.42578125" style="27" customWidth="1"/>
    <col min="15340" max="15340" width="58.140625" style="27" customWidth="1"/>
    <col min="15341" max="15341" width="8.28515625" style="27" customWidth="1"/>
    <col min="15342" max="15342" width="10.42578125" style="27" customWidth="1"/>
    <col min="15343" max="15343" width="14.7109375" style="27" bestFit="1" customWidth="1"/>
    <col min="15344" max="15344" width="18.85546875" style="27" bestFit="1" customWidth="1"/>
    <col min="15345" max="15345" width="16" style="27" bestFit="1" customWidth="1"/>
    <col min="15346" max="15346" width="14.42578125" style="27" customWidth="1"/>
    <col min="15347" max="15347" width="17" style="27" customWidth="1"/>
    <col min="15348" max="15365" width="15.7109375" style="27" customWidth="1"/>
    <col min="15366" max="15594" width="9.140625" style="27"/>
    <col min="15595" max="15595" width="15.42578125" style="27" customWidth="1"/>
    <col min="15596" max="15596" width="58.140625" style="27" customWidth="1"/>
    <col min="15597" max="15597" width="8.28515625" style="27" customWidth="1"/>
    <col min="15598" max="15598" width="10.42578125" style="27" customWidth="1"/>
    <col min="15599" max="15599" width="14.7109375" style="27" bestFit="1" customWidth="1"/>
    <col min="15600" max="15600" width="18.85546875" style="27" bestFit="1" customWidth="1"/>
    <col min="15601" max="15601" width="16" style="27" bestFit="1" customWidth="1"/>
    <col min="15602" max="15602" width="14.42578125" style="27" customWidth="1"/>
    <col min="15603" max="15603" width="17" style="27" customWidth="1"/>
    <col min="15604" max="15621" width="15.7109375" style="27" customWidth="1"/>
    <col min="15622" max="15850" width="9.140625" style="27"/>
    <col min="15851" max="15851" width="15.42578125" style="27" customWidth="1"/>
    <col min="15852" max="15852" width="58.140625" style="27" customWidth="1"/>
    <col min="15853" max="15853" width="8.28515625" style="27" customWidth="1"/>
    <col min="15854" max="15854" width="10.42578125" style="27" customWidth="1"/>
    <col min="15855" max="15855" width="14.7109375" style="27" bestFit="1" customWidth="1"/>
    <col min="15856" max="15856" width="18.85546875" style="27" bestFit="1" customWidth="1"/>
    <col min="15857" max="15857" width="16" style="27" bestFit="1" customWidth="1"/>
    <col min="15858" max="15858" width="14.42578125" style="27" customWidth="1"/>
    <col min="15859" max="15859" width="17" style="27" customWidth="1"/>
    <col min="15860" max="15877" width="15.7109375" style="27" customWidth="1"/>
    <col min="15878" max="16106" width="9.140625" style="27"/>
    <col min="16107" max="16107" width="15.42578125" style="27" customWidth="1"/>
    <col min="16108" max="16108" width="58.140625" style="27" customWidth="1"/>
    <col min="16109" max="16109" width="8.28515625" style="27" customWidth="1"/>
    <col min="16110" max="16110" width="10.42578125" style="27" customWidth="1"/>
    <col min="16111" max="16111" width="14.7109375" style="27" bestFit="1" customWidth="1"/>
    <col min="16112" max="16112" width="18.85546875" style="27" bestFit="1" customWidth="1"/>
    <col min="16113" max="16113" width="16" style="27" bestFit="1" customWidth="1"/>
    <col min="16114" max="16114" width="14.42578125" style="27" customWidth="1"/>
    <col min="16115" max="16115" width="17" style="27" customWidth="1"/>
    <col min="16116" max="16133" width="15.7109375" style="27" customWidth="1"/>
    <col min="16134" max="16384" width="9.140625" style="27"/>
  </cols>
  <sheetData>
    <row r="1" spans="1:18" ht="27.75" customHeight="1">
      <c r="A1" s="999" t="s">
        <v>13909</v>
      </c>
      <c r="B1" s="1000"/>
      <c r="C1" s="1000"/>
      <c r="D1" s="1000"/>
      <c r="E1" s="1000"/>
      <c r="F1" s="1000"/>
      <c r="G1" s="1000"/>
      <c r="H1" s="1001"/>
      <c r="I1" s="414"/>
      <c r="J1" s="32"/>
      <c r="K1" s="32"/>
      <c r="L1" s="32"/>
      <c r="M1" s="32"/>
      <c r="N1" s="32"/>
      <c r="O1" s="32"/>
      <c r="P1" s="32"/>
      <c r="Q1" s="32"/>
      <c r="R1" s="32"/>
    </row>
    <row r="2" spans="1:18" ht="15.75">
      <c r="B2" s="282"/>
      <c r="C2" s="415" t="s">
        <v>23234</v>
      </c>
      <c r="D2" s="282"/>
      <c r="E2" s="282"/>
      <c r="F2" s="282"/>
      <c r="G2" s="671" t="s">
        <v>3891</v>
      </c>
      <c r="H2" s="672"/>
      <c r="I2" s="414"/>
      <c r="J2" s="32"/>
      <c r="K2" s="32"/>
      <c r="L2" s="32"/>
      <c r="M2" s="32"/>
      <c r="N2" s="32"/>
      <c r="O2" s="32"/>
      <c r="P2" s="32"/>
      <c r="Q2" s="32"/>
      <c r="R2" s="32"/>
    </row>
    <row r="3" spans="1:18" ht="39.75" customHeight="1">
      <c r="B3" s="281"/>
      <c r="C3" s="281"/>
      <c r="D3" s="185"/>
      <c r="E3" s="186"/>
      <c r="F3" s="187"/>
      <c r="G3" s="673" t="s">
        <v>23339</v>
      </c>
      <c r="H3" s="674"/>
      <c r="I3" s="414"/>
      <c r="J3" s="32"/>
      <c r="K3" s="32"/>
      <c r="L3" s="32"/>
      <c r="M3" s="32"/>
      <c r="N3" s="32"/>
      <c r="O3" s="32"/>
      <c r="P3" s="32"/>
      <c r="Q3" s="32"/>
      <c r="R3" s="32"/>
    </row>
    <row r="4" spans="1:18" ht="18">
      <c r="A4" s="1002" t="s">
        <v>24331</v>
      </c>
      <c r="B4" s="940"/>
      <c r="C4" s="940"/>
      <c r="D4" s="940"/>
      <c r="E4" s="940"/>
      <c r="F4" s="940"/>
      <c r="G4" s="940"/>
      <c r="H4" s="1003"/>
      <c r="I4" s="414"/>
      <c r="J4" s="32"/>
      <c r="K4" s="32"/>
      <c r="L4" s="32"/>
      <c r="M4" s="32"/>
      <c r="N4" s="32"/>
      <c r="O4" s="32"/>
      <c r="P4" s="32"/>
      <c r="Q4" s="32"/>
      <c r="R4" s="32"/>
    </row>
    <row r="5" spans="1:18" ht="30">
      <c r="A5" s="324" t="s">
        <v>1</v>
      </c>
      <c r="B5" s="323" t="s">
        <v>23</v>
      </c>
      <c r="C5" s="324" t="s">
        <v>24</v>
      </c>
      <c r="D5" s="324" t="s">
        <v>19</v>
      </c>
      <c r="E5" s="324" t="s">
        <v>20</v>
      </c>
      <c r="F5" s="692" t="s">
        <v>21</v>
      </c>
      <c r="G5" s="340" t="s">
        <v>22</v>
      </c>
      <c r="H5" s="340" t="s">
        <v>5</v>
      </c>
      <c r="I5" s="414"/>
      <c r="J5" s="639"/>
      <c r="K5" s="32"/>
      <c r="L5" s="32"/>
      <c r="M5" s="32"/>
      <c r="N5" s="32"/>
      <c r="O5" s="32"/>
      <c r="P5" s="32"/>
      <c r="Q5" s="32"/>
      <c r="R5" s="32"/>
    </row>
    <row r="6" spans="1:18" s="321" customFormat="1" ht="38.25">
      <c r="A6" s="733" t="s">
        <v>22877</v>
      </c>
      <c r="B6" s="734" t="s">
        <v>30</v>
      </c>
      <c r="C6" s="735" t="s">
        <v>23226</v>
      </c>
      <c r="D6" s="736" t="s">
        <v>24229</v>
      </c>
      <c r="E6" s="737" t="s">
        <v>24226</v>
      </c>
      <c r="F6" s="738">
        <v>2240</v>
      </c>
      <c r="G6" s="739">
        <v>298121.59999999998</v>
      </c>
      <c r="H6" s="740">
        <f>G6/GLOBAL!$H$81</f>
        <v>1.4215183013777144</v>
      </c>
      <c r="I6" s="414"/>
      <c r="J6" s="320">
        <f>F6*0.3</f>
        <v>672</v>
      </c>
      <c r="K6" s="320"/>
      <c r="L6" s="320"/>
      <c r="M6" s="320"/>
      <c r="N6" s="320"/>
      <c r="O6" s="320"/>
      <c r="P6" s="320"/>
      <c r="Q6" s="320"/>
      <c r="R6" s="320"/>
    </row>
    <row r="7" spans="1:18" s="321" customFormat="1" ht="38.25">
      <c r="A7" s="733" t="s">
        <v>23320</v>
      </c>
      <c r="B7" s="734" t="s">
        <v>28</v>
      </c>
      <c r="C7" s="735" t="s">
        <v>14366</v>
      </c>
      <c r="D7" s="741" t="s">
        <v>14367</v>
      </c>
      <c r="E7" s="737" t="s">
        <v>83</v>
      </c>
      <c r="F7" s="738">
        <v>150</v>
      </c>
      <c r="G7" s="739">
        <v>297283.5</v>
      </c>
      <c r="H7" s="740">
        <f>G7/GLOBAL!$H$81</f>
        <v>1.4175220311028178</v>
      </c>
      <c r="I7" s="414"/>
      <c r="J7" s="612"/>
      <c r="K7" s="320"/>
      <c r="L7" s="320"/>
      <c r="M7" s="320"/>
      <c r="N7" s="320"/>
      <c r="O7" s="320"/>
      <c r="P7" s="320"/>
      <c r="Q7" s="320"/>
      <c r="R7" s="320"/>
    </row>
    <row r="8" spans="1:18" ht="140.25">
      <c r="A8" s="733" t="s">
        <v>7473</v>
      </c>
      <c r="B8" s="734" t="s">
        <v>22870</v>
      </c>
      <c r="C8" s="735" t="s">
        <v>23214</v>
      </c>
      <c r="D8" s="742" t="s">
        <v>23213</v>
      </c>
      <c r="E8" s="737" t="s">
        <v>73</v>
      </c>
      <c r="F8" s="738">
        <v>867.68</v>
      </c>
      <c r="G8" s="739">
        <v>251703.06</v>
      </c>
      <c r="H8" s="740">
        <f>G8/GLOBAL!$H$81</f>
        <v>1.2001831007977046</v>
      </c>
      <c r="I8" s="414"/>
      <c r="J8" s="32"/>
      <c r="K8" s="32"/>
      <c r="L8" s="32"/>
      <c r="M8" s="32"/>
      <c r="N8" s="32"/>
      <c r="O8" s="32"/>
      <c r="P8" s="32"/>
      <c r="Q8" s="32"/>
      <c r="R8" s="32"/>
    </row>
    <row r="9" spans="1:18" ht="63.75">
      <c r="A9" s="733" t="s">
        <v>23315</v>
      </c>
      <c r="B9" s="734" t="s">
        <v>7531</v>
      </c>
      <c r="C9" s="735">
        <v>200728</v>
      </c>
      <c r="D9" s="742" t="s">
        <v>23337</v>
      </c>
      <c r="E9" s="737" t="s">
        <v>73</v>
      </c>
      <c r="F9" s="738">
        <v>929.24</v>
      </c>
      <c r="G9" s="739">
        <v>208520.27</v>
      </c>
      <c r="H9" s="740">
        <f>G9/GLOBAL!$H$81</f>
        <v>0.99427676496175521</v>
      </c>
      <c r="I9" s="414"/>
      <c r="J9" s="32"/>
      <c r="K9" s="32"/>
      <c r="L9" s="32"/>
      <c r="M9" s="32"/>
      <c r="N9" s="32"/>
      <c r="O9" s="32"/>
      <c r="P9" s="32"/>
      <c r="Q9" s="32"/>
      <c r="R9" s="32"/>
    </row>
    <row r="10" spans="1:18" ht="38.25">
      <c r="A10" s="733" t="s">
        <v>23316</v>
      </c>
      <c r="B10" s="734" t="s">
        <v>7531</v>
      </c>
      <c r="C10" s="735">
        <v>200108</v>
      </c>
      <c r="D10" s="742" t="s">
        <v>23338</v>
      </c>
      <c r="E10" s="737" t="s">
        <v>83</v>
      </c>
      <c r="F10" s="738">
        <v>187.65</v>
      </c>
      <c r="G10" s="739">
        <v>182412.69</v>
      </c>
      <c r="H10" s="740">
        <f>G10/GLOBAL!$H$81</f>
        <v>0.86978929818751682</v>
      </c>
      <c r="I10" s="414"/>
      <c r="J10" s="32"/>
      <c r="K10" s="32"/>
      <c r="L10" s="32"/>
      <c r="M10" s="32"/>
      <c r="N10" s="32"/>
      <c r="O10" s="32"/>
      <c r="P10" s="32"/>
      <c r="Q10" s="32"/>
      <c r="R10" s="32"/>
    </row>
    <row r="11" spans="1:18" ht="63.75">
      <c r="A11" s="693" t="s">
        <v>24242</v>
      </c>
      <c r="B11" s="173" t="s">
        <v>7531</v>
      </c>
      <c r="C11" s="174">
        <v>200124</v>
      </c>
      <c r="D11" s="308" t="s">
        <v>24324</v>
      </c>
      <c r="E11" s="694" t="s">
        <v>75</v>
      </c>
      <c r="F11" s="695">
        <v>178</v>
      </c>
      <c r="G11" s="696">
        <v>113915.41</v>
      </c>
      <c r="H11" s="697">
        <f>G11/GLOBAL!$H$81</f>
        <v>0.5431771469224167</v>
      </c>
      <c r="I11" s="414"/>
      <c r="J11" s="32"/>
      <c r="K11" s="32"/>
      <c r="L11" s="32"/>
      <c r="M11" s="32"/>
      <c r="N11" s="32"/>
      <c r="O11" s="32"/>
      <c r="P11" s="32"/>
      <c r="Q11" s="32"/>
      <c r="R11" s="32"/>
    </row>
    <row r="12" spans="1:18" ht="76.5">
      <c r="A12" s="693" t="s">
        <v>23304</v>
      </c>
      <c r="B12" s="173" t="s">
        <v>30</v>
      </c>
      <c r="C12" s="634" t="s">
        <v>24218</v>
      </c>
      <c r="D12" s="385" t="s">
        <v>23227</v>
      </c>
      <c r="E12" s="694" t="s">
        <v>74</v>
      </c>
      <c r="F12" s="695">
        <v>1</v>
      </c>
      <c r="G12" s="696">
        <v>91855</v>
      </c>
      <c r="H12" s="697">
        <f>G12/GLOBAL!$H$81</f>
        <v>0.43798759825873057</v>
      </c>
      <c r="I12" s="414"/>
      <c r="J12" s="32"/>
      <c r="K12" s="32"/>
      <c r="L12" s="32"/>
      <c r="M12" s="32"/>
      <c r="N12" s="32"/>
      <c r="O12" s="32"/>
      <c r="P12" s="32"/>
      <c r="Q12" s="32"/>
      <c r="R12" s="32"/>
    </row>
    <row r="13" spans="1:18" s="321" customFormat="1" ht="38.25">
      <c r="A13" s="299" t="s">
        <v>22148</v>
      </c>
      <c r="B13" s="295" t="s">
        <v>7531</v>
      </c>
      <c r="C13" s="458">
        <v>40315</v>
      </c>
      <c r="D13" s="586" t="s">
        <v>24263</v>
      </c>
      <c r="E13" s="698" t="s">
        <v>83</v>
      </c>
      <c r="F13" s="699">
        <v>121.78</v>
      </c>
      <c r="G13" s="344">
        <v>79698.92</v>
      </c>
      <c r="H13" s="697">
        <f>G13/GLOBAL!$H$81</f>
        <v>0.38002437052544452</v>
      </c>
      <c r="I13" s="612"/>
      <c r="J13" s="320"/>
      <c r="K13" s="320"/>
      <c r="L13" s="320"/>
      <c r="M13" s="320"/>
      <c r="N13" s="320"/>
      <c r="O13" s="320"/>
      <c r="P13" s="320"/>
      <c r="Q13" s="320"/>
      <c r="R13" s="320"/>
    </row>
    <row r="14" spans="1:18" s="321" customFormat="1" ht="63.75">
      <c r="A14" s="299" t="s">
        <v>24239</v>
      </c>
      <c r="B14" s="295" t="s">
        <v>7531</v>
      </c>
      <c r="C14" s="458">
        <v>40337</v>
      </c>
      <c r="D14" s="586" t="s">
        <v>24265</v>
      </c>
      <c r="E14" s="698" t="s">
        <v>73</v>
      </c>
      <c r="F14" s="699">
        <v>617.62</v>
      </c>
      <c r="G14" s="344">
        <v>75090.240000000005</v>
      </c>
      <c r="H14" s="697">
        <f>G14/GLOBAL!$H$81</f>
        <v>0.35804903239096036</v>
      </c>
      <c r="I14" s="612"/>
      <c r="J14" s="320"/>
      <c r="K14" s="320"/>
      <c r="L14" s="320"/>
      <c r="M14" s="320"/>
      <c r="N14" s="320"/>
      <c r="O14" s="320"/>
      <c r="P14" s="320"/>
      <c r="Q14" s="320"/>
      <c r="R14" s="320"/>
    </row>
    <row r="15" spans="1:18" s="457" customFormat="1" ht="38.25">
      <c r="A15" s="693" t="s">
        <v>22144</v>
      </c>
      <c r="B15" s="173" t="s">
        <v>30</v>
      </c>
      <c r="C15" s="634" t="s">
        <v>24233</v>
      </c>
      <c r="D15" s="297" t="s">
        <v>24225</v>
      </c>
      <c r="E15" s="694" t="s">
        <v>24226</v>
      </c>
      <c r="F15" s="695">
        <v>640</v>
      </c>
      <c r="G15" s="696">
        <v>69312</v>
      </c>
      <c r="H15" s="697">
        <f>G15/GLOBAL!$H$81</f>
        <v>0.33049693985639467</v>
      </c>
      <c r="I15" s="456"/>
      <c r="J15" s="455"/>
      <c r="K15" s="455"/>
      <c r="L15" s="455"/>
      <c r="M15" s="455"/>
      <c r="N15" s="455"/>
      <c r="O15" s="455"/>
      <c r="P15" s="455"/>
      <c r="Q15" s="455"/>
      <c r="R15" s="455"/>
    </row>
    <row r="16" spans="1:18" s="457" customFormat="1" ht="38.25">
      <c r="A16" s="299" t="s">
        <v>23222</v>
      </c>
      <c r="B16" s="295" t="s">
        <v>7531</v>
      </c>
      <c r="C16" s="458">
        <v>120303</v>
      </c>
      <c r="D16" s="690" t="s">
        <v>24272</v>
      </c>
      <c r="E16" s="698" t="s">
        <v>73</v>
      </c>
      <c r="F16" s="699">
        <v>1459.58</v>
      </c>
      <c r="G16" s="344">
        <v>67739.11</v>
      </c>
      <c r="H16" s="697">
        <f>G16/GLOBAL!$H$81</f>
        <v>0.32299700720792507</v>
      </c>
      <c r="I16" s="456"/>
      <c r="J16" s="455"/>
      <c r="K16" s="455"/>
      <c r="L16" s="455"/>
      <c r="M16" s="455"/>
      <c r="N16" s="455"/>
      <c r="O16" s="455"/>
      <c r="P16" s="455"/>
      <c r="Q16" s="455"/>
      <c r="R16" s="455"/>
    </row>
    <row r="17" spans="1:18" s="457" customFormat="1" ht="25.5">
      <c r="A17" s="693" t="s">
        <v>7477</v>
      </c>
      <c r="B17" s="173" t="s">
        <v>14073</v>
      </c>
      <c r="C17" s="174">
        <v>10044</v>
      </c>
      <c r="D17" s="308" t="s">
        <v>23239</v>
      </c>
      <c r="E17" s="694" t="s">
        <v>73</v>
      </c>
      <c r="F17" s="695">
        <v>1045</v>
      </c>
      <c r="G17" s="696">
        <v>65438.09</v>
      </c>
      <c r="H17" s="697">
        <f>G17/GLOBAL!$H$81</f>
        <v>0.31202516873048447</v>
      </c>
      <c r="I17" s="456"/>
      <c r="J17" s="455"/>
      <c r="K17" s="455"/>
      <c r="L17" s="455"/>
      <c r="M17" s="455"/>
      <c r="N17" s="455"/>
      <c r="O17" s="455"/>
      <c r="P17" s="455"/>
      <c r="Q17" s="455"/>
      <c r="R17" s="455"/>
    </row>
    <row r="18" spans="1:18" s="457" customFormat="1" ht="25.5" customHeight="1">
      <c r="A18" s="299" t="s">
        <v>23335</v>
      </c>
      <c r="B18" s="173" t="s">
        <v>30</v>
      </c>
      <c r="C18" s="426" t="s">
        <v>24219</v>
      </c>
      <c r="D18" s="385" t="s">
        <v>24220</v>
      </c>
      <c r="E18" s="694" t="s">
        <v>74</v>
      </c>
      <c r="F18" s="695">
        <v>5</v>
      </c>
      <c r="G18" s="696">
        <v>65025.65</v>
      </c>
      <c r="H18" s="697">
        <f>G18/GLOBAL!$H$81</f>
        <v>0.31005855172514096</v>
      </c>
      <c r="I18" s="456"/>
      <c r="J18" s="455"/>
      <c r="K18" s="455"/>
      <c r="L18" s="455"/>
      <c r="M18" s="455"/>
      <c r="N18" s="455"/>
      <c r="O18" s="455"/>
      <c r="P18" s="455"/>
      <c r="Q18" s="455"/>
      <c r="R18" s="455"/>
    </row>
    <row r="19" spans="1:18" s="457" customFormat="1" ht="25.5">
      <c r="A19" s="700" t="s">
        <v>22879</v>
      </c>
      <c r="B19" s="295" t="s">
        <v>7531</v>
      </c>
      <c r="C19" s="458">
        <v>90206</v>
      </c>
      <c r="D19" s="640" t="s">
        <v>24279</v>
      </c>
      <c r="E19" s="701" t="s">
        <v>73</v>
      </c>
      <c r="F19" s="702">
        <v>1025.44</v>
      </c>
      <c r="G19" s="703">
        <v>61382.84</v>
      </c>
      <c r="H19" s="697">
        <f>G19/GLOBAL!$H$81</f>
        <v>0.29268872316041517</v>
      </c>
      <c r="I19" s="456"/>
      <c r="J19" s="455"/>
      <c r="K19" s="455"/>
      <c r="L19" s="455"/>
      <c r="M19" s="455"/>
      <c r="N19" s="455"/>
      <c r="O19" s="455"/>
      <c r="P19" s="455"/>
      <c r="Q19" s="455"/>
      <c r="R19" s="455"/>
    </row>
    <row r="20" spans="1:18" s="457" customFormat="1" ht="63.75">
      <c r="A20" s="693" t="s">
        <v>16459</v>
      </c>
      <c r="B20" s="173" t="s">
        <v>7531</v>
      </c>
      <c r="C20" s="174">
        <v>20350</v>
      </c>
      <c r="D20" s="308" t="s">
        <v>24254</v>
      </c>
      <c r="E20" s="694" t="s">
        <v>75</v>
      </c>
      <c r="F20" s="699">
        <v>384.37</v>
      </c>
      <c r="G20" s="696">
        <v>53154.53</v>
      </c>
      <c r="H20" s="697">
        <f>G20/GLOBAL!$H$81</f>
        <v>0.25345408449481943</v>
      </c>
      <c r="I20" s="456"/>
      <c r="J20" s="455"/>
      <c r="K20" s="455"/>
      <c r="L20" s="455"/>
      <c r="M20" s="455"/>
      <c r="N20" s="455"/>
      <c r="O20" s="455"/>
      <c r="P20" s="455"/>
      <c r="Q20" s="455"/>
      <c r="R20" s="455"/>
    </row>
    <row r="21" spans="1:18" s="457" customFormat="1" ht="63.75">
      <c r="A21" s="299" t="s">
        <v>42</v>
      </c>
      <c r="B21" s="295" t="s">
        <v>28</v>
      </c>
      <c r="C21" s="296" t="s">
        <v>12380</v>
      </c>
      <c r="D21" s="587" t="s">
        <v>6777</v>
      </c>
      <c r="E21" s="698" t="s">
        <v>73</v>
      </c>
      <c r="F21" s="699">
        <v>811.93</v>
      </c>
      <c r="G21" s="344">
        <v>51857.97</v>
      </c>
      <c r="H21" s="697">
        <f>G21/GLOBAL!$H$81</f>
        <v>0.24727176235233034</v>
      </c>
      <c r="I21" s="456"/>
      <c r="J21" s="455"/>
      <c r="K21" s="455"/>
      <c r="L21" s="455"/>
      <c r="M21" s="455"/>
      <c r="N21" s="455"/>
      <c r="O21" s="455"/>
      <c r="P21" s="455"/>
      <c r="Q21" s="455"/>
      <c r="R21" s="455"/>
    </row>
    <row r="22" spans="1:18" s="457" customFormat="1" ht="25.5">
      <c r="A22" s="693" t="s">
        <v>24236</v>
      </c>
      <c r="B22" s="173" t="s">
        <v>30</v>
      </c>
      <c r="C22" s="174" t="s">
        <v>24238</v>
      </c>
      <c r="D22" s="297" t="s">
        <v>24231</v>
      </c>
      <c r="E22" s="694" t="s">
        <v>74</v>
      </c>
      <c r="F22" s="695">
        <v>140</v>
      </c>
      <c r="G22" s="696">
        <v>51822.400000000001</v>
      </c>
      <c r="H22" s="697">
        <f>G22/GLOBAL!$H$81</f>
        <v>0.24710215570195679</v>
      </c>
      <c r="I22" s="456"/>
      <c r="J22" s="455"/>
      <c r="K22" s="455"/>
      <c r="L22" s="455"/>
      <c r="M22" s="455"/>
      <c r="N22" s="455"/>
      <c r="O22" s="455"/>
      <c r="P22" s="455"/>
      <c r="Q22" s="455"/>
      <c r="R22" s="455"/>
    </row>
    <row r="23" spans="1:18" s="457" customFormat="1">
      <c r="A23" s="299" t="s">
        <v>22156</v>
      </c>
      <c r="B23" s="295" t="s">
        <v>30</v>
      </c>
      <c r="C23" s="296" t="s">
        <v>7533</v>
      </c>
      <c r="D23" s="297" t="s">
        <v>13897</v>
      </c>
      <c r="E23" s="698" t="s">
        <v>74</v>
      </c>
      <c r="F23" s="699">
        <v>1</v>
      </c>
      <c r="G23" s="344">
        <v>47994.81</v>
      </c>
      <c r="H23" s="697">
        <f>G23/GLOBAL!$H$81</f>
        <v>0.22885124991327749</v>
      </c>
      <c r="I23" s="456"/>
      <c r="J23" s="455"/>
      <c r="K23" s="455"/>
      <c r="L23" s="455"/>
      <c r="M23" s="455"/>
      <c r="N23" s="455"/>
      <c r="O23" s="455"/>
      <c r="P23" s="455"/>
      <c r="Q23" s="455"/>
      <c r="R23" s="455"/>
    </row>
    <row r="24" spans="1:18" s="457" customFormat="1" ht="38.25">
      <c r="A24" s="299" t="s">
        <v>22150</v>
      </c>
      <c r="B24" s="173" t="s">
        <v>28</v>
      </c>
      <c r="C24" s="174" t="s">
        <v>12522</v>
      </c>
      <c r="D24" s="308" t="s">
        <v>6830</v>
      </c>
      <c r="E24" s="694" t="s">
        <v>73</v>
      </c>
      <c r="F24" s="695">
        <v>92.15</v>
      </c>
      <c r="G24" s="696">
        <v>40691.599999999999</v>
      </c>
      <c r="H24" s="697">
        <f>G24/GLOBAL!$H$81</f>
        <v>0.1940277192673775</v>
      </c>
      <c r="I24" s="456"/>
      <c r="J24" s="455"/>
      <c r="K24" s="455"/>
      <c r="L24" s="455"/>
      <c r="M24" s="455"/>
      <c r="N24" s="455"/>
      <c r="O24" s="455"/>
      <c r="P24" s="455"/>
      <c r="Q24" s="455"/>
      <c r="R24" s="455"/>
    </row>
    <row r="25" spans="1:18" s="457" customFormat="1" ht="25.5">
      <c r="A25" s="700" t="s">
        <v>23217</v>
      </c>
      <c r="B25" s="295" t="s">
        <v>7531</v>
      </c>
      <c r="C25" s="458">
        <v>40332</v>
      </c>
      <c r="D25" s="636" t="s">
        <v>24264</v>
      </c>
      <c r="E25" s="701" t="s">
        <v>71</v>
      </c>
      <c r="F25" s="702">
        <v>4593.7</v>
      </c>
      <c r="G25" s="703">
        <v>40332.69</v>
      </c>
      <c r="H25" s="697">
        <f>G25/GLOBAL!$H$81</f>
        <v>0.19231634668133385</v>
      </c>
      <c r="I25" s="456"/>
      <c r="J25" s="455"/>
      <c r="K25" s="455"/>
      <c r="L25" s="455"/>
      <c r="M25" s="455"/>
      <c r="N25" s="455"/>
      <c r="O25" s="455"/>
      <c r="P25" s="455"/>
      <c r="Q25" s="455"/>
      <c r="R25" s="455"/>
    </row>
    <row r="26" spans="1:18" s="457" customFormat="1" ht="38.25">
      <c r="A26" s="299" t="s">
        <v>23322</v>
      </c>
      <c r="B26" s="295" t="s">
        <v>7531</v>
      </c>
      <c r="C26" s="296">
        <v>40602</v>
      </c>
      <c r="D26" s="586" t="s">
        <v>24267</v>
      </c>
      <c r="E26" s="698" t="s">
        <v>73</v>
      </c>
      <c r="F26" s="699">
        <v>384</v>
      </c>
      <c r="G26" s="344">
        <v>40078.080000000002</v>
      </c>
      <c r="H26" s="697">
        <f>G26/GLOBAL!$H$81</f>
        <v>0.19110230256405492</v>
      </c>
      <c r="I26" s="456"/>
      <c r="J26" s="455"/>
      <c r="K26" s="455"/>
      <c r="L26" s="455"/>
      <c r="M26" s="455"/>
      <c r="N26" s="455"/>
      <c r="O26" s="455"/>
      <c r="P26" s="455"/>
      <c r="Q26" s="455"/>
      <c r="R26" s="455"/>
    </row>
    <row r="27" spans="1:18" s="321" customFormat="1" ht="51">
      <c r="A27" s="299" t="s">
        <v>23309</v>
      </c>
      <c r="B27" s="173" t="s">
        <v>7531</v>
      </c>
      <c r="C27" s="174">
        <v>200206</v>
      </c>
      <c r="D27" s="308" t="s">
        <v>24326</v>
      </c>
      <c r="E27" s="694" t="s">
        <v>73</v>
      </c>
      <c r="F27" s="695">
        <v>546.29999999999995</v>
      </c>
      <c r="G27" s="696">
        <v>36979.050000000003</v>
      </c>
      <c r="H27" s="697">
        <f>G27/GLOBAL!$H$81</f>
        <v>0.17632535295182095</v>
      </c>
      <c r="I27" s="612"/>
      <c r="J27" s="320"/>
      <c r="K27" s="320"/>
      <c r="L27" s="320"/>
      <c r="M27" s="320"/>
      <c r="N27" s="320"/>
      <c r="O27" s="320"/>
      <c r="P27" s="320"/>
      <c r="Q27" s="320"/>
      <c r="R27" s="320"/>
    </row>
    <row r="28" spans="1:18" s="457" customFormat="1" ht="51">
      <c r="A28" s="299" t="s">
        <v>22142</v>
      </c>
      <c r="B28" s="295" t="s">
        <v>7531</v>
      </c>
      <c r="C28" s="296">
        <v>40206</v>
      </c>
      <c r="D28" s="586" t="s">
        <v>24258</v>
      </c>
      <c r="E28" s="698" t="s">
        <v>73</v>
      </c>
      <c r="F28" s="699">
        <v>366.27</v>
      </c>
      <c r="G28" s="344">
        <v>35762.6</v>
      </c>
      <c r="H28" s="697">
        <f>G28/GLOBAL!$H$81</f>
        <v>0.17052501531204264</v>
      </c>
      <c r="I28" s="456"/>
      <c r="J28" s="455"/>
      <c r="K28" s="455"/>
      <c r="L28" s="455"/>
      <c r="M28" s="455"/>
      <c r="N28" s="455"/>
      <c r="O28" s="455"/>
      <c r="P28" s="455"/>
      <c r="Q28" s="455"/>
      <c r="R28" s="455"/>
    </row>
    <row r="29" spans="1:18" s="457" customFormat="1" ht="38.25">
      <c r="A29" s="299" t="s">
        <v>22147</v>
      </c>
      <c r="B29" s="295" t="s">
        <v>7531</v>
      </c>
      <c r="C29" s="296">
        <v>40245</v>
      </c>
      <c r="D29" s="586" t="s">
        <v>24261</v>
      </c>
      <c r="E29" s="698" t="s">
        <v>71</v>
      </c>
      <c r="F29" s="699">
        <v>3867.04</v>
      </c>
      <c r="G29" s="344">
        <v>33952.61</v>
      </c>
      <c r="H29" s="697">
        <f>G29/GLOBAL!$H$81</f>
        <v>0.16189453060274736</v>
      </c>
      <c r="I29" s="456"/>
      <c r="J29" s="455"/>
      <c r="K29" s="455"/>
      <c r="L29" s="455"/>
      <c r="M29" s="455"/>
      <c r="N29" s="455"/>
      <c r="O29" s="455"/>
      <c r="P29" s="455"/>
      <c r="Q29" s="455"/>
      <c r="R29" s="455"/>
    </row>
    <row r="30" spans="1:18" s="439" customFormat="1" ht="153">
      <c r="A30" s="693" t="s">
        <v>23317</v>
      </c>
      <c r="B30" s="173" t="s">
        <v>23223</v>
      </c>
      <c r="C30" s="174" t="s">
        <v>23224</v>
      </c>
      <c r="D30" s="308" t="s">
        <v>23225</v>
      </c>
      <c r="E30" s="694" t="s">
        <v>73</v>
      </c>
      <c r="F30" s="695">
        <v>202.88</v>
      </c>
      <c r="G30" s="696">
        <v>32328.07</v>
      </c>
      <c r="H30" s="697">
        <f>G30/GLOBAL!$H$81</f>
        <v>0.15414831784486549</v>
      </c>
      <c r="I30" s="414"/>
      <c r="J30" s="438"/>
      <c r="K30" s="438"/>
      <c r="L30" s="438"/>
      <c r="M30" s="438"/>
      <c r="N30" s="438"/>
      <c r="O30" s="438"/>
      <c r="P30" s="438"/>
      <c r="Q30" s="438"/>
      <c r="R30" s="438"/>
    </row>
    <row r="31" spans="1:18" ht="25.5">
      <c r="A31" s="693" t="s">
        <v>23324</v>
      </c>
      <c r="B31" s="173" t="s">
        <v>14073</v>
      </c>
      <c r="C31" s="174">
        <v>11893</v>
      </c>
      <c r="D31" s="308" t="s">
        <v>23325</v>
      </c>
      <c r="E31" s="694" t="s">
        <v>75</v>
      </c>
      <c r="F31" s="695">
        <v>673.32</v>
      </c>
      <c r="G31" s="696">
        <v>31326.06</v>
      </c>
      <c r="H31" s="697">
        <f>G31/GLOBAL!$H$81</f>
        <v>0.14937048372226761</v>
      </c>
      <c r="I31" s="414"/>
      <c r="J31" s="32"/>
      <c r="K31" s="32"/>
      <c r="L31" s="32"/>
      <c r="M31" s="32"/>
      <c r="N31" s="32"/>
      <c r="O31" s="32"/>
      <c r="P31" s="32"/>
      <c r="Q31" s="32"/>
      <c r="R31" s="32"/>
    </row>
    <row r="32" spans="1:18" s="321" customFormat="1" ht="25.5">
      <c r="A32" s="693" t="s">
        <v>39</v>
      </c>
      <c r="B32" s="173" t="s">
        <v>7531</v>
      </c>
      <c r="C32" s="174">
        <v>30101</v>
      </c>
      <c r="D32" s="308" t="s">
        <v>24256</v>
      </c>
      <c r="E32" s="694" t="s">
        <v>83</v>
      </c>
      <c r="F32" s="695">
        <v>636.24</v>
      </c>
      <c r="G32" s="696">
        <v>28459.02</v>
      </c>
      <c r="H32" s="697">
        <f>G32/GLOBAL!$H$81</f>
        <v>0.13569972041366479</v>
      </c>
      <c r="I32" s="414"/>
      <c r="J32" s="320"/>
      <c r="K32" s="320"/>
      <c r="L32" s="320"/>
      <c r="M32" s="320"/>
      <c r="N32" s="320"/>
      <c r="O32" s="320"/>
      <c r="P32" s="320"/>
      <c r="Q32" s="320"/>
      <c r="R32" s="320"/>
    </row>
    <row r="33" spans="1:18" s="321" customFormat="1" ht="25.5" customHeight="1">
      <c r="A33" s="635" t="s">
        <v>15010</v>
      </c>
      <c r="B33" s="173" t="s">
        <v>24222</v>
      </c>
      <c r="C33" s="174" t="s">
        <v>23218</v>
      </c>
      <c r="D33" s="385" t="s">
        <v>23219</v>
      </c>
      <c r="E33" s="694" t="s">
        <v>73</v>
      </c>
      <c r="F33" s="695">
        <v>40.6</v>
      </c>
      <c r="G33" s="696">
        <v>27912.799999999999</v>
      </c>
      <c r="H33" s="697">
        <f>G33/GLOBAL!$H$81</f>
        <v>0.13309520693131888</v>
      </c>
      <c r="I33" s="612"/>
      <c r="J33" s="320"/>
      <c r="K33" s="320"/>
      <c r="L33" s="320"/>
      <c r="M33" s="320"/>
      <c r="N33" s="320"/>
      <c r="O33" s="320"/>
      <c r="P33" s="320"/>
      <c r="Q33" s="320"/>
      <c r="R33" s="320"/>
    </row>
    <row r="34" spans="1:18" s="457" customFormat="1" ht="38.25">
      <c r="A34" s="299" t="s">
        <v>23307</v>
      </c>
      <c r="B34" s="295" t="s">
        <v>7531</v>
      </c>
      <c r="C34" s="296">
        <v>190602</v>
      </c>
      <c r="D34" s="587" t="s">
        <v>24323</v>
      </c>
      <c r="E34" s="698" t="s">
        <v>73</v>
      </c>
      <c r="F34" s="699">
        <v>831.6</v>
      </c>
      <c r="G34" s="344">
        <v>26062.34</v>
      </c>
      <c r="H34" s="697">
        <f>G34/GLOBAL!$H$81</f>
        <v>0.12427175114694294</v>
      </c>
      <c r="I34" s="456"/>
      <c r="J34" s="455"/>
      <c r="K34" s="455"/>
      <c r="L34" s="455"/>
      <c r="M34" s="455"/>
      <c r="N34" s="455"/>
      <c r="O34" s="455"/>
      <c r="P34" s="455"/>
      <c r="Q34" s="455"/>
      <c r="R34" s="455"/>
    </row>
    <row r="35" spans="1:18" s="321" customFormat="1" ht="38.25">
      <c r="A35" s="299" t="s">
        <v>23321</v>
      </c>
      <c r="B35" s="295" t="s">
        <v>7531</v>
      </c>
      <c r="C35" s="296">
        <v>40601</v>
      </c>
      <c r="D35" s="586" t="s">
        <v>24266</v>
      </c>
      <c r="E35" s="698" t="s">
        <v>73</v>
      </c>
      <c r="F35" s="699">
        <v>248.09</v>
      </c>
      <c r="G35" s="344">
        <v>23141.84</v>
      </c>
      <c r="H35" s="697">
        <f>G35/GLOBAL!$H$81</f>
        <v>0.11034607719653608</v>
      </c>
      <c r="I35" s="612"/>
      <c r="J35" s="320"/>
      <c r="K35" s="320"/>
      <c r="L35" s="320"/>
      <c r="M35" s="320"/>
      <c r="N35" s="320"/>
      <c r="O35" s="320"/>
      <c r="P35" s="320"/>
      <c r="Q35" s="320"/>
      <c r="R35" s="320"/>
    </row>
    <row r="36" spans="1:18" s="457" customFormat="1" ht="38.25">
      <c r="A36" s="693" t="s">
        <v>23262</v>
      </c>
      <c r="B36" s="173" t="s">
        <v>7531</v>
      </c>
      <c r="C36" s="174">
        <v>160305</v>
      </c>
      <c r="D36" s="385" t="s">
        <v>24299</v>
      </c>
      <c r="E36" s="694" t="s">
        <v>75</v>
      </c>
      <c r="F36" s="695">
        <v>340</v>
      </c>
      <c r="G36" s="696">
        <v>23096.2</v>
      </c>
      <c r="H36" s="697">
        <f>G36/GLOBAL!$H$81</f>
        <v>0.11012845426926453</v>
      </c>
      <c r="I36" s="456"/>
      <c r="J36" s="455"/>
      <c r="K36" s="455"/>
      <c r="L36" s="455"/>
      <c r="M36" s="455"/>
      <c r="N36" s="455"/>
      <c r="O36" s="455"/>
      <c r="P36" s="455"/>
      <c r="Q36" s="455"/>
      <c r="R36" s="455"/>
    </row>
    <row r="37" spans="1:18" ht="41.25" customHeight="1">
      <c r="A37" s="693" t="s">
        <v>23276</v>
      </c>
      <c r="B37" s="173" t="s">
        <v>7531</v>
      </c>
      <c r="C37" s="174">
        <v>160305</v>
      </c>
      <c r="D37" s="308" t="s">
        <v>24299</v>
      </c>
      <c r="E37" s="694" t="s">
        <v>75</v>
      </c>
      <c r="F37" s="695">
        <v>340</v>
      </c>
      <c r="G37" s="696">
        <v>23096.2</v>
      </c>
      <c r="H37" s="697">
        <f>G37/GLOBAL!$H$81</f>
        <v>0.11012845426926453</v>
      </c>
      <c r="I37" s="414"/>
      <c r="J37" s="32"/>
      <c r="K37" s="32"/>
      <c r="L37" s="32"/>
      <c r="M37" s="32"/>
      <c r="N37" s="32"/>
      <c r="O37" s="32"/>
      <c r="P37" s="32"/>
      <c r="Q37" s="32"/>
      <c r="R37" s="32"/>
    </row>
    <row r="38" spans="1:18" ht="38.25">
      <c r="A38" s="299" t="s">
        <v>22146</v>
      </c>
      <c r="B38" s="295" t="s">
        <v>7531</v>
      </c>
      <c r="C38" s="296">
        <v>40239</v>
      </c>
      <c r="D38" s="586" t="s">
        <v>24260</v>
      </c>
      <c r="E38" s="698" t="s">
        <v>83</v>
      </c>
      <c r="F38" s="699">
        <v>48.1</v>
      </c>
      <c r="G38" s="344">
        <v>21996.61</v>
      </c>
      <c r="H38" s="697">
        <f>G38/GLOBAL!$H$81</f>
        <v>0.10488533431750015</v>
      </c>
      <c r="I38" s="414"/>
      <c r="J38" s="32"/>
      <c r="K38" s="32"/>
      <c r="L38" s="32"/>
      <c r="M38" s="32"/>
      <c r="N38" s="32"/>
      <c r="O38" s="32"/>
      <c r="P38" s="32"/>
      <c r="Q38" s="32"/>
      <c r="R38" s="32"/>
    </row>
    <row r="39" spans="1:18" s="321" customFormat="1" ht="38.25">
      <c r="A39" s="585" t="s">
        <v>13908</v>
      </c>
      <c r="B39" s="458" t="s">
        <v>28</v>
      </c>
      <c r="C39" s="585" t="s">
        <v>9383</v>
      </c>
      <c r="D39" s="587" t="s">
        <v>23453</v>
      </c>
      <c r="E39" s="698" t="s">
        <v>73</v>
      </c>
      <c r="F39" s="699">
        <v>37.799999999999997</v>
      </c>
      <c r="G39" s="344">
        <v>20674.71</v>
      </c>
      <c r="H39" s="697">
        <f>G39/GLOBAL!$H$81</f>
        <v>9.858218472152587E-2</v>
      </c>
      <c r="I39" s="612"/>
      <c r="J39" s="320"/>
      <c r="K39" s="320"/>
      <c r="L39" s="320"/>
      <c r="M39" s="320"/>
      <c r="N39" s="320"/>
      <c r="O39" s="320"/>
      <c r="P39" s="320"/>
      <c r="Q39" s="320"/>
      <c r="R39" s="320"/>
    </row>
    <row r="40" spans="1:18" s="457" customFormat="1" ht="27.75" customHeight="1">
      <c r="A40" s="693" t="s">
        <v>23273</v>
      </c>
      <c r="B40" s="173" t="s">
        <v>23232</v>
      </c>
      <c r="C40" s="174" t="s">
        <v>23231</v>
      </c>
      <c r="D40" s="385" t="s">
        <v>23233</v>
      </c>
      <c r="E40" s="694" t="s">
        <v>75</v>
      </c>
      <c r="F40" s="695">
        <v>1122</v>
      </c>
      <c r="G40" s="696">
        <v>19304.990000000002</v>
      </c>
      <c r="H40" s="697">
        <f>G40/GLOBAL!$H$81</f>
        <v>9.2051017413410388E-2</v>
      </c>
      <c r="I40" s="456"/>
      <c r="J40" s="455"/>
      <c r="K40" s="455"/>
      <c r="L40" s="455"/>
      <c r="M40" s="455"/>
      <c r="N40" s="455"/>
      <c r="O40" s="455"/>
      <c r="P40" s="455"/>
      <c r="Q40" s="455"/>
      <c r="R40" s="455"/>
    </row>
    <row r="41" spans="1:18" s="621" customFormat="1" ht="25.5">
      <c r="A41" s="693" t="s">
        <v>22141</v>
      </c>
      <c r="B41" s="173" t="s">
        <v>30</v>
      </c>
      <c r="C41" s="174" t="s">
        <v>24232</v>
      </c>
      <c r="D41" s="297" t="s">
        <v>24224</v>
      </c>
      <c r="E41" s="694" t="s">
        <v>74</v>
      </c>
      <c r="F41" s="695">
        <v>1</v>
      </c>
      <c r="G41" s="696">
        <v>18723.28</v>
      </c>
      <c r="H41" s="697">
        <f>G41/GLOBAL!$H$81</f>
        <v>8.9277278740686125E-2</v>
      </c>
      <c r="I41" s="620"/>
      <c r="J41" s="619"/>
      <c r="K41" s="619"/>
      <c r="L41" s="619"/>
      <c r="M41" s="619"/>
      <c r="N41" s="619"/>
      <c r="O41" s="619"/>
      <c r="P41" s="619"/>
      <c r="Q41" s="619"/>
      <c r="R41" s="619"/>
    </row>
    <row r="42" spans="1:18" s="457" customFormat="1">
      <c r="A42" s="693" t="s">
        <v>23158</v>
      </c>
      <c r="B42" s="173" t="s">
        <v>7531</v>
      </c>
      <c r="C42" s="635" t="s">
        <v>7531</v>
      </c>
      <c r="D42" s="453" t="s">
        <v>23159</v>
      </c>
      <c r="E42" s="694" t="s">
        <v>73</v>
      </c>
      <c r="F42" s="699">
        <v>935.65</v>
      </c>
      <c r="G42" s="696">
        <v>18516.509999999998</v>
      </c>
      <c r="H42" s="697">
        <f>G42/GLOBAL!$H$81</f>
        <v>8.8291347700547237E-2</v>
      </c>
      <c r="I42" s="456"/>
      <c r="J42" s="455"/>
      <c r="K42" s="455"/>
      <c r="L42" s="455"/>
      <c r="M42" s="455"/>
      <c r="N42" s="455"/>
      <c r="O42" s="455"/>
      <c r="P42" s="455"/>
      <c r="Q42" s="455"/>
      <c r="R42" s="455"/>
    </row>
    <row r="43" spans="1:18" s="457" customFormat="1" ht="38.25">
      <c r="A43" s="299" t="s">
        <v>23306</v>
      </c>
      <c r="B43" s="295" t="s">
        <v>28</v>
      </c>
      <c r="C43" s="296" t="s">
        <v>12658</v>
      </c>
      <c r="D43" s="587" t="s">
        <v>23703</v>
      </c>
      <c r="E43" s="698" t="s">
        <v>73</v>
      </c>
      <c r="F43" s="699">
        <v>952.28</v>
      </c>
      <c r="G43" s="344">
        <v>18283.78</v>
      </c>
      <c r="H43" s="697">
        <f>G43/GLOBAL!$H$81</f>
        <v>8.7181632891960292E-2</v>
      </c>
      <c r="I43" s="456"/>
      <c r="J43" s="455"/>
      <c r="K43" s="455"/>
      <c r="L43" s="455"/>
      <c r="M43" s="455"/>
      <c r="N43" s="455"/>
      <c r="O43" s="455"/>
      <c r="P43" s="455"/>
      <c r="Q43" s="455"/>
      <c r="R43" s="455"/>
    </row>
    <row r="44" spans="1:18" s="457" customFormat="1">
      <c r="A44" s="585" t="s">
        <v>15008</v>
      </c>
      <c r="B44" s="458" t="s">
        <v>28</v>
      </c>
      <c r="C44" s="585" t="s">
        <v>4949</v>
      </c>
      <c r="D44" s="587" t="s">
        <v>4950</v>
      </c>
      <c r="E44" s="698" t="s">
        <v>73</v>
      </c>
      <c r="F44" s="699">
        <v>34.409999999999997</v>
      </c>
      <c r="G44" s="344">
        <v>17976.47</v>
      </c>
      <c r="H44" s="697">
        <f>G44/GLOBAL!$H$81</f>
        <v>8.5716302002831882E-2</v>
      </c>
      <c r="I44" s="456"/>
      <c r="J44" s="455"/>
      <c r="K44" s="455"/>
      <c r="L44" s="455"/>
      <c r="M44" s="455"/>
      <c r="N44" s="455"/>
      <c r="O44" s="455"/>
      <c r="P44" s="455"/>
      <c r="Q44" s="455"/>
      <c r="R44" s="455"/>
    </row>
    <row r="45" spans="1:18" s="321" customFormat="1" ht="25.5">
      <c r="A45" s="693" t="s">
        <v>23248</v>
      </c>
      <c r="B45" s="173" t="s">
        <v>7531</v>
      </c>
      <c r="C45" s="174">
        <v>140904</v>
      </c>
      <c r="D45" s="308" t="s">
        <v>24291</v>
      </c>
      <c r="E45" s="694" t="s">
        <v>75</v>
      </c>
      <c r="F45" s="695">
        <v>200</v>
      </c>
      <c r="G45" s="696">
        <v>15246</v>
      </c>
      <c r="H45" s="697">
        <f>G45/GLOBAL!$H$81</f>
        <v>7.2696738588564652E-2</v>
      </c>
      <c r="I45" s="612"/>
      <c r="J45" s="320"/>
      <c r="K45" s="320"/>
      <c r="L45" s="320"/>
      <c r="M45" s="320"/>
      <c r="N45" s="320"/>
      <c r="O45" s="320"/>
      <c r="P45" s="320"/>
      <c r="Q45" s="320"/>
      <c r="R45" s="320"/>
    </row>
    <row r="46" spans="1:18" s="457" customFormat="1">
      <c r="A46" s="693" t="s">
        <v>16461</v>
      </c>
      <c r="B46" s="173" t="s">
        <v>7531</v>
      </c>
      <c r="C46" s="296">
        <v>10501</v>
      </c>
      <c r="D46" s="308" t="s">
        <v>24255</v>
      </c>
      <c r="E46" s="694" t="s">
        <v>73</v>
      </c>
      <c r="F46" s="699">
        <v>935.65</v>
      </c>
      <c r="G46" s="696">
        <v>14858.12</v>
      </c>
      <c r="H46" s="697">
        <f>G46/GLOBAL!$H$81</f>
        <v>7.084722980175287E-2</v>
      </c>
      <c r="I46" s="456"/>
      <c r="J46" s="455"/>
      <c r="K46" s="455"/>
      <c r="L46" s="455"/>
      <c r="M46" s="455"/>
      <c r="N46" s="455"/>
      <c r="O46" s="455"/>
      <c r="P46" s="455"/>
      <c r="Q46" s="455"/>
      <c r="R46" s="455"/>
    </row>
    <row r="47" spans="1:18" s="439" customFormat="1" ht="25.5">
      <c r="A47" s="693" t="s">
        <v>22878</v>
      </c>
      <c r="B47" s="173" t="s">
        <v>30</v>
      </c>
      <c r="C47" s="174" t="s">
        <v>24237</v>
      </c>
      <c r="D47" s="297" t="s">
        <v>24230</v>
      </c>
      <c r="E47" s="694" t="s">
        <v>74</v>
      </c>
      <c r="F47" s="695">
        <v>140</v>
      </c>
      <c r="G47" s="696">
        <v>14593.6</v>
      </c>
      <c r="H47" s="697">
        <f>G47/GLOBAL!$H$81</f>
        <v>6.9585932327566394E-2</v>
      </c>
      <c r="I47" s="414"/>
      <c r="J47" s="438"/>
      <c r="K47" s="438"/>
      <c r="L47" s="438"/>
      <c r="M47" s="438"/>
      <c r="N47" s="438"/>
      <c r="O47" s="438"/>
      <c r="P47" s="438"/>
      <c r="Q47" s="438"/>
      <c r="R47" s="438"/>
    </row>
    <row r="48" spans="1:18" s="457" customFormat="1" ht="25.5">
      <c r="A48" s="693" t="s">
        <v>22876</v>
      </c>
      <c r="B48" s="173" t="s">
        <v>30</v>
      </c>
      <c r="C48" s="174" t="s">
        <v>24235</v>
      </c>
      <c r="D48" s="297" t="s">
        <v>24228</v>
      </c>
      <c r="E48" s="694" t="s">
        <v>74</v>
      </c>
      <c r="F48" s="695">
        <v>40</v>
      </c>
      <c r="G48" s="696">
        <v>13615.2</v>
      </c>
      <c r="H48" s="697">
        <f>G48/GLOBAL!$H$81</f>
        <v>6.4920676586057033E-2</v>
      </c>
      <c r="I48" s="456"/>
      <c r="J48" s="455"/>
      <c r="K48" s="455"/>
      <c r="L48" s="455"/>
      <c r="M48" s="455"/>
      <c r="N48" s="455"/>
      <c r="O48" s="455"/>
      <c r="P48" s="455"/>
      <c r="Q48" s="455"/>
      <c r="R48" s="455"/>
    </row>
    <row r="49" spans="1:18" s="321" customFormat="1" ht="51">
      <c r="A49" s="299" t="s">
        <v>24240</v>
      </c>
      <c r="B49" s="173" t="s">
        <v>23329</v>
      </c>
      <c r="C49" s="174">
        <v>12737</v>
      </c>
      <c r="D49" s="385" t="s">
        <v>24241</v>
      </c>
      <c r="E49" s="694" t="s">
        <v>73</v>
      </c>
      <c r="F49" s="695">
        <v>20</v>
      </c>
      <c r="G49" s="696">
        <v>13105.82</v>
      </c>
      <c r="H49" s="697">
        <f>G49/GLOBAL!$H$81</f>
        <v>6.2491825431508746E-2</v>
      </c>
      <c r="I49" s="612"/>
      <c r="J49" s="320"/>
      <c r="K49" s="320"/>
      <c r="L49" s="320"/>
      <c r="M49" s="320"/>
      <c r="N49" s="320"/>
      <c r="O49" s="320"/>
      <c r="P49" s="320"/>
      <c r="Q49" s="320"/>
      <c r="R49" s="320"/>
    </row>
    <row r="50" spans="1:18" s="321" customFormat="1" ht="51">
      <c r="A50" s="299" t="s">
        <v>23261</v>
      </c>
      <c r="B50" s="295" t="s">
        <v>7531</v>
      </c>
      <c r="C50" s="296">
        <v>150702</v>
      </c>
      <c r="D50" s="587" t="s">
        <v>24298</v>
      </c>
      <c r="E50" s="698" t="s">
        <v>75</v>
      </c>
      <c r="F50" s="699">
        <v>247</v>
      </c>
      <c r="G50" s="344">
        <v>13103.35</v>
      </c>
      <c r="H50" s="697">
        <f>G50/GLOBAL!$H$81</f>
        <v>6.2480047854156416E-2</v>
      </c>
      <c r="I50" s="612"/>
      <c r="J50" s="320"/>
      <c r="K50" s="320"/>
      <c r="L50" s="320"/>
      <c r="M50" s="320"/>
      <c r="N50" s="320"/>
      <c r="O50" s="320"/>
      <c r="P50" s="320"/>
      <c r="Q50" s="320"/>
      <c r="R50" s="320"/>
    </row>
    <row r="51" spans="1:18" ht="27" customHeight="1">
      <c r="A51" s="693" t="s">
        <v>23161</v>
      </c>
      <c r="B51" s="173" t="s">
        <v>7531</v>
      </c>
      <c r="C51" s="635" t="s">
        <v>7531</v>
      </c>
      <c r="D51" s="308" t="s">
        <v>23165</v>
      </c>
      <c r="E51" s="694" t="s">
        <v>73</v>
      </c>
      <c r="F51" s="699">
        <v>935.65</v>
      </c>
      <c r="G51" s="696">
        <v>12930.68</v>
      </c>
      <c r="H51" s="697">
        <f>G51/GLOBAL!$H$81</f>
        <v>6.1656714136978957E-2</v>
      </c>
      <c r="I51" s="414"/>
      <c r="J51" s="32"/>
      <c r="K51" s="32"/>
      <c r="L51" s="32"/>
      <c r="M51" s="32"/>
      <c r="N51" s="32"/>
      <c r="O51" s="32"/>
      <c r="P51" s="32"/>
      <c r="Q51" s="32"/>
      <c r="R51" s="32"/>
    </row>
    <row r="52" spans="1:18" ht="25.5">
      <c r="A52" s="693" t="s">
        <v>15007</v>
      </c>
      <c r="B52" s="173" t="s">
        <v>28</v>
      </c>
      <c r="C52" s="174" t="s">
        <v>12762</v>
      </c>
      <c r="D52" s="308" t="s">
        <v>3726</v>
      </c>
      <c r="E52" s="694" t="s">
        <v>73</v>
      </c>
      <c r="F52" s="695">
        <v>166</v>
      </c>
      <c r="G52" s="696">
        <v>12516.4</v>
      </c>
      <c r="H52" s="697">
        <f>G52/GLOBAL!$H$81</f>
        <v>5.9681323551745415E-2</v>
      </c>
      <c r="I52" s="414"/>
      <c r="J52" s="32"/>
      <c r="K52" s="32"/>
      <c r="L52" s="32"/>
      <c r="M52" s="32"/>
      <c r="N52" s="32"/>
      <c r="O52" s="32"/>
      <c r="P52" s="32"/>
      <c r="Q52" s="32"/>
      <c r="R52" s="32"/>
    </row>
    <row r="53" spans="1:18" s="321" customFormat="1" ht="38.25">
      <c r="A53" s="585" t="s">
        <v>45</v>
      </c>
      <c r="B53" s="458" t="s">
        <v>28</v>
      </c>
      <c r="C53" s="585" t="s">
        <v>9382</v>
      </c>
      <c r="D53" s="587" t="s">
        <v>23452</v>
      </c>
      <c r="E53" s="698" t="s">
        <v>73</v>
      </c>
      <c r="F53" s="699">
        <v>16.8</v>
      </c>
      <c r="G53" s="344">
        <v>12372.53</v>
      </c>
      <c r="H53" s="697">
        <f>G53/GLOBAL!$H$81</f>
        <v>5.8995315432846245E-2</v>
      </c>
      <c r="I53" s="612"/>
      <c r="J53" s="320"/>
      <c r="K53" s="320"/>
      <c r="L53" s="320"/>
      <c r="M53" s="320"/>
      <c r="N53" s="320"/>
      <c r="O53" s="320"/>
      <c r="P53" s="320"/>
      <c r="Q53" s="320"/>
      <c r="R53" s="320"/>
    </row>
    <row r="54" spans="1:18" ht="27" customHeight="1">
      <c r="A54" s="693" t="s">
        <v>23313</v>
      </c>
      <c r="B54" s="173" t="s">
        <v>14073</v>
      </c>
      <c r="C54" s="174">
        <v>7945</v>
      </c>
      <c r="D54" s="308" t="s">
        <v>22883</v>
      </c>
      <c r="E54" s="694" t="s">
        <v>74</v>
      </c>
      <c r="F54" s="695">
        <v>2</v>
      </c>
      <c r="G54" s="696">
        <v>12330.02</v>
      </c>
      <c r="H54" s="697">
        <f>G54/GLOBAL!$H$81</f>
        <v>5.8792617127887574E-2</v>
      </c>
      <c r="I54" s="414"/>
      <c r="J54" s="32"/>
      <c r="K54" s="32"/>
      <c r="L54" s="32"/>
      <c r="M54" s="32"/>
      <c r="N54" s="32"/>
      <c r="O54" s="32"/>
      <c r="P54" s="32"/>
      <c r="Q54" s="32"/>
      <c r="R54" s="32"/>
    </row>
    <row r="55" spans="1:18" s="321" customFormat="1" ht="25.5">
      <c r="A55" s="693" t="s">
        <v>23263</v>
      </c>
      <c r="B55" s="295" t="s">
        <v>28</v>
      </c>
      <c r="C55" s="296" t="s">
        <v>10115</v>
      </c>
      <c r="D55" s="587" t="s">
        <v>23528</v>
      </c>
      <c r="E55" s="698" t="s">
        <v>75</v>
      </c>
      <c r="F55" s="699">
        <v>257</v>
      </c>
      <c r="G55" s="344">
        <v>12166.38</v>
      </c>
      <c r="H55" s="697">
        <f>G55/GLOBAL!$H$81</f>
        <v>5.8012340707670286E-2</v>
      </c>
      <c r="I55" s="612"/>
      <c r="J55" s="320"/>
      <c r="K55" s="320"/>
      <c r="L55" s="320"/>
      <c r="M55" s="320"/>
      <c r="N55" s="320"/>
      <c r="O55" s="320"/>
      <c r="P55" s="320"/>
      <c r="Q55" s="320"/>
      <c r="R55" s="320"/>
    </row>
    <row r="56" spans="1:18" ht="25.5">
      <c r="A56" s="693" t="s">
        <v>13912</v>
      </c>
      <c r="B56" s="173" t="s">
        <v>7531</v>
      </c>
      <c r="C56" s="174">
        <v>30201</v>
      </c>
      <c r="D56" s="308" t="s">
        <v>24257</v>
      </c>
      <c r="E56" s="694" t="s">
        <v>83</v>
      </c>
      <c r="F56" s="695">
        <v>247.5</v>
      </c>
      <c r="G56" s="696">
        <v>11919.6</v>
      </c>
      <c r="H56" s="697">
        <f>G56/GLOBAL!$H$81</f>
        <v>5.683563198742328E-2</v>
      </c>
      <c r="I56" s="414"/>
      <c r="J56" s="32"/>
      <c r="K56" s="32"/>
      <c r="L56" s="32"/>
      <c r="M56" s="32"/>
      <c r="N56" s="32"/>
      <c r="O56" s="32"/>
      <c r="P56" s="32"/>
      <c r="Q56" s="32"/>
      <c r="R56" s="32"/>
    </row>
    <row r="57" spans="1:18" ht="25.5">
      <c r="A57" s="299" t="s">
        <v>23310</v>
      </c>
      <c r="B57" s="173" t="s">
        <v>7531</v>
      </c>
      <c r="C57" s="174">
        <v>200326</v>
      </c>
      <c r="D57" s="385" t="s">
        <v>24327</v>
      </c>
      <c r="E57" s="694" t="s">
        <v>73</v>
      </c>
      <c r="F57" s="695">
        <v>594</v>
      </c>
      <c r="G57" s="696">
        <v>11541.42</v>
      </c>
      <c r="H57" s="697">
        <f>G57/GLOBAL!$H$81</f>
        <v>5.5032375225031606E-2</v>
      </c>
      <c r="I57" s="414"/>
      <c r="J57" s="32"/>
      <c r="K57" s="32"/>
      <c r="L57" s="32"/>
      <c r="M57" s="32"/>
      <c r="N57" s="32"/>
      <c r="O57" s="32"/>
      <c r="P57" s="32"/>
      <c r="Q57" s="32"/>
      <c r="R57" s="32"/>
    </row>
    <row r="58" spans="1:18" s="457" customFormat="1" ht="25.5">
      <c r="A58" s="585" t="s">
        <v>22880</v>
      </c>
      <c r="B58" s="458" t="s">
        <v>7531</v>
      </c>
      <c r="C58" s="585">
        <v>100203</v>
      </c>
      <c r="D58" s="587" t="s">
        <v>24280</v>
      </c>
      <c r="E58" s="585" t="s">
        <v>73</v>
      </c>
      <c r="F58" s="296">
        <v>248.09</v>
      </c>
      <c r="G58" s="344">
        <v>11377.41</v>
      </c>
      <c r="H58" s="697">
        <f>G58/GLOBAL!$H$81</f>
        <v>5.4250334552336438E-2</v>
      </c>
      <c r="I58" s="456"/>
      <c r="J58" s="455"/>
      <c r="K58" s="455"/>
      <c r="L58" s="455"/>
      <c r="M58" s="455"/>
      <c r="N58" s="455"/>
      <c r="O58" s="455"/>
      <c r="P58" s="455"/>
      <c r="Q58" s="455"/>
      <c r="R58" s="455"/>
    </row>
    <row r="59" spans="1:18" s="439" customFormat="1" ht="51">
      <c r="A59" s="299" t="s">
        <v>22875</v>
      </c>
      <c r="B59" s="295" t="s">
        <v>7531</v>
      </c>
      <c r="C59" s="296">
        <v>120220</v>
      </c>
      <c r="D59" s="586" t="s">
        <v>24273</v>
      </c>
      <c r="E59" s="698" t="s">
        <v>73</v>
      </c>
      <c r="F59" s="699">
        <v>164.28</v>
      </c>
      <c r="G59" s="344">
        <v>11001.83</v>
      </c>
      <c r="H59" s="697">
        <f>G59/GLOBAL!$H$81</f>
        <v>5.245947523978934E-2</v>
      </c>
      <c r="I59" s="414"/>
      <c r="J59" s="438"/>
      <c r="K59" s="438"/>
      <c r="L59" s="438"/>
      <c r="M59" s="438"/>
      <c r="N59" s="438"/>
      <c r="O59" s="438"/>
      <c r="P59" s="438"/>
      <c r="Q59" s="438"/>
      <c r="R59" s="438"/>
    </row>
    <row r="60" spans="1:18" s="457" customFormat="1">
      <c r="A60" s="704" t="s">
        <v>23162</v>
      </c>
      <c r="B60" s="173" t="s">
        <v>7531</v>
      </c>
      <c r="C60" s="635" t="s">
        <v>7531</v>
      </c>
      <c r="D60" s="308" t="s">
        <v>23166</v>
      </c>
      <c r="E60" s="694" t="s">
        <v>73</v>
      </c>
      <c r="F60" s="699">
        <v>935.65</v>
      </c>
      <c r="G60" s="696">
        <v>10788.04</v>
      </c>
      <c r="H60" s="697">
        <f>G60/GLOBAL!$H$81</f>
        <v>5.1440071085070121E-2</v>
      </c>
      <c r="I60" s="456"/>
      <c r="J60" s="455"/>
      <c r="K60" s="455"/>
      <c r="L60" s="456"/>
      <c r="M60" s="455"/>
      <c r="N60" s="455"/>
      <c r="O60" s="455"/>
      <c r="P60" s="455"/>
      <c r="Q60" s="455"/>
      <c r="R60" s="455"/>
    </row>
    <row r="61" spans="1:18" s="321" customFormat="1" ht="38.25">
      <c r="A61" s="705" t="s">
        <v>22118</v>
      </c>
      <c r="B61" s="295" t="s">
        <v>28</v>
      </c>
      <c r="C61" s="296" t="s">
        <v>13397</v>
      </c>
      <c r="D61" s="297" t="s">
        <v>23755</v>
      </c>
      <c r="E61" s="698" t="s">
        <v>2247</v>
      </c>
      <c r="F61" s="699">
        <v>5432.7</v>
      </c>
      <c r="G61" s="344">
        <v>10756.75</v>
      </c>
      <c r="H61" s="697">
        <f>G61/GLOBAL!$H$81</f>
        <v>5.1290872544440695E-2</v>
      </c>
      <c r="I61" s="414"/>
      <c r="J61" s="320"/>
      <c r="K61" s="320"/>
      <c r="L61" s="320"/>
      <c r="M61" s="320"/>
      <c r="N61" s="320"/>
      <c r="O61" s="320"/>
      <c r="P61" s="320"/>
      <c r="Q61" s="320"/>
      <c r="R61" s="320"/>
    </row>
    <row r="62" spans="1:18" s="321" customFormat="1">
      <c r="A62" s="693" t="s">
        <v>23311</v>
      </c>
      <c r="B62" s="173" t="s">
        <v>7531</v>
      </c>
      <c r="C62" s="174">
        <v>200401</v>
      </c>
      <c r="D62" s="308" t="s">
        <v>24328</v>
      </c>
      <c r="E62" s="694" t="s">
        <v>73</v>
      </c>
      <c r="F62" s="695">
        <v>1092</v>
      </c>
      <c r="G62" s="696">
        <v>10526.88</v>
      </c>
      <c r="H62" s="697">
        <f>G62/GLOBAL!$H$81</f>
        <v>5.0194794930682768E-2</v>
      </c>
      <c r="I62" s="612"/>
      <c r="J62" s="320"/>
      <c r="K62" s="320"/>
      <c r="L62" s="320"/>
      <c r="M62" s="320"/>
      <c r="N62" s="320"/>
      <c r="O62" s="320"/>
      <c r="P62" s="320"/>
      <c r="Q62" s="320"/>
      <c r="R62" s="320"/>
    </row>
    <row r="63" spans="1:18" s="457" customFormat="1" ht="29.25" customHeight="1">
      <c r="A63" s="704" t="s">
        <v>23332</v>
      </c>
      <c r="B63" s="173" t="s">
        <v>7531</v>
      </c>
      <c r="C63" s="174">
        <v>10224</v>
      </c>
      <c r="D63" s="385" t="s">
        <v>24250</v>
      </c>
      <c r="E63" s="694" t="s">
        <v>73</v>
      </c>
      <c r="F63" s="695">
        <v>712.8</v>
      </c>
      <c r="G63" s="696">
        <v>9808.1299999999992</v>
      </c>
      <c r="H63" s="697">
        <f>G63/GLOBAL!$H$81</f>
        <v>4.6767615286151032E-2</v>
      </c>
      <c r="I63" s="456"/>
      <c r="J63" s="609"/>
      <c r="K63" s="455"/>
      <c r="L63" s="455"/>
      <c r="M63" s="455"/>
      <c r="N63" s="455"/>
      <c r="O63" s="455"/>
      <c r="P63" s="455"/>
      <c r="Q63" s="455"/>
      <c r="R63" s="455"/>
    </row>
    <row r="64" spans="1:18" s="457" customFormat="1" ht="27.75" customHeight="1">
      <c r="A64" s="704" t="s">
        <v>23282</v>
      </c>
      <c r="B64" s="634" t="s">
        <v>28</v>
      </c>
      <c r="C64" s="174" t="s">
        <v>11908</v>
      </c>
      <c r="D64" s="308" t="s">
        <v>6440</v>
      </c>
      <c r="E64" s="694" t="s">
        <v>113</v>
      </c>
      <c r="F64" s="695">
        <v>20</v>
      </c>
      <c r="G64" s="696">
        <v>8995.6</v>
      </c>
      <c r="H64" s="697">
        <f>G64/GLOBAL!$H$81</f>
        <v>4.2893269162225647E-2</v>
      </c>
      <c r="I64" s="456"/>
      <c r="J64" s="609"/>
      <c r="K64" s="455"/>
      <c r="L64" s="455"/>
      <c r="M64" s="455"/>
      <c r="N64" s="455"/>
      <c r="O64" s="455"/>
      <c r="P64" s="455"/>
      <c r="Q64" s="455"/>
      <c r="R64" s="455"/>
    </row>
    <row r="65" spans="1:18" s="457" customFormat="1" ht="20.25" customHeight="1">
      <c r="A65" s="693" t="s">
        <v>22125</v>
      </c>
      <c r="B65" s="173" t="s">
        <v>7531</v>
      </c>
      <c r="C65" s="174">
        <v>20713</v>
      </c>
      <c r="D65" s="385" t="s">
        <v>24247</v>
      </c>
      <c r="E65" s="694" t="s">
        <v>75</v>
      </c>
      <c r="F65" s="695">
        <v>20</v>
      </c>
      <c r="G65" s="696">
        <v>8951.4</v>
      </c>
      <c r="H65" s="697">
        <f>G65/GLOBAL!$H$81</f>
        <v>4.2682512514868008E-2</v>
      </c>
      <c r="I65" s="456"/>
      <c r="J65" s="609"/>
      <c r="K65" s="455"/>
      <c r="L65" s="455"/>
      <c r="M65" s="455"/>
      <c r="N65" s="455"/>
      <c r="O65" s="455"/>
      <c r="P65" s="455"/>
      <c r="Q65" s="455"/>
      <c r="R65" s="455"/>
    </row>
    <row r="66" spans="1:18" s="457" customFormat="1" ht="25.5">
      <c r="A66" s="705" t="s">
        <v>22874</v>
      </c>
      <c r="B66" s="295" t="s">
        <v>7531</v>
      </c>
      <c r="C66" s="296">
        <v>120101</v>
      </c>
      <c r="D66" s="587" t="s">
        <v>24270</v>
      </c>
      <c r="E66" s="698" t="s">
        <v>73</v>
      </c>
      <c r="F66" s="699">
        <v>1623.86</v>
      </c>
      <c r="G66" s="344">
        <v>8914.99</v>
      </c>
      <c r="H66" s="697">
        <f>G66/GLOBAL!$H$81</f>
        <v>4.2508900534544668E-2</v>
      </c>
      <c r="I66" s="456"/>
      <c r="J66" s="455"/>
      <c r="K66" s="455"/>
      <c r="L66" s="455"/>
      <c r="M66" s="455"/>
      <c r="N66" s="455"/>
      <c r="O66" s="455"/>
      <c r="P66" s="455"/>
      <c r="Q66" s="455"/>
      <c r="R66" s="455"/>
    </row>
    <row r="67" spans="1:18" s="457" customFormat="1" ht="51" customHeight="1">
      <c r="A67" s="299" t="s">
        <v>23318</v>
      </c>
      <c r="B67" s="679" t="s">
        <v>7531</v>
      </c>
      <c r="C67" s="683">
        <v>210301</v>
      </c>
      <c r="D67" s="586" t="s">
        <v>24330</v>
      </c>
      <c r="E67" s="706" t="s">
        <v>75</v>
      </c>
      <c r="F67" s="707">
        <v>33.6</v>
      </c>
      <c r="G67" s="344">
        <v>8724.91</v>
      </c>
      <c r="H67" s="697">
        <f>G67/GLOBAL!$H$81</f>
        <v>4.1602551585908018E-2</v>
      </c>
      <c r="I67" s="456"/>
      <c r="J67" s="456"/>
      <c r="K67" s="455"/>
      <c r="L67" s="455"/>
      <c r="M67" s="455"/>
      <c r="N67" s="455"/>
      <c r="O67" s="455"/>
      <c r="P67" s="455"/>
      <c r="Q67" s="455"/>
      <c r="R67" s="455"/>
    </row>
    <row r="68" spans="1:18" s="457" customFormat="1" ht="25.5">
      <c r="A68" s="708" t="s">
        <v>23296</v>
      </c>
      <c r="B68" s="657" t="s">
        <v>28</v>
      </c>
      <c r="C68" s="658" t="s">
        <v>9405</v>
      </c>
      <c r="D68" s="660" t="s">
        <v>4996</v>
      </c>
      <c r="E68" s="709" t="s">
        <v>73</v>
      </c>
      <c r="F68" s="707">
        <v>14.34</v>
      </c>
      <c r="G68" s="344">
        <v>8591.81</v>
      </c>
      <c r="H68" s="697">
        <f>G68/GLOBAL!$H$81</f>
        <v>4.0967897518864989E-2</v>
      </c>
      <c r="I68" s="456"/>
      <c r="J68" s="455"/>
      <c r="K68" s="455"/>
      <c r="L68" s="455"/>
      <c r="M68" s="455"/>
      <c r="N68" s="455"/>
      <c r="O68" s="455"/>
      <c r="P68" s="455"/>
      <c r="Q68" s="455"/>
      <c r="R68" s="455"/>
    </row>
    <row r="69" spans="1:18" s="457" customFormat="1" ht="25.5">
      <c r="A69" s="710" t="s">
        <v>23305</v>
      </c>
      <c r="B69" s="657" t="s">
        <v>28</v>
      </c>
      <c r="C69" s="658" t="s">
        <v>12675</v>
      </c>
      <c r="D69" s="660" t="s">
        <v>23704</v>
      </c>
      <c r="E69" s="709" t="s">
        <v>73</v>
      </c>
      <c r="F69" s="707">
        <v>533.19000000000005</v>
      </c>
      <c r="G69" s="344">
        <v>8147.14</v>
      </c>
      <c r="H69" s="697">
        <f>G69/GLOBAL!$H$81</f>
        <v>3.8847599817948227E-2</v>
      </c>
      <c r="I69" s="456"/>
      <c r="J69" s="455"/>
      <c r="K69" s="455"/>
      <c r="L69" s="455"/>
      <c r="M69" s="455"/>
      <c r="N69" s="455"/>
      <c r="O69" s="455"/>
      <c r="P69" s="455"/>
      <c r="Q69" s="455"/>
      <c r="R69" s="455"/>
    </row>
    <row r="70" spans="1:18" s="457" customFormat="1" ht="25.5">
      <c r="A70" s="708" t="s">
        <v>23285</v>
      </c>
      <c r="B70" s="678" t="s">
        <v>7531</v>
      </c>
      <c r="C70" s="680">
        <v>170353</v>
      </c>
      <c r="D70" s="686" t="s">
        <v>24314</v>
      </c>
      <c r="E70" s="711" t="s">
        <v>74</v>
      </c>
      <c r="F70" s="712">
        <v>18</v>
      </c>
      <c r="G70" s="696">
        <v>7798.86</v>
      </c>
      <c r="H70" s="697">
        <f>G70/GLOBAL!$H$81</f>
        <v>3.7186913728769075E-2</v>
      </c>
      <c r="I70" s="456"/>
      <c r="J70" s="455"/>
      <c r="K70" s="455"/>
      <c r="L70" s="455"/>
      <c r="M70" s="455"/>
      <c r="N70" s="455"/>
      <c r="O70" s="455"/>
      <c r="P70" s="455"/>
      <c r="Q70" s="455"/>
      <c r="R70" s="455"/>
    </row>
    <row r="71" spans="1:18" s="457" customFormat="1" ht="33" customHeight="1">
      <c r="A71" s="675" t="s">
        <v>23211</v>
      </c>
      <c r="B71" s="657" t="s">
        <v>28</v>
      </c>
      <c r="C71" s="658" t="s">
        <v>9410</v>
      </c>
      <c r="D71" s="660" t="s">
        <v>5002</v>
      </c>
      <c r="E71" s="709" t="s">
        <v>73</v>
      </c>
      <c r="F71" s="707">
        <v>14.04</v>
      </c>
      <c r="G71" s="344">
        <v>7770.72</v>
      </c>
      <c r="H71" s="697">
        <f>G71/GLOBAL!$H$81</f>
        <v>3.7052735175451344E-2</v>
      </c>
      <c r="I71" s="456"/>
      <c r="J71" s="455"/>
      <c r="K71" s="455"/>
      <c r="L71" s="455"/>
      <c r="M71" s="455"/>
      <c r="N71" s="455"/>
      <c r="O71" s="455"/>
      <c r="P71" s="455"/>
      <c r="Q71" s="455"/>
      <c r="R71" s="455"/>
    </row>
    <row r="72" spans="1:18" s="439" customFormat="1" ht="114.75">
      <c r="A72" s="708" t="s">
        <v>22140</v>
      </c>
      <c r="B72" s="678" t="s">
        <v>22870</v>
      </c>
      <c r="C72" s="680" t="s">
        <v>22871</v>
      </c>
      <c r="D72" s="689" t="s">
        <v>22872</v>
      </c>
      <c r="E72" s="711" t="s">
        <v>75</v>
      </c>
      <c r="F72" s="712">
        <v>100</v>
      </c>
      <c r="G72" s="696">
        <v>7658.4</v>
      </c>
      <c r="H72" s="697">
        <f>G72/GLOBAL!$H$81</f>
        <v>3.6517165342166043E-2</v>
      </c>
      <c r="I72" s="414"/>
      <c r="J72" s="438"/>
      <c r="K72" s="438"/>
      <c r="L72" s="438"/>
      <c r="M72" s="438"/>
      <c r="N72" s="438"/>
      <c r="O72" s="438"/>
      <c r="P72" s="438"/>
      <c r="Q72" s="438"/>
      <c r="R72" s="438"/>
    </row>
    <row r="73" spans="1:18">
      <c r="A73" s="693" t="s">
        <v>22881</v>
      </c>
      <c r="B73" s="173" t="s">
        <v>7531</v>
      </c>
      <c r="C73" s="680">
        <v>110201</v>
      </c>
      <c r="D73" s="308" t="s">
        <v>24282</v>
      </c>
      <c r="E73" s="694" t="s">
        <v>73</v>
      </c>
      <c r="F73" s="658">
        <v>223.86</v>
      </c>
      <c r="G73" s="344">
        <v>7523.93</v>
      </c>
      <c r="H73" s="697">
        <f>G73/GLOBAL!$H$81</f>
        <v>3.5875978772704924E-2</v>
      </c>
      <c r="I73" s="414"/>
      <c r="J73" s="32"/>
      <c r="K73" s="32"/>
      <c r="L73" s="32"/>
      <c r="M73" s="32"/>
      <c r="N73" s="32"/>
      <c r="O73" s="32"/>
      <c r="P73" s="32"/>
      <c r="Q73" s="32"/>
      <c r="R73" s="32"/>
    </row>
    <row r="74" spans="1:18" s="321" customFormat="1" ht="51">
      <c r="A74" s="713" t="s">
        <v>23278</v>
      </c>
      <c r="B74" s="173" t="s">
        <v>7531</v>
      </c>
      <c r="C74" s="634">
        <v>160333</v>
      </c>
      <c r="D74" s="685" t="s">
        <v>24310</v>
      </c>
      <c r="E74" s="714" t="s">
        <v>75</v>
      </c>
      <c r="F74" s="715">
        <v>150</v>
      </c>
      <c r="G74" s="716">
        <v>7386</v>
      </c>
      <c r="H74" s="697">
        <f>G74/GLOBAL!$H$81</f>
        <v>3.5218294058450644E-2</v>
      </c>
      <c r="I74" s="414"/>
      <c r="J74" s="320"/>
      <c r="K74" s="320"/>
      <c r="L74" s="320"/>
      <c r="M74" s="320"/>
      <c r="N74" s="320"/>
      <c r="O74" s="320"/>
      <c r="P74" s="320"/>
      <c r="Q74" s="320"/>
      <c r="R74" s="320"/>
    </row>
    <row r="75" spans="1:18" s="321" customFormat="1" ht="51">
      <c r="A75" s="708" t="s">
        <v>22139</v>
      </c>
      <c r="B75" s="651" t="s">
        <v>7531</v>
      </c>
      <c r="C75" s="652">
        <v>20714</v>
      </c>
      <c r="D75" s="385" t="s">
        <v>24249</v>
      </c>
      <c r="E75" s="717" t="s">
        <v>75</v>
      </c>
      <c r="F75" s="718">
        <v>25</v>
      </c>
      <c r="G75" s="719">
        <v>7282.5</v>
      </c>
      <c r="H75" s="697">
        <f>G75/GLOBAL!$H$81</f>
        <v>3.4724780189638073E-2</v>
      </c>
      <c r="I75" s="612"/>
      <c r="J75" s="320"/>
      <c r="K75" s="320"/>
      <c r="L75" s="320"/>
      <c r="M75" s="320"/>
      <c r="N75" s="320"/>
      <c r="O75" s="320"/>
      <c r="P75" s="320"/>
      <c r="Q75" s="320"/>
      <c r="R75" s="320"/>
    </row>
    <row r="76" spans="1:18" s="457" customFormat="1" ht="63.75">
      <c r="A76" s="708" t="s">
        <v>32</v>
      </c>
      <c r="B76" s="428" t="s">
        <v>7531</v>
      </c>
      <c r="C76" s="429">
        <v>20355</v>
      </c>
      <c r="D76" s="686" t="s">
        <v>24245</v>
      </c>
      <c r="E76" s="720" t="s">
        <v>1121</v>
      </c>
      <c r="F76" s="721">
        <v>9</v>
      </c>
      <c r="G76" s="716">
        <v>7237.17</v>
      </c>
      <c r="H76" s="697">
        <f>G76/GLOBAL!$H$81</f>
        <v>3.4508635419847992E-2</v>
      </c>
      <c r="I76" s="456"/>
      <c r="J76" s="455"/>
      <c r="K76" s="455"/>
      <c r="L76" s="455"/>
      <c r="M76" s="455"/>
      <c r="N76" s="455"/>
      <c r="O76" s="455"/>
      <c r="P76" s="455"/>
      <c r="Q76" s="455"/>
      <c r="R76" s="455"/>
    </row>
    <row r="77" spans="1:18" s="457" customFormat="1" ht="27" customHeight="1">
      <c r="A77" s="675" t="s">
        <v>23215</v>
      </c>
      <c r="B77" s="610" t="s">
        <v>7531</v>
      </c>
      <c r="C77" s="454">
        <v>100202</v>
      </c>
      <c r="D77" s="611" t="s">
        <v>24281</v>
      </c>
      <c r="E77" s="454" t="s">
        <v>73</v>
      </c>
      <c r="F77" s="691">
        <v>150</v>
      </c>
      <c r="G77" s="703">
        <v>6945</v>
      </c>
      <c r="H77" s="697">
        <f>G77/GLOBAL!$H$81</f>
        <v>3.3115495834814476E-2</v>
      </c>
      <c r="I77" s="456"/>
      <c r="J77" s="455"/>
      <c r="K77" s="455"/>
      <c r="L77" s="455"/>
      <c r="M77" s="455"/>
      <c r="N77" s="455"/>
      <c r="O77" s="455"/>
      <c r="P77" s="455"/>
      <c r="Q77" s="455"/>
      <c r="R77" s="455"/>
    </row>
    <row r="78" spans="1:18" s="439" customFormat="1" ht="25.5">
      <c r="A78" s="710" t="s">
        <v>23333</v>
      </c>
      <c r="B78" s="454" t="s">
        <v>28</v>
      </c>
      <c r="C78" s="610" t="s">
        <v>4755</v>
      </c>
      <c r="D78" s="623" t="s">
        <v>2866</v>
      </c>
      <c r="E78" s="722" t="s">
        <v>75</v>
      </c>
      <c r="F78" s="723">
        <v>194</v>
      </c>
      <c r="G78" s="703">
        <v>6832.68</v>
      </c>
      <c r="H78" s="697">
        <f>G78/GLOBAL!$H$81</f>
        <v>3.2579926001529189E-2</v>
      </c>
      <c r="I78" s="414"/>
      <c r="J78" s="438"/>
      <c r="K78" s="438"/>
      <c r="L78" s="438"/>
      <c r="M78" s="438"/>
      <c r="N78" s="438"/>
      <c r="O78" s="438"/>
      <c r="P78" s="438"/>
      <c r="Q78" s="438"/>
      <c r="R78" s="438"/>
    </row>
    <row r="79" spans="1:18" ht="25.5">
      <c r="A79" s="708" t="s">
        <v>23249</v>
      </c>
      <c r="B79" s="428" t="s">
        <v>7531</v>
      </c>
      <c r="C79" s="429">
        <v>140906</v>
      </c>
      <c r="D79" s="686" t="s">
        <v>24292</v>
      </c>
      <c r="E79" s="720" t="s">
        <v>75</v>
      </c>
      <c r="F79" s="721">
        <v>150</v>
      </c>
      <c r="G79" s="716">
        <v>6402</v>
      </c>
      <c r="H79" s="697">
        <f>G79/GLOBAL!$H$81</f>
        <v>3.0526336117276068E-2</v>
      </c>
      <c r="I79" s="414"/>
      <c r="J79" s="32"/>
      <c r="K79" s="32"/>
      <c r="L79" s="32"/>
      <c r="M79" s="32"/>
      <c r="N79" s="32"/>
      <c r="O79" s="32"/>
      <c r="P79" s="32"/>
      <c r="Q79" s="32"/>
      <c r="R79" s="32"/>
    </row>
    <row r="80" spans="1:18" s="321" customFormat="1" ht="63.75">
      <c r="A80" s="708" t="s">
        <v>23240</v>
      </c>
      <c r="B80" s="428" t="s">
        <v>28</v>
      </c>
      <c r="C80" s="429" t="s">
        <v>12857</v>
      </c>
      <c r="D80" s="430" t="s">
        <v>7030</v>
      </c>
      <c r="E80" s="720" t="s">
        <v>73</v>
      </c>
      <c r="F80" s="721">
        <v>166</v>
      </c>
      <c r="G80" s="716">
        <v>5861.46</v>
      </c>
      <c r="H80" s="697">
        <f>G80/GLOBAL!$H$81</f>
        <v>2.7948906294590594E-2</v>
      </c>
      <c r="I80" s="414"/>
      <c r="J80" s="320"/>
      <c r="K80" s="320"/>
      <c r="L80" s="320"/>
      <c r="M80" s="320"/>
      <c r="N80" s="320"/>
      <c r="O80" s="320"/>
      <c r="P80" s="320"/>
      <c r="Q80" s="320"/>
      <c r="R80" s="320"/>
    </row>
    <row r="81" spans="1:18" s="321" customFormat="1" ht="38.25">
      <c r="A81" s="708" t="s">
        <v>23299</v>
      </c>
      <c r="B81" s="454" t="s">
        <v>14073</v>
      </c>
      <c r="C81" s="429">
        <v>7588</v>
      </c>
      <c r="D81" s="430" t="s">
        <v>23241</v>
      </c>
      <c r="E81" s="722" t="s">
        <v>74</v>
      </c>
      <c r="F81" s="723">
        <v>30</v>
      </c>
      <c r="G81" s="716">
        <v>5821.53</v>
      </c>
      <c r="H81" s="697">
        <f>G81/GLOBAL!$H$81</f>
        <v>2.7758510074477685E-2</v>
      </c>
      <c r="I81" s="612"/>
      <c r="J81" s="320"/>
      <c r="K81" s="320"/>
      <c r="L81" s="320"/>
      <c r="M81" s="320"/>
      <c r="N81" s="320"/>
      <c r="O81" s="320"/>
      <c r="P81" s="320"/>
      <c r="Q81" s="320"/>
      <c r="R81" s="320"/>
    </row>
    <row r="82" spans="1:18" s="457" customFormat="1" ht="38.25">
      <c r="A82" s="708" t="s">
        <v>23290</v>
      </c>
      <c r="B82" s="454" t="s">
        <v>7531</v>
      </c>
      <c r="C82" s="610">
        <v>170528</v>
      </c>
      <c r="D82" s="660" t="s">
        <v>24319</v>
      </c>
      <c r="E82" s="722" t="s">
        <v>74</v>
      </c>
      <c r="F82" s="723">
        <v>2</v>
      </c>
      <c r="G82" s="703">
        <v>5805.94</v>
      </c>
      <c r="H82" s="697">
        <f>G82/GLOBAL!$H$81</f>
        <v>2.7684173057909683E-2</v>
      </c>
      <c r="I82" s="456"/>
      <c r="J82" s="455"/>
      <c r="K82" s="455"/>
      <c r="L82" s="455"/>
      <c r="M82" s="455"/>
      <c r="N82" s="455"/>
      <c r="O82" s="455"/>
      <c r="P82" s="455"/>
      <c r="Q82" s="455"/>
      <c r="R82" s="455"/>
    </row>
    <row r="83" spans="1:18" s="457" customFormat="1" ht="25.5">
      <c r="A83" s="708" t="s">
        <v>23274</v>
      </c>
      <c r="B83" s="428" t="s">
        <v>7531</v>
      </c>
      <c r="C83" s="429">
        <v>160303</v>
      </c>
      <c r="D83" s="430" t="s">
        <v>24307</v>
      </c>
      <c r="E83" s="720" t="s">
        <v>74</v>
      </c>
      <c r="F83" s="721">
        <v>20</v>
      </c>
      <c r="G83" s="716">
        <v>5791</v>
      </c>
      <c r="H83" s="697">
        <f>G83/GLOBAL!$H$81</f>
        <v>2.7612935403802826E-2</v>
      </c>
      <c r="I83" s="456"/>
      <c r="J83" s="455"/>
      <c r="K83" s="455"/>
      <c r="L83" s="455"/>
      <c r="M83" s="455"/>
      <c r="N83" s="455"/>
      <c r="O83" s="455"/>
      <c r="P83" s="455"/>
      <c r="Q83" s="455"/>
      <c r="R83" s="455"/>
    </row>
    <row r="84" spans="1:18" s="321" customFormat="1" ht="63.75">
      <c r="A84" s="708" t="s">
        <v>31</v>
      </c>
      <c r="B84" s="428" t="s">
        <v>7531</v>
      </c>
      <c r="C84" s="429">
        <v>20353</v>
      </c>
      <c r="D84" s="430" t="s">
        <v>24244</v>
      </c>
      <c r="E84" s="720" t="s">
        <v>1121</v>
      </c>
      <c r="F84" s="721">
        <v>9</v>
      </c>
      <c r="G84" s="716">
        <v>5743.8</v>
      </c>
      <c r="H84" s="697">
        <f>G84/GLOBAL!$H$81</f>
        <v>2.7387874006624537E-2</v>
      </c>
      <c r="I84" s="612"/>
      <c r="J84" s="320"/>
      <c r="K84" s="320"/>
      <c r="L84" s="320"/>
      <c r="M84" s="320"/>
      <c r="N84" s="320"/>
      <c r="O84" s="320"/>
      <c r="P84" s="320"/>
      <c r="Q84" s="320"/>
      <c r="R84" s="320"/>
    </row>
    <row r="85" spans="1:18" ht="76.5">
      <c r="A85" s="708" t="s">
        <v>29</v>
      </c>
      <c r="B85" s="428" t="s">
        <v>7531</v>
      </c>
      <c r="C85" s="429">
        <v>20343</v>
      </c>
      <c r="D85" s="430" t="s">
        <v>24243</v>
      </c>
      <c r="E85" s="720" t="s">
        <v>14076</v>
      </c>
      <c r="F85" s="721">
        <v>9</v>
      </c>
      <c r="G85" s="716">
        <v>5483.25</v>
      </c>
      <c r="H85" s="697">
        <f>G85/GLOBAL!$H$81</f>
        <v>2.6145506484700716E-2</v>
      </c>
      <c r="I85" s="414"/>
      <c r="J85" s="32"/>
      <c r="K85" s="32"/>
      <c r="L85" s="32"/>
      <c r="M85" s="32"/>
      <c r="N85" s="32"/>
      <c r="O85" s="32"/>
      <c r="P85" s="32"/>
      <c r="Q85" s="32"/>
      <c r="R85" s="32"/>
    </row>
    <row r="86" spans="1:18" s="439" customFormat="1" ht="38.25">
      <c r="A86" s="299" t="s">
        <v>22143</v>
      </c>
      <c r="B86" s="295" t="s">
        <v>7531</v>
      </c>
      <c r="C86" s="296">
        <v>40231</v>
      </c>
      <c r="D86" s="586" t="s">
        <v>24259</v>
      </c>
      <c r="E86" s="698" t="s">
        <v>83</v>
      </c>
      <c r="F86" s="699">
        <v>10.37</v>
      </c>
      <c r="G86" s="344">
        <v>5148.91</v>
      </c>
      <c r="H86" s="697">
        <f>G86/GLOBAL!$H$81</f>
        <v>2.4551289799688208E-2</v>
      </c>
      <c r="I86" s="414"/>
      <c r="J86" s="438"/>
      <c r="K86" s="438"/>
      <c r="L86" s="438"/>
      <c r="M86" s="438"/>
      <c r="N86" s="438"/>
      <c r="O86" s="438"/>
      <c r="P86" s="438"/>
      <c r="Q86" s="438"/>
      <c r="R86" s="438"/>
    </row>
    <row r="87" spans="1:18" ht="63.75">
      <c r="A87" s="693" t="s">
        <v>23246</v>
      </c>
      <c r="B87" s="173" t="s">
        <v>7531</v>
      </c>
      <c r="C87" s="174">
        <v>140714</v>
      </c>
      <c r="D87" s="308" t="s">
        <v>24289</v>
      </c>
      <c r="E87" s="694" t="s">
        <v>74</v>
      </c>
      <c r="F87" s="695">
        <v>7</v>
      </c>
      <c r="G87" s="696">
        <v>4983.72</v>
      </c>
      <c r="H87" s="697">
        <f>G87/GLOBAL!$H$81</f>
        <v>2.3763622592063587E-2</v>
      </c>
      <c r="I87" s="414"/>
      <c r="J87" s="32"/>
      <c r="K87" s="32"/>
      <c r="L87" s="32"/>
      <c r="M87" s="32"/>
      <c r="N87" s="32"/>
      <c r="O87" s="32"/>
      <c r="P87" s="32"/>
      <c r="Q87" s="32"/>
      <c r="R87" s="32"/>
    </row>
    <row r="88" spans="1:18" s="321" customFormat="1" ht="25.5">
      <c r="A88" s="693" t="s">
        <v>23247</v>
      </c>
      <c r="B88" s="173" t="s">
        <v>7531</v>
      </c>
      <c r="C88" s="174">
        <v>140903</v>
      </c>
      <c r="D88" s="308" t="s">
        <v>24290</v>
      </c>
      <c r="E88" s="694" t="s">
        <v>75</v>
      </c>
      <c r="F88" s="695">
        <v>100</v>
      </c>
      <c r="G88" s="696">
        <v>4615</v>
      </c>
      <c r="H88" s="697">
        <f>G88/GLOBAL!$H$81</f>
        <v>2.200547347410638E-2</v>
      </c>
      <c r="I88" s="414"/>
      <c r="J88" s="320"/>
      <c r="K88" s="320"/>
      <c r="L88" s="320"/>
      <c r="M88" s="320"/>
      <c r="N88" s="320"/>
      <c r="O88" s="320"/>
      <c r="P88" s="320"/>
      <c r="Q88" s="320"/>
      <c r="R88" s="320"/>
    </row>
    <row r="89" spans="1:18" s="457" customFormat="1" ht="38.25">
      <c r="A89" s="299" t="s">
        <v>23221</v>
      </c>
      <c r="B89" s="295" t="s">
        <v>7531</v>
      </c>
      <c r="C89" s="296">
        <v>120301</v>
      </c>
      <c r="D89" s="587" t="s">
        <v>24271</v>
      </c>
      <c r="E89" s="698" t="s">
        <v>73</v>
      </c>
      <c r="F89" s="699">
        <v>164.28</v>
      </c>
      <c r="G89" s="344">
        <v>4450.3500000000004</v>
      </c>
      <c r="H89" s="697">
        <f>G89/GLOBAL!$H$81</f>
        <v>2.1220381121449479E-2</v>
      </c>
      <c r="I89" s="456"/>
      <c r="J89" s="455"/>
      <c r="K89" s="455"/>
      <c r="L89" s="455"/>
      <c r="M89" s="455"/>
      <c r="N89" s="455"/>
      <c r="O89" s="455"/>
      <c r="P89" s="455"/>
      <c r="Q89" s="455"/>
      <c r="R89" s="455"/>
    </row>
    <row r="90" spans="1:18" s="457" customFormat="1" ht="28.5" customHeight="1">
      <c r="A90" s="713" t="s">
        <v>23163</v>
      </c>
      <c r="B90" s="635" t="s">
        <v>7531</v>
      </c>
      <c r="C90" s="173" t="s">
        <v>7531</v>
      </c>
      <c r="D90" s="308" t="s">
        <v>23167</v>
      </c>
      <c r="E90" s="694" t="s">
        <v>73</v>
      </c>
      <c r="F90" s="699">
        <v>935.65</v>
      </c>
      <c r="G90" s="696">
        <v>4369.49</v>
      </c>
      <c r="H90" s="697">
        <f>G90/GLOBAL!$H$81</f>
        <v>2.0834820431283443E-2</v>
      </c>
      <c r="I90" s="456"/>
      <c r="J90" s="455"/>
      <c r="K90" s="455"/>
      <c r="L90" s="455"/>
      <c r="M90" s="455"/>
      <c r="N90" s="455"/>
      <c r="O90" s="455"/>
      <c r="P90" s="455"/>
      <c r="Q90" s="455"/>
      <c r="R90" s="455"/>
    </row>
    <row r="91" spans="1:18" s="457" customFormat="1" ht="27.75" customHeight="1">
      <c r="A91" s="713" t="s">
        <v>22121</v>
      </c>
      <c r="B91" s="635" t="s">
        <v>7531</v>
      </c>
      <c r="C91" s="634">
        <v>130317</v>
      </c>
      <c r="D91" s="308" t="s">
        <v>24275</v>
      </c>
      <c r="E91" s="694" t="s">
        <v>75</v>
      </c>
      <c r="F91" s="695">
        <v>60.7</v>
      </c>
      <c r="G91" s="696">
        <v>4278.1400000000003</v>
      </c>
      <c r="H91" s="697">
        <f>G91/GLOBAL!$H$81</f>
        <v>2.0399240799244524E-2</v>
      </c>
      <c r="I91" s="456"/>
      <c r="J91" s="455"/>
      <c r="K91" s="455"/>
      <c r="L91" s="455"/>
      <c r="M91" s="455"/>
      <c r="N91" s="455"/>
      <c r="O91" s="455"/>
      <c r="P91" s="455"/>
      <c r="Q91" s="455"/>
      <c r="R91" s="455"/>
    </row>
    <row r="92" spans="1:18" s="457" customFormat="1" ht="38.25">
      <c r="A92" s="713" t="s">
        <v>23327</v>
      </c>
      <c r="B92" s="635" t="s">
        <v>28</v>
      </c>
      <c r="C92" s="634" t="s">
        <v>12742</v>
      </c>
      <c r="D92" s="308" t="s">
        <v>6983</v>
      </c>
      <c r="E92" s="694" t="s">
        <v>73</v>
      </c>
      <c r="F92" s="695">
        <v>60.32</v>
      </c>
      <c r="G92" s="696">
        <v>4172.9399999999996</v>
      </c>
      <c r="H92" s="697">
        <f>G92/GLOBAL!$H$81</f>
        <v>1.989762090553358E-2</v>
      </c>
      <c r="I92" s="456"/>
      <c r="J92" s="455"/>
      <c r="K92" s="455"/>
      <c r="L92" s="455"/>
      <c r="M92" s="455"/>
      <c r="N92" s="455"/>
      <c r="O92" s="455"/>
      <c r="P92" s="455"/>
      <c r="Q92" s="455"/>
      <c r="R92" s="455"/>
    </row>
    <row r="93" spans="1:18" s="457" customFormat="1" ht="27.75" customHeight="1">
      <c r="A93" s="713" t="s">
        <v>14071</v>
      </c>
      <c r="B93" s="173" t="s">
        <v>7531</v>
      </c>
      <c r="C93" s="174">
        <v>10512</v>
      </c>
      <c r="D93" s="308" t="s">
        <v>24252</v>
      </c>
      <c r="E93" s="694" t="s">
        <v>14076</v>
      </c>
      <c r="F93" s="695">
        <v>0.24</v>
      </c>
      <c r="G93" s="696">
        <v>4053.3</v>
      </c>
      <c r="H93" s="697">
        <f>G93/GLOBAL!$H$81</f>
        <v>1.9327147482685894E-2</v>
      </c>
      <c r="I93" s="456"/>
      <c r="J93" s="455"/>
      <c r="K93" s="455"/>
      <c r="L93" s="455"/>
      <c r="M93" s="455"/>
      <c r="N93" s="455"/>
      <c r="O93" s="455"/>
      <c r="P93" s="455"/>
      <c r="Q93" s="455"/>
      <c r="R93" s="455"/>
    </row>
    <row r="94" spans="1:18" s="321" customFormat="1" ht="25.5">
      <c r="A94" s="713" t="s">
        <v>23173</v>
      </c>
      <c r="B94" s="173" t="s">
        <v>7531</v>
      </c>
      <c r="C94" s="635" t="s">
        <v>7531</v>
      </c>
      <c r="D94" s="308" t="s">
        <v>23169</v>
      </c>
      <c r="E94" s="694" t="s">
        <v>73</v>
      </c>
      <c r="F94" s="699">
        <v>935.65</v>
      </c>
      <c r="G94" s="696">
        <v>4013.94</v>
      </c>
      <c r="H94" s="697">
        <f>G94/GLOBAL!$H$81</f>
        <v>1.9139469165038909E-2</v>
      </c>
      <c r="I94" s="612"/>
      <c r="J94" s="320"/>
      <c r="K94" s="320"/>
      <c r="L94" s="320"/>
      <c r="M94" s="320"/>
      <c r="N94" s="320"/>
      <c r="O94" s="320"/>
      <c r="P94" s="320"/>
      <c r="Q94" s="320"/>
      <c r="R94" s="320"/>
    </row>
    <row r="95" spans="1:18" s="457" customFormat="1" ht="25.5">
      <c r="A95" s="713" t="s">
        <v>23242</v>
      </c>
      <c r="B95" s="173" t="s">
        <v>7531</v>
      </c>
      <c r="C95" s="174">
        <v>140701</v>
      </c>
      <c r="D95" s="308" t="s">
        <v>24284</v>
      </c>
      <c r="E95" s="694" t="s">
        <v>24285</v>
      </c>
      <c r="F95" s="695">
        <v>47</v>
      </c>
      <c r="G95" s="696">
        <v>3843.19</v>
      </c>
      <c r="H95" s="697">
        <f>G95/GLOBAL!$H$81</f>
        <v>1.8325290487746674E-2</v>
      </c>
      <c r="I95" s="456"/>
      <c r="J95" s="455"/>
      <c r="K95" s="455"/>
      <c r="L95" s="455"/>
      <c r="M95" s="455"/>
      <c r="N95" s="455"/>
      <c r="O95" s="455"/>
      <c r="P95" s="455"/>
      <c r="Q95" s="455"/>
      <c r="R95" s="455"/>
    </row>
    <row r="96" spans="1:18" s="321" customFormat="1" ht="38.25">
      <c r="A96" s="713" t="s">
        <v>23272</v>
      </c>
      <c r="B96" s="173" t="s">
        <v>28</v>
      </c>
      <c r="C96" s="174" t="s">
        <v>10220</v>
      </c>
      <c r="D96" s="385" t="s">
        <v>23559</v>
      </c>
      <c r="E96" s="694" t="s">
        <v>75</v>
      </c>
      <c r="F96" s="695">
        <v>1004</v>
      </c>
      <c r="G96" s="696">
        <v>3815.2</v>
      </c>
      <c r="H96" s="697">
        <f>G96/GLOBAL!$H$81</f>
        <v>1.8191827171919969E-2</v>
      </c>
      <c r="I96" s="612"/>
      <c r="J96" s="320"/>
      <c r="K96" s="320"/>
      <c r="L96" s="320"/>
      <c r="M96" s="320"/>
      <c r="N96" s="320"/>
      <c r="O96" s="320"/>
      <c r="P96" s="320"/>
      <c r="Q96" s="320"/>
      <c r="R96" s="320"/>
    </row>
    <row r="97" spans="1:18" ht="28.5" customHeight="1">
      <c r="A97" s="713" t="s">
        <v>23295</v>
      </c>
      <c r="B97" s="173" t="s">
        <v>14073</v>
      </c>
      <c r="C97" s="174">
        <v>12131</v>
      </c>
      <c r="D97" s="308" t="s">
        <v>24216</v>
      </c>
      <c r="E97" s="694" t="s">
        <v>74</v>
      </c>
      <c r="F97" s="695">
        <v>8</v>
      </c>
      <c r="G97" s="696">
        <v>3725.45</v>
      </c>
      <c r="H97" s="697">
        <f>G97/GLOBAL!$H$81</f>
        <v>1.7763876739785397E-2</v>
      </c>
      <c r="I97" s="414"/>
      <c r="J97" s="32"/>
      <c r="K97" s="32"/>
      <c r="L97" s="32"/>
      <c r="M97" s="32"/>
      <c r="N97" s="32"/>
      <c r="O97" s="32"/>
      <c r="P97" s="32"/>
      <c r="Q97" s="32"/>
      <c r="R97" s="32"/>
    </row>
    <row r="98" spans="1:18" ht="21.75" customHeight="1">
      <c r="A98" s="693" t="s">
        <v>23160</v>
      </c>
      <c r="B98" s="173" t="s">
        <v>7531</v>
      </c>
      <c r="C98" s="635" t="s">
        <v>7531</v>
      </c>
      <c r="D98" s="308" t="s">
        <v>23164</v>
      </c>
      <c r="E98" s="694" t="s">
        <v>73</v>
      </c>
      <c r="F98" s="699">
        <v>935.65</v>
      </c>
      <c r="G98" s="696">
        <v>3723.89</v>
      </c>
      <c r="H98" s="697">
        <f>G98/GLOBAL!$H$81</f>
        <v>1.7756438269878657E-2</v>
      </c>
      <c r="I98" s="414"/>
      <c r="J98" s="32"/>
      <c r="K98" s="32"/>
      <c r="L98" s="32"/>
      <c r="M98" s="32"/>
      <c r="N98" s="32"/>
      <c r="O98" s="32"/>
      <c r="P98" s="32"/>
      <c r="Q98" s="32"/>
      <c r="R98" s="32"/>
    </row>
    <row r="99" spans="1:18" ht="27.75" customHeight="1">
      <c r="A99" s="705" t="s">
        <v>23289</v>
      </c>
      <c r="B99" s="295" t="s">
        <v>7531</v>
      </c>
      <c r="C99" s="296">
        <v>170519</v>
      </c>
      <c r="D99" s="587" t="s">
        <v>24318</v>
      </c>
      <c r="E99" s="698" t="s">
        <v>74</v>
      </c>
      <c r="F99" s="699">
        <v>13</v>
      </c>
      <c r="G99" s="344">
        <v>3664.31</v>
      </c>
      <c r="H99" s="697">
        <f>G99/GLOBAL!$H$81</f>
        <v>1.7472345938440464E-2</v>
      </c>
      <c r="I99" s="414"/>
      <c r="J99" s="32"/>
      <c r="K99" s="32"/>
      <c r="L99" s="32"/>
      <c r="M99" s="32"/>
      <c r="N99" s="32"/>
      <c r="O99" s="32"/>
      <c r="P99" s="32"/>
      <c r="Q99" s="32"/>
      <c r="R99" s="32"/>
    </row>
    <row r="100" spans="1:18" ht="28.5" customHeight="1">
      <c r="A100" s="585" t="s">
        <v>23216</v>
      </c>
      <c r="B100" s="585" t="s">
        <v>28</v>
      </c>
      <c r="C100" s="296" t="s">
        <v>9397</v>
      </c>
      <c r="D100" s="687" t="s">
        <v>2957</v>
      </c>
      <c r="E100" s="724" t="s">
        <v>73</v>
      </c>
      <c r="F100" s="725">
        <v>8.2799999999999994</v>
      </c>
      <c r="G100" s="344">
        <v>3569.43</v>
      </c>
      <c r="H100" s="697">
        <f>G100/GLOBAL!$H$81</f>
        <v>1.7019934384112576E-2</v>
      </c>
      <c r="I100" s="414"/>
      <c r="J100" s="32"/>
      <c r="K100" s="32"/>
      <c r="L100" s="32"/>
      <c r="M100" s="32"/>
      <c r="N100" s="32"/>
      <c r="O100" s="32"/>
      <c r="P100" s="32"/>
      <c r="Q100" s="32"/>
      <c r="R100" s="32"/>
    </row>
    <row r="101" spans="1:18">
      <c r="A101" s="299" t="s">
        <v>23319</v>
      </c>
      <c r="B101" s="585" t="s">
        <v>23230</v>
      </c>
      <c r="C101" s="296" t="s">
        <v>23230</v>
      </c>
      <c r="D101" s="623" t="s">
        <v>23220</v>
      </c>
      <c r="E101" s="722" t="s">
        <v>74</v>
      </c>
      <c r="F101" s="723">
        <v>6</v>
      </c>
      <c r="G101" s="703">
        <v>3564</v>
      </c>
      <c r="H101" s="697">
        <f>G101/GLOBAL!$H$81</f>
        <v>1.6994042786937193E-2</v>
      </c>
      <c r="I101" s="414"/>
      <c r="J101" s="32"/>
      <c r="K101" s="32"/>
      <c r="L101" s="32"/>
      <c r="M101" s="32"/>
      <c r="N101" s="32"/>
      <c r="O101" s="32"/>
      <c r="P101" s="32"/>
      <c r="Q101" s="32"/>
      <c r="R101" s="32"/>
    </row>
    <row r="102" spans="1:18" s="321" customFormat="1" ht="25.5">
      <c r="A102" s="708" t="s">
        <v>23292</v>
      </c>
      <c r="B102" s="428" t="s">
        <v>23329</v>
      </c>
      <c r="C102" s="429">
        <v>11149</v>
      </c>
      <c r="D102" s="430" t="s">
        <v>23330</v>
      </c>
      <c r="E102" s="720" t="s">
        <v>15006</v>
      </c>
      <c r="F102" s="721">
        <v>3</v>
      </c>
      <c r="G102" s="716">
        <v>3507.32</v>
      </c>
      <c r="H102" s="697">
        <f>G102/GLOBAL!$H$81</f>
        <v>1.6723778380325634E-2</v>
      </c>
      <c r="I102" s="612"/>
      <c r="J102" s="320"/>
      <c r="K102" s="320"/>
      <c r="L102" s="320"/>
      <c r="M102" s="320"/>
      <c r="N102" s="320"/>
      <c r="O102" s="320"/>
      <c r="P102" s="320"/>
      <c r="Q102" s="320"/>
      <c r="R102" s="320"/>
    </row>
    <row r="103" spans="1:18" ht="28.5" customHeight="1">
      <c r="A103" s="710" t="s">
        <v>23334</v>
      </c>
      <c r="B103" s="454" t="s">
        <v>7531</v>
      </c>
      <c r="C103" s="610">
        <v>151016</v>
      </c>
      <c r="D103" s="623" t="s">
        <v>24262</v>
      </c>
      <c r="E103" s="722" t="s">
        <v>74</v>
      </c>
      <c r="F103" s="723">
        <v>6</v>
      </c>
      <c r="G103" s="703">
        <v>3467.94</v>
      </c>
      <c r="H103" s="697">
        <f>G103/GLOBAL!$H$81</f>
        <v>1.6536004697679844E-2</v>
      </c>
      <c r="I103" s="414"/>
      <c r="J103" s="32"/>
      <c r="K103" s="32"/>
      <c r="L103" s="32"/>
      <c r="M103" s="32"/>
      <c r="N103" s="32"/>
      <c r="O103" s="32"/>
      <c r="P103" s="32"/>
      <c r="Q103" s="32"/>
      <c r="R103" s="32"/>
    </row>
    <row r="104" spans="1:18" ht="27.75" customHeight="1">
      <c r="A104" s="693" t="s">
        <v>22145</v>
      </c>
      <c r="B104" s="173" t="s">
        <v>30</v>
      </c>
      <c r="C104" s="174" t="s">
        <v>24234</v>
      </c>
      <c r="D104" s="297" t="s">
        <v>24227</v>
      </c>
      <c r="E104" s="694" t="s">
        <v>74</v>
      </c>
      <c r="F104" s="695">
        <v>40</v>
      </c>
      <c r="G104" s="696">
        <v>3404</v>
      </c>
      <c r="H104" s="697">
        <f>G104/GLOBAL!$H$81</f>
        <v>1.6231122796502302E-2</v>
      </c>
      <c r="I104" s="414"/>
      <c r="J104" s="32"/>
      <c r="K104" s="32"/>
      <c r="L104" s="32"/>
      <c r="M104" s="32"/>
      <c r="N104" s="32"/>
      <c r="O104" s="32"/>
      <c r="P104" s="32"/>
      <c r="Q104" s="32"/>
      <c r="R104" s="32"/>
    </row>
    <row r="105" spans="1:18" ht="27.75" customHeight="1">
      <c r="A105" s="299" t="s">
        <v>23269</v>
      </c>
      <c r="B105" s="677" t="s">
        <v>7531</v>
      </c>
      <c r="C105" s="682">
        <v>151336</v>
      </c>
      <c r="D105" s="688" t="s">
        <v>24305</v>
      </c>
      <c r="E105" s="724" t="s">
        <v>74</v>
      </c>
      <c r="F105" s="725">
        <v>24</v>
      </c>
      <c r="G105" s="344">
        <v>3197.04</v>
      </c>
      <c r="H105" s="697">
        <f>G105/GLOBAL!$H$81</f>
        <v>1.5244285788874769E-2</v>
      </c>
      <c r="I105" s="414"/>
      <c r="J105" s="32"/>
      <c r="K105" s="32"/>
      <c r="L105" s="32"/>
      <c r="M105" s="32"/>
      <c r="N105" s="32"/>
      <c r="O105" s="32"/>
      <c r="P105" s="32"/>
      <c r="Q105" s="32"/>
      <c r="R105" s="32"/>
    </row>
    <row r="106" spans="1:18" s="321" customFormat="1" ht="38.25">
      <c r="A106" s="693" t="s">
        <v>23280</v>
      </c>
      <c r="B106" s="441" t="s">
        <v>7531</v>
      </c>
      <c r="C106" s="442">
        <v>170107</v>
      </c>
      <c r="D106" s="637" t="s">
        <v>24312</v>
      </c>
      <c r="E106" s="726" t="s">
        <v>74</v>
      </c>
      <c r="F106" s="727">
        <v>7</v>
      </c>
      <c r="G106" s="696">
        <v>3187.73</v>
      </c>
      <c r="H106" s="697">
        <f>G106/GLOBAL!$H$81</f>
        <v>1.519989338193134E-2</v>
      </c>
      <c r="I106" s="612"/>
      <c r="J106" s="320"/>
      <c r="K106" s="320"/>
      <c r="L106" s="320"/>
      <c r="M106" s="320"/>
      <c r="N106" s="320"/>
      <c r="O106" s="320"/>
      <c r="P106" s="320"/>
      <c r="Q106" s="320"/>
      <c r="R106" s="320"/>
    </row>
    <row r="107" spans="1:18" ht="51">
      <c r="A107" s="693" t="s">
        <v>23252</v>
      </c>
      <c r="B107" s="635" t="s">
        <v>28</v>
      </c>
      <c r="C107" s="174" t="s">
        <v>11948</v>
      </c>
      <c r="D107" s="430" t="s">
        <v>3505</v>
      </c>
      <c r="E107" s="720" t="s">
        <v>113</v>
      </c>
      <c r="F107" s="721">
        <v>18</v>
      </c>
      <c r="G107" s="716">
        <v>3081.96</v>
      </c>
      <c r="H107" s="697">
        <f>G107/GLOBAL!$H$81</f>
        <v>1.4695555585754475E-2</v>
      </c>
      <c r="I107" s="414"/>
      <c r="J107" s="32"/>
      <c r="K107" s="32"/>
      <c r="L107" s="32"/>
      <c r="M107" s="32"/>
      <c r="N107" s="32"/>
      <c r="O107" s="32"/>
      <c r="P107" s="32"/>
      <c r="Q107" s="32"/>
      <c r="R107" s="32"/>
    </row>
    <row r="108" spans="1:18" ht="25.5">
      <c r="A108" s="713" t="s">
        <v>23291</v>
      </c>
      <c r="B108" s="585" t="s">
        <v>7531</v>
      </c>
      <c r="C108" s="458">
        <v>170562</v>
      </c>
      <c r="D108" s="611" t="s">
        <v>24320</v>
      </c>
      <c r="E108" s="701" t="s">
        <v>74</v>
      </c>
      <c r="F108" s="699">
        <v>1</v>
      </c>
      <c r="G108" s="703">
        <v>2990.02</v>
      </c>
      <c r="H108" s="697">
        <f>G108/GLOBAL!$H$81</f>
        <v>1.4257162686250826E-2</v>
      </c>
      <c r="I108" s="414"/>
      <c r="J108" s="32"/>
      <c r="K108" s="32"/>
      <c r="L108" s="32"/>
      <c r="M108" s="32"/>
      <c r="N108" s="32"/>
      <c r="O108" s="32"/>
      <c r="P108" s="32"/>
      <c r="Q108" s="32"/>
      <c r="R108" s="32"/>
    </row>
    <row r="109" spans="1:18" s="439" customFormat="1" ht="51">
      <c r="A109" s="713" t="s">
        <v>23275</v>
      </c>
      <c r="B109" s="635" t="s">
        <v>7531</v>
      </c>
      <c r="C109" s="634">
        <v>160304</v>
      </c>
      <c r="D109" s="430" t="s">
        <v>24308</v>
      </c>
      <c r="E109" s="714" t="s">
        <v>74</v>
      </c>
      <c r="F109" s="695">
        <v>4</v>
      </c>
      <c r="G109" s="716">
        <v>2919.6</v>
      </c>
      <c r="H109" s="697">
        <f>G109/GLOBAL!$H$81</f>
        <v>1.3921382525460669E-2</v>
      </c>
      <c r="I109" s="414"/>
      <c r="J109" s="438"/>
      <c r="K109" s="438"/>
      <c r="L109" s="438"/>
      <c r="M109" s="438"/>
      <c r="N109" s="438"/>
      <c r="O109" s="438"/>
      <c r="P109" s="438"/>
      <c r="Q109" s="438"/>
      <c r="R109" s="438"/>
    </row>
    <row r="110" spans="1:18" ht="25.5">
      <c r="A110" s="708" t="s">
        <v>33</v>
      </c>
      <c r="B110" s="428" t="s">
        <v>7531</v>
      </c>
      <c r="C110" s="429">
        <v>20344</v>
      </c>
      <c r="D110" s="430" t="s">
        <v>24246</v>
      </c>
      <c r="E110" s="720" t="s">
        <v>74</v>
      </c>
      <c r="F110" s="721">
        <v>3</v>
      </c>
      <c r="G110" s="716">
        <v>2884.65</v>
      </c>
      <c r="H110" s="697">
        <f>G110/GLOBAL!$H$81</f>
        <v>1.3754732190050049E-2</v>
      </c>
      <c r="I110" s="414"/>
      <c r="J110" s="32"/>
      <c r="K110" s="32"/>
      <c r="L110" s="32"/>
      <c r="M110" s="32"/>
      <c r="N110" s="32"/>
      <c r="O110" s="32"/>
      <c r="P110" s="32"/>
      <c r="Q110" s="32"/>
      <c r="R110" s="32"/>
    </row>
    <row r="111" spans="1:18" s="321" customFormat="1">
      <c r="A111" s="708" t="s">
        <v>23283</v>
      </c>
      <c r="B111" s="428" t="s">
        <v>7531</v>
      </c>
      <c r="C111" s="429">
        <v>170220</v>
      </c>
      <c r="D111" s="430" t="s">
        <v>24313</v>
      </c>
      <c r="E111" s="720" t="s">
        <v>73</v>
      </c>
      <c r="F111" s="695">
        <v>7.97</v>
      </c>
      <c r="G111" s="716">
        <v>2846.09</v>
      </c>
      <c r="H111" s="697">
        <f>G111/GLOBAL!$H$81</f>
        <v>1.357086847235524E-2</v>
      </c>
      <c r="I111" s="612"/>
      <c r="J111" s="320"/>
      <c r="K111" s="320"/>
      <c r="L111" s="320"/>
      <c r="M111" s="320"/>
      <c r="N111" s="320"/>
      <c r="O111" s="320"/>
      <c r="P111" s="320"/>
      <c r="Q111" s="320"/>
      <c r="R111" s="320"/>
    </row>
    <row r="112" spans="1:18" s="321" customFormat="1" ht="51">
      <c r="A112" s="693" t="s">
        <v>23298</v>
      </c>
      <c r="B112" s="173" t="s">
        <v>7531</v>
      </c>
      <c r="C112" s="174">
        <v>180102</v>
      </c>
      <c r="D112" s="308" t="s">
        <v>24321</v>
      </c>
      <c r="E112" s="694" t="s">
        <v>74</v>
      </c>
      <c r="F112" s="695">
        <v>25</v>
      </c>
      <c r="G112" s="696">
        <v>2818</v>
      </c>
      <c r="H112" s="697">
        <f>G112/GLOBAL!$H$81</f>
        <v>1.3436928331534514E-2</v>
      </c>
      <c r="I112" s="612"/>
      <c r="J112" s="320"/>
      <c r="K112" s="320"/>
      <c r="L112" s="320"/>
      <c r="M112" s="320"/>
      <c r="N112" s="320"/>
      <c r="O112" s="320"/>
      <c r="P112" s="320"/>
      <c r="Q112" s="320"/>
      <c r="R112" s="320"/>
    </row>
    <row r="113" spans="1:18" s="457" customFormat="1" ht="38.25">
      <c r="A113" s="710" t="s">
        <v>23308</v>
      </c>
      <c r="B113" s="676" t="s">
        <v>7531</v>
      </c>
      <c r="C113" s="681">
        <v>200202</v>
      </c>
      <c r="D113" s="684" t="s">
        <v>24325</v>
      </c>
      <c r="E113" s="728" t="s">
        <v>75</v>
      </c>
      <c r="F113" s="729">
        <v>58</v>
      </c>
      <c r="G113" s="703">
        <v>2749.78</v>
      </c>
      <c r="H113" s="697">
        <f>G113/GLOBAL!$H$81</f>
        <v>1.3111638320612838E-2</v>
      </c>
      <c r="I113" s="456"/>
      <c r="J113" s="455"/>
      <c r="K113" s="455"/>
      <c r="L113" s="455"/>
      <c r="M113" s="455"/>
      <c r="N113" s="455"/>
      <c r="O113" s="455"/>
      <c r="P113" s="455"/>
      <c r="Q113" s="455"/>
      <c r="R113" s="455"/>
    </row>
    <row r="114" spans="1:18" s="321" customFormat="1" ht="38.25">
      <c r="A114" s="693" t="s">
        <v>23301</v>
      </c>
      <c r="B114" s="173" t="s">
        <v>28</v>
      </c>
      <c r="C114" s="174" t="s">
        <v>10532</v>
      </c>
      <c r="D114" s="308" t="s">
        <v>5602</v>
      </c>
      <c r="E114" s="694" t="s">
        <v>113</v>
      </c>
      <c r="F114" s="695">
        <v>18</v>
      </c>
      <c r="G114" s="696">
        <v>2749.14</v>
      </c>
      <c r="H114" s="697">
        <f>G114/GLOBAL!$H$81</f>
        <v>1.3108586640651097E-2</v>
      </c>
      <c r="I114" s="612"/>
      <c r="J114" s="320"/>
      <c r="K114" s="320"/>
      <c r="L114" s="320"/>
      <c r="M114" s="320"/>
      <c r="N114" s="320"/>
      <c r="O114" s="320"/>
      <c r="P114" s="320"/>
      <c r="Q114" s="320"/>
      <c r="R114" s="320"/>
    </row>
    <row r="115" spans="1:18" s="457" customFormat="1" ht="25.5">
      <c r="A115" s="693" t="s">
        <v>23245</v>
      </c>
      <c r="B115" s="173" t="s">
        <v>7531</v>
      </c>
      <c r="C115" s="174">
        <v>140710</v>
      </c>
      <c r="D115" s="308" t="s">
        <v>24288</v>
      </c>
      <c r="E115" s="694" t="s">
        <v>74</v>
      </c>
      <c r="F115" s="695">
        <v>14</v>
      </c>
      <c r="G115" s="696">
        <v>2291.66</v>
      </c>
      <c r="H115" s="697">
        <f>G115/GLOBAL!$H$81</f>
        <v>1.0927207658000135E-2</v>
      </c>
      <c r="I115" s="456"/>
      <c r="J115" s="455"/>
      <c r="K115" s="455"/>
      <c r="L115" s="455"/>
      <c r="M115" s="455"/>
      <c r="N115" s="455"/>
      <c r="O115" s="455"/>
      <c r="P115" s="455"/>
      <c r="Q115" s="455"/>
      <c r="R115" s="455"/>
    </row>
    <row r="116" spans="1:18" s="457" customFormat="1" ht="15">
      <c r="A116" s="704" t="s">
        <v>23175</v>
      </c>
      <c r="B116" s="173" t="s">
        <v>7531</v>
      </c>
      <c r="C116" s="635" t="s">
        <v>7531</v>
      </c>
      <c r="D116" s="730" t="s">
        <v>23171</v>
      </c>
      <c r="E116" s="694" t="s">
        <v>73</v>
      </c>
      <c r="F116" s="699">
        <v>935.65</v>
      </c>
      <c r="G116" s="696">
        <v>2217.4899999999998</v>
      </c>
      <c r="H116" s="697">
        <f>G116/GLOBAL!$H$81</f>
        <v>1.0573546559934161E-2</v>
      </c>
      <c r="I116" s="456"/>
      <c r="J116" s="455"/>
      <c r="K116" s="455"/>
      <c r="L116" s="455"/>
      <c r="M116" s="455"/>
      <c r="N116" s="455"/>
      <c r="O116" s="455"/>
      <c r="P116" s="455"/>
      <c r="Q116" s="455"/>
      <c r="R116" s="455"/>
    </row>
    <row r="117" spans="1:18" s="457" customFormat="1">
      <c r="A117" s="704" t="s">
        <v>27</v>
      </c>
      <c r="B117" s="173" t="s">
        <v>28</v>
      </c>
      <c r="C117" s="174" t="s">
        <v>4214</v>
      </c>
      <c r="D117" s="308" t="s">
        <v>4215</v>
      </c>
      <c r="E117" s="694" t="s">
        <v>73</v>
      </c>
      <c r="F117" s="695">
        <v>6.4</v>
      </c>
      <c r="G117" s="696">
        <v>2211.39</v>
      </c>
      <c r="H117" s="697">
        <f>G117/GLOBAL!$H$81</f>
        <v>1.0544460235298831E-2</v>
      </c>
      <c r="I117" s="456"/>
      <c r="J117" s="455"/>
      <c r="K117" s="455"/>
      <c r="L117" s="455"/>
      <c r="M117" s="455"/>
      <c r="N117" s="455"/>
      <c r="O117" s="455"/>
      <c r="P117" s="455"/>
      <c r="Q117" s="455"/>
      <c r="R117" s="455"/>
    </row>
    <row r="118" spans="1:18" s="457" customFormat="1" ht="25.5">
      <c r="A118" s="704" t="s">
        <v>23297</v>
      </c>
      <c r="B118" s="173" t="s">
        <v>14073</v>
      </c>
      <c r="C118" s="174">
        <v>4457</v>
      </c>
      <c r="D118" s="385" t="s">
        <v>22885</v>
      </c>
      <c r="E118" s="694" t="s">
        <v>74</v>
      </c>
      <c r="F118" s="695">
        <v>14</v>
      </c>
      <c r="G118" s="696">
        <v>2024.63</v>
      </c>
      <c r="H118" s="697">
        <f>G118/GLOBAL!$H$81</f>
        <v>9.6539418764637064E-3</v>
      </c>
      <c r="I118" s="456"/>
      <c r="J118" s="455"/>
      <c r="K118" s="455"/>
      <c r="L118" s="455"/>
      <c r="M118" s="455"/>
      <c r="N118" s="455"/>
      <c r="O118" s="455"/>
      <c r="P118" s="455"/>
      <c r="Q118" s="455"/>
      <c r="R118" s="455"/>
    </row>
    <row r="119" spans="1:18" s="457" customFormat="1" ht="38.25">
      <c r="A119" s="705" t="s">
        <v>22151</v>
      </c>
      <c r="B119" s="295" t="s">
        <v>28</v>
      </c>
      <c r="C119" s="296" t="s">
        <v>10603</v>
      </c>
      <c r="D119" s="587" t="s">
        <v>5635</v>
      </c>
      <c r="E119" s="698" t="s">
        <v>75</v>
      </c>
      <c r="F119" s="699">
        <v>276</v>
      </c>
      <c r="G119" s="344">
        <v>1978.92</v>
      </c>
      <c r="H119" s="697">
        <f>G119/GLOBAL!$H$81</f>
        <v>9.4359851716963386E-3</v>
      </c>
      <c r="I119" s="456"/>
      <c r="J119" s="455"/>
      <c r="K119" s="455"/>
      <c r="L119" s="455"/>
      <c r="M119" s="455"/>
      <c r="N119" s="455"/>
      <c r="O119" s="455"/>
      <c r="P119" s="455"/>
      <c r="Q119" s="455"/>
      <c r="R119" s="455"/>
    </row>
    <row r="120" spans="1:18" s="457" customFormat="1" ht="25.5">
      <c r="A120" s="675" t="s">
        <v>15009</v>
      </c>
      <c r="B120" s="454" t="s">
        <v>7531</v>
      </c>
      <c r="C120" s="610">
        <v>71105</v>
      </c>
      <c r="D120" s="623" t="s">
        <v>24277</v>
      </c>
      <c r="E120" s="722" t="s">
        <v>73</v>
      </c>
      <c r="F120" s="723">
        <v>7.2</v>
      </c>
      <c r="G120" s="703">
        <v>1974.1</v>
      </c>
      <c r="H120" s="697">
        <f>G120/GLOBAL!$H$81</f>
        <v>9.413002206984487E-3</v>
      </c>
      <c r="I120" s="456"/>
      <c r="J120" s="455"/>
      <c r="K120" s="455"/>
      <c r="L120" s="455"/>
      <c r="M120" s="455"/>
      <c r="N120" s="455"/>
      <c r="O120" s="455"/>
      <c r="P120" s="455"/>
      <c r="Q120" s="455"/>
      <c r="R120" s="455"/>
    </row>
    <row r="121" spans="1:18" s="321" customFormat="1">
      <c r="A121" s="704" t="s">
        <v>23243</v>
      </c>
      <c r="B121" s="173" t="s">
        <v>7531</v>
      </c>
      <c r="C121" s="174">
        <v>140705</v>
      </c>
      <c r="D121" s="308" t="s">
        <v>24286</v>
      </c>
      <c r="E121" s="694" t="s">
        <v>24285</v>
      </c>
      <c r="F121" s="695">
        <v>20</v>
      </c>
      <c r="G121" s="696">
        <v>1946.2</v>
      </c>
      <c r="H121" s="697">
        <f>G121/GLOBAL!$H$81</f>
        <v>9.2799680336524033E-3</v>
      </c>
      <c r="I121" s="612"/>
      <c r="J121" s="320"/>
      <c r="K121" s="320"/>
      <c r="L121" s="320"/>
      <c r="M121" s="320"/>
      <c r="N121" s="320"/>
      <c r="O121" s="320"/>
      <c r="P121" s="320"/>
      <c r="Q121" s="320"/>
      <c r="R121" s="320"/>
    </row>
    <row r="122" spans="1:18" s="457" customFormat="1" ht="25.5">
      <c r="A122" s="708" t="s">
        <v>23244</v>
      </c>
      <c r="B122" s="428" t="s">
        <v>7531</v>
      </c>
      <c r="C122" s="429">
        <v>140706</v>
      </c>
      <c r="D122" s="430" t="s">
        <v>24287</v>
      </c>
      <c r="E122" s="720" t="s">
        <v>24285</v>
      </c>
      <c r="F122" s="721">
        <v>25</v>
      </c>
      <c r="G122" s="716">
        <v>1879.5</v>
      </c>
      <c r="H122" s="697">
        <f>G122/GLOBAL!$H$81</f>
        <v>8.9619257626398583E-3</v>
      </c>
      <c r="I122" s="456"/>
      <c r="J122" s="455"/>
      <c r="K122" s="455"/>
      <c r="L122" s="455"/>
      <c r="M122" s="455"/>
      <c r="N122" s="455"/>
      <c r="O122" s="455"/>
      <c r="P122" s="455"/>
      <c r="Q122" s="455"/>
      <c r="R122" s="455"/>
    </row>
    <row r="123" spans="1:18" s="321" customFormat="1" ht="63.75">
      <c r="A123" s="704" t="s">
        <v>23250</v>
      </c>
      <c r="B123" s="173" t="s">
        <v>7531</v>
      </c>
      <c r="C123" s="174">
        <v>141101</v>
      </c>
      <c r="D123" s="308" t="s">
        <v>24293</v>
      </c>
      <c r="E123" s="694" t="s">
        <v>74</v>
      </c>
      <c r="F123" s="695">
        <v>4</v>
      </c>
      <c r="G123" s="696">
        <v>1817.44</v>
      </c>
      <c r="H123" s="697">
        <f>G123/GLOBAL!$H$81</f>
        <v>8.6660081713499249E-3</v>
      </c>
      <c r="I123" s="612"/>
      <c r="J123" s="320"/>
      <c r="K123" s="320"/>
      <c r="L123" s="320"/>
      <c r="M123" s="320"/>
      <c r="N123" s="320"/>
      <c r="O123" s="320"/>
      <c r="P123" s="320"/>
      <c r="Q123" s="320"/>
      <c r="R123" s="320"/>
    </row>
    <row r="124" spans="1:18" s="457" customFormat="1">
      <c r="A124" s="704" t="s">
        <v>23172</v>
      </c>
      <c r="B124" s="173" t="s">
        <v>7531</v>
      </c>
      <c r="C124" s="635" t="s">
        <v>7531</v>
      </c>
      <c r="D124" s="308" t="s">
        <v>23168</v>
      </c>
      <c r="E124" s="694" t="s">
        <v>73</v>
      </c>
      <c r="F124" s="699">
        <v>935.65</v>
      </c>
      <c r="G124" s="696">
        <v>1618.67</v>
      </c>
      <c r="H124" s="697">
        <f>G124/GLOBAL!$H$81</f>
        <v>7.7182231307327794E-3</v>
      </c>
      <c r="I124" s="456"/>
      <c r="J124" s="455"/>
      <c r="K124" s="455"/>
      <c r="L124" s="455"/>
      <c r="M124" s="455"/>
      <c r="N124" s="455"/>
      <c r="O124" s="455"/>
      <c r="P124" s="455"/>
      <c r="Q124" s="455"/>
      <c r="R124" s="455"/>
    </row>
    <row r="125" spans="1:18" s="321" customFormat="1" ht="38.25">
      <c r="A125" s="705" t="s">
        <v>23210</v>
      </c>
      <c r="B125" s="295" t="s">
        <v>7531</v>
      </c>
      <c r="C125" s="296">
        <v>50301</v>
      </c>
      <c r="D125" s="587" t="s">
        <v>24269</v>
      </c>
      <c r="E125" s="698" t="s">
        <v>75</v>
      </c>
      <c r="F125" s="699">
        <v>167.2</v>
      </c>
      <c r="G125" s="344">
        <v>1581.71</v>
      </c>
      <c r="H125" s="697">
        <f>G125/GLOBAL!$H$81</f>
        <v>7.5419886129423196E-3</v>
      </c>
      <c r="I125" s="612"/>
      <c r="J125" s="320"/>
      <c r="K125" s="320"/>
      <c r="L125" s="320"/>
      <c r="M125" s="320"/>
      <c r="N125" s="320"/>
      <c r="O125" s="320"/>
      <c r="P125" s="320"/>
      <c r="Q125" s="320"/>
      <c r="R125" s="320"/>
    </row>
    <row r="126" spans="1:18" ht="25.5">
      <c r="A126" s="633" t="s">
        <v>23212</v>
      </c>
      <c r="B126" s="295" t="s">
        <v>7531</v>
      </c>
      <c r="C126" s="296">
        <v>120216</v>
      </c>
      <c r="D126" s="586" t="s">
        <v>24278</v>
      </c>
      <c r="E126" s="698" t="s">
        <v>75</v>
      </c>
      <c r="F126" s="699">
        <v>105</v>
      </c>
      <c r="G126" s="344">
        <v>1543.5</v>
      </c>
      <c r="H126" s="697">
        <f>G126/GLOBAL!$H$81</f>
        <v>7.3597937827265866E-3</v>
      </c>
      <c r="I126" s="414"/>
      <c r="J126" s="32"/>
      <c r="K126" s="32"/>
      <c r="L126" s="32"/>
      <c r="M126" s="32"/>
      <c r="N126" s="32"/>
      <c r="O126" s="32"/>
      <c r="P126" s="32"/>
      <c r="Q126" s="32"/>
      <c r="R126" s="32"/>
    </row>
    <row r="127" spans="1:18" s="457" customFormat="1" ht="63.75">
      <c r="A127" s="704" t="s">
        <v>15011</v>
      </c>
      <c r="B127" s="173" t="s">
        <v>7531</v>
      </c>
      <c r="C127" s="174">
        <v>20348</v>
      </c>
      <c r="D127" s="308" t="s">
        <v>24253</v>
      </c>
      <c r="E127" s="694" t="s">
        <v>73</v>
      </c>
      <c r="F127" s="695">
        <v>72</v>
      </c>
      <c r="G127" s="696">
        <v>1535.76</v>
      </c>
      <c r="H127" s="697">
        <f>G127/GLOBAL!$H$81</f>
        <v>7.3228875281892989E-3</v>
      </c>
      <c r="I127" s="456"/>
      <c r="J127" s="455"/>
      <c r="K127" s="455"/>
      <c r="L127" s="455"/>
      <c r="M127" s="455"/>
      <c r="N127" s="455"/>
      <c r="O127" s="455"/>
      <c r="P127" s="455"/>
      <c r="Q127" s="455"/>
      <c r="R127" s="455"/>
    </row>
    <row r="128" spans="1:18" s="457" customFormat="1" ht="25.5">
      <c r="A128" s="710" t="s">
        <v>23265</v>
      </c>
      <c r="B128" s="454" t="s">
        <v>7531</v>
      </c>
      <c r="C128" s="610">
        <v>151126</v>
      </c>
      <c r="D128" s="611" t="s">
        <v>24301</v>
      </c>
      <c r="E128" s="722" t="s">
        <v>75</v>
      </c>
      <c r="F128" s="723">
        <v>112</v>
      </c>
      <c r="G128" s="703">
        <v>1522.08</v>
      </c>
      <c r="H128" s="697">
        <f>G128/GLOBAL!$H$81</f>
        <v>7.2576578690071152E-3</v>
      </c>
      <c r="I128" s="456"/>
      <c r="J128" s="455"/>
      <c r="K128" s="455"/>
      <c r="L128" s="455"/>
      <c r="M128" s="455"/>
      <c r="N128" s="455"/>
      <c r="O128" s="455"/>
      <c r="P128" s="455"/>
      <c r="Q128" s="455"/>
      <c r="R128" s="455"/>
    </row>
    <row r="129" spans="1:18" s="321" customFormat="1" ht="63.75">
      <c r="A129" s="704" t="s">
        <v>23264</v>
      </c>
      <c r="B129" s="295" t="s">
        <v>7531</v>
      </c>
      <c r="C129" s="296">
        <v>151004</v>
      </c>
      <c r="D129" s="587" t="s">
        <v>24300</v>
      </c>
      <c r="E129" s="698" t="s">
        <v>74</v>
      </c>
      <c r="F129" s="699">
        <v>6</v>
      </c>
      <c r="G129" s="344">
        <v>1417.8</v>
      </c>
      <c r="H129" s="697">
        <f>G129/GLOBAL!$H$81</f>
        <v>6.7604247652411752E-3</v>
      </c>
      <c r="I129" s="612"/>
      <c r="J129" s="320"/>
      <c r="K129" s="320"/>
      <c r="L129" s="320"/>
      <c r="M129" s="320"/>
      <c r="N129" s="320"/>
      <c r="O129" s="320"/>
      <c r="P129" s="320"/>
      <c r="Q129" s="320"/>
      <c r="R129" s="320"/>
    </row>
    <row r="130" spans="1:18" s="457" customFormat="1" ht="38.25">
      <c r="A130" s="704" t="s">
        <v>23331</v>
      </c>
      <c r="B130" s="173" t="s">
        <v>28</v>
      </c>
      <c r="C130" s="174" t="s">
        <v>13306</v>
      </c>
      <c r="D130" s="385" t="s">
        <v>23754</v>
      </c>
      <c r="E130" s="694" t="s">
        <v>83</v>
      </c>
      <c r="F130" s="695">
        <v>29.16</v>
      </c>
      <c r="G130" s="696">
        <v>1414.84</v>
      </c>
      <c r="H130" s="697">
        <f>G130/GLOBAL!$H$81</f>
        <v>6.7463107454181302E-3</v>
      </c>
      <c r="I130" s="456"/>
      <c r="J130" s="455"/>
      <c r="K130" s="455"/>
      <c r="L130" s="455"/>
      <c r="M130" s="455"/>
      <c r="N130" s="455"/>
      <c r="O130" s="455"/>
      <c r="P130" s="455"/>
      <c r="Q130" s="455"/>
      <c r="R130" s="455"/>
    </row>
    <row r="131" spans="1:18" s="321" customFormat="1">
      <c r="A131" s="704" t="s">
        <v>23174</v>
      </c>
      <c r="B131" s="173" t="s">
        <v>7531</v>
      </c>
      <c r="C131" s="635" t="s">
        <v>7531</v>
      </c>
      <c r="D131" s="308" t="s">
        <v>23170</v>
      </c>
      <c r="E131" s="694" t="s">
        <v>73</v>
      </c>
      <c r="F131" s="699">
        <v>935.65</v>
      </c>
      <c r="G131" s="696">
        <v>1319.27</v>
      </c>
      <c r="H131" s="697">
        <f>G131/GLOBAL!$H$81</f>
        <v>6.2906090986314892E-3</v>
      </c>
      <c r="I131" s="612"/>
      <c r="J131" s="320"/>
      <c r="K131" s="320"/>
      <c r="L131" s="320"/>
      <c r="M131" s="320"/>
      <c r="N131" s="320"/>
      <c r="O131" s="320"/>
      <c r="P131" s="320"/>
      <c r="Q131" s="320"/>
      <c r="R131" s="320"/>
    </row>
    <row r="132" spans="1:18" s="457" customFormat="1" ht="63.75">
      <c r="A132" s="710" t="s">
        <v>23253</v>
      </c>
      <c r="B132" s="454" t="s">
        <v>7531</v>
      </c>
      <c r="C132" s="610">
        <v>150122</v>
      </c>
      <c r="D132" s="611" t="s">
        <v>24295</v>
      </c>
      <c r="E132" s="722" t="s">
        <v>74</v>
      </c>
      <c r="F132" s="723">
        <v>1</v>
      </c>
      <c r="G132" s="703">
        <v>1272.83</v>
      </c>
      <c r="H132" s="697">
        <f>G132/GLOBAL!$H$81</f>
        <v>6.0691715714077622E-3</v>
      </c>
      <c r="I132" s="456"/>
      <c r="J132" s="455"/>
      <c r="K132" s="455"/>
      <c r="L132" s="455"/>
      <c r="M132" s="455"/>
      <c r="N132" s="455"/>
      <c r="O132" s="455"/>
      <c r="P132" s="455"/>
      <c r="Q132" s="455"/>
      <c r="R132" s="455"/>
    </row>
    <row r="133" spans="1:18" s="457" customFormat="1" ht="38.25">
      <c r="A133" s="704" t="s">
        <v>23302</v>
      </c>
      <c r="B133" s="173" t="s">
        <v>28</v>
      </c>
      <c r="C133" s="174" t="s">
        <v>10534</v>
      </c>
      <c r="D133" s="308" t="s">
        <v>5603</v>
      </c>
      <c r="E133" s="694" t="s">
        <v>113</v>
      </c>
      <c r="F133" s="695">
        <v>8</v>
      </c>
      <c r="G133" s="696">
        <v>1240.56</v>
      </c>
      <c r="H133" s="697">
        <f>G133/GLOBAL!$H$81</f>
        <v>5.9153001458369251E-3</v>
      </c>
      <c r="I133" s="456"/>
      <c r="J133" s="455"/>
      <c r="K133" s="455"/>
      <c r="L133" s="455"/>
      <c r="M133" s="455"/>
      <c r="N133" s="455"/>
      <c r="O133" s="455"/>
      <c r="P133" s="455"/>
      <c r="Q133" s="455"/>
      <c r="R133" s="455"/>
    </row>
    <row r="134" spans="1:18" s="457" customFormat="1" ht="27" customHeight="1">
      <c r="A134" s="704" t="s">
        <v>23271</v>
      </c>
      <c r="B134" s="173" t="s">
        <v>28</v>
      </c>
      <c r="C134" s="174" t="s">
        <v>10217</v>
      </c>
      <c r="D134" s="385" t="s">
        <v>23558</v>
      </c>
      <c r="E134" s="694" t="s">
        <v>75</v>
      </c>
      <c r="F134" s="695">
        <v>426</v>
      </c>
      <c r="G134" s="696">
        <v>1218.3599999999999</v>
      </c>
      <c r="H134" s="697">
        <f>G134/GLOBAL!$H$81</f>
        <v>5.8094449971640844E-3</v>
      </c>
      <c r="I134" s="456"/>
      <c r="J134" s="455"/>
      <c r="K134" s="455"/>
      <c r="L134" s="455"/>
      <c r="M134" s="455"/>
      <c r="N134" s="455"/>
      <c r="O134" s="455"/>
      <c r="P134" s="455"/>
      <c r="Q134" s="455"/>
      <c r="R134" s="455"/>
    </row>
    <row r="135" spans="1:18" s="457" customFormat="1" ht="38.25">
      <c r="A135" s="693" t="s">
        <v>23277</v>
      </c>
      <c r="B135" s="173" t="s">
        <v>7531</v>
      </c>
      <c r="C135" s="174">
        <v>160322</v>
      </c>
      <c r="D135" s="308" t="s">
        <v>24309</v>
      </c>
      <c r="E135" s="694" t="s">
        <v>74</v>
      </c>
      <c r="F135" s="695">
        <v>200</v>
      </c>
      <c r="G135" s="696">
        <v>1216</v>
      </c>
      <c r="H135" s="697">
        <f>G135/GLOBAL!$H$81</f>
        <v>5.7981919273051696E-3</v>
      </c>
      <c r="I135" s="456"/>
      <c r="J135" s="455"/>
      <c r="K135" s="455"/>
      <c r="L135" s="455"/>
      <c r="M135" s="455"/>
      <c r="N135" s="455"/>
      <c r="O135" s="455"/>
      <c r="P135" s="455"/>
      <c r="Q135" s="455"/>
      <c r="R135" s="455"/>
    </row>
    <row r="136" spans="1:18" s="457" customFormat="1">
      <c r="A136" s="704" t="s">
        <v>23293</v>
      </c>
      <c r="B136" s="173" t="s">
        <v>14073</v>
      </c>
      <c r="C136" s="174">
        <v>2034</v>
      </c>
      <c r="D136" s="385" t="s">
        <v>22123</v>
      </c>
      <c r="E136" s="694" t="s">
        <v>74</v>
      </c>
      <c r="F136" s="695">
        <v>8</v>
      </c>
      <c r="G136" s="696">
        <v>1194.3</v>
      </c>
      <c r="H136" s="697">
        <f>G136/GLOBAL!$H$81</f>
        <v>5.6947209036024371E-3</v>
      </c>
      <c r="I136" s="456"/>
      <c r="J136" s="455"/>
      <c r="K136" s="455"/>
      <c r="L136" s="455"/>
      <c r="M136" s="455"/>
      <c r="N136" s="455"/>
      <c r="O136" s="455"/>
      <c r="P136" s="455"/>
      <c r="Q136" s="455"/>
      <c r="R136" s="455"/>
    </row>
    <row r="137" spans="1:18" s="321" customFormat="1" ht="38.25">
      <c r="A137" s="708" t="s">
        <v>23287</v>
      </c>
      <c r="B137" s="428" t="s">
        <v>7531</v>
      </c>
      <c r="C137" s="429">
        <v>170317</v>
      </c>
      <c r="D137" s="430" t="s">
        <v>24316</v>
      </c>
      <c r="E137" s="720" t="s">
        <v>74</v>
      </c>
      <c r="F137" s="721">
        <v>16</v>
      </c>
      <c r="G137" s="716">
        <v>1104</v>
      </c>
      <c r="H137" s="697">
        <f>G137/GLOBAL!$H$81</f>
        <v>5.2641479340007459E-3</v>
      </c>
      <c r="I137" s="612"/>
      <c r="J137" s="320"/>
      <c r="K137" s="320"/>
      <c r="L137" s="320"/>
      <c r="M137" s="320"/>
      <c r="N137" s="320"/>
      <c r="O137" s="320"/>
      <c r="P137" s="320"/>
      <c r="Q137" s="320"/>
      <c r="R137" s="320"/>
    </row>
    <row r="138" spans="1:18" ht="34.5" customHeight="1">
      <c r="A138" s="710" t="s">
        <v>22153</v>
      </c>
      <c r="B138" s="454" t="s">
        <v>28</v>
      </c>
      <c r="C138" s="610" t="s">
        <v>11276</v>
      </c>
      <c r="D138" s="611" t="s">
        <v>6100</v>
      </c>
      <c r="E138" s="722" t="s">
        <v>113</v>
      </c>
      <c r="F138" s="723">
        <v>75</v>
      </c>
      <c r="G138" s="703">
        <v>1003.5</v>
      </c>
      <c r="H138" s="697">
        <f>G138/GLOBAL!$H$81</f>
        <v>4.7849388150088303E-3</v>
      </c>
      <c r="I138" s="414"/>
      <c r="J138" s="32"/>
      <c r="K138" s="32"/>
      <c r="L138" s="32"/>
      <c r="M138" s="32"/>
      <c r="N138" s="32"/>
      <c r="O138" s="32"/>
      <c r="P138" s="32"/>
      <c r="Q138" s="32"/>
      <c r="R138" s="32"/>
    </row>
    <row r="139" spans="1:18" ht="34.5" customHeight="1">
      <c r="A139" s="704" t="s">
        <v>43</v>
      </c>
      <c r="B139" s="173" t="s">
        <v>28</v>
      </c>
      <c r="C139" s="174" t="s">
        <v>6822</v>
      </c>
      <c r="D139" s="308" t="s">
        <v>3634</v>
      </c>
      <c r="E139" s="694" t="s">
        <v>73</v>
      </c>
      <c r="F139" s="695">
        <v>4.32</v>
      </c>
      <c r="G139" s="696">
        <v>922.49</v>
      </c>
      <c r="H139" s="697">
        <f>G139/GLOBAL!$H$81</f>
        <v>4.3986628873517652E-3</v>
      </c>
      <c r="I139" s="414"/>
      <c r="J139" s="32"/>
      <c r="K139" s="32"/>
      <c r="L139" s="32"/>
      <c r="M139" s="32"/>
      <c r="N139" s="32"/>
      <c r="O139" s="32"/>
      <c r="P139" s="32"/>
      <c r="Q139" s="32"/>
      <c r="R139" s="32"/>
    </row>
    <row r="140" spans="1:18" ht="38.25">
      <c r="A140" s="708" t="s">
        <v>36</v>
      </c>
      <c r="B140" s="428" t="s">
        <v>7531</v>
      </c>
      <c r="C140" s="429">
        <v>20339</v>
      </c>
      <c r="D140" s="430" t="s">
        <v>24251</v>
      </c>
      <c r="E140" s="720" t="s">
        <v>73</v>
      </c>
      <c r="F140" s="721">
        <v>72</v>
      </c>
      <c r="G140" s="716">
        <v>814.32</v>
      </c>
      <c r="H140" s="697">
        <f>G140/GLOBAL!$H$81</f>
        <v>3.8828812913183769E-3</v>
      </c>
      <c r="I140" s="414"/>
      <c r="J140" s="32"/>
      <c r="K140" s="32"/>
      <c r="L140" s="32"/>
      <c r="M140" s="32"/>
      <c r="N140" s="32"/>
      <c r="O140" s="32"/>
      <c r="P140" s="32"/>
      <c r="Q140" s="32"/>
      <c r="R140" s="32"/>
    </row>
    <row r="141" spans="1:18" s="321" customFormat="1" ht="38.25">
      <c r="A141" s="705" t="s">
        <v>23270</v>
      </c>
      <c r="B141" s="295" t="s">
        <v>7531</v>
      </c>
      <c r="C141" s="296">
        <v>151337</v>
      </c>
      <c r="D141" s="586" t="s">
        <v>24306</v>
      </c>
      <c r="E141" s="698" t="s">
        <v>74</v>
      </c>
      <c r="F141" s="699">
        <v>4</v>
      </c>
      <c r="G141" s="344">
        <v>799.16</v>
      </c>
      <c r="H141" s="697">
        <f>G141/GLOBAL!$H$81</f>
        <v>3.8105946222246707E-3</v>
      </c>
      <c r="I141" s="612"/>
      <c r="J141" s="320"/>
      <c r="K141" s="320"/>
      <c r="L141" s="320"/>
      <c r="M141" s="320"/>
      <c r="N141" s="320"/>
      <c r="O141" s="320"/>
      <c r="P141" s="320"/>
      <c r="Q141" s="320"/>
      <c r="R141" s="320"/>
    </row>
    <row r="142" spans="1:18" s="33" customFormat="1" ht="38.25">
      <c r="A142" s="704" t="s">
        <v>23300</v>
      </c>
      <c r="B142" s="173" t="s">
        <v>28</v>
      </c>
      <c r="C142" s="174" t="s">
        <v>10357</v>
      </c>
      <c r="D142" s="308" t="s">
        <v>23570</v>
      </c>
      <c r="E142" s="694" t="s">
        <v>113</v>
      </c>
      <c r="F142" s="695">
        <v>20</v>
      </c>
      <c r="G142" s="696">
        <v>798.6</v>
      </c>
      <c r="H142" s="697">
        <f>G142/GLOBAL!$H$81</f>
        <v>3.8079244022581485E-3</v>
      </c>
    </row>
    <row r="143" spans="1:18" s="33" customFormat="1" ht="20.100000000000001" customHeight="1">
      <c r="A143" s="704" t="s">
        <v>16460</v>
      </c>
      <c r="B143" s="173" t="s">
        <v>28</v>
      </c>
      <c r="C143" s="174" t="s">
        <v>11883</v>
      </c>
      <c r="D143" s="385" t="s">
        <v>6423</v>
      </c>
      <c r="E143" s="694" t="s">
        <v>74</v>
      </c>
      <c r="F143" s="695">
        <v>1</v>
      </c>
      <c r="G143" s="696">
        <v>698.04</v>
      </c>
      <c r="H143" s="697">
        <f>G143/GLOBAL!$H$81</f>
        <v>3.3284291882698194E-3</v>
      </c>
    </row>
    <row r="144" spans="1:18" s="33" customFormat="1" ht="20.100000000000001" customHeight="1">
      <c r="A144" s="704" t="s">
        <v>23312</v>
      </c>
      <c r="B144" s="173" t="s">
        <v>7531</v>
      </c>
      <c r="C144" s="174">
        <v>200576</v>
      </c>
      <c r="D144" s="385" t="s">
        <v>24329</v>
      </c>
      <c r="E144" s="694" t="s">
        <v>74</v>
      </c>
      <c r="F144" s="695">
        <v>1</v>
      </c>
      <c r="G144" s="696">
        <v>659.81</v>
      </c>
      <c r="H144" s="697">
        <f>G144/GLOBAL!$H$81</f>
        <v>3.1461389930552827E-3</v>
      </c>
    </row>
    <row r="145" spans="1:8" ht="25.5">
      <c r="A145" s="705" t="s">
        <v>23259</v>
      </c>
      <c r="B145" s="295" t="s">
        <v>28</v>
      </c>
      <c r="C145" s="296" t="s">
        <v>10256</v>
      </c>
      <c r="D145" s="587" t="s">
        <v>3192</v>
      </c>
      <c r="E145" s="698" t="s">
        <v>113</v>
      </c>
      <c r="F145" s="699">
        <v>55</v>
      </c>
      <c r="G145" s="344">
        <v>626.45000000000005</v>
      </c>
      <c r="H145" s="697">
        <f>G145/GLOBAL!$H$81</f>
        <v>2.9870701750496086E-3</v>
      </c>
    </row>
    <row r="146" spans="1:8" ht="51">
      <c r="A146" s="705" t="s">
        <v>22149</v>
      </c>
      <c r="B146" s="295" t="s">
        <v>7531</v>
      </c>
      <c r="C146" s="296">
        <v>50202</v>
      </c>
      <c r="D146" s="587" t="s">
        <v>24268</v>
      </c>
      <c r="E146" s="698" t="s">
        <v>73</v>
      </c>
      <c r="F146" s="699">
        <v>6</v>
      </c>
      <c r="G146" s="344">
        <v>562.91999999999996</v>
      </c>
      <c r="H146" s="697">
        <f>G146/GLOBAL!$H$81</f>
        <v>2.6841432563475542E-3</v>
      </c>
    </row>
    <row r="147" spans="1:8" ht="38.25">
      <c r="A147" s="708" t="s">
        <v>23288</v>
      </c>
      <c r="B147" s="428" t="s">
        <v>7531</v>
      </c>
      <c r="C147" s="429">
        <v>170506</v>
      </c>
      <c r="D147" s="430" t="s">
        <v>24317</v>
      </c>
      <c r="E147" s="720" t="s">
        <v>74</v>
      </c>
      <c r="F147" s="721">
        <v>1</v>
      </c>
      <c r="G147" s="716">
        <v>558.41</v>
      </c>
      <c r="H147" s="697">
        <f>G147/GLOBAL!$H$81</f>
        <v>2.6626384491171707E-3</v>
      </c>
    </row>
    <row r="148" spans="1:8" ht="38.25">
      <c r="A148" s="704" t="s">
        <v>23279</v>
      </c>
      <c r="B148" s="173" t="s">
        <v>7531</v>
      </c>
      <c r="C148" s="174">
        <v>160334</v>
      </c>
      <c r="D148" s="385" t="s">
        <v>24311</v>
      </c>
      <c r="E148" s="694" t="s">
        <v>74</v>
      </c>
      <c r="F148" s="695">
        <v>20</v>
      </c>
      <c r="G148" s="696">
        <v>555.20000000000005</v>
      </c>
      <c r="H148" s="697">
        <f>G148/GLOBAL!$H$81</f>
        <v>2.647332366809071E-3</v>
      </c>
    </row>
    <row r="149" spans="1:8" ht="63.75">
      <c r="A149" s="710" t="s">
        <v>22122</v>
      </c>
      <c r="B149" s="454" t="s">
        <v>7531</v>
      </c>
      <c r="C149" s="429">
        <v>130322</v>
      </c>
      <c r="D149" s="623" t="s">
        <v>24276</v>
      </c>
      <c r="E149" s="722" t="s">
        <v>75</v>
      </c>
      <c r="F149" s="723">
        <v>23</v>
      </c>
      <c r="G149" s="703">
        <v>533.6</v>
      </c>
      <c r="H149" s="697">
        <f>G149/GLOBAL!$H$81</f>
        <v>2.5443381681003606E-3</v>
      </c>
    </row>
    <row r="150" spans="1:8" ht="38.25">
      <c r="A150" s="705" t="s">
        <v>22154</v>
      </c>
      <c r="B150" s="295" t="s">
        <v>28</v>
      </c>
      <c r="C150" s="296" t="s">
        <v>10845</v>
      </c>
      <c r="D150" s="587" t="s">
        <v>22461</v>
      </c>
      <c r="E150" s="698" t="s">
        <v>113</v>
      </c>
      <c r="F150" s="699">
        <v>47</v>
      </c>
      <c r="G150" s="344">
        <v>518.88</v>
      </c>
      <c r="H150" s="697">
        <f>G150/GLOBAL!$H$81</f>
        <v>2.4741495289803505E-3</v>
      </c>
    </row>
    <row r="151" spans="1:8" ht="25.5">
      <c r="A151" s="710" t="s">
        <v>22152</v>
      </c>
      <c r="B151" s="454" t="s">
        <v>28</v>
      </c>
      <c r="C151" s="610" t="s">
        <v>10608</v>
      </c>
      <c r="D151" s="611" t="s">
        <v>5639</v>
      </c>
      <c r="E151" s="722" t="s">
        <v>75</v>
      </c>
      <c r="F151" s="723">
        <v>50</v>
      </c>
      <c r="G151" s="703">
        <v>489</v>
      </c>
      <c r="H151" s="697">
        <f>G151/GLOBAL!$H$81</f>
        <v>2.3316742207666347E-3</v>
      </c>
    </row>
    <row r="152" spans="1:8">
      <c r="A152" s="704" t="s">
        <v>22120</v>
      </c>
      <c r="B152" s="173" t="s">
        <v>7531</v>
      </c>
      <c r="C152" s="174">
        <v>130308</v>
      </c>
      <c r="D152" s="308" t="s">
        <v>24274</v>
      </c>
      <c r="E152" s="694" t="s">
        <v>75</v>
      </c>
      <c r="F152" s="695">
        <v>9</v>
      </c>
      <c r="G152" s="696">
        <v>468.81</v>
      </c>
      <c r="H152" s="697">
        <f>G152/GLOBAL!$H$81</f>
        <v>2.2354032544736322E-3</v>
      </c>
    </row>
    <row r="153" spans="1:8" ht="63.75">
      <c r="A153" s="704" t="s">
        <v>23251</v>
      </c>
      <c r="B153" s="173" t="s">
        <v>7531</v>
      </c>
      <c r="C153" s="174">
        <v>141102</v>
      </c>
      <c r="D153" s="308" t="s">
        <v>24294</v>
      </c>
      <c r="E153" s="694" t="s">
        <v>74</v>
      </c>
      <c r="F153" s="695">
        <v>1</v>
      </c>
      <c r="G153" s="696">
        <v>448.13</v>
      </c>
      <c r="H153" s="697">
        <f>G153/GLOBAL!$H$81</f>
        <v>2.1367958457099226E-3</v>
      </c>
    </row>
    <row r="154" spans="1:8" ht="38.25">
      <c r="A154" s="704" t="s">
        <v>23281</v>
      </c>
      <c r="B154" s="731" t="s">
        <v>28</v>
      </c>
      <c r="C154" s="174" t="s">
        <v>11969</v>
      </c>
      <c r="D154" s="308" t="s">
        <v>6463</v>
      </c>
      <c r="E154" s="732" t="s">
        <v>113</v>
      </c>
      <c r="F154" s="699">
        <v>8</v>
      </c>
      <c r="G154" s="344">
        <v>422.96</v>
      </c>
      <c r="H154" s="697">
        <f>G154/GLOBAL!$H$81</f>
        <v>2.0167789947146335E-3</v>
      </c>
    </row>
    <row r="155" spans="1:8" ht="63.75">
      <c r="A155" s="708" t="s">
        <v>22138</v>
      </c>
      <c r="B155" s="428" t="s">
        <v>7531</v>
      </c>
      <c r="C155" s="429">
        <v>140207</v>
      </c>
      <c r="D155" s="430" t="s">
        <v>24248</v>
      </c>
      <c r="E155" s="720" t="s">
        <v>74</v>
      </c>
      <c r="F155" s="721">
        <v>1</v>
      </c>
      <c r="G155" s="716">
        <v>403.81</v>
      </c>
      <c r="H155" s="697">
        <f>G155/GLOBAL!$H$81</f>
        <v>1.9254670083594578E-3</v>
      </c>
    </row>
    <row r="156" spans="1:8" ht="25.5">
      <c r="A156" s="704" t="s">
        <v>23328</v>
      </c>
      <c r="B156" s="173" t="s">
        <v>14073</v>
      </c>
      <c r="C156" s="174">
        <v>8492</v>
      </c>
      <c r="D156" s="385" t="s">
        <v>22124</v>
      </c>
      <c r="E156" s="694" t="s">
        <v>74</v>
      </c>
      <c r="F156" s="695">
        <v>2</v>
      </c>
      <c r="G156" s="696">
        <v>398.39</v>
      </c>
      <c r="H156" s="697">
        <f>G156/GLOBAL!$H$81</f>
        <v>1.8996230936834757E-3</v>
      </c>
    </row>
    <row r="157" spans="1:8" ht="25.5">
      <c r="A157" s="710" t="s">
        <v>23267</v>
      </c>
      <c r="B157" s="454" t="s">
        <v>7531</v>
      </c>
      <c r="C157" s="610">
        <v>151332</v>
      </c>
      <c r="D157" s="623" t="s">
        <v>24303</v>
      </c>
      <c r="E157" s="722" t="s">
        <v>74</v>
      </c>
      <c r="F157" s="723">
        <v>1</v>
      </c>
      <c r="G157" s="703">
        <v>396.32</v>
      </c>
      <c r="H157" s="697">
        <f>G157/GLOBAL!$H$81</f>
        <v>1.8897528163072245E-3</v>
      </c>
    </row>
    <row r="158" spans="1:8" ht="38.25">
      <c r="A158" s="704" t="s">
        <v>13910</v>
      </c>
      <c r="B158" s="173" t="s">
        <v>28</v>
      </c>
      <c r="C158" s="174" t="s">
        <v>14932</v>
      </c>
      <c r="D158" s="308" t="s">
        <v>14933</v>
      </c>
      <c r="E158" s="694" t="s">
        <v>73</v>
      </c>
      <c r="F158" s="695">
        <v>1092</v>
      </c>
      <c r="G158" s="696">
        <v>371.28</v>
      </c>
      <c r="H158" s="697">
        <f>G158/GLOBAL!$H$81</f>
        <v>1.7703558378041639E-3</v>
      </c>
    </row>
    <row r="159" spans="1:8" ht="38.25">
      <c r="A159" s="705" t="s">
        <v>23258</v>
      </c>
      <c r="B159" s="295" t="s">
        <v>28</v>
      </c>
      <c r="C159" s="296" t="s">
        <v>10262</v>
      </c>
      <c r="D159" s="587" t="s">
        <v>23564</v>
      </c>
      <c r="E159" s="698" t="s">
        <v>113</v>
      </c>
      <c r="F159" s="699">
        <v>40</v>
      </c>
      <c r="G159" s="344">
        <v>350.8</v>
      </c>
      <c r="H159" s="697">
        <f>G159/GLOBAL!$H$81</f>
        <v>1.672702079028498E-3</v>
      </c>
    </row>
    <row r="160" spans="1:8" ht="38.25">
      <c r="A160" s="704" t="s">
        <v>23284</v>
      </c>
      <c r="B160" s="634" t="s">
        <v>28</v>
      </c>
      <c r="C160" s="174">
        <v>20231</v>
      </c>
      <c r="D160" s="308" t="s">
        <v>20525</v>
      </c>
      <c r="E160" s="694" t="s">
        <v>75</v>
      </c>
      <c r="F160" s="695">
        <v>16.88</v>
      </c>
      <c r="G160" s="696">
        <v>343.01</v>
      </c>
      <c r="H160" s="697">
        <f>G160/GLOBAL!$H$81</f>
        <v>1.6355574119941993E-3</v>
      </c>
    </row>
    <row r="161" spans="1:8" ht="25.5">
      <c r="A161" s="704" t="s">
        <v>23314</v>
      </c>
      <c r="B161" s="173" t="s">
        <v>14073</v>
      </c>
      <c r="C161" s="174">
        <v>2426</v>
      </c>
      <c r="D161" s="308" t="s">
        <v>22884</v>
      </c>
      <c r="E161" s="694" t="s">
        <v>115</v>
      </c>
      <c r="F161" s="695">
        <v>1</v>
      </c>
      <c r="G161" s="696">
        <v>325.07</v>
      </c>
      <c r="H161" s="697">
        <f>G161/GLOBAL!$H$81</f>
        <v>1.5500150080666871E-3</v>
      </c>
    </row>
    <row r="162" spans="1:8" ht="63.75">
      <c r="A162" s="705" t="s">
        <v>22155</v>
      </c>
      <c r="B162" s="295" t="s">
        <v>7531</v>
      </c>
      <c r="C162" s="296">
        <v>140201</v>
      </c>
      <c r="D162" s="587" t="s">
        <v>24283</v>
      </c>
      <c r="E162" s="698" t="s">
        <v>74</v>
      </c>
      <c r="F162" s="699">
        <v>1</v>
      </c>
      <c r="G162" s="344">
        <v>270.83</v>
      </c>
      <c r="H162" s="697">
        <f>G162/GLOBAL!$H$81</f>
        <v>1.2913851313092592E-3</v>
      </c>
    </row>
    <row r="163" spans="1:8" ht="51">
      <c r="A163" s="710" t="s">
        <v>23255</v>
      </c>
      <c r="B163" s="454" t="s">
        <v>28</v>
      </c>
      <c r="C163" s="610" t="s">
        <v>10314</v>
      </c>
      <c r="D163" s="611" t="s">
        <v>5474</v>
      </c>
      <c r="E163" s="722" t="s">
        <v>113</v>
      </c>
      <c r="F163" s="723">
        <v>1</v>
      </c>
      <c r="G163" s="703">
        <v>259.83999999999997</v>
      </c>
      <c r="H163" s="697">
        <f>G163/GLOBAL!$H$81</f>
        <v>1.2389820644662624E-3</v>
      </c>
    </row>
    <row r="164" spans="1:8" ht="38.25">
      <c r="A164" s="705" t="s">
        <v>23256</v>
      </c>
      <c r="B164" s="295" t="s">
        <v>28</v>
      </c>
      <c r="C164" s="296" t="s">
        <v>10260</v>
      </c>
      <c r="D164" s="587" t="s">
        <v>23563</v>
      </c>
      <c r="E164" s="698" t="s">
        <v>113</v>
      </c>
      <c r="F164" s="699">
        <v>16</v>
      </c>
      <c r="G164" s="344">
        <v>213.28</v>
      </c>
      <c r="H164" s="697">
        <f>G164/GLOBAL!$H$81</f>
        <v>1.0169723472497093E-3</v>
      </c>
    </row>
    <row r="165" spans="1:8">
      <c r="A165" s="704" t="s">
        <v>23286</v>
      </c>
      <c r="B165" s="173" t="s">
        <v>7531</v>
      </c>
      <c r="C165" s="174">
        <v>170319</v>
      </c>
      <c r="D165" s="308" t="s">
        <v>24315</v>
      </c>
      <c r="E165" s="694" t="s">
        <v>74</v>
      </c>
      <c r="F165" s="695">
        <v>5</v>
      </c>
      <c r="G165" s="696">
        <v>205.95</v>
      </c>
      <c r="H165" s="697">
        <f>G165/GLOBAL!$H$81</f>
        <v>9.8202107518791082E-4</v>
      </c>
    </row>
    <row r="166" spans="1:8" ht="38.25">
      <c r="A166" s="705" t="s">
        <v>23266</v>
      </c>
      <c r="B166" s="295" t="s">
        <v>7531</v>
      </c>
      <c r="C166" s="296">
        <v>151330</v>
      </c>
      <c r="D166" s="586" t="s">
        <v>24302</v>
      </c>
      <c r="E166" s="698" t="s">
        <v>74</v>
      </c>
      <c r="F166" s="699">
        <v>2</v>
      </c>
      <c r="G166" s="344">
        <v>199.6</v>
      </c>
      <c r="H166" s="697">
        <f>G166/GLOBAL!$H$81</f>
        <v>9.5174268806752624E-4</v>
      </c>
    </row>
    <row r="167" spans="1:8">
      <c r="A167" s="708" t="s">
        <v>23303</v>
      </c>
      <c r="B167" s="428" t="s">
        <v>7531</v>
      </c>
      <c r="C167" s="429">
        <v>180217</v>
      </c>
      <c r="D167" s="638" t="s">
        <v>24322</v>
      </c>
      <c r="E167" s="720" t="s">
        <v>74</v>
      </c>
      <c r="F167" s="721">
        <v>26</v>
      </c>
      <c r="G167" s="716">
        <v>192.14</v>
      </c>
      <c r="H167" s="697">
        <f>G167/GLOBAL!$H$81</f>
        <v>9.1617154351349942E-4</v>
      </c>
    </row>
    <row r="168" spans="1:8" ht="25.5">
      <c r="A168" s="705" t="s">
        <v>23260</v>
      </c>
      <c r="B168" s="295" t="s">
        <v>7531</v>
      </c>
      <c r="C168" s="296">
        <v>150609</v>
      </c>
      <c r="D168" s="587" t="s">
        <v>24297</v>
      </c>
      <c r="E168" s="698" t="s">
        <v>74</v>
      </c>
      <c r="F168" s="699">
        <v>1</v>
      </c>
      <c r="G168" s="344">
        <v>142.72999999999999</v>
      </c>
      <c r="H168" s="697">
        <f>G168/GLOBAL!$H$81</f>
        <v>6.8057231396732474E-4</v>
      </c>
    </row>
    <row r="169" spans="1:8" ht="25.5">
      <c r="A169" s="705" t="s">
        <v>23257</v>
      </c>
      <c r="B169" s="295" t="s">
        <v>28</v>
      </c>
      <c r="C169" s="296" t="s">
        <v>10586</v>
      </c>
      <c r="D169" s="587" t="s">
        <v>10587</v>
      </c>
      <c r="E169" s="698" t="s">
        <v>113</v>
      </c>
      <c r="F169" s="699">
        <v>2</v>
      </c>
      <c r="G169" s="344">
        <v>134.19999999999999</v>
      </c>
      <c r="H169" s="697">
        <f>G169/GLOBAL!$H$81</f>
        <v>6.3989914197726456E-4</v>
      </c>
    </row>
    <row r="170" spans="1:8" ht="38.25">
      <c r="A170" s="704" t="s">
        <v>23294</v>
      </c>
      <c r="B170" s="295" t="s">
        <v>28</v>
      </c>
      <c r="C170" s="296" t="s">
        <v>14420</v>
      </c>
      <c r="D170" s="587" t="s">
        <v>14421</v>
      </c>
      <c r="E170" s="698" t="s">
        <v>113</v>
      </c>
      <c r="F170" s="699">
        <v>14</v>
      </c>
      <c r="G170" s="344">
        <v>125.02</v>
      </c>
      <c r="H170" s="697">
        <f>G170/GLOBAL!$H$81</f>
        <v>5.9612660752606276E-4</v>
      </c>
    </row>
    <row r="171" spans="1:8" ht="38.25">
      <c r="A171" s="705" t="s">
        <v>23268</v>
      </c>
      <c r="B171" s="295" t="s">
        <v>7531</v>
      </c>
      <c r="C171" s="296">
        <v>151306</v>
      </c>
      <c r="D171" s="587" t="s">
        <v>24304</v>
      </c>
      <c r="E171" s="698" t="s">
        <v>74</v>
      </c>
      <c r="F171" s="699">
        <v>2</v>
      </c>
      <c r="G171" s="344">
        <v>109.98</v>
      </c>
      <c r="H171" s="697">
        <f>G171/GLOBAL!$H$81</f>
        <v>5.2441212842518306E-4</v>
      </c>
    </row>
    <row r="172" spans="1:8">
      <c r="A172" s="705" t="s">
        <v>23254</v>
      </c>
      <c r="B172" s="295" t="s">
        <v>7531</v>
      </c>
      <c r="C172" s="296">
        <v>150310</v>
      </c>
      <c r="D172" s="587" t="s">
        <v>24296</v>
      </c>
      <c r="E172" s="698" t="s">
        <v>74</v>
      </c>
      <c r="F172" s="699">
        <v>1</v>
      </c>
      <c r="G172" s="344">
        <v>79.709999999999994</v>
      </c>
      <c r="H172" s="697">
        <f>G172/GLOBAL!$H$81</f>
        <v>3.8007720273478213E-4</v>
      </c>
    </row>
    <row r="173" spans="1:8">
      <c r="A173" s="183"/>
      <c r="B173" s="183"/>
      <c r="C173" s="183"/>
      <c r="D173" s="183"/>
      <c r="E173" s="183"/>
      <c r="F173" s="183"/>
      <c r="G173" s="345"/>
      <c r="H173" s="346"/>
    </row>
    <row r="174" spans="1:8">
      <c r="A174" s="998" t="s">
        <v>7458</v>
      </c>
      <c r="B174" s="998"/>
      <c r="C174" s="998"/>
      <c r="D174" s="998"/>
      <c r="E174" s="998"/>
      <c r="F174" s="998"/>
      <c r="G174" s="998"/>
      <c r="H174" s="998"/>
    </row>
    <row r="175" spans="1:8" ht="15.75" customHeight="1">
      <c r="A175" s="935" t="s">
        <v>14067</v>
      </c>
      <c r="B175" s="935"/>
      <c r="C175" s="935"/>
      <c r="D175" s="935"/>
      <c r="E175" s="935"/>
      <c r="F175" s="935"/>
      <c r="G175" s="935"/>
      <c r="H175" s="935"/>
    </row>
    <row r="176" spans="1:8" ht="15.75" customHeight="1">
      <c r="A176" s="935" t="s">
        <v>23336</v>
      </c>
      <c r="B176" s="935"/>
      <c r="C176" s="935"/>
      <c r="D176" s="935"/>
      <c r="E176" s="935"/>
      <c r="F176" s="935"/>
      <c r="G176" s="935"/>
      <c r="H176" s="935"/>
    </row>
    <row r="177" spans="1:8" ht="15.75">
      <c r="A177" s="184"/>
      <c r="B177" s="184"/>
      <c r="C177" s="184"/>
      <c r="D177" s="184"/>
      <c r="E177" s="184"/>
      <c r="F177" s="184"/>
      <c r="G177" s="184"/>
      <c r="H177" s="184"/>
    </row>
    <row r="178" spans="1:8" ht="15.75">
      <c r="A178" s="184"/>
      <c r="B178" s="184"/>
      <c r="C178" s="184"/>
      <c r="D178" s="184"/>
      <c r="E178" s="184"/>
      <c r="F178" s="184"/>
      <c r="G178" s="347"/>
      <c r="H178" s="347"/>
    </row>
    <row r="179" spans="1:8">
      <c r="A179" s="182"/>
      <c r="B179" s="182"/>
      <c r="C179" s="182"/>
      <c r="D179" s="182"/>
      <c r="E179" s="182"/>
      <c r="F179" s="182"/>
      <c r="G179" s="348"/>
      <c r="H179" s="349"/>
    </row>
    <row r="181" spans="1:8">
      <c r="H181" s="413"/>
    </row>
  </sheetData>
  <sortState ref="A7:H172">
    <sortCondition descending="1" ref="G7:G172"/>
  </sortState>
  <mergeCells count="5">
    <mergeCell ref="A174:H174"/>
    <mergeCell ref="A175:H175"/>
    <mergeCell ref="A176:H176"/>
    <mergeCell ref="A1:H1"/>
    <mergeCell ref="A4:H4"/>
  </mergeCells>
  <hyperlinks>
    <hyperlink ref="D102" r:id="rId1" display="http://187.17.2.135/orse/composicao.asp?font_sg_fonte=ORSE&amp;serv_nr_codigo=11149&amp;peri_nr_ano=2019&amp;peri_nr_mes=1&amp;peri_nr_ordem=1"/>
  </hyperlinks>
  <printOptions horizontalCentered="1" gridLines="1"/>
  <pageMargins left="0.51181102362204722" right="0" top="0.39370078740157483" bottom="0" header="0.31496062992125984" footer="0.31496062992125984"/>
  <pageSetup paperSize="9" scale="50" orientation="portrait" r:id="rId2"/>
  <headerFooter>
    <oddFooter>&amp;C&amp;P de &amp;N</oddFooter>
  </headerFooter>
  <rowBreaks count="1" manualBreakCount="1">
    <brk id="73" max="7"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dimension ref="B1:V170"/>
  <sheetViews>
    <sheetView view="pageBreakPreview" topLeftCell="A141" zoomScale="89" zoomScaleSheetLayoutView="89" workbookViewId="0">
      <selection activeCell="V26" sqref="V26"/>
    </sheetView>
  </sheetViews>
  <sheetFormatPr defaultRowHeight="12.75"/>
  <cols>
    <col min="1" max="1" width="9.140625" style="471"/>
    <col min="2" max="2" width="9.85546875" style="513" bestFit="1" customWidth="1"/>
    <col min="3" max="3" width="9.140625" style="471"/>
    <col min="4" max="12" width="9.140625" style="486"/>
    <col min="13" max="13" width="9.5703125" style="486" bestFit="1" customWidth="1"/>
    <col min="14" max="14" width="11.140625" style="486" customWidth="1"/>
    <col min="15" max="15" width="9.140625" style="486"/>
    <col min="16" max="16" width="8.140625" style="471" bestFit="1" customWidth="1"/>
    <col min="17" max="17" width="9" style="471" bestFit="1" customWidth="1"/>
    <col min="18" max="18" width="9" style="471" customWidth="1"/>
    <col min="19" max="19" width="9.140625" style="486"/>
    <col min="20" max="257" width="9.140625" style="471"/>
    <col min="258" max="258" width="9.85546875" style="471" bestFit="1" customWidth="1"/>
    <col min="259" max="268" width="9.140625" style="471"/>
    <col min="269" max="269" width="9.5703125" style="471" bestFit="1" customWidth="1"/>
    <col min="270" max="270" width="11.140625" style="471" customWidth="1"/>
    <col min="271" max="271" width="9.140625" style="471"/>
    <col min="272" max="272" width="8.140625" style="471" bestFit="1" customWidth="1"/>
    <col min="273" max="273" width="9" style="471" bestFit="1" customWidth="1"/>
    <col min="274" max="274" width="9" style="471" customWidth="1"/>
    <col min="275" max="513" width="9.140625" style="471"/>
    <col min="514" max="514" width="9.85546875" style="471" bestFit="1" customWidth="1"/>
    <col min="515" max="524" width="9.140625" style="471"/>
    <col min="525" max="525" width="9.5703125" style="471" bestFit="1" customWidth="1"/>
    <col min="526" max="526" width="11.140625" style="471" customWidth="1"/>
    <col min="527" max="527" width="9.140625" style="471"/>
    <col min="528" max="528" width="8.140625" style="471" bestFit="1" customWidth="1"/>
    <col min="529" max="529" width="9" style="471" bestFit="1" customWidth="1"/>
    <col min="530" max="530" width="9" style="471" customWidth="1"/>
    <col min="531" max="769" width="9.140625" style="471"/>
    <col min="770" max="770" width="9.85546875" style="471" bestFit="1" customWidth="1"/>
    <col min="771" max="780" width="9.140625" style="471"/>
    <col min="781" max="781" width="9.5703125" style="471" bestFit="1" customWidth="1"/>
    <col min="782" max="782" width="11.140625" style="471" customWidth="1"/>
    <col min="783" max="783" width="9.140625" style="471"/>
    <col min="784" max="784" width="8.140625" style="471" bestFit="1" customWidth="1"/>
    <col min="785" max="785" width="9" style="471" bestFit="1" customWidth="1"/>
    <col min="786" max="786" width="9" style="471" customWidth="1"/>
    <col min="787" max="1025" width="9.140625" style="471"/>
    <col min="1026" max="1026" width="9.85546875" style="471" bestFit="1" customWidth="1"/>
    <col min="1027" max="1036" width="9.140625" style="471"/>
    <col min="1037" max="1037" width="9.5703125" style="471" bestFit="1" customWidth="1"/>
    <col min="1038" max="1038" width="11.140625" style="471" customWidth="1"/>
    <col min="1039" max="1039" width="9.140625" style="471"/>
    <col min="1040" max="1040" width="8.140625" style="471" bestFit="1" customWidth="1"/>
    <col min="1041" max="1041" width="9" style="471" bestFit="1" customWidth="1"/>
    <col min="1042" max="1042" width="9" style="471" customWidth="1"/>
    <col min="1043" max="1281" width="9.140625" style="471"/>
    <col min="1282" max="1282" width="9.85546875" style="471" bestFit="1" customWidth="1"/>
    <col min="1283" max="1292" width="9.140625" style="471"/>
    <col min="1293" max="1293" width="9.5703125" style="471" bestFit="1" customWidth="1"/>
    <col min="1294" max="1294" width="11.140625" style="471" customWidth="1"/>
    <col min="1295" max="1295" width="9.140625" style="471"/>
    <col min="1296" max="1296" width="8.140625" style="471" bestFit="1" customWidth="1"/>
    <col min="1297" max="1297" width="9" style="471" bestFit="1" customWidth="1"/>
    <col min="1298" max="1298" width="9" style="471" customWidth="1"/>
    <col min="1299" max="1537" width="9.140625" style="471"/>
    <col min="1538" max="1538" width="9.85546875" style="471" bestFit="1" customWidth="1"/>
    <col min="1539" max="1548" width="9.140625" style="471"/>
    <col min="1549" max="1549" width="9.5703125" style="471" bestFit="1" customWidth="1"/>
    <col min="1550" max="1550" width="11.140625" style="471" customWidth="1"/>
    <col min="1551" max="1551" width="9.140625" style="471"/>
    <col min="1552" max="1552" width="8.140625" style="471" bestFit="1" customWidth="1"/>
    <col min="1553" max="1553" width="9" style="471" bestFit="1" customWidth="1"/>
    <col min="1554" max="1554" width="9" style="471" customWidth="1"/>
    <col min="1555" max="1793" width="9.140625" style="471"/>
    <col min="1794" max="1794" width="9.85546875" style="471" bestFit="1" customWidth="1"/>
    <col min="1795" max="1804" width="9.140625" style="471"/>
    <col min="1805" max="1805" width="9.5703125" style="471" bestFit="1" customWidth="1"/>
    <col min="1806" max="1806" width="11.140625" style="471" customWidth="1"/>
    <col min="1807" max="1807" width="9.140625" style="471"/>
    <col min="1808" max="1808" width="8.140625" style="471" bestFit="1" customWidth="1"/>
    <col min="1809" max="1809" width="9" style="471" bestFit="1" customWidth="1"/>
    <col min="1810" max="1810" width="9" style="471" customWidth="1"/>
    <col min="1811" max="2049" width="9.140625" style="471"/>
    <col min="2050" max="2050" width="9.85546875" style="471" bestFit="1" customWidth="1"/>
    <col min="2051" max="2060" width="9.140625" style="471"/>
    <col min="2061" max="2061" width="9.5703125" style="471" bestFit="1" customWidth="1"/>
    <col min="2062" max="2062" width="11.140625" style="471" customWidth="1"/>
    <col min="2063" max="2063" width="9.140625" style="471"/>
    <col min="2064" max="2064" width="8.140625" style="471" bestFit="1" customWidth="1"/>
    <col min="2065" max="2065" width="9" style="471" bestFit="1" customWidth="1"/>
    <col min="2066" max="2066" width="9" style="471" customWidth="1"/>
    <col min="2067" max="2305" width="9.140625" style="471"/>
    <col min="2306" max="2306" width="9.85546875" style="471" bestFit="1" customWidth="1"/>
    <col min="2307" max="2316" width="9.140625" style="471"/>
    <col min="2317" max="2317" width="9.5703125" style="471" bestFit="1" customWidth="1"/>
    <col min="2318" max="2318" width="11.140625" style="471" customWidth="1"/>
    <col min="2319" max="2319" width="9.140625" style="471"/>
    <col min="2320" max="2320" width="8.140625" style="471" bestFit="1" customWidth="1"/>
    <col min="2321" max="2321" width="9" style="471" bestFit="1" customWidth="1"/>
    <col min="2322" max="2322" width="9" style="471" customWidth="1"/>
    <col min="2323" max="2561" width="9.140625" style="471"/>
    <col min="2562" max="2562" width="9.85546875" style="471" bestFit="1" customWidth="1"/>
    <col min="2563" max="2572" width="9.140625" style="471"/>
    <col min="2573" max="2573" width="9.5703125" style="471" bestFit="1" customWidth="1"/>
    <col min="2574" max="2574" width="11.140625" style="471" customWidth="1"/>
    <col min="2575" max="2575" width="9.140625" style="471"/>
    <col min="2576" max="2576" width="8.140625" style="471" bestFit="1" customWidth="1"/>
    <col min="2577" max="2577" width="9" style="471" bestFit="1" customWidth="1"/>
    <col min="2578" max="2578" width="9" style="471" customWidth="1"/>
    <col min="2579" max="2817" width="9.140625" style="471"/>
    <col min="2818" max="2818" width="9.85546875" style="471" bestFit="1" customWidth="1"/>
    <col min="2819" max="2828" width="9.140625" style="471"/>
    <col min="2829" max="2829" width="9.5703125" style="471" bestFit="1" customWidth="1"/>
    <col min="2830" max="2830" width="11.140625" style="471" customWidth="1"/>
    <col min="2831" max="2831" width="9.140625" style="471"/>
    <col min="2832" max="2832" width="8.140625" style="471" bestFit="1" customWidth="1"/>
    <col min="2833" max="2833" width="9" style="471" bestFit="1" customWidth="1"/>
    <col min="2834" max="2834" width="9" style="471" customWidth="1"/>
    <col min="2835" max="3073" width="9.140625" style="471"/>
    <col min="3074" max="3074" width="9.85546875" style="471" bestFit="1" customWidth="1"/>
    <col min="3075" max="3084" width="9.140625" style="471"/>
    <col min="3085" max="3085" width="9.5703125" style="471" bestFit="1" customWidth="1"/>
    <col min="3086" max="3086" width="11.140625" style="471" customWidth="1"/>
    <col min="3087" max="3087" width="9.140625" style="471"/>
    <col min="3088" max="3088" width="8.140625" style="471" bestFit="1" customWidth="1"/>
    <col min="3089" max="3089" width="9" style="471" bestFit="1" customWidth="1"/>
    <col min="3090" max="3090" width="9" style="471" customWidth="1"/>
    <col min="3091" max="3329" width="9.140625" style="471"/>
    <col min="3330" max="3330" width="9.85546875" style="471" bestFit="1" customWidth="1"/>
    <col min="3331" max="3340" width="9.140625" style="471"/>
    <col min="3341" max="3341" width="9.5703125" style="471" bestFit="1" customWidth="1"/>
    <col min="3342" max="3342" width="11.140625" style="471" customWidth="1"/>
    <col min="3343" max="3343" width="9.140625" style="471"/>
    <col min="3344" max="3344" width="8.140625" style="471" bestFit="1" customWidth="1"/>
    <col min="3345" max="3345" width="9" style="471" bestFit="1" customWidth="1"/>
    <col min="3346" max="3346" width="9" style="471" customWidth="1"/>
    <col min="3347" max="3585" width="9.140625" style="471"/>
    <col min="3586" max="3586" width="9.85546875" style="471" bestFit="1" customWidth="1"/>
    <col min="3587" max="3596" width="9.140625" style="471"/>
    <col min="3597" max="3597" width="9.5703125" style="471" bestFit="1" customWidth="1"/>
    <col min="3598" max="3598" width="11.140625" style="471" customWidth="1"/>
    <col min="3599" max="3599" width="9.140625" style="471"/>
    <col min="3600" max="3600" width="8.140625" style="471" bestFit="1" customWidth="1"/>
    <col min="3601" max="3601" width="9" style="471" bestFit="1" customWidth="1"/>
    <col min="3602" max="3602" width="9" style="471" customWidth="1"/>
    <col min="3603" max="3841" width="9.140625" style="471"/>
    <col min="3842" max="3842" width="9.85546875" style="471" bestFit="1" customWidth="1"/>
    <col min="3843" max="3852" width="9.140625" style="471"/>
    <col min="3853" max="3853" width="9.5703125" style="471" bestFit="1" customWidth="1"/>
    <col min="3854" max="3854" width="11.140625" style="471" customWidth="1"/>
    <col min="3855" max="3855" width="9.140625" style="471"/>
    <col min="3856" max="3856" width="8.140625" style="471" bestFit="1" customWidth="1"/>
    <col min="3857" max="3857" width="9" style="471" bestFit="1" customWidth="1"/>
    <col min="3858" max="3858" width="9" style="471" customWidth="1"/>
    <col min="3859" max="4097" width="9.140625" style="471"/>
    <col min="4098" max="4098" width="9.85546875" style="471" bestFit="1" customWidth="1"/>
    <col min="4099" max="4108" width="9.140625" style="471"/>
    <col min="4109" max="4109" width="9.5703125" style="471" bestFit="1" customWidth="1"/>
    <col min="4110" max="4110" width="11.140625" style="471" customWidth="1"/>
    <col min="4111" max="4111" width="9.140625" style="471"/>
    <col min="4112" max="4112" width="8.140625" style="471" bestFit="1" customWidth="1"/>
    <col min="4113" max="4113" width="9" style="471" bestFit="1" customWidth="1"/>
    <col min="4114" max="4114" width="9" style="471" customWidth="1"/>
    <col min="4115" max="4353" width="9.140625" style="471"/>
    <col min="4354" max="4354" width="9.85546875" style="471" bestFit="1" customWidth="1"/>
    <col min="4355" max="4364" width="9.140625" style="471"/>
    <col min="4365" max="4365" width="9.5703125" style="471" bestFit="1" customWidth="1"/>
    <col min="4366" max="4366" width="11.140625" style="471" customWidth="1"/>
    <col min="4367" max="4367" width="9.140625" style="471"/>
    <col min="4368" max="4368" width="8.140625" style="471" bestFit="1" customWidth="1"/>
    <col min="4369" max="4369" width="9" style="471" bestFit="1" customWidth="1"/>
    <col min="4370" max="4370" width="9" style="471" customWidth="1"/>
    <col min="4371" max="4609" width="9.140625" style="471"/>
    <col min="4610" max="4610" width="9.85546875" style="471" bestFit="1" customWidth="1"/>
    <col min="4611" max="4620" width="9.140625" style="471"/>
    <col min="4621" max="4621" width="9.5703125" style="471" bestFit="1" customWidth="1"/>
    <col min="4622" max="4622" width="11.140625" style="471" customWidth="1"/>
    <col min="4623" max="4623" width="9.140625" style="471"/>
    <col min="4624" max="4624" width="8.140625" style="471" bestFit="1" customWidth="1"/>
    <col min="4625" max="4625" width="9" style="471" bestFit="1" customWidth="1"/>
    <col min="4626" max="4626" width="9" style="471" customWidth="1"/>
    <col min="4627" max="4865" width="9.140625" style="471"/>
    <col min="4866" max="4866" width="9.85546875" style="471" bestFit="1" customWidth="1"/>
    <col min="4867" max="4876" width="9.140625" style="471"/>
    <col min="4877" max="4877" width="9.5703125" style="471" bestFit="1" customWidth="1"/>
    <col min="4878" max="4878" width="11.140625" style="471" customWidth="1"/>
    <col min="4879" max="4879" width="9.140625" style="471"/>
    <col min="4880" max="4880" width="8.140625" style="471" bestFit="1" customWidth="1"/>
    <col min="4881" max="4881" width="9" style="471" bestFit="1" customWidth="1"/>
    <col min="4882" max="4882" width="9" style="471" customWidth="1"/>
    <col min="4883" max="5121" width="9.140625" style="471"/>
    <col min="5122" max="5122" width="9.85546875" style="471" bestFit="1" customWidth="1"/>
    <col min="5123" max="5132" width="9.140625" style="471"/>
    <col min="5133" max="5133" width="9.5703125" style="471" bestFit="1" customWidth="1"/>
    <col min="5134" max="5134" width="11.140625" style="471" customWidth="1"/>
    <col min="5135" max="5135" width="9.140625" style="471"/>
    <col min="5136" max="5136" width="8.140625" style="471" bestFit="1" customWidth="1"/>
    <col min="5137" max="5137" width="9" style="471" bestFit="1" customWidth="1"/>
    <col min="5138" max="5138" width="9" style="471" customWidth="1"/>
    <col min="5139" max="5377" width="9.140625" style="471"/>
    <col min="5378" max="5378" width="9.85546875" style="471" bestFit="1" customWidth="1"/>
    <col min="5379" max="5388" width="9.140625" style="471"/>
    <col min="5389" max="5389" width="9.5703125" style="471" bestFit="1" customWidth="1"/>
    <col min="5390" max="5390" width="11.140625" style="471" customWidth="1"/>
    <col min="5391" max="5391" width="9.140625" style="471"/>
    <col min="5392" max="5392" width="8.140625" style="471" bestFit="1" customWidth="1"/>
    <col min="5393" max="5393" width="9" style="471" bestFit="1" customWidth="1"/>
    <col min="5394" max="5394" width="9" style="471" customWidth="1"/>
    <col min="5395" max="5633" width="9.140625" style="471"/>
    <col min="5634" max="5634" width="9.85546875" style="471" bestFit="1" customWidth="1"/>
    <col min="5635" max="5644" width="9.140625" style="471"/>
    <col min="5645" max="5645" width="9.5703125" style="471" bestFit="1" customWidth="1"/>
    <col min="5646" max="5646" width="11.140625" style="471" customWidth="1"/>
    <col min="5647" max="5647" width="9.140625" style="471"/>
    <col min="5648" max="5648" width="8.140625" style="471" bestFit="1" customWidth="1"/>
    <col min="5649" max="5649" width="9" style="471" bestFit="1" customWidth="1"/>
    <col min="5650" max="5650" width="9" style="471" customWidth="1"/>
    <col min="5651" max="5889" width="9.140625" style="471"/>
    <col min="5890" max="5890" width="9.85546875" style="471" bestFit="1" customWidth="1"/>
    <col min="5891" max="5900" width="9.140625" style="471"/>
    <col min="5901" max="5901" width="9.5703125" style="471" bestFit="1" customWidth="1"/>
    <col min="5902" max="5902" width="11.140625" style="471" customWidth="1"/>
    <col min="5903" max="5903" width="9.140625" style="471"/>
    <col min="5904" max="5904" width="8.140625" style="471" bestFit="1" customWidth="1"/>
    <col min="5905" max="5905" width="9" style="471" bestFit="1" customWidth="1"/>
    <col min="5906" max="5906" width="9" style="471" customWidth="1"/>
    <col min="5907" max="6145" width="9.140625" style="471"/>
    <col min="6146" max="6146" width="9.85546875" style="471" bestFit="1" customWidth="1"/>
    <col min="6147" max="6156" width="9.140625" style="471"/>
    <col min="6157" max="6157" width="9.5703125" style="471" bestFit="1" customWidth="1"/>
    <col min="6158" max="6158" width="11.140625" style="471" customWidth="1"/>
    <col min="6159" max="6159" width="9.140625" style="471"/>
    <col min="6160" max="6160" width="8.140625" style="471" bestFit="1" customWidth="1"/>
    <col min="6161" max="6161" width="9" style="471" bestFit="1" customWidth="1"/>
    <col min="6162" max="6162" width="9" style="471" customWidth="1"/>
    <col min="6163" max="6401" width="9.140625" style="471"/>
    <col min="6402" max="6402" width="9.85546875" style="471" bestFit="1" customWidth="1"/>
    <col min="6403" max="6412" width="9.140625" style="471"/>
    <col min="6413" max="6413" width="9.5703125" style="471" bestFit="1" customWidth="1"/>
    <col min="6414" max="6414" width="11.140625" style="471" customWidth="1"/>
    <col min="6415" max="6415" width="9.140625" style="471"/>
    <col min="6416" max="6416" width="8.140625" style="471" bestFit="1" customWidth="1"/>
    <col min="6417" max="6417" width="9" style="471" bestFit="1" customWidth="1"/>
    <col min="6418" max="6418" width="9" style="471" customWidth="1"/>
    <col min="6419" max="6657" width="9.140625" style="471"/>
    <col min="6658" max="6658" width="9.85546875" style="471" bestFit="1" customWidth="1"/>
    <col min="6659" max="6668" width="9.140625" style="471"/>
    <col min="6669" max="6669" width="9.5703125" style="471" bestFit="1" customWidth="1"/>
    <col min="6670" max="6670" width="11.140625" style="471" customWidth="1"/>
    <col min="6671" max="6671" width="9.140625" style="471"/>
    <col min="6672" max="6672" width="8.140625" style="471" bestFit="1" customWidth="1"/>
    <col min="6673" max="6673" width="9" style="471" bestFit="1" customWidth="1"/>
    <col min="6674" max="6674" width="9" style="471" customWidth="1"/>
    <col min="6675" max="6913" width="9.140625" style="471"/>
    <col min="6914" max="6914" width="9.85546875" style="471" bestFit="1" customWidth="1"/>
    <col min="6915" max="6924" width="9.140625" style="471"/>
    <col min="6925" max="6925" width="9.5703125" style="471" bestFit="1" customWidth="1"/>
    <col min="6926" max="6926" width="11.140625" style="471" customWidth="1"/>
    <col min="6927" max="6927" width="9.140625" style="471"/>
    <col min="6928" max="6928" width="8.140625" style="471" bestFit="1" customWidth="1"/>
    <col min="6929" max="6929" width="9" style="471" bestFit="1" customWidth="1"/>
    <col min="6930" max="6930" width="9" style="471" customWidth="1"/>
    <col min="6931" max="7169" width="9.140625" style="471"/>
    <col min="7170" max="7170" width="9.85546875" style="471" bestFit="1" customWidth="1"/>
    <col min="7171" max="7180" width="9.140625" style="471"/>
    <col min="7181" max="7181" width="9.5703125" style="471" bestFit="1" customWidth="1"/>
    <col min="7182" max="7182" width="11.140625" style="471" customWidth="1"/>
    <col min="7183" max="7183" width="9.140625" style="471"/>
    <col min="7184" max="7184" width="8.140625" style="471" bestFit="1" customWidth="1"/>
    <col min="7185" max="7185" width="9" style="471" bestFit="1" customWidth="1"/>
    <col min="7186" max="7186" width="9" style="471" customWidth="1"/>
    <col min="7187" max="7425" width="9.140625" style="471"/>
    <col min="7426" max="7426" width="9.85546875" style="471" bestFit="1" customWidth="1"/>
    <col min="7427" max="7436" width="9.140625" style="471"/>
    <col min="7437" max="7437" width="9.5703125" style="471" bestFit="1" customWidth="1"/>
    <col min="7438" max="7438" width="11.140625" style="471" customWidth="1"/>
    <col min="7439" max="7439" width="9.140625" style="471"/>
    <col min="7440" max="7440" width="8.140625" style="471" bestFit="1" customWidth="1"/>
    <col min="7441" max="7441" width="9" style="471" bestFit="1" customWidth="1"/>
    <col min="7442" max="7442" width="9" style="471" customWidth="1"/>
    <col min="7443" max="7681" width="9.140625" style="471"/>
    <col min="7682" max="7682" width="9.85546875" style="471" bestFit="1" customWidth="1"/>
    <col min="7683" max="7692" width="9.140625" style="471"/>
    <col min="7693" max="7693" width="9.5703125" style="471" bestFit="1" customWidth="1"/>
    <col min="7694" max="7694" width="11.140625" style="471" customWidth="1"/>
    <col min="7695" max="7695" width="9.140625" style="471"/>
    <col min="7696" max="7696" width="8.140625" style="471" bestFit="1" customWidth="1"/>
    <col min="7697" max="7697" width="9" style="471" bestFit="1" customWidth="1"/>
    <col min="7698" max="7698" width="9" style="471" customWidth="1"/>
    <col min="7699" max="7937" width="9.140625" style="471"/>
    <col min="7938" max="7938" width="9.85546875" style="471" bestFit="1" customWidth="1"/>
    <col min="7939" max="7948" width="9.140625" style="471"/>
    <col min="7949" max="7949" width="9.5703125" style="471" bestFit="1" customWidth="1"/>
    <col min="7950" max="7950" width="11.140625" style="471" customWidth="1"/>
    <col min="7951" max="7951" width="9.140625" style="471"/>
    <col min="7952" max="7952" width="8.140625" style="471" bestFit="1" customWidth="1"/>
    <col min="7953" max="7953" width="9" style="471" bestFit="1" customWidth="1"/>
    <col min="7954" max="7954" width="9" style="471" customWidth="1"/>
    <col min="7955" max="8193" width="9.140625" style="471"/>
    <col min="8194" max="8194" width="9.85546875" style="471" bestFit="1" customWidth="1"/>
    <col min="8195" max="8204" width="9.140625" style="471"/>
    <col min="8205" max="8205" width="9.5703125" style="471" bestFit="1" customWidth="1"/>
    <col min="8206" max="8206" width="11.140625" style="471" customWidth="1"/>
    <col min="8207" max="8207" width="9.140625" style="471"/>
    <col min="8208" max="8208" width="8.140625" style="471" bestFit="1" customWidth="1"/>
    <col min="8209" max="8209" width="9" style="471" bestFit="1" customWidth="1"/>
    <col min="8210" max="8210" width="9" style="471" customWidth="1"/>
    <col min="8211" max="8449" width="9.140625" style="471"/>
    <col min="8450" max="8450" width="9.85546875" style="471" bestFit="1" customWidth="1"/>
    <col min="8451" max="8460" width="9.140625" style="471"/>
    <col min="8461" max="8461" width="9.5703125" style="471" bestFit="1" customWidth="1"/>
    <col min="8462" max="8462" width="11.140625" style="471" customWidth="1"/>
    <col min="8463" max="8463" width="9.140625" style="471"/>
    <col min="8464" max="8464" width="8.140625" style="471" bestFit="1" customWidth="1"/>
    <col min="8465" max="8465" width="9" style="471" bestFit="1" customWidth="1"/>
    <col min="8466" max="8466" width="9" style="471" customWidth="1"/>
    <col min="8467" max="8705" width="9.140625" style="471"/>
    <col min="8706" max="8706" width="9.85546875" style="471" bestFit="1" customWidth="1"/>
    <col min="8707" max="8716" width="9.140625" style="471"/>
    <col min="8717" max="8717" width="9.5703125" style="471" bestFit="1" customWidth="1"/>
    <col min="8718" max="8718" width="11.140625" style="471" customWidth="1"/>
    <col min="8719" max="8719" width="9.140625" style="471"/>
    <col min="8720" max="8720" width="8.140625" style="471" bestFit="1" customWidth="1"/>
    <col min="8721" max="8721" width="9" style="471" bestFit="1" customWidth="1"/>
    <col min="8722" max="8722" width="9" style="471" customWidth="1"/>
    <col min="8723" max="8961" width="9.140625" style="471"/>
    <col min="8962" max="8962" width="9.85546875" style="471" bestFit="1" customWidth="1"/>
    <col min="8963" max="8972" width="9.140625" style="471"/>
    <col min="8973" max="8973" width="9.5703125" style="471" bestFit="1" customWidth="1"/>
    <col min="8974" max="8974" width="11.140625" style="471" customWidth="1"/>
    <col min="8975" max="8975" width="9.140625" style="471"/>
    <col min="8976" max="8976" width="8.140625" style="471" bestFit="1" customWidth="1"/>
    <col min="8977" max="8977" width="9" style="471" bestFit="1" customWidth="1"/>
    <col min="8978" max="8978" width="9" style="471" customWidth="1"/>
    <col min="8979" max="9217" width="9.140625" style="471"/>
    <col min="9218" max="9218" width="9.85546875" style="471" bestFit="1" customWidth="1"/>
    <col min="9219" max="9228" width="9.140625" style="471"/>
    <col min="9229" max="9229" width="9.5703125" style="471" bestFit="1" customWidth="1"/>
    <col min="9230" max="9230" width="11.140625" style="471" customWidth="1"/>
    <col min="9231" max="9231" width="9.140625" style="471"/>
    <col min="9232" max="9232" width="8.140625" style="471" bestFit="1" customWidth="1"/>
    <col min="9233" max="9233" width="9" style="471" bestFit="1" customWidth="1"/>
    <col min="9234" max="9234" width="9" style="471" customWidth="1"/>
    <col min="9235" max="9473" width="9.140625" style="471"/>
    <col min="9474" max="9474" width="9.85546875" style="471" bestFit="1" customWidth="1"/>
    <col min="9475" max="9484" width="9.140625" style="471"/>
    <col min="9485" max="9485" width="9.5703125" style="471" bestFit="1" customWidth="1"/>
    <col min="9486" max="9486" width="11.140625" style="471" customWidth="1"/>
    <col min="9487" max="9487" width="9.140625" style="471"/>
    <col min="9488" max="9488" width="8.140625" style="471" bestFit="1" customWidth="1"/>
    <col min="9489" max="9489" width="9" style="471" bestFit="1" customWidth="1"/>
    <col min="9490" max="9490" width="9" style="471" customWidth="1"/>
    <col min="9491" max="9729" width="9.140625" style="471"/>
    <col min="9730" max="9730" width="9.85546875" style="471" bestFit="1" customWidth="1"/>
    <col min="9731" max="9740" width="9.140625" style="471"/>
    <col min="9741" max="9741" width="9.5703125" style="471" bestFit="1" customWidth="1"/>
    <col min="9742" max="9742" width="11.140625" style="471" customWidth="1"/>
    <col min="9743" max="9743" width="9.140625" style="471"/>
    <col min="9744" max="9744" width="8.140625" style="471" bestFit="1" customWidth="1"/>
    <col min="9745" max="9745" width="9" style="471" bestFit="1" customWidth="1"/>
    <col min="9746" max="9746" width="9" style="471" customWidth="1"/>
    <col min="9747" max="9985" width="9.140625" style="471"/>
    <col min="9986" max="9986" width="9.85546875" style="471" bestFit="1" customWidth="1"/>
    <col min="9987" max="9996" width="9.140625" style="471"/>
    <col min="9997" max="9997" width="9.5703125" style="471" bestFit="1" customWidth="1"/>
    <col min="9998" max="9998" width="11.140625" style="471" customWidth="1"/>
    <col min="9999" max="9999" width="9.140625" style="471"/>
    <col min="10000" max="10000" width="8.140625" style="471" bestFit="1" customWidth="1"/>
    <col min="10001" max="10001" width="9" style="471" bestFit="1" customWidth="1"/>
    <col min="10002" max="10002" width="9" style="471" customWidth="1"/>
    <col min="10003" max="10241" width="9.140625" style="471"/>
    <col min="10242" max="10242" width="9.85546875" style="471" bestFit="1" customWidth="1"/>
    <col min="10243" max="10252" width="9.140625" style="471"/>
    <col min="10253" max="10253" width="9.5703125" style="471" bestFit="1" customWidth="1"/>
    <col min="10254" max="10254" width="11.140625" style="471" customWidth="1"/>
    <col min="10255" max="10255" width="9.140625" style="471"/>
    <col min="10256" max="10256" width="8.140625" style="471" bestFit="1" customWidth="1"/>
    <col min="10257" max="10257" width="9" style="471" bestFit="1" customWidth="1"/>
    <col min="10258" max="10258" width="9" style="471" customWidth="1"/>
    <col min="10259" max="10497" width="9.140625" style="471"/>
    <col min="10498" max="10498" width="9.85546875" style="471" bestFit="1" customWidth="1"/>
    <col min="10499" max="10508" width="9.140625" style="471"/>
    <col min="10509" max="10509" width="9.5703125" style="471" bestFit="1" customWidth="1"/>
    <col min="10510" max="10510" width="11.140625" style="471" customWidth="1"/>
    <col min="10511" max="10511" width="9.140625" style="471"/>
    <col min="10512" max="10512" width="8.140625" style="471" bestFit="1" customWidth="1"/>
    <col min="10513" max="10513" width="9" style="471" bestFit="1" customWidth="1"/>
    <col min="10514" max="10514" width="9" style="471" customWidth="1"/>
    <col min="10515" max="10753" width="9.140625" style="471"/>
    <col min="10754" max="10754" width="9.85546875" style="471" bestFit="1" customWidth="1"/>
    <col min="10755" max="10764" width="9.140625" style="471"/>
    <col min="10765" max="10765" width="9.5703125" style="471" bestFit="1" customWidth="1"/>
    <col min="10766" max="10766" width="11.140625" style="471" customWidth="1"/>
    <col min="10767" max="10767" width="9.140625" style="471"/>
    <col min="10768" max="10768" width="8.140625" style="471" bestFit="1" customWidth="1"/>
    <col min="10769" max="10769" width="9" style="471" bestFit="1" customWidth="1"/>
    <col min="10770" max="10770" width="9" style="471" customWidth="1"/>
    <col min="10771" max="11009" width="9.140625" style="471"/>
    <col min="11010" max="11010" width="9.85546875" style="471" bestFit="1" customWidth="1"/>
    <col min="11011" max="11020" width="9.140625" style="471"/>
    <col min="11021" max="11021" width="9.5703125" style="471" bestFit="1" customWidth="1"/>
    <col min="11022" max="11022" width="11.140625" style="471" customWidth="1"/>
    <col min="11023" max="11023" width="9.140625" style="471"/>
    <col min="11024" max="11024" width="8.140625" style="471" bestFit="1" customWidth="1"/>
    <col min="11025" max="11025" width="9" style="471" bestFit="1" customWidth="1"/>
    <col min="11026" max="11026" width="9" style="471" customWidth="1"/>
    <col min="11027" max="11265" width="9.140625" style="471"/>
    <col min="11266" max="11266" width="9.85546875" style="471" bestFit="1" customWidth="1"/>
    <col min="11267" max="11276" width="9.140625" style="471"/>
    <col min="11277" max="11277" width="9.5703125" style="471" bestFit="1" customWidth="1"/>
    <col min="11278" max="11278" width="11.140625" style="471" customWidth="1"/>
    <col min="11279" max="11279" width="9.140625" style="471"/>
    <col min="11280" max="11280" width="8.140625" style="471" bestFit="1" customWidth="1"/>
    <col min="11281" max="11281" width="9" style="471" bestFit="1" customWidth="1"/>
    <col min="11282" max="11282" width="9" style="471" customWidth="1"/>
    <col min="11283" max="11521" width="9.140625" style="471"/>
    <col min="11522" max="11522" width="9.85546875" style="471" bestFit="1" customWidth="1"/>
    <col min="11523" max="11532" width="9.140625" style="471"/>
    <col min="11533" max="11533" width="9.5703125" style="471" bestFit="1" customWidth="1"/>
    <col min="11534" max="11534" width="11.140625" style="471" customWidth="1"/>
    <col min="11535" max="11535" width="9.140625" style="471"/>
    <col min="11536" max="11536" width="8.140625" style="471" bestFit="1" customWidth="1"/>
    <col min="11537" max="11537" width="9" style="471" bestFit="1" customWidth="1"/>
    <col min="11538" max="11538" width="9" style="471" customWidth="1"/>
    <col min="11539" max="11777" width="9.140625" style="471"/>
    <col min="11778" max="11778" width="9.85546875" style="471" bestFit="1" customWidth="1"/>
    <col min="11779" max="11788" width="9.140625" style="471"/>
    <col min="11789" max="11789" width="9.5703125" style="471" bestFit="1" customWidth="1"/>
    <col min="11790" max="11790" width="11.140625" style="471" customWidth="1"/>
    <col min="11791" max="11791" width="9.140625" style="471"/>
    <col min="11792" max="11792" width="8.140625" style="471" bestFit="1" customWidth="1"/>
    <col min="11793" max="11793" width="9" style="471" bestFit="1" customWidth="1"/>
    <col min="11794" max="11794" width="9" style="471" customWidth="1"/>
    <col min="11795" max="12033" width="9.140625" style="471"/>
    <col min="12034" max="12034" width="9.85546875" style="471" bestFit="1" customWidth="1"/>
    <col min="12035" max="12044" width="9.140625" style="471"/>
    <col min="12045" max="12045" width="9.5703125" style="471" bestFit="1" customWidth="1"/>
    <col min="12046" max="12046" width="11.140625" style="471" customWidth="1"/>
    <col min="12047" max="12047" width="9.140625" style="471"/>
    <col min="12048" max="12048" width="8.140625" style="471" bestFit="1" customWidth="1"/>
    <col min="12049" max="12049" width="9" style="471" bestFit="1" customWidth="1"/>
    <col min="12050" max="12050" width="9" style="471" customWidth="1"/>
    <col min="12051" max="12289" width="9.140625" style="471"/>
    <col min="12290" max="12290" width="9.85546875" style="471" bestFit="1" customWidth="1"/>
    <col min="12291" max="12300" width="9.140625" style="471"/>
    <col min="12301" max="12301" width="9.5703125" style="471" bestFit="1" customWidth="1"/>
    <col min="12302" max="12302" width="11.140625" style="471" customWidth="1"/>
    <col min="12303" max="12303" width="9.140625" style="471"/>
    <col min="12304" max="12304" width="8.140625" style="471" bestFit="1" customWidth="1"/>
    <col min="12305" max="12305" width="9" style="471" bestFit="1" customWidth="1"/>
    <col min="12306" max="12306" width="9" style="471" customWidth="1"/>
    <col min="12307" max="12545" width="9.140625" style="471"/>
    <col min="12546" max="12546" width="9.85546875" style="471" bestFit="1" customWidth="1"/>
    <col min="12547" max="12556" width="9.140625" style="471"/>
    <col min="12557" max="12557" width="9.5703125" style="471" bestFit="1" customWidth="1"/>
    <col min="12558" max="12558" width="11.140625" style="471" customWidth="1"/>
    <col min="12559" max="12559" width="9.140625" style="471"/>
    <col min="12560" max="12560" width="8.140625" style="471" bestFit="1" customWidth="1"/>
    <col min="12561" max="12561" width="9" style="471" bestFit="1" customWidth="1"/>
    <col min="12562" max="12562" width="9" style="471" customWidth="1"/>
    <col min="12563" max="12801" width="9.140625" style="471"/>
    <col min="12802" max="12802" width="9.85546875" style="471" bestFit="1" customWidth="1"/>
    <col min="12803" max="12812" width="9.140625" style="471"/>
    <col min="12813" max="12813" width="9.5703125" style="471" bestFit="1" customWidth="1"/>
    <col min="12814" max="12814" width="11.140625" style="471" customWidth="1"/>
    <col min="12815" max="12815" width="9.140625" style="471"/>
    <col min="12816" max="12816" width="8.140625" style="471" bestFit="1" customWidth="1"/>
    <col min="12817" max="12817" width="9" style="471" bestFit="1" customWidth="1"/>
    <col min="12818" max="12818" width="9" style="471" customWidth="1"/>
    <col min="12819" max="13057" width="9.140625" style="471"/>
    <col min="13058" max="13058" width="9.85546875" style="471" bestFit="1" customWidth="1"/>
    <col min="13059" max="13068" width="9.140625" style="471"/>
    <col min="13069" max="13069" width="9.5703125" style="471" bestFit="1" customWidth="1"/>
    <col min="13070" max="13070" width="11.140625" style="471" customWidth="1"/>
    <col min="13071" max="13071" width="9.140625" style="471"/>
    <col min="13072" max="13072" width="8.140625" style="471" bestFit="1" customWidth="1"/>
    <col min="13073" max="13073" width="9" style="471" bestFit="1" customWidth="1"/>
    <col min="13074" max="13074" width="9" style="471" customWidth="1"/>
    <col min="13075" max="13313" width="9.140625" style="471"/>
    <col min="13314" max="13314" width="9.85546875" style="471" bestFit="1" customWidth="1"/>
    <col min="13315" max="13324" width="9.140625" style="471"/>
    <col min="13325" max="13325" width="9.5703125" style="471" bestFit="1" customWidth="1"/>
    <col min="13326" max="13326" width="11.140625" style="471" customWidth="1"/>
    <col min="13327" max="13327" width="9.140625" style="471"/>
    <col min="13328" max="13328" width="8.140625" style="471" bestFit="1" customWidth="1"/>
    <col min="13329" max="13329" width="9" style="471" bestFit="1" customWidth="1"/>
    <col min="13330" max="13330" width="9" style="471" customWidth="1"/>
    <col min="13331" max="13569" width="9.140625" style="471"/>
    <col min="13570" max="13570" width="9.85546875" style="471" bestFit="1" customWidth="1"/>
    <col min="13571" max="13580" width="9.140625" style="471"/>
    <col min="13581" max="13581" width="9.5703125" style="471" bestFit="1" customWidth="1"/>
    <col min="13582" max="13582" width="11.140625" style="471" customWidth="1"/>
    <col min="13583" max="13583" width="9.140625" style="471"/>
    <col min="13584" max="13584" width="8.140625" style="471" bestFit="1" customWidth="1"/>
    <col min="13585" max="13585" width="9" style="471" bestFit="1" customWidth="1"/>
    <col min="13586" max="13586" width="9" style="471" customWidth="1"/>
    <col min="13587" max="13825" width="9.140625" style="471"/>
    <col min="13826" max="13826" width="9.85546875" style="471" bestFit="1" customWidth="1"/>
    <col min="13827" max="13836" width="9.140625" style="471"/>
    <col min="13837" max="13837" width="9.5703125" style="471" bestFit="1" customWidth="1"/>
    <col min="13838" max="13838" width="11.140625" style="471" customWidth="1"/>
    <col min="13839" max="13839" width="9.140625" style="471"/>
    <col min="13840" max="13840" width="8.140625" style="471" bestFit="1" customWidth="1"/>
    <col min="13841" max="13841" width="9" style="471" bestFit="1" customWidth="1"/>
    <col min="13842" max="13842" width="9" style="471" customWidth="1"/>
    <col min="13843" max="14081" width="9.140625" style="471"/>
    <col min="14082" max="14082" width="9.85546875" style="471" bestFit="1" customWidth="1"/>
    <col min="14083" max="14092" width="9.140625" style="471"/>
    <col min="14093" max="14093" width="9.5703125" style="471" bestFit="1" customWidth="1"/>
    <col min="14094" max="14094" width="11.140625" style="471" customWidth="1"/>
    <col min="14095" max="14095" width="9.140625" style="471"/>
    <col min="14096" max="14096" width="8.140625" style="471" bestFit="1" customWidth="1"/>
    <col min="14097" max="14097" width="9" style="471" bestFit="1" customWidth="1"/>
    <col min="14098" max="14098" width="9" style="471" customWidth="1"/>
    <col min="14099" max="14337" width="9.140625" style="471"/>
    <col min="14338" max="14338" width="9.85546875" style="471" bestFit="1" customWidth="1"/>
    <col min="14339" max="14348" width="9.140625" style="471"/>
    <col min="14349" max="14349" width="9.5703125" style="471" bestFit="1" customWidth="1"/>
    <col min="14350" max="14350" width="11.140625" style="471" customWidth="1"/>
    <col min="14351" max="14351" width="9.140625" style="471"/>
    <col min="14352" max="14352" width="8.140625" style="471" bestFit="1" customWidth="1"/>
    <col min="14353" max="14353" width="9" style="471" bestFit="1" customWidth="1"/>
    <col min="14354" max="14354" width="9" style="471" customWidth="1"/>
    <col min="14355" max="14593" width="9.140625" style="471"/>
    <col min="14594" max="14594" width="9.85546875" style="471" bestFit="1" customWidth="1"/>
    <col min="14595" max="14604" width="9.140625" style="471"/>
    <col min="14605" max="14605" width="9.5703125" style="471" bestFit="1" customWidth="1"/>
    <col min="14606" max="14606" width="11.140625" style="471" customWidth="1"/>
    <col min="14607" max="14607" width="9.140625" style="471"/>
    <col min="14608" max="14608" width="8.140625" style="471" bestFit="1" customWidth="1"/>
    <col min="14609" max="14609" width="9" style="471" bestFit="1" customWidth="1"/>
    <col min="14610" max="14610" width="9" style="471" customWidth="1"/>
    <col min="14611" max="14849" width="9.140625" style="471"/>
    <col min="14850" max="14850" width="9.85546875" style="471" bestFit="1" customWidth="1"/>
    <col min="14851" max="14860" width="9.140625" style="471"/>
    <col min="14861" max="14861" width="9.5703125" style="471" bestFit="1" customWidth="1"/>
    <col min="14862" max="14862" width="11.140625" style="471" customWidth="1"/>
    <col min="14863" max="14863" width="9.140625" style="471"/>
    <col min="14864" max="14864" width="8.140625" style="471" bestFit="1" customWidth="1"/>
    <col min="14865" max="14865" width="9" style="471" bestFit="1" customWidth="1"/>
    <col min="14866" max="14866" width="9" style="471" customWidth="1"/>
    <col min="14867" max="15105" width="9.140625" style="471"/>
    <col min="15106" max="15106" width="9.85546875" style="471" bestFit="1" customWidth="1"/>
    <col min="15107" max="15116" width="9.140625" style="471"/>
    <col min="15117" max="15117" width="9.5703125" style="471" bestFit="1" customWidth="1"/>
    <col min="15118" max="15118" width="11.140625" style="471" customWidth="1"/>
    <col min="15119" max="15119" width="9.140625" style="471"/>
    <col min="15120" max="15120" width="8.140625" style="471" bestFit="1" customWidth="1"/>
    <col min="15121" max="15121" width="9" style="471" bestFit="1" customWidth="1"/>
    <col min="15122" max="15122" width="9" style="471" customWidth="1"/>
    <col min="15123" max="15361" width="9.140625" style="471"/>
    <col min="15362" max="15362" width="9.85546875" style="471" bestFit="1" customWidth="1"/>
    <col min="15363" max="15372" width="9.140625" style="471"/>
    <col min="15373" max="15373" width="9.5703125" style="471" bestFit="1" customWidth="1"/>
    <col min="15374" max="15374" width="11.140625" style="471" customWidth="1"/>
    <col min="15375" max="15375" width="9.140625" style="471"/>
    <col min="15376" max="15376" width="8.140625" style="471" bestFit="1" customWidth="1"/>
    <col min="15377" max="15377" width="9" style="471" bestFit="1" customWidth="1"/>
    <col min="15378" max="15378" width="9" style="471" customWidth="1"/>
    <col min="15379" max="15617" width="9.140625" style="471"/>
    <col min="15618" max="15618" width="9.85546875" style="471" bestFit="1" customWidth="1"/>
    <col min="15619" max="15628" width="9.140625" style="471"/>
    <col min="15629" max="15629" width="9.5703125" style="471" bestFit="1" customWidth="1"/>
    <col min="15630" max="15630" width="11.140625" style="471" customWidth="1"/>
    <col min="15631" max="15631" width="9.140625" style="471"/>
    <col min="15632" max="15632" width="8.140625" style="471" bestFit="1" customWidth="1"/>
    <col min="15633" max="15633" width="9" style="471" bestFit="1" customWidth="1"/>
    <col min="15634" max="15634" width="9" style="471" customWidth="1"/>
    <col min="15635" max="15873" width="9.140625" style="471"/>
    <col min="15874" max="15874" width="9.85546875" style="471" bestFit="1" customWidth="1"/>
    <col min="15875" max="15884" width="9.140625" style="471"/>
    <col min="15885" max="15885" width="9.5703125" style="471" bestFit="1" customWidth="1"/>
    <col min="15886" max="15886" width="11.140625" style="471" customWidth="1"/>
    <col min="15887" max="15887" width="9.140625" style="471"/>
    <col min="15888" max="15888" width="8.140625" style="471" bestFit="1" customWidth="1"/>
    <col min="15889" max="15889" width="9" style="471" bestFit="1" customWidth="1"/>
    <col min="15890" max="15890" width="9" style="471" customWidth="1"/>
    <col min="15891" max="16129" width="9.140625" style="471"/>
    <col min="16130" max="16130" width="9.85546875" style="471" bestFit="1" customWidth="1"/>
    <col min="16131" max="16140" width="9.140625" style="471"/>
    <col min="16141" max="16141" width="9.5703125" style="471" bestFit="1" customWidth="1"/>
    <col min="16142" max="16142" width="11.140625" style="471" customWidth="1"/>
    <col min="16143" max="16143" width="9.140625" style="471"/>
    <col min="16144" max="16144" width="8.140625" style="471" bestFit="1" customWidth="1"/>
    <col min="16145" max="16145" width="9" style="471" bestFit="1" customWidth="1"/>
    <col min="16146" max="16146" width="9" style="471" customWidth="1"/>
    <col min="16147" max="16384" width="9.140625" style="471"/>
  </cols>
  <sheetData>
    <row r="1" spans="2:20" ht="26.25">
      <c r="B1" s="470"/>
      <c r="C1" s="1006" t="s">
        <v>13909</v>
      </c>
      <c r="D1" s="1006"/>
      <c r="E1" s="1006"/>
      <c r="F1" s="1006"/>
      <c r="G1" s="1006"/>
      <c r="H1" s="1006"/>
      <c r="I1" s="1006"/>
      <c r="J1" s="1006"/>
      <c r="K1" s="1006"/>
      <c r="L1" s="1006"/>
      <c r="M1" s="1006"/>
      <c r="N1" s="1006"/>
      <c r="O1" s="1006"/>
      <c r="P1" s="1006"/>
      <c r="Q1" s="1006"/>
      <c r="R1" s="1006"/>
      <c r="S1" s="1006"/>
      <c r="T1" s="1007"/>
    </row>
    <row r="2" spans="2:20" ht="18">
      <c r="B2" s="472"/>
      <c r="C2" s="1008" t="s">
        <v>22887</v>
      </c>
      <c r="D2" s="1008"/>
      <c r="E2" s="1008"/>
      <c r="F2" s="1008"/>
      <c r="G2" s="1008"/>
      <c r="H2" s="1008"/>
      <c r="I2" s="1008"/>
      <c r="J2" s="1008"/>
      <c r="K2" s="1008"/>
      <c r="L2" s="1008"/>
      <c r="M2" s="1008"/>
      <c r="N2" s="1008"/>
      <c r="O2" s="1008"/>
      <c r="P2" s="1008"/>
      <c r="Q2" s="1008"/>
      <c r="R2" s="1008"/>
      <c r="S2" s="1008"/>
      <c r="T2" s="1009"/>
    </row>
    <row r="3" spans="2:20" ht="32.25" customHeight="1">
      <c r="B3" s="1010" t="s">
        <v>22888</v>
      </c>
      <c r="C3" s="1011"/>
      <c r="D3" s="1011"/>
      <c r="E3" s="1011"/>
      <c r="F3" s="1011"/>
      <c r="G3" s="1011"/>
      <c r="H3" s="1011"/>
      <c r="I3" s="1011"/>
      <c r="J3" s="1011"/>
      <c r="K3" s="1011"/>
      <c r="L3" s="1011"/>
      <c r="M3" s="1011"/>
      <c r="N3" s="1011"/>
      <c r="O3" s="1011"/>
      <c r="P3" s="1011"/>
      <c r="Q3" s="1011"/>
      <c r="R3" s="1011"/>
      <c r="S3" s="1011"/>
      <c r="T3" s="1012"/>
    </row>
    <row r="4" spans="2:20" ht="18.75" thickBot="1">
      <c r="B4" s="473"/>
      <c r="C4" s="474" t="str">
        <f>'[12]ALVENARIA-ANEXOIV'!D3</f>
        <v>SERVIÇO: VESTIÁRIO E ALAMBRADO DO CAMPO CASARÃO</v>
      </c>
      <c r="D4" s="475"/>
      <c r="E4" s="476"/>
      <c r="F4" s="476"/>
      <c r="G4" s="476"/>
      <c r="H4" s="476"/>
      <c r="I4" s="476"/>
      <c r="J4" s="476"/>
      <c r="K4" s="476"/>
      <c r="L4" s="476"/>
      <c r="M4" s="476"/>
      <c r="N4" s="476"/>
      <c r="O4" s="476"/>
      <c r="P4" s="477"/>
      <c r="Q4" s="477"/>
      <c r="R4" s="477"/>
      <c r="S4" s="477"/>
      <c r="T4" s="478"/>
    </row>
    <row r="5" spans="2:20">
      <c r="B5" s="479"/>
      <c r="C5" s="480"/>
      <c r="D5" s="481"/>
      <c r="E5" s="481"/>
      <c r="F5" s="481"/>
      <c r="G5" s="481"/>
      <c r="H5" s="481"/>
      <c r="I5" s="481"/>
      <c r="J5" s="481"/>
      <c r="K5" s="481"/>
      <c r="L5" s="481"/>
      <c r="M5" s="481"/>
      <c r="N5" s="481"/>
      <c r="O5" s="481"/>
      <c r="P5" s="482"/>
      <c r="Q5" s="480"/>
      <c r="R5" s="480"/>
      <c r="S5" s="481"/>
      <c r="T5" s="483"/>
    </row>
    <row r="6" spans="2:20">
      <c r="B6" s="484"/>
      <c r="C6" s="482"/>
      <c r="D6" s="485"/>
      <c r="E6" s="485"/>
      <c r="F6" s="485"/>
      <c r="G6" s="485"/>
      <c r="H6" s="485"/>
      <c r="I6" s="485"/>
      <c r="J6" s="485"/>
      <c r="K6" s="485"/>
      <c r="L6" s="485"/>
      <c r="P6" s="487"/>
      <c r="Q6" s="482"/>
      <c r="R6" s="482"/>
      <c r="S6" s="485"/>
      <c r="T6" s="488"/>
    </row>
    <row r="7" spans="2:20" ht="13.5" customHeight="1">
      <c r="B7" s="484"/>
      <c r="C7" s="482"/>
      <c r="D7" s="485"/>
      <c r="E7" s="485"/>
      <c r="F7" s="485"/>
      <c r="G7" s="485"/>
      <c r="H7" s="485"/>
      <c r="I7" s="485"/>
      <c r="J7" s="485"/>
      <c r="K7" s="485"/>
      <c r="L7" s="485"/>
      <c r="P7" s="482"/>
      <c r="Q7" s="482"/>
      <c r="R7" s="482"/>
      <c r="S7" s="485"/>
      <c r="T7" s="488"/>
    </row>
    <row r="8" spans="2:20" ht="27.75" customHeight="1">
      <c r="B8" s="484"/>
      <c r="C8" s="482"/>
      <c r="D8" s="485"/>
      <c r="E8" s="485"/>
      <c r="F8" s="485"/>
      <c r="G8" s="485"/>
      <c r="H8" s="485"/>
      <c r="I8" s="485"/>
      <c r="J8" s="485"/>
      <c r="K8" s="485"/>
      <c r="L8" s="485"/>
      <c r="S8" s="485"/>
      <c r="T8" s="488"/>
    </row>
    <row r="9" spans="2:20" ht="26.25" customHeight="1">
      <c r="B9" s="484"/>
      <c r="C9" s="482"/>
      <c r="D9" s="485"/>
      <c r="E9" s="485"/>
      <c r="F9" s="485"/>
      <c r="G9" s="485"/>
      <c r="H9" s="485"/>
      <c r="I9" s="485"/>
      <c r="J9" s="485"/>
      <c r="K9" s="485"/>
      <c r="L9" s="485"/>
      <c r="S9" s="485"/>
      <c r="T9" s="488"/>
    </row>
    <row r="10" spans="2:20">
      <c r="B10" s="484"/>
      <c r="C10" s="482"/>
      <c r="D10" s="485"/>
      <c r="E10" s="485"/>
      <c r="F10" s="485"/>
      <c r="G10" s="485"/>
      <c r="H10" s="485"/>
      <c r="I10" s="485"/>
      <c r="J10" s="485"/>
      <c r="K10" s="485"/>
      <c r="L10" s="485"/>
      <c r="M10" s="485"/>
      <c r="N10" s="485"/>
      <c r="O10" s="485"/>
      <c r="S10" s="485"/>
      <c r="T10" s="488"/>
    </row>
    <row r="11" spans="2:20">
      <c r="B11" s="484"/>
      <c r="C11" s="482"/>
      <c r="D11" s="485"/>
      <c r="E11" s="485"/>
      <c r="F11" s="485"/>
      <c r="G11" s="485"/>
      <c r="H11" s="485"/>
      <c r="I11" s="485"/>
      <c r="J11" s="485"/>
      <c r="K11" s="485"/>
      <c r="L11" s="485"/>
      <c r="M11" s="485"/>
      <c r="N11" s="485"/>
      <c r="O11" s="485"/>
      <c r="S11" s="485"/>
      <c r="T11" s="488"/>
    </row>
    <row r="12" spans="2:20">
      <c r="B12" s="484"/>
      <c r="C12" s="482"/>
      <c r="D12" s="485"/>
      <c r="E12" s="485"/>
      <c r="F12" s="485"/>
      <c r="G12" s="485"/>
      <c r="H12" s="485"/>
      <c r="I12" s="485"/>
      <c r="J12" s="485"/>
      <c r="K12" s="485"/>
      <c r="L12" s="485"/>
      <c r="M12" s="485"/>
      <c r="N12" s="485"/>
      <c r="O12" s="485"/>
      <c r="P12" s="482"/>
      <c r="Q12" s="482"/>
      <c r="R12" s="482"/>
      <c r="S12" s="485"/>
      <c r="T12" s="488"/>
    </row>
    <row r="13" spans="2:20">
      <c r="B13" s="484"/>
      <c r="C13" s="482"/>
      <c r="D13" s="485"/>
      <c r="E13" s="485"/>
      <c r="F13" s="485"/>
      <c r="G13" s="485"/>
      <c r="H13" s="485"/>
      <c r="I13" s="485"/>
      <c r="J13" s="485"/>
      <c r="K13" s="485"/>
      <c r="L13" s="485"/>
      <c r="M13" s="485"/>
      <c r="N13" s="485"/>
      <c r="O13" s="485"/>
      <c r="P13" s="482"/>
      <c r="Q13" s="482"/>
      <c r="R13" s="482"/>
      <c r="S13" s="485"/>
      <c r="T13" s="488"/>
    </row>
    <row r="14" spans="2:20" ht="13.5" thickBot="1">
      <c r="B14" s="484"/>
      <c r="C14" s="482"/>
      <c r="D14" s="485"/>
      <c r="E14" s="485"/>
      <c r="F14" s="485"/>
      <c r="G14" s="485"/>
      <c r="H14" s="485"/>
      <c r="I14" s="485"/>
      <c r="J14" s="485"/>
      <c r="K14" s="485"/>
      <c r="L14" s="485"/>
      <c r="M14" s="485"/>
      <c r="N14" s="485"/>
      <c r="O14" s="485"/>
      <c r="P14" s="482"/>
      <c r="Q14" s="482"/>
      <c r="R14" s="482"/>
      <c r="S14" s="485"/>
      <c r="T14" s="488"/>
    </row>
    <row r="15" spans="2:20">
      <c r="B15" s="489" t="s">
        <v>22889</v>
      </c>
      <c r="C15" s="1013" t="s">
        <v>22890</v>
      </c>
      <c r="D15" s="1014"/>
      <c r="E15" s="485"/>
      <c r="F15" s="485"/>
      <c r="G15" s="485"/>
      <c r="H15" s="485"/>
      <c r="I15" s="485"/>
      <c r="J15" s="485"/>
      <c r="K15" s="485"/>
      <c r="L15" s="485"/>
      <c r="M15" s="485"/>
      <c r="N15" s="485"/>
      <c r="O15" s="485"/>
      <c r="P15" s="482"/>
      <c r="Q15" s="482"/>
      <c r="R15" s="482"/>
      <c r="S15" s="485"/>
      <c r="T15" s="488"/>
    </row>
    <row r="16" spans="2:20" ht="13.5" thickBot="1">
      <c r="B16" s="490" t="s">
        <v>22891</v>
      </c>
      <c r="C16" s="1015" t="s">
        <v>22892</v>
      </c>
      <c r="D16" s="1016"/>
      <c r="E16" s="485"/>
      <c r="F16" s="485"/>
      <c r="G16" s="485"/>
      <c r="H16" s="485"/>
      <c r="I16" s="485"/>
      <c r="J16" s="485"/>
      <c r="K16" s="485"/>
      <c r="L16" s="485"/>
      <c r="M16" s="485"/>
      <c r="N16" s="485"/>
      <c r="O16" s="485"/>
      <c r="P16" s="482"/>
      <c r="Q16" s="482"/>
      <c r="R16" s="482"/>
      <c r="S16" s="485"/>
      <c r="T16" s="488"/>
    </row>
    <row r="17" spans="2:22">
      <c r="B17" s="490" t="s">
        <v>22893</v>
      </c>
      <c r="C17" s="1017" t="s">
        <v>22894</v>
      </c>
      <c r="D17" s="1018"/>
      <c r="E17" s="485"/>
      <c r="F17" s="1019" t="s">
        <v>22895</v>
      </c>
      <c r="G17" s="1020"/>
      <c r="H17" s="1020"/>
      <c r="I17" s="1020"/>
      <c r="J17" s="1021"/>
      <c r="K17" s="485"/>
      <c r="L17" s="485"/>
      <c r="M17" s="485"/>
      <c r="N17" s="485"/>
      <c r="O17" s="485"/>
      <c r="P17" s="482"/>
      <c r="Q17" s="482"/>
      <c r="R17" s="482"/>
      <c r="S17" s="482"/>
      <c r="T17" s="488"/>
    </row>
    <row r="18" spans="2:22" ht="13.5" thickBot="1">
      <c r="B18" s="491" t="s">
        <v>22896</v>
      </c>
      <c r="C18" s="1025" t="s">
        <v>22897</v>
      </c>
      <c r="D18" s="1026"/>
      <c r="E18" s="485"/>
      <c r="F18" s="1022"/>
      <c r="G18" s="1023"/>
      <c r="H18" s="1023"/>
      <c r="I18" s="1023"/>
      <c r="J18" s="1024"/>
      <c r="K18" s="485"/>
      <c r="L18" s="485"/>
      <c r="M18" s="485"/>
      <c r="N18" s="485"/>
      <c r="O18" s="485"/>
      <c r="P18" s="482"/>
      <c r="Q18" s="482"/>
      <c r="R18" s="482"/>
      <c r="S18" s="482"/>
      <c r="T18" s="488"/>
    </row>
    <row r="19" spans="2:22" ht="13.5" thickBot="1">
      <c r="B19" s="484"/>
      <c r="C19" s="482"/>
      <c r="D19" s="485"/>
      <c r="E19" s="485"/>
      <c r="F19" s="492"/>
      <c r="G19" s="492"/>
      <c r="H19" s="492"/>
      <c r="I19" s="492"/>
      <c r="J19" s="492"/>
      <c r="K19" s="485"/>
      <c r="L19" s="485"/>
      <c r="M19" s="485"/>
      <c r="N19" s="485"/>
      <c r="O19" s="485"/>
      <c r="P19" s="482"/>
      <c r="Q19" s="482"/>
      <c r="R19" s="482"/>
      <c r="S19" s="492"/>
      <c r="T19" s="488"/>
    </row>
    <row r="20" spans="2:22" ht="13.5" thickBot="1">
      <c r="B20" s="1004" t="s">
        <v>22898</v>
      </c>
      <c r="C20" s="1004" t="s">
        <v>22899</v>
      </c>
      <c r="D20" s="493" t="s">
        <v>22900</v>
      </c>
      <c r="E20" s="493" t="s">
        <v>22901</v>
      </c>
      <c r="F20" s="493" t="s">
        <v>22902</v>
      </c>
      <c r="G20" s="493" t="s">
        <v>22903</v>
      </c>
      <c r="H20" s="494" t="s">
        <v>22904</v>
      </c>
      <c r="I20" s="493" t="s">
        <v>22905</v>
      </c>
      <c r="J20" s="493" t="s">
        <v>108</v>
      </c>
      <c r="K20" s="494" t="s">
        <v>22906</v>
      </c>
      <c r="L20" s="494" t="s">
        <v>22907</v>
      </c>
      <c r="M20" s="494" t="s">
        <v>22908</v>
      </c>
      <c r="N20" s="494" t="s">
        <v>22909</v>
      </c>
      <c r="O20" s="494" t="s">
        <v>22910</v>
      </c>
      <c r="P20" s="495" t="s">
        <v>22911</v>
      </c>
      <c r="Q20" s="495" t="s">
        <v>22912</v>
      </c>
      <c r="R20" s="495" t="s">
        <v>22913</v>
      </c>
      <c r="S20" s="494" t="s">
        <v>22914</v>
      </c>
      <c r="T20" s="488"/>
    </row>
    <row r="21" spans="2:22" ht="13.5" thickBot="1">
      <c r="B21" s="1005"/>
      <c r="C21" s="1005"/>
      <c r="D21" s="496" t="s">
        <v>22915</v>
      </c>
      <c r="E21" s="496" t="s">
        <v>22915</v>
      </c>
      <c r="F21" s="496" t="s">
        <v>22915</v>
      </c>
      <c r="G21" s="496" t="s">
        <v>22915</v>
      </c>
      <c r="H21" s="497" t="s">
        <v>22915</v>
      </c>
      <c r="I21" s="496" t="s">
        <v>22915</v>
      </c>
      <c r="J21" s="496" t="s">
        <v>22915</v>
      </c>
      <c r="K21" s="497" t="s">
        <v>22916</v>
      </c>
      <c r="L21" s="497" t="s">
        <v>22917</v>
      </c>
      <c r="M21" s="497" t="s">
        <v>22917</v>
      </c>
      <c r="N21" s="497" t="s">
        <v>22917</v>
      </c>
      <c r="O21" s="497" t="s">
        <v>22916</v>
      </c>
      <c r="P21" s="498">
        <v>2</v>
      </c>
      <c r="Q21" s="498">
        <v>0.05</v>
      </c>
      <c r="R21" s="497" t="s">
        <v>22917</v>
      </c>
      <c r="S21" s="497" t="s">
        <v>22918</v>
      </c>
      <c r="T21" s="488"/>
    </row>
    <row r="22" spans="2:22" ht="13.5" thickBot="1">
      <c r="B22" s="1027" t="s">
        <v>18</v>
      </c>
      <c r="C22" s="1028"/>
      <c r="D22" s="499"/>
      <c r="E22" s="500"/>
      <c r="F22" s="500"/>
      <c r="G22" s="500"/>
      <c r="H22" s="500"/>
      <c r="I22" s="500"/>
      <c r="J22" s="500"/>
      <c r="K22" s="500"/>
      <c r="L22" s="500"/>
      <c r="M22" s="501"/>
      <c r="N22" s="502">
        <f>SUM(N24:N33)</f>
        <v>2.0906666666666669</v>
      </c>
      <c r="O22" s="502">
        <f t="shared" ref="O22:S22" si="0">SUM(O24:O33)</f>
        <v>6.3999999999999995</v>
      </c>
      <c r="P22" s="502">
        <f t="shared" si="0"/>
        <v>20</v>
      </c>
      <c r="Q22" s="502">
        <f>SUM(Q24:Q33)</f>
        <v>0.27500000000000002</v>
      </c>
      <c r="R22" s="502">
        <f t="shared" si="0"/>
        <v>17.634333333333331</v>
      </c>
      <c r="S22" s="502">
        <f t="shared" si="0"/>
        <v>73.17333333333336</v>
      </c>
      <c r="T22" s="488"/>
    </row>
    <row r="23" spans="2:22" ht="13.5" thickBot="1">
      <c r="B23" s="1027" t="s">
        <v>23154</v>
      </c>
      <c r="C23" s="1029"/>
      <c r="D23" s="1029"/>
      <c r="E23" s="500"/>
      <c r="F23" s="500"/>
      <c r="G23" s="500"/>
      <c r="H23" s="500"/>
      <c r="I23" s="500"/>
      <c r="J23" s="500"/>
      <c r="K23" s="500"/>
      <c r="L23" s="500"/>
      <c r="M23" s="500"/>
      <c r="N23" s="504"/>
      <c r="O23" s="504"/>
      <c r="P23" s="504"/>
      <c r="Q23" s="504"/>
      <c r="R23" s="504"/>
      <c r="S23" s="505"/>
      <c r="T23" s="488"/>
    </row>
    <row r="24" spans="2:22">
      <c r="B24" s="568" t="s">
        <v>22920</v>
      </c>
      <c r="C24" s="569">
        <v>1</v>
      </c>
      <c r="D24" s="569">
        <v>0.8</v>
      </c>
      <c r="E24" s="569">
        <v>0.8</v>
      </c>
      <c r="F24" s="569">
        <v>0.35</v>
      </c>
      <c r="G24" s="569">
        <v>0.2</v>
      </c>
      <c r="H24" s="569">
        <f>J24-I24</f>
        <v>0.19999999999999998</v>
      </c>
      <c r="I24" s="569">
        <v>0.15</v>
      </c>
      <c r="J24" s="569">
        <v>0.35</v>
      </c>
      <c r="K24" s="569">
        <f>D24*E24</f>
        <v>0.64000000000000012</v>
      </c>
      <c r="L24" s="569">
        <f>I24*K24</f>
        <v>9.6000000000000016E-2</v>
      </c>
      <c r="M24" s="569">
        <f>H24/3*(D24+K24+((D24*K24)^1/2))</f>
        <v>0.11306666666666668</v>
      </c>
      <c r="N24" s="569">
        <f>L24+M24</f>
        <v>0.20906666666666668</v>
      </c>
      <c r="O24" s="569">
        <f>(2*D24+2*E24)*H24</f>
        <v>0.64</v>
      </c>
      <c r="P24" s="569">
        <f>(D24+0.2)*(E24+0.2)*$P$21</f>
        <v>2</v>
      </c>
      <c r="Q24" s="569">
        <f>(E24+0.2)*(F24+0.2)*$Q$21</f>
        <v>2.7500000000000004E-2</v>
      </c>
      <c r="R24" s="570">
        <f>P24-Q24-N24</f>
        <v>1.7634333333333332</v>
      </c>
      <c r="S24" s="571">
        <f>N24*35</f>
        <v>7.3173333333333339</v>
      </c>
      <c r="T24" s="488"/>
    </row>
    <row r="25" spans="2:22">
      <c r="B25" s="568" t="s">
        <v>22921</v>
      </c>
      <c r="C25" s="569">
        <v>1</v>
      </c>
      <c r="D25" s="569">
        <v>0.8</v>
      </c>
      <c r="E25" s="569">
        <v>0.8</v>
      </c>
      <c r="F25" s="569">
        <v>0.35</v>
      </c>
      <c r="G25" s="569">
        <v>0.2</v>
      </c>
      <c r="H25" s="569">
        <f t="shared" ref="H25:H33" si="1">J25-I25</f>
        <v>0.19999999999999998</v>
      </c>
      <c r="I25" s="569">
        <v>0.15</v>
      </c>
      <c r="J25" s="569">
        <v>0.35</v>
      </c>
      <c r="K25" s="569">
        <f t="shared" ref="K25:K33" si="2">D25*E25</f>
        <v>0.64000000000000012</v>
      </c>
      <c r="L25" s="569">
        <f t="shared" ref="L25:L33" si="3">I25*K25</f>
        <v>9.6000000000000016E-2</v>
      </c>
      <c r="M25" s="569">
        <f t="shared" ref="M25:M33" si="4">H25/3*(D25+K25+((D25*K25)^1/2))</f>
        <v>0.11306666666666668</v>
      </c>
      <c r="N25" s="569">
        <f t="shared" ref="N25:N33" si="5">L25+M25</f>
        <v>0.20906666666666668</v>
      </c>
      <c r="O25" s="569">
        <f t="shared" ref="O25:O33" si="6">(2*D25+2*E25)*H25</f>
        <v>0.64</v>
      </c>
      <c r="P25" s="569">
        <f t="shared" ref="P25:P83" si="7">(D25+0.2)*(E25+0.2)*$P$21</f>
        <v>2</v>
      </c>
      <c r="Q25" s="569">
        <f t="shared" ref="Q25:Q84" si="8">(E25+0.2)*(F25+0.2)*$Q$21</f>
        <v>2.7500000000000004E-2</v>
      </c>
      <c r="R25" s="570">
        <f t="shared" ref="R25:R33" si="9">P25-Q25-N25</f>
        <v>1.7634333333333332</v>
      </c>
      <c r="S25" s="571">
        <f t="shared" ref="S25:S33" si="10">N25*35</f>
        <v>7.3173333333333339</v>
      </c>
      <c r="T25" s="488"/>
    </row>
    <row r="26" spans="2:22">
      <c r="B26" s="568" t="s">
        <v>22922</v>
      </c>
      <c r="C26" s="569">
        <v>1</v>
      </c>
      <c r="D26" s="569">
        <v>0.8</v>
      </c>
      <c r="E26" s="569">
        <v>0.8</v>
      </c>
      <c r="F26" s="569">
        <v>0.35</v>
      </c>
      <c r="G26" s="569">
        <v>0.2</v>
      </c>
      <c r="H26" s="569">
        <f t="shared" si="1"/>
        <v>0.19999999999999998</v>
      </c>
      <c r="I26" s="569">
        <v>0.15</v>
      </c>
      <c r="J26" s="569">
        <v>0.35</v>
      </c>
      <c r="K26" s="569">
        <f t="shared" si="2"/>
        <v>0.64000000000000012</v>
      </c>
      <c r="L26" s="569">
        <f t="shared" si="3"/>
        <v>9.6000000000000016E-2</v>
      </c>
      <c r="M26" s="569">
        <f t="shared" si="4"/>
        <v>0.11306666666666668</v>
      </c>
      <c r="N26" s="569">
        <f t="shared" si="5"/>
        <v>0.20906666666666668</v>
      </c>
      <c r="O26" s="569">
        <f t="shared" si="6"/>
        <v>0.64</v>
      </c>
      <c r="P26" s="569">
        <f t="shared" si="7"/>
        <v>2</v>
      </c>
      <c r="Q26" s="569">
        <f t="shared" si="8"/>
        <v>2.7500000000000004E-2</v>
      </c>
      <c r="R26" s="570">
        <f t="shared" si="9"/>
        <v>1.7634333333333332</v>
      </c>
      <c r="S26" s="571">
        <f t="shared" si="10"/>
        <v>7.3173333333333339</v>
      </c>
      <c r="T26" s="488"/>
      <c r="V26" s="656"/>
    </row>
    <row r="27" spans="2:22">
      <c r="B27" s="568" t="s">
        <v>22923</v>
      </c>
      <c r="C27" s="569">
        <v>1</v>
      </c>
      <c r="D27" s="569">
        <v>0.8</v>
      </c>
      <c r="E27" s="569">
        <v>0.8</v>
      </c>
      <c r="F27" s="569">
        <v>0.35</v>
      </c>
      <c r="G27" s="569">
        <v>0.2</v>
      </c>
      <c r="H27" s="569">
        <f t="shared" si="1"/>
        <v>0.19999999999999998</v>
      </c>
      <c r="I27" s="569">
        <v>0.15</v>
      </c>
      <c r="J27" s="569">
        <v>0.35</v>
      </c>
      <c r="K27" s="569">
        <f t="shared" si="2"/>
        <v>0.64000000000000012</v>
      </c>
      <c r="L27" s="569">
        <f t="shared" si="3"/>
        <v>9.6000000000000016E-2</v>
      </c>
      <c r="M27" s="569">
        <f t="shared" si="4"/>
        <v>0.11306666666666668</v>
      </c>
      <c r="N27" s="569">
        <f t="shared" si="5"/>
        <v>0.20906666666666668</v>
      </c>
      <c r="O27" s="569">
        <f t="shared" si="6"/>
        <v>0.64</v>
      </c>
      <c r="P27" s="569">
        <f t="shared" si="7"/>
        <v>2</v>
      </c>
      <c r="Q27" s="569">
        <f t="shared" si="8"/>
        <v>2.7500000000000004E-2</v>
      </c>
      <c r="R27" s="570">
        <f t="shared" si="9"/>
        <v>1.7634333333333332</v>
      </c>
      <c r="S27" s="571">
        <f t="shared" si="10"/>
        <v>7.3173333333333339</v>
      </c>
      <c r="T27" s="488"/>
    </row>
    <row r="28" spans="2:22">
      <c r="B28" s="568" t="s">
        <v>22924</v>
      </c>
      <c r="C28" s="569">
        <v>1</v>
      </c>
      <c r="D28" s="569">
        <v>0.8</v>
      </c>
      <c r="E28" s="569">
        <v>0.8</v>
      </c>
      <c r="F28" s="569">
        <v>0.35</v>
      </c>
      <c r="G28" s="569">
        <v>0.2</v>
      </c>
      <c r="H28" s="569">
        <f t="shared" si="1"/>
        <v>0.19999999999999998</v>
      </c>
      <c r="I28" s="569">
        <v>0.15</v>
      </c>
      <c r="J28" s="569">
        <v>0.35</v>
      </c>
      <c r="K28" s="569">
        <f t="shared" si="2"/>
        <v>0.64000000000000012</v>
      </c>
      <c r="L28" s="569">
        <f t="shared" si="3"/>
        <v>9.6000000000000016E-2</v>
      </c>
      <c r="M28" s="569">
        <f t="shared" si="4"/>
        <v>0.11306666666666668</v>
      </c>
      <c r="N28" s="569">
        <f t="shared" si="5"/>
        <v>0.20906666666666668</v>
      </c>
      <c r="O28" s="569">
        <f t="shared" si="6"/>
        <v>0.64</v>
      </c>
      <c r="P28" s="569">
        <f t="shared" si="7"/>
        <v>2</v>
      </c>
      <c r="Q28" s="569">
        <f t="shared" si="8"/>
        <v>2.7500000000000004E-2</v>
      </c>
      <c r="R28" s="570">
        <f t="shared" si="9"/>
        <v>1.7634333333333332</v>
      </c>
      <c r="S28" s="571">
        <f t="shared" si="10"/>
        <v>7.3173333333333339</v>
      </c>
      <c r="T28" s="488"/>
    </row>
    <row r="29" spans="2:22">
      <c r="B29" s="568" t="s">
        <v>22925</v>
      </c>
      <c r="C29" s="569">
        <v>1</v>
      </c>
      <c r="D29" s="569">
        <v>0.8</v>
      </c>
      <c r="E29" s="569">
        <v>0.8</v>
      </c>
      <c r="F29" s="569">
        <v>0.35</v>
      </c>
      <c r="G29" s="569">
        <v>0.2</v>
      </c>
      <c r="H29" s="569">
        <f t="shared" si="1"/>
        <v>0.19999999999999998</v>
      </c>
      <c r="I29" s="569">
        <v>0.15</v>
      </c>
      <c r="J29" s="569">
        <v>0.35</v>
      </c>
      <c r="K29" s="569">
        <f t="shared" si="2"/>
        <v>0.64000000000000012</v>
      </c>
      <c r="L29" s="569">
        <f t="shared" si="3"/>
        <v>9.6000000000000016E-2</v>
      </c>
      <c r="M29" s="569">
        <f t="shared" si="4"/>
        <v>0.11306666666666668</v>
      </c>
      <c r="N29" s="569">
        <f t="shared" si="5"/>
        <v>0.20906666666666668</v>
      </c>
      <c r="O29" s="569">
        <f t="shared" si="6"/>
        <v>0.64</v>
      </c>
      <c r="P29" s="569">
        <f t="shared" si="7"/>
        <v>2</v>
      </c>
      <c r="Q29" s="569">
        <f t="shared" si="8"/>
        <v>2.7500000000000004E-2</v>
      </c>
      <c r="R29" s="570">
        <f t="shared" si="9"/>
        <v>1.7634333333333332</v>
      </c>
      <c r="S29" s="571">
        <f t="shared" si="10"/>
        <v>7.3173333333333339</v>
      </c>
      <c r="T29" s="488"/>
    </row>
    <row r="30" spans="2:22">
      <c r="B30" s="568" t="s">
        <v>22926</v>
      </c>
      <c r="C30" s="569">
        <v>1</v>
      </c>
      <c r="D30" s="569">
        <v>0.8</v>
      </c>
      <c r="E30" s="569">
        <v>0.8</v>
      </c>
      <c r="F30" s="569">
        <v>0.35</v>
      </c>
      <c r="G30" s="569">
        <v>0.2</v>
      </c>
      <c r="H30" s="569">
        <f t="shared" si="1"/>
        <v>0.19999999999999998</v>
      </c>
      <c r="I30" s="569">
        <v>0.15</v>
      </c>
      <c r="J30" s="569">
        <v>0.35</v>
      </c>
      <c r="K30" s="569">
        <f t="shared" si="2"/>
        <v>0.64000000000000012</v>
      </c>
      <c r="L30" s="569">
        <f t="shared" si="3"/>
        <v>9.6000000000000016E-2</v>
      </c>
      <c r="M30" s="569">
        <f t="shared" si="4"/>
        <v>0.11306666666666668</v>
      </c>
      <c r="N30" s="569">
        <f t="shared" si="5"/>
        <v>0.20906666666666668</v>
      </c>
      <c r="O30" s="569">
        <f t="shared" si="6"/>
        <v>0.64</v>
      </c>
      <c r="P30" s="569">
        <f t="shared" si="7"/>
        <v>2</v>
      </c>
      <c r="Q30" s="569">
        <f t="shared" si="8"/>
        <v>2.7500000000000004E-2</v>
      </c>
      <c r="R30" s="570">
        <f t="shared" si="9"/>
        <v>1.7634333333333332</v>
      </c>
      <c r="S30" s="571">
        <f t="shared" si="10"/>
        <v>7.3173333333333339</v>
      </c>
      <c r="T30" s="488"/>
    </row>
    <row r="31" spans="2:22">
      <c r="B31" s="568" t="s">
        <v>22927</v>
      </c>
      <c r="C31" s="569">
        <v>1</v>
      </c>
      <c r="D31" s="569">
        <v>0.8</v>
      </c>
      <c r="E31" s="569">
        <v>0.8</v>
      </c>
      <c r="F31" s="569">
        <v>0.35</v>
      </c>
      <c r="G31" s="569">
        <v>0.2</v>
      </c>
      <c r="H31" s="569">
        <f t="shared" si="1"/>
        <v>0.19999999999999998</v>
      </c>
      <c r="I31" s="569">
        <v>0.15</v>
      </c>
      <c r="J31" s="569">
        <v>0.35</v>
      </c>
      <c r="K31" s="569">
        <f t="shared" si="2"/>
        <v>0.64000000000000012</v>
      </c>
      <c r="L31" s="569">
        <f t="shared" si="3"/>
        <v>9.6000000000000016E-2</v>
      </c>
      <c r="M31" s="569">
        <f t="shared" si="4"/>
        <v>0.11306666666666668</v>
      </c>
      <c r="N31" s="569">
        <f t="shared" si="5"/>
        <v>0.20906666666666668</v>
      </c>
      <c r="O31" s="569">
        <f t="shared" si="6"/>
        <v>0.64</v>
      </c>
      <c r="P31" s="569">
        <f t="shared" si="7"/>
        <v>2</v>
      </c>
      <c r="Q31" s="569">
        <f t="shared" si="8"/>
        <v>2.7500000000000004E-2</v>
      </c>
      <c r="R31" s="570">
        <f t="shared" si="9"/>
        <v>1.7634333333333332</v>
      </c>
      <c r="S31" s="571">
        <f t="shared" si="10"/>
        <v>7.3173333333333339</v>
      </c>
      <c r="T31" s="488"/>
    </row>
    <row r="32" spans="2:22">
      <c r="B32" s="568" t="s">
        <v>22928</v>
      </c>
      <c r="C32" s="569">
        <v>1</v>
      </c>
      <c r="D32" s="569">
        <v>0.8</v>
      </c>
      <c r="E32" s="569">
        <v>0.8</v>
      </c>
      <c r="F32" s="569">
        <v>0.35</v>
      </c>
      <c r="G32" s="569">
        <v>0.2</v>
      </c>
      <c r="H32" s="569">
        <f t="shared" si="1"/>
        <v>0.19999999999999998</v>
      </c>
      <c r="I32" s="569">
        <v>0.15</v>
      </c>
      <c r="J32" s="569">
        <v>0.35</v>
      </c>
      <c r="K32" s="569">
        <f t="shared" si="2"/>
        <v>0.64000000000000012</v>
      </c>
      <c r="L32" s="569">
        <f t="shared" si="3"/>
        <v>9.6000000000000016E-2</v>
      </c>
      <c r="M32" s="569">
        <f t="shared" si="4"/>
        <v>0.11306666666666668</v>
      </c>
      <c r="N32" s="569">
        <f t="shared" si="5"/>
        <v>0.20906666666666668</v>
      </c>
      <c r="O32" s="569">
        <f t="shared" si="6"/>
        <v>0.64</v>
      </c>
      <c r="P32" s="569">
        <f t="shared" si="7"/>
        <v>2</v>
      </c>
      <c r="Q32" s="569">
        <f t="shared" si="8"/>
        <v>2.7500000000000004E-2</v>
      </c>
      <c r="R32" s="570">
        <f t="shared" si="9"/>
        <v>1.7634333333333332</v>
      </c>
      <c r="S32" s="571">
        <f t="shared" si="10"/>
        <v>7.3173333333333339</v>
      </c>
      <c r="T32" s="488"/>
    </row>
    <row r="33" spans="2:20" ht="13.5" thickBot="1">
      <c r="B33" s="568" t="s">
        <v>22929</v>
      </c>
      <c r="C33" s="569">
        <v>1</v>
      </c>
      <c r="D33" s="569">
        <v>0.8</v>
      </c>
      <c r="E33" s="569">
        <v>0.8</v>
      </c>
      <c r="F33" s="569">
        <v>0.35</v>
      </c>
      <c r="G33" s="569">
        <v>0.2</v>
      </c>
      <c r="H33" s="569">
        <f t="shared" si="1"/>
        <v>0.19999999999999998</v>
      </c>
      <c r="I33" s="569">
        <v>0.15</v>
      </c>
      <c r="J33" s="569">
        <v>0.35</v>
      </c>
      <c r="K33" s="569">
        <f t="shared" si="2"/>
        <v>0.64000000000000012</v>
      </c>
      <c r="L33" s="569">
        <f t="shared" si="3"/>
        <v>9.6000000000000016E-2</v>
      </c>
      <c r="M33" s="569">
        <f t="shared" si="4"/>
        <v>0.11306666666666668</v>
      </c>
      <c r="N33" s="569">
        <f t="shared" si="5"/>
        <v>0.20906666666666668</v>
      </c>
      <c r="O33" s="569">
        <f t="shared" si="6"/>
        <v>0.64</v>
      </c>
      <c r="P33" s="569">
        <f t="shared" si="7"/>
        <v>2</v>
      </c>
      <c r="Q33" s="569">
        <f t="shared" si="8"/>
        <v>2.7500000000000004E-2</v>
      </c>
      <c r="R33" s="570">
        <f t="shared" si="9"/>
        <v>1.7634333333333332</v>
      </c>
      <c r="S33" s="571">
        <f t="shared" si="10"/>
        <v>7.3173333333333339</v>
      </c>
      <c r="T33" s="488"/>
    </row>
    <row r="34" spans="2:20" ht="13.5" thickBot="1">
      <c r="B34" s="1004" t="s">
        <v>22898</v>
      </c>
      <c r="C34" s="1004" t="s">
        <v>22899</v>
      </c>
      <c r="D34" s="493" t="s">
        <v>22900</v>
      </c>
      <c r="E34" s="493" t="s">
        <v>22901</v>
      </c>
      <c r="F34" s="493" t="s">
        <v>22902</v>
      </c>
      <c r="G34" s="493" t="s">
        <v>22903</v>
      </c>
      <c r="H34" s="494" t="s">
        <v>22904</v>
      </c>
      <c r="I34" s="493" t="s">
        <v>22905</v>
      </c>
      <c r="J34" s="493" t="s">
        <v>108</v>
      </c>
      <c r="K34" s="494" t="s">
        <v>22906</v>
      </c>
      <c r="L34" s="494" t="s">
        <v>22907</v>
      </c>
      <c r="M34" s="494" t="s">
        <v>22908</v>
      </c>
      <c r="N34" s="494" t="s">
        <v>22909</v>
      </c>
      <c r="O34" s="494" t="s">
        <v>22910</v>
      </c>
      <c r="P34" s="495" t="s">
        <v>22911</v>
      </c>
      <c r="Q34" s="495" t="s">
        <v>22912</v>
      </c>
      <c r="R34" s="495" t="s">
        <v>22913</v>
      </c>
      <c r="S34" s="494" t="s">
        <v>22914</v>
      </c>
      <c r="T34" s="488"/>
    </row>
    <row r="35" spans="2:20" ht="13.5" thickBot="1">
      <c r="B35" s="1005"/>
      <c r="C35" s="1005"/>
      <c r="D35" s="496" t="s">
        <v>22915</v>
      </c>
      <c r="E35" s="496" t="s">
        <v>22915</v>
      </c>
      <c r="F35" s="496" t="s">
        <v>22915</v>
      </c>
      <c r="G35" s="496" t="s">
        <v>22915</v>
      </c>
      <c r="H35" s="497" t="s">
        <v>22915</v>
      </c>
      <c r="I35" s="496" t="s">
        <v>22915</v>
      </c>
      <c r="J35" s="496" t="s">
        <v>22915</v>
      </c>
      <c r="K35" s="497" t="s">
        <v>22916</v>
      </c>
      <c r="L35" s="497" t="s">
        <v>22917</v>
      </c>
      <c r="M35" s="497" t="s">
        <v>22917</v>
      </c>
      <c r="N35" s="497" t="s">
        <v>22917</v>
      </c>
      <c r="O35" s="497" t="s">
        <v>22916</v>
      </c>
      <c r="P35" s="498">
        <v>1.5</v>
      </c>
      <c r="Q35" s="498">
        <v>0.05</v>
      </c>
      <c r="R35" s="497" t="s">
        <v>22917</v>
      </c>
      <c r="S35" s="497" t="s">
        <v>22918</v>
      </c>
      <c r="T35" s="488"/>
    </row>
    <row r="36" spans="2:20" ht="13.5" thickBot="1">
      <c r="B36" s="1027" t="s">
        <v>18</v>
      </c>
      <c r="C36" s="1028"/>
      <c r="D36" s="499"/>
      <c r="E36" s="503"/>
      <c r="F36" s="503"/>
      <c r="G36" s="503"/>
      <c r="H36" s="503"/>
      <c r="I36" s="503"/>
      <c r="J36" s="503"/>
      <c r="K36" s="503"/>
      <c r="L36" s="503"/>
      <c r="M36" s="501"/>
      <c r="N36" s="502">
        <f>SUM(N38:N93)</f>
        <v>11.707733333333335</v>
      </c>
      <c r="O36" s="502">
        <f t="shared" ref="O36:S36" si="11">SUM(O38:O93)</f>
        <v>35.840000000000018</v>
      </c>
      <c r="P36" s="502">
        <f t="shared" si="11"/>
        <v>112</v>
      </c>
      <c r="Q36" s="502">
        <f t="shared" si="11"/>
        <v>1.5400000000000011</v>
      </c>
      <c r="R36" s="502">
        <f t="shared" si="11"/>
        <v>98.752266666666728</v>
      </c>
      <c r="S36" s="502">
        <f t="shared" si="11"/>
        <v>409.77066666666695</v>
      </c>
      <c r="T36" s="488"/>
    </row>
    <row r="37" spans="2:20" ht="13.5" thickBot="1">
      <c r="B37" s="1027" t="s">
        <v>23155</v>
      </c>
      <c r="C37" s="1029"/>
      <c r="D37" s="1029"/>
      <c r="E37" s="503"/>
      <c r="F37" s="503"/>
      <c r="G37" s="503"/>
      <c r="H37" s="503"/>
      <c r="I37" s="503"/>
      <c r="J37" s="503"/>
      <c r="K37" s="503"/>
      <c r="L37" s="503"/>
      <c r="M37" s="503"/>
      <c r="N37" s="504"/>
      <c r="O37" s="504"/>
      <c r="P37" s="504"/>
      <c r="Q37" s="504"/>
      <c r="R37" s="504"/>
      <c r="S37" s="505"/>
      <c r="T37" s="488"/>
    </row>
    <row r="38" spans="2:20">
      <c r="B38" s="506" t="s">
        <v>22920</v>
      </c>
      <c r="C38" s="507">
        <v>1</v>
      </c>
      <c r="D38" s="507">
        <v>0.8</v>
      </c>
      <c r="E38" s="507">
        <v>0.8</v>
      </c>
      <c r="F38" s="507">
        <v>0.35</v>
      </c>
      <c r="G38" s="507">
        <v>0.2</v>
      </c>
      <c r="H38" s="507">
        <f>J38-I38</f>
        <v>0.19999999999999998</v>
      </c>
      <c r="I38" s="507">
        <v>0.15</v>
      </c>
      <c r="J38" s="507">
        <v>0.35</v>
      </c>
      <c r="K38" s="507">
        <f>D38*E38</f>
        <v>0.64000000000000012</v>
      </c>
      <c r="L38" s="507">
        <f>I38*K38</f>
        <v>9.6000000000000016E-2</v>
      </c>
      <c r="M38" s="507">
        <f>H38/3*(D38+K38+((D38*K38)^1/2))</f>
        <v>0.11306666666666668</v>
      </c>
      <c r="N38" s="507">
        <f>L38+M38</f>
        <v>0.20906666666666668</v>
      </c>
      <c r="O38" s="507">
        <f>(2*D38+2*E38)*H38</f>
        <v>0.64</v>
      </c>
      <c r="P38" s="507">
        <f t="shared" si="7"/>
        <v>2</v>
      </c>
      <c r="Q38" s="507">
        <f t="shared" si="8"/>
        <v>2.7500000000000004E-2</v>
      </c>
      <c r="R38" s="508">
        <f>P38-Q38-N38</f>
        <v>1.7634333333333332</v>
      </c>
      <c r="S38" s="509">
        <f>N38*35</f>
        <v>7.3173333333333339</v>
      </c>
      <c r="T38" s="488"/>
    </row>
    <row r="39" spans="2:20">
      <c r="B39" s="506" t="s">
        <v>22921</v>
      </c>
      <c r="C39" s="507">
        <v>1</v>
      </c>
      <c r="D39" s="507">
        <v>0.8</v>
      </c>
      <c r="E39" s="507">
        <v>0.8</v>
      </c>
      <c r="F39" s="507">
        <v>0.35</v>
      </c>
      <c r="G39" s="507">
        <v>0.2</v>
      </c>
      <c r="H39" s="507">
        <f t="shared" ref="H39:H47" si="12">J39-I39</f>
        <v>0.19999999999999998</v>
      </c>
      <c r="I39" s="507">
        <v>0.15</v>
      </c>
      <c r="J39" s="507">
        <v>0.35</v>
      </c>
      <c r="K39" s="507">
        <f t="shared" ref="K39:K47" si="13">D39*E39</f>
        <v>0.64000000000000012</v>
      </c>
      <c r="L39" s="507">
        <f t="shared" ref="L39:L47" si="14">I39*K39</f>
        <v>9.6000000000000016E-2</v>
      </c>
      <c r="M39" s="507">
        <f t="shared" ref="M39:M47" si="15">H39/3*(D39+K39+((D39*K39)^1/2))</f>
        <v>0.11306666666666668</v>
      </c>
      <c r="N39" s="507">
        <f t="shared" ref="N39:N47" si="16">L39+M39</f>
        <v>0.20906666666666668</v>
      </c>
      <c r="O39" s="507">
        <f t="shared" ref="O39:O47" si="17">(2*D39+2*E39)*H39</f>
        <v>0.64</v>
      </c>
      <c r="P39" s="507">
        <f t="shared" si="7"/>
        <v>2</v>
      </c>
      <c r="Q39" s="507">
        <f t="shared" si="8"/>
        <v>2.7500000000000004E-2</v>
      </c>
      <c r="R39" s="508">
        <f t="shared" ref="R39:R47" si="18">P39-Q39-N39</f>
        <v>1.7634333333333332</v>
      </c>
      <c r="S39" s="509">
        <f t="shared" ref="S39:S47" si="19">N39*35</f>
        <v>7.3173333333333339</v>
      </c>
      <c r="T39" s="488"/>
    </row>
    <row r="40" spans="2:20">
      <c r="B40" s="506" t="s">
        <v>22922</v>
      </c>
      <c r="C40" s="507">
        <v>1</v>
      </c>
      <c r="D40" s="507">
        <v>0.8</v>
      </c>
      <c r="E40" s="507">
        <v>0.8</v>
      </c>
      <c r="F40" s="507">
        <v>0.35</v>
      </c>
      <c r="G40" s="507">
        <v>0.2</v>
      </c>
      <c r="H40" s="507">
        <f t="shared" si="12"/>
        <v>0.19999999999999998</v>
      </c>
      <c r="I40" s="507">
        <v>0.15</v>
      </c>
      <c r="J40" s="507">
        <v>0.35</v>
      </c>
      <c r="K40" s="507">
        <f t="shared" si="13"/>
        <v>0.64000000000000012</v>
      </c>
      <c r="L40" s="507">
        <f t="shared" si="14"/>
        <v>9.6000000000000016E-2</v>
      </c>
      <c r="M40" s="507">
        <f t="shared" si="15"/>
        <v>0.11306666666666668</v>
      </c>
      <c r="N40" s="507">
        <f t="shared" si="16"/>
        <v>0.20906666666666668</v>
      </c>
      <c r="O40" s="507">
        <f t="shared" si="17"/>
        <v>0.64</v>
      </c>
      <c r="P40" s="507">
        <f t="shared" si="7"/>
        <v>2</v>
      </c>
      <c r="Q40" s="507">
        <f t="shared" si="8"/>
        <v>2.7500000000000004E-2</v>
      </c>
      <c r="R40" s="508">
        <f t="shared" si="18"/>
        <v>1.7634333333333332</v>
      </c>
      <c r="S40" s="509">
        <f t="shared" si="19"/>
        <v>7.3173333333333339</v>
      </c>
      <c r="T40" s="488"/>
    </row>
    <row r="41" spans="2:20">
      <c r="B41" s="506" t="s">
        <v>22923</v>
      </c>
      <c r="C41" s="507">
        <v>1</v>
      </c>
      <c r="D41" s="507">
        <v>0.8</v>
      </c>
      <c r="E41" s="507">
        <v>0.8</v>
      </c>
      <c r="F41" s="507">
        <v>0.35</v>
      </c>
      <c r="G41" s="507">
        <v>0.2</v>
      </c>
      <c r="H41" s="507">
        <f t="shared" si="12"/>
        <v>0.19999999999999998</v>
      </c>
      <c r="I41" s="507">
        <v>0.15</v>
      </c>
      <c r="J41" s="507">
        <v>0.35</v>
      </c>
      <c r="K41" s="507">
        <f t="shared" si="13"/>
        <v>0.64000000000000012</v>
      </c>
      <c r="L41" s="507">
        <f t="shared" si="14"/>
        <v>9.6000000000000016E-2</v>
      </c>
      <c r="M41" s="507">
        <f t="shared" si="15"/>
        <v>0.11306666666666668</v>
      </c>
      <c r="N41" s="507">
        <f t="shared" si="16"/>
        <v>0.20906666666666668</v>
      </c>
      <c r="O41" s="507">
        <f t="shared" si="17"/>
        <v>0.64</v>
      </c>
      <c r="P41" s="507">
        <f t="shared" si="7"/>
        <v>2</v>
      </c>
      <c r="Q41" s="507">
        <f t="shared" si="8"/>
        <v>2.7500000000000004E-2</v>
      </c>
      <c r="R41" s="508">
        <f t="shared" si="18"/>
        <v>1.7634333333333332</v>
      </c>
      <c r="S41" s="509">
        <f t="shared" si="19"/>
        <v>7.3173333333333339</v>
      </c>
      <c r="T41" s="488"/>
    </row>
    <row r="42" spans="2:20">
      <c r="B42" s="506" t="s">
        <v>22924</v>
      </c>
      <c r="C42" s="507">
        <v>1</v>
      </c>
      <c r="D42" s="507">
        <v>0.8</v>
      </c>
      <c r="E42" s="507">
        <v>0.8</v>
      </c>
      <c r="F42" s="507">
        <v>0.35</v>
      </c>
      <c r="G42" s="507">
        <v>0.2</v>
      </c>
      <c r="H42" s="507">
        <f t="shared" si="12"/>
        <v>0.19999999999999998</v>
      </c>
      <c r="I42" s="507">
        <v>0.15</v>
      </c>
      <c r="J42" s="507">
        <v>0.35</v>
      </c>
      <c r="K42" s="507">
        <f t="shared" si="13"/>
        <v>0.64000000000000012</v>
      </c>
      <c r="L42" s="507">
        <f t="shared" si="14"/>
        <v>9.6000000000000016E-2</v>
      </c>
      <c r="M42" s="507">
        <f t="shared" si="15"/>
        <v>0.11306666666666668</v>
      </c>
      <c r="N42" s="507">
        <f t="shared" si="16"/>
        <v>0.20906666666666668</v>
      </c>
      <c r="O42" s="507">
        <f t="shared" si="17"/>
        <v>0.64</v>
      </c>
      <c r="P42" s="507">
        <f t="shared" si="7"/>
        <v>2</v>
      </c>
      <c r="Q42" s="507">
        <f t="shared" si="8"/>
        <v>2.7500000000000004E-2</v>
      </c>
      <c r="R42" s="508">
        <f t="shared" si="18"/>
        <v>1.7634333333333332</v>
      </c>
      <c r="S42" s="509">
        <f t="shared" si="19"/>
        <v>7.3173333333333339</v>
      </c>
      <c r="T42" s="488"/>
    </row>
    <row r="43" spans="2:20">
      <c r="B43" s="506" t="s">
        <v>22925</v>
      </c>
      <c r="C43" s="507">
        <v>1</v>
      </c>
      <c r="D43" s="507">
        <v>0.8</v>
      </c>
      <c r="E43" s="507">
        <v>0.8</v>
      </c>
      <c r="F43" s="507">
        <v>0.35</v>
      </c>
      <c r="G43" s="507">
        <v>0.2</v>
      </c>
      <c r="H43" s="507">
        <f t="shared" si="12"/>
        <v>0.19999999999999998</v>
      </c>
      <c r="I43" s="507">
        <v>0.15</v>
      </c>
      <c r="J43" s="507">
        <v>0.35</v>
      </c>
      <c r="K43" s="507">
        <f t="shared" si="13"/>
        <v>0.64000000000000012</v>
      </c>
      <c r="L43" s="507">
        <f t="shared" si="14"/>
        <v>9.6000000000000016E-2</v>
      </c>
      <c r="M43" s="507">
        <f t="shared" si="15"/>
        <v>0.11306666666666668</v>
      </c>
      <c r="N43" s="507">
        <f t="shared" si="16"/>
        <v>0.20906666666666668</v>
      </c>
      <c r="O43" s="507">
        <f t="shared" si="17"/>
        <v>0.64</v>
      </c>
      <c r="P43" s="507">
        <f t="shared" si="7"/>
        <v>2</v>
      </c>
      <c r="Q43" s="507">
        <f t="shared" si="8"/>
        <v>2.7500000000000004E-2</v>
      </c>
      <c r="R43" s="508">
        <f t="shared" si="18"/>
        <v>1.7634333333333332</v>
      </c>
      <c r="S43" s="509">
        <f t="shared" si="19"/>
        <v>7.3173333333333339</v>
      </c>
      <c r="T43" s="488"/>
    </row>
    <row r="44" spans="2:20">
      <c r="B44" s="506" t="s">
        <v>22926</v>
      </c>
      <c r="C44" s="507">
        <v>1</v>
      </c>
      <c r="D44" s="507">
        <v>0.8</v>
      </c>
      <c r="E44" s="507">
        <v>0.8</v>
      </c>
      <c r="F44" s="507">
        <v>0.35</v>
      </c>
      <c r="G44" s="507">
        <v>0.2</v>
      </c>
      <c r="H44" s="507">
        <f t="shared" si="12"/>
        <v>0.19999999999999998</v>
      </c>
      <c r="I44" s="507">
        <v>0.15</v>
      </c>
      <c r="J44" s="507">
        <v>0.35</v>
      </c>
      <c r="K44" s="507">
        <f t="shared" si="13"/>
        <v>0.64000000000000012</v>
      </c>
      <c r="L44" s="507">
        <f t="shared" si="14"/>
        <v>9.6000000000000016E-2</v>
      </c>
      <c r="M44" s="507">
        <f t="shared" si="15"/>
        <v>0.11306666666666668</v>
      </c>
      <c r="N44" s="507">
        <f t="shared" si="16"/>
        <v>0.20906666666666668</v>
      </c>
      <c r="O44" s="507">
        <f t="shared" si="17"/>
        <v>0.64</v>
      </c>
      <c r="P44" s="507">
        <f t="shared" si="7"/>
        <v>2</v>
      </c>
      <c r="Q44" s="507">
        <f t="shared" si="8"/>
        <v>2.7500000000000004E-2</v>
      </c>
      <c r="R44" s="508">
        <f t="shared" si="18"/>
        <v>1.7634333333333332</v>
      </c>
      <c r="S44" s="509">
        <f t="shared" si="19"/>
        <v>7.3173333333333339</v>
      </c>
      <c r="T44" s="488"/>
    </row>
    <row r="45" spans="2:20">
      <c r="B45" s="506" t="s">
        <v>22927</v>
      </c>
      <c r="C45" s="507">
        <v>1</v>
      </c>
      <c r="D45" s="507">
        <v>0.8</v>
      </c>
      <c r="E45" s="507">
        <v>0.8</v>
      </c>
      <c r="F45" s="507">
        <v>0.35</v>
      </c>
      <c r="G45" s="507">
        <v>0.2</v>
      </c>
      <c r="H45" s="507">
        <f t="shared" si="12"/>
        <v>0.19999999999999998</v>
      </c>
      <c r="I45" s="507">
        <v>0.15</v>
      </c>
      <c r="J45" s="507">
        <v>0.35</v>
      </c>
      <c r="K45" s="507">
        <f t="shared" si="13"/>
        <v>0.64000000000000012</v>
      </c>
      <c r="L45" s="507">
        <f t="shared" si="14"/>
        <v>9.6000000000000016E-2</v>
      </c>
      <c r="M45" s="507">
        <f t="shared" si="15"/>
        <v>0.11306666666666668</v>
      </c>
      <c r="N45" s="507">
        <f t="shared" si="16"/>
        <v>0.20906666666666668</v>
      </c>
      <c r="O45" s="507">
        <f t="shared" si="17"/>
        <v>0.64</v>
      </c>
      <c r="P45" s="507">
        <f t="shared" si="7"/>
        <v>2</v>
      </c>
      <c r="Q45" s="507">
        <f t="shared" si="8"/>
        <v>2.7500000000000004E-2</v>
      </c>
      <c r="R45" s="508">
        <f t="shared" si="18"/>
        <v>1.7634333333333332</v>
      </c>
      <c r="S45" s="509">
        <f t="shared" si="19"/>
        <v>7.3173333333333339</v>
      </c>
      <c r="T45" s="488"/>
    </row>
    <row r="46" spans="2:20">
      <c r="B46" s="506" t="s">
        <v>22928</v>
      </c>
      <c r="C46" s="507">
        <v>1</v>
      </c>
      <c r="D46" s="507">
        <v>0.8</v>
      </c>
      <c r="E46" s="507">
        <v>0.8</v>
      </c>
      <c r="F46" s="507">
        <v>0.35</v>
      </c>
      <c r="G46" s="507">
        <v>0.2</v>
      </c>
      <c r="H46" s="507">
        <f t="shared" si="12"/>
        <v>0.19999999999999998</v>
      </c>
      <c r="I46" s="507">
        <v>0.15</v>
      </c>
      <c r="J46" s="507">
        <v>0.35</v>
      </c>
      <c r="K46" s="507">
        <f t="shared" si="13"/>
        <v>0.64000000000000012</v>
      </c>
      <c r="L46" s="507">
        <f t="shared" si="14"/>
        <v>9.6000000000000016E-2</v>
      </c>
      <c r="M46" s="507">
        <f t="shared" si="15"/>
        <v>0.11306666666666668</v>
      </c>
      <c r="N46" s="507">
        <f t="shared" si="16"/>
        <v>0.20906666666666668</v>
      </c>
      <c r="O46" s="507">
        <f t="shared" si="17"/>
        <v>0.64</v>
      </c>
      <c r="P46" s="507">
        <f t="shared" si="7"/>
        <v>2</v>
      </c>
      <c r="Q46" s="507">
        <f t="shared" si="8"/>
        <v>2.7500000000000004E-2</v>
      </c>
      <c r="R46" s="508">
        <f t="shared" si="18"/>
        <v>1.7634333333333332</v>
      </c>
      <c r="S46" s="509">
        <f t="shared" si="19"/>
        <v>7.3173333333333339</v>
      </c>
      <c r="T46" s="488"/>
    </row>
    <row r="47" spans="2:20">
      <c r="B47" s="506" t="s">
        <v>22929</v>
      </c>
      <c r="C47" s="507">
        <v>1</v>
      </c>
      <c r="D47" s="507">
        <v>0.8</v>
      </c>
      <c r="E47" s="507">
        <v>0.8</v>
      </c>
      <c r="F47" s="507">
        <v>0.35</v>
      </c>
      <c r="G47" s="507">
        <v>0.2</v>
      </c>
      <c r="H47" s="507">
        <f t="shared" si="12"/>
        <v>0.19999999999999998</v>
      </c>
      <c r="I47" s="507">
        <v>0.15</v>
      </c>
      <c r="J47" s="507">
        <v>0.35</v>
      </c>
      <c r="K47" s="507">
        <f t="shared" si="13"/>
        <v>0.64000000000000012</v>
      </c>
      <c r="L47" s="507">
        <f t="shared" si="14"/>
        <v>9.6000000000000016E-2</v>
      </c>
      <c r="M47" s="507">
        <f t="shared" si="15"/>
        <v>0.11306666666666668</v>
      </c>
      <c r="N47" s="507">
        <f t="shared" si="16"/>
        <v>0.20906666666666668</v>
      </c>
      <c r="O47" s="507">
        <f t="shared" si="17"/>
        <v>0.64</v>
      </c>
      <c r="P47" s="507">
        <f t="shared" si="7"/>
        <v>2</v>
      </c>
      <c r="Q47" s="507">
        <f t="shared" si="8"/>
        <v>2.7500000000000004E-2</v>
      </c>
      <c r="R47" s="508">
        <f t="shared" si="18"/>
        <v>1.7634333333333332</v>
      </c>
      <c r="S47" s="509">
        <f t="shared" si="19"/>
        <v>7.3173333333333339</v>
      </c>
      <c r="T47" s="488"/>
    </row>
    <row r="48" spans="2:20">
      <c r="B48" s="506" t="s">
        <v>22930</v>
      </c>
      <c r="C48" s="507">
        <v>1</v>
      </c>
      <c r="D48" s="507">
        <v>0.8</v>
      </c>
      <c r="E48" s="507">
        <v>0.8</v>
      </c>
      <c r="F48" s="507">
        <v>0.35</v>
      </c>
      <c r="G48" s="507">
        <v>0.2</v>
      </c>
      <c r="H48" s="507">
        <f>J48-I48</f>
        <v>0.19999999999999998</v>
      </c>
      <c r="I48" s="507">
        <v>0.15</v>
      </c>
      <c r="J48" s="507">
        <v>0.35</v>
      </c>
      <c r="K48" s="507">
        <f>D48*E48</f>
        <v>0.64000000000000012</v>
      </c>
      <c r="L48" s="507">
        <f>I48*K48</f>
        <v>9.6000000000000016E-2</v>
      </c>
      <c r="M48" s="507">
        <f>H48/3*(D48+K48+((D48*K48)^1/2))</f>
        <v>0.11306666666666668</v>
      </c>
      <c r="N48" s="507">
        <f>L48+M48</f>
        <v>0.20906666666666668</v>
      </c>
      <c r="O48" s="507">
        <f>(2*D48+2*E48)*H48</f>
        <v>0.64</v>
      </c>
      <c r="P48" s="507">
        <f t="shared" si="7"/>
        <v>2</v>
      </c>
      <c r="Q48" s="507">
        <f t="shared" si="8"/>
        <v>2.7500000000000004E-2</v>
      </c>
      <c r="R48" s="508">
        <f>P48-Q48-N48</f>
        <v>1.7634333333333332</v>
      </c>
      <c r="S48" s="509">
        <f>N48*35</f>
        <v>7.3173333333333339</v>
      </c>
      <c r="T48" s="488"/>
    </row>
    <row r="49" spans="2:20">
      <c r="B49" s="506" t="s">
        <v>22931</v>
      </c>
      <c r="C49" s="507">
        <v>1</v>
      </c>
      <c r="D49" s="507">
        <v>0.8</v>
      </c>
      <c r="E49" s="507">
        <v>0.8</v>
      </c>
      <c r="F49" s="507">
        <v>0.35</v>
      </c>
      <c r="G49" s="507">
        <v>0.2</v>
      </c>
      <c r="H49" s="507">
        <f t="shared" ref="H49:H55" si="20">J49-I49</f>
        <v>0.19999999999999998</v>
      </c>
      <c r="I49" s="507">
        <v>0.15</v>
      </c>
      <c r="J49" s="507">
        <v>0.35</v>
      </c>
      <c r="K49" s="507">
        <f t="shared" ref="K49:K55" si="21">D49*E49</f>
        <v>0.64000000000000012</v>
      </c>
      <c r="L49" s="507">
        <f t="shared" ref="L49:L55" si="22">I49*K49</f>
        <v>9.6000000000000016E-2</v>
      </c>
      <c r="M49" s="507">
        <f t="shared" ref="M49:M55" si="23">H49/3*(D49+K49+((D49*K49)^1/2))</f>
        <v>0.11306666666666668</v>
      </c>
      <c r="N49" s="507">
        <f t="shared" ref="N49:N55" si="24">L49+M49</f>
        <v>0.20906666666666668</v>
      </c>
      <c r="O49" s="507">
        <f t="shared" ref="O49:O55" si="25">(2*D49+2*E49)*H49</f>
        <v>0.64</v>
      </c>
      <c r="P49" s="507">
        <f t="shared" si="7"/>
        <v>2</v>
      </c>
      <c r="Q49" s="507">
        <f t="shared" si="8"/>
        <v>2.7500000000000004E-2</v>
      </c>
      <c r="R49" s="508">
        <f t="shared" ref="R49:R55" si="26">P49-Q49-N49</f>
        <v>1.7634333333333332</v>
      </c>
      <c r="S49" s="509">
        <f t="shared" ref="S49:S55" si="27">N49*35</f>
        <v>7.3173333333333339</v>
      </c>
      <c r="T49" s="488"/>
    </row>
    <row r="50" spans="2:20">
      <c r="B50" s="506" t="s">
        <v>22932</v>
      </c>
      <c r="C50" s="507">
        <v>1</v>
      </c>
      <c r="D50" s="507">
        <v>0.8</v>
      </c>
      <c r="E50" s="507">
        <v>0.8</v>
      </c>
      <c r="F50" s="507">
        <v>0.35</v>
      </c>
      <c r="G50" s="507">
        <v>0.2</v>
      </c>
      <c r="H50" s="507">
        <f t="shared" si="20"/>
        <v>0.19999999999999998</v>
      </c>
      <c r="I50" s="507">
        <v>0.15</v>
      </c>
      <c r="J50" s="507">
        <v>0.35</v>
      </c>
      <c r="K50" s="507">
        <f t="shared" si="21"/>
        <v>0.64000000000000012</v>
      </c>
      <c r="L50" s="507">
        <f t="shared" si="22"/>
        <v>9.6000000000000016E-2</v>
      </c>
      <c r="M50" s="507">
        <f t="shared" si="23"/>
        <v>0.11306666666666668</v>
      </c>
      <c r="N50" s="507">
        <f t="shared" si="24"/>
        <v>0.20906666666666668</v>
      </c>
      <c r="O50" s="507">
        <f t="shared" si="25"/>
        <v>0.64</v>
      </c>
      <c r="P50" s="507">
        <f t="shared" si="7"/>
        <v>2</v>
      </c>
      <c r="Q50" s="507">
        <f t="shared" si="8"/>
        <v>2.7500000000000004E-2</v>
      </c>
      <c r="R50" s="508">
        <f t="shared" si="26"/>
        <v>1.7634333333333332</v>
      </c>
      <c r="S50" s="509">
        <f t="shared" si="27"/>
        <v>7.3173333333333339</v>
      </c>
      <c r="T50" s="488"/>
    </row>
    <row r="51" spans="2:20">
      <c r="B51" s="506" t="s">
        <v>22933</v>
      </c>
      <c r="C51" s="507">
        <v>1</v>
      </c>
      <c r="D51" s="507">
        <v>0.8</v>
      </c>
      <c r="E51" s="507">
        <v>0.8</v>
      </c>
      <c r="F51" s="507">
        <v>0.35</v>
      </c>
      <c r="G51" s="507">
        <v>0.2</v>
      </c>
      <c r="H51" s="507">
        <f t="shared" si="20"/>
        <v>0.19999999999999998</v>
      </c>
      <c r="I51" s="507">
        <v>0.15</v>
      </c>
      <c r="J51" s="507">
        <v>0.35</v>
      </c>
      <c r="K51" s="507">
        <f t="shared" si="21"/>
        <v>0.64000000000000012</v>
      </c>
      <c r="L51" s="507">
        <f t="shared" si="22"/>
        <v>9.6000000000000016E-2</v>
      </c>
      <c r="M51" s="507">
        <f t="shared" si="23"/>
        <v>0.11306666666666668</v>
      </c>
      <c r="N51" s="507">
        <f t="shared" si="24"/>
        <v>0.20906666666666668</v>
      </c>
      <c r="O51" s="507">
        <f t="shared" si="25"/>
        <v>0.64</v>
      </c>
      <c r="P51" s="507">
        <f t="shared" si="7"/>
        <v>2</v>
      </c>
      <c r="Q51" s="507">
        <f t="shared" si="8"/>
        <v>2.7500000000000004E-2</v>
      </c>
      <c r="R51" s="508">
        <f t="shared" si="26"/>
        <v>1.7634333333333332</v>
      </c>
      <c r="S51" s="509">
        <f t="shared" si="27"/>
        <v>7.3173333333333339</v>
      </c>
      <c r="T51" s="488"/>
    </row>
    <row r="52" spans="2:20">
      <c r="B52" s="506" t="s">
        <v>22934</v>
      </c>
      <c r="C52" s="507">
        <v>1</v>
      </c>
      <c r="D52" s="507">
        <v>0.8</v>
      </c>
      <c r="E52" s="507">
        <v>0.8</v>
      </c>
      <c r="F52" s="507">
        <v>0.35</v>
      </c>
      <c r="G52" s="507">
        <v>0.2</v>
      </c>
      <c r="H52" s="507">
        <f t="shared" si="20"/>
        <v>0.19999999999999998</v>
      </c>
      <c r="I52" s="507">
        <v>0.15</v>
      </c>
      <c r="J52" s="507">
        <v>0.35</v>
      </c>
      <c r="K52" s="507">
        <f t="shared" si="21"/>
        <v>0.64000000000000012</v>
      </c>
      <c r="L52" s="507">
        <f t="shared" si="22"/>
        <v>9.6000000000000016E-2</v>
      </c>
      <c r="M52" s="507">
        <f t="shared" si="23"/>
        <v>0.11306666666666668</v>
      </c>
      <c r="N52" s="507">
        <f t="shared" si="24"/>
        <v>0.20906666666666668</v>
      </c>
      <c r="O52" s="507">
        <f t="shared" si="25"/>
        <v>0.64</v>
      </c>
      <c r="P52" s="507">
        <f t="shared" si="7"/>
        <v>2</v>
      </c>
      <c r="Q52" s="507">
        <f t="shared" si="8"/>
        <v>2.7500000000000004E-2</v>
      </c>
      <c r="R52" s="508">
        <f t="shared" si="26"/>
        <v>1.7634333333333332</v>
      </c>
      <c r="S52" s="509">
        <f t="shared" si="27"/>
        <v>7.3173333333333339</v>
      </c>
      <c r="T52" s="488"/>
    </row>
    <row r="53" spans="2:20">
      <c r="B53" s="506" t="s">
        <v>22935</v>
      </c>
      <c r="C53" s="507">
        <v>1</v>
      </c>
      <c r="D53" s="507">
        <v>0.8</v>
      </c>
      <c r="E53" s="507">
        <v>0.8</v>
      </c>
      <c r="F53" s="507">
        <v>0.35</v>
      </c>
      <c r="G53" s="507">
        <v>0.2</v>
      </c>
      <c r="H53" s="507">
        <f t="shared" si="20"/>
        <v>0.19999999999999998</v>
      </c>
      <c r="I53" s="507">
        <v>0.15</v>
      </c>
      <c r="J53" s="507">
        <v>0.35</v>
      </c>
      <c r="K53" s="507">
        <f t="shared" si="21"/>
        <v>0.64000000000000012</v>
      </c>
      <c r="L53" s="507">
        <f t="shared" si="22"/>
        <v>9.6000000000000016E-2</v>
      </c>
      <c r="M53" s="507">
        <f t="shared" si="23"/>
        <v>0.11306666666666668</v>
      </c>
      <c r="N53" s="507">
        <f t="shared" si="24"/>
        <v>0.20906666666666668</v>
      </c>
      <c r="O53" s="507">
        <f t="shared" si="25"/>
        <v>0.64</v>
      </c>
      <c r="P53" s="507">
        <f t="shared" si="7"/>
        <v>2</v>
      </c>
      <c r="Q53" s="507">
        <f t="shared" si="8"/>
        <v>2.7500000000000004E-2</v>
      </c>
      <c r="R53" s="508">
        <f t="shared" si="26"/>
        <v>1.7634333333333332</v>
      </c>
      <c r="S53" s="509">
        <f t="shared" si="27"/>
        <v>7.3173333333333339</v>
      </c>
      <c r="T53" s="488"/>
    </row>
    <row r="54" spans="2:20">
      <c r="B54" s="506" t="s">
        <v>22936</v>
      </c>
      <c r="C54" s="507">
        <v>1</v>
      </c>
      <c r="D54" s="507">
        <v>0.8</v>
      </c>
      <c r="E54" s="507">
        <v>0.8</v>
      </c>
      <c r="F54" s="507">
        <v>0.35</v>
      </c>
      <c r="G54" s="507">
        <v>0.2</v>
      </c>
      <c r="H54" s="507">
        <f t="shared" si="20"/>
        <v>0.19999999999999998</v>
      </c>
      <c r="I54" s="507">
        <v>0.15</v>
      </c>
      <c r="J54" s="507">
        <v>0.35</v>
      </c>
      <c r="K54" s="507">
        <f t="shared" si="21"/>
        <v>0.64000000000000012</v>
      </c>
      <c r="L54" s="507">
        <f t="shared" si="22"/>
        <v>9.6000000000000016E-2</v>
      </c>
      <c r="M54" s="507">
        <f t="shared" si="23"/>
        <v>0.11306666666666668</v>
      </c>
      <c r="N54" s="507">
        <f t="shared" si="24"/>
        <v>0.20906666666666668</v>
      </c>
      <c r="O54" s="507">
        <f t="shared" si="25"/>
        <v>0.64</v>
      </c>
      <c r="P54" s="507">
        <f t="shared" si="7"/>
        <v>2</v>
      </c>
      <c r="Q54" s="507">
        <f t="shared" si="8"/>
        <v>2.7500000000000004E-2</v>
      </c>
      <c r="R54" s="508">
        <f t="shared" si="26"/>
        <v>1.7634333333333332</v>
      </c>
      <c r="S54" s="509">
        <f t="shared" si="27"/>
        <v>7.3173333333333339</v>
      </c>
      <c r="T54" s="488"/>
    </row>
    <row r="55" spans="2:20">
      <c r="B55" s="506" t="s">
        <v>22937</v>
      </c>
      <c r="C55" s="507">
        <v>1</v>
      </c>
      <c r="D55" s="507">
        <v>0.8</v>
      </c>
      <c r="E55" s="507">
        <v>0.8</v>
      </c>
      <c r="F55" s="507">
        <v>0.35</v>
      </c>
      <c r="G55" s="507">
        <v>0.2</v>
      </c>
      <c r="H55" s="507">
        <f t="shared" si="20"/>
        <v>0.19999999999999998</v>
      </c>
      <c r="I55" s="507">
        <v>0.15</v>
      </c>
      <c r="J55" s="507">
        <v>0.35</v>
      </c>
      <c r="K55" s="507">
        <f t="shared" si="21"/>
        <v>0.64000000000000012</v>
      </c>
      <c r="L55" s="507">
        <f t="shared" si="22"/>
        <v>9.6000000000000016E-2</v>
      </c>
      <c r="M55" s="507">
        <f t="shared" si="23"/>
        <v>0.11306666666666668</v>
      </c>
      <c r="N55" s="507">
        <f t="shared" si="24"/>
        <v>0.20906666666666668</v>
      </c>
      <c r="O55" s="507">
        <f t="shared" si="25"/>
        <v>0.64</v>
      </c>
      <c r="P55" s="507">
        <f t="shared" si="7"/>
        <v>2</v>
      </c>
      <c r="Q55" s="507">
        <f t="shared" si="8"/>
        <v>2.7500000000000004E-2</v>
      </c>
      <c r="R55" s="508">
        <f t="shared" si="26"/>
        <v>1.7634333333333332</v>
      </c>
      <c r="S55" s="509">
        <f t="shared" si="27"/>
        <v>7.3173333333333339</v>
      </c>
      <c r="T55" s="488"/>
    </row>
    <row r="56" spans="2:20">
      <c r="B56" s="506" t="s">
        <v>22938</v>
      </c>
      <c r="C56" s="507">
        <v>1</v>
      </c>
      <c r="D56" s="507">
        <v>0.8</v>
      </c>
      <c r="E56" s="507">
        <v>0.8</v>
      </c>
      <c r="F56" s="507">
        <v>0.35</v>
      </c>
      <c r="G56" s="507">
        <v>0.2</v>
      </c>
      <c r="H56" s="507">
        <f>J56-I56</f>
        <v>0.19999999999999998</v>
      </c>
      <c r="I56" s="507">
        <v>0.15</v>
      </c>
      <c r="J56" s="507">
        <v>0.35</v>
      </c>
      <c r="K56" s="507">
        <f>D56*E56</f>
        <v>0.64000000000000012</v>
      </c>
      <c r="L56" s="507">
        <f>I56*K56</f>
        <v>9.6000000000000016E-2</v>
      </c>
      <c r="M56" s="507">
        <f>H56/3*(D56+K56+((D56*K56)^1/2))</f>
        <v>0.11306666666666668</v>
      </c>
      <c r="N56" s="507">
        <f>L56+M56</f>
        <v>0.20906666666666668</v>
      </c>
      <c r="O56" s="507">
        <f>(2*D56+2*E56)*H56</f>
        <v>0.64</v>
      </c>
      <c r="P56" s="507">
        <f t="shared" si="7"/>
        <v>2</v>
      </c>
      <c r="Q56" s="507">
        <f t="shared" si="8"/>
        <v>2.7500000000000004E-2</v>
      </c>
      <c r="R56" s="508">
        <f>P56-Q56-N56</f>
        <v>1.7634333333333332</v>
      </c>
      <c r="S56" s="509">
        <f>N56*35</f>
        <v>7.3173333333333339</v>
      </c>
      <c r="T56" s="488"/>
    </row>
    <row r="57" spans="2:20">
      <c r="B57" s="506" t="s">
        <v>22939</v>
      </c>
      <c r="C57" s="507">
        <v>1</v>
      </c>
      <c r="D57" s="507">
        <v>0.8</v>
      </c>
      <c r="E57" s="507">
        <v>0.8</v>
      </c>
      <c r="F57" s="507">
        <v>0.35</v>
      </c>
      <c r="G57" s="507">
        <v>0.2</v>
      </c>
      <c r="H57" s="507">
        <f t="shared" ref="H57:H65" si="28">J57-I57</f>
        <v>0.19999999999999998</v>
      </c>
      <c r="I57" s="507">
        <v>0.15</v>
      </c>
      <c r="J57" s="507">
        <v>0.35</v>
      </c>
      <c r="K57" s="507">
        <f t="shared" ref="K57:K65" si="29">D57*E57</f>
        <v>0.64000000000000012</v>
      </c>
      <c r="L57" s="507">
        <f t="shared" ref="L57:L65" si="30">I57*K57</f>
        <v>9.6000000000000016E-2</v>
      </c>
      <c r="M57" s="507">
        <f t="shared" ref="M57:M65" si="31">H57/3*(D57+K57+((D57*K57)^1/2))</f>
        <v>0.11306666666666668</v>
      </c>
      <c r="N57" s="507">
        <f t="shared" ref="N57:N65" si="32">L57+M57</f>
        <v>0.20906666666666668</v>
      </c>
      <c r="O57" s="507">
        <f t="shared" ref="O57:O65" si="33">(2*D57+2*E57)*H57</f>
        <v>0.64</v>
      </c>
      <c r="P57" s="507">
        <f t="shared" si="7"/>
        <v>2</v>
      </c>
      <c r="Q57" s="507">
        <f t="shared" si="8"/>
        <v>2.7500000000000004E-2</v>
      </c>
      <c r="R57" s="508">
        <f t="shared" ref="R57:R65" si="34">P57-Q57-N57</f>
        <v>1.7634333333333332</v>
      </c>
      <c r="S57" s="509">
        <f t="shared" ref="S57:S65" si="35">N57*35</f>
        <v>7.3173333333333339</v>
      </c>
      <c r="T57" s="488"/>
    </row>
    <row r="58" spans="2:20">
      <c r="B58" s="506" t="s">
        <v>22940</v>
      </c>
      <c r="C58" s="507">
        <v>1</v>
      </c>
      <c r="D58" s="507">
        <v>0.8</v>
      </c>
      <c r="E58" s="507">
        <v>0.8</v>
      </c>
      <c r="F58" s="507">
        <v>0.35</v>
      </c>
      <c r="G58" s="507">
        <v>0.2</v>
      </c>
      <c r="H58" s="507">
        <f t="shared" si="28"/>
        <v>0.19999999999999998</v>
      </c>
      <c r="I58" s="507">
        <v>0.15</v>
      </c>
      <c r="J58" s="507">
        <v>0.35</v>
      </c>
      <c r="K58" s="507">
        <f t="shared" si="29"/>
        <v>0.64000000000000012</v>
      </c>
      <c r="L58" s="507">
        <f t="shared" si="30"/>
        <v>9.6000000000000016E-2</v>
      </c>
      <c r="M58" s="507">
        <f t="shared" si="31"/>
        <v>0.11306666666666668</v>
      </c>
      <c r="N58" s="507">
        <f t="shared" si="32"/>
        <v>0.20906666666666668</v>
      </c>
      <c r="O58" s="507">
        <f t="shared" si="33"/>
        <v>0.64</v>
      </c>
      <c r="P58" s="507">
        <f t="shared" si="7"/>
        <v>2</v>
      </c>
      <c r="Q58" s="507">
        <f t="shared" si="8"/>
        <v>2.7500000000000004E-2</v>
      </c>
      <c r="R58" s="508">
        <f t="shared" si="34"/>
        <v>1.7634333333333332</v>
      </c>
      <c r="S58" s="509">
        <f t="shared" si="35"/>
        <v>7.3173333333333339</v>
      </c>
      <c r="T58" s="488"/>
    </row>
    <row r="59" spans="2:20">
      <c r="B59" s="506" t="s">
        <v>22941</v>
      </c>
      <c r="C59" s="507">
        <v>1</v>
      </c>
      <c r="D59" s="507">
        <v>0.8</v>
      </c>
      <c r="E59" s="507">
        <v>0.8</v>
      </c>
      <c r="F59" s="507">
        <v>0.35</v>
      </c>
      <c r="G59" s="507">
        <v>0.2</v>
      </c>
      <c r="H59" s="507">
        <f t="shared" si="28"/>
        <v>0.19999999999999998</v>
      </c>
      <c r="I59" s="507">
        <v>0.15</v>
      </c>
      <c r="J59" s="507">
        <v>0.35</v>
      </c>
      <c r="K59" s="507">
        <f t="shared" si="29"/>
        <v>0.64000000000000012</v>
      </c>
      <c r="L59" s="507">
        <f t="shared" si="30"/>
        <v>9.6000000000000016E-2</v>
      </c>
      <c r="M59" s="507">
        <f t="shared" si="31"/>
        <v>0.11306666666666668</v>
      </c>
      <c r="N59" s="507">
        <f t="shared" si="32"/>
        <v>0.20906666666666668</v>
      </c>
      <c r="O59" s="507">
        <f t="shared" si="33"/>
        <v>0.64</v>
      </c>
      <c r="P59" s="507">
        <f t="shared" si="7"/>
        <v>2</v>
      </c>
      <c r="Q59" s="507">
        <f t="shared" si="8"/>
        <v>2.7500000000000004E-2</v>
      </c>
      <c r="R59" s="508">
        <f t="shared" si="34"/>
        <v>1.7634333333333332</v>
      </c>
      <c r="S59" s="509">
        <f t="shared" si="35"/>
        <v>7.3173333333333339</v>
      </c>
      <c r="T59" s="488"/>
    </row>
    <row r="60" spans="2:20">
      <c r="B60" s="506" t="s">
        <v>22942</v>
      </c>
      <c r="C60" s="507">
        <v>1</v>
      </c>
      <c r="D60" s="507">
        <v>0.8</v>
      </c>
      <c r="E60" s="507">
        <v>0.8</v>
      </c>
      <c r="F60" s="507">
        <v>0.35</v>
      </c>
      <c r="G60" s="507">
        <v>0.2</v>
      </c>
      <c r="H60" s="507">
        <f t="shared" si="28"/>
        <v>0.19999999999999998</v>
      </c>
      <c r="I60" s="507">
        <v>0.15</v>
      </c>
      <c r="J60" s="507">
        <v>0.35</v>
      </c>
      <c r="K60" s="507">
        <f t="shared" si="29"/>
        <v>0.64000000000000012</v>
      </c>
      <c r="L60" s="507">
        <f t="shared" si="30"/>
        <v>9.6000000000000016E-2</v>
      </c>
      <c r="M60" s="507">
        <f t="shared" si="31"/>
        <v>0.11306666666666668</v>
      </c>
      <c r="N60" s="507">
        <f t="shared" si="32"/>
        <v>0.20906666666666668</v>
      </c>
      <c r="O60" s="507">
        <f t="shared" si="33"/>
        <v>0.64</v>
      </c>
      <c r="P60" s="507">
        <f t="shared" si="7"/>
        <v>2</v>
      </c>
      <c r="Q60" s="507">
        <f t="shared" si="8"/>
        <v>2.7500000000000004E-2</v>
      </c>
      <c r="R60" s="508">
        <f t="shared" si="34"/>
        <v>1.7634333333333332</v>
      </c>
      <c r="S60" s="509">
        <f t="shared" si="35"/>
        <v>7.3173333333333339</v>
      </c>
      <c r="T60" s="488"/>
    </row>
    <row r="61" spans="2:20">
      <c r="B61" s="506" t="s">
        <v>22943</v>
      </c>
      <c r="C61" s="507">
        <v>1</v>
      </c>
      <c r="D61" s="507">
        <v>0.8</v>
      </c>
      <c r="E61" s="507">
        <v>0.8</v>
      </c>
      <c r="F61" s="507">
        <v>0.35</v>
      </c>
      <c r="G61" s="507">
        <v>0.2</v>
      </c>
      <c r="H61" s="507">
        <f t="shared" si="28"/>
        <v>0.19999999999999998</v>
      </c>
      <c r="I61" s="507">
        <v>0.15</v>
      </c>
      <c r="J61" s="507">
        <v>0.35</v>
      </c>
      <c r="K61" s="507">
        <f t="shared" si="29"/>
        <v>0.64000000000000012</v>
      </c>
      <c r="L61" s="507">
        <f t="shared" si="30"/>
        <v>9.6000000000000016E-2</v>
      </c>
      <c r="M61" s="507">
        <f t="shared" si="31"/>
        <v>0.11306666666666668</v>
      </c>
      <c r="N61" s="507">
        <f t="shared" si="32"/>
        <v>0.20906666666666668</v>
      </c>
      <c r="O61" s="507">
        <f t="shared" si="33"/>
        <v>0.64</v>
      </c>
      <c r="P61" s="507">
        <f t="shared" si="7"/>
        <v>2</v>
      </c>
      <c r="Q61" s="507">
        <f t="shared" si="8"/>
        <v>2.7500000000000004E-2</v>
      </c>
      <c r="R61" s="508">
        <f t="shared" si="34"/>
        <v>1.7634333333333332</v>
      </c>
      <c r="S61" s="509">
        <f t="shared" si="35"/>
        <v>7.3173333333333339</v>
      </c>
      <c r="T61" s="488"/>
    </row>
    <row r="62" spans="2:20">
      <c r="B62" s="506" t="s">
        <v>22944</v>
      </c>
      <c r="C62" s="507">
        <v>1</v>
      </c>
      <c r="D62" s="507">
        <v>0.8</v>
      </c>
      <c r="E62" s="507">
        <v>0.8</v>
      </c>
      <c r="F62" s="507">
        <v>0.35</v>
      </c>
      <c r="G62" s="507">
        <v>0.2</v>
      </c>
      <c r="H62" s="507">
        <f t="shared" si="28"/>
        <v>0.19999999999999998</v>
      </c>
      <c r="I62" s="507">
        <v>0.15</v>
      </c>
      <c r="J62" s="507">
        <v>0.35</v>
      </c>
      <c r="K62" s="507">
        <f t="shared" si="29"/>
        <v>0.64000000000000012</v>
      </c>
      <c r="L62" s="507">
        <f t="shared" si="30"/>
        <v>9.6000000000000016E-2</v>
      </c>
      <c r="M62" s="507">
        <f t="shared" si="31"/>
        <v>0.11306666666666668</v>
      </c>
      <c r="N62" s="507">
        <f t="shared" si="32"/>
        <v>0.20906666666666668</v>
      </c>
      <c r="O62" s="507">
        <f t="shared" si="33"/>
        <v>0.64</v>
      </c>
      <c r="P62" s="507">
        <f t="shared" si="7"/>
        <v>2</v>
      </c>
      <c r="Q62" s="507">
        <f t="shared" si="8"/>
        <v>2.7500000000000004E-2</v>
      </c>
      <c r="R62" s="508">
        <f t="shared" si="34"/>
        <v>1.7634333333333332</v>
      </c>
      <c r="S62" s="509">
        <f t="shared" si="35"/>
        <v>7.3173333333333339</v>
      </c>
      <c r="T62" s="488"/>
    </row>
    <row r="63" spans="2:20">
      <c r="B63" s="506" t="s">
        <v>22945</v>
      </c>
      <c r="C63" s="507">
        <v>1</v>
      </c>
      <c r="D63" s="507">
        <v>0.8</v>
      </c>
      <c r="E63" s="507">
        <v>0.8</v>
      </c>
      <c r="F63" s="507">
        <v>0.35</v>
      </c>
      <c r="G63" s="507">
        <v>0.2</v>
      </c>
      <c r="H63" s="507">
        <f t="shared" si="28"/>
        <v>0.19999999999999998</v>
      </c>
      <c r="I63" s="507">
        <v>0.15</v>
      </c>
      <c r="J63" s="507">
        <v>0.35</v>
      </c>
      <c r="K63" s="507">
        <f t="shared" si="29"/>
        <v>0.64000000000000012</v>
      </c>
      <c r="L63" s="507">
        <f t="shared" si="30"/>
        <v>9.6000000000000016E-2</v>
      </c>
      <c r="M63" s="507">
        <f t="shared" si="31"/>
        <v>0.11306666666666668</v>
      </c>
      <c r="N63" s="507">
        <f t="shared" si="32"/>
        <v>0.20906666666666668</v>
      </c>
      <c r="O63" s="507">
        <f t="shared" si="33"/>
        <v>0.64</v>
      </c>
      <c r="P63" s="507">
        <f t="shared" si="7"/>
        <v>2</v>
      </c>
      <c r="Q63" s="507">
        <f t="shared" si="8"/>
        <v>2.7500000000000004E-2</v>
      </c>
      <c r="R63" s="508">
        <f t="shared" si="34"/>
        <v>1.7634333333333332</v>
      </c>
      <c r="S63" s="509">
        <f t="shared" si="35"/>
        <v>7.3173333333333339</v>
      </c>
      <c r="T63" s="488"/>
    </row>
    <row r="64" spans="2:20">
      <c r="B64" s="506" t="s">
        <v>22946</v>
      </c>
      <c r="C64" s="507">
        <v>1</v>
      </c>
      <c r="D64" s="507">
        <v>0.8</v>
      </c>
      <c r="E64" s="507">
        <v>0.8</v>
      </c>
      <c r="F64" s="507">
        <v>0.35</v>
      </c>
      <c r="G64" s="507">
        <v>0.2</v>
      </c>
      <c r="H64" s="507">
        <f t="shared" si="28"/>
        <v>0.19999999999999998</v>
      </c>
      <c r="I64" s="507">
        <v>0.15</v>
      </c>
      <c r="J64" s="507">
        <v>0.35</v>
      </c>
      <c r="K64" s="507">
        <f t="shared" si="29"/>
        <v>0.64000000000000012</v>
      </c>
      <c r="L64" s="507">
        <f t="shared" si="30"/>
        <v>9.6000000000000016E-2</v>
      </c>
      <c r="M64" s="507">
        <f t="shared" si="31"/>
        <v>0.11306666666666668</v>
      </c>
      <c r="N64" s="507">
        <f t="shared" si="32"/>
        <v>0.20906666666666668</v>
      </c>
      <c r="O64" s="507">
        <f t="shared" si="33"/>
        <v>0.64</v>
      </c>
      <c r="P64" s="507">
        <f t="shared" si="7"/>
        <v>2</v>
      </c>
      <c r="Q64" s="507">
        <f t="shared" si="8"/>
        <v>2.7500000000000004E-2</v>
      </c>
      <c r="R64" s="508">
        <f t="shared" si="34"/>
        <v>1.7634333333333332</v>
      </c>
      <c r="S64" s="509">
        <f t="shared" si="35"/>
        <v>7.3173333333333339</v>
      </c>
      <c r="T64" s="488"/>
    </row>
    <row r="65" spans="2:20">
      <c r="B65" s="506" t="s">
        <v>22947</v>
      </c>
      <c r="C65" s="507">
        <v>1</v>
      </c>
      <c r="D65" s="507">
        <v>0.8</v>
      </c>
      <c r="E65" s="507">
        <v>0.8</v>
      </c>
      <c r="F65" s="507">
        <v>0.35</v>
      </c>
      <c r="G65" s="507">
        <v>0.2</v>
      </c>
      <c r="H65" s="507">
        <f t="shared" si="28"/>
        <v>0.19999999999999998</v>
      </c>
      <c r="I65" s="507">
        <v>0.15</v>
      </c>
      <c r="J65" s="507">
        <v>0.35</v>
      </c>
      <c r="K65" s="507">
        <f t="shared" si="29"/>
        <v>0.64000000000000012</v>
      </c>
      <c r="L65" s="507">
        <f t="shared" si="30"/>
        <v>9.6000000000000016E-2</v>
      </c>
      <c r="M65" s="507">
        <f t="shared" si="31"/>
        <v>0.11306666666666668</v>
      </c>
      <c r="N65" s="507">
        <f t="shared" si="32"/>
        <v>0.20906666666666668</v>
      </c>
      <c r="O65" s="507">
        <f t="shared" si="33"/>
        <v>0.64</v>
      </c>
      <c r="P65" s="507">
        <f t="shared" si="7"/>
        <v>2</v>
      </c>
      <c r="Q65" s="507">
        <f t="shared" si="8"/>
        <v>2.7500000000000004E-2</v>
      </c>
      <c r="R65" s="508">
        <f t="shared" si="34"/>
        <v>1.7634333333333332</v>
      </c>
      <c r="S65" s="509">
        <f t="shared" si="35"/>
        <v>7.3173333333333339</v>
      </c>
      <c r="T65" s="488"/>
    </row>
    <row r="66" spans="2:20">
      <c r="B66" s="506" t="s">
        <v>22948</v>
      </c>
      <c r="C66" s="507">
        <v>1</v>
      </c>
      <c r="D66" s="507">
        <v>0.8</v>
      </c>
      <c r="E66" s="507">
        <v>0.8</v>
      </c>
      <c r="F66" s="507">
        <v>0.35</v>
      </c>
      <c r="G66" s="507">
        <v>0.2</v>
      </c>
      <c r="H66" s="507">
        <f>J66-I66</f>
        <v>0.19999999999999998</v>
      </c>
      <c r="I66" s="507">
        <v>0.15</v>
      </c>
      <c r="J66" s="507">
        <v>0.35</v>
      </c>
      <c r="K66" s="507">
        <f>D66*E66</f>
        <v>0.64000000000000012</v>
      </c>
      <c r="L66" s="507">
        <f>I66*K66</f>
        <v>9.6000000000000016E-2</v>
      </c>
      <c r="M66" s="507">
        <f>H66/3*(D66+K66+((D66*K66)^1/2))</f>
        <v>0.11306666666666668</v>
      </c>
      <c r="N66" s="507">
        <f>L66+M66</f>
        <v>0.20906666666666668</v>
      </c>
      <c r="O66" s="507">
        <f>(2*D66+2*E66)*H66</f>
        <v>0.64</v>
      </c>
      <c r="P66" s="507">
        <f t="shared" si="7"/>
        <v>2</v>
      </c>
      <c r="Q66" s="507">
        <f t="shared" si="8"/>
        <v>2.7500000000000004E-2</v>
      </c>
      <c r="R66" s="508">
        <f>P66-Q66-N66</f>
        <v>1.7634333333333332</v>
      </c>
      <c r="S66" s="509">
        <f>N66*35</f>
        <v>7.3173333333333339</v>
      </c>
      <c r="T66" s="488"/>
    </row>
    <row r="67" spans="2:20">
      <c r="B67" s="506" t="s">
        <v>22949</v>
      </c>
      <c r="C67" s="507">
        <v>1</v>
      </c>
      <c r="D67" s="507">
        <v>0.8</v>
      </c>
      <c r="E67" s="507">
        <v>0.8</v>
      </c>
      <c r="F67" s="507">
        <v>0.35</v>
      </c>
      <c r="G67" s="507">
        <v>0.2</v>
      </c>
      <c r="H67" s="507">
        <f t="shared" ref="H67:H75" si="36">J67-I67</f>
        <v>0.19999999999999998</v>
      </c>
      <c r="I67" s="507">
        <v>0.15</v>
      </c>
      <c r="J67" s="507">
        <v>0.35</v>
      </c>
      <c r="K67" s="507">
        <f t="shared" ref="K67:K75" si="37">D67*E67</f>
        <v>0.64000000000000012</v>
      </c>
      <c r="L67" s="507">
        <f t="shared" ref="L67:L75" si="38">I67*K67</f>
        <v>9.6000000000000016E-2</v>
      </c>
      <c r="M67" s="507">
        <f t="shared" ref="M67:M75" si="39">H67/3*(D67+K67+((D67*K67)^1/2))</f>
        <v>0.11306666666666668</v>
      </c>
      <c r="N67" s="507">
        <f t="shared" ref="N67:N75" si="40">L67+M67</f>
        <v>0.20906666666666668</v>
      </c>
      <c r="O67" s="507">
        <f t="shared" ref="O67:O75" si="41">(2*D67+2*E67)*H67</f>
        <v>0.64</v>
      </c>
      <c r="P67" s="507">
        <f t="shared" si="7"/>
        <v>2</v>
      </c>
      <c r="Q67" s="507">
        <f t="shared" si="8"/>
        <v>2.7500000000000004E-2</v>
      </c>
      <c r="R67" s="508">
        <f t="shared" ref="R67:R75" si="42">P67-Q67-N67</f>
        <v>1.7634333333333332</v>
      </c>
      <c r="S67" s="509">
        <f t="shared" ref="S67:S75" si="43">N67*35</f>
        <v>7.3173333333333339</v>
      </c>
      <c r="T67" s="488"/>
    </row>
    <row r="68" spans="2:20">
      <c r="B68" s="506" t="s">
        <v>22950</v>
      </c>
      <c r="C68" s="507">
        <v>1</v>
      </c>
      <c r="D68" s="507">
        <v>0.8</v>
      </c>
      <c r="E68" s="507">
        <v>0.8</v>
      </c>
      <c r="F68" s="507">
        <v>0.35</v>
      </c>
      <c r="G68" s="507">
        <v>0.2</v>
      </c>
      <c r="H68" s="507">
        <f t="shared" si="36"/>
        <v>0.19999999999999998</v>
      </c>
      <c r="I68" s="507">
        <v>0.15</v>
      </c>
      <c r="J68" s="507">
        <v>0.35</v>
      </c>
      <c r="K68" s="507">
        <f t="shared" si="37"/>
        <v>0.64000000000000012</v>
      </c>
      <c r="L68" s="507">
        <f t="shared" si="38"/>
        <v>9.6000000000000016E-2</v>
      </c>
      <c r="M68" s="507">
        <f t="shared" si="39"/>
        <v>0.11306666666666668</v>
      </c>
      <c r="N68" s="507">
        <f t="shared" si="40"/>
        <v>0.20906666666666668</v>
      </c>
      <c r="O68" s="507">
        <f t="shared" si="41"/>
        <v>0.64</v>
      </c>
      <c r="P68" s="507">
        <f t="shared" si="7"/>
        <v>2</v>
      </c>
      <c r="Q68" s="507">
        <f t="shared" si="8"/>
        <v>2.7500000000000004E-2</v>
      </c>
      <c r="R68" s="508">
        <f t="shared" si="42"/>
        <v>1.7634333333333332</v>
      </c>
      <c r="S68" s="509">
        <f t="shared" si="43"/>
        <v>7.3173333333333339</v>
      </c>
      <c r="T68" s="488"/>
    </row>
    <row r="69" spans="2:20">
      <c r="B69" s="506" t="s">
        <v>22951</v>
      </c>
      <c r="C69" s="507">
        <v>1</v>
      </c>
      <c r="D69" s="507">
        <v>0.8</v>
      </c>
      <c r="E69" s="507">
        <v>0.8</v>
      </c>
      <c r="F69" s="507">
        <v>0.35</v>
      </c>
      <c r="G69" s="507">
        <v>0.2</v>
      </c>
      <c r="H69" s="507">
        <f t="shared" si="36"/>
        <v>0.19999999999999998</v>
      </c>
      <c r="I69" s="507">
        <v>0.15</v>
      </c>
      <c r="J69" s="507">
        <v>0.35</v>
      </c>
      <c r="K69" s="507">
        <f t="shared" si="37"/>
        <v>0.64000000000000012</v>
      </c>
      <c r="L69" s="507">
        <f t="shared" si="38"/>
        <v>9.6000000000000016E-2</v>
      </c>
      <c r="M69" s="507">
        <f t="shared" si="39"/>
        <v>0.11306666666666668</v>
      </c>
      <c r="N69" s="507">
        <f t="shared" si="40"/>
        <v>0.20906666666666668</v>
      </c>
      <c r="O69" s="507">
        <f t="shared" si="41"/>
        <v>0.64</v>
      </c>
      <c r="P69" s="507">
        <f t="shared" si="7"/>
        <v>2</v>
      </c>
      <c r="Q69" s="507">
        <f t="shared" si="8"/>
        <v>2.7500000000000004E-2</v>
      </c>
      <c r="R69" s="508">
        <f t="shared" si="42"/>
        <v>1.7634333333333332</v>
      </c>
      <c r="S69" s="509">
        <f t="shared" si="43"/>
        <v>7.3173333333333339</v>
      </c>
      <c r="T69" s="488"/>
    </row>
    <row r="70" spans="2:20">
      <c r="B70" s="506" t="s">
        <v>22952</v>
      </c>
      <c r="C70" s="507">
        <v>1</v>
      </c>
      <c r="D70" s="507">
        <v>0.8</v>
      </c>
      <c r="E70" s="507">
        <v>0.8</v>
      </c>
      <c r="F70" s="507">
        <v>0.35</v>
      </c>
      <c r="G70" s="507">
        <v>0.2</v>
      </c>
      <c r="H70" s="507">
        <f t="shared" si="36"/>
        <v>0.19999999999999998</v>
      </c>
      <c r="I70" s="507">
        <v>0.15</v>
      </c>
      <c r="J70" s="507">
        <v>0.35</v>
      </c>
      <c r="K70" s="507">
        <f t="shared" si="37"/>
        <v>0.64000000000000012</v>
      </c>
      <c r="L70" s="507">
        <f t="shared" si="38"/>
        <v>9.6000000000000016E-2</v>
      </c>
      <c r="M70" s="507">
        <f t="shared" si="39"/>
        <v>0.11306666666666668</v>
      </c>
      <c r="N70" s="507">
        <f t="shared" si="40"/>
        <v>0.20906666666666668</v>
      </c>
      <c r="O70" s="507">
        <f t="shared" si="41"/>
        <v>0.64</v>
      </c>
      <c r="P70" s="507">
        <f t="shared" si="7"/>
        <v>2</v>
      </c>
      <c r="Q70" s="507">
        <f t="shared" si="8"/>
        <v>2.7500000000000004E-2</v>
      </c>
      <c r="R70" s="508">
        <f t="shared" si="42"/>
        <v>1.7634333333333332</v>
      </c>
      <c r="S70" s="509">
        <f t="shared" si="43"/>
        <v>7.3173333333333339</v>
      </c>
      <c r="T70" s="488"/>
    </row>
    <row r="71" spans="2:20">
      <c r="B71" s="506" t="s">
        <v>22953</v>
      </c>
      <c r="C71" s="507">
        <v>1</v>
      </c>
      <c r="D71" s="507">
        <v>0.8</v>
      </c>
      <c r="E71" s="507">
        <v>0.8</v>
      </c>
      <c r="F71" s="507">
        <v>0.35</v>
      </c>
      <c r="G71" s="507">
        <v>0.2</v>
      </c>
      <c r="H71" s="507">
        <f t="shared" si="36"/>
        <v>0.19999999999999998</v>
      </c>
      <c r="I71" s="507">
        <v>0.15</v>
      </c>
      <c r="J71" s="507">
        <v>0.35</v>
      </c>
      <c r="K71" s="507">
        <f t="shared" si="37"/>
        <v>0.64000000000000012</v>
      </c>
      <c r="L71" s="507">
        <f t="shared" si="38"/>
        <v>9.6000000000000016E-2</v>
      </c>
      <c r="M71" s="507">
        <f t="shared" si="39"/>
        <v>0.11306666666666668</v>
      </c>
      <c r="N71" s="507">
        <f t="shared" si="40"/>
        <v>0.20906666666666668</v>
      </c>
      <c r="O71" s="507">
        <f t="shared" si="41"/>
        <v>0.64</v>
      </c>
      <c r="P71" s="507">
        <f t="shared" si="7"/>
        <v>2</v>
      </c>
      <c r="Q71" s="507">
        <f t="shared" si="8"/>
        <v>2.7500000000000004E-2</v>
      </c>
      <c r="R71" s="508">
        <f t="shared" si="42"/>
        <v>1.7634333333333332</v>
      </c>
      <c r="S71" s="509">
        <f t="shared" si="43"/>
        <v>7.3173333333333339</v>
      </c>
      <c r="T71" s="488"/>
    </row>
    <row r="72" spans="2:20">
      <c r="B72" s="506" t="s">
        <v>22954</v>
      </c>
      <c r="C72" s="507">
        <v>1</v>
      </c>
      <c r="D72" s="507">
        <v>0.8</v>
      </c>
      <c r="E72" s="507">
        <v>0.8</v>
      </c>
      <c r="F72" s="507">
        <v>0.35</v>
      </c>
      <c r="G72" s="507">
        <v>0.2</v>
      </c>
      <c r="H72" s="507">
        <f t="shared" si="36"/>
        <v>0.19999999999999998</v>
      </c>
      <c r="I72" s="507">
        <v>0.15</v>
      </c>
      <c r="J72" s="507">
        <v>0.35</v>
      </c>
      <c r="K72" s="507">
        <f t="shared" si="37"/>
        <v>0.64000000000000012</v>
      </c>
      <c r="L72" s="507">
        <f t="shared" si="38"/>
        <v>9.6000000000000016E-2</v>
      </c>
      <c r="M72" s="507">
        <f t="shared" si="39"/>
        <v>0.11306666666666668</v>
      </c>
      <c r="N72" s="507">
        <f t="shared" si="40"/>
        <v>0.20906666666666668</v>
      </c>
      <c r="O72" s="507">
        <f t="shared" si="41"/>
        <v>0.64</v>
      </c>
      <c r="P72" s="507">
        <f t="shared" si="7"/>
        <v>2</v>
      </c>
      <c r="Q72" s="507">
        <f t="shared" si="8"/>
        <v>2.7500000000000004E-2</v>
      </c>
      <c r="R72" s="508">
        <f t="shared" si="42"/>
        <v>1.7634333333333332</v>
      </c>
      <c r="S72" s="509">
        <f t="shared" si="43"/>
        <v>7.3173333333333339</v>
      </c>
      <c r="T72" s="488"/>
    </row>
    <row r="73" spans="2:20">
      <c r="B73" s="506" t="s">
        <v>22955</v>
      </c>
      <c r="C73" s="507">
        <v>1</v>
      </c>
      <c r="D73" s="507">
        <v>0.8</v>
      </c>
      <c r="E73" s="507">
        <v>0.8</v>
      </c>
      <c r="F73" s="507">
        <v>0.35</v>
      </c>
      <c r="G73" s="507">
        <v>0.2</v>
      </c>
      <c r="H73" s="507">
        <f t="shared" si="36"/>
        <v>0.19999999999999998</v>
      </c>
      <c r="I73" s="507">
        <v>0.15</v>
      </c>
      <c r="J73" s="507">
        <v>0.35</v>
      </c>
      <c r="K73" s="507">
        <f t="shared" si="37"/>
        <v>0.64000000000000012</v>
      </c>
      <c r="L73" s="507">
        <f t="shared" si="38"/>
        <v>9.6000000000000016E-2</v>
      </c>
      <c r="M73" s="507">
        <f t="shared" si="39"/>
        <v>0.11306666666666668</v>
      </c>
      <c r="N73" s="507">
        <f t="shared" si="40"/>
        <v>0.20906666666666668</v>
      </c>
      <c r="O73" s="507">
        <f t="shared" si="41"/>
        <v>0.64</v>
      </c>
      <c r="P73" s="507">
        <f t="shared" si="7"/>
        <v>2</v>
      </c>
      <c r="Q73" s="507">
        <f t="shared" si="8"/>
        <v>2.7500000000000004E-2</v>
      </c>
      <c r="R73" s="508">
        <f t="shared" si="42"/>
        <v>1.7634333333333332</v>
      </c>
      <c r="S73" s="509">
        <f t="shared" si="43"/>
        <v>7.3173333333333339</v>
      </c>
      <c r="T73" s="488"/>
    </row>
    <row r="74" spans="2:20">
      <c r="B74" s="506" t="s">
        <v>22956</v>
      </c>
      <c r="C74" s="507">
        <v>1</v>
      </c>
      <c r="D74" s="507">
        <v>0.8</v>
      </c>
      <c r="E74" s="507">
        <v>0.8</v>
      </c>
      <c r="F74" s="507">
        <v>0.35</v>
      </c>
      <c r="G74" s="507">
        <v>0.2</v>
      </c>
      <c r="H74" s="507">
        <f t="shared" si="36"/>
        <v>0.19999999999999998</v>
      </c>
      <c r="I74" s="507">
        <v>0.15</v>
      </c>
      <c r="J74" s="507">
        <v>0.35</v>
      </c>
      <c r="K74" s="507">
        <f t="shared" si="37"/>
        <v>0.64000000000000012</v>
      </c>
      <c r="L74" s="507">
        <f t="shared" si="38"/>
        <v>9.6000000000000016E-2</v>
      </c>
      <c r="M74" s="507">
        <f t="shared" si="39"/>
        <v>0.11306666666666668</v>
      </c>
      <c r="N74" s="507">
        <f t="shared" si="40"/>
        <v>0.20906666666666668</v>
      </c>
      <c r="O74" s="507">
        <f t="shared" si="41"/>
        <v>0.64</v>
      </c>
      <c r="P74" s="507">
        <f t="shared" si="7"/>
        <v>2</v>
      </c>
      <c r="Q74" s="507">
        <f t="shared" si="8"/>
        <v>2.7500000000000004E-2</v>
      </c>
      <c r="R74" s="508">
        <f t="shared" si="42"/>
        <v>1.7634333333333332</v>
      </c>
      <c r="S74" s="509">
        <f t="shared" si="43"/>
        <v>7.3173333333333339</v>
      </c>
      <c r="T74" s="488"/>
    </row>
    <row r="75" spans="2:20">
      <c r="B75" s="506" t="s">
        <v>22957</v>
      </c>
      <c r="C75" s="507">
        <v>1</v>
      </c>
      <c r="D75" s="507">
        <v>0.8</v>
      </c>
      <c r="E75" s="507">
        <v>0.8</v>
      </c>
      <c r="F75" s="507">
        <v>0.35</v>
      </c>
      <c r="G75" s="507">
        <v>0.2</v>
      </c>
      <c r="H75" s="507">
        <f t="shared" si="36"/>
        <v>0.19999999999999998</v>
      </c>
      <c r="I75" s="507">
        <v>0.15</v>
      </c>
      <c r="J75" s="507">
        <v>0.35</v>
      </c>
      <c r="K75" s="507">
        <f t="shared" si="37"/>
        <v>0.64000000000000012</v>
      </c>
      <c r="L75" s="507">
        <f t="shared" si="38"/>
        <v>9.6000000000000016E-2</v>
      </c>
      <c r="M75" s="507">
        <f t="shared" si="39"/>
        <v>0.11306666666666668</v>
      </c>
      <c r="N75" s="507">
        <f t="shared" si="40"/>
        <v>0.20906666666666668</v>
      </c>
      <c r="O75" s="507">
        <f t="shared" si="41"/>
        <v>0.64</v>
      </c>
      <c r="P75" s="507">
        <f t="shared" si="7"/>
        <v>2</v>
      </c>
      <c r="Q75" s="507">
        <f t="shared" si="8"/>
        <v>2.7500000000000004E-2</v>
      </c>
      <c r="R75" s="508">
        <f t="shared" si="42"/>
        <v>1.7634333333333332</v>
      </c>
      <c r="S75" s="509">
        <f t="shared" si="43"/>
        <v>7.3173333333333339</v>
      </c>
      <c r="T75" s="488"/>
    </row>
    <row r="76" spans="2:20">
      <c r="B76" s="506" t="s">
        <v>22958</v>
      </c>
      <c r="C76" s="507">
        <v>1</v>
      </c>
      <c r="D76" s="507">
        <v>0.8</v>
      </c>
      <c r="E76" s="507">
        <v>0.8</v>
      </c>
      <c r="F76" s="507">
        <v>0.35</v>
      </c>
      <c r="G76" s="507">
        <v>0.2</v>
      </c>
      <c r="H76" s="507">
        <f>J76-I76</f>
        <v>0.19999999999999998</v>
      </c>
      <c r="I76" s="507">
        <v>0.15</v>
      </c>
      <c r="J76" s="507">
        <v>0.35</v>
      </c>
      <c r="K76" s="507">
        <f>D76*E76</f>
        <v>0.64000000000000012</v>
      </c>
      <c r="L76" s="507">
        <f>I76*K76</f>
        <v>9.6000000000000016E-2</v>
      </c>
      <c r="M76" s="507">
        <f>H76/3*(D76+K76+((D76*K76)^1/2))</f>
        <v>0.11306666666666668</v>
      </c>
      <c r="N76" s="507">
        <f>L76+M76</f>
        <v>0.20906666666666668</v>
      </c>
      <c r="O76" s="507">
        <f>(2*D76+2*E76)*H76</f>
        <v>0.64</v>
      </c>
      <c r="P76" s="507">
        <f t="shared" si="7"/>
        <v>2</v>
      </c>
      <c r="Q76" s="507">
        <f t="shared" si="8"/>
        <v>2.7500000000000004E-2</v>
      </c>
      <c r="R76" s="508">
        <f>P76-Q76-N76</f>
        <v>1.7634333333333332</v>
      </c>
      <c r="S76" s="509">
        <f>N76*35</f>
        <v>7.3173333333333339</v>
      </c>
      <c r="T76" s="488"/>
    </row>
    <row r="77" spans="2:20">
      <c r="B77" s="506" t="s">
        <v>22959</v>
      </c>
      <c r="C77" s="507">
        <v>1</v>
      </c>
      <c r="D77" s="507">
        <v>0.8</v>
      </c>
      <c r="E77" s="507">
        <v>0.8</v>
      </c>
      <c r="F77" s="507">
        <v>0.35</v>
      </c>
      <c r="G77" s="507">
        <v>0.2</v>
      </c>
      <c r="H77" s="507">
        <f t="shared" ref="H77:H88" si="44">J77-I77</f>
        <v>0.19999999999999998</v>
      </c>
      <c r="I77" s="507">
        <v>0.15</v>
      </c>
      <c r="J77" s="507">
        <v>0.35</v>
      </c>
      <c r="K77" s="507">
        <f t="shared" ref="K77:K88" si="45">D77*E77</f>
        <v>0.64000000000000012</v>
      </c>
      <c r="L77" s="507">
        <f t="shared" ref="L77:L88" si="46">I77*K77</f>
        <v>9.6000000000000016E-2</v>
      </c>
      <c r="M77" s="507">
        <f t="shared" ref="M77:M88" si="47">H77/3*(D77+K77+((D77*K77)^1/2))</f>
        <v>0.11306666666666668</v>
      </c>
      <c r="N77" s="507">
        <f t="shared" ref="N77:N84" si="48">L77+M77</f>
        <v>0.20906666666666668</v>
      </c>
      <c r="O77" s="507">
        <f t="shared" ref="O77:O88" si="49">(2*D77+2*E77)*H77</f>
        <v>0.64</v>
      </c>
      <c r="P77" s="507">
        <f t="shared" si="7"/>
        <v>2</v>
      </c>
      <c r="Q77" s="507">
        <f t="shared" si="8"/>
        <v>2.7500000000000004E-2</v>
      </c>
      <c r="R77" s="508">
        <f t="shared" ref="R77:R88" si="50">P77-Q77-N77</f>
        <v>1.7634333333333332</v>
      </c>
      <c r="S77" s="509">
        <f t="shared" ref="S77:S88" si="51">N77*35</f>
        <v>7.3173333333333339</v>
      </c>
      <c r="T77" s="488"/>
    </row>
    <row r="78" spans="2:20">
      <c r="B78" s="506" t="s">
        <v>22960</v>
      </c>
      <c r="C78" s="507">
        <v>1</v>
      </c>
      <c r="D78" s="507">
        <v>0.8</v>
      </c>
      <c r="E78" s="507">
        <v>0.8</v>
      </c>
      <c r="F78" s="507">
        <v>0.35</v>
      </c>
      <c r="G78" s="507">
        <v>0.2</v>
      </c>
      <c r="H78" s="507">
        <f t="shared" si="44"/>
        <v>0.19999999999999998</v>
      </c>
      <c r="I78" s="507">
        <v>0.15</v>
      </c>
      <c r="J78" s="507">
        <v>0.35</v>
      </c>
      <c r="K78" s="507">
        <f t="shared" si="45"/>
        <v>0.64000000000000012</v>
      </c>
      <c r="L78" s="507">
        <f t="shared" si="46"/>
        <v>9.6000000000000016E-2</v>
      </c>
      <c r="M78" s="507">
        <f t="shared" si="47"/>
        <v>0.11306666666666668</v>
      </c>
      <c r="N78" s="507">
        <f t="shared" si="48"/>
        <v>0.20906666666666668</v>
      </c>
      <c r="O78" s="507">
        <f t="shared" si="49"/>
        <v>0.64</v>
      </c>
      <c r="P78" s="507">
        <f t="shared" si="7"/>
        <v>2</v>
      </c>
      <c r="Q78" s="507">
        <f t="shared" si="8"/>
        <v>2.7500000000000004E-2</v>
      </c>
      <c r="R78" s="508">
        <f t="shared" si="50"/>
        <v>1.7634333333333332</v>
      </c>
      <c r="S78" s="509">
        <f t="shared" si="51"/>
        <v>7.3173333333333339</v>
      </c>
      <c r="T78" s="488"/>
    </row>
    <row r="79" spans="2:20">
      <c r="B79" s="506" t="s">
        <v>22961</v>
      </c>
      <c r="C79" s="507">
        <v>1</v>
      </c>
      <c r="D79" s="507">
        <v>0.8</v>
      </c>
      <c r="E79" s="507">
        <v>0.8</v>
      </c>
      <c r="F79" s="507">
        <v>0.35</v>
      </c>
      <c r="G79" s="507">
        <v>0.2</v>
      </c>
      <c r="H79" s="507">
        <f t="shared" si="44"/>
        <v>0.19999999999999998</v>
      </c>
      <c r="I79" s="507">
        <v>0.15</v>
      </c>
      <c r="J79" s="507">
        <v>0.35</v>
      </c>
      <c r="K79" s="507">
        <f t="shared" si="45"/>
        <v>0.64000000000000012</v>
      </c>
      <c r="L79" s="507">
        <f t="shared" si="46"/>
        <v>9.6000000000000016E-2</v>
      </c>
      <c r="M79" s="507">
        <f t="shared" si="47"/>
        <v>0.11306666666666668</v>
      </c>
      <c r="N79" s="507">
        <f t="shared" si="48"/>
        <v>0.20906666666666668</v>
      </c>
      <c r="O79" s="507">
        <f t="shared" si="49"/>
        <v>0.64</v>
      </c>
      <c r="P79" s="507">
        <f t="shared" si="7"/>
        <v>2</v>
      </c>
      <c r="Q79" s="507">
        <f t="shared" si="8"/>
        <v>2.7500000000000004E-2</v>
      </c>
      <c r="R79" s="508">
        <f t="shared" si="50"/>
        <v>1.7634333333333332</v>
      </c>
      <c r="S79" s="509">
        <f t="shared" si="51"/>
        <v>7.3173333333333339</v>
      </c>
      <c r="T79" s="488"/>
    </row>
    <row r="80" spans="2:20">
      <c r="B80" s="506" t="s">
        <v>22962</v>
      </c>
      <c r="C80" s="507">
        <v>1</v>
      </c>
      <c r="D80" s="507">
        <v>0.8</v>
      </c>
      <c r="E80" s="507">
        <v>0.8</v>
      </c>
      <c r="F80" s="507">
        <v>0.35</v>
      </c>
      <c r="G80" s="507">
        <v>0.2</v>
      </c>
      <c r="H80" s="507">
        <f t="shared" si="44"/>
        <v>0.19999999999999998</v>
      </c>
      <c r="I80" s="507">
        <v>0.15</v>
      </c>
      <c r="J80" s="507">
        <v>0.35</v>
      </c>
      <c r="K80" s="507">
        <f t="shared" si="45"/>
        <v>0.64000000000000012</v>
      </c>
      <c r="L80" s="507">
        <f t="shared" si="46"/>
        <v>9.6000000000000016E-2</v>
      </c>
      <c r="M80" s="507">
        <f t="shared" si="47"/>
        <v>0.11306666666666668</v>
      </c>
      <c r="N80" s="507">
        <f t="shared" si="48"/>
        <v>0.20906666666666668</v>
      </c>
      <c r="O80" s="507">
        <f t="shared" si="49"/>
        <v>0.64</v>
      </c>
      <c r="P80" s="507">
        <f t="shared" si="7"/>
        <v>2</v>
      </c>
      <c r="Q80" s="507">
        <f t="shared" si="8"/>
        <v>2.7500000000000004E-2</v>
      </c>
      <c r="R80" s="508">
        <f t="shared" si="50"/>
        <v>1.7634333333333332</v>
      </c>
      <c r="S80" s="509">
        <f t="shared" si="51"/>
        <v>7.3173333333333339</v>
      </c>
      <c r="T80" s="488"/>
    </row>
    <row r="81" spans="2:20">
      <c r="B81" s="506" t="s">
        <v>22963</v>
      </c>
      <c r="C81" s="507">
        <v>1</v>
      </c>
      <c r="D81" s="507">
        <v>0.8</v>
      </c>
      <c r="E81" s="507">
        <v>0.8</v>
      </c>
      <c r="F81" s="507">
        <v>0.35</v>
      </c>
      <c r="G81" s="507">
        <v>0.2</v>
      </c>
      <c r="H81" s="507">
        <f t="shared" si="44"/>
        <v>0.19999999999999998</v>
      </c>
      <c r="I81" s="507">
        <v>0.15</v>
      </c>
      <c r="J81" s="507">
        <v>0.35</v>
      </c>
      <c r="K81" s="507">
        <f t="shared" si="45"/>
        <v>0.64000000000000012</v>
      </c>
      <c r="L81" s="507">
        <f t="shared" si="46"/>
        <v>9.6000000000000016E-2</v>
      </c>
      <c r="M81" s="507">
        <f t="shared" si="47"/>
        <v>0.11306666666666668</v>
      </c>
      <c r="N81" s="507">
        <f t="shared" si="48"/>
        <v>0.20906666666666668</v>
      </c>
      <c r="O81" s="507">
        <f t="shared" si="49"/>
        <v>0.64</v>
      </c>
      <c r="P81" s="507">
        <f t="shared" si="7"/>
        <v>2</v>
      </c>
      <c r="Q81" s="507">
        <f t="shared" si="8"/>
        <v>2.7500000000000004E-2</v>
      </c>
      <c r="R81" s="508">
        <f t="shared" si="50"/>
        <v>1.7634333333333332</v>
      </c>
      <c r="S81" s="509">
        <f t="shared" si="51"/>
        <v>7.3173333333333339</v>
      </c>
      <c r="T81" s="488"/>
    </row>
    <row r="82" spans="2:20">
      <c r="B82" s="506" t="s">
        <v>22964</v>
      </c>
      <c r="C82" s="507">
        <v>1</v>
      </c>
      <c r="D82" s="507">
        <v>0.8</v>
      </c>
      <c r="E82" s="507">
        <v>0.8</v>
      </c>
      <c r="F82" s="507">
        <v>0.35</v>
      </c>
      <c r="G82" s="507">
        <v>0.2</v>
      </c>
      <c r="H82" s="507">
        <f t="shared" si="44"/>
        <v>0.19999999999999998</v>
      </c>
      <c r="I82" s="507">
        <v>0.15</v>
      </c>
      <c r="J82" s="507">
        <v>0.35</v>
      </c>
      <c r="K82" s="507">
        <f t="shared" si="45"/>
        <v>0.64000000000000012</v>
      </c>
      <c r="L82" s="507">
        <f t="shared" si="46"/>
        <v>9.6000000000000016E-2</v>
      </c>
      <c r="M82" s="507">
        <f t="shared" si="47"/>
        <v>0.11306666666666668</v>
      </c>
      <c r="N82" s="507">
        <f t="shared" si="48"/>
        <v>0.20906666666666668</v>
      </c>
      <c r="O82" s="507">
        <f t="shared" si="49"/>
        <v>0.64</v>
      </c>
      <c r="P82" s="507">
        <f t="shared" si="7"/>
        <v>2</v>
      </c>
      <c r="Q82" s="507">
        <f t="shared" si="8"/>
        <v>2.7500000000000004E-2</v>
      </c>
      <c r="R82" s="508">
        <f t="shared" si="50"/>
        <v>1.7634333333333332</v>
      </c>
      <c r="S82" s="509">
        <f t="shared" si="51"/>
        <v>7.3173333333333339</v>
      </c>
      <c r="T82" s="488"/>
    </row>
    <row r="83" spans="2:20">
      <c r="B83" s="506" t="s">
        <v>22965</v>
      </c>
      <c r="C83" s="507">
        <v>1</v>
      </c>
      <c r="D83" s="507">
        <v>0.8</v>
      </c>
      <c r="E83" s="507">
        <v>0.8</v>
      </c>
      <c r="F83" s="507">
        <v>0.35</v>
      </c>
      <c r="G83" s="507">
        <v>0.2</v>
      </c>
      <c r="H83" s="507">
        <f t="shared" si="44"/>
        <v>0.19999999999999998</v>
      </c>
      <c r="I83" s="507">
        <v>0.15</v>
      </c>
      <c r="J83" s="507">
        <v>0.35</v>
      </c>
      <c r="K83" s="507">
        <f t="shared" si="45"/>
        <v>0.64000000000000012</v>
      </c>
      <c r="L83" s="507">
        <f t="shared" si="46"/>
        <v>9.6000000000000016E-2</v>
      </c>
      <c r="M83" s="507">
        <f t="shared" si="47"/>
        <v>0.11306666666666668</v>
      </c>
      <c r="N83" s="507">
        <f t="shared" si="48"/>
        <v>0.20906666666666668</v>
      </c>
      <c r="O83" s="507">
        <f t="shared" si="49"/>
        <v>0.64</v>
      </c>
      <c r="P83" s="507">
        <f t="shared" si="7"/>
        <v>2</v>
      </c>
      <c r="Q83" s="507">
        <f t="shared" si="8"/>
        <v>2.7500000000000004E-2</v>
      </c>
      <c r="R83" s="508">
        <f t="shared" si="50"/>
        <v>1.7634333333333332</v>
      </c>
      <c r="S83" s="509">
        <f t="shared" si="51"/>
        <v>7.3173333333333339</v>
      </c>
      <c r="T83" s="488"/>
    </row>
    <row r="84" spans="2:20">
      <c r="B84" s="506" t="s">
        <v>22966</v>
      </c>
      <c r="C84" s="507">
        <v>1</v>
      </c>
      <c r="D84" s="507">
        <v>0.8</v>
      </c>
      <c r="E84" s="507">
        <v>0.8</v>
      </c>
      <c r="F84" s="507">
        <v>0.35</v>
      </c>
      <c r="G84" s="507">
        <v>0.2</v>
      </c>
      <c r="H84" s="507">
        <f t="shared" si="44"/>
        <v>0.19999999999999998</v>
      </c>
      <c r="I84" s="507">
        <v>0.15</v>
      </c>
      <c r="J84" s="507">
        <v>0.35</v>
      </c>
      <c r="K84" s="507">
        <f t="shared" si="45"/>
        <v>0.64000000000000012</v>
      </c>
      <c r="L84" s="507">
        <f t="shared" si="46"/>
        <v>9.6000000000000016E-2</v>
      </c>
      <c r="M84" s="507">
        <f t="shared" si="47"/>
        <v>0.11306666666666668</v>
      </c>
      <c r="N84" s="507">
        <f t="shared" si="48"/>
        <v>0.20906666666666668</v>
      </c>
      <c r="O84" s="507">
        <f t="shared" si="49"/>
        <v>0.64</v>
      </c>
      <c r="P84" s="507">
        <f>(D84+0.2)*(E84+0.2)*$P$21</f>
        <v>2</v>
      </c>
      <c r="Q84" s="507">
        <f t="shared" si="8"/>
        <v>2.7500000000000004E-2</v>
      </c>
      <c r="R84" s="508">
        <f t="shared" si="50"/>
        <v>1.7634333333333332</v>
      </c>
      <c r="S84" s="509">
        <f t="shared" si="51"/>
        <v>7.3173333333333339</v>
      </c>
      <c r="T84" s="488"/>
    </row>
    <row r="85" spans="2:20">
      <c r="B85" s="506" t="s">
        <v>22967</v>
      </c>
      <c r="C85" s="507">
        <v>1</v>
      </c>
      <c r="D85" s="507">
        <v>0.8</v>
      </c>
      <c r="E85" s="507">
        <v>0.8</v>
      </c>
      <c r="F85" s="507">
        <v>0.35</v>
      </c>
      <c r="G85" s="507">
        <v>0.2</v>
      </c>
      <c r="H85" s="507">
        <f t="shared" si="44"/>
        <v>0.19999999999999998</v>
      </c>
      <c r="I85" s="507">
        <v>0.15</v>
      </c>
      <c r="J85" s="507">
        <v>0.35</v>
      </c>
      <c r="K85" s="507">
        <f t="shared" si="45"/>
        <v>0.64000000000000012</v>
      </c>
      <c r="L85" s="507">
        <f t="shared" si="46"/>
        <v>9.6000000000000016E-2</v>
      </c>
      <c r="M85" s="507">
        <f t="shared" si="47"/>
        <v>0.11306666666666668</v>
      </c>
      <c r="N85" s="507">
        <f t="shared" ref="N85:N88" si="52">L85+M85</f>
        <v>0.20906666666666668</v>
      </c>
      <c r="O85" s="507">
        <f t="shared" si="49"/>
        <v>0.64</v>
      </c>
      <c r="P85" s="507">
        <f t="shared" ref="P85:P93" si="53">(D85+0.2)*(E85+0.2)*$P$21</f>
        <v>2</v>
      </c>
      <c r="Q85" s="507">
        <f t="shared" ref="Q85:Q93" si="54">(E85+0.2)*(F85+0.2)*$Q$21</f>
        <v>2.7500000000000004E-2</v>
      </c>
      <c r="R85" s="508">
        <f t="shared" si="50"/>
        <v>1.7634333333333332</v>
      </c>
      <c r="S85" s="509">
        <f t="shared" si="51"/>
        <v>7.3173333333333339</v>
      </c>
      <c r="T85" s="488"/>
    </row>
    <row r="86" spans="2:20">
      <c r="B86" s="506" t="s">
        <v>22968</v>
      </c>
      <c r="C86" s="507">
        <v>1</v>
      </c>
      <c r="D86" s="507">
        <v>0.8</v>
      </c>
      <c r="E86" s="507">
        <v>0.8</v>
      </c>
      <c r="F86" s="507">
        <v>0.35</v>
      </c>
      <c r="G86" s="507">
        <v>0.2</v>
      </c>
      <c r="H86" s="507">
        <f t="shared" si="44"/>
        <v>0.19999999999999998</v>
      </c>
      <c r="I86" s="507">
        <v>0.15</v>
      </c>
      <c r="J86" s="507">
        <v>0.35</v>
      </c>
      <c r="K86" s="507">
        <f t="shared" si="45"/>
        <v>0.64000000000000012</v>
      </c>
      <c r="L86" s="507">
        <f t="shared" si="46"/>
        <v>9.6000000000000016E-2</v>
      </c>
      <c r="M86" s="507">
        <f t="shared" si="47"/>
        <v>0.11306666666666668</v>
      </c>
      <c r="N86" s="507">
        <f t="shared" si="52"/>
        <v>0.20906666666666668</v>
      </c>
      <c r="O86" s="507">
        <f t="shared" si="49"/>
        <v>0.64</v>
      </c>
      <c r="P86" s="507">
        <f t="shared" si="53"/>
        <v>2</v>
      </c>
      <c r="Q86" s="507">
        <f t="shared" si="54"/>
        <v>2.7500000000000004E-2</v>
      </c>
      <c r="R86" s="508">
        <f t="shared" si="50"/>
        <v>1.7634333333333332</v>
      </c>
      <c r="S86" s="509">
        <f t="shared" si="51"/>
        <v>7.3173333333333339</v>
      </c>
      <c r="T86" s="488"/>
    </row>
    <row r="87" spans="2:20">
      <c r="B87" s="506" t="s">
        <v>22969</v>
      </c>
      <c r="C87" s="507">
        <v>1</v>
      </c>
      <c r="D87" s="507">
        <v>0.8</v>
      </c>
      <c r="E87" s="507">
        <v>0.8</v>
      </c>
      <c r="F87" s="507">
        <v>0.35</v>
      </c>
      <c r="G87" s="507">
        <v>0.2</v>
      </c>
      <c r="H87" s="507">
        <f t="shared" si="44"/>
        <v>0.19999999999999998</v>
      </c>
      <c r="I87" s="507">
        <v>0.15</v>
      </c>
      <c r="J87" s="507">
        <v>0.35</v>
      </c>
      <c r="K87" s="507">
        <f t="shared" si="45"/>
        <v>0.64000000000000012</v>
      </c>
      <c r="L87" s="507">
        <f t="shared" si="46"/>
        <v>9.6000000000000016E-2</v>
      </c>
      <c r="M87" s="507">
        <f t="shared" si="47"/>
        <v>0.11306666666666668</v>
      </c>
      <c r="N87" s="507">
        <f t="shared" si="52"/>
        <v>0.20906666666666668</v>
      </c>
      <c r="O87" s="507">
        <f t="shared" si="49"/>
        <v>0.64</v>
      </c>
      <c r="P87" s="507">
        <f t="shared" si="53"/>
        <v>2</v>
      </c>
      <c r="Q87" s="507">
        <f t="shared" si="54"/>
        <v>2.7500000000000004E-2</v>
      </c>
      <c r="R87" s="508">
        <f t="shared" si="50"/>
        <v>1.7634333333333332</v>
      </c>
      <c r="S87" s="509">
        <f t="shared" si="51"/>
        <v>7.3173333333333339</v>
      </c>
      <c r="T87" s="488"/>
    </row>
    <row r="88" spans="2:20">
      <c r="B88" s="506" t="s">
        <v>22970</v>
      </c>
      <c r="C88" s="507">
        <v>1</v>
      </c>
      <c r="D88" s="507">
        <v>0.8</v>
      </c>
      <c r="E88" s="507">
        <v>0.8</v>
      </c>
      <c r="F88" s="507">
        <v>0.35</v>
      </c>
      <c r="G88" s="507">
        <v>0.2</v>
      </c>
      <c r="H88" s="507">
        <f t="shared" si="44"/>
        <v>0.19999999999999998</v>
      </c>
      <c r="I88" s="507">
        <v>0.15</v>
      </c>
      <c r="J88" s="507">
        <v>0.35</v>
      </c>
      <c r="K88" s="507">
        <f t="shared" si="45"/>
        <v>0.64000000000000012</v>
      </c>
      <c r="L88" s="507">
        <f t="shared" si="46"/>
        <v>9.6000000000000016E-2</v>
      </c>
      <c r="M88" s="507">
        <f t="shared" si="47"/>
        <v>0.11306666666666668</v>
      </c>
      <c r="N88" s="507">
        <f t="shared" si="52"/>
        <v>0.20906666666666668</v>
      </c>
      <c r="O88" s="507">
        <f t="shared" si="49"/>
        <v>0.64</v>
      </c>
      <c r="P88" s="507">
        <f t="shared" si="53"/>
        <v>2</v>
      </c>
      <c r="Q88" s="507">
        <f t="shared" si="54"/>
        <v>2.7500000000000004E-2</v>
      </c>
      <c r="R88" s="508">
        <f t="shared" si="50"/>
        <v>1.7634333333333332</v>
      </c>
      <c r="S88" s="509">
        <f t="shared" si="51"/>
        <v>7.3173333333333339</v>
      </c>
      <c r="T88" s="488"/>
    </row>
    <row r="89" spans="2:20">
      <c r="B89" s="506" t="s">
        <v>22971</v>
      </c>
      <c r="C89" s="507">
        <v>1</v>
      </c>
      <c r="D89" s="507">
        <v>0.8</v>
      </c>
      <c r="E89" s="507">
        <v>0.8</v>
      </c>
      <c r="F89" s="507">
        <v>0.35</v>
      </c>
      <c r="G89" s="507">
        <v>0.2</v>
      </c>
      <c r="H89" s="507">
        <f>J89-I89</f>
        <v>0.19999999999999998</v>
      </c>
      <c r="I89" s="507">
        <v>0.15</v>
      </c>
      <c r="J89" s="507">
        <v>0.35</v>
      </c>
      <c r="K89" s="507">
        <f>D89*E89</f>
        <v>0.64000000000000012</v>
      </c>
      <c r="L89" s="507">
        <f>I89*K89</f>
        <v>9.6000000000000016E-2</v>
      </c>
      <c r="M89" s="507">
        <f>H89/3*(D89+K89+((D89*K89)^1/2))</f>
        <v>0.11306666666666668</v>
      </c>
      <c r="N89" s="507">
        <f>L89+M89</f>
        <v>0.20906666666666668</v>
      </c>
      <c r="O89" s="507">
        <f>(2*D89+2*E89)*H89</f>
        <v>0.64</v>
      </c>
      <c r="P89" s="507">
        <f t="shared" si="53"/>
        <v>2</v>
      </c>
      <c r="Q89" s="507">
        <f t="shared" si="54"/>
        <v>2.7500000000000004E-2</v>
      </c>
      <c r="R89" s="508">
        <f>P89-Q89-N89</f>
        <v>1.7634333333333332</v>
      </c>
      <c r="S89" s="509">
        <f>N89*35</f>
        <v>7.3173333333333339</v>
      </c>
      <c r="T89" s="488"/>
    </row>
    <row r="90" spans="2:20">
      <c r="B90" s="506" t="s">
        <v>22972</v>
      </c>
      <c r="C90" s="507">
        <v>1</v>
      </c>
      <c r="D90" s="507">
        <v>0.8</v>
      </c>
      <c r="E90" s="507">
        <v>0.8</v>
      </c>
      <c r="F90" s="507">
        <v>0.35</v>
      </c>
      <c r="G90" s="507">
        <v>0.2</v>
      </c>
      <c r="H90" s="507">
        <f t="shared" ref="H90:H93" si="55">J90-I90</f>
        <v>0.19999999999999998</v>
      </c>
      <c r="I90" s="507">
        <v>0.15</v>
      </c>
      <c r="J90" s="507">
        <v>0.35</v>
      </c>
      <c r="K90" s="507">
        <f t="shared" ref="K90:K93" si="56">D90*E90</f>
        <v>0.64000000000000012</v>
      </c>
      <c r="L90" s="507">
        <f t="shared" ref="L90:L93" si="57">I90*K90</f>
        <v>9.6000000000000016E-2</v>
      </c>
      <c r="M90" s="507">
        <f t="shared" ref="M90:M93" si="58">H90/3*(D90+K90+((D90*K90)^1/2))</f>
        <v>0.11306666666666668</v>
      </c>
      <c r="N90" s="507">
        <f t="shared" ref="N90:N93" si="59">L90+M90</f>
        <v>0.20906666666666668</v>
      </c>
      <c r="O90" s="507">
        <f t="shared" ref="O90:O93" si="60">(2*D90+2*E90)*H90</f>
        <v>0.64</v>
      </c>
      <c r="P90" s="507">
        <f t="shared" si="53"/>
        <v>2</v>
      </c>
      <c r="Q90" s="507">
        <f t="shared" si="54"/>
        <v>2.7500000000000004E-2</v>
      </c>
      <c r="R90" s="508">
        <f t="shared" ref="R90:R93" si="61">P90-Q90-N90</f>
        <v>1.7634333333333332</v>
      </c>
      <c r="S90" s="509">
        <f t="shared" ref="S90:S93" si="62">N90*35</f>
        <v>7.3173333333333339</v>
      </c>
      <c r="T90" s="488"/>
    </row>
    <row r="91" spans="2:20">
      <c r="B91" s="506" t="s">
        <v>22973</v>
      </c>
      <c r="C91" s="507">
        <v>1</v>
      </c>
      <c r="D91" s="507">
        <v>0.8</v>
      </c>
      <c r="E91" s="507">
        <v>0.8</v>
      </c>
      <c r="F91" s="507">
        <v>0.35</v>
      </c>
      <c r="G91" s="507">
        <v>0.2</v>
      </c>
      <c r="H91" s="507">
        <f t="shared" si="55"/>
        <v>0.19999999999999998</v>
      </c>
      <c r="I91" s="507">
        <v>0.15</v>
      </c>
      <c r="J91" s="507">
        <v>0.35</v>
      </c>
      <c r="K91" s="507">
        <f t="shared" si="56"/>
        <v>0.64000000000000012</v>
      </c>
      <c r="L91" s="507">
        <f t="shared" si="57"/>
        <v>9.6000000000000016E-2</v>
      </c>
      <c r="M91" s="507">
        <f t="shared" si="58"/>
        <v>0.11306666666666668</v>
      </c>
      <c r="N91" s="507">
        <f t="shared" si="59"/>
        <v>0.20906666666666668</v>
      </c>
      <c r="O91" s="507">
        <f t="shared" si="60"/>
        <v>0.64</v>
      </c>
      <c r="P91" s="507">
        <f t="shared" si="53"/>
        <v>2</v>
      </c>
      <c r="Q91" s="507">
        <f t="shared" si="54"/>
        <v>2.7500000000000004E-2</v>
      </c>
      <c r="R91" s="508">
        <f t="shared" si="61"/>
        <v>1.7634333333333332</v>
      </c>
      <c r="S91" s="509">
        <f t="shared" si="62"/>
        <v>7.3173333333333339</v>
      </c>
      <c r="T91" s="488"/>
    </row>
    <row r="92" spans="2:20">
      <c r="B92" s="506" t="s">
        <v>22974</v>
      </c>
      <c r="C92" s="507">
        <v>1</v>
      </c>
      <c r="D92" s="507">
        <v>0.8</v>
      </c>
      <c r="E92" s="507">
        <v>0.8</v>
      </c>
      <c r="F92" s="507">
        <v>0.35</v>
      </c>
      <c r="G92" s="507">
        <v>0.2</v>
      </c>
      <c r="H92" s="507">
        <f t="shared" si="55"/>
        <v>0.19999999999999998</v>
      </c>
      <c r="I92" s="507">
        <v>0.15</v>
      </c>
      <c r="J92" s="507">
        <v>0.35</v>
      </c>
      <c r="K92" s="507">
        <f t="shared" si="56"/>
        <v>0.64000000000000012</v>
      </c>
      <c r="L92" s="507">
        <f t="shared" si="57"/>
        <v>9.6000000000000016E-2</v>
      </c>
      <c r="M92" s="507">
        <f t="shared" si="58"/>
        <v>0.11306666666666668</v>
      </c>
      <c r="N92" s="507">
        <f t="shared" si="59"/>
        <v>0.20906666666666668</v>
      </c>
      <c r="O92" s="507">
        <f t="shared" si="60"/>
        <v>0.64</v>
      </c>
      <c r="P92" s="507">
        <f t="shared" si="53"/>
        <v>2</v>
      </c>
      <c r="Q92" s="507">
        <f t="shared" si="54"/>
        <v>2.7500000000000004E-2</v>
      </c>
      <c r="R92" s="508">
        <f t="shared" si="61"/>
        <v>1.7634333333333332</v>
      </c>
      <c r="S92" s="509">
        <f t="shared" si="62"/>
        <v>7.3173333333333339</v>
      </c>
      <c r="T92" s="488"/>
    </row>
    <row r="93" spans="2:20">
      <c r="B93" s="506" t="s">
        <v>22975</v>
      </c>
      <c r="C93" s="507">
        <v>1</v>
      </c>
      <c r="D93" s="507">
        <v>0.8</v>
      </c>
      <c r="E93" s="507">
        <v>0.8</v>
      </c>
      <c r="F93" s="507">
        <v>0.35</v>
      </c>
      <c r="G93" s="507">
        <v>0.2</v>
      </c>
      <c r="H93" s="507">
        <f t="shared" si="55"/>
        <v>0.19999999999999998</v>
      </c>
      <c r="I93" s="507">
        <v>0.15</v>
      </c>
      <c r="J93" s="507">
        <v>0.35</v>
      </c>
      <c r="K93" s="507">
        <f t="shared" si="56"/>
        <v>0.64000000000000012</v>
      </c>
      <c r="L93" s="507">
        <f t="shared" si="57"/>
        <v>9.6000000000000016E-2</v>
      </c>
      <c r="M93" s="507">
        <f t="shared" si="58"/>
        <v>0.11306666666666668</v>
      </c>
      <c r="N93" s="507">
        <f t="shared" si="59"/>
        <v>0.20906666666666668</v>
      </c>
      <c r="O93" s="507">
        <f t="shared" si="60"/>
        <v>0.64</v>
      </c>
      <c r="P93" s="507">
        <f t="shared" si="53"/>
        <v>2</v>
      </c>
      <c r="Q93" s="507">
        <f t="shared" si="54"/>
        <v>2.7500000000000004E-2</v>
      </c>
      <c r="R93" s="508">
        <f t="shared" si="61"/>
        <v>1.7634333333333332</v>
      </c>
      <c r="S93" s="509">
        <f t="shared" si="62"/>
        <v>7.3173333333333339</v>
      </c>
      <c r="T93" s="488"/>
    </row>
    <row r="94" spans="2:20" ht="13.5" thickBot="1">
      <c r="B94" s="484"/>
      <c r="C94" s="482"/>
      <c r="D94" s="485"/>
      <c r="E94" s="485"/>
      <c r="F94" s="485"/>
      <c r="G94" s="510"/>
      <c r="H94" s="485"/>
      <c r="I94" s="485"/>
      <c r="J94" s="485"/>
      <c r="K94" s="485"/>
      <c r="L94" s="485"/>
      <c r="M94" s="485"/>
      <c r="N94" s="485"/>
      <c r="O94" s="485"/>
      <c r="P94" s="482"/>
      <c r="Q94" s="482"/>
      <c r="R94" s="482"/>
      <c r="S94" s="485"/>
      <c r="T94" s="488"/>
    </row>
    <row r="95" spans="2:20" ht="13.5" thickBot="1">
      <c r="B95" s="1004" t="s">
        <v>22898</v>
      </c>
      <c r="C95" s="1004" t="s">
        <v>22899</v>
      </c>
      <c r="D95" s="493" t="s">
        <v>22900</v>
      </c>
      <c r="E95" s="493" t="s">
        <v>22901</v>
      </c>
      <c r="F95" s="493" t="s">
        <v>22902</v>
      </c>
      <c r="G95" s="493" t="s">
        <v>22903</v>
      </c>
      <c r="H95" s="494" t="s">
        <v>22904</v>
      </c>
      <c r="I95" s="493" t="s">
        <v>22905</v>
      </c>
      <c r="J95" s="493" t="s">
        <v>108</v>
      </c>
      <c r="K95" s="494" t="s">
        <v>22906</v>
      </c>
      <c r="L95" s="494" t="s">
        <v>22907</v>
      </c>
      <c r="M95" s="494" t="s">
        <v>22908</v>
      </c>
      <c r="N95" s="494" t="s">
        <v>22909</v>
      </c>
      <c r="O95" s="494" t="s">
        <v>22910</v>
      </c>
      <c r="P95" s="495" t="s">
        <v>22911</v>
      </c>
      <c r="Q95" s="495" t="s">
        <v>22912</v>
      </c>
      <c r="R95" s="495" t="s">
        <v>22913</v>
      </c>
      <c r="S95" s="494" t="s">
        <v>22914</v>
      </c>
      <c r="T95" s="488"/>
    </row>
    <row r="96" spans="2:20" ht="13.5" thickBot="1">
      <c r="B96" s="1005"/>
      <c r="C96" s="1005"/>
      <c r="D96" s="496" t="s">
        <v>22915</v>
      </c>
      <c r="E96" s="496" t="s">
        <v>22915</v>
      </c>
      <c r="F96" s="496" t="s">
        <v>22915</v>
      </c>
      <c r="G96" s="496" t="s">
        <v>22915</v>
      </c>
      <c r="H96" s="497" t="s">
        <v>22915</v>
      </c>
      <c r="I96" s="496" t="s">
        <v>22915</v>
      </c>
      <c r="J96" s="496" t="s">
        <v>22915</v>
      </c>
      <c r="K96" s="497" t="s">
        <v>22916</v>
      </c>
      <c r="L96" s="497" t="s">
        <v>22917</v>
      </c>
      <c r="M96" s="497" t="s">
        <v>22917</v>
      </c>
      <c r="N96" s="497" t="s">
        <v>22917</v>
      </c>
      <c r="O96" s="497" t="s">
        <v>22916</v>
      </c>
      <c r="P96" s="498">
        <v>1.5</v>
      </c>
      <c r="Q96" s="498">
        <v>0.05</v>
      </c>
      <c r="R96" s="497" t="s">
        <v>22917</v>
      </c>
      <c r="S96" s="497" t="s">
        <v>22918</v>
      </c>
      <c r="T96" s="488"/>
    </row>
    <row r="97" spans="2:20" ht="13.5" thickBot="1">
      <c r="B97" s="1027" t="s">
        <v>18</v>
      </c>
      <c r="C97" s="1028"/>
      <c r="D97" s="499"/>
      <c r="E97" s="503"/>
      <c r="F97" s="503"/>
      <c r="G97" s="503"/>
      <c r="H97" s="503"/>
      <c r="I97" s="503"/>
      <c r="J97" s="503"/>
      <c r="K97" s="503"/>
      <c r="L97" s="503"/>
      <c r="M97" s="501"/>
      <c r="N97" s="502">
        <f>SUM(N99:N140)</f>
        <v>8.780800000000001</v>
      </c>
      <c r="O97" s="502">
        <f t="shared" ref="O97:S97" si="63">SUM(O99:O140)</f>
        <v>26.880000000000013</v>
      </c>
      <c r="P97" s="502">
        <f t="shared" si="63"/>
        <v>84</v>
      </c>
      <c r="Q97" s="502">
        <f t="shared" si="63"/>
        <v>1.155</v>
      </c>
      <c r="R97" s="502">
        <f t="shared" si="63"/>
        <v>74.064199999999985</v>
      </c>
      <c r="S97" s="502">
        <f t="shared" si="63"/>
        <v>307.32800000000003</v>
      </c>
      <c r="T97" s="488"/>
    </row>
    <row r="98" spans="2:20" ht="13.5" thickBot="1">
      <c r="B98" s="1027" t="s">
        <v>23156</v>
      </c>
      <c r="C98" s="1029"/>
      <c r="D98" s="1029"/>
      <c r="E98" s="503"/>
      <c r="F98" s="503"/>
      <c r="G98" s="503"/>
      <c r="H98" s="503"/>
      <c r="I98" s="503"/>
      <c r="J98" s="503"/>
      <c r="K98" s="503"/>
      <c r="L98" s="503"/>
      <c r="M98" s="503"/>
      <c r="N98" s="504"/>
      <c r="O98" s="504"/>
      <c r="P98" s="504"/>
      <c r="Q98" s="504"/>
      <c r="R98" s="504"/>
      <c r="S98" s="505"/>
      <c r="T98" s="488"/>
    </row>
    <row r="99" spans="2:20">
      <c r="B99" s="506" t="s">
        <v>22920</v>
      </c>
      <c r="C99" s="507">
        <v>1</v>
      </c>
      <c r="D99" s="507">
        <v>0.8</v>
      </c>
      <c r="E99" s="507">
        <v>0.8</v>
      </c>
      <c r="F99" s="507">
        <v>0.35</v>
      </c>
      <c r="G99" s="507">
        <v>0.2</v>
      </c>
      <c r="H99" s="507">
        <f>J99-I99</f>
        <v>0.19999999999999998</v>
      </c>
      <c r="I99" s="507">
        <v>0.15</v>
      </c>
      <c r="J99" s="507">
        <v>0.35</v>
      </c>
      <c r="K99" s="507">
        <f>D99*E99</f>
        <v>0.64000000000000012</v>
      </c>
      <c r="L99" s="507">
        <f>I99*K99</f>
        <v>9.6000000000000016E-2</v>
      </c>
      <c r="M99" s="507">
        <f>H99/3*(D99+K99+((D99*K99)^1/2))</f>
        <v>0.11306666666666668</v>
      </c>
      <c r="N99" s="507">
        <f>L99+M99</f>
        <v>0.20906666666666668</v>
      </c>
      <c r="O99" s="507">
        <f>(2*D99+2*E99)*H99</f>
        <v>0.64</v>
      </c>
      <c r="P99" s="507">
        <f t="shared" ref="P99:P140" si="64">(D99+0.2)*(E99+0.2)*$P$21</f>
        <v>2</v>
      </c>
      <c r="Q99" s="507">
        <f t="shared" ref="Q99:Q140" si="65">(E99+0.2)*(F99+0.2)*$Q$21</f>
        <v>2.7500000000000004E-2</v>
      </c>
      <c r="R99" s="508">
        <f>P99-Q99-N99</f>
        <v>1.7634333333333332</v>
      </c>
      <c r="S99" s="509">
        <f>N99*35</f>
        <v>7.3173333333333339</v>
      </c>
      <c r="T99" s="488"/>
    </row>
    <row r="100" spans="2:20">
      <c r="B100" s="506" t="s">
        <v>22921</v>
      </c>
      <c r="C100" s="507">
        <v>1</v>
      </c>
      <c r="D100" s="507">
        <v>0.8</v>
      </c>
      <c r="E100" s="507">
        <v>0.8</v>
      </c>
      <c r="F100" s="507">
        <v>0.35</v>
      </c>
      <c r="G100" s="507">
        <v>0.2</v>
      </c>
      <c r="H100" s="507">
        <f t="shared" ref="H100:H108" si="66">J100-I100</f>
        <v>0.19999999999999998</v>
      </c>
      <c r="I100" s="507">
        <v>0.15</v>
      </c>
      <c r="J100" s="507">
        <v>0.35</v>
      </c>
      <c r="K100" s="507">
        <f t="shared" ref="K100:K108" si="67">D100*E100</f>
        <v>0.64000000000000012</v>
      </c>
      <c r="L100" s="507">
        <f t="shared" ref="L100:L108" si="68">I100*K100</f>
        <v>9.6000000000000016E-2</v>
      </c>
      <c r="M100" s="507">
        <f t="shared" ref="M100:M108" si="69">H100/3*(D100+K100+((D100*K100)^1/2))</f>
        <v>0.11306666666666668</v>
      </c>
      <c r="N100" s="507">
        <f t="shared" ref="N100:N108" si="70">L100+M100</f>
        <v>0.20906666666666668</v>
      </c>
      <c r="O100" s="507">
        <f t="shared" ref="O100:O108" si="71">(2*D100+2*E100)*H100</f>
        <v>0.64</v>
      </c>
      <c r="P100" s="507">
        <f t="shared" si="64"/>
        <v>2</v>
      </c>
      <c r="Q100" s="507">
        <f t="shared" si="65"/>
        <v>2.7500000000000004E-2</v>
      </c>
      <c r="R100" s="508">
        <f t="shared" ref="R100:R108" si="72">P100-Q100-N100</f>
        <v>1.7634333333333332</v>
      </c>
      <c r="S100" s="509">
        <f t="shared" ref="S100:S108" si="73">N100*35</f>
        <v>7.3173333333333339</v>
      </c>
      <c r="T100" s="488"/>
    </row>
    <row r="101" spans="2:20">
      <c r="B101" s="506" t="s">
        <v>22922</v>
      </c>
      <c r="C101" s="507">
        <v>1</v>
      </c>
      <c r="D101" s="507">
        <v>0.8</v>
      </c>
      <c r="E101" s="507">
        <v>0.8</v>
      </c>
      <c r="F101" s="507">
        <v>0.35</v>
      </c>
      <c r="G101" s="507">
        <v>0.2</v>
      </c>
      <c r="H101" s="507">
        <f t="shared" si="66"/>
        <v>0.19999999999999998</v>
      </c>
      <c r="I101" s="507">
        <v>0.15</v>
      </c>
      <c r="J101" s="507">
        <v>0.35</v>
      </c>
      <c r="K101" s="507">
        <f t="shared" si="67"/>
        <v>0.64000000000000012</v>
      </c>
      <c r="L101" s="507">
        <f t="shared" si="68"/>
        <v>9.6000000000000016E-2</v>
      </c>
      <c r="M101" s="507">
        <f t="shared" si="69"/>
        <v>0.11306666666666668</v>
      </c>
      <c r="N101" s="507">
        <f t="shared" si="70"/>
        <v>0.20906666666666668</v>
      </c>
      <c r="O101" s="507">
        <f t="shared" si="71"/>
        <v>0.64</v>
      </c>
      <c r="P101" s="507">
        <f t="shared" si="64"/>
        <v>2</v>
      </c>
      <c r="Q101" s="507">
        <f t="shared" si="65"/>
        <v>2.7500000000000004E-2</v>
      </c>
      <c r="R101" s="508">
        <f t="shared" si="72"/>
        <v>1.7634333333333332</v>
      </c>
      <c r="S101" s="509">
        <f t="shared" si="73"/>
        <v>7.3173333333333339</v>
      </c>
      <c r="T101" s="488"/>
    </row>
    <row r="102" spans="2:20">
      <c r="B102" s="506" t="s">
        <v>22923</v>
      </c>
      <c r="C102" s="507">
        <v>1</v>
      </c>
      <c r="D102" s="507">
        <v>0.8</v>
      </c>
      <c r="E102" s="507">
        <v>0.8</v>
      </c>
      <c r="F102" s="507">
        <v>0.35</v>
      </c>
      <c r="G102" s="507">
        <v>0.2</v>
      </c>
      <c r="H102" s="507">
        <f t="shared" si="66"/>
        <v>0.19999999999999998</v>
      </c>
      <c r="I102" s="507">
        <v>0.15</v>
      </c>
      <c r="J102" s="507">
        <v>0.35</v>
      </c>
      <c r="K102" s="507">
        <f t="shared" si="67"/>
        <v>0.64000000000000012</v>
      </c>
      <c r="L102" s="507">
        <f t="shared" si="68"/>
        <v>9.6000000000000016E-2</v>
      </c>
      <c r="M102" s="507">
        <f t="shared" si="69"/>
        <v>0.11306666666666668</v>
      </c>
      <c r="N102" s="507">
        <f t="shared" si="70"/>
        <v>0.20906666666666668</v>
      </c>
      <c r="O102" s="507">
        <f t="shared" si="71"/>
        <v>0.64</v>
      </c>
      <c r="P102" s="507">
        <f t="shared" si="64"/>
        <v>2</v>
      </c>
      <c r="Q102" s="507">
        <f t="shared" si="65"/>
        <v>2.7500000000000004E-2</v>
      </c>
      <c r="R102" s="508">
        <f t="shared" si="72"/>
        <v>1.7634333333333332</v>
      </c>
      <c r="S102" s="509">
        <f t="shared" si="73"/>
        <v>7.3173333333333339</v>
      </c>
      <c r="T102" s="488"/>
    </row>
    <row r="103" spans="2:20">
      <c r="B103" s="506" t="s">
        <v>22924</v>
      </c>
      <c r="C103" s="507">
        <v>1</v>
      </c>
      <c r="D103" s="507">
        <v>0.8</v>
      </c>
      <c r="E103" s="507">
        <v>0.8</v>
      </c>
      <c r="F103" s="507">
        <v>0.35</v>
      </c>
      <c r="G103" s="507">
        <v>0.2</v>
      </c>
      <c r="H103" s="507">
        <f t="shared" si="66"/>
        <v>0.19999999999999998</v>
      </c>
      <c r="I103" s="507">
        <v>0.15</v>
      </c>
      <c r="J103" s="507">
        <v>0.35</v>
      </c>
      <c r="K103" s="507">
        <f t="shared" si="67"/>
        <v>0.64000000000000012</v>
      </c>
      <c r="L103" s="507">
        <f t="shared" si="68"/>
        <v>9.6000000000000016E-2</v>
      </c>
      <c r="M103" s="507">
        <f t="shared" si="69"/>
        <v>0.11306666666666668</v>
      </c>
      <c r="N103" s="507">
        <f t="shared" si="70"/>
        <v>0.20906666666666668</v>
      </c>
      <c r="O103" s="507">
        <f t="shared" si="71"/>
        <v>0.64</v>
      </c>
      <c r="P103" s="507">
        <f t="shared" si="64"/>
        <v>2</v>
      </c>
      <c r="Q103" s="507">
        <f t="shared" si="65"/>
        <v>2.7500000000000004E-2</v>
      </c>
      <c r="R103" s="508">
        <f t="shared" si="72"/>
        <v>1.7634333333333332</v>
      </c>
      <c r="S103" s="509">
        <f t="shared" si="73"/>
        <v>7.3173333333333339</v>
      </c>
      <c r="T103" s="488"/>
    </row>
    <row r="104" spans="2:20">
      <c r="B104" s="506" t="s">
        <v>22925</v>
      </c>
      <c r="C104" s="507">
        <v>1</v>
      </c>
      <c r="D104" s="507">
        <v>0.8</v>
      </c>
      <c r="E104" s="507">
        <v>0.8</v>
      </c>
      <c r="F104" s="507">
        <v>0.35</v>
      </c>
      <c r="G104" s="507">
        <v>0.2</v>
      </c>
      <c r="H104" s="507">
        <f t="shared" si="66"/>
        <v>0.19999999999999998</v>
      </c>
      <c r="I104" s="507">
        <v>0.15</v>
      </c>
      <c r="J104" s="507">
        <v>0.35</v>
      </c>
      <c r="K104" s="507">
        <f t="shared" si="67"/>
        <v>0.64000000000000012</v>
      </c>
      <c r="L104" s="507">
        <f t="shared" si="68"/>
        <v>9.6000000000000016E-2</v>
      </c>
      <c r="M104" s="507">
        <f t="shared" si="69"/>
        <v>0.11306666666666668</v>
      </c>
      <c r="N104" s="507">
        <f t="shared" si="70"/>
        <v>0.20906666666666668</v>
      </c>
      <c r="O104" s="507">
        <f t="shared" si="71"/>
        <v>0.64</v>
      </c>
      <c r="P104" s="507">
        <f t="shared" si="64"/>
        <v>2</v>
      </c>
      <c r="Q104" s="507">
        <f t="shared" si="65"/>
        <v>2.7500000000000004E-2</v>
      </c>
      <c r="R104" s="508">
        <f t="shared" si="72"/>
        <v>1.7634333333333332</v>
      </c>
      <c r="S104" s="509">
        <f t="shared" si="73"/>
        <v>7.3173333333333339</v>
      </c>
      <c r="T104" s="488"/>
    </row>
    <row r="105" spans="2:20">
      <c r="B105" s="506" t="s">
        <v>22926</v>
      </c>
      <c r="C105" s="507">
        <v>1</v>
      </c>
      <c r="D105" s="507">
        <v>0.8</v>
      </c>
      <c r="E105" s="507">
        <v>0.8</v>
      </c>
      <c r="F105" s="507">
        <v>0.35</v>
      </c>
      <c r="G105" s="507">
        <v>0.2</v>
      </c>
      <c r="H105" s="507">
        <f t="shared" si="66"/>
        <v>0.19999999999999998</v>
      </c>
      <c r="I105" s="507">
        <v>0.15</v>
      </c>
      <c r="J105" s="507">
        <v>0.35</v>
      </c>
      <c r="K105" s="507">
        <f t="shared" si="67"/>
        <v>0.64000000000000012</v>
      </c>
      <c r="L105" s="507">
        <f t="shared" si="68"/>
        <v>9.6000000000000016E-2</v>
      </c>
      <c r="M105" s="507">
        <f t="shared" si="69"/>
        <v>0.11306666666666668</v>
      </c>
      <c r="N105" s="507">
        <f t="shared" si="70"/>
        <v>0.20906666666666668</v>
      </c>
      <c r="O105" s="507">
        <f t="shared" si="71"/>
        <v>0.64</v>
      </c>
      <c r="P105" s="507">
        <f t="shared" si="64"/>
        <v>2</v>
      </c>
      <c r="Q105" s="507">
        <f t="shared" si="65"/>
        <v>2.7500000000000004E-2</v>
      </c>
      <c r="R105" s="508">
        <f t="shared" si="72"/>
        <v>1.7634333333333332</v>
      </c>
      <c r="S105" s="509">
        <f t="shared" si="73"/>
        <v>7.3173333333333339</v>
      </c>
      <c r="T105" s="488"/>
    </row>
    <row r="106" spans="2:20">
      <c r="B106" s="506" t="s">
        <v>22927</v>
      </c>
      <c r="C106" s="507">
        <v>1</v>
      </c>
      <c r="D106" s="507">
        <v>0.8</v>
      </c>
      <c r="E106" s="507">
        <v>0.8</v>
      </c>
      <c r="F106" s="507">
        <v>0.35</v>
      </c>
      <c r="G106" s="507">
        <v>0.2</v>
      </c>
      <c r="H106" s="507">
        <f t="shared" si="66"/>
        <v>0.19999999999999998</v>
      </c>
      <c r="I106" s="507">
        <v>0.15</v>
      </c>
      <c r="J106" s="507">
        <v>0.35</v>
      </c>
      <c r="K106" s="507">
        <f t="shared" si="67"/>
        <v>0.64000000000000012</v>
      </c>
      <c r="L106" s="507">
        <f t="shared" si="68"/>
        <v>9.6000000000000016E-2</v>
      </c>
      <c r="M106" s="507">
        <f t="shared" si="69"/>
        <v>0.11306666666666668</v>
      </c>
      <c r="N106" s="507">
        <f t="shared" si="70"/>
        <v>0.20906666666666668</v>
      </c>
      <c r="O106" s="507">
        <f t="shared" si="71"/>
        <v>0.64</v>
      </c>
      <c r="P106" s="507">
        <f t="shared" si="64"/>
        <v>2</v>
      </c>
      <c r="Q106" s="507">
        <f t="shared" si="65"/>
        <v>2.7500000000000004E-2</v>
      </c>
      <c r="R106" s="508">
        <f t="shared" si="72"/>
        <v>1.7634333333333332</v>
      </c>
      <c r="S106" s="509">
        <f t="shared" si="73"/>
        <v>7.3173333333333339</v>
      </c>
      <c r="T106" s="488"/>
    </row>
    <row r="107" spans="2:20">
      <c r="B107" s="506" t="s">
        <v>22928</v>
      </c>
      <c r="C107" s="507">
        <v>1</v>
      </c>
      <c r="D107" s="507">
        <v>0.8</v>
      </c>
      <c r="E107" s="507">
        <v>0.8</v>
      </c>
      <c r="F107" s="507">
        <v>0.35</v>
      </c>
      <c r="G107" s="507">
        <v>0.2</v>
      </c>
      <c r="H107" s="507">
        <f t="shared" si="66"/>
        <v>0.19999999999999998</v>
      </c>
      <c r="I107" s="507">
        <v>0.15</v>
      </c>
      <c r="J107" s="507">
        <v>0.35</v>
      </c>
      <c r="K107" s="507">
        <f t="shared" si="67"/>
        <v>0.64000000000000012</v>
      </c>
      <c r="L107" s="507">
        <f t="shared" si="68"/>
        <v>9.6000000000000016E-2</v>
      </c>
      <c r="M107" s="507">
        <f t="shared" si="69"/>
        <v>0.11306666666666668</v>
      </c>
      <c r="N107" s="507">
        <f t="shared" si="70"/>
        <v>0.20906666666666668</v>
      </c>
      <c r="O107" s="507">
        <f t="shared" si="71"/>
        <v>0.64</v>
      </c>
      <c r="P107" s="507">
        <f t="shared" si="64"/>
        <v>2</v>
      </c>
      <c r="Q107" s="507">
        <f t="shared" si="65"/>
        <v>2.7500000000000004E-2</v>
      </c>
      <c r="R107" s="508">
        <f t="shared" si="72"/>
        <v>1.7634333333333332</v>
      </c>
      <c r="S107" s="509">
        <f t="shared" si="73"/>
        <v>7.3173333333333339</v>
      </c>
      <c r="T107" s="488"/>
    </row>
    <row r="108" spans="2:20">
      <c r="B108" s="506" t="s">
        <v>22929</v>
      </c>
      <c r="C108" s="507">
        <v>1</v>
      </c>
      <c r="D108" s="507">
        <v>0.8</v>
      </c>
      <c r="E108" s="507">
        <v>0.8</v>
      </c>
      <c r="F108" s="507">
        <v>0.35</v>
      </c>
      <c r="G108" s="507">
        <v>0.2</v>
      </c>
      <c r="H108" s="507">
        <f t="shared" si="66"/>
        <v>0.19999999999999998</v>
      </c>
      <c r="I108" s="507">
        <v>0.15</v>
      </c>
      <c r="J108" s="507">
        <v>0.35</v>
      </c>
      <c r="K108" s="507">
        <f t="shared" si="67"/>
        <v>0.64000000000000012</v>
      </c>
      <c r="L108" s="507">
        <f t="shared" si="68"/>
        <v>9.6000000000000016E-2</v>
      </c>
      <c r="M108" s="507">
        <f t="shared" si="69"/>
        <v>0.11306666666666668</v>
      </c>
      <c r="N108" s="507">
        <f t="shared" si="70"/>
        <v>0.20906666666666668</v>
      </c>
      <c r="O108" s="507">
        <f t="shared" si="71"/>
        <v>0.64</v>
      </c>
      <c r="P108" s="507">
        <f t="shared" si="64"/>
        <v>2</v>
      </c>
      <c r="Q108" s="507">
        <f t="shared" si="65"/>
        <v>2.7500000000000004E-2</v>
      </c>
      <c r="R108" s="508">
        <f t="shared" si="72"/>
        <v>1.7634333333333332</v>
      </c>
      <c r="S108" s="509">
        <f t="shared" si="73"/>
        <v>7.3173333333333339</v>
      </c>
      <c r="T108" s="488"/>
    </row>
    <row r="109" spans="2:20">
      <c r="B109" s="506" t="s">
        <v>22930</v>
      </c>
      <c r="C109" s="507">
        <v>1</v>
      </c>
      <c r="D109" s="507">
        <v>0.8</v>
      </c>
      <c r="E109" s="507">
        <v>0.8</v>
      </c>
      <c r="F109" s="507">
        <v>0.35</v>
      </c>
      <c r="G109" s="507">
        <v>0.2</v>
      </c>
      <c r="H109" s="507">
        <f>J109-I109</f>
        <v>0.19999999999999998</v>
      </c>
      <c r="I109" s="507">
        <v>0.15</v>
      </c>
      <c r="J109" s="507">
        <v>0.35</v>
      </c>
      <c r="K109" s="507">
        <f>D109*E109</f>
        <v>0.64000000000000012</v>
      </c>
      <c r="L109" s="507">
        <f>I109*K109</f>
        <v>9.6000000000000016E-2</v>
      </c>
      <c r="M109" s="507">
        <f>H109/3*(D109+K109+((D109*K109)^1/2))</f>
        <v>0.11306666666666668</v>
      </c>
      <c r="N109" s="507">
        <f>L109+M109</f>
        <v>0.20906666666666668</v>
      </c>
      <c r="O109" s="507">
        <f>(2*D109+2*E109)*H109</f>
        <v>0.64</v>
      </c>
      <c r="P109" s="507">
        <f t="shared" si="64"/>
        <v>2</v>
      </c>
      <c r="Q109" s="507">
        <f t="shared" si="65"/>
        <v>2.7500000000000004E-2</v>
      </c>
      <c r="R109" s="508">
        <f>P109-Q109-N109</f>
        <v>1.7634333333333332</v>
      </c>
      <c r="S109" s="509">
        <f>N109*35</f>
        <v>7.3173333333333339</v>
      </c>
      <c r="T109" s="488"/>
    </row>
    <row r="110" spans="2:20">
      <c r="B110" s="506" t="s">
        <v>22931</v>
      </c>
      <c r="C110" s="507">
        <v>1</v>
      </c>
      <c r="D110" s="507">
        <v>0.8</v>
      </c>
      <c r="E110" s="507">
        <v>0.8</v>
      </c>
      <c r="F110" s="507">
        <v>0.35</v>
      </c>
      <c r="G110" s="507">
        <v>0.2</v>
      </c>
      <c r="H110" s="507">
        <f t="shared" ref="H110:H116" si="74">J110-I110</f>
        <v>0.19999999999999998</v>
      </c>
      <c r="I110" s="507">
        <v>0.15</v>
      </c>
      <c r="J110" s="507">
        <v>0.35</v>
      </c>
      <c r="K110" s="507">
        <f t="shared" ref="K110:K116" si="75">D110*E110</f>
        <v>0.64000000000000012</v>
      </c>
      <c r="L110" s="507">
        <f t="shared" ref="L110:L116" si="76">I110*K110</f>
        <v>9.6000000000000016E-2</v>
      </c>
      <c r="M110" s="507">
        <f t="shared" ref="M110:M116" si="77">H110/3*(D110+K110+((D110*K110)^1/2))</f>
        <v>0.11306666666666668</v>
      </c>
      <c r="N110" s="507">
        <f t="shared" ref="N110:N116" si="78">L110+M110</f>
        <v>0.20906666666666668</v>
      </c>
      <c r="O110" s="507">
        <f t="shared" ref="O110:O116" si="79">(2*D110+2*E110)*H110</f>
        <v>0.64</v>
      </c>
      <c r="P110" s="507">
        <f t="shared" si="64"/>
        <v>2</v>
      </c>
      <c r="Q110" s="507">
        <f t="shared" si="65"/>
        <v>2.7500000000000004E-2</v>
      </c>
      <c r="R110" s="508">
        <f t="shared" ref="R110:R116" si="80">P110-Q110-N110</f>
        <v>1.7634333333333332</v>
      </c>
      <c r="S110" s="509">
        <f t="shared" ref="S110:S116" si="81">N110*35</f>
        <v>7.3173333333333339</v>
      </c>
      <c r="T110" s="488"/>
    </row>
    <row r="111" spans="2:20">
      <c r="B111" s="506" t="s">
        <v>22932</v>
      </c>
      <c r="C111" s="507">
        <v>1</v>
      </c>
      <c r="D111" s="507">
        <v>0.8</v>
      </c>
      <c r="E111" s="507">
        <v>0.8</v>
      </c>
      <c r="F111" s="507">
        <v>0.35</v>
      </c>
      <c r="G111" s="507">
        <v>0.2</v>
      </c>
      <c r="H111" s="507">
        <f t="shared" si="74"/>
        <v>0.19999999999999998</v>
      </c>
      <c r="I111" s="507">
        <v>0.15</v>
      </c>
      <c r="J111" s="507">
        <v>0.35</v>
      </c>
      <c r="K111" s="507">
        <f t="shared" si="75"/>
        <v>0.64000000000000012</v>
      </c>
      <c r="L111" s="507">
        <f t="shared" si="76"/>
        <v>9.6000000000000016E-2</v>
      </c>
      <c r="M111" s="507">
        <f t="shared" si="77"/>
        <v>0.11306666666666668</v>
      </c>
      <c r="N111" s="507">
        <f t="shared" si="78"/>
        <v>0.20906666666666668</v>
      </c>
      <c r="O111" s="507">
        <f t="shared" si="79"/>
        <v>0.64</v>
      </c>
      <c r="P111" s="507">
        <f t="shared" si="64"/>
        <v>2</v>
      </c>
      <c r="Q111" s="507">
        <f t="shared" si="65"/>
        <v>2.7500000000000004E-2</v>
      </c>
      <c r="R111" s="508">
        <f t="shared" si="80"/>
        <v>1.7634333333333332</v>
      </c>
      <c r="S111" s="509">
        <f t="shared" si="81"/>
        <v>7.3173333333333339</v>
      </c>
      <c r="T111" s="488"/>
    </row>
    <row r="112" spans="2:20">
      <c r="B112" s="506" t="s">
        <v>22933</v>
      </c>
      <c r="C112" s="507">
        <v>1</v>
      </c>
      <c r="D112" s="507">
        <v>0.8</v>
      </c>
      <c r="E112" s="507">
        <v>0.8</v>
      </c>
      <c r="F112" s="507">
        <v>0.35</v>
      </c>
      <c r="G112" s="507">
        <v>0.2</v>
      </c>
      <c r="H112" s="507">
        <f t="shared" si="74"/>
        <v>0.19999999999999998</v>
      </c>
      <c r="I112" s="507">
        <v>0.15</v>
      </c>
      <c r="J112" s="507">
        <v>0.35</v>
      </c>
      <c r="K112" s="507">
        <f t="shared" si="75"/>
        <v>0.64000000000000012</v>
      </c>
      <c r="L112" s="507">
        <f t="shared" si="76"/>
        <v>9.6000000000000016E-2</v>
      </c>
      <c r="M112" s="507">
        <f t="shared" si="77"/>
        <v>0.11306666666666668</v>
      </c>
      <c r="N112" s="507">
        <f t="shared" si="78"/>
        <v>0.20906666666666668</v>
      </c>
      <c r="O112" s="507">
        <f t="shared" si="79"/>
        <v>0.64</v>
      </c>
      <c r="P112" s="507">
        <f t="shared" si="64"/>
        <v>2</v>
      </c>
      <c r="Q112" s="507">
        <f t="shared" si="65"/>
        <v>2.7500000000000004E-2</v>
      </c>
      <c r="R112" s="508">
        <f t="shared" si="80"/>
        <v>1.7634333333333332</v>
      </c>
      <c r="S112" s="509">
        <f t="shared" si="81"/>
        <v>7.3173333333333339</v>
      </c>
      <c r="T112" s="488"/>
    </row>
    <row r="113" spans="2:20">
      <c r="B113" s="506" t="s">
        <v>22934</v>
      </c>
      <c r="C113" s="507">
        <v>1</v>
      </c>
      <c r="D113" s="507">
        <v>0.8</v>
      </c>
      <c r="E113" s="507">
        <v>0.8</v>
      </c>
      <c r="F113" s="507">
        <v>0.35</v>
      </c>
      <c r="G113" s="507">
        <v>0.2</v>
      </c>
      <c r="H113" s="507">
        <f t="shared" si="74"/>
        <v>0.19999999999999998</v>
      </c>
      <c r="I113" s="507">
        <v>0.15</v>
      </c>
      <c r="J113" s="507">
        <v>0.35</v>
      </c>
      <c r="K113" s="507">
        <f t="shared" si="75"/>
        <v>0.64000000000000012</v>
      </c>
      <c r="L113" s="507">
        <f t="shared" si="76"/>
        <v>9.6000000000000016E-2</v>
      </c>
      <c r="M113" s="507">
        <f t="shared" si="77"/>
        <v>0.11306666666666668</v>
      </c>
      <c r="N113" s="507">
        <f t="shared" si="78"/>
        <v>0.20906666666666668</v>
      </c>
      <c r="O113" s="507">
        <f t="shared" si="79"/>
        <v>0.64</v>
      </c>
      <c r="P113" s="507">
        <f t="shared" si="64"/>
        <v>2</v>
      </c>
      <c r="Q113" s="507">
        <f t="shared" si="65"/>
        <v>2.7500000000000004E-2</v>
      </c>
      <c r="R113" s="508">
        <f t="shared" si="80"/>
        <v>1.7634333333333332</v>
      </c>
      <c r="S113" s="509">
        <f t="shared" si="81"/>
        <v>7.3173333333333339</v>
      </c>
      <c r="T113" s="488"/>
    </row>
    <row r="114" spans="2:20">
      <c r="B114" s="506" t="s">
        <v>22935</v>
      </c>
      <c r="C114" s="507">
        <v>1</v>
      </c>
      <c r="D114" s="507">
        <v>0.8</v>
      </c>
      <c r="E114" s="507">
        <v>0.8</v>
      </c>
      <c r="F114" s="507">
        <v>0.35</v>
      </c>
      <c r="G114" s="507">
        <v>0.2</v>
      </c>
      <c r="H114" s="507">
        <f t="shared" si="74"/>
        <v>0.19999999999999998</v>
      </c>
      <c r="I114" s="507">
        <v>0.15</v>
      </c>
      <c r="J114" s="507">
        <v>0.35</v>
      </c>
      <c r="K114" s="507">
        <f t="shared" si="75"/>
        <v>0.64000000000000012</v>
      </c>
      <c r="L114" s="507">
        <f t="shared" si="76"/>
        <v>9.6000000000000016E-2</v>
      </c>
      <c r="M114" s="507">
        <f t="shared" si="77"/>
        <v>0.11306666666666668</v>
      </c>
      <c r="N114" s="507">
        <f t="shared" si="78"/>
        <v>0.20906666666666668</v>
      </c>
      <c r="O114" s="507">
        <f t="shared" si="79"/>
        <v>0.64</v>
      </c>
      <c r="P114" s="507">
        <f t="shared" si="64"/>
        <v>2</v>
      </c>
      <c r="Q114" s="507">
        <f t="shared" si="65"/>
        <v>2.7500000000000004E-2</v>
      </c>
      <c r="R114" s="508">
        <f t="shared" si="80"/>
        <v>1.7634333333333332</v>
      </c>
      <c r="S114" s="509">
        <f t="shared" si="81"/>
        <v>7.3173333333333339</v>
      </c>
      <c r="T114" s="488"/>
    </row>
    <row r="115" spans="2:20">
      <c r="B115" s="506" t="s">
        <v>22936</v>
      </c>
      <c r="C115" s="507">
        <v>1</v>
      </c>
      <c r="D115" s="507">
        <v>0.8</v>
      </c>
      <c r="E115" s="507">
        <v>0.8</v>
      </c>
      <c r="F115" s="507">
        <v>0.35</v>
      </c>
      <c r="G115" s="507">
        <v>0.2</v>
      </c>
      <c r="H115" s="507">
        <f t="shared" si="74"/>
        <v>0.19999999999999998</v>
      </c>
      <c r="I115" s="507">
        <v>0.15</v>
      </c>
      <c r="J115" s="507">
        <v>0.35</v>
      </c>
      <c r="K115" s="507">
        <f t="shared" si="75"/>
        <v>0.64000000000000012</v>
      </c>
      <c r="L115" s="507">
        <f t="shared" si="76"/>
        <v>9.6000000000000016E-2</v>
      </c>
      <c r="M115" s="507">
        <f t="shared" si="77"/>
        <v>0.11306666666666668</v>
      </c>
      <c r="N115" s="507">
        <f t="shared" si="78"/>
        <v>0.20906666666666668</v>
      </c>
      <c r="O115" s="507">
        <f t="shared" si="79"/>
        <v>0.64</v>
      </c>
      <c r="P115" s="507">
        <f t="shared" si="64"/>
        <v>2</v>
      </c>
      <c r="Q115" s="507">
        <f t="shared" si="65"/>
        <v>2.7500000000000004E-2</v>
      </c>
      <c r="R115" s="508">
        <f t="shared" si="80"/>
        <v>1.7634333333333332</v>
      </c>
      <c r="S115" s="509">
        <f t="shared" si="81"/>
        <v>7.3173333333333339</v>
      </c>
      <c r="T115" s="488"/>
    </row>
    <row r="116" spans="2:20">
      <c r="B116" s="506" t="s">
        <v>22937</v>
      </c>
      <c r="C116" s="507">
        <v>1</v>
      </c>
      <c r="D116" s="507">
        <v>0.8</v>
      </c>
      <c r="E116" s="507">
        <v>0.8</v>
      </c>
      <c r="F116" s="507">
        <v>0.35</v>
      </c>
      <c r="G116" s="507">
        <v>0.2</v>
      </c>
      <c r="H116" s="507">
        <f t="shared" si="74"/>
        <v>0.19999999999999998</v>
      </c>
      <c r="I116" s="507">
        <v>0.15</v>
      </c>
      <c r="J116" s="507">
        <v>0.35</v>
      </c>
      <c r="K116" s="507">
        <f t="shared" si="75"/>
        <v>0.64000000000000012</v>
      </c>
      <c r="L116" s="507">
        <f t="shared" si="76"/>
        <v>9.6000000000000016E-2</v>
      </c>
      <c r="M116" s="507">
        <f t="shared" si="77"/>
        <v>0.11306666666666668</v>
      </c>
      <c r="N116" s="507">
        <f t="shared" si="78"/>
        <v>0.20906666666666668</v>
      </c>
      <c r="O116" s="507">
        <f t="shared" si="79"/>
        <v>0.64</v>
      </c>
      <c r="P116" s="507">
        <f t="shared" si="64"/>
        <v>2</v>
      </c>
      <c r="Q116" s="507">
        <f t="shared" si="65"/>
        <v>2.7500000000000004E-2</v>
      </c>
      <c r="R116" s="508">
        <f t="shared" si="80"/>
        <v>1.7634333333333332</v>
      </c>
      <c r="S116" s="509">
        <f t="shared" si="81"/>
        <v>7.3173333333333339</v>
      </c>
      <c r="T116" s="488"/>
    </row>
    <row r="117" spans="2:20">
      <c r="B117" s="506" t="s">
        <v>22938</v>
      </c>
      <c r="C117" s="507">
        <v>1</v>
      </c>
      <c r="D117" s="507">
        <v>0.8</v>
      </c>
      <c r="E117" s="507">
        <v>0.8</v>
      </c>
      <c r="F117" s="507">
        <v>0.35</v>
      </c>
      <c r="G117" s="507">
        <v>0.2</v>
      </c>
      <c r="H117" s="507">
        <f>J117-I117</f>
        <v>0.19999999999999998</v>
      </c>
      <c r="I117" s="507">
        <v>0.15</v>
      </c>
      <c r="J117" s="507">
        <v>0.35</v>
      </c>
      <c r="K117" s="507">
        <f>D117*E117</f>
        <v>0.64000000000000012</v>
      </c>
      <c r="L117" s="507">
        <f>I117*K117</f>
        <v>9.6000000000000016E-2</v>
      </c>
      <c r="M117" s="507">
        <f>H117/3*(D117+K117+((D117*K117)^1/2))</f>
        <v>0.11306666666666668</v>
      </c>
      <c r="N117" s="507">
        <f>L117+M117</f>
        <v>0.20906666666666668</v>
      </c>
      <c r="O117" s="507">
        <f>(2*D117+2*E117)*H117</f>
        <v>0.64</v>
      </c>
      <c r="P117" s="507">
        <f t="shared" si="64"/>
        <v>2</v>
      </c>
      <c r="Q117" s="507">
        <f t="shared" si="65"/>
        <v>2.7500000000000004E-2</v>
      </c>
      <c r="R117" s="508">
        <f>P117-Q117-N117</f>
        <v>1.7634333333333332</v>
      </c>
      <c r="S117" s="509">
        <f>N117*35</f>
        <v>7.3173333333333339</v>
      </c>
      <c r="T117" s="488"/>
    </row>
    <row r="118" spans="2:20">
      <c r="B118" s="506" t="s">
        <v>22939</v>
      </c>
      <c r="C118" s="507">
        <v>1</v>
      </c>
      <c r="D118" s="507">
        <v>0.8</v>
      </c>
      <c r="E118" s="507">
        <v>0.8</v>
      </c>
      <c r="F118" s="507">
        <v>0.35</v>
      </c>
      <c r="G118" s="507">
        <v>0.2</v>
      </c>
      <c r="H118" s="507">
        <f t="shared" ref="H118:H126" si="82">J118-I118</f>
        <v>0.19999999999999998</v>
      </c>
      <c r="I118" s="507">
        <v>0.15</v>
      </c>
      <c r="J118" s="507">
        <v>0.35</v>
      </c>
      <c r="K118" s="507">
        <f t="shared" ref="K118:K126" si="83">D118*E118</f>
        <v>0.64000000000000012</v>
      </c>
      <c r="L118" s="507">
        <f t="shared" ref="L118:L126" si="84">I118*K118</f>
        <v>9.6000000000000016E-2</v>
      </c>
      <c r="M118" s="507">
        <f t="shared" ref="M118:M126" si="85">H118/3*(D118+K118+((D118*K118)^1/2))</f>
        <v>0.11306666666666668</v>
      </c>
      <c r="N118" s="507">
        <f t="shared" ref="N118:N126" si="86">L118+M118</f>
        <v>0.20906666666666668</v>
      </c>
      <c r="O118" s="507">
        <f t="shared" ref="O118:O126" si="87">(2*D118+2*E118)*H118</f>
        <v>0.64</v>
      </c>
      <c r="P118" s="507">
        <f t="shared" si="64"/>
        <v>2</v>
      </c>
      <c r="Q118" s="507">
        <f t="shared" si="65"/>
        <v>2.7500000000000004E-2</v>
      </c>
      <c r="R118" s="508">
        <f t="shared" ref="R118:R126" si="88">P118-Q118-N118</f>
        <v>1.7634333333333332</v>
      </c>
      <c r="S118" s="509">
        <f t="shared" ref="S118:S126" si="89">N118*35</f>
        <v>7.3173333333333339</v>
      </c>
      <c r="T118" s="488"/>
    </row>
    <row r="119" spans="2:20">
      <c r="B119" s="506" t="s">
        <v>22940</v>
      </c>
      <c r="C119" s="507">
        <v>1</v>
      </c>
      <c r="D119" s="507">
        <v>0.8</v>
      </c>
      <c r="E119" s="507">
        <v>0.8</v>
      </c>
      <c r="F119" s="507">
        <v>0.35</v>
      </c>
      <c r="G119" s="507">
        <v>0.2</v>
      </c>
      <c r="H119" s="507">
        <f t="shared" si="82"/>
        <v>0.19999999999999998</v>
      </c>
      <c r="I119" s="507">
        <v>0.15</v>
      </c>
      <c r="J119" s="507">
        <v>0.35</v>
      </c>
      <c r="K119" s="507">
        <f t="shared" si="83"/>
        <v>0.64000000000000012</v>
      </c>
      <c r="L119" s="507">
        <f t="shared" si="84"/>
        <v>9.6000000000000016E-2</v>
      </c>
      <c r="M119" s="507">
        <f t="shared" si="85"/>
        <v>0.11306666666666668</v>
      </c>
      <c r="N119" s="507">
        <f t="shared" si="86"/>
        <v>0.20906666666666668</v>
      </c>
      <c r="O119" s="507">
        <f t="shared" si="87"/>
        <v>0.64</v>
      </c>
      <c r="P119" s="507">
        <f t="shared" si="64"/>
        <v>2</v>
      </c>
      <c r="Q119" s="507">
        <f t="shared" si="65"/>
        <v>2.7500000000000004E-2</v>
      </c>
      <c r="R119" s="508">
        <f t="shared" si="88"/>
        <v>1.7634333333333332</v>
      </c>
      <c r="S119" s="509">
        <f t="shared" si="89"/>
        <v>7.3173333333333339</v>
      </c>
      <c r="T119" s="488"/>
    </row>
    <row r="120" spans="2:20">
      <c r="B120" s="506" t="s">
        <v>22941</v>
      </c>
      <c r="C120" s="507">
        <v>1</v>
      </c>
      <c r="D120" s="507">
        <v>0.8</v>
      </c>
      <c r="E120" s="507">
        <v>0.8</v>
      </c>
      <c r="F120" s="507">
        <v>0.35</v>
      </c>
      <c r="G120" s="507">
        <v>0.2</v>
      </c>
      <c r="H120" s="507">
        <f t="shared" si="82"/>
        <v>0.19999999999999998</v>
      </c>
      <c r="I120" s="507">
        <v>0.15</v>
      </c>
      <c r="J120" s="507">
        <v>0.35</v>
      </c>
      <c r="K120" s="507">
        <f t="shared" si="83"/>
        <v>0.64000000000000012</v>
      </c>
      <c r="L120" s="507">
        <f t="shared" si="84"/>
        <v>9.6000000000000016E-2</v>
      </c>
      <c r="M120" s="507">
        <f t="shared" si="85"/>
        <v>0.11306666666666668</v>
      </c>
      <c r="N120" s="507">
        <f t="shared" si="86"/>
        <v>0.20906666666666668</v>
      </c>
      <c r="O120" s="507">
        <f t="shared" si="87"/>
        <v>0.64</v>
      </c>
      <c r="P120" s="507">
        <f t="shared" si="64"/>
        <v>2</v>
      </c>
      <c r="Q120" s="507">
        <f t="shared" si="65"/>
        <v>2.7500000000000004E-2</v>
      </c>
      <c r="R120" s="508">
        <f t="shared" si="88"/>
        <v>1.7634333333333332</v>
      </c>
      <c r="S120" s="509">
        <f t="shared" si="89"/>
        <v>7.3173333333333339</v>
      </c>
      <c r="T120" s="488"/>
    </row>
    <row r="121" spans="2:20">
      <c r="B121" s="506" t="s">
        <v>22942</v>
      </c>
      <c r="C121" s="507">
        <v>1</v>
      </c>
      <c r="D121" s="507">
        <v>0.8</v>
      </c>
      <c r="E121" s="507">
        <v>0.8</v>
      </c>
      <c r="F121" s="507">
        <v>0.35</v>
      </c>
      <c r="G121" s="507">
        <v>0.2</v>
      </c>
      <c r="H121" s="507">
        <f t="shared" si="82"/>
        <v>0.19999999999999998</v>
      </c>
      <c r="I121" s="507">
        <v>0.15</v>
      </c>
      <c r="J121" s="507">
        <v>0.35</v>
      </c>
      <c r="K121" s="507">
        <f t="shared" si="83"/>
        <v>0.64000000000000012</v>
      </c>
      <c r="L121" s="507">
        <f t="shared" si="84"/>
        <v>9.6000000000000016E-2</v>
      </c>
      <c r="M121" s="507">
        <f t="shared" si="85"/>
        <v>0.11306666666666668</v>
      </c>
      <c r="N121" s="507">
        <f t="shared" si="86"/>
        <v>0.20906666666666668</v>
      </c>
      <c r="O121" s="507">
        <f t="shared" si="87"/>
        <v>0.64</v>
      </c>
      <c r="P121" s="507">
        <f t="shared" si="64"/>
        <v>2</v>
      </c>
      <c r="Q121" s="507">
        <f t="shared" si="65"/>
        <v>2.7500000000000004E-2</v>
      </c>
      <c r="R121" s="508">
        <f t="shared" si="88"/>
        <v>1.7634333333333332</v>
      </c>
      <c r="S121" s="509">
        <f t="shared" si="89"/>
        <v>7.3173333333333339</v>
      </c>
      <c r="T121" s="488"/>
    </row>
    <row r="122" spans="2:20">
      <c r="B122" s="506" t="s">
        <v>22943</v>
      </c>
      <c r="C122" s="507">
        <v>1</v>
      </c>
      <c r="D122" s="507">
        <v>0.8</v>
      </c>
      <c r="E122" s="507">
        <v>0.8</v>
      </c>
      <c r="F122" s="507">
        <v>0.35</v>
      </c>
      <c r="G122" s="507">
        <v>0.2</v>
      </c>
      <c r="H122" s="507">
        <f t="shared" si="82"/>
        <v>0.19999999999999998</v>
      </c>
      <c r="I122" s="507">
        <v>0.15</v>
      </c>
      <c r="J122" s="507">
        <v>0.35</v>
      </c>
      <c r="K122" s="507">
        <f t="shared" si="83"/>
        <v>0.64000000000000012</v>
      </c>
      <c r="L122" s="507">
        <f t="shared" si="84"/>
        <v>9.6000000000000016E-2</v>
      </c>
      <c r="M122" s="507">
        <f t="shared" si="85"/>
        <v>0.11306666666666668</v>
      </c>
      <c r="N122" s="507">
        <f t="shared" si="86"/>
        <v>0.20906666666666668</v>
      </c>
      <c r="O122" s="507">
        <f t="shared" si="87"/>
        <v>0.64</v>
      </c>
      <c r="P122" s="507">
        <f t="shared" si="64"/>
        <v>2</v>
      </c>
      <c r="Q122" s="507">
        <f t="shared" si="65"/>
        <v>2.7500000000000004E-2</v>
      </c>
      <c r="R122" s="508">
        <f t="shared" si="88"/>
        <v>1.7634333333333332</v>
      </c>
      <c r="S122" s="509">
        <f t="shared" si="89"/>
        <v>7.3173333333333339</v>
      </c>
      <c r="T122" s="488"/>
    </row>
    <row r="123" spans="2:20">
      <c r="B123" s="506" t="s">
        <v>22944</v>
      </c>
      <c r="C123" s="507">
        <v>1</v>
      </c>
      <c r="D123" s="507">
        <v>0.8</v>
      </c>
      <c r="E123" s="507">
        <v>0.8</v>
      </c>
      <c r="F123" s="507">
        <v>0.35</v>
      </c>
      <c r="G123" s="507">
        <v>0.2</v>
      </c>
      <c r="H123" s="507">
        <f t="shared" si="82"/>
        <v>0.19999999999999998</v>
      </c>
      <c r="I123" s="507">
        <v>0.15</v>
      </c>
      <c r="J123" s="507">
        <v>0.35</v>
      </c>
      <c r="K123" s="507">
        <f t="shared" si="83"/>
        <v>0.64000000000000012</v>
      </c>
      <c r="L123" s="507">
        <f t="shared" si="84"/>
        <v>9.6000000000000016E-2</v>
      </c>
      <c r="M123" s="507">
        <f t="shared" si="85"/>
        <v>0.11306666666666668</v>
      </c>
      <c r="N123" s="507">
        <f t="shared" si="86"/>
        <v>0.20906666666666668</v>
      </c>
      <c r="O123" s="507">
        <f t="shared" si="87"/>
        <v>0.64</v>
      </c>
      <c r="P123" s="507">
        <f t="shared" si="64"/>
        <v>2</v>
      </c>
      <c r="Q123" s="507">
        <f t="shared" si="65"/>
        <v>2.7500000000000004E-2</v>
      </c>
      <c r="R123" s="508">
        <f t="shared" si="88"/>
        <v>1.7634333333333332</v>
      </c>
      <c r="S123" s="509">
        <f t="shared" si="89"/>
        <v>7.3173333333333339</v>
      </c>
      <c r="T123" s="488"/>
    </row>
    <row r="124" spans="2:20">
      <c r="B124" s="506" t="s">
        <v>22945</v>
      </c>
      <c r="C124" s="507">
        <v>1</v>
      </c>
      <c r="D124" s="507">
        <v>0.8</v>
      </c>
      <c r="E124" s="507">
        <v>0.8</v>
      </c>
      <c r="F124" s="507">
        <v>0.35</v>
      </c>
      <c r="G124" s="507">
        <v>0.2</v>
      </c>
      <c r="H124" s="507">
        <f t="shared" si="82"/>
        <v>0.19999999999999998</v>
      </c>
      <c r="I124" s="507">
        <v>0.15</v>
      </c>
      <c r="J124" s="507">
        <v>0.35</v>
      </c>
      <c r="K124" s="507">
        <f t="shared" si="83"/>
        <v>0.64000000000000012</v>
      </c>
      <c r="L124" s="507">
        <f t="shared" si="84"/>
        <v>9.6000000000000016E-2</v>
      </c>
      <c r="M124" s="507">
        <f t="shared" si="85"/>
        <v>0.11306666666666668</v>
      </c>
      <c r="N124" s="507">
        <f t="shared" si="86"/>
        <v>0.20906666666666668</v>
      </c>
      <c r="O124" s="507">
        <f t="shared" si="87"/>
        <v>0.64</v>
      </c>
      <c r="P124" s="507">
        <f t="shared" si="64"/>
        <v>2</v>
      </c>
      <c r="Q124" s="507">
        <f t="shared" si="65"/>
        <v>2.7500000000000004E-2</v>
      </c>
      <c r="R124" s="508">
        <f t="shared" si="88"/>
        <v>1.7634333333333332</v>
      </c>
      <c r="S124" s="509">
        <f t="shared" si="89"/>
        <v>7.3173333333333339</v>
      </c>
      <c r="T124" s="488"/>
    </row>
    <row r="125" spans="2:20">
      <c r="B125" s="506" t="s">
        <v>22946</v>
      </c>
      <c r="C125" s="507">
        <v>1</v>
      </c>
      <c r="D125" s="507">
        <v>0.8</v>
      </c>
      <c r="E125" s="507">
        <v>0.8</v>
      </c>
      <c r="F125" s="507">
        <v>0.35</v>
      </c>
      <c r="G125" s="507">
        <v>0.2</v>
      </c>
      <c r="H125" s="507">
        <f t="shared" si="82"/>
        <v>0.19999999999999998</v>
      </c>
      <c r="I125" s="507">
        <v>0.15</v>
      </c>
      <c r="J125" s="507">
        <v>0.35</v>
      </c>
      <c r="K125" s="507">
        <f t="shared" si="83"/>
        <v>0.64000000000000012</v>
      </c>
      <c r="L125" s="507">
        <f t="shared" si="84"/>
        <v>9.6000000000000016E-2</v>
      </c>
      <c r="M125" s="507">
        <f t="shared" si="85"/>
        <v>0.11306666666666668</v>
      </c>
      <c r="N125" s="507">
        <f t="shared" si="86"/>
        <v>0.20906666666666668</v>
      </c>
      <c r="O125" s="507">
        <f t="shared" si="87"/>
        <v>0.64</v>
      </c>
      <c r="P125" s="507">
        <f t="shared" si="64"/>
        <v>2</v>
      </c>
      <c r="Q125" s="507">
        <f t="shared" si="65"/>
        <v>2.7500000000000004E-2</v>
      </c>
      <c r="R125" s="508">
        <f t="shared" si="88"/>
        <v>1.7634333333333332</v>
      </c>
      <c r="S125" s="509">
        <f t="shared" si="89"/>
        <v>7.3173333333333339</v>
      </c>
      <c r="T125" s="488"/>
    </row>
    <row r="126" spans="2:20">
      <c r="B126" s="506" t="s">
        <v>22947</v>
      </c>
      <c r="C126" s="507">
        <v>1</v>
      </c>
      <c r="D126" s="507">
        <v>0.8</v>
      </c>
      <c r="E126" s="507">
        <v>0.8</v>
      </c>
      <c r="F126" s="507">
        <v>0.35</v>
      </c>
      <c r="G126" s="507">
        <v>0.2</v>
      </c>
      <c r="H126" s="507">
        <f t="shared" si="82"/>
        <v>0.19999999999999998</v>
      </c>
      <c r="I126" s="507">
        <v>0.15</v>
      </c>
      <c r="J126" s="507">
        <v>0.35</v>
      </c>
      <c r="K126" s="507">
        <f t="shared" si="83"/>
        <v>0.64000000000000012</v>
      </c>
      <c r="L126" s="507">
        <f t="shared" si="84"/>
        <v>9.6000000000000016E-2</v>
      </c>
      <c r="M126" s="507">
        <f t="shared" si="85"/>
        <v>0.11306666666666668</v>
      </c>
      <c r="N126" s="507">
        <f t="shared" si="86"/>
        <v>0.20906666666666668</v>
      </c>
      <c r="O126" s="507">
        <f t="shared" si="87"/>
        <v>0.64</v>
      </c>
      <c r="P126" s="507">
        <f t="shared" si="64"/>
        <v>2</v>
      </c>
      <c r="Q126" s="507">
        <f t="shared" si="65"/>
        <v>2.7500000000000004E-2</v>
      </c>
      <c r="R126" s="508">
        <f t="shared" si="88"/>
        <v>1.7634333333333332</v>
      </c>
      <c r="S126" s="509">
        <f t="shared" si="89"/>
        <v>7.3173333333333339</v>
      </c>
      <c r="T126" s="488"/>
    </row>
    <row r="127" spans="2:20">
      <c r="B127" s="506" t="s">
        <v>22948</v>
      </c>
      <c r="C127" s="507">
        <v>1</v>
      </c>
      <c r="D127" s="507">
        <v>0.8</v>
      </c>
      <c r="E127" s="507">
        <v>0.8</v>
      </c>
      <c r="F127" s="507">
        <v>0.35</v>
      </c>
      <c r="G127" s="507">
        <v>0.2</v>
      </c>
      <c r="H127" s="507">
        <f>J127-I127</f>
        <v>0.19999999999999998</v>
      </c>
      <c r="I127" s="507">
        <v>0.15</v>
      </c>
      <c r="J127" s="507">
        <v>0.35</v>
      </c>
      <c r="K127" s="507">
        <f>D127*E127</f>
        <v>0.64000000000000012</v>
      </c>
      <c r="L127" s="507">
        <f>I127*K127</f>
        <v>9.6000000000000016E-2</v>
      </c>
      <c r="M127" s="507">
        <f>H127/3*(D127+K127+((D127*K127)^1/2))</f>
        <v>0.11306666666666668</v>
      </c>
      <c r="N127" s="507">
        <f>L127+M127</f>
        <v>0.20906666666666668</v>
      </c>
      <c r="O127" s="507">
        <f>(2*D127+2*E127)*H127</f>
        <v>0.64</v>
      </c>
      <c r="P127" s="507">
        <f t="shared" si="64"/>
        <v>2</v>
      </c>
      <c r="Q127" s="507">
        <f t="shared" si="65"/>
        <v>2.7500000000000004E-2</v>
      </c>
      <c r="R127" s="508">
        <f>P127-Q127-N127</f>
        <v>1.7634333333333332</v>
      </c>
      <c r="S127" s="509">
        <f>N127*35</f>
        <v>7.3173333333333339</v>
      </c>
      <c r="T127" s="488"/>
    </row>
    <row r="128" spans="2:20">
      <c r="B128" s="506" t="s">
        <v>22949</v>
      </c>
      <c r="C128" s="507">
        <v>1</v>
      </c>
      <c r="D128" s="507">
        <v>0.8</v>
      </c>
      <c r="E128" s="507">
        <v>0.8</v>
      </c>
      <c r="F128" s="507">
        <v>0.35</v>
      </c>
      <c r="G128" s="507">
        <v>0.2</v>
      </c>
      <c r="H128" s="507">
        <f t="shared" ref="H128:H136" si="90">J128-I128</f>
        <v>0.19999999999999998</v>
      </c>
      <c r="I128" s="507">
        <v>0.15</v>
      </c>
      <c r="J128" s="507">
        <v>0.35</v>
      </c>
      <c r="K128" s="507">
        <f t="shared" ref="K128:K136" si="91">D128*E128</f>
        <v>0.64000000000000012</v>
      </c>
      <c r="L128" s="507">
        <f t="shared" ref="L128:L136" si="92">I128*K128</f>
        <v>9.6000000000000016E-2</v>
      </c>
      <c r="M128" s="507">
        <f t="shared" ref="M128:M136" si="93">H128/3*(D128+K128+((D128*K128)^1/2))</f>
        <v>0.11306666666666668</v>
      </c>
      <c r="N128" s="507">
        <f t="shared" ref="N128:N136" si="94">L128+M128</f>
        <v>0.20906666666666668</v>
      </c>
      <c r="O128" s="507">
        <f t="shared" ref="O128:O136" si="95">(2*D128+2*E128)*H128</f>
        <v>0.64</v>
      </c>
      <c r="P128" s="507">
        <f t="shared" si="64"/>
        <v>2</v>
      </c>
      <c r="Q128" s="507">
        <f t="shared" si="65"/>
        <v>2.7500000000000004E-2</v>
      </c>
      <c r="R128" s="508">
        <f t="shared" ref="R128:R136" si="96">P128-Q128-N128</f>
        <v>1.7634333333333332</v>
      </c>
      <c r="S128" s="509">
        <f t="shared" ref="S128:S136" si="97">N128*35</f>
        <v>7.3173333333333339</v>
      </c>
      <c r="T128" s="488"/>
    </row>
    <row r="129" spans="2:20">
      <c r="B129" s="506" t="s">
        <v>22950</v>
      </c>
      <c r="C129" s="507">
        <v>1</v>
      </c>
      <c r="D129" s="507">
        <v>0.8</v>
      </c>
      <c r="E129" s="507">
        <v>0.8</v>
      </c>
      <c r="F129" s="507">
        <v>0.35</v>
      </c>
      <c r="G129" s="507">
        <v>0.2</v>
      </c>
      <c r="H129" s="507">
        <f t="shared" si="90"/>
        <v>0.19999999999999998</v>
      </c>
      <c r="I129" s="507">
        <v>0.15</v>
      </c>
      <c r="J129" s="507">
        <v>0.35</v>
      </c>
      <c r="K129" s="507">
        <f t="shared" si="91"/>
        <v>0.64000000000000012</v>
      </c>
      <c r="L129" s="507">
        <f t="shared" si="92"/>
        <v>9.6000000000000016E-2</v>
      </c>
      <c r="M129" s="507">
        <f t="shared" si="93"/>
        <v>0.11306666666666668</v>
      </c>
      <c r="N129" s="507">
        <f t="shared" si="94"/>
        <v>0.20906666666666668</v>
      </c>
      <c r="O129" s="507">
        <f t="shared" si="95"/>
        <v>0.64</v>
      </c>
      <c r="P129" s="507">
        <f t="shared" si="64"/>
        <v>2</v>
      </c>
      <c r="Q129" s="507">
        <f t="shared" si="65"/>
        <v>2.7500000000000004E-2</v>
      </c>
      <c r="R129" s="508">
        <f t="shared" si="96"/>
        <v>1.7634333333333332</v>
      </c>
      <c r="S129" s="509">
        <f t="shared" si="97"/>
        <v>7.3173333333333339</v>
      </c>
      <c r="T129" s="488"/>
    </row>
    <row r="130" spans="2:20">
      <c r="B130" s="506" t="s">
        <v>22951</v>
      </c>
      <c r="C130" s="507">
        <v>1</v>
      </c>
      <c r="D130" s="507">
        <v>0.8</v>
      </c>
      <c r="E130" s="507">
        <v>0.8</v>
      </c>
      <c r="F130" s="507">
        <v>0.35</v>
      </c>
      <c r="G130" s="507">
        <v>0.2</v>
      </c>
      <c r="H130" s="507">
        <f t="shared" si="90"/>
        <v>0.19999999999999998</v>
      </c>
      <c r="I130" s="507">
        <v>0.15</v>
      </c>
      <c r="J130" s="507">
        <v>0.35</v>
      </c>
      <c r="K130" s="507">
        <f t="shared" si="91"/>
        <v>0.64000000000000012</v>
      </c>
      <c r="L130" s="507">
        <f t="shared" si="92"/>
        <v>9.6000000000000016E-2</v>
      </c>
      <c r="M130" s="507">
        <f t="shared" si="93"/>
        <v>0.11306666666666668</v>
      </c>
      <c r="N130" s="507">
        <f t="shared" si="94"/>
        <v>0.20906666666666668</v>
      </c>
      <c r="O130" s="507">
        <f t="shared" si="95"/>
        <v>0.64</v>
      </c>
      <c r="P130" s="507">
        <f t="shared" si="64"/>
        <v>2</v>
      </c>
      <c r="Q130" s="507">
        <f t="shared" si="65"/>
        <v>2.7500000000000004E-2</v>
      </c>
      <c r="R130" s="508">
        <f t="shared" si="96"/>
        <v>1.7634333333333332</v>
      </c>
      <c r="S130" s="509">
        <f t="shared" si="97"/>
        <v>7.3173333333333339</v>
      </c>
      <c r="T130" s="488"/>
    </row>
    <row r="131" spans="2:20">
      <c r="B131" s="506" t="s">
        <v>22952</v>
      </c>
      <c r="C131" s="507">
        <v>1</v>
      </c>
      <c r="D131" s="507">
        <v>0.8</v>
      </c>
      <c r="E131" s="507">
        <v>0.8</v>
      </c>
      <c r="F131" s="507">
        <v>0.35</v>
      </c>
      <c r="G131" s="507">
        <v>0.2</v>
      </c>
      <c r="H131" s="507">
        <f t="shared" si="90"/>
        <v>0.19999999999999998</v>
      </c>
      <c r="I131" s="507">
        <v>0.15</v>
      </c>
      <c r="J131" s="507">
        <v>0.35</v>
      </c>
      <c r="K131" s="507">
        <f t="shared" si="91"/>
        <v>0.64000000000000012</v>
      </c>
      <c r="L131" s="507">
        <f t="shared" si="92"/>
        <v>9.6000000000000016E-2</v>
      </c>
      <c r="M131" s="507">
        <f t="shared" si="93"/>
        <v>0.11306666666666668</v>
      </c>
      <c r="N131" s="507">
        <f t="shared" si="94"/>
        <v>0.20906666666666668</v>
      </c>
      <c r="O131" s="507">
        <f t="shared" si="95"/>
        <v>0.64</v>
      </c>
      <c r="P131" s="507">
        <f t="shared" si="64"/>
        <v>2</v>
      </c>
      <c r="Q131" s="507">
        <f t="shared" si="65"/>
        <v>2.7500000000000004E-2</v>
      </c>
      <c r="R131" s="508">
        <f t="shared" si="96"/>
        <v>1.7634333333333332</v>
      </c>
      <c r="S131" s="509">
        <f t="shared" si="97"/>
        <v>7.3173333333333339</v>
      </c>
      <c r="T131" s="488"/>
    </row>
    <row r="132" spans="2:20">
      <c r="B132" s="506" t="s">
        <v>22953</v>
      </c>
      <c r="C132" s="507">
        <v>1</v>
      </c>
      <c r="D132" s="507">
        <v>0.8</v>
      </c>
      <c r="E132" s="507">
        <v>0.8</v>
      </c>
      <c r="F132" s="507">
        <v>0.35</v>
      </c>
      <c r="G132" s="507">
        <v>0.2</v>
      </c>
      <c r="H132" s="507">
        <f t="shared" si="90"/>
        <v>0.19999999999999998</v>
      </c>
      <c r="I132" s="507">
        <v>0.15</v>
      </c>
      <c r="J132" s="507">
        <v>0.35</v>
      </c>
      <c r="K132" s="507">
        <f t="shared" si="91"/>
        <v>0.64000000000000012</v>
      </c>
      <c r="L132" s="507">
        <f t="shared" si="92"/>
        <v>9.6000000000000016E-2</v>
      </c>
      <c r="M132" s="507">
        <f t="shared" si="93"/>
        <v>0.11306666666666668</v>
      </c>
      <c r="N132" s="507">
        <f t="shared" si="94"/>
        <v>0.20906666666666668</v>
      </c>
      <c r="O132" s="507">
        <f t="shared" si="95"/>
        <v>0.64</v>
      </c>
      <c r="P132" s="507">
        <f t="shared" si="64"/>
        <v>2</v>
      </c>
      <c r="Q132" s="507">
        <f t="shared" si="65"/>
        <v>2.7500000000000004E-2</v>
      </c>
      <c r="R132" s="508">
        <f t="shared" si="96"/>
        <v>1.7634333333333332</v>
      </c>
      <c r="S132" s="509">
        <f t="shared" si="97"/>
        <v>7.3173333333333339</v>
      </c>
      <c r="T132" s="488"/>
    </row>
    <row r="133" spans="2:20">
      <c r="B133" s="506" t="s">
        <v>22954</v>
      </c>
      <c r="C133" s="507">
        <v>1</v>
      </c>
      <c r="D133" s="507">
        <v>0.8</v>
      </c>
      <c r="E133" s="507">
        <v>0.8</v>
      </c>
      <c r="F133" s="507">
        <v>0.35</v>
      </c>
      <c r="G133" s="507">
        <v>0.2</v>
      </c>
      <c r="H133" s="507">
        <f t="shared" si="90"/>
        <v>0.19999999999999998</v>
      </c>
      <c r="I133" s="507">
        <v>0.15</v>
      </c>
      <c r="J133" s="507">
        <v>0.35</v>
      </c>
      <c r="K133" s="507">
        <f t="shared" si="91"/>
        <v>0.64000000000000012</v>
      </c>
      <c r="L133" s="507">
        <f t="shared" si="92"/>
        <v>9.6000000000000016E-2</v>
      </c>
      <c r="M133" s="507">
        <f t="shared" si="93"/>
        <v>0.11306666666666668</v>
      </c>
      <c r="N133" s="507">
        <f t="shared" si="94"/>
        <v>0.20906666666666668</v>
      </c>
      <c r="O133" s="507">
        <f t="shared" si="95"/>
        <v>0.64</v>
      </c>
      <c r="P133" s="507">
        <f t="shared" si="64"/>
        <v>2</v>
      </c>
      <c r="Q133" s="507">
        <f t="shared" si="65"/>
        <v>2.7500000000000004E-2</v>
      </c>
      <c r="R133" s="508">
        <f t="shared" si="96"/>
        <v>1.7634333333333332</v>
      </c>
      <c r="S133" s="509">
        <f t="shared" si="97"/>
        <v>7.3173333333333339</v>
      </c>
      <c r="T133" s="488"/>
    </row>
    <row r="134" spans="2:20">
      <c r="B134" s="506" t="s">
        <v>22955</v>
      </c>
      <c r="C134" s="507">
        <v>1</v>
      </c>
      <c r="D134" s="507">
        <v>0.8</v>
      </c>
      <c r="E134" s="507">
        <v>0.8</v>
      </c>
      <c r="F134" s="507">
        <v>0.35</v>
      </c>
      <c r="G134" s="507">
        <v>0.2</v>
      </c>
      <c r="H134" s="507">
        <f t="shared" si="90"/>
        <v>0.19999999999999998</v>
      </c>
      <c r="I134" s="507">
        <v>0.15</v>
      </c>
      <c r="J134" s="507">
        <v>0.35</v>
      </c>
      <c r="K134" s="507">
        <f t="shared" si="91"/>
        <v>0.64000000000000012</v>
      </c>
      <c r="L134" s="507">
        <f t="shared" si="92"/>
        <v>9.6000000000000016E-2</v>
      </c>
      <c r="M134" s="507">
        <f t="shared" si="93"/>
        <v>0.11306666666666668</v>
      </c>
      <c r="N134" s="507">
        <f t="shared" si="94"/>
        <v>0.20906666666666668</v>
      </c>
      <c r="O134" s="507">
        <f t="shared" si="95"/>
        <v>0.64</v>
      </c>
      <c r="P134" s="507">
        <f t="shared" si="64"/>
        <v>2</v>
      </c>
      <c r="Q134" s="507">
        <f t="shared" si="65"/>
        <v>2.7500000000000004E-2</v>
      </c>
      <c r="R134" s="508">
        <f t="shared" si="96"/>
        <v>1.7634333333333332</v>
      </c>
      <c r="S134" s="509">
        <f t="shared" si="97"/>
        <v>7.3173333333333339</v>
      </c>
      <c r="T134" s="488"/>
    </row>
    <row r="135" spans="2:20">
      <c r="B135" s="506" t="s">
        <v>22956</v>
      </c>
      <c r="C135" s="507">
        <v>1</v>
      </c>
      <c r="D135" s="507">
        <v>0.8</v>
      </c>
      <c r="E135" s="507">
        <v>0.8</v>
      </c>
      <c r="F135" s="507">
        <v>0.35</v>
      </c>
      <c r="G135" s="507">
        <v>0.2</v>
      </c>
      <c r="H135" s="507">
        <f t="shared" si="90"/>
        <v>0.19999999999999998</v>
      </c>
      <c r="I135" s="507">
        <v>0.15</v>
      </c>
      <c r="J135" s="507">
        <v>0.35</v>
      </c>
      <c r="K135" s="507">
        <f t="shared" si="91"/>
        <v>0.64000000000000012</v>
      </c>
      <c r="L135" s="507">
        <f t="shared" si="92"/>
        <v>9.6000000000000016E-2</v>
      </c>
      <c r="M135" s="507">
        <f t="shared" si="93"/>
        <v>0.11306666666666668</v>
      </c>
      <c r="N135" s="507">
        <f t="shared" si="94"/>
        <v>0.20906666666666668</v>
      </c>
      <c r="O135" s="507">
        <f t="shared" si="95"/>
        <v>0.64</v>
      </c>
      <c r="P135" s="507">
        <f t="shared" si="64"/>
        <v>2</v>
      </c>
      <c r="Q135" s="507">
        <f t="shared" si="65"/>
        <v>2.7500000000000004E-2</v>
      </c>
      <c r="R135" s="508">
        <f t="shared" si="96"/>
        <v>1.7634333333333332</v>
      </c>
      <c r="S135" s="509">
        <f t="shared" si="97"/>
        <v>7.3173333333333339</v>
      </c>
      <c r="T135" s="488"/>
    </row>
    <row r="136" spans="2:20">
      <c r="B136" s="506" t="s">
        <v>22957</v>
      </c>
      <c r="C136" s="507">
        <v>1</v>
      </c>
      <c r="D136" s="507">
        <v>0.8</v>
      </c>
      <c r="E136" s="507">
        <v>0.8</v>
      </c>
      <c r="F136" s="507">
        <v>0.35</v>
      </c>
      <c r="G136" s="507">
        <v>0.2</v>
      </c>
      <c r="H136" s="507">
        <f t="shared" si="90"/>
        <v>0.19999999999999998</v>
      </c>
      <c r="I136" s="507">
        <v>0.15</v>
      </c>
      <c r="J136" s="507">
        <v>0.35</v>
      </c>
      <c r="K136" s="507">
        <f t="shared" si="91"/>
        <v>0.64000000000000012</v>
      </c>
      <c r="L136" s="507">
        <f t="shared" si="92"/>
        <v>9.6000000000000016E-2</v>
      </c>
      <c r="M136" s="507">
        <f t="shared" si="93"/>
        <v>0.11306666666666668</v>
      </c>
      <c r="N136" s="507">
        <f t="shared" si="94"/>
        <v>0.20906666666666668</v>
      </c>
      <c r="O136" s="507">
        <f t="shared" si="95"/>
        <v>0.64</v>
      </c>
      <c r="P136" s="507">
        <f t="shared" si="64"/>
        <v>2</v>
      </c>
      <c r="Q136" s="507">
        <f t="shared" si="65"/>
        <v>2.7500000000000004E-2</v>
      </c>
      <c r="R136" s="508">
        <f t="shared" si="96"/>
        <v>1.7634333333333332</v>
      </c>
      <c r="S136" s="509">
        <f t="shared" si="97"/>
        <v>7.3173333333333339</v>
      </c>
      <c r="T136" s="488"/>
    </row>
    <row r="137" spans="2:20">
      <c r="B137" s="506" t="s">
        <v>22958</v>
      </c>
      <c r="C137" s="507">
        <v>1</v>
      </c>
      <c r="D137" s="507">
        <v>0.8</v>
      </c>
      <c r="E137" s="507">
        <v>0.8</v>
      </c>
      <c r="F137" s="507">
        <v>0.35</v>
      </c>
      <c r="G137" s="507">
        <v>0.2</v>
      </c>
      <c r="H137" s="507">
        <f>J137-I137</f>
        <v>0.19999999999999998</v>
      </c>
      <c r="I137" s="507">
        <v>0.15</v>
      </c>
      <c r="J137" s="507">
        <v>0.35</v>
      </c>
      <c r="K137" s="507">
        <f>D137*E137</f>
        <v>0.64000000000000012</v>
      </c>
      <c r="L137" s="507">
        <f>I137*K137</f>
        <v>9.6000000000000016E-2</v>
      </c>
      <c r="M137" s="507">
        <f>H137/3*(D137+K137+((D137*K137)^1/2))</f>
        <v>0.11306666666666668</v>
      </c>
      <c r="N137" s="507">
        <f>L137+M137</f>
        <v>0.20906666666666668</v>
      </c>
      <c r="O137" s="507">
        <f>(2*D137+2*E137)*H137</f>
        <v>0.64</v>
      </c>
      <c r="P137" s="507">
        <f t="shared" si="64"/>
        <v>2</v>
      </c>
      <c r="Q137" s="507">
        <f t="shared" si="65"/>
        <v>2.7500000000000004E-2</v>
      </c>
      <c r="R137" s="508">
        <f>P137-Q137-N137</f>
        <v>1.7634333333333332</v>
      </c>
      <c r="S137" s="509">
        <f>N137*35</f>
        <v>7.3173333333333339</v>
      </c>
      <c r="T137" s="488"/>
    </row>
    <row r="138" spans="2:20">
      <c r="B138" s="506" t="s">
        <v>22959</v>
      </c>
      <c r="C138" s="507">
        <v>1</v>
      </c>
      <c r="D138" s="507">
        <v>0.8</v>
      </c>
      <c r="E138" s="507">
        <v>0.8</v>
      </c>
      <c r="F138" s="507">
        <v>0.35</v>
      </c>
      <c r="G138" s="507">
        <v>0.2</v>
      </c>
      <c r="H138" s="507">
        <f t="shared" ref="H138:H140" si="98">J138-I138</f>
        <v>0.19999999999999998</v>
      </c>
      <c r="I138" s="507">
        <v>0.15</v>
      </c>
      <c r="J138" s="507">
        <v>0.35</v>
      </c>
      <c r="K138" s="507">
        <f t="shared" ref="K138:K140" si="99">D138*E138</f>
        <v>0.64000000000000012</v>
      </c>
      <c r="L138" s="507">
        <f t="shared" ref="L138:L140" si="100">I138*K138</f>
        <v>9.6000000000000016E-2</v>
      </c>
      <c r="M138" s="507">
        <f t="shared" ref="M138:M140" si="101">H138/3*(D138+K138+((D138*K138)^1/2))</f>
        <v>0.11306666666666668</v>
      </c>
      <c r="N138" s="507">
        <f t="shared" ref="N138:N140" si="102">L138+M138</f>
        <v>0.20906666666666668</v>
      </c>
      <c r="O138" s="507">
        <f t="shared" ref="O138:O140" si="103">(2*D138+2*E138)*H138</f>
        <v>0.64</v>
      </c>
      <c r="P138" s="507">
        <f t="shared" si="64"/>
        <v>2</v>
      </c>
      <c r="Q138" s="507">
        <f t="shared" si="65"/>
        <v>2.7500000000000004E-2</v>
      </c>
      <c r="R138" s="508">
        <f t="shared" ref="R138:R140" si="104">P138-Q138-N138</f>
        <v>1.7634333333333332</v>
      </c>
      <c r="S138" s="509">
        <f t="shared" ref="S138:S140" si="105">N138*35</f>
        <v>7.3173333333333339</v>
      </c>
      <c r="T138" s="488"/>
    </row>
    <row r="139" spans="2:20">
      <c r="B139" s="506" t="s">
        <v>22960</v>
      </c>
      <c r="C139" s="507">
        <v>1</v>
      </c>
      <c r="D139" s="507">
        <v>0.8</v>
      </c>
      <c r="E139" s="507">
        <v>0.8</v>
      </c>
      <c r="F139" s="507">
        <v>0.35</v>
      </c>
      <c r="G139" s="507">
        <v>0.2</v>
      </c>
      <c r="H139" s="507">
        <f t="shared" si="98"/>
        <v>0.19999999999999998</v>
      </c>
      <c r="I139" s="507">
        <v>0.15</v>
      </c>
      <c r="J139" s="507">
        <v>0.35</v>
      </c>
      <c r="K139" s="507">
        <f t="shared" si="99"/>
        <v>0.64000000000000012</v>
      </c>
      <c r="L139" s="507">
        <f t="shared" si="100"/>
        <v>9.6000000000000016E-2</v>
      </c>
      <c r="M139" s="507">
        <f t="shared" si="101"/>
        <v>0.11306666666666668</v>
      </c>
      <c r="N139" s="507">
        <f t="shared" si="102"/>
        <v>0.20906666666666668</v>
      </c>
      <c r="O139" s="507">
        <f t="shared" si="103"/>
        <v>0.64</v>
      </c>
      <c r="P139" s="507">
        <f t="shared" si="64"/>
        <v>2</v>
      </c>
      <c r="Q139" s="507">
        <f t="shared" si="65"/>
        <v>2.7500000000000004E-2</v>
      </c>
      <c r="R139" s="508">
        <f t="shared" si="104"/>
        <v>1.7634333333333332</v>
      </c>
      <c r="S139" s="509">
        <f t="shared" si="105"/>
        <v>7.3173333333333339</v>
      </c>
      <c r="T139" s="488"/>
    </row>
    <row r="140" spans="2:20" ht="13.5" thickBot="1">
      <c r="B140" s="506" t="s">
        <v>22961</v>
      </c>
      <c r="C140" s="507">
        <v>1</v>
      </c>
      <c r="D140" s="507">
        <v>0.8</v>
      </c>
      <c r="E140" s="507">
        <v>0.8</v>
      </c>
      <c r="F140" s="507">
        <v>0.35</v>
      </c>
      <c r="G140" s="507">
        <v>0.2</v>
      </c>
      <c r="H140" s="507">
        <f t="shared" si="98"/>
        <v>0.19999999999999998</v>
      </c>
      <c r="I140" s="507">
        <v>0.15</v>
      </c>
      <c r="J140" s="507">
        <v>0.35</v>
      </c>
      <c r="K140" s="507">
        <f t="shared" si="99"/>
        <v>0.64000000000000012</v>
      </c>
      <c r="L140" s="507">
        <f t="shared" si="100"/>
        <v>9.6000000000000016E-2</v>
      </c>
      <c r="M140" s="507">
        <f t="shared" si="101"/>
        <v>0.11306666666666668</v>
      </c>
      <c r="N140" s="507">
        <f t="shared" si="102"/>
        <v>0.20906666666666668</v>
      </c>
      <c r="O140" s="507">
        <f t="shared" si="103"/>
        <v>0.64</v>
      </c>
      <c r="P140" s="507">
        <f t="shared" si="64"/>
        <v>2</v>
      </c>
      <c r="Q140" s="507">
        <f t="shared" si="65"/>
        <v>2.7500000000000004E-2</v>
      </c>
      <c r="R140" s="508">
        <f t="shared" si="104"/>
        <v>1.7634333333333332</v>
      </c>
      <c r="S140" s="509">
        <f t="shared" si="105"/>
        <v>7.3173333333333339</v>
      </c>
      <c r="T140" s="488"/>
    </row>
    <row r="141" spans="2:20" ht="13.5" thickBot="1">
      <c r="B141" s="1004" t="s">
        <v>22898</v>
      </c>
      <c r="C141" s="1004" t="s">
        <v>22899</v>
      </c>
      <c r="D141" s="493" t="s">
        <v>22900</v>
      </c>
      <c r="E141" s="493" t="s">
        <v>22901</v>
      </c>
      <c r="F141" s="493" t="s">
        <v>22902</v>
      </c>
      <c r="G141" s="493" t="s">
        <v>22903</v>
      </c>
      <c r="H141" s="494" t="s">
        <v>22904</v>
      </c>
      <c r="I141" s="493" t="s">
        <v>22905</v>
      </c>
      <c r="J141" s="493" t="s">
        <v>108</v>
      </c>
      <c r="K141" s="494" t="s">
        <v>22906</v>
      </c>
      <c r="L141" s="494" t="s">
        <v>22907</v>
      </c>
      <c r="M141" s="494" t="s">
        <v>22908</v>
      </c>
      <c r="N141" s="494" t="s">
        <v>22909</v>
      </c>
      <c r="O141" s="494" t="s">
        <v>22910</v>
      </c>
      <c r="P141" s="495" t="s">
        <v>22911</v>
      </c>
      <c r="Q141" s="495" t="s">
        <v>22912</v>
      </c>
      <c r="R141" s="495" t="s">
        <v>22913</v>
      </c>
      <c r="S141" s="494" t="s">
        <v>22914</v>
      </c>
      <c r="T141" s="488"/>
    </row>
    <row r="142" spans="2:20" ht="13.5" thickBot="1">
      <c r="B142" s="1005"/>
      <c r="C142" s="1005"/>
      <c r="D142" s="496" t="s">
        <v>22915</v>
      </c>
      <c r="E142" s="496" t="s">
        <v>22915</v>
      </c>
      <c r="F142" s="496" t="s">
        <v>22915</v>
      </c>
      <c r="G142" s="496" t="s">
        <v>22915</v>
      </c>
      <c r="H142" s="497" t="s">
        <v>22915</v>
      </c>
      <c r="I142" s="496" t="s">
        <v>22915</v>
      </c>
      <c r="J142" s="496" t="s">
        <v>22915</v>
      </c>
      <c r="K142" s="497" t="s">
        <v>22916</v>
      </c>
      <c r="L142" s="497" t="s">
        <v>22917</v>
      </c>
      <c r="M142" s="497" t="s">
        <v>22917</v>
      </c>
      <c r="N142" s="497" t="s">
        <v>22917</v>
      </c>
      <c r="O142" s="497" t="s">
        <v>22916</v>
      </c>
      <c r="P142" s="498">
        <v>1.5</v>
      </c>
      <c r="Q142" s="498">
        <v>0.05</v>
      </c>
      <c r="R142" s="497" t="s">
        <v>22917</v>
      </c>
      <c r="S142" s="497" t="s">
        <v>22918</v>
      </c>
      <c r="T142" s="488"/>
    </row>
    <row r="143" spans="2:20" ht="13.5" thickBot="1">
      <c r="B143" s="1027" t="s">
        <v>18</v>
      </c>
      <c r="C143" s="1028"/>
      <c r="D143" s="499"/>
      <c r="E143" s="500"/>
      <c r="F143" s="500"/>
      <c r="G143" s="500"/>
      <c r="H143" s="500"/>
      <c r="I143" s="500"/>
      <c r="J143" s="500"/>
      <c r="K143" s="500"/>
      <c r="L143" s="500"/>
      <c r="M143" s="501"/>
      <c r="N143" s="502">
        <f>SUM(N145:N154)</f>
        <v>2.0906666666666669</v>
      </c>
      <c r="O143" s="502">
        <f>SUM(O145:O154)</f>
        <v>6.3999999999999995</v>
      </c>
      <c r="P143" s="502">
        <f t="shared" ref="P143:S143" si="106">SUM(P145:P154)</f>
        <v>20</v>
      </c>
      <c r="Q143" s="502">
        <f t="shared" si="106"/>
        <v>0.27500000000000002</v>
      </c>
      <c r="R143" s="502">
        <f t="shared" si="106"/>
        <v>17.634333333333331</v>
      </c>
      <c r="S143" s="502">
        <f t="shared" si="106"/>
        <v>73.17333333333336</v>
      </c>
      <c r="T143" s="488"/>
    </row>
    <row r="144" spans="2:20" ht="13.5" thickBot="1">
      <c r="B144" s="1027" t="s">
        <v>22886</v>
      </c>
      <c r="C144" s="1029"/>
      <c r="D144" s="1029"/>
      <c r="E144" s="1029"/>
      <c r="F144" s="1029"/>
      <c r="G144" s="1029"/>
      <c r="H144" s="500"/>
      <c r="I144" s="500"/>
      <c r="J144" s="500"/>
      <c r="K144" s="500"/>
      <c r="L144" s="500"/>
      <c r="M144" s="500"/>
      <c r="N144" s="504"/>
      <c r="O144" s="504"/>
      <c r="P144" s="504"/>
      <c r="Q144" s="504"/>
      <c r="R144" s="504"/>
      <c r="S144" s="505"/>
      <c r="T144" s="488"/>
    </row>
    <row r="145" spans="2:20">
      <c r="B145" s="506" t="s">
        <v>22920</v>
      </c>
      <c r="C145" s="507">
        <v>1</v>
      </c>
      <c r="D145" s="507">
        <v>0.8</v>
      </c>
      <c r="E145" s="507">
        <v>0.8</v>
      </c>
      <c r="F145" s="507">
        <v>0.35</v>
      </c>
      <c r="G145" s="507">
        <v>0.2</v>
      </c>
      <c r="H145" s="507">
        <f>J145-I145</f>
        <v>0.19999999999999998</v>
      </c>
      <c r="I145" s="507">
        <v>0.15</v>
      </c>
      <c r="J145" s="507">
        <v>0.35</v>
      </c>
      <c r="K145" s="507">
        <f>D145*E145</f>
        <v>0.64000000000000012</v>
      </c>
      <c r="L145" s="507">
        <f>I145*K145</f>
        <v>9.6000000000000016E-2</v>
      </c>
      <c r="M145" s="507">
        <f>H145/3*(D145+K145+((D145*K145)^1/2))</f>
        <v>0.11306666666666668</v>
      </c>
      <c r="N145" s="507">
        <f>L145+M145</f>
        <v>0.20906666666666668</v>
      </c>
      <c r="O145" s="507">
        <f>(2*D145+2*E145)*H145</f>
        <v>0.64</v>
      </c>
      <c r="P145" s="507">
        <f>(D145+0.2)*(E145+0.2)*$P$21</f>
        <v>2</v>
      </c>
      <c r="Q145" s="507">
        <f>(E145+0.2)*(F145+0.2)*$Q$21</f>
        <v>2.7500000000000004E-2</v>
      </c>
      <c r="R145" s="508">
        <f>P145-Q145-N145</f>
        <v>1.7634333333333332</v>
      </c>
      <c r="S145" s="509">
        <f>N145*35</f>
        <v>7.3173333333333339</v>
      </c>
      <c r="T145" s="488"/>
    </row>
    <row r="146" spans="2:20">
      <c r="B146" s="506" t="s">
        <v>22921</v>
      </c>
      <c r="C146" s="507">
        <v>1</v>
      </c>
      <c r="D146" s="507">
        <v>0.8</v>
      </c>
      <c r="E146" s="507">
        <v>0.8</v>
      </c>
      <c r="F146" s="507">
        <v>0.35</v>
      </c>
      <c r="G146" s="507">
        <v>0.2</v>
      </c>
      <c r="H146" s="507">
        <f t="shared" ref="H146:H148" si="107">J146-I146</f>
        <v>0.19999999999999998</v>
      </c>
      <c r="I146" s="507">
        <v>0.15</v>
      </c>
      <c r="J146" s="507">
        <v>0.35</v>
      </c>
      <c r="K146" s="507">
        <f t="shared" ref="K146:K148" si="108">D146*E146</f>
        <v>0.64000000000000012</v>
      </c>
      <c r="L146" s="507">
        <f t="shared" ref="L146:L148" si="109">I146*K146</f>
        <v>9.6000000000000016E-2</v>
      </c>
      <c r="M146" s="507">
        <f t="shared" ref="M146:M148" si="110">H146/3*(D146+K146+((D146*K146)^1/2))</f>
        <v>0.11306666666666668</v>
      </c>
      <c r="N146" s="507">
        <f t="shared" ref="N146:N148" si="111">L146+M146</f>
        <v>0.20906666666666668</v>
      </c>
      <c r="O146" s="507">
        <f t="shared" ref="O146:O148" si="112">(2*D146+2*E146)*H146</f>
        <v>0.64</v>
      </c>
      <c r="P146" s="507">
        <f t="shared" ref="P146:P148" si="113">(D146+0.2)*(E146+0.2)*$P$21</f>
        <v>2</v>
      </c>
      <c r="Q146" s="507">
        <f t="shared" ref="Q146:Q148" si="114">(E146+0.2)*(F146+0.2)*$Q$21</f>
        <v>2.7500000000000004E-2</v>
      </c>
      <c r="R146" s="508">
        <f t="shared" ref="R146:R148" si="115">P146-Q146-N146</f>
        <v>1.7634333333333332</v>
      </c>
      <c r="S146" s="509">
        <f t="shared" ref="S146:S148" si="116">N146*35</f>
        <v>7.3173333333333339</v>
      </c>
      <c r="T146" s="488"/>
    </row>
    <row r="147" spans="2:20">
      <c r="B147" s="506" t="s">
        <v>22922</v>
      </c>
      <c r="C147" s="507">
        <v>1</v>
      </c>
      <c r="D147" s="507">
        <v>0.8</v>
      </c>
      <c r="E147" s="507">
        <v>0.8</v>
      </c>
      <c r="F147" s="507">
        <v>0.35</v>
      </c>
      <c r="G147" s="507">
        <v>0.2</v>
      </c>
      <c r="H147" s="507">
        <f t="shared" si="107"/>
        <v>0.19999999999999998</v>
      </c>
      <c r="I147" s="507">
        <v>0.15</v>
      </c>
      <c r="J147" s="507">
        <v>0.35</v>
      </c>
      <c r="K147" s="507">
        <f t="shared" si="108"/>
        <v>0.64000000000000012</v>
      </c>
      <c r="L147" s="507">
        <f t="shared" si="109"/>
        <v>9.6000000000000016E-2</v>
      </c>
      <c r="M147" s="507">
        <f t="shared" si="110"/>
        <v>0.11306666666666668</v>
      </c>
      <c r="N147" s="507">
        <f t="shared" si="111"/>
        <v>0.20906666666666668</v>
      </c>
      <c r="O147" s="507">
        <f t="shared" si="112"/>
        <v>0.64</v>
      </c>
      <c r="P147" s="507">
        <f t="shared" si="113"/>
        <v>2</v>
      </c>
      <c r="Q147" s="507">
        <f t="shared" si="114"/>
        <v>2.7500000000000004E-2</v>
      </c>
      <c r="R147" s="508">
        <f t="shared" si="115"/>
        <v>1.7634333333333332</v>
      </c>
      <c r="S147" s="509">
        <f t="shared" si="116"/>
        <v>7.3173333333333339</v>
      </c>
      <c r="T147" s="488"/>
    </row>
    <row r="148" spans="2:20">
      <c r="B148" s="506" t="s">
        <v>22923</v>
      </c>
      <c r="C148" s="507">
        <v>1</v>
      </c>
      <c r="D148" s="507">
        <v>0.8</v>
      </c>
      <c r="E148" s="507">
        <v>0.8</v>
      </c>
      <c r="F148" s="507">
        <v>0.35</v>
      </c>
      <c r="G148" s="507">
        <v>0.2</v>
      </c>
      <c r="H148" s="507">
        <f t="shared" si="107"/>
        <v>0.19999999999999998</v>
      </c>
      <c r="I148" s="507">
        <v>0.15</v>
      </c>
      <c r="J148" s="507">
        <v>0.35</v>
      </c>
      <c r="K148" s="507">
        <f t="shared" si="108"/>
        <v>0.64000000000000012</v>
      </c>
      <c r="L148" s="507">
        <f t="shared" si="109"/>
        <v>9.6000000000000016E-2</v>
      </c>
      <c r="M148" s="507">
        <f t="shared" si="110"/>
        <v>0.11306666666666668</v>
      </c>
      <c r="N148" s="507">
        <f t="shared" si="111"/>
        <v>0.20906666666666668</v>
      </c>
      <c r="O148" s="507">
        <f t="shared" si="112"/>
        <v>0.64</v>
      </c>
      <c r="P148" s="507">
        <f t="shared" si="113"/>
        <v>2</v>
      </c>
      <c r="Q148" s="507">
        <f t="shared" si="114"/>
        <v>2.7500000000000004E-2</v>
      </c>
      <c r="R148" s="508">
        <f t="shared" si="115"/>
        <v>1.7634333333333332</v>
      </c>
      <c r="S148" s="509">
        <f t="shared" si="116"/>
        <v>7.3173333333333339</v>
      </c>
      <c r="T148" s="488"/>
    </row>
    <row r="149" spans="2:20">
      <c r="B149" s="506" t="s">
        <v>22924</v>
      </c>
      <c r="C149" s="507">
        <v>1</v>
      </c>
      <c r="D149" s="507">
        <v>0.8</v>
      </c>
      <c r="E149" s="507">
        <v>0.8</v>
      </c>
      <c r="F149" s="507">
        <v>0.35</v>
      </c>
      <c r="G149" s="507">
        <v>0.2</v>
      </c>
      <c r="H149" s="507">
        <f>J149-I149</f>
        <v>0.19999999999999998</v>
      </c>
      <c r="I149" s="507">
        <v>0.15</v>
      </c>
      <c r="J149" s="507">
        <v>0.35</v>
      </c>
      <c r="K149" s="507">
        <f>D149*E149</f>
        <v>0.64000000000000012</v>
      </c>
      <c r="L149" s="507">
        <f>I149*K149</f>
        <v>9.6000000000000016E-2</v>
      </c>
      <c r="M149" s="507">
        <f>H149/3*(D149+K149+((D149*K149)^1/2))</f>
        <v>0.11306666666666668</v>
      </c>
      <c r="N149" s="507">
        <f>L149+M149</f>
        <v>0.20906666666666668</v>
      </c>
      <c r="O149" s="507">
        <f>(2*D149+2*E149)*H149</f>
        <v>0.64</v>
      </c>
      <c r="P149" s="507">
        <f>(D149+0.2)*(E149+0.2)*$P$21</f>
        <v>2</v>
      </c>
      <c r="Q149" s="507">
        <f>(E149+0.2)*(F149+0.2)*$Q$21</f>
        <v>2.7500000000000004E-2</v>
      </c>
      <c r="R149" s="508">
        <f>P149-Q149-N149</f>
        <v>1.7634333333333332</v>
      </c>
      <c r="S149" s="509">
        <f>N149*35</f>
        <v>7.3173333333333339</v>
      </c>
      <c r="T149" s="488"/>
    </row>
    <row r="150" spans="2:20">
      <c r="B150" s="506" t="s">
        <v>22925</v>
      </c>
      <c r="C150" s="507">
        <v>1</v>
      </c>
      <c r="D150" s="507">
        <v>0.8</v>
      </c>
      <c r="E150" s="507">
        <v>0.8</v>
      </c>
      <c r="F150" s="507">
        <v>0.35</v>
      </c>
      <c r="G150" s="507">
        <v>0.2</v>
      </c>
      <c r="H150" s="507">
        <f t="shared" ref="H150:H152" si="117">J150-I150</f>
        <v>0.19999999999999998</v>
      </c>
      <c r="I150" s="507">
        <v>0.15</v>
      </c>
      <c r="J150" s="507">
        <v>0.35</v>
      </c>
      <c r="K150" s="507">
        <f t="shared" ref="K150:K152" si="118">D150*E150</f>
        <v>0.64000000000000012</v>
      </c>
      <c r="L150" s="507">
        <f t="shared" ref="L150:L152" si="119">I150*K150</f>
        <v>9.6000000000000016E-2</v>
      </c>
      <c r="M150" s="507">
        <f t="shared" ref="M150:M152" si="120">H150/3*(D150+K150+((D150*K150)^1/2))</f>
        <v>0.11306666666666668</v>
      </c>
      <c r="N150" s="507">
        <f t="shared" ref="N150:N152" si="121">L150+M150</f>
        <v>0.20906666666666668</v>
      </c>
      <c r="O150" s="507">
        <f t="shared" ref="O150:O152" si="122">(2*D150+2*E150)*H150</f>
        <v>0.64</v>
      </c>
      <c r="P150" s="507">
        <f t="shared" ref="P150:P152" si="123">(D150+0.2)*(E150+0.2)*$P$21</f>
        <v>2</v>
      </c>
      <c r="Q150" s="507">
        <f t="shared" ref="Q150:Q152" si="124">(E150+0.2)*(F150+0.2)*$Q$21</f>
        <v>2.7500000000000004E-2</v>
      </c>
      <c r="R150" s="508">
        <f t="shared" ref="R150:R152" si="125">P150-Q150-N150</f>
        <v>1.7634333333333332</v>
      </c>
      <c r="S150" s="509">
        <f t="shared" ref="S150:S152" si="126">N150*35</f>
        <v>7.3173333333333339</v>
      </c>
      <c r="T150" s="488"/>
    </row>
    <row r="151" spans="2:20">
      <c r="B151" s="506" t="s">
        <v>22926</v>
      </c>
      <c r="C151" s="507">
        <v>1</v>
      </c>
      <c r="D151" s="507">
        <v>0.8</v>
      </c>
      <c r="E151" s="507">
        <v>0.8</v>
      </c>
      <c r="F151" s="507">
        <v>0.35</v>
      </c>
      <c r="G151" s="507">
        <v>0.2</v>
      </c>
      <c r="H151" s="507">
        <f t="shared" si="117"/>
        <v>0.19999999999999998</v>
      </c>
      <c r="I151" s="507">
        <v>0.15</v>
      </c>
      <c r="J151" s="507">
        <v>0.35</v>
      </c>
      <c r="K151" s="507">
        <f t="shared" si="118"/>
        <v>0.64000000000000012</v>
      </c>
      <c r="L151" s="507">
        <f t="shared" si="119"/>
        <v>9.6000000000000016E-2</v>
      </c>
      <c r="M151" s="507">
        <f t="shared" si="120"/>
        <v>0.11306666666666668</v>
      </c>
      <c r="N151" s="507">
        <f t="shared" si="121"/>
        <v>0.20906666666666668</v>
      </c>
      <c r="O151" s="507">
        <f t="shared" si="122"/>
        <v>0.64</v>
      </c>
      <c r="P151" s="507">
        <f t="shared" si="123"/>
        <v>2</v>
      </c>
      <c r="Q151" s="507">
        <f t="shared" si="124"/>
        <v>2.7500000000000004E-2</v>
      </c>
      <c r="R151" s="508">
        <f t="shared" si="125"/>
        <v>1.7634333333333332</v>
      </c>
      <c r="S151" s="509">
        <f t="shared" si="126"/>
        <v>7.3173333333333339</v>
      </c>
      <c r="T151" s="488"/>
    </row>
    <row r="152" spans="2:20">
      <c r="B152" s="506" t="s">
        <v>22927</v>
      </c>
      <c r="C152" s="507">
        <v>1</v>
      </c>
      <c r="D152" s="507">
        <v>0.8</v>
      </c>
      <c r="E152" s="507">
        <v>0.8</v>
      </c>
      <c r="F152" s="507">
        <v>0.35</v>
      </c>
      <c r="G152" s="507">
        <v>0.2</v>
      </c>
      <c r="H152" s="507">
        <f t="shared" si="117"/>
        <v>0.19999999999999998</v>
      </c>
      <c r="I152" s="507">
        <v>0.15</v>
      </c>
      <c r="J152" s="507">
        <v>0.35</v>
      </c>
      <c r="K152" s="507">
        <f t="shared" si="118"/>
        <v>0.64000000000000012</v>
      </c>
      <c r="L152" s="507">
        <f t="shared" si="119"/>
        <v>9.6000000000000016E-2</v>
      </c>
      <c r="M152" s="507">
        <f t="shared" si="120"/>
        <v>0.11306666666666668</v>
      </c>
      <c r="N152" s="507">
        <f t="shared" si="121"/>
        <v>0.20906666666666668</v>
      </c>
      <c r="O152" s="507">
        <f t="shared" si="122"/>
        <v>0.64</v>
      </c>
      <c r="P152" s="507">
        <f t="shared" si="123"/>
        <v>2</v>
      </c>
      <c r="Q152" s="507">
        <f t="shared" si="124"/>
        <v>2.7500000000000004E-2</v>
      </c>
      <c r="R152" s="508">
        <f t="shared" si="125"/>
        <v>1.7634333333333332</v>
      </c>
      <c r="S152" s="509">
        <f t="shared" si="126"/>
        <v>7.3173333333333339</v>
      </c>
      <c r="T152" s="488"/>
    </row>
    <row r="153" spans="2:20">
      <c r="B153" s="506" t="s">
        <v>22928</v>
      </c>
      <c r="C153" s="507">
        <v>1</v>
      </c>
      <c r="D153" s="507">
        <v>0.8</v>
      </c>
      <c r="E153" s="507">
        <v>0.8</v>
      </c>
      <c r="F153" s="507">
        <v>0.35</v>
      </c>
      <c r="G153" s="507">
        <v>0.2</v>
      </c>
      <c r="H153" s="507">
        <f t="shared" ref="H153:H154" si="127">J153-I153</f>
        <v>0.19999999999999998</v>
      </c>
      <c r="I153" s="507">
        <v>0.15</v>
      </c>
      <c r="J153" s="507">
        <v>0.35</v>
      </c>
      <c r="K153" s="507">
        <f t="shared" ref="K153:K154" si="128">D153*E153</f>
        <v>0.64000000000000012</v>
      </c>
      <c r="L153" s="507">
        <f t="shared" ref="L153:L154" si="129">I153*K153</f>
        <v>9.6000000000000016E-2</v>
      </c>
      <c r="M153" s="507">
        <f t="shared" ref="M153:M154" si="130">H153/3*(D153+K153+((D153*K153)^1/2))</f>
        <v>0.11306666666666668</v>
      </c>
      <c r="N153" s="507">
        <f t="shared" ref="N153:N154" si="131">L153+M153</f>
        <v>0.20906666666666668</v>
      </c>
      <c r="O153" s="507">
        <f t="shared" ref="O153:O154" si="132">(2*D153+2*E153)*H153</f>
        <v>0.64</v>
      </c>
      <c r="P153" s="507">
        <f t="shared" ref="P153:P154" si="133">(D153+0.2)*(E153+0.2)*$P$21</f>
        <v>2</v>
      </c>
      <c r="Q153" s="507">
        <f t="shared" ref="Q153:Q154" si="134">(E153+0.2)*(F153+0.2)*$Q$21</f>
        <v>2.7500000000000004E-2</v>
      </c>
      <c r="R153" s="508">
        <f t="shared" ref="R153:R154" si="135">P153-Q153-N153</f>
        <v>1.7634333333333332</v>
      </c>
      <c r="S153" s="509">
        <f t="shared" ref="S153:S154" si="136">N153*35</f>
        <v>7.3173333333333339</v>
      </c>
      <c r="T153" s="488"/>
    </row>
    <row r="154" spans="2:20">
      <c r="B154" s="506" t="s">
        <v>22929</v>
      </c>
      <c r="C154" s="507">
        <v>1</v>
      </c>
      <c r="D154" s="507">
        <v>0.8</v>
      </c>
      <c r="E154" s="507">
        <v>0.8</v>
      </c>
      <c r="F154" s="507">
        <v>0.35</v>
      </c>
      <c r="G154" s="507">
        <v>0.2</v>
      </c>
      <c r="H154" s="507">
        <f t="shared" si="127"/>
        <v>0.19999999999999998</v>
      </c>
      <c r="I154" s="507">
        <v>0.15</v>
      </c>
      <c r="J154" s="507">
        <v>0.35</v>
      </c>
      <c r="K154" s="507">
        <f t="shared" si="128"/>
        <v>0.64000000000000012</v>
      </c>
      <c r="L154" s="507">
        <f t="shared" si="129"/>
        <v>9.6000000000000016E-2</v>
      </c>
      <c r="M154" s="507">
        <f t="shared" si="130"/>
        <v>0.11306666666666668</v>
      </c>
      <c r="N154" s="507">
        <f t="shared" si="131"/>
        <v>0.20906666666666668</v>
      </c>
      <c r="O154" s="507">
        <f t="shared" si="132"/>
        <v>0.64</v>
      </c>
      <c r="P154" s="507">
        <f t="shared" si="133"/>
        <v>2</v>
      </c>
      <c r="Q154" s="507">
        <f t="shared" si="134"/>
        <v>2.7500000000000004E-2</v>
      </c>
      <c r="R154" s="508">
        <f t="shared" si="135"/>
        <v>1.7634333333333332</v>
      </c>
      <c r="S154" s="509">
        <f t="shared" si="136"/>
        <v>7.3173333333333339</v>
      </c>
      <c r="T154" s="488"/>
    </row>
    <row r="155" spans="2:20" ht="13.5" thickBot="1">
      <c r="B155" s="484"/>
      <c r="C155" s="482"/>
      <c r="D155" s="485"/>
      <c r="E155" s="485"/>
      <c r="F155" s="485"/>
      <c r="G155" s="510"/>
      <c r="H155" s="485"/>
      <c r="I155" s="485"/>
      <c r="J155" s="485"/>
      <c r="K155" s="485"/>
      <c r="L155" s="485"/>
      <c r="M155" s="485"/>
      <c r="N155" s="485"/>
      <c r="O155" s="485"/>
      <c r="P155" s="482"/>
      <c r="Q155" s="482"/>
      <c r="R155" s="482"/>
      <c r="S155" s="485"/>
      <c r="T155" s="488"/>
    </row>
    <row r="156" spans="2:20" ht="13.5" thickBot="1">
      <c r="B156" s="1004" t="s">
        <v>22898</v>
      </c>
      <c r="C156" s="1004" t="s">
        <v>22899</v>
      </c>
      <c r="D156" s="493" t="s">
        <v>22900</v>
      </c>
      <c r="E156" s="493" t="s">
        <v>22901</v>
      </c>
      <c r="F156" s="493" t="s">
        <v>22902</v>
      </c>
      <c r="G156" s="493" t="s">
        <v>22903</v>
      </c>
      <c r="H156" s="494" t="s">
        <v>22904</v>
      </c>
      <c r="I156" s="493" t="s">
        <v>22905</v>
      </c>
      <c r="J156" s="493" t="s">
        <v>108</v>
      </c>
      <c r="K156" s="494" t="s">
        <v>22906</v>
      </c>
      <c r="L156" s="494" t="s">
        <v>22907</v>
      </c>
      <c r="M156" s="494" t="s">
        <v>22908</v>
      </c>
      <c r="N156" s="494" t="s">
        <v>22909</v>
      </c>
      <c r="O156" s="494" t="s">
        <v>22910</v>
      </c>
      <c r="P156" s="495" t="s">
        <v>22911</v>
      </c>
      <c r="Q156" s="495" t="s">
        <v>22912</v>
      </c>
      <c r="R156" s="495" t="s">
        <v>22913</v>
      </c>
      <c r="S156" s="494" t="s">
        <v>22914</v>
      </c>
      <c r="T156" s="488"/>
    </row>
    <row r="157" spans="2:20" ht="13.5" thickBot="1">
      <c r="B157" s="1005"/>
      <c r="C157" s="1005"/>
      <c r="D157" s="496" t="s">
        <v>22915</v>
      </c>
      <c r="E157" s="496" t="s">
        <v>22915</v>
      </c>
      <c r="F157" s="496" t="s">
        <v>22915</v>
      </c>
      <c r="G157" s="496" t="s">
        <v>22915</v>
      </c>
      <c r="H157" s="497" t="s">
        <v>22915</v>
      </c>
      <c r="I157" s="496" t="s">
        <v>22915</v>
      </c>
      <c r="J157" s="496" t="s">
        <v>22915</v>
      </c>
      <c r="K157" s="497" t="s">
        <v>22916</v>
      </c>
      <c r="L157" s="497" t="s">
        <v>22917</v>
      </c>
      <c r="M157" s="497" t="s">
        <v>22917</v>
      </c>
      <c r="N157" s="497" t="s">
        <v>22917</v>
      </c>
      <c r="O157" s="497" t="s">
        <v>22916</v>
      </c>
      <c r="P157" s="498">
        <v>1.5</v>
      </c>
      <c r="Q157" s="498">
        <v>0.05</v>
      </c>
      <c r="R157" s="497" t="s">
        <v>22917</v>
      </c>
      <c r="S157" s="497" t="s">
        <v>22918</v>
      </c>
      <c r="T157" s="488"/>
    </row>
    <row r="158" spans="2:20" ht="13.5" thickBot="1">
      <c r="B158" s="1027" t="s">
        <v>18</v>
      </c>
      <c r="C158" s="1028"/>
      <c r="D158" s="499"/>
      <c r="E158" s="500"/>
      <c r="F158" s="500"/>
      <c r="G158" s="500"/>
      <c r="H158" s="500"/>
      <c r="I158" s="500"/>
      <c r="J158" s="500"/>
      <c r="K158" s="500"/>
      <c r="L158" s="500"/>
      <c r="M158" s="501"/>
      <c r="N158" s="502">
        <f>SUM(N160:N163)</f>
        <v>0.83626666666666671</v>
      </c>
      <c r="O158" s="502">
        <f t="shared" ref="O158:S158" si="137">SUM(O160:O163)</f>
        <v>2.56</v>
      </c>
      <c r="P158" s="502">
        <f t="shared" si="137"/>
        <v>7.5</v>
      </c>
      <c r="Q158" s="502">
        <f t="shared" si="137"/>
        <v>4.5925000000000002</v>
      </c>
      <c r="R158" s="502">
        <f t="shared" si="137"/>
        <v>2.0712333333333319</v>
      </c>
      <c r="S158" s="502">
        <f t="shared" si="137"/>
        <v>29.269333333333336</v>
      </c>
      <c r="T158" s="488"/>
    </row>
    <row r="159" spans="2:20" ht="13.5" thickBot="1">
      <c r="B159" s="1027" t="s">
        <v>23153</v>
      </c>
      <c r="C159" s="1029"/>
      <c r="D159" s="1029"/>
      <c r="E159" s="1029"/>
      <c r="F159" s="1029"/>
      <c r="G159" s="1029"/>
      <c r="H159" s="500"/>
      <c r="I159" s="500"/>
      <c r="J159" s="500"/>
      <c r="K159" s="500"/>
      <c r="L159" s="500"/>
      <c r="M159" s="500"/>
      <c r="N159" s="504"/>
      <c r="O159" s="504"/>
      <c r="P159" s="504"/>
      <c r="Q159" s="504"/>
      <c r="R159" s="504"/>
      <c r="S159" s="505"/>
      <c r="T159" s="488"/>
    </row>
    <row r="160" spans="2:20">
      <c r="B160" s="506" t="s">
        <v>22920</v>
      </c>
      <c r="C160" s="507">
        <v>1</v>
      </c>
      <c r="D160" s="507">
        <v>0.8</v>
      </c>
      <c r="E160" s="507">
        <v>0.8</v>
      </c>
      <c r="F160" s="507">
        <v>90</v>
      </c>
      <c r="G160" s="507">
        <v>0.2</v>
      </c>
      <c r="H160" s="507">
        <f>J160-I160</f>
        <v>0.19999999999999998</v>
      </c>
      <c r="I160" s="507">
        <v>0.15</v>
      </c>
      <c r="J160" s="507">
        <v>0.35</v>
      </c>
      <c r="K160" s="507">
        <f>D160*E160</f>
        <v>0.64000000000000012</v>
      </c>
      <c r="L160" s="507">
        <f>I160*K160</f>
        <v>9.6000000000000016E-2</v>
      </c>
      <c r="M160" s="507">
        <f>H160/3*(D160+K160+((D160*K160)^1/2))</f>
        <v>0.11306666666666668</v>
      </c>
      <c r="N160" s="507">
        <f>L160+M160</f>
        <v>0.20906666666666668</v>
      </c>
      <c r="O160" s="507">
        <f>(2*D160+2*E160)*H160</f>
        <v>0.64</v>
      </c>
      <c r="P160" s="507">
        <f>(D160+0.2)*(E160+0.2)*$P$157</f>
        <v>1.5</v>
      </c>
      <c r="Q160" s="507">
        <f>(E160+0.2)*(F160+0.2)*$Q$21</f>
        <v>4.5100000000000007</v>
      </c>
      <c r="R160" s="508">
        <f>P160-Q160-N160</f>
        <v>-3.2190666666666674</v>
      </c>
      <c r="S160" s="509">
        <f>N160*35</f>
        <v>7.3173333333333339</v>
      </c>
      <c r="T160" s="488"/>
    </row>
    <row r="161" spans="2:20">
      <c r="B161" s="506" t="s">
        <v>22921</v>
      </c>
      <c r="C161" s="507">
        <v>1</v>
      </c>
      <c r="D161" s="507">
        <v>0.8</v>
      </c>
      <c r="E161" s="507">
        <v>0.8</v>
      </c>
      <c r="F161" s="507">
        <v>0.35</v>
      </c>
      <c r="G161" s="507">
        <v>0.2</v>
      </c>
      <c r="H161" s="507">
        <f t="shared" ref="H161:H163" si="138">J161-I161</f>
        <v>0.19999999999999998</v>
      </c>
      <c r="I161" s="507">
        <v>0.15</v>
      </c>
      <c r="J161" s="507">
        <v>0.35</v>
      </c>
      <c r="K161" s="507">
        <f t="shared" ref="K161:K163" si="139">D161*E161</f>
        <v>0.64000000000000012</v>
      </c>
      <c r="L161" s="507">
        <f t="shared" ref="L161:L163" si="140">I161*K161</f>
        <v>9.6000000000000016E-2</v>
      </c>
      <c r="M161" s="507">
        <f t="shared" ref="M161:M163" si="141">H161/3*(D161+K161+((D161*K161)^1/2))</f>
        <v>0.11306666666666668</v>
      </c>
      <c r="N161" s="507">
        <f t="shared" ref="N161:N163" si="142">L161+M161</f>
        <v>0.20906666666666668</v>
      </c>
      <c r="O161" s="507">
        <f t="shared" ref="O161:O163" si="143">(2*D161+2*E161)*H161</f>
        <v>0.64</v>
      </c>
      <c r="P161" s="507">
        <f t="shared" ref="P161:P163" si="144">(D161+0.2)*(E161+0.2)*$P$21</f>
        <v>2</v>
      </c>
      <c r="Q161" s="507">
        <f t="shared" ref="Q161:Q163" si="145">(E161+0.2)*(F161+0.2)*$Q$21</f>
        <v>2.7500000000000004E-2</v>
      </c>
      <c r="R161" s="508">
        <f t="shared" ref="R161:R163" si="146">P161-Q161-N161</f>
        <v>1.7634333333333332</v>
      </c>
      <c r="S161" s="509">
        <f t="shared" ref="S161:S163" si="147">N161*35</f>
        <v>7.3173333333333339</v>
      </c>
      <c r="T161" s="488"/>
    </row>
    <row r="162" spans="2:20">
      <c r="B162" s="506" t="s">
        <v>22922</v>
      </c>
      <c r="C162" s="507">
        <v>1</v>
      </c>
      <c r="D162" s="507">
        <v>0.8</v>
      </c>
      <c r="E162" s="507">
        <v>0.8</v>
      </c>
      <c r="F162" s="507">
        <v>0.35</v>
      </c>
      <c r="G162" s="507">
        <v>0.2</v>
      </c>
      <c r="H162" s="507">
        <f t="shared" si="138"/>
        <v>0.19999999999999998</v>
      </c>
      <c r="I162" s="507">
        <v>0.15</v>
      </c>
      <c r="J162" s="507">
        <v>0.35</v>
      </c>
      <c r="K162" s="507">
        <f t="shared" si="139"/>
        <v>0.64000000000000012</v>
      </c>
      <c r="L162" s="507">
        <f t="shared" si="140"/>
        <v>9.6000000000000016E-2</v>
      </c>
      <c r="M162" s="507">
        <f t="shared" si="141"/>
        <v>0.11306666666666668</v>
      </c>
      <c r="N162" s="507">
        <f t="shared" si="142"/>
        <v>0.20906666666666668</v>
      </c>
      <c r="O162" s="507">
        <f t="shared" si="143"/>
        <v>0.64</v>
      </c>
      <c r="P162" s="507">
        <f t="shared" si="144"/>
        <v>2</v>
      </c>
      <c r="Q162" s="507">
        <f t="shared" si="145"/>
        <v>2.7500000000000004E-2</v>
      </c>
      <c r="R162" s="508">
        <f t="shared" si="146"/>
        <v>1.7634333333333332</v>
      </c>
      <c r="S162" s="509">
        <f t="shared" si="147"/>
        <v>7.3173333333333339</v>
      </c>
      <c r="T162" s="488"/>
    </row>
    <row r="163" spans="2:20">
      <c r="B163" s="506" t="s">
        <v>22923</v>
      </c>
      <c r="C163" s="507">
        <v>1</v>
      </c>
      <c r="D163" s="507">
        <v>0.8</v>
      </c>
      <c r="E163" s="507">
        <v>0.8</v>
      </c>
      <c r="F163" s="507">
        <v>0.35</v>
      </c>
      <c r="G163" s="507">
        <v>0.2</v>
      </c>
      <c r="H163" s="507">
        <f t="shared" si="138"/>
        <v>0.19999999999999998</v>
      </c>
      <c r="I163" s="507">
        <v>0.15</v>
      </c>
      <c r="J163" s="507">
        <v>0.35</v>
      </c>
      <c r="K163" s="507">
        <f t="shared" si="139"/>
        <v>0.64000000000000012</v>
      </c>
      <c r="L163" s="507">
        <f t="shared" si="140"/>
        <v>9.6000000000000016E-2</v>
      </c>
      <c r="M163" s="507">
        <f t="shared" si="141"/>
        <v>0.11306666666666668</v>
      </c>
      <c r="N163" s="507">
        <f t="shared" si="142"/>
        <v>0.20906666666666668</v>
      </c>
      <c r="O163" s="507">
        <f t="shared" si="143"/>
        <v>0.64</v>
      </c>
      <c r="P163" s="507">
        <f t="shared" si="144"/>
        <v>2</v>
      </c>
      <c r="Q163" s="507">
        <f t="shared" si="145"/>
        <v>2.7500000000000004E-2</v>
      </c>
      <c r="R163" s="508">
        <f t="shared" si="146"/>
        <v>1.7634333333333332</v>
      </c>
      <c r="S163" s="509">
        <f t="shared" si="147"/>
        <v>7.3173333333333339</v>
      </c>
      <c r="T163" s="488"/>
    </row>
    <row r="164" spans="2:20">
      <c r="B164" s="484"/>
      <c r="C164" s="580"/>
      <c r="D164" s="580"/>
      <c r="E164" s="580"/>
      <c r="F164" s="580"/>
      <c r="G164" s="580"/>
      <c r="H164" s="580"/>
      <c r="I164" s="580"/>
      <c r="J164" s="580"/>
      <c r="K164" s="580"/>
      <c r="L164" s="580"/>
      <c r="M164" s="580"/>
      <c r="N164" s="580"/>
      <c r="O164" s="580"/>
      <c r="P164" s="580"/>
      <c r="Q164" s="580"/>
      <c r="R164" s="580"/>
      <c r="S164" s="580"/>
      <c r="T164" s="488"/>
    </row>
    <row r="165" spans="2:20">
      <c r="B165" s="484"/>
      <c r="C165" s="482"/>
      <c r="D165" s="485"/>
      <c r="E165" s="485"/>
      <c r="F165" s="485"/>
      <c r="G165" s="510"/>
      <c r="H165" s="485"/>
      <c r="I165" s="485"/>
      <c r="J165" s="485"/>
      <c r="K165" s="485"/>
      <c r="L165" s="485"/>
      <c r="M165" s="485"/>
      <c r="N165" s="485"/>
      <c r="O165" s="485"/>
      <c r="P165" s="482"/>
      <c r="Q165" s="482"/>
      <c r="R165" s="482"/>
      <c r="S165" s="485"/>
      <c r="T165" s="488"/>
    </row>
    <row r="166" spans="2:20">
      <c r="B166" s="484"/>
      <c r="C166" s="580"/>
      <c r="D166" s="580"/>
      <c r="E166" s="580"/>
      <c r="F166" s="580"/>
      <c r="G166" s="580"/>
      <c r="H166" s="580"/>
      <c r="I166" s="580"/>
      <c r="J166" s="580"/>
      <c r="K166" s="580"/>
      <c r="L166" s="580"/>
      <c r="M166" s="580"/>
      <c r="N166" s="580"/>
      <c r="O166" s="580"/>
      <c r="P166" s="580"/>
      <c r="Q166" s="580"/>
      <c r="R166" s="580"/>
      <c r="S166" s="580"/>
      <c r="T166" s="488"/>
    </row>
    <row r="167" spans="2:20">
      <c r="B167" s="484"/>
      <c r="C167" s="482"/>
      <c r="D167" s="485"/>
      <c r="E167" s="485"/>
      <c r="F167" s="485"/>
      <c r="G167" s="510" t="s">
        <v>22977</v>
      </c>
      <c r="H167" s="485"/>
      <c r="I167" s="485"/>
      <c r="J167" s="485"/>
      <c r="K167" s="485"/>
      <c r="L167" s="485"/>
      <c r="M167" s="485"/>
      <c r="N167" s="485"/>
      <c r="O167" s="485"/>
      <c r="P167" s="482"/>
      <c r="Q167" s="482"/>
      <c r="R167" s="482"/>
      <c r="S167" s="485"/>
      <c r="T167" s="488"/>
    </row>
    <row r="168" spans="2:20">
      <c r="B168" s="484"/>
      <c r="C168" s="482"/>
      <c r="D168" s="485"/>
      <c r="E168" s="485"/>
      <c r="F168" s="485"/>
      <c r="G168" s="510" t="s">
        <v>23176</v>
      </c>
      <c r="H168" s="485"/>
      <c r="I168" s="485"/>
      <c r="J168" s="485"/>
      <c r="K168" s="485"/>
      <c r="L168" s="485"/>
      <c r="M168" s="485"/>
      <c r="N168" s="485"/>
      <c r="O168" s="485"/>
      <c r="P168" s="482"/>
      <c r="Q168" s="482"/>
      <c r="R168" s="482"/>
      <c r="S168" s="485"/>
      <c r="T168" s="488"/>
    </row>
    <row r="169" spans="2:20">
      <c r="B169" s="484"/>
      <c r="C169" s="482"/>
      <c r="D169" s="485"/>
      <c r="E169" s="485"/>
      <c r="F169" s="485"/>
      <c r="G169" s="510" t="s">
        <v>22979</v>
      </c>
      <c r="H169" s="485"/>
      <c r="I169" s="485"/>
      <c r="J169" s="485"/>
      <c r="K169" s="485"/>
      <c r="L169" s="485"/>
      <c r="M169" s="485"/>
      <c r="N169" s="485"/>
      <c r="O169" s="485"/>
      <c r="P169" s="482"/>
      <c r="Q169" s="482"/>
      <c r="R169" s="482"/>
      <c r="S169" s="485"/>
      <c r="T169" s="488"/>
    </row>
    <row r="170" spans="2:20" ht="13.5" thickBot="1">
      <c r="B170" s="511"/>
      <c r="C170" s="477"/>
      <c r="D170" s="512"/>
      <c r="E170" s="512"/>
      <c r="F170" s="512"/>
      <c r="G170" s="512"/>
      <c r="H170" s="512"/>
      <c r="I170" s="512"/>
      <c r="J170" s="512"/>
      <c r="K170" s="512"/>
      <c r="L170" s="512"/>
      <c r="M170" s="512"/>
      <c r="N170" s="512"/>
      <c r="O170" s="512"/>
      <c r="P170" s="477"/>
      <c r="Q170" s="477"/>
      <c r="R170" s="477"/>
      <c r="S170" s="512"/>
      <c r="T170" s="478"/>
    </row>
  </sheetData>
  <mergeCells count="28">
    <mergeCell ref="B158:C158"/>
    <mergeCell ref="B159:G159"/>
    <mergeCell ref="B20:B21"/>
    <mergeCell ref="C20:C21"/>
    <mergeCell ref="B22:C22"/>
    <mergeCell ref="B23:D23"/>
    <mergeCell ref="B141:B142"/>
    <mergeCell ref="C141:C142"/>
    <mergeCell ref="B36:C36"/>
    <mergeCell ref="B37:D37"/>
    <mergeCell ref="B95:B96"/>
    <mergeCell ref="C95:C96"/>
    <mergeCell ref="B97:C97"/>
    <mergeCell ref="B98:D98"/>
    <mergeCell ref="B143:C143"/>
    <mergeCell ref="B144:G144"/>
    <mergeCell ref="B156:B157"/>
    <mergeCell ref="C1:T1"/>
    <mergeCell ref="C2:T2"/>
    <mergeCell ref="B3:T3"/>
    <mergeCell ref="C15:D15"/>
    <mergeCell ref="C16:D16"/>
    <mergeCell ref="C17:D17"/>
    <mergeCell ref="F17:J18"/>
    <mergeCell ref="C18:D18"/>
    <mergeCell ref="B34:B35"/>
    <mergeCell ref="C34:C35"/>
    <mergeCell ref="C156:C157"/>
  </mergeCells>
  <printOptions horizontalCentered="1" verticalCentered="1"/>
  <pageMargins left="0.23622047244094491" right="0.23622047244094491" top="0.74803149606299213" bottom="0.74803149606299213" header="0.31496062992125984" footer="0.31496062992125984"/>
  <pageSetup paperSize="9" scale="66" fitToWidth="0" orientation="landscape" r:id="rId1"/>
  <rowBreaks count="1" manualBreakCount="1">
    <brk id="108" min="1" max="19" man="1"/>
  </rowBreaks>
  <drawing r:id="rId2"/>
</worksheet>
</file>

<file path=xl/worksheets/sheet7.xml><?xml version="1.0" encoding="utf-8"?>
<worksheet xmlns="http://schemas.openxmlformats.org/spreadsheetml/2006/main" xmlns:r="http://schemas.openxmlformats.org/officeDocument/2006/relationships">
  <sheetPr>
    <pageSetUpPr fitToPage="1"/>
  </sheetPr>
  <dimension ref="B1:X101"/>
  <sheetViews>
    <sheetView view="pageBreakPreview" zoomScale="80" zoomScaleNormal="90" zoomScaleSheetLayoutView="80" workbookViewId="0">
      <selection activeCell="R18" sqref="R18"/>
    </sheetView>
  </sheetViews>
  <sheetFormatPr defaultRowHeight="12.75"/>
  <cols>
    <col min="1" max="1" width="9.140625" style="471"/>
    <col min="2" max="2" width="10.5703125" style="471" bestFit="1" customWidth="1"/>
    <col min="3" max="3" width="6.85546875" style="486" customWidth="1"/>
    <col min="4" max="4" width="5.5703125" style="513" bestFit="1" customWidth="1"/>
    <col min="5" max="5" width="10.28515625" style="513" customWidth="1"/>
    <col min="6" max="6" width="12" style="513" customWidth="1"/>
    <col min="7" max="8" width="9.28515625" style="513" bestFit="1" customWidth="1"/>
    <col min="9" max="9" width="12.28515625" style="513" bestFit="1" customWidth="1"/>
    <col min="10" max="10" width="11.85546875" style="513" bestFit="1" customWidth="1"/>
    <col min="11" max="11" width="10.85546875" style="513" customWidth="1"/>
    <col min="12" max="12" width="12.28515625" style="471" customWidth="1"/>
    <col min="13" max="13" width="9.140625" style="471" bestFit="1" customWidth="1"/>
    <col min="14" max="14" width="7.140625" style="518" customWidth="1"/>
    <col min="15" max="15" width="7.5703125" style="518" customWidth="1"/>
    <col min="16" max="16" width="6.85546875" style="518" customWidth="1"/>
    <col min="17" max="17" width="9.140625" style="518"/>
    <col min="18" max="18" width="9.85546875" style="518" customWidth="1"/>
    <col min="19" max="19" width="8.5703125" style="518" customWidth="1"/>
    <col min="20" max="20" width="9.7109375" style="518" customWidth="1"/>
    <col min="21" max="21" width="9.140625" style="513" bestFit="1" customWidth="1"/>
    <col min="22" max="257" width="9.140625" style="471"/>
    <col min="258" max="258" width="10.5703125" style="471" bestFit="1" customWidth="1"/>
    <col min="259" max="261" width="5.5703125" style="471" bestFit="1" customWidth="1"/>
    <col min="262" max="262" width="6.5703125" style="471" customWidth="1"/>
    <col min="263" max="263" width="6" style="471" bestFit="1" customWidth="1"/>
    <col min="264" max="264" width="7.7109375" style="471" bestFit="1" customWidth="1"/>
    <col min="265" max="265" width="12.28515625" style="471" bestFit="1" customWidth="1"/>
    <col min="266" max="266" width="11.85546875" style="471" bestFit="1" customWidth="1"/>
    <col min="267" max="267" width="7.140625" style="471" bestFit="1" customWidth="1"/>
    <col min="268" max="268" width="12.28515625" style="471" customWidth="1"/>
    <col min="269" max="269" width="9.140625" style="471" bestFit="1" customWidth="1"/>
    <col min="270" max="270" width="7.140625" style="471" customWidth="1"/>
    <col min="271" max="271" width="7.5703125" style="471" customWidth="1"/>
    <col min="272" max="272" width="6.85546875" style="471" customWidth="1"/>
    <col min="273" max="273" width="9.140625" style="471"/>
    <col min="274" max="274" width="9.85546875" style="471" customWidth="1"/>
    <col min="275" max="275" width="8.5703125" style="471" customWidth="1"/>
    <col min="276" max="276" width="9.7109375" style="471" customWidth="1"/>
    <col min="277" max="277" width="9.140625" style="471" bestFit="1" customWidth="1"/>
    <col min="278" max="513" width="9.140625" style="471"/>
    <col min="514" max="514" width="10.5703125" style="471" bestFit="1" customWidth="1"/>
    <col min="515" max="517" width="5.5703125" style="471" bestFit="1" customWidth="1"/>
    <col min="518" max="518" width="6.5703125" style="471" customWidth="1"/>
    <col min="519" max="519" width="6" style="471" bestFit="1" customWidth="1"/>
    <col min="520" max="520" width="7.7109375" style="471" bestFit="1" customWidth="1"/>
    <col min="521" max="521" width="12.28515625" style="471" bestFit="1" customWidth="1"/>
    <col min="522" max="522" width="11.85546875" style="471" bestFit="1" customWidth="1"/>
    <col min="523" max="523" width="7.140625" style="471" bestFit="1" customWidth="1"/>
    <col min="524" max="524" width="12.28515625" style="471" customWidth="1"/>
    <col min="525" max="525" width="9.140625" style="471" bestFit="1" customWidth="1"/>
    <col min="526" max="526" width="7.140625" style="471" customWidth="1"/>
    <col min="527" max="527" width="7.5703125" style="471" customWidth="1"/>
    <col min="528" max="528" width="6.85546875" style="471" customWidth="1"/>
    <col min="529" max="529" width="9.140625" style="471"/>
    <col min="530" max="530" width="9.85546875" style="471" customWidth="1"/>
    <col min="531" max="531" width="8.5703125" style="471" customWidth="1"/>
    <col min="532" max="532" width="9.7109375" style="471" customWidth="1"/>
    <col min="533" max="533" width="9.140625" style="471" bestFit="1" customWidth="1"/>
    <col min="534" max="769" width="9.140625" style="471"/>
    <col min="770" max="770" width="10.5703125" style="471" bestFit="1" customWidth="1"/>
    <col min="771" max="773" width="5.5703125" style="471" bestFit="1" customWidth="1"/>
    <col min="774" max="774" width="6.5703125" style="471" customWidth="1"/>
    <col min="775" max="775" width="6" style="471" bestFit="1" customWidth="1"/>
    <col min="776" max="776" width="7.7109375" style="471" bestFit="1" customWidth="1"/>
    <col min="777" max="777" width="12.28515625" style="471" bestFit="1" customWidth="1"/>
    <col min="778" max="778" width="11.85546875" style="471" bestFit="1" customWidth="1"/>
    <col min="779" max="779" width="7.140625" style="471" bestFit="1" customWidth="1"/>
    <col min="780" max="780" width="12.28515625" style="471" customWidth="1"/>
    <col min="781" max="781" width="9.140625" style="471" bestFit="1" customWidth="1"/>
    <col min="782" max="782" width="7.140625" style="471" customWidth="1"/>
    <col min="783" max="783" width="7.5703125" style="471" customWidth="1"/>
    <col min="784" max="784" width="6.85546875" style="471" customWidth="1"/>
    <col min="785" max="785" width="9.140625" style="471"/>
    <col min="786" max="786" width="9.85546875" style="471" customWidth="1"/>
    <col min="787" max="787" width="8.5703125" style="471" customWidth="1"/>
    <col min="788" max="788" width="9.7109375" style="471" customWidth="1"/>
    <col min="789" max="789" width="9.140625" style="471" bestFit="1" customWidth="1"/>
    <col min="790" max="1025" width="9.140625" style="471"/>
    <col min="1026" max="1026" width="10.5703125" style="471" bestFit="1" customWidth="1"/>
    <col min="1027" max="1029" width="5.5703125" style="471" bestFit="1" customWidth="1"/>
    <col min="1030" max="1030" width="6.5703125" style="471" customWidth="1"/>
    <col min="1031" max="1031" width="6" style="471" bestFit="1" customWidth="1"/>
    <col min="1032" max="1032" width="7.7109375" style="471" bestFit="1" customWidth="1"/>
    <col min="1033" max="1033" width="12.28515625" style="471" bestFit="1" customWidth="1"/>
    <col min="1034" max="1034" width="11.85546875" style="471" bestFit="1" customWidth="1"/>
    <col min="1035" max="1035" width="7.140625" style="471" bestFit="1" customWidth="1"/>
    <col min="1036" max="1036" width="12.28515625" style="471" customWidth="1"/>
    <col min="1037" max="1037" width="9.140625" style="471" bestFit="1" customWidth="1"/>
    <col min="1038" max="1038" width="7.140625" style="471" customWidth="1"/>
    <col min="1039" max="1039" width="7.5703125" style="471" customWidth="1"/>
    <col min="1040" max="1040" width="6.85546875" style="471" customWidth="1"/>
    <col min="1041" max="1041" width="9.140625" style="471"/>
    <col min="1042" max="1042" width="9.85546875" style="471" customWidth="1"/>
    <col min="1043" max="1043" width="8.5703125" style="471" customWidth="1"/>
    <col min="1044" max="1044" width="9.7109375" style="471" customWidth="1"/>
    <col min="1045" max="1045" width="9.140625" style="471" bestFit="1" customWidth="1"/>
    <col min="1046" max="1281" width="9.140625" style="471"/>
    <col min="1282" max="1282" width="10.5703125" style="471" bestFit="1" customWidth="1"/>
    <col min="1283" max="1285" width="5.5703125" style="471" bestFit="1" customWidth="1"/>
    <col min="1286" max="1286" width="6.5703125" style="471" customWidth="1"/>
    <col min="1287" max="1287" width="6" style="471" bestFit="1" customWidth="1"/>
    <col min="1288" max="1288" width="7.7109375" style="471" bestFit="1" customWidth="1"/>
    <col min="1289" max="1289" width="12.28515625" style="471" bestFit="1" customWidth="1"/>
    <col min="1290" max="1290" width="11.85546875" style="471" bestFit="1" customWidth="1"/>
    <col min="1291" max="1291" width="7.140625" style="471" bestFit="1" customWidth="1"/>
    <col min="1292" max="1292" width="12.28515625" style="471" customWidth="1"/>
    <col min="1293" max="1293" width="9.140625" style="471" bestFit="1" customWidth="1"/>
    <col min="1294" max="1294" width="7.140625" style="471" customWidth="1"/>
    <col min="1295" max="1295" width="7.5703125" style="471" customWidth="1"/>
    <col min="1296" max="1296" width="6.85546875" style="471" customWidth="1"/>
    <col min="1297" max="1297" width="9.140625" style="471"/>
    <col min="1298" max="1298" width="9.85546875" style="471" customWidth="1"/>
    <col min="1299" max="1299" width="8.5703125" style="471" customWidth="1"/>
    <col min="1300" max="1300" width="9.7109375" style="471" customWidth="1"/>
    <col min="1301" max="1301" width="9.140625" style="471" bestFit="1" customWidth="1"/>
    <col min="1302" max="1537" width="9.140625" style="471"/>
    <col min="1538" max="1538" width="10.5703125" style="471" bestFit="1" customWidth="1"/>
    <col min="1539" max="1541" width="5.5703125" style="471" bestFit="1" customWidth="1"/>
    <col min="1542" max="1542" width="6.5703125" style="471" customWidth="1"/>
    <col min="1543" max="1543" width="6" style="471" bestFit="1" customWidth="1"/>
    <col min="1544" max="1544" width="7.7109375" style="471" bestFit="1" customWidth="1"/>
    <col min="1545" max="1545" width="12.28515625" style="471" bestFit="1" customWidth="1"/>
    <col min="1546" max="1546" width="11.85546875" style="471" bestFit="1" customWidth="1"/>
    <col min="1547" max="1547" width="7.140625" style="471" bestFit="1" customWidth="1"/>
    <col min="1548" max="1548" width="12.28515625" style="471" customWidth="1"/>
    <col min="1549" max="1549" width="9.140625" style="471" bestFit="1" customWidth="1"/>
    <col min="1550" max="1550" width="7.140625" style="471" customWidth="1"/>
    <col min="1551" max="1551" width="7.5703125" style="471" customWidth="1"/>
    <col min="1552" max="1552" width="6.85546875" style="471" customWidth="1"/>
    <col min="1553" max="1553" width="9.140625" style="471"/>
    <col min="1554" max="1554" width="9.85546875" style="471" customWidth="1"/>
    <col min="1555" max="1555" width="8.5703125" style="471" customWidth="1"/>
    <col min="1556" max="1556" width="9.7109375" style="471" customWidth="1"/>
    <col min="1557" max="1557" width="9.140625" style="471" bestFit="1" customWidth="1"/>
    <col min="1558" max="1793" width="9.140625" style="471"/>
    <col min="1794" max="1794" width="10.5703125" style="471" bestFit="1" customWidth="1"/>
    <col min="1795" max="1797" width="5.5703125" style="471" bestFit="1" customWidth="1"/>
    <col min="1798" max="1798" width="6.5703125" style="471" customWidth="1"/>
    <col min="1799" max="1799" width="6" style="471" bestFit="1" customWidth="1"/>
    <col min="1800" max="1800" width="7.7109375" style="471" bestFit="1" customWidth="1"/>
    <col min="1801" max="1801" width="12.28515625" style="471" bestFit="1" customWidth="1"/>
    <col min="1802" max="1802" width="11.85546875" style="471" bestFit="1" customWidth="1"/>
    <col min="1803" max="1803" width="7.140625" style="471" bestFit="1" customWidth="1"/>
    <col min="1804" max="1804" width="12.28515625" style="471" customWidth="1"/>
    <col min="1805" max="1805" width="9.140625" style="471" bestFit="1" customWidth="1"/>
    <col min="1806" max="1806" width="7.140625" style="471" customWidth="1"/>
    <col min="1807" max="1807" width="7.5703125" style="471" customWidth="1"/>
    <col min="1808" max="1808" width="6.85546875" style="471" customWidth="1"/>
    <col min="1809" max="1809" width="9.140625" style="471"/>
    <col min="1810" max="1810" width="9.85546875" style="471" customWidth="1"/>
    <col min="1811" max="1811" width="8.5703125" style="471" customWidth="1"/>
    <col min="1812" max="1812" width="9.7109375" style="471" customWidth="1"/>
    <col min="1813" max="1813" width="9.140625" style="471" bestFit="1" customWidth="1"/>
    <col min="1814" max="2049" width="9.140625" style="471"/>
    <col min="2050" max="2050" width="10.5703125" style="471" bestFit="1" customWidth="1"/>
    <col min="2051" max="2053" width="5.5703125" style="471" bestFit="1" customWidth="1"/>
    <col min="2054" max="2054" width="6.5703125" style="471" customWidth="1"/>
    <col min="2055" max="2055" width="6" style="471" bestFit="1" customWidth="1"/>
    <col min="2056" max="2056" width="7.7109375" style="471" bestFit="1" customWidth="1"/>
    <col min="2057" max="2057" width="12.28515625" style="471" bestFit="1" customWidth="1"/>
    <col min="2058" max="2058" width="11.85546875" style="471" bestFit="1" customWidth="1"/>
    <col min="2059" max="2059" width="7.140625" style="471" bestFit="1" customWidth="1"/>
    <col min="2060" max="2060" width="12.28515625" style="471" customWidth="1"/>
    <col min="2061" max="2061" width="9.140625" style="471" bestFit="1" customWidth="1"/>
    <col min="2062" max="2062" width="7.140625" style="471" customWidth="1"/>
    <col min="2063" max="2063" width="7.5703125" style="471" customWidth="1"/>
    <col min="2064" max="2064" width="6.85546875" style="471" customWidth="1"/>
    <col min="2065" max="2065" width="9.140625" style="471"/>
    <col min="2066" max="2066" width="9.85546875" style="471" customWidth="1"/>
    <col min="2067" max="2067" width="8.5703125" style="471" customWidth="1"/>
    <col min="2068" max="2068" width="9.7109375" style="471" customWidth="1"/>
    <col min="2069" max="2069" width="9.140625" style="471" bestFit="1" customWidth="1"/>
    <col min="2070" max="2305" width="9.140625" style="471"/>
    <col min="2306" max="2306" width="10.5703125" style="471" bestFit="1" customWidth="1"/>
    <col min="2307" max="2309" width="5.5703125" style="471" bestFit="1" customWidth="1"/>
    <col min="2310" max="2310" width="6.5703125" style="471" customWidth="1"/>
    <col min="2311" max="2311" width="6" style="471" bestFit="1" customWidth="1"/>
    <col min="2312" max="2312" width="7.7109375" style="471" bestFit="1" customWidth="1"/>
    <col min="2313" max="2313" width="12.28515625" style="471" bestFit="1" customWidth="1"/>
    <col min="2314" max="2314" width="11.85546875" style="471" bestFit="1" customWidth="1"/>
    <col min="2315" max="2315" width="7.140625" style="471" bestFit="1" customWidth="1"/>
    <col min="2316" max="2316" width="12.28515625" style="471" customWidth="1"/>
    <col min="2317" max="2317" width="9.140625" style="471" bestFit="1" customWidth="1"/>
    <col min="2318" max="2318" width="7.140625" style="471" customWidth="1"/>
    <col min="2319" max="2319" width="7.5703125" style="471" customWidth="1"/>
    <col min="2320" max="2320" width="6.85546875" style="471" customWidth="1"/>
    <col min="2321" max="2321" width="9.140625" style="471"/>
    <col min="2322" max="2322" width="9.85546875" style="471" customWidth="1"/>
    <col min="2323" max="2323" width="8.5703125" style="471" customWidth="1"/>
    <col min="2324" max="2324" width="9.7109375" style="471" customWidth="1"/>
    <col min="2325" max="2325" width="9.140625" style="471" bestFit="1" customWidth="1"/>
    <col min="2326" max="2561" width="9.140625" style="471"/>
    <col min="2562" max="2562" width="10.5703125" style="471" bestFit="1" customWidth="1"/>
    <col min="2563" max="2565" width="5.5703125" style="471" bestFit="1" customWidth="1"/>
    <col min="2566" max="2566" width="6.5703125" style="471" customWidth="1"/>
    <col min="2567" max="2567" width="6" style="471" bestFit="1" customWidth="1"/>
    <col min="2568" max="2568" width="7.7109375" style="471" bestFit="1" customWidth="1"/>
    <col min="2569" max="2569" width="12.28515625" style="471" bestFit="1" customWidth="1"/>
    <col min="2570" max="2570" width="11.85546875" style="471" bestFit="1" customWidth="1"/>
    <col min="2571" max="2571" width="7.140625" style="471" bestFit="1" customWidth="1"/>
    <col min="2572" max="2572" width="12.28515625" style="471" customWidth="1"/>
    <col min="2573" max="2573" width="9.140625" style="471" bestFit="1" customWidth="1"/>
    <col min="2574" max="2574" width="7.140625" style="471" customWidth="1"/>
    <col min="2575" max="2575" width="7.5703125" style="471" customWidth="1"/>
    <col min="2576" max="2576" width="6.85546875" style="471" customWidth="1"/>
    <col min="2577" max="2577" width="9.140625" style="471"/>
    <col min="2578" max="2578" width="9.85546875" style="471" customWidth="1"/>
    <col min="2579" max="2579" width="8.5703125" style="471" customWidth="1"/>
    <col min="2580" max="2580" width="9.7109375" style="471" customWidth="1"/>
    <col min="2581" max="2581" width="9.140625" style="471" bestFit="1" customWidth="1"/>
    <col min="2582" max="2817" width="9.140625" style="471"/>
    <col min="2818" max="2818" width="10.5703125" style="471" bestFit="1" customWidth="1"/>
    <col min="2819" max="2821" width="5.5703125" style="471" bestFit="1" customWidth="1"/>
    <col min="2822" max="2822" width="6.5703125" style="471" customWidth="1"/>
    <col min="2823" max="2823" width="6" style="471" bestFit="1" customWidth="1"/>
    <col min="2824" max="2824" width="7.7109375" style="471" bestFit="1" customWidth="1"/>
    <col min="2825" max="2825" width="12.28515625" style="471" bestFit="1" customWidth="1"/>
    <col min="2826" max="2826" width="11.85546875" style="471" bestFit="1" customWidth="1"/>
    <col min="2827" max="2827" width="7.140625" style="471" bestFit="1" customWidth="1"/>
    <col min="2828" max="2828" width="12.28515625" style="471" customWidth="1"/>
    <col min="2829" max="2829" width="9.140625" style="471" bestFit="1" customWidth="1"/>
    <col min="2830" max="2830" width="7.140625" style="471" customWidth="1"/>
    <col min="2831" max="2831" width="7.5703125" style="471" customWidth="1"/>
    <col min="2832" max="2832" width="6.85546875" style="471" customWidth="1"/>
    <col min="2833" max="2833" width="9.140625" style="471"/>
    <col min="2834" max="2834" width="9.85546875" style="471" customWidth="1"/>
    <col min="2835" max="2835" width="8.5703125" style="471" customWidth="1"/>
    <col min="2836" max="2836" width="9.7109375" style="471" customWidth="1"/>
    <col min="2837" max="2837" width="9.140625" style="471" bestFit="1" customWidth="1"/>
    <col min="2838" max="3073" width="9.140625" style="471"/>
    <col min="3074" max="3074" width="10.5703125" style="471" bestFit="1" customWidth="1"/>
    <col min="3075" max="3077" width="5.5703125" style="471" bestFit="1" customWidth="1"/>
    <col min="3078" max="3078" width="6.5703125" style="471" customWidth="1"/>
    <col min="3079" max="3079" width="6" style="471" bestFit="1" customWidth="1"/>
    <col min="3080" max="3080" width="7.7109375" style="471" bestFit="1" customWidth="1"/>
    <col min="3081" max="3081" width="12.28515625" style="471" bestFit="1" customWidth="1"/>
    <col min="3082" max="3082" width="11.85546875" style="471" bestFit="1" customWidth="1"/>
    <col min="3083" max="3083" width="7.140625" style="471" bestFit="1" customWidth="1"/>
    <col min="3084" max="3084" width="12.28515625" style="471" customWidth="1"/>
    <col min="3085" max="3085" width="9.140625" style="471" bestFit="1" customWidth="1"/>
    <col min="3086" max="3086" width="7.140625" style="471" customWidth="1"/>
    <col min="3087" max="3087" width="7.5703125" style="471" customWidth="1"/>
    <col min="3088" max="3088" width="6.85546875" style="471" customWidth="1"/>
    <col min="3089" max="3089" width="9.140625" style="471"/>
    <col min="3090" max="3090" width="9.85546875" style="471" customWidth="1"/>
    <col min="3091" max="3091" width="8.5703125" style="471" customWidth="1"/>
    <col min="3092" max="3092" width="9.7109375" style="471" customWidth="1"/>
    <col min="3093" max="3093" width="9.140625" style="471" bestFit="1" customWidth="1"/>
    <col min="3094" max="3329" width="9.140625" style="471"/>
    <col min="3330" max="3330" width="10.5703125" style="471" bestFit="1" customWidth="1"/>
    <col min="3331" max="3333" width="5.5703125" style="471" bestFit="1" customWidth="1"/>
    <col min="3334" max="3334" width="6.5703125" style="471" customWidth="1"/>
    <col min="3335" max="3335" width="6" style="471" bestFit="1" customWidth="1"/>
    <col min="3336" max="3336" width="7.7109375" style="471" bestFit="1" customWidth="1"/>
    <col min="3337" max="3337" width="12.28515625" style="471" bestFit="1" customWidth="1"/>
    <col min="3338" max="3338" width="11.85546875" style="471" bestFit="1" customWidth="1"/>
    <col min="3339" max="3339" width="7.140625" style="471" bestFit="1" customWidth="1"/>
    <col min="3340" max="3340" width="12.28515625" style="471" customWidth="1"/>
    <col min="3341" max="3341" width="9.140625" style="471" bestFit="1" customWidth="1"/>
    <col min="3342" max="3342" width="7.140625" style="471" customWidth="1"/>
    <col min="3343" max="3343" width="7.5703125" style="471" customWidth="1"/>
    <col min="3344" max="3344" width="6.85546875" style="471" customWidth="1"/>
    <col min="3345" max="3345" width="9.140625" style="471"/>
    <col min="3346" max="3346" width="9.85546875" style="471" customWidth="1"/>
    <col min="3347" max="3347" width="8.5703125" style="471" customWidth="1"/>
    <col min="3348" max="3348" width="9.7109375" style="471" customWidth="1"/>
    <col min="3349" max="3349" width="9.140625" style="471" bestFit="1" customWidth="1"/>
    <col min="3350" max="3585" width="9.140625" style="471"/>
    <col min="3586" max="3586" width="10.5703125" style="471" bestFit="1" customWidth="1"/>
    <col min="3587" max="3589" width="5.5703125" style="471" bestFit="1" customWidth="1"/>
    <col min="3590" max="3590" width="6.5703125" style="471" customWidth="1"/>
    <col min="3591" max="3591" width="6" style="471" bestFit="1" customWidth="1"/>
    <col min="3592" max="3592" width="7.7109375" style="471" bestFit="1" customWidth="1"/>
    <col min="3593" max="3593" width="12.28515625" style="471" bestFit="1" customWidth="1"/>
    <col min="3594" max="3594" width="11.85546875" style="471" bestFit="1" customWidth="1"/>
    <col min="3595" max="3595" width="7.140625" style="471" bestFit="1" customWidth="1"/>
    <col min="3596" max="3596" width="12.28515625" style="471" customWidth="1"/>
    <col min="3597" max="3597" width="9.140625" style="471" bestFit="1" customWidth="1"/>
    <col min="3598" max="3598" width="7.140625" style="471" customWidth="1"/>
    <col min="3599" max="3599" width="7.5703125" style="471" customWidth="1"/>
    <col min="3600" max="3600" width="6.85546875" style="471" customWidth="1"/>
    <col min="3601" max="3601" width="9.140625" style="471"/>
    <col min="3602" max="3602" width="9.85546875" style="471" customWidth="1"/>
    <col min="3603" max="3603" width="8.5703125" style="471" customWidth="1"/>
    <col min="3604" max="3604" width="9.7109375" style="471" customWidth="1"/>
    <col min="3605" max="3605" width="9.140625" style="471" bestFit="1" customWidth="1"/>
    <col min="3606" max="3841" width="9.140625" style="471"/>
    <col min="3842" max="3842" width="10.5703125" style="471" bestFit="1" customWidth="1"/>
    <col min="3843" max="3845" width="5.5703125" style="471" bestFit="1" customWidth="1"/>
    <col min="3846" max="3846" width="6.5703125" style="471" customWidth="1"/>
    <col min="3847" max="3847" width="6" style="471" bestFit="1" customWidth="1"/>
    <col min="3848" max="3848" width="7.7109375" style="471" bestFit="1" customWidth="1"/>
    <col min="3849" max="3849" width="12.28515625" style="471" bestFit="1" customWidth="1"/>
    <col min="3850" max="3850" width="11.85546875" style="471" bestFit="1" customWidth="1"/>
    <col min="3851" max="3851" width="7.140625" style="471" bestFit="1" customWidth="1"/>
    <col min="3852" max="3852" width="12.28515625" style="471" customWidth="1"/>
    <col min="3853" max="3853" width="9.140625" style="471" bestFit="1" customWidth="1"/>
    <col min="3854" max="3854" width="7.140625" style="471" customWidth="1"/>
    <col min="3855" max="3855" width="7.5703125" style="471" customWidth="1"/>
    <col min="3856" max="3856" width="6.85546875" style="471" customWidth="1"/>
    <col min="3857" max="3857" width="9.140625" style="471"/>
    <col min="3858" max="3858" width="9.85546875" style="471" customWidth="1"/>
    <col min="3859" max="3859" width="8.5703125" style="471" customWidth="1"/>
    <col min="3860" max="3860" width="9.7109375" style="471" customWidth="1"/>
    <col min="3861" max="3861" width="9.140625" style="471" bestFit="1" customWidth="1"/>
    <col min="3862" max="4097" width="9.140625" style="471"/>
    <col min="4098" max="4098" width="10.5703125" style="471" bestFit="1" customWidth="1"/>
    <col min="4099" max="4101" width="5.5703125" style="471" bestFit="1" customWidth="1"/>
    <col min="4102" max="4102" width="6.5703125" style="471" customWidth="1"/>
    <col min="4103" max="4103" width="6" style="471" bestFit="1" customWidth="1"/>
    <col min="4104" max="4104" width="7.7109375" style="471" bestFit="1" customWidth="1"/>
    <col min="4105" max="4105" width="12.28515625" style="471" bestFit="1" customWidth="1"/>
    <col min="4106" max="4106" width="11.85546875" style="471" bestFit="1" customWidth="1"/>
    <col min="4107" max="4107" width="7.140625" style="471" bestFit="1" customWidth="1"/>
    <col min="4108" max="4108" width="12.28515625" style="471" customWidth="1"/>
    <col min="4109" max="4109" width="9.140625" style="471" bestFit="1" customWidth="1"/>
    <col min="4110" max="4110" width="7.140625" style="471" customWidth="1"/>
    <col min="4111" max="4111" width="7.5703125" style="471" customWidth="1"/>
    <col min="4112" max="4112" width="6.85546875" style="471" customWidth="1"/>
    <col min="4113" max="4113" width="9.140625" style="471"/>
    <col min="4114" max="4114" width="9.85546875" style="471" customWidth="1"/>
    <col min="4115" max="4115" width="8.5703125" style="471" customWidth="1"/>
    <col min="4116" max="4116" width="9.7109375" style="471" customWidth="1"/>
    <col min="4117" max="4117" width="9.140625" style="471" bestFit="1" customWidth="1"/>
    <col min="4118" max="4353" width="9.140625" style="471"/>
    <col min="4354" max="4354" width="10.5703125" style="471" bestFit="1" customWidth="1"/>
    <col min="4355" max="4357" width="5.5703125" style="471" bestFit="1" customWidth="1"/>
    <col min="4358" max="4358" width="6.5703125" style="471" customWidth="1"/>
    <col min="4359" max="4359" width="6" style="471" bestFit="1" customWidth="1"/>
    <col min="4360" max="4360" width="7.7109375" style="471" bestFit="1" customWidth="1"/>
    <col min="4361" max="4361" width="12.28515625" style="471" bestFit="1" customWidth="1"/>
    <col min="4362" max="4362" width="11.85546875" style="471" bestFit="1" customWidth="1"/>
    <col min="4363" max="4363" width="7.140625" style="471" bestFit="1" customWidth="1"/>
    <col min="4364" max="4364" width="12.28515625" style="471" customWidth="1"/>
    <col min="4365" max="4365" width="9.140625" style="471" bestFit="1" customWidth="1"/>
    <col min="4366" max="4366" width="7.140625" style="471" customWidth="1"/>
    <col min="4367" max="4367" width="7.5703125" style="471" customWidth="1"/>
    <col min="4368" max="4368" width="6.85546875" style="471" customWidth="1"/>
    <col min="4369" max="4369" width="9.140625" style="471"/>
    <col min="4370" max="4370" width="9.85546875" style="471" customWidth="1"/>
    <col min="4371" max="4371" width="8.5703125" style="471" customWidth="1"/>
    <col min="4372" max="4372" width="9.7109375" style="471" customWidth="1"/>
    <col min="4373" max="4373" width="9.140625" style="471" bestFit="1" customWidth="1"/>
    <col min="4374" max="4609" width="9.140625" style="471"/>
    <col min="4610" max="4610" width="10.5703125" style="471" bestFit="1" customWidth="1"/>
    <col min="4611" max="4613" width="5.5703125" style="471" bestFit="1" customWidth="1"/>
    <col min="4614" max="4614" width="6.5703125" style="471" customWidth="1"/>
    <col min="4615" max="4615" width="6" style="471" bestFit="1" customWidth="1"/>
    <col min="4616" max="4616" width="7.7109375" style="471" bestFit="1" customWidth="1"/>
    <col min="4617" max="4617" width="12.28515625" style="471" bestFit="1" customWidth="1"/>
    <col min="4618" max="4618" width="11.85546875" style="471" bestFit="1" customWidth="1"/>
    <col min="4619" max="4619" width="7.140625" style="471" bestFit="1" customWidth="1"/>
    <col min="4620" max="4620" width="12.28515625" style="471" customWidth="1"/>
    <col min="4621" max="4621" width="9.140625" style="471" bestFit="1" customWidth="1"/>
    <col min="4622" max="4622" width="7.140625" style="471" customWidth="1"/>
    <col min="4623" max="4623" width="7.5703125" style="471" customWidth="1"/>
    <col min="4624" max="4624" width="6.85546875" style="471" customWidth="1"/>
    <col min="4625" max="4625" width="9.140625" style="471"/>
    <col min="4626" max="4626" width="9.85546875" style="471" customWidth="1"/>
    <col min="4627" max="4627" width="8.5703125" style="471" customWidth="1"/>
    <col min="4628" max="4628" width="9.7109375" style="471" customWidth="1"/>
    <col min="4629" max="4629" width="9.140625" style="471" bestFit="1" customWidth="1"/>
    <col min="4630" max="4865" width="9.140625" style="471"/>
    <col min="4866" max="4866" width="10.5703125" style="471" bestFit="1" customWidth="1"/>
    <col min="4867" max="4869" width="5.5703125" style="471" bestFit="1" customWidth="1"/>
    <col min="4870" max="4870" width="6.5703125" style="471" customWidth="1"/>
    <col min="4871" max="4871" width="6" style="471" bestFit="1" customWidth="1"/>
    <col min="4872" max="4872" width="7.7109375" style="471" bestFit="1" customWidth="1"/>
    <col min="4873" max="4873" width="12.28515625" style="471" bestFit="1" customWidth="1"/>
    <col min="4874" max="4874" width="11.85546875" style="471" bestFit="1" customWidth="1"/>
    <col min="4875" max="4875" width="7.140625" style="471" bestFit="1" customWidth="1"/>
    <col min="4876" max="4876" width="12.28515625" style="471" customWidth="1"/>
    <col min="4877" max="4877" width="9.140625" style="471" bestFit="1" customWidth="1"/>
    <col min="4878" max="4878" width="7.140625" style="471" customWidth="1"/>
    <col min="4879" max="4879" width="7.5703125" style="471" customWidth="1"/>
    <col min="4880" max="4880" width="6.85546875" style="471" customWidth="1"/>
    <col min="4881" max="4881" width="9.140625" style="471"/>
    <col min="4882" max="4882" width="9.85546875" style="471" customWidth="1"/>
    <col min="4883" max="4883" width="8.5703125" style="471" customWidth="1"/>
    <col min="4884" max="4884" width="9.7109375" style="471" customWidth="1"/>
    <col min="4885" max="4885" width="9.140625" style="471" bestFit="1" customWidth="1"/>
    <col min="4886" max="5121" width="9.140625" style="471"/>
    <col min="5122" max="5122" width="10.5703125" style="471" bestFit="1" customWidth="1"/>
    <col min="5123" max="5125" width="5.5703125" style="471" bestFit="1" customWidth="1"/>
    <col min="5126" max="5126" width="6.5703125" style="471" customWidth="1"/>
    <col min="5127" max="5127" width="6" style="471" bestFit="1" customWidth="1"/>
    <col min="5128" max="5128" width="7.7109375" style="471" bestFit="1" customWidth="1"/>
    <col min="5129" max="5129" width="12.28515625" style="471" bestFit="1" customWidth="1"/>
    <col min="5130" max="5130" width="11.85546875" style="471" bestFit="1" customWidth="1"/>
    <col min="5131" max="5131" width="7.140625" style="471" bestFit="1" customWidth="1"/>
    <col min="5132" max="5132" width="12.28515625" style="471" customWidth="1"/>
    <col min="5133" max="5133" width="9.140625" style="471" bestFit="1" customWidth="1"/>
    <col min="5134" max="5134" width="7.140625" style="471" customWidth="1"/>
    <col min="5135" max="5135" width="7.5703125" style="471" customWidth="1"/>
    <col min="5136" max="5136" width="6.85546875" style="471" customWidth="1"/>
    <col min="5137" max="5137" width="9.140625" style="471"/>
    <col min="5138" max="5138" width="9.85546875" style="471" customWidth="1"/>
    <col min="5139" max="5139" width="8.5703125" style="471" customWidth="1"/>
    <col min="5140" max="5140" width="9.7109375" style="471" customWidth="1"/>
    <col min="5141" max="5141" width="9.140625" style="471" bestFit="1" customWidth="1"/>
    <col min="5142" max="5377" width="9.140625" style="471"/>
    <col min="5378" max="5378" width="10.5703125" style="471" bestFit="1" customWidth="1"/>
    <col min="5379" max="5381" width="5.5703125" style="471" bestFit="1" customWidth="1"/>
    <col min="5382" max="5382" width="6.5703125" style="471" customWidth="1"/>
    <col min="5383" max="5383" width="6" style="471" bestFit="1" customWidth="1"/>
    <col min="5384" max="5384" width="7.7109375" style="471" bestFit="1" customWidth="1"/>
    <col min="5385" max="5385" width="12.28515625" style="471" bestFit="1" customWidth="1"/>
    <col min="5386" max="5386" width="11.85546875" style="471" bestFit="1" customWidth="1"/>
    <col min="5387" max="5387" width="7.140625" style="471" bestFit="1" customWidth="1"/>
    <col min="5388" max="5388" width="12.28515625" style="471" customWidth="1"/>
    <col min="5389" max="5389" width="9.140625" style="471" bestFit="1" customWidth="1"/>
    <col min="5390" max="5390" width="7.140625" style="471" customWidth="1"/>
    <col min="5391" max="5391" width="7.5703125" style="471" customWidth="1"/>
    <col min="5392" max="5392" width="6.85546875" style="471" customWidth="1"/>
    <col min="5393" max="5393" width="9.140625" style="471"/>
    <col min="5394" max="5394" width="9.85546875" style="471" customWidth="1"/>
    <col min="5395" max="5395" width="8.5703125" style="471" customWidth="1"/>
    <col min="5396" max="5396" width="9.7109375" style="471" customWidth="1"/>
    <col min="5397" max="5397" width="9.140625" style="471" bestFit="1" customWidth="1"/>
    <col min="5398" max="5633" width="9.140625" style="471"/>
    <col min="5634" max="5634" width="10.5703125" style="471" bestFit="1" customWidth="1"/>
    <col min="5635" max="5637" width="5.5703125" style="471" bestFit="1" customWidth="1"/>
    <col min="5638" max="5638" width="6.5703125" style="471" customWidth="1"/>
    <col min="5639" max="5639" width="6" style="471" bestFit="1" customWidth="1"/>
    <col min="5640" max="5640" width="7.7109375" style="471" bestFit="1" customWidth="1"/>
    <col min="5641" max="5641" width="12.28515625" style="471" bestFit="1" customWidth="1"/>
    <col min="5642" max="5642" width="11.85546875" style="471" bestFit="1" customWidth="1"/>
    <col min="5643" max="5643" width="7.140625" style="471" bestFit="1" customWidth="1"/>
    <col min="5644" max="5644" width="12.28515625" style="471" customWidth="1"/>
    <col min="5645" max="5645" width="9.140625" style="471" bestFit="1" customWidth="1"/>
    <col min="5646" max="5646" width="7.140625" style="471" customWidth="1"/>
    <col min="5647" max="5647" width="7.5703125" style="471" customWidth="1"/>
    <col min="5648" max="5648" width="6.85546875" style="471" customWidth="1"/>
    <col min="5649" max="5649" width="9.140625" style="471"/>
    <col min="5650" max="5650" width="9.85546875" style="471" customWidth="1"/>
    <col min="5651" max="5651" width="8.5703125" style="471" customWidth="1"/>
    <col min="5652" max="5652" width="9.7109375" style="471" customWidth="1"/>
    <col min="5653" max="5653" width="9.140625" style="471" bestFit="1" customWidth="1"/>
    <col min="5654" max="5889" width="9.140625" style="471"/>
    <col min="5890" max="5890" width="10.5703125" style="471" bestFit="1" customWidth="1"/>
    <col min="5891" max="5893" width="5.5703125" style="471" bestFit="1" customWidth="1"/>
    <col min="5894" max="5894" width="6.5703125" style="471" customWidth="1"/>
    <col min="5895" max="5895" width="6" style="471" bestFit="1" customWidth="1"/>
    <col min="5896" max="5896" width="7.7109375" style="471" bestFit="1" customWidth="1"/>
    <col min="5897" max="5897" width="12.28515625" style="471" bestFit="1" customWidth="1"/>
    <col min="5898" max="5898" width="11.85546875" style="471" bestFit="1" customWidth="1"/>
    <col min="5899" max="5899" width="7.140625" style="471" bestFit="1" customWidth="1"/>
    <col min="5900" max="5900" width="12.28515625" style="471" customWidth="1"/>
    <col min="5901" max="5901" width="9.140625" style="471" bestFit="1" customWidth="1"/>
    <col min="5902" max="5902" width="7.140625" style="471" customWidth="1"/>
    <col min="5903" max="5903" width="7.5703125" style="471" customWidth="1"/>
    <col min="5904" max="5904" width="6.85546875" style="471" customWidth="1"/>
    <col min="5905" max="5905" width="9.140625" style="471"/>
    <col min="5906" max="5906" width="9.85546875" style="471" customWidth="1"/>
    <col min="5907" max="5907" width="8.5703125" style="471" customWidth="1"/>
    <col min="5908" max="5908" width="9.7109375" style="471" customWidth="1"/>
    <col min="5909" max="5909" width="9.140625" style="471" bestFit="1" customWidth="1"/>
    <col min="5910" max="6145" width="9.140625" style="471"/>
    <col min="6146" max="6146" width="10.5703125" style="471" bestFit="1" customWidth="1"/>
    <col min="6147" max="6149" width="5.5703125" style="471" bestFit="1" customWidth="1"/>
    <col min="6150" max="6150" width="6.5703125" style="471" customWidth="1"/>
    <col min="6151" max="6151" width="6" style="471" bestFit="1" customWidth="1"/>
    <col min="6152" max="6152" width="7.7109375" style="471" bestFit="1" customWidth="1"/>
    <col min="6153" max="6153" width="12.28515625" style="471" bestFit="1" customWidth="1"/>
    <col min="6154" max="6154" width="11.85546875" style="471" bestFit="1" customWidth="1"/>
    <col min="6155" max="6155" width="7.140625" style="471" bestFit="1" customWidth="1"/>
    <col min="6156" max="6156" width="12.28515625" style="471" customWidth="1"/>
    <col min="6157" max="6157" width="9.140625" style="471" bestFit="1" customWidth="1"/>
    <col min="6158" max="6158" width="7.140625" style="471" customWidth="1"/>
    <col min="6159" max="6159" width="7.5703125" style="471" customWidth="1"/>
    <col min="6160" max="6160" width="6.85546875" style="471" customWidth="1"/>
    <col min="6161" max="6161" width="9.140625" style="471"/>
    <col min="6162" max="6162" width="9.85546875" style="471" customWidth="1"/>
    <col min="6163" max="6163" width="8.5703125" style="471" customWidth="1"/>
    <col min="6164" max="6164" width="9.7109375" style="471" customWidth="1"/>
    <col min="6165" max="6165" width="9.140625" style="471" bestFit="1" customWidth="1"/>
    <col min="6166" max="6401" width="9.140625" style="471"/>
    <col min="6402" max="6402" width="10.5703125" style="471" bestFit="1" customWidth="1"/>
    <col min="6403" max="6405" width="5.5703125" style="471" bestFit="1" customWidth="1"/>
    <col min="6406" max="6406" width="6.5703125" style="471" customWidth="1"/>
    <col min="6407" max="6407" width="6" style="471" bestFit="1" customWidth="1"/>
    <col min="6408" max="6408" width="7.7109375" style="471" bestFit="1" customWidth="1"/>
    <col min="6409" max="6409" width="12.28515625" style="471" bestFit="1" customWidth="1"/>
    <col min="6410" max="6410" width="11.85546875" style="471" bestFit="1" customWidth="1"/>
    <col min="6411" max="6411" width="7.140625" style="471" bestFit="1" customWidth="1"/>
    <col min="6412" max="6412" width="12.28515625" style="471" customWidth="1"/>
    <col min="6413" max="6413" width="9.140625" style="471" bestFit="1" customWidth="1"/>
    <col min="6414" max="6414" width="7.140625" style="471" customWidth="1"/>
    <col min="6415" max="6415" width="7.5703125" style="471" customWidth="1"/>
    <col min="6416" max="6416" width="6.85546875" style="471" customWidth="1"/>
    <col min="6417" max="6417" width="9.140625" style="471"/>
    <col min="6418" max="6418" width="9.85546875" style="471" customWidth="1"/>
    <col min="6419" max="6419" width="8.5703125" style="471" customWidth="1"/>
    <col min="6420" max="6420" width="9.7109375" style="471" customWidth="1"/>
    <col min="6421" max="6421" width="9.140625" style="471" bestFit="1" customWidth="1"/>
    <col min="6422" max="6657" width="9.140625" style="471"/>
    <col min="6658" max="6658" width="10.5703125" style="471" bestFit="1" customWidth="1"/>
    <col min="6659" max="6661" width="5.5703125" style="471" bestFit="1" customWidth="1"/>
    <col min="6662" max="6662" width="6.5703125" style="471" customWidth="1"/>
    <col min="6663" max="6663" width="6" style="471" bestFit="1" customWidth="1"/>
    <col min="6664" max="6664" width="7.7109375" style="471" bestFit="1" customWidth="1"/>
    <col min="6665" max="6665" width="12.28515625" style="471" bestFit="1" customWidth="1"/>
    <col min="6666" max="6666" width="11.85546875" style="471" bestFit="1" customWidth="1"/>
    <col min="6667" max="6667" width="7.140625" style="471" bestFit="1" customWidth="1"/>
    <col min="6668" max="6668" width="12.28515625" style="471" customWidth="1"/>
    <col min="6669" max="6669" width="9.140625" style="471" bestFit="1" customWidth="1"/>
    <col min="6670" max="6670" width="7.140625" style="471" customWidth="1"/>
    <col min="6671" max="6671" width="7.5703125" style="471" customWidth="1"/>
    <col min="6672" max="6672" width="6.85546875" style="471" customWidth="1"/>
    <col min="6673" max="6673" width="9.140625" style="471"/>
    <col min="6674" max="6674" width="9.85546875" style="471" customWidth="1"/>
    <col min="6675" max="6675" width="8.5703125" style="471" customWidth="1"/>
    <col min="6676" max="6676" width="9.7109375" style="471" customWidth="1"/>
    <col min="6677" max="6677" width="9.140625" style="471" bestFit="1" customWidth="1"/>
    <col min="6678" max="6913" width="9.140625" style="471"/>
    <col min="6914" max="6914" width="10.5703125" style="471" bestFit="1" customWidth="1"/>
    <col min="6915" max="6917" width="5.5703125" style="471" bestFit="1" customWidth="1"/>
    <col min="6918" max="6918" width="6.5703125" style="471" customWidth="1"/>
    <col min="6919" max="6919" width="6" style="471" bestFit="1" customWidth="1"/>
    <col min="6920" max="6920" width="7.7109375" style="471" bestFit="1" customWidth="1"/>
    <col min="6921" max="6921" width="12.28515625" style="471" bestFit="1" customWidth="1"/>
    <col min="6922" max="6922" width="11.85546875" style="471" bestFit="1" customWidth="1"/>
    <col min="6923" max="6923" width="7.140625" style="471" bestFit="1" customWidth="1"/>
    <col min="6924" max="6924" width="12.28515625" style="471" customWidth="1"/>
    <col min="6925" max="6925" width="9.140625" style="471" bestFit="1" customWidth="1"/>
    <col min="6926" max="6926" width="7.140625" style="471" customWidth="1"/>
    <col min="6927" max="6927" width="7.5703125" style="471" customWidth="1"/>
    <col min="6928" max="6928" width="6.85546875" style="471" customWidth="1"/>
    <col min="6929" max="6929" width="9.140625" style="471"/>
    <col min="6930" max="6930" width="9.85546875" style="471" customWidth="1"/>
    <col min="6931" max="6931" width="8.5703125" style="471" customWidth="1"/>
    <col min="6932" max="6932" width="9.7109375" style="471" customWidth="1"/>
    <col min="6933" max="6933" width="9.140625" style="471" bestFit="1" customWidth="1"/>
    <col min="6934" max="7169" width="9.140625" style="471"/>
    <col min="7170" max="7170" width="10.5703125" style="471" bestFit="1" customWidth="1"/>
    <col min="7171" max="7173" width="5.5703125" style="471" bestFit="1" customWidth="1"/>
    <col min="7174" max="7174" width="6.5703125" style="471" customWidth="1"/>
    <col min="7175" max="7175" width="6" style="471" bestFit="1" customWidth="1"/>
    <col min="7176" max="7176" width="7.7109375" style="471" bestFit="1" customWidth="1"/>
    <col min="7177" max="7177" width="12.28515625" style="471" bestFit="1" customWidth="1"/>
    <col min="7178" max="7178" width="11.85546875" style="471" bestFit="1" customWidth="1"/>
    <col min="7179" max="7179" width="7.140625" style="471" bestFit="1" customWidth="1"/>
    <col min="7180" max="7180" width="12.28515625" style="471" customWidth="1"/>
    <col min="7181" max="7181" width="9.140625" style="471" bestFit="1" customWidth="1"/>
    <col min="7182" max="7182" width="7.140625" style="471" customWidth="1"/>
    <col min="7183" max="7183" width="7.5703125" style="471" customWidth="1"/>
    <col min="7184" max="7184" width="6.85546875" style="471" customWidth="1"/>
    <col min="7185" max="7185" width="9.140625" style="471"/>
    <col min="7186" max="7186" width="9.85546875" style="471" customWidth="1"/>
    <col min="7187" max="7187" width="8.5703125" style="471" customWidth="1"/>
    <col min="7188" max="7188" width="9.7109375" style="471" customWidth="1"/>
    <col min="7189" max="7189" width="9.140625" style="471" bestFit="1" customWidth="1"/>
    <col min="7190" max="7425" width="9.140625" style="471"/>
    <col min="7426" max="7426" width="10.5703125" style="471" bestFit="1" customWidth="1"/>
    <col min="7427" max="7429" width="5.5703125" style="471" bestFit="1" customWidth="1"/>
    <col min="7430" max="7430" width="6.5703125" style="471" customWidth="1"/>
    <col min="7431" max="7431" width="6" style="471" bestFit="1" customWidth="1"/>
    <col min="7432" max="7432" width="7.7109375" style="471" bestFit="1" customWidth="1"/>
    <col min="7433" max="7433" width="12.28515625" style="471" bestFit="1" customWidth="1"/>
    <col min="7434" max="7434" width="11.85546875" style="471" bestFit="1" customWidth="1"/>
    <col min="7435" max="7435" width="7.140625" style="471" bestFit="1" customWidth="1"/>
    <col min="7436" max="7436" width="12.28515625" style="471" customWidth="1"/>
    <col min="7437" max="7437" width="9.140625" style="471" bestFit="1" customWidth="1"/>
    <col min="7438" max="7438" width="7.140625" style="471" customWidth="1"/>
    <col min="7439" max="7439" width="7.5703125" style="471" customWidth="1"/>
    <col min="7440" max="7440" width="6.85546875" style="471" customWidth="1"/>
    <col min="7441" max="7441" width="9.140625" style="471"/>
    <col min="7442" max="7442" width="9.85546875" style="471" customWidth="1"/>
    <col min="7443" max="7443" width="8.5703125" style="471" customWidth="1"/>
    <col min="7444" max="7444" width="9.7109375" style="471" customWidth="1"/>
    <col min="7445" max="7445" width="9.140625" style="471" bestFit="1" customWidth="1"/>
    <col min="7446" max="7681" width="9.140625" style="471"/>
    <col min="7682" max="7682" width="10.5703125" style="471" bestFit="1" customWidth="1"/>
    <col min="7683" max="7685" width="5.5703125" style="471" bestFit="1" customWidth="1"/>
    <col min="7686" max="7686" width="6.5703125" style="471" customWidth="1"/>
    <col min="7687" max="7687" width="6" style="471" bestFit="1" customWidth="1"/>
    <col min="7688" max="7688" width="7.7109375" style="471" bestFit="1" customWidth="1"/>
    <col min="7689" max="7689" width="12.28515625" style="471" bestFit="1" customWidth="1"/>
    <col min="7690" max="7690" width="11.85546875" style="471" bestFit="1" customWidth="1"/>
    <col min="7691" max="7691" width="7.140625" style="471" bestFit="1" customWidth="1"/>
    <col min="7692" max="7692" width="12.28515625" style="471" customWidth="1"/>
    <col min="7693" max="7693" width="9.140625" style="471" bestFit="1" customWidth="1"/>
    <col min="7694" max="7694" width="7.140625" style="471" customWidth="1"/>
    <col min="7695" max="7695" width="7.5703125" style="471" customWidth="1"/>
    <col min="7696" max="7696" width="6.85546875" style="471" customWidth="1"/>
    <col min="7697" max="7697" width="9.140625" style="471"/>
    <col min="7698" max="7698" width="9.85546875" style="471" customWidth="1"/>
    <col min="7699" max="7699" width="8.5703125" style="471" customWidth="1"/>
    <col min="7700" max="7700" width="9.7109375" style="471" customWidth="1"/>
    <col min="7701" max="7701" width="9.140625" style="471" bestFit="1" customWidth="1"/>
    <col min="7702" max="7937" width="9.140625" style="471"/>
    <col min="7938" max="7938" width="10.5703125" style="471" bestFit="1" customWidth="1"/>
    <col min="7939" max="7941" width="5.5703125" style="471" bestFit="1" customWidth="1"/>
    <col min="7942" max="7942" width="6.5703125" style="471" customWidth="1"/>
    <col min="7943" max="7943" width="6" style="471" bestFit="1" customWidth="1"/>
    <col min="7944" max="7944" width="7.7109375" style="471" bestFit="1" customWidth="1"/>
    <col min="7945" max="7945" width="12.28515625" style="471" bestFit="1" customWidth="1"/>
    <col min="7946" max="7946" width="11.85546875" style="471" bestFit="1" customWidth="1"/>
    <col min="7947" max="7947" width="7.140625" style="471" bestFit="1" customWidth="1"/>
    <col min="7948" max="7948" width="12.28515625" style="471" customWidth="1"/>
    <col min="7949" max="7949" width="9.140625" style="471" bestFit="1" customWidth="1"/>
    <col min="7950" max="7950" width="7.140625" style="471" customWidth="1"/>
    <col min="7951" max="7951" width="7.5703125" style="471" customWidth="1"/>
    <col min="7952" max="7952" width="6.85546875" style="471" customWidth="1"/>
    <col min="7953" max="7953" width="9.140625" style="471"/>
    <col min="7954" max="7954" width="9.85546875" style="471" customWidth="1"/>
    <col min="7955" max="7955" width="8.5703125" style="471" customWidth="1"/>
    <col min="7956" max="7956" width="9.7109375" style="471" customWidth="1"/>
    <col min="7957" max="7957" width="9.140625" style="471" bestFit="1" customWidth="1"/>
    <col min="7958" max="8193" width="9.140625" style="471"/>
    <col min="8194" max="8194" width="10.5703125" style="471" bestFit="1" customWidth="1"/>
    <col min="8195" max="8197" width="5.5703125" style="471" bestFit="1" customWidth="1"/>
    <col min="8198" max="8198" width="6.5703125" style="471" customWidth="1"/>
    <col min="8199" max="8199" width="6" style="471" bestFit="1" customWidth="1"/>
    <col min="8200" max="8200" width="7.7109375" style="471" bestFit="1" customWidth="1"/>
    <col min="8201" max="8201" width="12.28515625" style="471" bestFit="1" customWidth="1"/>
    <col min="8202" max="8202" width="11.85546875" style="471" bestFit="1" customWidth="1"/>
    <col min="8203" max="8203" width="7.140625" style="471" bestFit="1" customWidth="1"/>
    <col min="8204" max="8204" width="12.28515625" style="471" customWidth="1"/>
    <col min="8205" max="8205" width="9.140625" style="471" bestFit="1" customWidth="1"/>
    <col min="8206" max="8206" width="7.140625" style="471" customWidth="1"/>
    <col min="8207" max="8207" width="7.5703125" style="471" customWidth="1"/>
    <col min="8208" max="8208" width="6.85546875" style="471" customWidth="1"/>
    <col min="8209" max="8209" width="9.140625" style="471"/>
    <col min="8210" max="8210" width="9.85546875" style="471" customWidth="1"/>
    <col min="8211" max="8211" width="8.5703125" style="471" customWidth="1"/>
    <col min="8212" max="8212" width="9.7109375" style="471" customWidth="1"/>
    <col min="8213" max="8213" width="9.140625" style="471" bestFit="1" customWidth="1"/>
    <col min="8214" max="8449" width="9.140625" style="471"/>
    <col min="8450" max="8450" width="10.5703125" style="471" bestFit="1" customWidth="1"/>
    <col min="8451" max="8453" width="5.5703125" style="471" bestFit="1" customWidth="1"/>
    <col min="8454" max="8454" width="6.5703125" style="471" customWidth="1"/>
    <col min="8455" max="8455" width="6" style="471" bestFit="1" customWidth="1"/>
    <col min="8456" max="8456" width="7.7109375" style="471" bestFit="1" customWidth="1"/>
    <col min="8457" max="8457" width="12.28515625" style="471" bestFit="1" customWidth="1"/>
    <col min="8458" max="8458" width="11.85546875" style="471" bestFit="1" customWidth="1"/>
    <col min="8459" max="8459" width="7.140625" style="471" bestFit="1" customWidth="1"/>
    <col min="8460" max="8460" width="12.28515625" style="471" customWidth="1"/>
    <col min="8461" max="8461" width="9.140625" style="471" bestFit="1" customWidth="1"/>
    <col min="8462" max="8462" width="7.140625" style="471" customWidth="1"/>
    <col min="8463" max="8463" width="7.5703125" style="471" customWidth="1"/>
    <col min="8464" max="8464" width="6.85546875" style="471" customWidth="1"/>
    <col min="8465" max="8465" width="9.140625" style="471"/>
    <col min="8466" max="8466" width="9.85546875" style="471" customWidth="1"/>
    <col min="8467" max="8467" width="8.5703125" style="471" customWidth="1"/>
    <col min="8468" max="8468" width="9.7109375" style="471" customWidth="1"/>
    <col min="8469" max="8469" width="9.140625" style="471" bestFit="1" customWidth="1"/>
    <col min="8470" max="8705" width="9.140625" style="471"/>
    <col min="8706" max="8706" width="10.5703125" style="471" bestFit="1" customWidth="1"/>
    <col min="8707" max="8709" width="5.5703125" style="471" bestFit="1" customWidth="1"/>
    <col min="8710" max="8710" width="6.5703125" style="471" customWidth="1"/>
    <col min="8711" max="8711" width="6" style="471" bestFit="1" customWidth="1"/>
    <col min="8712" max="8712" width="7.7109375" style="471" bestFit="1" customWidth="1"/>
    <col min="8713" max="8713" width="12.28515625" style="471" bestFit="1" customWidth="1"/>
    <col min="8714" max="8714" width="11.85546875" style="471" bestFit="1" customWidth="1"/>
    <col min="8715" max="8715" width="7.140625" style="471" bestFit="1" customWidth="1"/>
    <col min="8716" max="8716" width="12.28515625" style="471" customWidth="1"/>
    <col min="8717" max="8717" width="9.140625" style="471" bestFit="1" customWidth="1"/>
    <col min="8718" max="8718" width="7.140625" style="471" customWidth="1"/>
    <col min="8719" max="8719" width="7.5703125" style="471" customWidth="1"/>
    <col min="8720" max="8720" width="6.85546875" style="471" customWidth="1"/>
    <col min="8721" max="8721" width="9.140625" style="471"/>
    <col min="8722" max="8722" width="9.85546875" style="471" customWidth="1"/>
    <col min="8723" max="8723" width="8.5703125" style="471" customWidth="1"/>
    <col min="8724" max="8724" width="9.7109375" style="471" customWidth="1"/>
    <col min="8725" max="8725" width="9.140625" style="471" bestFit="1" customWidth="1"/>
    <col min="8726" max="8961" width="9.140625" style="471"/>
    <col min="8962" max="8962" width="10.5703125" style="471" bestFit="1" customWidth="1"/>
    <col min="8963" max="8965" width="5.5703125" style="471" bestFit="1" customWidth="1"/>
    <col min="8966" max="8966" width="6.5703125" style="471" customWidth="1"/>
    <col min="8967" max="8967" width="6" style="471" bestFit="1" customWidth="1"/>
    <col min="8968" max="8968" width="7.7109375" style="471" bestFit="1" customWidth="1"/>
    <col min="8969" max="8969" width="12.28515625" style="471" bestFit="1" customWidth="1"/>
    <col min="8970" max="8970" width="11.85546875" style="471" bestFit="1" customWidth="1"/>
    <col min="8971" max="8971" width="7.140625" style="471" bestFit="1" customWidth="1"/>
    <col min="8972" max="8972" width="12.28515625" style="471" customWidth="1"/>
    <col min="8973" max="8973" width="9.140625" style="471" bestFit="1" customWidth="1"/>
    <col min="8974" max="8974" width="7.140625" style="471" customWidth="1"/>
    <col min="8975" max="8975" width="7.5703125" style="471" customWidth="1"/>
    <col min="8976" max="8976" width="6.85546875" style="471" customWidth="1"/>
    <col min="8977" max="8977" width="9.140625" style="471"/>
    <col min="8978" max="8978" width="9.85546875" style="471" customWidth="1"/>
    <col min="8979" max="8979" width="8.5703125" style="471" customWidth="1"/>
    <col min="8980" max="8980" width="9.7109375" style="471" customWidth="1"/>
    <col min="8981" max="8981" width="9.140625" style="471" bestFit="1" customWidth="1"/>
    <col min="8982" max="9217" width="9.140625" style="471"/>
    <col min="9218" max="9218" width="10.5703125" style="471" bestFit="1" customWidth="1"/>
    <col min="9219" max="9221" width="5.5703125" style="471" bestFit="1" customWidth="1"/>
    <col min="9222" max="9222" width="6.5703125" style="471" customWidth="1"/>
    <col min="9223" max="9223" width="6" style="471" bestFit="1" customWidth="1"/>
    <col min="9224" max="9224" width="7.7109375" style="471" bestFit="1" customWidth="1"/>
    <col min="9225" max="9225" width="12.28515625" style="471" bestFit="1" customWidth="1"/>
    <col min="9226" max="9226" width="11.85546875" style="471" bestFit="1" customWidth="1"/>
    <col min="9227" max="9227" width="7.140625" style="471" bestFit="1" customWidth="1"/>
    <col min="9228" max="9228" width="12.28515625" style="471" customWidth="1"/>
    <col min="9229" max="9229" width="9.140625" style="471" bestFit="1" customWidth="1"/>
    <col min="9230" max="9230" width="7.140625" style="471" customWidth="1"/>
    <col min="9231" max="9231" width="7.5703125" style="471" customWidth="1"/>
    <col min="9232" max="9232" width="6.85546875" style="471" customWidth="1"/>
    <col min="9233" max="9233" width="9.140625" style="471"/>
    <col min="9234" max="9234" width="9.85546875" style="471" customWidth="1"/>
    <col min="9235" max="9235" width="8.5703125" style="471" customWidth="1"/>
    <col min="9236" max="9236" width="9.7109375" style="471" customWidth="1"/>
    <col min="9237" max="9237" width="9.140625" style="471" bestFit="1" customWidth="1"/>
    <col min="9238" max="9473" width="9.140625" style="471"/>
    <col min="9474" max="9474" width="10.5703125" style="471" bestFit="1" customWidth="1"/>
    <col min="9475" max="9477" width="5.5703125" style="471" bestFit="1" customWidth="1"/>
    <col min="9478" max="9478" width="6.5703125" style="471" customWidth="1"/>
    <col min="9479" max="9479" width="6" style="471" bestFit="1" customWidth="1"/>
    <col min="9480" max="9480" width="7.7109375" style="471" bestFit="1" customWidth="1"/>
    <col min="9481" max="9481" width="12.28515625" style="471" bestFit="1" customWidth="1"/>
    <col min="9482" max="9482" width="11.85546875" style="471" bestFit="1" customWidth="1"/>
    <col min="9483" max="9483" width="7.140625" style="471" bestFit="1" customWidth="1"/>
    <col min="9484" max="9484" width="12.28515625" style="471" customWidth="1"/>
    <col min="9485" max="9485" width="9.140625" style="471" bestFit="1" customWidth="1"/>
    <col min="9486" max="9486" width="7.140625" style="471" customWidth="1"/>
    <col min="9487" max="9487" width="7.5703125" style="471" customWidth="1"/>
    <col min="9488" max="9488" width="6.85546875" style="471" customWidth="1"/>
    <col min="9489" max="9489" width="9.140625" style="471"/>
    <col min="9490" max="9490" width="9.85546875" style="471" customWidth="1"/>
    <col min="9491" max="9491" width="8.5703125" style="471" customWidth="1"/>
    <col min="9492" max="9492" width="9.7109375" style="471" customWidth="1"/>
    <col min="9493" max="9493" width="9.140625" style="471" bestFit="1" customWidth="1"/>
    <col min="9494" max="9729" width="9.140625" style="471"/>
    <col min="9730" max="9730" width="10.5703125" style="471" bestFit="1" customWidth="1"/>
    <col min="9731" max="9733" width="5.5703125" style="471" bestFit="1" customWidth="1"/>
    <col min="9734" max="9734" width="6.5703125" style="471" customWidth="1"/>
    <col min="9735" max="9735" width="6" style="471" bestFit="1" customWidth="1"/>
    <col min="9736" max="9736" width="7.7109375" style="471" bestFit="1" customWidth="1"/>
    <col min="9737" max="9737" width="12.28515625" style="471" bestFit="1" customWidth="1"/>
    <col min="9738" max="9738" width="11.85546875" style="471" bestFit="1" customWidth="1"/>
    <col min="9739" max="9739" width="7.140625" style="471" bestFit="1" customWidth="1"/>
    <col min="9740" max="9740" width="12.28515625" style="471" customWidth="1"/>
    <col min="9741" max="9741" width="9.140625" style="471" bestFit="1" customWidth="1"/>
    <col min="9742" max="9742" width="7.140625" style="471" customWidth="1"/>
    <col min="9743" max="9743" width="7.5703125" style="471" customWidth="1"/>
    <col min="9744" max="9744" width="6.85546875" style="471" customWidth="1"/>
    <col min="9745" max="9745" width="9.140625" style="471"/>
    <col min="9746" max="9746" width="9.85546875" style="471" customWidth="1"/>
    <col min="9747" max="9747" width="8.5703125" style="471" customWidth="1"/>
    <col min="9748" max="9748" width="9.7109375" style="471" customWidth="1"/>
    <col min="9749" max="9749" width="9.140625" style="471" bestFit="1" customWidth="1"/>
    <col min="9750" max="9985" width="9.140625" style="471"/>
    <col min="9986" max="9986" width="10.5703125" style="471" bestFit="1" customWidth="1"/>
    <col min="9987" max="9989" width="5.5703125" style="471" bestFit="1" customWidth="1"/>
    <col min="9990" max="9990" width="6.5703125" style="471" customWidth="1"/>
    <col min="9991" max="9991" width="6" style="471" bestFit="1" customWidth="1"/>
    <col min="9992" max="9992" width="7.7109375" style="471" bestFit="1" customWidth="1"/>
    <col min="9993" max="9993" width="12.28515625" style="471" bestFit="1" customWidth="1"/>
    <col min="9994" max="9994" width="11.85546875" style="471" bestFit="1" customWidth="1"/>
    <col min="9995" max="9995" width="7.140625" style="471" bestFit="1" customWidth="1"/>
    <col min="9996" max="9996" width="12.28515625" style="471" customWidth="1"/>
    <col min="9997" max="9997" width="9.140625" style="471" bestFit="1" customWidth="1"/>
    <col min="9998" max="9998" width="7.140625" style="471" customWidth="1"/>
    <col min="9999" max="9999" width="7.5703125" style="471" customWidth="1"/>
    <col min="10000" max="10000" width="6.85546875" style="471" customWidth="1"/>
    <col min="10001" max="10001" width="9.140625" style="471"/>
    <col min="10002" max="10002" width="9.85546875" style="471" customWidth="1"/>
    <col min="10003" max="10003" width="8.5703125" style="471" customWidth="1"/>
    <col min="10004" max="10004" width="9.7109375" style="471" customWidth="1"/>
    <col min="10005" max="10005" width="9.140625" style="471" bestFit="1" customWidth="1"/>
    <col min="10006" max="10241" width="9.140625" style="471"/>
    <col min="10242" max="10242" width="10.5703125" style="471" bestFit="1" customWidth="1"/>
    <col min="10243" max="10245" width="5.5703125" style="471" bestFit="1" customWidth="1"/>
    <col min="10246" max="10246" width="6.5703125" style="471" customWidth="1"/>
    <col min="10247" max="10247" width="6" style="471" bestFit="1" customWidth="1"/>
    <col min="10248" max="10248" width="7.7109375" style="471" bestFit="1" customWidth="1"/>
    <col min="10249" max="10249" width="12.28515625" style="471" bestFit="1" customWidth="1"/>
    <col min="10250" max="10250" width="11.85546875" style="471" bestFit="1" customWidth="1"/>
    <col min="10251" max="10251" width="7.140625" style="471" bestFit="1" customWidth="1"/>
    <col min="10252" max="10252" width="12.28515625" style="471" customWidth="1"/>
    <col min="10253" max="10253" width="9.140625" style="471" bestFit="1" customWidth="1"/>
    <col min="10254" max="10254" width="7.140625" style="471" customWidth="1"/>
    <col min="10255" max="10255" width="7.5703125" style="471" customWidth="1"/>
    <col min="10256" max="10256" width="6.85546875" style="471" customWidth="1"/>
    <col min="10257" max="10257" width="9.140625" style="471"/>
    <col min="10258" max="10258" width="9.85546875" style="471" customWidth="1"/>
    <col min="10259" max="10259" width="8.5703125" style="471" customWidth="1"/>
    <col min="10260" max="10260" width="9.7109375" style="471" customWidth="1"/>
    <col min="10261" max="10261" width="9.140625" style="471" bestFit="1" customWidth="1"/>
    <col min="10262" max="10497" width="9.140625" style="471"/>
    <col min="10498" max="10498" width="10.5703125" style="471" bestFit="1" customWidth="1"/>
    <col min="10499" max="10501" width="5.5703125" style="471" bestFit="1" customWidth="1"/>
    <col min="10502" max="10502" width="6.5703125" style="471" customWidth="1"/>
    <col min="10503" max="10503" width="6" style="471" bestFit="1" customWidth="1"/>
    <col min="10504" max="10504" width="7.7109375" style="471" bestFit="1" customWidth="1"/>
    <col min="10505" max="10505" width="12.28515625" style="471" bestFit="1" customWidth="1"/>
    <col min="10506" max="10506" width="11.85546875" style="471" bestFit="1" customWidth="1"/>
    <col min="10507" max="10507" width="7.140625" style="471" bestFit="1" customWidth="1"/>
    <col min="10508" max="10508" width="12.28515625" style="471" customWidth="1"/>
    <col min="10509" max="10509" width="9.140625" style="471" bestFit="1" customWidth="1"/>
    <col min="10510" max="10510" width="7.140625" style="471" customWidth="1"/>
    <col min="10511" max="10511" width="7.5703125" style="471" customWidth="1"/>
    <col min="10512" max="10512" width="6.85546875" style="471" customWidth="1"/>
    <col min="10513" max="10513" width="9.140625" style="471"/>
    <col min="10514" max="10514" width="9.85546875" style="471" customWidth="1"/>
    <col min="10515" max="10515" width="8.5703125" style="471" customWidth="1"/>
    <col min="10516" max="10516" width="9.7109375" style="471" customWidth="1"/>
    <col min="10517" max="10517" width="9.140625" style="471" bestFit="1" customWidth="1"/>
    <col min="10518" max="10753" width="9.140625" style="471"/>
    <col min="10754" max="10754" width="10.5703125" style="471" bestFit="1" customWidth="1"/>
    <col min="10755" max="10757" width="5.5703125" style="471" bestFit="1" customWidth="1"/>
    <col min="10758" max="10758" width="6.5703125" style="471" customWidth="1"/>
    <col min="10759" max="10759" width="6" style="471" bestFit="1" customWidth="1"/>
    <col min="10760" max="10760" width="7.7109375" style="471" bestFit="1" customWidth="1"/>
    <col min="10761" max="10761" width="12.28515625" style="471" bestFit="1" customWidth="1"/>
    <col min="10762" max="10762" width="11.85546875" style="471" bestFit="1" customWidth="1"/>
    <col min="10763" max="10763" width="7.140625" style="471" bestFit="1" customWidth="1"/>
    <col min="10764" max="10764" width="12.28515625" style="471" customWidth="1"/>
    <col min="10765" max="10765" width="9.140625" style="471" bestFit="1" customWidth="1"/>
    <col min="10766" max="10766" width="7.140625" style="471" customWidth="1"/>
    <col min="10767" max="10767" width="7.5703125" style="471" customWidth="1"/>
    <col min="10768" max="10768" width="6.85546875" style="471" customWidth="1"/>
    <col min="10769" max="10769" width="9.140625" style="471"/>
    <col min="10770" max="10770" width="9.85546875" style="471" customWidth="1"/>
    <col min="10771" max="10771" width="8.5703125" style="471" customWidth="1"/>
    <col min="10772" max="10772" width="9.7109375" style="471" customWidth="1"/>
    <col min="10773" max="10773" width="9.140625" style="471" bestFit="1" customWidth="1"/>
    <col min="10774" max="11009" width="9.140625" style="471"/>
    <col min="11010" max="11010" width="10.5703125" style="471" bestFit="1" customWidth="1"/>
    <col min="11011" max="11013" width="5.5703125" style="471" bestFit="1" customWidth="1"/>
    <col min="11014" max="11014" width="6.5703125" style="471" customWidth="1"/>
    <col min="11015" max="11015" width="6" style="471" bestFit="1" customWidth="1"/>
    <col min="11016" max="11016" width="7.7109375" style="471" bestFit="1" customWidth="1"/>
    <col min="11017" max="11017" width="12.28515625" style="471" bestFit="1" customWidth="1"/>
    <col min="11018" max="11018" width="11.85546875" style="471" bestFit="1" customWidth="1"/>
    <col min="11019" max="11019" width="7.140625" style="471" bestFit="1" customWidth="1"/>
    <col min="11020" max="11020" width="12.28515625" style="471" customWidth="1"/>
    <col min="11021" max="11021" width="9.140625" style="471" bestFit="1" customWidth="1"/>
    <col min="11022" max="11022" width="7.140625" style="471" customWidth="1"/>
    <col min="11023" max="11023" width="7.5703125" style="471" customWidth="1"/>
    <col min="11024" max="11024" width="6.85546875" style="471" customWidth="1"/>
    <col min="11025" max="11025" width="9.140625" style="471"/>
    <col min="11026" max="11026" width="9.85546875" style="471" customWidth="1"/>
    <col min="11027" max="11027" width="8.5703125" style="471" customWidth="1"/>
    <col min="11028" max="11028" width="9.7109375" style="471" customWidth="1"/>
    <col min="11029" max="11029" width="9.140625" style="471" bestFit="1" customWidth="1"/>
    <col min="11030" max="11265" width="9.140625" style="471"/>
    <col min="11266" max="11266" width="10.5703125" style="471" bestFit="1" customWidth="1"/>
    <col min="11267" max="11269" width="5.5703125" style="471" bestFit="1" customWidth="1"/>
    <col min="11270" max="11270" width="6.5703125" style="471" customWidth="1"/>
    <col min="11271" max="11271" width="6" style="471" bestFit="1" customWidth="1"/>
    <col min="11272" max="11272" width="7.7109375" style="471" bestFit="1" customWidth="1"/>
    <col min="11273" max="11273" width="12.28515625" style="471" bestFit="1" customWidth="1"/>
    <col min="11274" max="11274" width="11.85546875" style="471" bestFit="1" customWidth="1"/>
    <col min="11275" max="11275" width="7.140625" style="471" bestFit="1" customWidth="1"/>
    <col min="11276" max="11276" width="12.28515625" style="471" customWidth="1"/>
    <col min="11277" max="11277" width="9.140625" style="471" bestFit="1" customWidth="1"/>
    <col min="11278" max="11278" width="7.140625" style="471" customWidth="1"/>
    <col min="11279" max="11279" width="7.5703125" style="471" customWidth="1"/>
    <col min="11280" max="11280" width="6.85546875" style="471" customWidth="1"/>
    <col min="11281" max="11281" width="9.140625" style="471"/>
    <col min="11282" max="11282" width="9.85546875" style="471" customWidth="1"/>
    <col min="11283" max="11283" width="8.5703125" style="471" customWidth="1"/>
    <col min="11284" max="11284" width="9.7109375" style="471" customWidth="1"/>
    <col min="11285" max="11285" width="9.140625" style="471" bestFit="1" customWidth="1"/>
    <col min="11286" max="11521" width="9.140625" style="471"/>
    <col min="11522" max="11522" width="10.5703125" style="471" bestFit="1" customWidth="1"/>
    <col min="11523" max="11525" width="5.5703125" style="471" bestFit="1" customWidth="1"/>
    <col min="11526" max="11526" width="6.5703125" style="471" customWidth="1"/>
    <col min="11527" max="11527" width="6" style="471" bestFit="1" customWidth="1"/>
    <col min="11528" max="11528" width="7.7109375" style="471" bestFit="1" customWidth="1"/>
    <col min="11529" max="11529" width="12.28515625" style="471" bestFit="1" customWidth="1"/>
    <col min="11530" max="11530" width="11.85546875" style="471" bestFit="1" customWidth="1"/>
    <col min="11531" max="11531" width="7.140625" style="471" bestFit="1" customWidth="1"/>
    <col min="11532" max="11532" width="12.28515625" style="471" customWidth="1"/>
    <col min="11533" max="11533" width="9.140625" style="471" bestFit="1" customWidth="1"/>
    <col min="11534" max="11534" width="7.140625" style="471" customWidth="1"/>
    <col min="11535" max="11535" width="7.5703125" style="471" customWidth="1"/>
    <col min="11536" max="11536" width="6.85546875" style="471" customWidth="1"/>
    <col min="11537" max="11537" width="9.140625" style="471"/>
    <col min="11538" max="11538" width="9.85546875" style="471" customWidth="1"/>
    <col min="11539" max="11539" width="8.5703125" style="471" customWidth="1"/>
    <col min="11540" max="11540" width="9.7109375" style="471" customWidth="1"/>
    <col min="11541" max="11541" width="9.140625" style="471" bestFit="1" customWidth="1"/>
    <col min="11542" max="11777" width="9.140625" style="471"/>
    <col min="11778" max="11778" width="10.5703125" style="471" bestFit="1" customWidth="1"/>
    <col min="11779" max="11781" width="5.5703125" style="471" bestFit="1" customWidth="1"/>
    <col min="11782" max="11782" width="6.5703125" style="471" customWidth="1"/>
    <col min="11783" max="11783" width="6" style="471" bestFit="1" customWidth="1"/>
    <col min="11784" max="11784" width="7.7109375" style="471" bestFit="1" customWidth="1"/>
    <col min="11785" max="11785" width="12.28515625" style="471" bestFit="1" customWidth="1"/>
    <col min="11786" max="11786" width="11.85546875" style="471" bestFit="1" customWidth="1"/>
    <col min="11787" max="11787" width="7.140625" style="471" bestFit="1" customWidth="1"/>
    <col min="11788" max="11788" width="12.28515625" style="471" customWidth="1"/>
    <col min="11789" max="11789" width="9.140625" style="471" bestFit="1" customWidth="1"/>
    <col min="11790" max="11790" width="7.140625" style="471" customWidth="1"/>
    <col min="11791" max="11791" width="7.5703125" style="471" customWidth="1"/>
    <col min="11792" max="11792" width="6.85546875" style="471" customWidth="1"/>
    <col min="11793" max="11793" width="9.140625" style="471"/>
    <col min="11794" max="11794" width="9.85546875" style="471" customWidth="1"/>
    <col min="11795" max="11795" width="8.5703125" style="471" customWidth="1"/>
    <col min="11796" max="11796" width="9.7109375" style="471" customWidth="1"/>
    <col min="11797" max="11797" width="9.140625" style="471" bestFit="1" customWidth="1"/>
    <col min="11798" max="12033" width="9.140625" style="471"/>
    <col min="12034" max="12034" width="10.5703125" style="471" bestFit="1" customWidth="1"/>
    <col min="12035" max="12037" width="5.5703125" style="471" bestFit="1" customWidth="1"/>
    <col min="12038" max="12038" width="6.5703125" style="471" customWidth="1"/>
    <col min="12039" max="12039" width="6" style="471" bestFit="1" customWidth="1"/>
    <col min="12040" max="12040" width="7.7109375" style="471" bestFit="1" customWidth="1"/>
    <col min="12041" max="12041" width="12.28515625" style="471" bestFit="1" customWidth="1"/>
    <col min="12042" max="12042" width="11.85546875" style="471" bestFit="1" customWidth="1"/>
    <col min="12043" max="12043" width="7.140625" style="471" bestFit="1" customWidth="1"/>
    <col min="12044" max="12044" width="12.28515625" style="471" customWidth="1"/>
    <col min="12045" max="12045" width="9.140625" style="471" bestFit="1" customWidth="1"/>
    <col min="12046" max="12046" width="7.140625" style="471" customWidth="1"/>
    <col min="12047" max="12047" width="7.5703125" style="471" customWidth="1"/>
    <col min="12048" max="12048" width="6.85546875" style="471" customWidth="1"/>
    <col min="12049" max="12049" width="9.140625" style="471"/>
    <col min="12050" max="12050" width="9.85546875" style="471" customWidth="1"/>
    <col min="12051" max="12051" width="8.5703125" style="471" customWidth="1"/>
    <col min="12052" max="12052" width="9.7109375" style="471" customWidth="1"/>
    <col min="12053" max="12053" width="9.140625" style="471" bestFit="1" customWidth="1"/>
    <col min="12054" max="12289" width="9.140625" style="471"/>
    <col min="12290" max="12290" width="10.5703125" style="471" bestFit="1" customWidth="1"/>
    <col min="12291" max="12293" width="5.5703125" style="471" bestFit="1" customWidth="1"/>
    <col min="12294" max="12294" width="6.5703125" style="471" customWidth="1"/>
    <col min="12295" max="12295" width="6" style="471" bestFit="1" customWidth="1"/>
    <col min="12296" max="12296" width="7.7109375" style="471" bestFit="1" customWidth="1"/>
    <col min="12297" max="12297" width="12.28515625" style="471" bestFit="1" customWidth="1"/>
    <col min="12298" max="12298" width="11.85546875" style="471" bestFit="1" customWidth="1"/>
    <col min="12299" max="12299" width="7.140625" style="471" bestFit="1" customWidth="1"/>
    <col min="12300" max="12300" width="12.28515625" style="471" customWidth="1"/>
    <col min="12301" max="12301" width="9.140625" style="471" bestFit="1" customWidth="1"/>
    <col min="12302" max="12302" width="7.140625" style="471" customWidth="1"/>
    <col min="12303" max="12303" width="7.5703125" style="471" customWidth="1"/>
    <col min="12304" max="12304" width="6.85546875" style="471" customWidth="1"/>
    <col min="12305" max="12305" width="9.140625" style="471"/>
    <col min="12306" max="12306" width="9.85546875" style="471" customWidth="1"/>
    <col min="12307" max="12307" width="8.5703125" style="471" customWidth="1"/>
    <col min="12308" max="12308" width="9.7109375" style="471" customWidth="1"/>
    <col min="12309" max="12309" width="9.140625" style="471" bestFit="1" customWidth="1"/>
    <col min="12310" max="12545" width="9.140625" style="471"/>
    <col min="12546" max="12546" width="10.5703125" style="471" bestFit="1" customWidth="1"/>
    <col min="12547" max="12549" width="5.5703125" style="471" bestFit="1" customWidth="1"/>
    <col min="12550" max="12550" width="6.5703125" style="471" customWidth="1"/>
    <col min="12551" max="12551" width="6" style="471" bestFit="1" customWidth="1"/>
    <col min="12552" max="12552" width="7.7109375" style="471" bestFit="1" customWidth="1"/>
    <col min="12553" max="12553" width="12.28515625" style="471" bestFit="1" customWidth="1"/>
    <col min="12554" max="12554" width="11.85546875" style="471" bestFit="1" customWidth="1"/>
    <col min="12555" max="12555" width="7.140625" style="471" bestFit="1" customWidth="1"/>
    <col min="12556" max="12556" width="12.28515625" style="471" customWidth="1"/>
    <col min="12557" max="12557" width="9.140625" style="471" bestFit="1" customWidth="1"/>
    <col min="12558" max="12558" width="7.140625" style="471" customWidth="1"/>
    <col min="12559" max="12559" width="7.5703125" style="471" customWidth="1"/>
    <col min="12560" max="12560" width="6.85546875" style="471" customWidth="1"/>
    <col min="12561" max="12561" width="9.140625" style="471"/>
    <col min="12562" max="12562" width="9.85546875" style="471" customWidth="1"/>
    <col min="12563" max="12563" width="8.5703125" style="471" customWidth="1"/>
    <col min="12564" max="12564" width="9.7109375" style="471" customWidth="1"/>
    <col min="12565" max="12565" width="9.140625" style="471" bestFit="1" customWidth="1"/>
    <col min="12566" max="12801" width="9.140625" style="471"/>
    <col min="12802" max="12802" width="10.5703125" style="471" bestFit="1" customWidth="1"/>
    <col min="12803" max="12805" width="5.5703125" style="471" bestFit="1" customWidth="1"/>
    <col min="12806" max="12806" width="6.5703125" style="471" customWidth="1"/>
    <col min="12807" max="12807" width="6" style="471" bestFit="1" customWidth="1"/>
    <col min="12808" max="12808" width="7.7109375" style="471" bestFit="1" customWidth="1"/>
    <col min="12809" max="12809" width="12.28515625" style="471" bestFit="1" customWidth="1"/>
    <col min="12810" max="12810" width="11.85546875" style="471" bestFit="1" customWidth="1"/>
    <col min="12811" max="12811" width="7.140625" style="471" bestFit="1" customWidth="1"/>
    <col min="12812" max="12812" width="12.28515625" style="471" customWidth="1"/>
    <col min="12813" max="12813" width="9.140625" style="471" bestFit="1" customWidth="1"/>
    <col min="12814" max="12814" width="7.140625" style="471" customWidth="1"/>
    <col min="12815" max="12815" width="7.5703125" style="471" customWidth="1"/>
    <col min="12816" max="12816" width="6.85546875" style="471" customWidth="1"/>
    <col min="12817" max="12817" width="9.140625" style="471"/>
    <col min="12818" max="12818" width="9.85546875" style="471" customWidth="1"/>
    <col min="12819" max="12819" width="8.5703125" style="471" customWidth="1"/>
    <col min="12820" max="12820" width="9.7109375" style="471" customWidth="1"/>
    <col min="12821" max="12821" width="9.140625" style="471" bestFit="1" customWidth="1"/>
    <col min="12822" max="13057" width="9.140625" style="471"/>
    <col min="13058" max="13058" width="10.5703125" style="471" bestFit="1" customWidth="1"/>
    <col min="13059" max="13061" width="5.5703125" style="471" bestFit="1" customWidth="1"/>
    <col min="13062" max="13062" width="6.5703125" style="471" customWidth="1"/>
    <col min="13063" max="13063" width="6" style="471" bestFit="1" customWidth="1"/>
    <col min="13064" max="13064" width="7.7109375" style="471" bestFit="1" customWidth="1"/>
    <col min="13065" max="13065" width="12.28515625" style="471" bestFit="1" customWidth="1"/>
    <col min="13066" max="13066" width="11.85546875" style="471" bestFit="1" customWidth="1"/>
    <col min="13067" max="13067" width="7.140625" style="471" bestFit="1" customWidth="1"/>
    <col min="13068" max="13068" width="12.28515625" style="471" customWidth="1"/>
    <col min="13069" max="13069" width="9.140625" style="471" bestFit="1" customWidth="1"/>
    <col min="13070" max="13070" width="7.140625" style="471" customWidth="1"/>
    <col min="13071" max="13071" width="7.5703125" style="471" customWidth="1"/>
    <col min="13072" max="13072" width="6.85546875" style="471" customWidth="1"/>
    <col min="13073" max="13073" width="9.140625" style="471"/>
    <col min="13074" max="13074" width="9.85546875" style="471" customWidth="1"/>
    <col min="13075" max="13075" width="8.5703125" style="471" customWidth="1"/>
    <col min="13076" max="13076" width="9.7109375" style="471" customWidth="1"/>
    <col min="13077" max="13077" width="9.140625" style="471" bestFit="1" customWidth="1"/>
    <col min="13078" max="13313" width="9.140625" style="471"/>
    <col min="13314" max="13314" width="10.5703125" style="471" bestFit="1" customWidth="1"/>
    <col min="13315" max="13317" width="5.5703125" style="471" bestFit="1" customWidth="1"/>
    <col min="13318" max="13318" width="6.5703125" style="471" customWidth="1"/>
    <col min="13319" max="13319" width="6" style="471" bestFit="1" customWidth="1"/>
    <col min="13320" max="13320" width="7.7109375" style="471" bestFit="1" customWidth="1"/>
    <col min="13321" max="13321" width="12.28515625" style="471" bestFit="1" customWidth="1"/>
    <col min="13322" max="13322" width="11.85546875" style="471" bestFit="1" customWidth="1"/>
    <col min="13323" max="13323" width="7.140625" style="471" bestFit="1" customWidth="1"/>
    <col min="13324" max="13324" width="12.28515625" style="471" customWidth="1"/>
    <col min="13325" max="13325" width="9.140625" style="471" bestFit="1" customWidth="1"/>
    <col min="13326" max="13326" width="7.140625" style="471" customWidth="1"/>
    <col min="13327" max="13327" width="7.5703125" style="471" customWidth="1"/>
    <col min="13328" max="13328" width="6.85546875" style="471" customWidth="1"/>
    <col min="13329" max="13329" width="9.140625" style="471"/>
    <col min="13330" max="13330" width="9.85546875" style="471" customWidth="1"/>
    <col min="13331" max="13331" width="8.5703125" style="471" customWidth="1"/>
    <col min="13332" max="13332" width="9.7109375" style="471" customWidth="1"/>
    <col min="13333" max="13333" width="9.140625" style="471" bestFit="1" customWidth="1"/>
    <col min="13334" max="13569" width="9.140625" style="471"/>
    <col min="13570" max="13570" width="10.5703125" style="471" bestFit="1" customWidth="1"/>
    <col min="13571" max="13573" width="5.5703125" style="471" bestFit="1" customWidth="1"/>
    <col min="13574" max="13574" width="6.5703125" style="471" customWidth="1"/>
    <col min="13575" max="13575" width="6" style="471" bestFit="1" customWidth="1"/>
    <col min="13576" max="13576" width="7.7109375" style="471" bestFit="1" customWidth="1"/>
    <col min="13577" max="13577" width="12.28515625" style="471" bestFit="1" customWidth="1"/>
    <col min="13578" max="13578" width="11.85546875" style="471" bestFit="1" customWidth="1"/>
    <col min="13579" max="13579" width="7.140625" style="471" bestFit="1" customWidth="1"/>
    <col min="13580" max="13580" width="12.28515625" style="471" customWidth="1"/>
    <col min="13581" max="13581" width="9.140625" style="471" bestFit="1" customWidth="1"/>
    <col min="13582" max="13582" width="7.140625" style="471" customWidth="1"/>
    <col min="13583" max="13583" width="7.5703125" style="471" customWidth="1"/>
    <col min="13584" max="13584" width="6.85546875" style="471" customWidth="1"/>
    <col min="13585" max="13585" width="9.140625" style="471"/>
    <col min="13586" max="13586" width="9.85546875" style="471" customWidth="1"/>
    <col min="13587" max="13587" width="8.5703125" style="471" customWidth="1"/>
    <col min="13588" max="13588" width="9.7109375" style="471" customWidth="1"/>
    <col min="13589" max="13589" width="9.140625" style="471" bestFit="1" customWidth="1"/>
    <col min="13590" max="13825" width="9.140625" style="471"/>
    <col min="13826" max="13826" width="10.5703125" style="471" bestFit="1" customWidth="1"/>
    <col min="13827" max="13829" width="5.5703125" style="471" bestFit="1" customWidth="1"/>
    <col min="13830" max="13830" width="6.5703125" style="471" customWidth="1"/>
    <col min="13831" max="13831" width="6" style="471" bestFit="1" customWidth="1"/>
    <col min="13832" max="13832" width="7.7109375" style="471" bestFit="1" customWidth="1"/>
    <col min="13833" max="13833" width="12.28515625" style="471" bestFit="1" customWidth="1"/>
    <col min="13834" max="13834" width="11.85546875" style="471" bestFit="1" customWidth="1"/>
    <col min="13835" max="13835" width="7.140625" style="471" bestFit="1" customWidth="1"/>
    <col min="13836" max="13836" width="12.28515625" style="471" customWidth="1"/>
    <col min="13837" max="13837" width="9.140625" style="471" bestFit="1" customWidth="1"/>
    <col min="13838" max="13838" width="7.140625" style="471" customWidth="1"/>
    <col min="13839" max="13839" width="7.5703125" style="471" customWidth="1"/>
    <col min="13840" max="13840" width="6.85546875" style="471" customWidth="1"/>
    <col min="13841" max="13841" width="9.140625" style="471"/>
    <col min="13842" max="13842" width="9.85546875" style="471" customWidth="1"/>
    <col min="13843" max="13843" width="8.5703125" style="471" customWidth="1"/>
    <col min="13844" max="13844" width="9.7109375" style="471" customWidth="1"/>
    <col min="13845" max="13845" width="9.140625" style="471" bestFit="1" customWidth="1"/>
    <col min="13846" max="14081" width="9.140625" style="471"/>
    <col min="14082" max="14082" width="10.5703125" style="471" bestFit="1" customWidth="1"/>
    <col min="14083" max="14085" width="5.5703125" style="471" bestFit="1" customWidth="1"/>
    <col min="14086" max="14086" width="6.5703125" style="471" customWidth="1"/>
    <col min="14087" max="14087" width="6" style="471" bestFit="1" customWidth="1"/>
    <col min="14088" max="14088" width="7.7109375" style="471" bestFit="1" customWidth="1"/>
    <col min="14089" max="14089" width="12.28515625" style="471" bestFit="1" customWidth="1"/>
    <col min="14090" max="14090" width="11.85546875" style="471" bestFit="1" customWidth="1"/>
    <col min="14091" max="14091" width="7.140625" style="471" bestFit="1" customWidth="1"/>
    <col min="14092" max="14092" width="12.28515625" style="471" customWidth="1"/>
    <col min="14093" max="14093" width="9.140625" style="471" bestFit="1" customWidth="1"/>
    <col min="14094" max="14094" width="7.140625" style="471" customWidth="1"/>
    <col min="14095" max="14095" width="7.5703125" style="471" customWidth="1"/>
    <col min="14096" max="14096" width="6.85546875" style="471" customWidth="1"/>
    <col min="14097" max="14097" width="9.140625" style="471"/>
    <col min="14098" max="14098" width="9.85546875" style="471" customWidth="1"/>
    <col min="14099" max="14099" width="8.5703125" style="471" customWidth="1"/>
    <col min="14100" max="14100" width="9.7109375" style="471" customWidth="1"/>
    <col min="14101" max="14101" width="9.140625" style="471" bestFit="1" customWidth="1"/>
    <col min="14102" max="14337" width="9.140625" style="471"/>
    <col min="14338" max="14338" width="10.5703125" style="471" bestFit="1" customWidth="1"/>
    <col min="14339" max="14341" width="5.5703125" style="471" bestFit="1" customWidth="1"/>
    <col min="14342" max="14342" width="6.5703125" style="471" customWidth="1"/>
    <col min="14343" max="14343" width="6" style="471" bestFit="1" customWidth="1"/>
    <col min="14344" max="14344" width="7.7109375" style="471" bestFit="1" customWidth="1"/>
    <col min="14345" max="14345" width="12.28515625" style="471" bestFit="1" customWidth="1"/>
    <col min="14346" max="14346" width="11.85546875" style="471" bestFit="1" customWidth="1"/>
    <col min="14347" max="14347" width="7.140625" style="471" bestFit="1" customWidth="1"/>
    <col min="14348" max="14348" width="12.28515625" style="471" customWidth="1"/>
    <col min="14349" max="14349" width="9.140625" style="471" bestFit="1" customWidth="1"/>
    <col min="14350" max="14350" width="7.140625" style="471" customWidth="1"/>
    <col min="14351" max="14351" width="7.5703125" style="471" customWidth="1"/>
    <col min="14352" max="14352" width="6.85546875" style="471" customWidth="1"/>
    <col min="14353" max="14353" width="9.140625" style="471"/>
    <col min="14354" max="14354" width="9.85546875" style="471" customWidth="1"/>
    <col min="14355" max="14355" width="8.5703125" style="471" customWidth="1"/>
    <col min="14356" max="14356" width="9.7109375" style="471" customWidth="1"/>
    <col min="14357" max="14357" width="9.140625" style="471" bestFit="1" customWidth="1"/>
    <col min="14358" max="14593" width="9.140625" style="471"/>
    <col min="14594" max="14594" width="10.5703125" style="471" bestFit="1" customWidth="1"/>
    <col min="14595" max="14597" width="5.5703125" style="471" bestFit="1" customWidth="1"/>
    <col min="14598" max="14598" width="6.5703125" style="471" customWidth="1"/>
    <col min="14599" max="14599" width="6" style="471" bestFit="1" customWidth="1"/>
    <col min="14600" max="14600" width="7.7109375" style="471" bestFit="1" customWidth="1"/>
    <col min="14601" max="14601" width="12.28515625" style="471" bestFit="1" customWidth="1"/>
    <col min="14602" max="14602" width="11.85546875" style="471" bestFit="1" customWidth="1"/>
    <col min="14603" max="14603" width="7.140625" style="471" bestFit="1" customWidth="1"/>
    <col min="14604" max="14604" width="12.28515625" style="471" customWidth="1"/>
    <col min="14605" max="14605" width="9.140625" style="471" bestFit="1" customWidth="1"/>
    <col min="14606" max="14606" width="7.140625" style="471" customWidth="1"/>
    <col min="14607" max="14607" width="7.5703125" style="471" customWidth="1"/>
    <col min="14608" max="14608" width="6.85546875" style="471" customWidth="1"/>
    <col min="14609" max="14609" width="9.140625" style="471"/>
    <col min="14610" max="14610" width="9.85546875" style="471" customWidth="1"/>
    <col min="14611" max="14611" width="8.5703125" style="471" customWidth="1"/>
    <col min="14612" max="14612" width="9.7109375" style="471" customWidth="1"/>
    <col min="14613" max="14613" width="9.140625" style="471" bestFit="1" customWidth="1"/>
    <col min="14614" max="14849" width="9.140625" style="471"/>
    <col min="14850" max="14850" width="10.5703125" style="471" bestFit="1" customWidth="1"/>
    <col min="14851" max="14853" width="5.5703125" style="471" bestFit="1" customWidth="1"/>
    <col min="14854" max="14854" width="6.5703125" style="471" customWidth="1"/>
    <col min="14855" max="14855" width="6" style="471" bestFit="1" customWidth="1"/>
    <col min="14856" max="14856" width="7.7109375" style="471" bestFit="1" customWidth="1"/>
    <col min="14857" max="14857" width="12.28515625" style="471" bestFit="1" customWidth="1"/>
    <col min="14858" max="14858" width="11.85546875" style="471" bestFit="1" customWidth="1"/>
    <col min="14859" max="14859" width="7.140625" style="471" bestFit="1" customWidth="1"/>
    <col min="14860" max="14860" width="12.28515625" style="471" customWidth="1"/>
    <col min="14861" max="14861" width="9.140625" style="471" bestFit="1" customWidth="1"/>
    <col min="14862" max="14862" width="7.140625" style="471" customWidth="1"/>
    <col min="14863" max="14863" width="7.5703125" style="471" customWidth="1"/>
    <col min="14864" max="14864" width="6.85546875" style="471" customWidth="1"/>
    <col min="14865" max="14865" width="9.140625" style="471"/>
    <col min="14866" max="14866" width="9.85546875" style="471" customWidth="1"/>
    <col min="14867" max="14867" width="8.5703125" style="471" customWidth="1"/>
    <col min="14868" max="14868" width="9.7109375" style="471" customWidth="1"/>
    <col min="14869" max="14869" width="9.140625" style="471" bestFit="1" customWidth="1"/>
    <col min="14870" max="15105" width="9.140625" style="471"/>
    <col min="15106" max="15106" width="10.5703125" style="471" bestFit="1" customWidth="1"/>
    <col min="15107" max="15109" width="5.5703125" style="471" bestFit="1" customWidth="1"/>
    <col min="15110" max="15110" width="6.5703125" style="471" customWidth="1"/>
    <col min="15111" max="15111" width="6" style="471" bestFit="1" customWidth="1"/>
    <col min="15112" max="15112" width="7.7109375" style="471" bestFit="1" customWidth="1"/>
    <col min="15113" max="15113" width="12.28515625" style="471" bestFit="1" customWidth="1"/>
    <col min="15114" max="15114" width="11.85546875" style="471" bestFit="1" customWidth="1"/>
    <col min="15115" max="15115" width="7.140625" style="471" bestFit="1" customWidth="1"/>
    <col min="15116" max="15116" width="12.28515625" style="471" customWidth="1"/>
    <col min="15117" max="15117" width="9.140625" style="471" bestFit="1" customWidth="1"/>
    <col min="15118" max="15118" width="7.140625" style="471" customWidth="1"/>
    <col min="15119" max="15119" width="7.5703125" style="471" customWidth="1"/>
    <col min="15120" max="15120" width="6.85546875" style="471" customWidth="1"/>
    <col min="15121" max="15121" width="9.140625" style="471"/>
    <col min="15122" max="15122" width="9.85546875" style="471" customWidth="1"/>
    <col min="15123" max="15123" width="8.5703125" style="471" customWidth="1"/>
    <col min="15124" max="15124" width="9.7109375" style="471" customWidth="1"/>
    <col min="15125" max="15125" width="9.140625" style="471" bestFit="1" customWidth="1"/>
    <col min="15126" max="15361" width="9.140625" style="471"/>
    <col min="15362" max="15362" width="10.5703125" style="471" bestFit="1" customWidth="1"/>
    <col min="15363" max="15365" width="5.5703125" style="471" bestFit="1" customWidth="1"/>
    <col min="15366" max="15366" width="6.5703125" style="471" customWidth="1"/>
    <col min="15367" max="15367" width="6" style="471" bestFit="1" customWidth="1"/>
    <col min="15368" max="15368" width="7.7109375" style="471" bestFit="1" customWidth="1"/>
    <col min="15369" max="15369" width="12.28515625" style="471" bestFit="1" customWidth="1"/>
    <col min="15370" max="15370" width="11.85546875" style="471" bestFit="1" customWidth="1"/>
    <col min="15371" max="15371" width="7.140625" style="471" bestFit="1" customWidth="1"/>
    <col min="15372" max="15372" width="12.28515625" style="471" customWidth="1"/>
    <col min="15373" max="15373" width="9.140625" style="471" bestFit="1" customWidth="1"/>
    <col min="15374" max="15374" width="7.140625" style="471" customWidth="1"/>
    <col min="15375" max="15375" width="7.5703125" style="471" customWidth="1"/>
    <col min="15376" max="15376" width="6.85546875" style="471" customWidth="1"/>
    <col min="15377" max="15377" width="9.140625" style="471"/>
    <col min="15378" max="15378" width="9.85546875" style="471" customWidth="1"/>
    <col min="15379" max="15379" width="8.5703125" style="471" customWidth="1"/>
    <col min="15380" max="15380" width="9.7109375" style="471" customWidth="1"/>
    <col min="15381" max="15381" width="9.140625" style="471" bestFit="1" customWidth="1"/>
    <col min="15382" max="15617" width="9.140625" style="471"/>
    <col min="15618" max="15618" width="10.5703125" style="471" bestFit="1" customWidth="1"/>
    <col min="15619" max="15621" width="5.5703125" style="471" bestFit="1" customWidth="1"/>
    <col min="15622" max="15622" width="6.5703125" style="471" customWidth="1"/>
    <col min="15623" max="15623" width="6" style="471" bestFit="1" customWidth="1"/>
    <col min="15624" max="15624" width="7.7109375" style="471" bestFit="1" customWidth="1"/>
    <col min="15625" max="15625" width="12.28515625" style="471" bestFit="1" customWidth="1"/>
    <col min="15626" max="15626" width="11.85546875" style="471" bestFit="1" customWidth="1"/>
    <col min="15627" max="15627" width="7.140625" style="471" bestFit="1" customWidth="1"/>
    <col min="15628" max="15628" width="12.28515625" style="471" customWidth="1"/>
    <col min="15629" max="15629" width="9.140625" style="471" bestFit="1" customWidth="1"/>
    <col min="15630" max="15630" width="7.140625" style="471" customWidth="1"/>
    <col min="15631" max="15631" width="7.5703125" style="471" customWidth="1"/>
    <col min="15632" max="15632" width="6.85546875" style="471" customWidth="1"/>
    <col min="15633" max="15633" width="9.140625" style="471"/>
    <col min="15634" max="15634" width="9.85546875" style="471" customWidth="1"/>
    <col min="15635" max="15635" width="8.5703125" style="471" customWidth="1"/>
    <col min="15636" max="15636" width="9.7109375" style="471" customWidth="1"/>
    <col min="15637" max="15637" width="9.140625" style="471" bestFit="1" customWidth="1"/>
    <col min="15638" max="15873" width="9.140625" style="471"/>
    <col min="15874" max="15874" width="10.5703125" style="471" bestFit="1" customWidth="1"/>
    <col min="15875" max="15877" width="5.5703125" style="471" bestFit="1" customWidth="1"/>
    <col min="15878" max="15878" width="6.5703125" style="471" customWidth="1"/>
    <col min="15879" max="15879" width="6" style="471" bestFit="1" customWidth="1"/>
    <col min="15880" max="15880" width="7.7109375" style="471" bestFit="1" customWidth="1"/>
    <col min="15881" max="15881" width="12.28515625" style="471" bestFit="1" customWidth="1"/>
    <col min="15882" max="15882" width="11.85546875" style="471" bestFit="1" customWidth="1"/>
    <col min="15883" max="15883" width="7.140625" style="471" bestFit="1" customWidth="1"/>
    <col min="15884" max="15884" width="12.28515625" style="471" customWidth="1"/>
    <col min="15885" max="15885" width="9.140625" style="471" bestFit="1" customWidth="1"/>
    <col min="15886" max="15886" width="7.140625" style="471" customWidth="1"/>
    <col min="15887" max="15887" width="7.5703125" style="471" customWidth="1"/>
    <col min="15888" max="15888" width="6.85546875" style="471" customWidth="1"/>
    <col min="15889" max="15889" width="9.140625" style="471"/>
    <col min="15890" max="15890" width="9.85546875" style="471" customWidth="1"/>
    <col min="15891" max="15891" width="8.5703125" style="471" customWidth="1"/>
    <col min="15892" max="15892" width="9.7109375" style="471" customWidth="1"/>
    <col min="15893" max="15893" width="9.140625" style="471" bestFit="1" customWidth="1"/>
    <col min="15894" max="16129" width="9.140625" style="471"/>
    <col min="16130" max="16130" width="10.5703125" style="471" bestFit="1" customWidth="1"/>
    <col min="16131" max="16133" width="5.5703125" style="471" bestFit="1" customWidth="1"/>
    <col min="16134" max="16134" width="6.5703125" style="471" customWidth="1"/>
    <col min="16135" max="16135" width="6" style="471" bestFit="1" customWidth="1"/>
    <col min="16136" max="16136" width="7.7109375" style="471" bestFit="1" customWidth="1"/>
    <col min="16137" max="16137" width="12.28515625" style="471" bestFit="1" customWidth="1"/>
    <col min="16138" max="16138" width="11.85546875" style="471" bestFit="1" customWidth="1"/>
    <col min="16139" max="16139" width="7.140625" style="471" bestFit="1" customWidth="1"/>
    <col min="16140" max="16140" width="12.28515625" style="471" customWidth="1"/>
    <col min="16141" max="16141" width="9.140625" style="471" bestFit="1" customWidth="1"/>
    <col min="16142" max="16142" width="7.140625" style="471" customWidth="1"/>
    <col min="16143" max="16143" width="7.5703125" style="471" customWidth="1"/>
    <col min="16144" max="16144" width="6.85546875" style="471" customWidth="1"/>
    <col min="16145" max="16145" width="9.140625" style="471"/>
    <col min="16146" max="16146" width="9.85546875" style="471" customWidth="1"/>
    <col min="16147" max="16147" width="8.5703125" style="471" customWidth="1"/>
    <col min="16148" max="16148" width="9.7109375" style="471" customWidth="1"/>
    <col min="16149" max="16149" width="9.140625" style="471" bestFit="1" customWidth="1"/>
    <col min="16150" max="16384" width="9.140625" style="471"/>
  </cols>
  <sheetData>
    <row r="1" spans="2:22" ht="26.25">
      <c r="B1" s="514"/>
      <c r="C1" s="470"/>
      <c r="D1" s="1006" t="s">
        <v>13909</v>
      </c>
      <c r="E1" s="1006"/>
      <c r="F1" s="1006"/>
      <c r="G1" s="1006"/>
      <c r="H1" s="1006"/>
      <c r="I1" s="1006"/>
      <c r="J1" s="1006"/>
      <c r="K1" s="1006"/>
      <c r="L1" s="1006"/>
      <c r="M1" s="1006"/>
      <c r="N1" s="1006"/>
      <c r="O1" s="1006"/>
      <c r="P1" s="1006"/>
      <c r="Q1" s="1006"/>
      <c r="R1" s="1006"/>
      <c r="S1" s="1006"/>
      <c r="T1" s="1007"/>
      <c r="U1" s="480"/>
      <c r="V1" s="483"/>
    </row>
    <row r="2" spans="2:22" ht="18">
      <c r="B2" s="515"/>
      <c r="C2" s="472"/>
      <c r="D2" s="1008" t="s">
        <v>22887</v>
      </c>
      <c r="E2" s="1008"/>
      <c r="F2" s="1008"/>
      <c r="G2" s="1008"/>
      <c r="H2" s="1008"/>
      <c r="I2" s="1008"/>
      <c r="J2" s="1008"/>
      <c r="K2" s="1008"/>
      <c r="L2" s="1008"/>
      <c r="M2" s="1008"/>
      <c r="N2" s="1008"/>
      <c r="O2" s="1008"/>
      <c r="P2" s="1008"/>
      <c r="Q2" s="1008"/>
      <c r="R2" s="1008"/>
      <c r="S2" s="1008"/>
      <c r="T2" s="1009"/>
      <c r="U2" s="482"/>
      <c r="V2" s="488"/>
    </row>
    <row r="3" spans="2:22" ht="32.25" customHeight="1">
      <c r="B3" s="515"/>
      <c r="C3" s="1010" t="s">
        <v>22888</v>
      </c>
      <c r="D3" s="1011"/>
      <c r="E3" s="1011"/>
      <c r="F3" s="1011"/>
      <c r="G3" s="1011"/>
      <c r="H3" s="1011"/>
      <c r="I3" s="1011"/>
      <c r="J3" s="1011"/>
      <c r="K3" s="1011"/>
      <c r="L3" s="1011"/>
      <c r="M3" s="1011"/>
      <c r="N3" s="1011"/>
      <c r="O3" s="1011"/>
      <c r="P3" s="1011"/>
      <c r="Q3" s="1011"/>
      <c r="R3" s="1011"/>
      <c r="S3" s="1011"/>
      <c r="T3" s="1012"/>
      <c r="U3" s="482"/>
      <c r="V3" s="488"/>
    </row>
    <row r="4" spans="2:22" ht="18.75" thickBot="1">
      <c r="B4" s="515"/>
      <c r="C4" s="473"/>
      <c r="D4" s="474" t="str">
        <f>'[12]SAPATAS-ANEXOI'!C4</f>
        <v>SERVIÇO: VESTIÁRIO E ALAMBRADO DO CAMPO CASARÃO</v>
      </c>
      <c r="E4" s="475"/>
      <c r="F4" s="476"/>
      <c r="G4" s="476"/>
      <c r="H4" s="476"/>
      <c r="I4" s="476"/>
      <c r="J4" s="476"/>
      <c r="K4" s="476"/>
      <c r="L4" s="476"/>
      <c r="M4" s="476"/>
      <c r="N4" s="476"/>
      <c r="O4" s="476"/>
      <c r="P4" s="476"/>
      <c r="Q4" s="477"/>
      <c r="R4" s="477"/>
      <c r="S4" s="477"/>
      <c r="T4" s="478"/>
      <c r="U4" s="482"/>
      <c r="V4" s="488"/>
    </row>
    <row r="5" spans="2:22" ht="13.5" thickBot="1">
      <c r="B5" s="472"/>
      <c r="C5" s="485"/>
      <c r="D5" s="516"/>
      <c r="E5" s="516"/>
      <c r="F5" s="516"/>
      <c r="G5" s="516"/>
      <c r="H5" s="516"/>
      <c r="I5" s="516"/>
      <c r="J5" s="516"/>
      <c r="K5" s="516"/>
      <c r="L5" s="482"/>
      <c r="M5" s="482"/>
      <c r="N5" s="517"/>
      <c r="O5" s="517"/>
      <c r="P5" s="517"/>
      <c r="Q5" s="517"/>
      <c r="R5" s="517"/>
      <c r="S5" s="517"/>
      <c r="T5" s="517"/>
      <c r="U5" s="516"/>
      <c r="V5" s="488"/>
    </row>
    <row r="6" spans="2:22">
      <c r="B6" s="472"/>
      <c r="C6" s="485"/>
      <c r="D6" s="516"/>
      <c r="E6" s="516"/>
      <c r="F6" s="516"/>
      <c r="G6" s="516"/>
      <c r="H6" s="516"/>
      <c r="I6" s="516"/>
      <c r="J6" s="516"/>
      <c r="K6" s="516"/>
      <c r="L6" s="482"/>
      <c r="M6" s="482"/>
      <c r="N6" s="517"/>
      <c r="R6" s="519" t="s">
        <v>22980</v>
      </c>
      <c r="S6" s="520" t="s">
        <v>22981</v>
      </c>
      <c r="T6" s="520"/>
      <c r="U6" s="521"/>
      <c r="V6" s="488"/>
    </row>
    <row r="7" spans="2:22">
      <c r="B7" s="472"/>
      <c r="C7" s="485"/>
      <c r="D7" s="516"/>
      <c r="E7" s="516"/>
      <c r="F7" s="516"/>
      <c r="G7" s="516"/>
      <c r="H7" s="516"/>
      <c r="I7" s="516"/>
      <c r="J7" s="516"/>
      <c r="K7" s="516"/>
      <c r="L7" s="482"/>
      <c r="M7" s="482"/>
      <c r="N7" s="517"/>
      <c r="R7" s="522" t="s">
        <v>22982</v>
      </c>
      <c r="S7" s="523" t="s">
        <v>22983</v>
      </c>
      <c r="T7" s="523"/>
      <c r="U7" s="524"/>
      <c r="V7" s="488"/>
    </row>
    <row r="8" spans="2:22">
      <c r="B8" s="472"/>
      <c r="C8" s="485"/>
      <c r="D8" s="516"/>
      <c r="E8" s="516"/>
      <c r="F8" s="516"/>
      <c r="G8" s="516"/>
      <c r="H8" s="516"/>
      <c r="I8" s="516"/>
      <c r="J8" s="516"/>
      <c r="K8" s="516"/>
      <c r="L8" s="482"/>
      <c r="M8" s="482"/>
      <c r="N8" s="517"/>
      <c r="R8" s="522" t="s">
        <v>22984</v>
      </c>
      <c r="S8" s="523" t="s">
        <v>22985</v>
      </c>
      <c r="T8" s="523"/>
      <c r="U8" s="524"/>
      <c r="V8" s="488"/>
    </row>
    <row r="9" spans="2:22">
      <c r="B9" s="472"/>
      <c r="C9" s="485"/>
      <c r="D9" s="516"/>
      <c r="E9" s="516"/>
      <c r="F9" s="516"/>
      <c r="G9" s="516"/>
      <c r="H9" s="516"/>
      <c r="I9" s="516"/>
      <c r="J9" s="516"/>
      <c r="K9" s="516"/>
      <c r="L9" s="482"/>
      <c r="M9" s="482"/>
      <c r="N9" s="517"/>
      <c r="R9" s="522" t="s">
        <v>22986</v>
      </c>
      <c r="S9" s="523" t="s">
        <v>22987</v>
      </c>
      <c r="T9" s="523"/>
      <c r="U9" s="524"/>
      <c r="V9" s="488"/>
    </row>
    <row r="10" spans="2:22">
      <c r="B10" s="472"/>
      <c r="C10" s="485"/>
      <c r="D10" s="516"/>
      <c r="E10" s="516"/>
      <c r="F10" s="516"/>
      <c r="G10" s="516"/>
      <c r="H10" s="516"/>
      <c r="I10" s="516"/>
      <c r="J10" s="516"/>
      <c r="K10" s="516"/>
      <c r="L10" s="482"/>
      <c r="M10" s="482"/>
      <c r="N10" s="517"/>
      <c r="R10" s="522" t="s">
        <v>22988</v>
      </c>
      <c r="S10" s="523" t="s">
        <v>22892</v>
      </c>
      <c r="T10" s="523"/>
      <c r="U10" s="524"/>
      <c r="V10" s="488"/>
    </row>
    <row r="11" spans="2:22">
      <c r="B11" s="472"/>
      <c r="C11" s="485"/>
      <c r="D11" s="516"/>
      <c r="E11" s="516"/>
      <c r="F11" s="516"/>
      <c r="G11" s="516"/>
      <c r="H11" s="516"/>
      <c r="I11" s="516"/>
      <c r="J11" s="516"/>
      <c r="K11" s="516"/>
      <c r="L11" s="482"/>
      <c r="M11" s="482"/>
      <c r="N11" s="517"/>
      <c r="R11" s="522" t="s">
        <v>22989</v>
      </c>
      <c r="S11" s="523" t="s">
        <v>22990</v>
      </c>
      <c r="T11" s="523"/>
      <c r="U11" s="524"/>
      <c r="V11" s="488"/>
    </row>
    <row r="12" spans="2:22">
      <c r="B12" s="472"/>
      <c r="C12" s="1036" t="s">
        <v>22991</v>
      </c>
      <c r="D12" s="1036"/>
      <c r="E12" s="1036"/>
      <c r="F12" s="1036"/>
      <c r="G12" s="1036"/>
      <c r="H12" s="1036"/>
      <c r="I12" s="1036"/>
      <c r="J12" s="1036"/>
      <c r="K12" s="1036"/>
      <c r="L12" s="1036"/>
      <c r="M12" s="482"/>
      <c r="N12" s="517"/>
      <c r="R12" s="522" t="s">
        <v>22992</v>
      </c>
      <c r="S12" s="523" t="s">
        <v>22993</v>
      </c>
      <c r="T12" s="523"/>
      <c r="U12" s="524"/>
      <c r="V12" s="488"/>
    </row>
    <row r="13" spans="2:22" ht="13.5" thickBot="1">
      <c r="B13" s="472"/>
      <c r="C13" s="485"/>
      <c r="D13" s="516"/>
      <c r="E13" s="516"/>
      <c r="F13" s="516"/>
      <c r="G13" s="516"/>
      <c r="H13" s="516"/>
      <c r="I13" s="516"/>
      <c r="J13" s="516"/>
      <c r="K13" s="516"/>
      <c r="L13" s="482"/>
      <c r="M13" s="482"/>
      <c r="N13" s="517"/>
      <c r="R13" s="525" t="s">
        <v>22994</v>
      </c>
      <c r="S13" s="526" t="s">
        <v>22995</v>
      </c>
      <c r="T13" s="526"/>
      <c r="U13" s="527"/>
      <c r="V13" s="488"/>
    </row>
    <row r="14" spans="2:22">
      <c r="B14" s="472"/>
      <c r="C14" s="485"/>
      <c r="D14" s="516"/>
      <c r="E14" s="516"/>
      <c r="F14" s="516"/>
      <c r="G14" s="516"/>
      <c r="H14" s="516"/>
      <c r="I14" s="516"/>
      <c r="J14" s="516"/>
      <c r="K14" s="516"/>
      <c r="L14" s="482"/>
      <c r="M14" s="482"/>
      <c r="N14" s="517"/>
      <c r="O14" s="517"/>
      <c r="P14" s="517"/>
      <c r="Q14" s="517"/>
      <c r="R14" s="517"/>
      <c r="S14" s="517"/>
      <c r="T14" s="517"/>
      <c r="U14" s="516"/>
      <c r="V14" s="488"/>
    </row>
    <row r="15" spans="2:22" ht="13.5" thickBot="1">
      <c r="B15" s="472"/>
      <c r="M15" s="482"/>
      <c r="N15" s="517"/>
      <c r="O15" s="517"/>
      <c r="P15" s="517"/>
      <c r="Q15" s="517"/>
      <c r="R15" s="517"/>
      <c r="S15" s="517"/>
      <c r="T15" s="517"/>
      <c r="U15" s="517"/>
      <c r="V15" s="488"/>
    </row>
    <row r="16" spans="2:22" ht="13.5" thickBot="1">
      <c r="B16" s="1004" t="s">
        <v>22996</v>
      </c>
      <c r="C16" s="493" t="s">
        <v>69</v>
      </c>
      <c r="D16" s="493" t="s">
        <v>108</v>
      </c>
      <c r="E16" s="493" t="s">
        <v>106</v>
      </c>
      <c r="F16" s="494" t="s">
        <v>22997</v>
      </c>
      <c r="G16" s="494" t="s">
        <v>22998</v>
      </c>
      <c r="H16" s="494" t="s">
        <v>22999</v>
      </c>
      <c r="I16" s="495" t="s">
        <v>22912</v>
      </c>
      <c r="J16" s="528" t="s">
        <v>23000</v>
      </c>
      <c r="K16" s="529" t="s">
        <v>22914</v>
      </c>
      <c r="L16" s="482"/>
      <c r="M16" s="1004" t="s">
        <v>23001</v>
      </c>
      <c r="N16" s="530" t="s">
        <v>69</v>
      </c>
      <c r="O16" s="530" t="s">
        <v>108</v>
      </c>
      <c r="P16" s="530" t="s">
        <v>106</v>
      </c>
      <c r="Q16" s="530" t="s">
        <v>22904</v>
      </c>
      <c r="R16" s="531" t="s">
        <v>22997</v>
      </c>
      <c r="S16" s="531" t="s">
        <v>23002</v>
      </c>
      <c r="T16" s="531" t="s">
        <v>23003</v>
      </c>
      <c r="U16" s="494" t="s">
        <v>22914</v>
      </c>
      <c r="V16" s="488"/>
    </row>
    <row r="17" spans="2:22" ht="13.5" thickBot="1">
      <c r="B17" s="1005"/>
      <c r="C17" s="532" t="s">
        <v>22915</v>
      </c>
      <c r="D17" s="532" t="s">
        <v>22915</v>
      </c>
      <c r="E17" s="532" t="s">
        <v>22915</v>
      </c>
      <c r="F17" s="533" t="s">
        <v>22917</v>
      </c>
      <c r="G17" s="533" t="s">
        <v>22916</v>
      </c>
      <c r="H17" s="533" t="s">
        <v>22916</v>
      </c>
      <c r="I17" s="498">
        <v>0.05</v>
      </c>
      <c r="J17" s="534" t="s">
        <v>22917</v>
      </c>
      <c r="K17" s="535" t="s">
        <v>22918</v>
      </c>
      <c r="L17" s="482"/>
      <c r="M17" s="1030"/>
      <c r="N17" s="536" t="s">
        <v>22915</v>
      </c>
      <c r="O17" s="536" t="s">
        <v>22915</v>
      </c>
      <c r="P17" s="536" t="s">
        <v>22915</v>
      </c>
      <c r="Q17" s="536" t="s">
        <v>22915</v>
      </c>
      <c r="R17" s="537" t="s">
        <v>22917</v>
      </c>
      <c r="S17" s="537" t="s">
        <v>22916</v>
      </c>
      <c r="T17" s="537" t="s">
        <v>22916</v>
      </c>
      <c r="U17" s="533" t="s">
        <v>22918</v>
      </c>
      <c r="V17" s="488"/>
    </row>
    <row r="18" spans="2:22" ht="13.5" thickBot="1">
      <c r="B18" s="1031" t="s">
        <v>18</v>
      </c>
      <c r="C18" s="1032"/>
      <c r="D18" s="1032"/>
      <c r="E18" s="1032"/>
      <c r="F18" s="502">
        <f>SUM(F20:F39)</f>
        <v>10.140800000000006</v>
      </c>
      <c r="G18" s="502">
        <f t="shared" ref="G18:K18" si="0">SUM(G20:G39)</f>
        <v>126.76000000000002</v>
      </c>
      <c r="H18" s="502">
        <f t="shared" si="0"/>
        <v>101.40800000000002</v>
      </c>
      <c r="I18" s="502">
        <f t="shared" si="0"/>
        <v>2.5352000000000015</v>
      </c>
      <c r="J18" s="502">
        <f t="shared" si="0"/>
        <v>20.281600000000012</v>
      </c>
      <c r="K18" s="502">
        <f t="shared" si="0"/>
        <v>608.44799999999998</v>
      </c>
      <c r="L18" s="482"/>
      <c r="M18" s="1033" t="s">
        <v>18</v>
      </c>
      <c r="N18" s="1034"/>
      <c r="O18" s="1034"/>
      <c r="P18" s="1034"/>
      <c r="Q18" s="1035"/>
      <c r="R18" s="502">
        <f>SUM(R20:R39)</f>
        <v>10.140800000000006</v>
      </c>
      <c r="S18" s="502">
        <f t="shared" ref="S18:U18" si="1">SUM(S20:S39)</f>
        <v>135.69760000000005</v>
      </c>
      <c r="T18" s="502">
        <f t="shared" si="1"/>
        <v>182.77222400000005</v>
      </c>
      <c r="U18" s="502">
        <f t="shared" si="1"/>
        <v>1267.6000000000001</v>
      </c>
      <c r="V18" s="488"/>
    </row>
    <row r="19" spans="2:22" ht="13.5" thickBot="1">
      <c r="B19" s="1027" t="s">
        <v>23180</v>
      </c>
      <c r="C19" s="1029"/>
      <c r="D19" s="1029"/>
      <c r="E19" s="1029"/>
      <c r="F19" s="1029"/>
      <c r="G19" s="1029"/>
      <c r="H19" s="500"/>
      <c r="I19" s="504"/>
      <c r="J19" s="504"/>
      <c r="K19" s="538"/>
      <c r="L19" s="482"/>
      <c r="M19" s="1027" t="s">
        <v>22919</v>
      </c>
      <c r="N19" s="1029"/>
      <c r="O19" s="1029"/>
      <c r="P19" s="1029"/>
      <c r="Q19" s="1029"/>
      <c r="R19" s="1029"/>
      <c r="S19" s="500"/>
      <c r="T19" s="504"/>
      <c r="U19" s="505"/>
      <c r="V19" s="488"/>
    </row>
    <row r="20" spans="2:22">
      <c r="B20" s="596" t="s">
        <v>23004</v>
      </c>
      <c r="C20" s="599">
        <v>0.2</v>
      </c>
      <c r="D20" s="597">
        <v>0.4</v>
      </c>
      <c r="E20" s="597">
        <v>16.600000000000001</v>
      </c>
      <c r="F20" s="597">
        <f>C20*D20*E20</f>
        <v>1.3280000000000003</v>
      </c>
      <c r="G20" s="598">
        <f>(2*D20+C20)*E20</f>
        <v>16.600000000000001</v>
      </c>
      <c r="H20" s="597">
        <f>(2*D20)*E20</f>
        <v>13.280000000000001</v>
      </c>
      <c r="I20" s="599">
        <f>(C20+0.2)*E20*$I$17</f>
        <v>0.33200000000000007</v>
      </c>
      <c r="J20" s="600">
        <f>(C20+0.2)*D20*E20</f>
        <v>2.6560000000000006</v>
      </c>
      <c r="K20" s="601">
        <f>F20*60</f>
        <v>79.680000000000021</v>
      </c>
      <c r="L20" s="482"/>
      <c r="M20" s="596" t="s">
        <v>23005</v>
      </c>
      <c r="N20" s="599">
        <v>0.2</v>
      </c>
      <c r="O20" s="597">
        <v>0.4</v>
      </c>
      <c r="P20" s="597">
        <v>16.600000000000001</v>
      </c>
      <c r="Q20" s="599">
        <f t="shared" ref="Q20:Q31" si="2">N20*O20*P20</f>
        <v>1.3280000000000003</v>
      </c>
      <c r="R20" s="599">
        <f>N20*O20*P20</f>
        <v>1.3280000000000003</v>
      </c>
      <c r="S20" s="599">
        <f>(2*Q20+N20)*P20</f>
        <v>47.409600000000019</v>
      </c>
      <c r="T20" s="604">
        <f>(O20+Q20+N20)*P20</f>
        <v>32.004800000000003</v>
      </c>
      <c r="U20" s="601">
        <f>R20*125</f>
        <v>166.00000000000003</v>
      </c>
      <c r="V20" s="488"/>
    </row>
    <row r="21" spans="2:22">
      <c r="B21" s="602" t="s">
        <v>23006</v>
      </c>
      <c r="C21" s="599">
        <v>0.2</v>
      </c>
      <c r="D21" s="597">
        <v>0.4</v>
      </c>
      <c r="E21" s="597">
        <v>16.600000000000001</v>
      </c>
      <c r="F21" s="597">
        <f t="shared" ref="F21:F31" si="3">C21*D21*E21</f>
        <v>1.3280000000000003</v>
      </c>
      <c r="G21" s="598">
        <f t="shared" ref="G21:G31" si="4">(2*D21+C21)*E21</f>
        <v>16.600000000000001</v>
      </c>
      <c r="H21" s="597">
        <f t="shared" ref="H21:H31" si="5">(2*D21)*E21</f>
        <v>13.280000000000001</v>
      </c>
      <c r="I21" s="599">
        <f t="shared" ref="I21:I31" si="6">(C21+0.2)*E21*$I$17</f>
        <v>0.33200000000000007</v>
      </c>
      <c r="J21" s="600">
        <f t="shared" ref="J21:J31" si="7">(C21+0.2)*D21*E21</f>
        <v>2.6560000000000006</v>
      </c>
      <c r="K21" s="601">
        <f t="shared" ref="K21:K31" si="8">F21*60</f>
        <v>79.680000000000021</v>
      </c>
      <c r="L21" s="482"/>
      <c r="M21" s="602" t="s">
        <v>23007</v>
      </c>
      <c r="N21" s="599">
        <v>0.2</v>
      </c>
      <c r="O21" s="597">
        <v>0.4</v>
      </c>
      <c r="P21" s="597">
        <v>16.600000000000001</v>
      </c>
      <c r="Q21" s="599">
        <f t="shared" si="2"/>
        <v>1.3280000000000003</v>
      </c>
      <c r="R21" s="599">
        <f t="shared" ref="R21:R31" si="9">N21*O21*P21</f>
        <v>1.3280000000000003</v>
      </c>
      <c r="S21" s="599">
        <f t="shared" ref="S21:S31" si="10">(2*O21)*P21</f>
        <v>13.280000000000001</v>
      </c>
      <c r="T21" s="604">
        <f t="shared" ref="T21:T31" si="11">(O21+Q21+N21)*P21</f>
        <v>32.004800000000003</v>
      </c>
      <c r="U21" s="601">
        <f t="shared" ref="U21:U63" si="12">R21*125</f>
        <v>166.00000000000003</v>
      </c>
      <c r="V21" s="488"/>
    </row>
    <row r="22" spans="2:22">
      <c r="B22" s="602" t="s">
        <v>23008</v>
      </c>
      <c r="C22" s="599">
        <v>0.2</v>
      </c>
      <c r="D22" s="597">
        <v>0.4</v>
      </c>
      <c r="E22" s="597">
        <v>16.600000000000001</v>
      </c>
      <c r="F22" s="597">
        <f t="shared" si="3"/>
        <v>1.3280000000000003</v>
      </c>
      <c r="G22" s="598">
        <f t="shared" si="4"/>
        <v>16.600000000000001</v>
      </c>
      <c r="H22" s="597">
        <f t="shared" si="5"/>
        <v>13.280000000000001</v>
      </c>
      <c r="I22" s="599">
        <f t="shared" si="6"/>
        <v>0.33200000000000007</v>
      </c>
      <c r="J22" s="600">
        <f t="shared" si="7"/>
        <v>2.6560000000000006</v>
      </c>
      <c r="K22" s="601">
        <f t="shared" si="8"/>
        <v>79.680000000000021</v>
      </c>
      <c r="L22" s="482"/>
      <c r="M22" s="602" t="s">
        <v>23009</v>
      </c>
      <c r="N22" s="599">
        <v>0.2</v>
      </c>
      <c r="O22" s="597">
        <v>0.4</v>
      </c>
      <c r="P22" s="597">
        <v>16.600000000000001</v>
      </c>
      <c r="Q22" s="599">
        <f t="shared" si="2"/>
        <v>1.3280000000000003</v>
      </c>
      <c r="R22" s="599">
        <f t="shared" si="9"/>
        <v>1.3280000000000003</v>
      </c>
      <c r="S22" s="599">
        <f t="shared" si="10"/>
        <v>13.280000000000001</v>
      </c>
      <c r="T22" s="604">
        <f t="shared" si="11"/>
        <v>32.004800000000003</v>
      </c>
      <c r="U22" s="601">
        <f t="shared" si="12"/>
        <v>166.00000000000003</v>
      </c>
      <c r="V22" s="488"/>
    </row>
    <row r="23" spans="2:22">
      <c r="B23" s="602" t="s">
        <v>23010</v>
      </c>
      <c r="C23" s="599">
        <v>0.2</v>
      </c>
      <c r="D23" s="597">
        <v>0.4</v>
      </c>
      <c r="E23" s="597">
        <v>16.600000000000001</v>
      </c>
      <c r="F23" s="597">
        <f t="shared" si="3"/>
        <v>1.3280000000000003</v>
      </c>
      <c r="G23" s="598">
        <f t="shared" si="4"/>
        <v>16.600000000000001</v>
      </c>
      <c r="H23" s="597">
        <f t="shared" si="5"/>
        <v>13.280000000000001</v>
      </c>
      <c r="I23" s="599">
        <f t="shared" si="6"/>
        <v>0.33200000000000007</v>
      </c>
      <c r="J23" s="600">
        <f t="shared" si="7"/>
        <v>2.6560000000000006</v>
      </c>
      <c r="K23" s="601">
        <f t="shared" si="8"/>
        <v>79.680000000000021</v>
      </c>
      <c r="L23" s="482"/>
      <c r="M23" s="602" t="s">
        <v>23011</v>
      </c>
      <c r="N23" s="599">
        <v>0.2</v>
      </c>
      <c r="O23" s="597">
        <v>0.4</v>
      </c>
      <c r="P23" s="597">
        <v>16.600000000000001</v>
      </c>
      <c r="Q23" s="599">
        <f t="shared" si="2"/>
        <v>1.3280000000000003</v>
      </c>
      <c r="R23" s="599">
        <f t="shared" si="9"/>
        <v>1.3280000000000003</v>
      </c>
      <c r="S23" s="599">
        <f t="shared" si="10"/>
        <v>13.280000000000001</v>
      </c>
      <c r="T23" s="604">
        <f t="shared" si="11"/>
        <v>32.004800000000003</v>
      </c>
      <c r="U23" s="601">
        <f t="shared" si="12"/>
        <v>166.00000000000003</v>
      </c>
      <c r="V23" s="488"/>
    </row>
    <row r="24" spans="2:22">
      <c r="B24" s="602" t="s">
        <v>23012</v>
      </c>
      <c r="C24" s="599">
        <v>0.2</v>
      </c>
      <c r="D24" s="597">
        <v>0.4</v>
      </c>
      <c r="E24" s="603">
        <v>4</v>
      </c>
      <c r="F24" s="597">
        <f t="shared" si="3"/>
        <v>0.32000000000000006</v>
      </c>
      <c r="G24" s="598">
        <f t="shared" si="4"/>
        <v>4</v>
      </c>
      <c r="H24" s="597">
        <f t="shared" si="5"/>
        <v>3.2</v>
      </c>
      <c r="I24" s="599">
        <f t="shared" si="6"/>
        <v>8.0000000000000016E-2</v>
      </c>
      <c r="J24" s="600">
        <f t="shared" si="7"/>
        <v>0.64000000000000012</v>
      </c>
      <c r="K24" s="601">
        <f t="shared" si="8"/>
        <v>19.200000000000003</v>
      </c>
      <c r="L24" s="482"/>
      <c r="M24" s="602" t="s">
        <v>23013</v>
      </c>
      <c r="N24" s="599">
        <v>0.2</v>
      </c>
      <c r="O24" s="597">
        <v>0.4</v>
      </c>
      <c r="P24" s="603">
        <v>4</v>
      </c>
      <c r="Q24" s="599">
        <f t="shared" si="2"/>
        <v>0.32000000000000006</v>
      </c>
      <c r="R24" s="599">
        <f t="shared" si="9"/>
        <v>0.32000000000000006</v>
      </c>
      <c r="S24" s="599">
        <f t="shared" si="10"/>
        <v>3.2</v>
      </c>
      <c r="T24" s="604">
        <f t="shared" si="11"/>
        <v>3.6800000000000006</v>
      </c>
      <c r="U24" s="601">
        <f t="shared" si="12"/>
        <v>40.000000000000007</v>
      </c>
      <c r="V24" s="488"/>
    </row>
    <row r="25" spans="2:22">
      <c r="B25" s="602" t="s">
        <v>23014</v>
      </c>
      <c r="C25" s="599">
        <v>0.2</v>
      </c>
      <c r="D25" s="597">
        <v>0.4</v>
      </c>
      <c r="E25" s="603">
        <v>4</v>
      </c>
      <c r="F25" s="597">
        <f t="shared" si="3"/>
        <v>0.32000000000000006</v>
      </c>
      <c r="G25" s="598">
        <f t="shared" si="4"/>
        <v>4</v>
      </c>
      <c r="H25" s="597">
        <f t="shared" si="5"/>
        <v>3.2</v>
      </c>
      <c r="I25" s="599">
        <f t="shared" si="6"/>
        <v>8.0000000000000016E-2</v>
      </c>
      <c r="J25" s="600">
        <f t="shared" si="7"/>
        <v>0.64000000000000012</v>
      </c>
      <c r="K25" s="601">
        <f t="shared" si="8"/>
        <v>19.200000000000003</v>
      </c>
      <c r="L25" s="482"/>
      <c r="M25" s="602" t="s">
        <v>23015</v>
      </c>
      <c r="N25" s="599">
        <v>0.2</v>
      </c>
      <c r="O25" s="597">
        <v>0.4</v>
      </c>
      <c r="P25" s="603">
        <v>4</v>
      </c>
      <c r="Q25" s="599">
        <f t="shared" si="2"/>
        <v>0.32000000000000006</v>
      </c>
      <c r="R25" s="599">
        <f t="shared" si="9"/>
        <v>0.32000000000000006</v>
      </c>
      <c r="S25" s="599">
        <f t="shared" si="10"/>
        <v>3.2</v>
      </c>
      <c r="T25" s="604">
        <f t="shared" si="11"/>
        <v>3.6800000000000006</v>
      </c>
      <c r="U25" s="601">
        <f t="shared" si="12"/>
        <v>40.000000000000007</v>
      </c>
      <c r="V25" s="488"/>
    </row>
    <row r="26" spans="2:22">
      <c r="B26" s="602" t="s">
        <v>23016</v>
      </c>
      <c r="C26" s="599">
        <v>0.2</v>
      </c>
      <c r="D26" s="597">
        <v>0.4</v>
      </c>
      <c r="E26" s="603">
        <v>4</v>
      </c>
      <c r="F26" s="597">
        <f t="shared" si="3"/>
        <v>0.32000000000000006</v>
      </c>
      <c r="G26" s="598">
        <f t="shared" si="4"/>
        <v>4</v>
      </c>
      <c r="H26" s="597">
        <f t="shared" si="5"/>
        <v>3.2</v>
      </c>
      <c r="I26" s="599">
        <f t="shared" si="6"/>
        <v>8.0000000000000016E-2</v>
      </c>
      <c r="J26" s="600">
        <f t="shared" si="7"/>
        <v>0.64000000000000012</v>
      </c>
      <c r="K26" s="601">
        <f t="shared" si="8"/>
        <v>19.200000000000003</v>
      </c>
      <c r="L26" s="482"/>
      <c r="M26" s="602" t="s">
        <v>23017</v>
      </c>
      <c r="N26" s="599">
        <v>0.2</v>
      </c>
      <c r="O26" s="597">
        <v>0.4</v>
      </c>
      <c r="P26" s="603">
        <v>4</v>
      </c>
      <c r="Q26" s="599">
        <f t="shared" si="2"/>
        <v>0.32000000000000006</v>
      </c>
      <c r="R26" s="599">
        <f t="shared" si="9"/>
        <v>0.32000000000000006</v>
      </c>
      <c r="S26" s="599">
        <f t="shared" si="10"/>
        <v>3.2</v>
      </c>
      <c r="T26" s="604">
        <f t="shared" si="11"/>
        <v>3.6800000000000006</v>
      </c>
      <c r="U26" s="601">
        <f t="shared" si="12"/>
        <v>40.000000000000007</v>
      </c>
      <c r="V26" s="488"/>
    </row>
    <row r="27" spans="2:22">
      <c r="B27" s="602" t="s">
        <v>23018</v>
      </c>
      <c r="C27" s="599">
        <v>0.2</v>
      </c>
      <c r="D27" s="597">
        <v>0.4</v>
      </c>
      <c r="E27" s="603">
        <v>4</v>
      </c>
      <c r="F27" s="597">
        <f t="shared" si="3"/>
        <v>0.32000000000000006</v>
      </c>
      <c r="G27" s="598">
        <f t="shared" si="4"/>
        <v>4</v>
      </c>
      <c r="H27" s="597">
        <f t="shared" si="5"/>
        <v>3.2</v>
      </c>
      <c r="I27" s="599">
        <f t="shared" si="6"/>
        <v>8.0000000000000016E-2</v>
      </c>
      <c r="J27" s="600">
        <f t="shared" si="7"/>
        <v>0.64000000000000012</v>
      </c>
      <c r="K27" s="601">
        <f t="shared" si="8"/>
        <v>19.200000000000003</v>
      </c>
      <c r="L27" s="482"/>
      <c r="M27" s="602" t="s">
        <v>23019</v>
      </c>
      <c r="N27" s="599">
        <v>0.2</v>
      </c>
      <c r="O27" s="597">
        <v>0.4</v>
      </c>
      <c r="P27" s="603">
        <v>4</v>
      </c>
      <c r="Q27" s="599">
        <f t="shared" si="2"/>
        <v>0.32000000000000006</v>
      </c>
      <c r="R27" s="599">
        <f t="shared" si="9"/>
        <v>0.32000000000000006</v>
      </c>
      <c r="S27" s="599">
        <f t="shared" si="10"/>
        <v>3.2</v>
      </c>
      <c r="T27" s="604">
        <f t="shared" si="11"/>
        <v>3.6800000000000006</v>
      </c>
      <c r="U27" s="601">
        <f t="shared" si="12"/>
        <v>40.000000000000007</v>
      </c>
      <c r="V27" s="488"/>
    </row>
    <row r="28" spans="2:22">
      <c r="B28" s="602" t="s">
        <v>23020</v>
      </c>
      <c r="C28" s="599">
        <v>0.2</v>
      </c>
      <c r="D28" s="597">
        <v>0.4</v>
      </c>
      <c r="E28" s="603">
        <v>4</v>
      </c>
      <c r="F28" s="597">
        <f t="shared" si="3"/>
        <v>0.32000000000000006</v>
      </c>
      <c r="G28" s="598">
        <f t="shared" si="4"/>
        <v>4</v>
      </c>
      <c r="H28" s="597">
        <f t="shared" si="5"/>
        <v>3.2</v>
      </c>
      <c r="I28" s="599">
        <f t="shared" si="6"/>
        <v>8.0000000000000016E-2</v>
      </c>
      <c r="J28" s="600">
        <f t="shared" si="7"/>
        <v>0.64000000000000012</v>
      </c>
      <c r="K28" s="601">
        <f t="shared" si="8"/>
        <v>19.200000000000003</v>
      </c>
      <c r="L28" s="482"/>
      <c r="M28" s="602" t="s">
        <v>23021</v>
      </c>
      <c r="N28" s="599">
        <v>0.2</v>
      </c>
      <c r="O28" s="597">
        <v>0.4</v>
      </c>
      <c r="P28" s="603">
        <v>4</v>
      </c>
      <c r="Q28" s="599">
        <f t="shared" si="2"/>
        <v>0.32000000000000006</v>
      </c>
      <c r="R28" s="599">
        <f t="shared" si="9"/>
        <v>0.32000000000000006</v>
      </c>
      <c r="S28" s="599">
        <f t="shared" si="10"/>
        <v>3.2</v>
      </c>
      <c r="T28" s="604">
        <f t="shared" si="11"/>
        <v>3.6800000000000006</v>
      </c>
      <c r="U28" s="601">
        <f t="shared" si="12"/>
        <v>40.000000000000007</v>
      </c>
      <c r="V28" s="488"/>
    </row>
    <row r="29" spans="2:22">
      <c r="B29" s="602" t="s">
        <v>23022</v>
      </c>
      <c r="C29" s="599">
        <v>0.2</v>
      </c>
      <c r="D29" s="597">
        <v>0.4</v>
      </c>
      <c r="E29" s="603">
        <v>4</v>
      </c>
      <c r="F29" s="597">
        <f t="shared" si="3"/>
        <v>0.32000000000000006</v>
      </c>
      <c r="G29" s="598">
        <f t="shared" si="4"/>
        <v>4</v>
      </c>
      <c r="H29" s="597">
        <f t="shared" si="5"/>
        <v>3.2</v>
      </c>
      <c r="I29" s="599">
        <f t="shared" si="6"/>
        <v>8.0000000000000016E-2</v>
      </c>
      <c r="J29" s="600">
        <f t="shared" si="7"/>
        <v>0.64000000000000012</v>
      </c>
      <c r="K29" s="601">
        <f t="shared" si="8"/>
        <v>19.200000000000003</v>
      </c>
      <c r="L29" s="482"/>
      <c r="M29" s="602" t="s">
        <v>23023</v>
      </c>
      <c r="N29" s="599">
        <v>0.2</v>
      </c>
      <c r="O29" s="597">
        <v>0.4</v>
      </c>
      <c r="P29" s="603">
        <v>4</v>
      </c>
      <c r="Q29" s="599">
        <f t="shared" si="2"/>
        <v>0.32000000000000006</v>
      </c>
      <c r="R29" s="599">
        <f t="shared" si="9"/>
        <v>0.32000000000000006</v>
      </c>
      <c r="S29" s="599">
        <f t="shared" si="10"/>
        <v>3.2</v>
      </c>
      <c r="T29" s="604">
        <f t="shared" si="11"/>
        <v>3.6800000000000006</v>
      </c>
      <c r="U29" s="601">
        <f t="shared" si="12"/>
        <v>40.000000000000007</v>
      </c>
      <c r="V29" s="488"/>
    </row>
    <row r="30" spans="2:22">
      <c r="B30" s="602" t="s">
        <v>23024</v>
      </c>
      <c r="C30" s="599">
        <v>0.2</v>
      </c>
      <c r="D30" s="597">
        <v>0.4</v>
      </c>
      <c r="E30" s="603">
        <v>4</v>
      </c>
      <c r="F30" s="597">
        <f t="shared" si="3"/>
        <v>0.32000000000000006</v>
      </c>
      <c r="G30" s="598">
        <f t="shared" si="4"/>
        <v>4</v>
      </c>
      <c r="H30" s="597">
        <f t="shared" si="5"/>
        <v>3.2</v>
      </c>
      <c r="I30" s="599">
        <f t="shared" si="6"/>
        <v>8.0000000000000016E-2</v>
      </c>
      <c r="J30" s="600">
        <f t="shared" si="7"/>
        <v>0.64000000000000012</v>
      </c>
      <c r="K30" s="601">
        <f t="shared" si="8"/>
        <v>19.200000000000003</v>
      </c>
      <c r="L30" s="482"/>
      <c r="M30" s="602" t="s">
        <v>23025</v>
      </c>
      <c r="N30" s="599">
        <v>0.2</v>
      </c>
      <c r="O30" s="597">
        <v>0.4</v>
      </c>
      <c r="P30" s="603">
        <v>4</v>
      </c>
      <c r="Q30" s="599">
        <f t="shared" si="2"/>
        <v>0.32000000000000006</v>
      </c>
      <c r="R30" s="599">
        <f t="shared" si="9"/>
        <v>0.32000000000000006</v>
      </c>
      <c r="S30" s="599">
        <f t="shared" si="10"/>
        <v>3.2</v>
      </c>
      <c r="T30" s="604">
        <f t="shared" si="11"/>
        <v>3.6800000000000006</v>
      </c>
      <c r="U30" s="601">
        <f t="shared" si="12"/>
        <v>40.000000000000007</v>
      </c>
      <c r="V30" s="488"/>
    </row>
    <row r="31" spans="2:22">
      <c r="B31" s="602" t="s">
        <v>23026</v>
      </c>
      <c r="C31" s="599">
        <v>0.2</v>
      </c>
      <c r="D31" s="597">
        <v>0.4</v>
      </c>
      <c r="E31" s="603">
        <v>4</v>
      </c>
      <c r="F31" s="597">
        <f t="shared" si="3"/>
        <v>0.32000000000000006</v>
      </c>
      <c r="G31" s="598">
        <f t="shared" si="4"/>
        <v>4</v>
      </c>
      <c r="H31" s="597">
        <f t="shared" si="5"/>
        <v>3.2</v>
      </c>
      <c r="I31" s="599">
        <f t="shared" si="6"/>
        <v>8.0000000000000016E-2</v>
      </c>
      <c r="J31" s="600">
        <f t="shared" si="7"/>
        <v>0.64000000000000012</v>
      </c>
      <c r="K31" s="601">
        <f t="shared" si="8"/>
        <v>19.200000000000003</v>
      </c>
      <c r="L31" s="482"/>
      <c r="M31" s="602" t="s">
        <v>23027</v>
      </c>
      <c r="N31" s="599">
        <v>0.2</v>
      </c>
      <c r="O31" s="597">
        <v>0.4</v>
      </c>
      <c r="P31" s="603">
        <v>4</v>
      </c>
      <c r="Q31" s="599">
        <f t="shared" si="2"/>
        <v>0.32000000000000006</v>
      </c>
      <c r="R31" s="599">
        <f t="shared" si="9"/>
        <v>0.32000000000000006</v>
      </c>
      <c r="S31" s="599">
        <f t="shared" si="10"/>
        <v>3.2</v>
      </c>
      <c r="T31" s="604">
        <f t="shared" si="11"/>
        <v>3.6800000000000006</v>
      </c>
      <c r="U31" s="601">
        <f t="shared" si="12"/>
        <v>40.000000000000007</v>
      </c>
      <c r="V31" s="488"/>
    </row>
    <row r="32" spans="2:22">
      <c r="B32" s="602" t="s">
        <v>23028</v>
      </c>
      <c r="C32" s="599">
        <v>0.2</v>
      </c>
      <c r="D32" s="597">
        <v>0.4</v>
      </c>
      <c r="E32" s="603">
        <v>4</v>
      </c>
      <c r="F32" s="597">
        <f>C32*D32*E32</f>
        <v>0.32000000000000006</v>
      </c>
      <c r="G32" s="598">
        <f>(2*D32+C32)*E32</f>
        <v>4</v>
      </c>
      <c r="H32" s="597">
        <f>(2*D32)*E32</f>
        <v>3.2</v>
      </c>
      <c r="I32" s="599">
        <f>(C32+0.2)*E32*$I$17</f>
        <v>8.0000000000000016E-2</v>
      </c>
      <c r="J32" s="600">
        <f>(C32+0.2)*D32*E32</f>
        <v>0.64000000000000012</v>
      </c>
      <c r="K32" s="601">
        <f>F32*60</f>
        <v>19.200000000000003</v>
      </c>
      <c r="L32" s="482"/>
      <c r="M32" s="602" t="s">
        <v>23029</v>
      </c>
      <c r="N32" s="599">
        <v>0.2</v>
      </c>
      <c r="O32" s="597">
        <v>0.4</v>
      </c>
      <c r="P32" s="603">
        <v>4</v>
      </c>
      <c r="Q32" s="599">
        <f>N32*O32*P32</f>
        <v>0.32000000000000006</v>
      </c>
      <c r="R32" s="599">
        <f>N32*O32*P32</f>
        <v>0.32000000000000006</v>
      </c>
      <c r="S32" s="599">
        <f>(2*O32)*P32</f>
        <v>3.2</v>
      </c>
      <c r="T32" s="604">
        <f>(O32+Q32+N32)*P32</f>
        <v>3.6800000000000006</v>
      </c>
      <c r="U32" s="601">
        <f t="shared" si="12"/>
        <v>40.000000000000007</v>
      </c>
      <c r="V32" s="488"/>
    </row>
    <row r="33" spans="2:22">
      <c r="B33" s="602" t="s">
        <v>23030</v>
      </c>
      <c r="C33" s="599">
        <v>0.2</v>
      </c>
      <c r="D33" s="597">
        <v>0.4</v>
      </c>
      <c r="E33" s="603">
        <v>4</v>
      </c>
      <c r="F33" s="597">
        <f>C33*D33*E33</f>
        <v>0.32000000000000006</v>
      </c>
      <c r="G33" s="598">
        <f>(2*D33+C33)*E33</f>
        <v>4</v>
      </c>
      <c r="H33" s="597">
        <f>(2*D33)*E33</f>
        <v>3.2</v>
      </c>
      <c r="I33" s="599">
        <f>(C33+0.2)*E33*$I$17</f>
        <v>8.0000000000000016E-2</v>
      </c>
      <c r="J33" s="600">
        <f>(C33+0.2)*D33*E33</f>
        <v>0.64000000000000012</v>
      </c>
      <c r="K33" s="601">
        <f>F33*60</f>
        <v>19.200000000000003</v>
      </c>
      <c r="L33" s="482"/>
      <c r="M33" s="602" t="s">
        <v>23031</v>
      </c>
      <c r="N33" s="599">
        <v>0.2</v>
      </c>
      <c r="O33" s="597">
        <v>0.4</v>
      </c>
      <c r="P33" s="603">
        <v>4</v>
      </c>
      <c r="Q33" s="599">
        <f t="shared" ref="Q33:Q44" si="13">N33*O33*P33</f>
        <v>0.32000000000000006</v>
      </c>
      <c r="R33" s="599">
        <f>N33*O33*P33</f>
        <v>0.32000000000000006</v>
      </c>
      <c r="S33" s="599">
        <f>(2*Q33+N33)*P33</f>
        <v>3.3600000000000003</v>
      </c>
      <c r="T33" s="604">
        <f>(O33+Q33+N33)*P33</f>
        <v>3.6800000000000006</v>
      </c>
      <c r="U33" s="601">
        <f t="shared" si="12"/>
        <v>40.000000000000007</v>
      </c>
      <c r="V33" s="488"/>
    </row>
    <row r="34" spans="2:22">
      <c r="B34" s="602" t="s">
        <v>23032</v>
      </c>
      <c r="C34" s="599">
        <v>0.2</v>
      </c>
      <c r="D34" s="597">
        <v>0.4</v>
      </c>
      <c r="E34" s="603">
        <v>3.4</v>
      </c>
      <c r="F34" s="597">
        <f t="shared" ref="F34:F44" si="14">C34*D34*E34</f>
        <v>0.27200000000000002</v>
      </c>
      <c r="G34" s="598">
        <f t="shared" ref="G34:G44" si="15">(2*D34+C34)*E34</f>
        <v>3.4</v>
      </c>
      <c r="H34" s="597">
        <f t="shared" ref="H34:H44" si="16">(2*D34)*E34</f>
        <v>2.72</v>
      </c>
      <c r="I34" s="599">
        <f t="shared" ref="I34:I44" si="17">(C34+0.2)*E34*$I$17</f>
        <v>6.8000000000000005E-2</v>
      </c>
      <c r="J34" s="600">
        <f t="shared" ref="J34:J44" si="18">(C34+0.2)*D34*E34</f>
        <v>0.54400000000000004</v>
      </c>
      <c r="K34" s="601">
        <f t="shared" ref="K34:K44" si="19">F34*60</f>
        <v>16.32</v>
      </c>
      <c r="L34" s="482"/>
      <c r="M34" s="602" t="s">
        <v>23033</v>
      </c>
      <c r="N34" s="599">
        <v>0.2</v>
      </c>
      <c r="O34" s="597">
        <v>0.4</v>
      </c>
      <c r="P34" s="603">
        <v>3.4</v>
      </c>
      <c r="Q34" s="599">
        <f t="shared" si="13"/>
        <v>0.27200000000000002</v>
      </c>
      <c r="R34" s="599">
        <f t="shared" ref="R34:R44" si="20">N34*O34*P34</f>
        <v>0.27200000000000002</v>
      </c>
      <c r="S34" s="599">
        <f t="shared" ref="S34:S44" si="21">(2*O34)*P34</f>
        <v>2.72</v>
      </c>
      <c r="T34" s="604">
        <f t="shared" ref="T34:T44" si="22">(O34+Q34+N34)*P34</f>
        <v>2.9648000000000003</v>
      </c>
      <c r="U34" s="601">
        <f t="shared" si="12"/>
        <v>34</v>
      </c>
      <c r="V34" s="488"/>
    </row>
    <row r="35" spans="2:22">
      <c r="B35" s="602" t="s">
        <v>23034</v>
      </c>
      <c r="C35" s="599">
        <v>0.2</v>
      </c>
      <c r="D35" s="597">
        <v>0.4</v>
      </c>
      <c r="E35" s="597">
        <v>3.4</v>
      </c>
      <c r="F35" s="597">
        <f t="shared" si="14"/>
        <v>0.27200000000000002</v>
      </c>
      <c r="G35" s="598">
        <f t="shared" si="15"/>
        <v>3.4</v>
      </c>
      <c r="H35" s="597">
        <f t="shared" si="16"/>
        <v>2.72</v>
      </c>
      <c r="I35" s="599">
        <f t="shared" si="17"/>
        <v>6.8000000000000005E-2</v>
      </c>
      <c r="J35" s="600">
        <f t="shared" si="18"/>
        <v>0.54400000000000004</v>
      </c>
      <c r="K35" s="601">
        <f t="shared" si="19"/>
        <v>16.32</v>
      </c>
      <c r="L35" s="482"/>
      <c r="M35" s="602" t="s">
        <v>23035</v>
      </c>
      <c r="N35" s="599">
        <v>0.2</v>
      </c>
      <c r="O35" s="597">
        <v>0.4</v>
      </c>
      <c r="P35" s="597">
        <v>3.4</v>
      </c>
      <c r="Q35" s="599">
        <f t="shared" si="13"/>
        <v>0.27200000000000002</v>
      </c>
      <c r="R35" s="599">
        <f t="shared" si="20"/>
        <v>0.27200000000000002</v>
      </c>
      <c r="S35" s="599">
        <f t="shared" si="21"/>
        <v>2.72</v>
      </c>
      <c r="T35" s="604">
        <f t="shared" si="22"/>
        <v>2.9648000000000003</v>
      </c>
      <c r="U35" s="601">
        <f t="shared" si="12"/>
        <v>34</v>
      </c>
      <c r="V35" s="488"/>
    </row>
    <row r="36" spans="2:22">
      <c r="B36" s="602" t="s">
        <v>23036</v>
      </c>
      <c r="C36" s="599">
        <v>0.2</v>
      </c>
      <c r="D36" s="597">
        <v>0.4</v>
      </c>
      <c r="E36" s="597">
        <v>4.2</v>
      </c>
      <c r="F36" s="597">
        <f t="shared" si="14"/>
        <v>0.33600000000000008</v>
      </c>
      <c r="G36" s="598">
        <f t="shared" si="15"/>
        <v>4.2</v>
      </c>
      <c r="H36" s="597">
        <f t="shared" si="16"/>
        <v>3.3600000000000003</v>
      </c>
      <c r="I36" s="599">
        <f t="shared" si="17"/>
        <v>8.4000000000000019E-2</v>
      </c>
      <c r="J36" s="600">
        <f t="shared" si="18"/>
        <v>0.67200000000000015</v>
      </c>
      <c r="K36" s="601">
        <f t="shared" si="19"/>
        <v>20.160000000000004</v>
      </c>
      <c r="L36" s="482"/>
      <c r="M36" s="602" t="s">
        <v>23037</v>
      </c>
      <c r="N36" s="599">
        <v>0.2</v>
      </c>
      <c r="O36" s="597">
        <v>0.4</v>
      </c>
      <c r="P36" s="597">
        <v>4.2</v>
      </c>
      <c r="Q36" s="599">
        <f t="shared" si="13"/>
        <v>0.33600000000000008</v>
      </c>
      <c r="R36" s="599">
        <f t="shared" si="20"/>
        <v>0.33600000000000008</v>
      </c>
      <c r="S36" s="599">
        <f t="shared" si="21"/>
        <v>3.3600000000000003</v>
      </c>
      <c r="T36" s="604">
        <f t="shared" si="22"/>
        <v>3.9312000000000009</v>
      </c>
      <c r="U36" s="601">
        <f t="shared" si="12"/>
        <v>42.000000000000007</v>
      </c>
      <c r="V36" s="488"/>
    </row>
    <row r="37" spans="2:22">
      <c r="B37" s="602" t="s">
        <v>23038</v>
      </c>
      <c r="C37" s="599">
        <v>0.2</v>
      </c>
      <c r="D37" s="597">
        <v>0.4</v>
      </c>
      <c r="E37" s="603">
        <v>4.2</v>
      </c>
      <c r="F37" s="597">
        <f t="shared" si="14"/>
        <v>0.33600000000000008</v>
      </c>
      <c r="G37" s="598">
        <f t="shared" si="15"/>
        <v>4.2</v>
      </c>
      <c r="H37" s="597">
        <f t="shared" si="16"/>
        <v>3.3600000000000003</v>
      </c>
      <c r="I37" s="599">
        <f t="shared" si="17"/>
        <v>8.4000000000000019E-2</v>
      </c>
      <c r="J37" s="600">
        <f t="shared" si="18"/>
        <v>0.67200000000000015</v>
      </c>
      <c r="K37" s="601">
        <f t="shared" si="19"/>
        <v>20.160000000000004</v>
      </c>
      <c r="L37" s="482"/>
      <c r="M37" s="602" t="s">
        <v>23039</v>
      </c>
      <c r="N37" s="599">
        <v>0.2</v>
      </c>
      <c r="O37" s="597">
        <v>0.4</v>
      </c>
      <c r="P37" s="603">
        <v>4.2</v>
      </c>
      <c r="Q37" s="599">
        <f t="shared" si="13"/>
        <v>0.33600000000000008</v>
      </c>
      <c r="R37" s="599">
        <f t="shared" si="20"/>
        <v>0.33600000000000008</v>
      </c>
      <c r="S37" s="599">
        <f t="shared" si="21"/>
        <v>3.3600000000000003</v>
      </c>
      <c r="T37" s="604">
        <f t="shared" si="22"/>
        <v>3.9312000000000009</v>
      </c>
      <c r="U37" s="601">
        <f t="shared" si="12"/>
        <v>42.000000000000007</v>
      </c>
      <c r="V37" s="488"/>
    </row>
    <row r="38" spans="2:22">
      <c r="B38" s="602" t="s">
        <v>23040</v>
      </c>
      <c r="C38" s="599">
        <v>0.2</v>
      </c>
      <c r="D38" s="597">
        <v>0.4</v>
      </c>
      <c r="E38" s="603">
        <v>2.58</v>
      </c>
      <c r="F38" s="597">
        <f t="shared" si="14"/>
        <v>0.20640000000000006</v>
      </c>
      <c r="G38" s="598">
        <f t="shared" si="15"/>
        <v>2.58</v>
      </c>
      <c r="H38" s="597">
        <f t="shared" si="16"/>
        <v>2.0640000000000001</v>
      </c>
      <c r="I38" s="599">
        <f t="shared" si="17"/>
        <v>5.1600000000000007E-2</v>
      </c>
      <c r="J38" s="600">
        <f t="shared" si="18"/>
        <v>0.41280000000000011</v>
      </c>
      <c r="K38" s="601">
        <f t="shared" si="19"/>
        <v>12.384000000000004</v>
      </c>
      <c r="L38" s="482"/>
      <c r="M38" s="602" t="s">
        <v>23041</v>
      </c>
      <c r="N38" s="599">
        <v>0.2</v>
      </c>
      <c r="O38" s="597">
        <v>0.4</v>
      </c>
      <c r="P38" s="603">
        <v>2.58</v>
      </c>
      <c r="Q38" s="599">
        <f t="shared" si="13"/>
        <v>0.20640000000000006</v>
      </c>
      <c r="R38" s="599">
        <f t="shared" si="20"/>
        <v>0.20640000000000006</v>
      </c>
      <c r="S38" s="599">
        <f t="shared" si="21"/>
        <v>2.0640000000000001</v>
      </c>
      <c r="T38" s="604">
        <f t="shared" si="22"/>
        <v>2.0805120000000001</v>
      </c>
      <c r="U38" s="601">
        <f t="shared" si="12"/>
        <v>25.800000000000008</v>
      </c>
      <c r="V38" s="488"/>
    </row>
    <row r="39" spans="2:22">
      <c r="B39" s="602" t="s">
        <v>23042</v>
      </c>
      <c r="C39" s="599">
        <v>0.2</v>
      </c>
      <c r="D39" s="597">
        <v>0.4</v>
      </c>
      <c r="E39" s="603">
        <v>2.58</v>
      </c>
      <c r="F39" s="597">
        <f t="shared" si="14"/>
        <v>0.20640000000000006</v>
      </c>
      <c r="G39" s="598">
        <f t="shared" si="15"/>
        <v>2.58</v>
      </c>
      <c r="H39" s="597">
        <f t="shared" si="16"/>
        <v>2.0640000000000001</v>
      </c>
      <c r="I39" s="599">
        <f t="shared" si="17"/>
        <v>5.1600000000000007E-2</v>
      </c>
      <c r="J39" s="600">
        <f t="shared" si="18"/>
        <v>0.41280000000000011</v>
      </c>
      <c r="K39" s="601">
        <f t="shared" si="19"/>
        <v>12.384000000000004</v>
      </c>
      <c r="L39" s="482"/>
      <c r="M39" s="602" t="s">
        <v>23043</v>
      </c>
      <c r="N39" s="599">
        <v>0.2</v>
      </c>
      <c r="O39" s="597">
        <v>0.4</v>
      </c>
      <c r="P39" s="603">
        <v>2.58</v>
      </c>
      <c r="Q39" s="599">
        <f t="shared" si="13"/>
        <v>0.20640000000000006</v>
      </c>
      <c r="R39" s="599">
        <f t="shared" si="20"/>
        <v>0.20640000000000006</v>
      </c>
      <c r="S39" s="599">
        <f t="shared" si="21"/>
        <v>2.0640000000000001</v>
      </c>
      <c r="T39" s="604">
        <f t="shared" si="22"/>
        <v>2.0805120000000001</v>
      </c>
      <c r="U39" s="601">
        <f t="shared" si="12"/>
        <v>25.800000000000008</v>
      </c>
      <c r="V39" s="488"/>
    </row>
    <row r="40" spans="2:22">
      <c r="B40" s="545" t="s">
        <v>23044</v>
      </c>
      <c r="C40" s="546">
        <v>0.15</v>
      </c>
      <c r="D40" s="541">
        <v>0.3</v>
      </c>
      <c r="E40" s="547">
        <f>2.418*5</f>
        <v>12.09</v>
      </c>
      <c r="F40" s="541">
        <f t="shared" si="14"/>
        <v>0.54404999999999992</v>
      </c>
      <c r="G40" s="542">
        <f t="shared" si="15"/>
        <v>9.067499999999999</v>
      </c>
      <c r="H40" s="541">
        <f t="shared" si="16"/>
        <v>7.2539999999999996</v>
      </c>
      <c r="I40" s="507">
        <f t="shared" si="17"/>
        <v>0.21157499999999999</v>
      </c>
      <c r="J40" s="543">
        <f t="shared" si="18"/>
        <v>1.26945</v>
      </c>
      <c r="K40" s="544">
        <f t="shared" si="19"/>
        <v>32.642999999999994</v>
      </c>
      <c r="L40" s="482"/>
      <c r="M40" s="545" t="s">
        <v>23045</v>
      </c>
      <c r="N40" s="546">
        <v>0.15</v>
      </c>
      <c r="O40" s="541">
        <v>0.3</v>
      </c>
      <c r="P40" s="547">
        <v>12.09</v>
      </c>
      <c r="Q40" s="507">
        <f t="shared" si="13"/>
        <v>0.54404999999999992</v>
      </c>
      <c r="R40" s="507">
        <f t="shared" si="20"/>
        <v>0.54404999999999992</v>
      </c>
      <c r="S40" s="507">
        <f t="shared" si="21"/>
        <v>7.2539999999999996</v>
      </c>
      <c r="T40" s="508">
        <f t="shared" si="22"/>
        <v>12.018064499999999</v>
      </c>
      <c r="U40" s="544">
        <f t="shared" si="12"/>
        <v>68.006249999999994</v>
      </c>
      <c r="V40" s="488"/>
    </row>
    <row r="41" spans="2:22">
      <c r="B41" s="545" t="s">
        <v>23046</v>
      </c>
      <c r="C41" s="546">
        <v>0.15</v>
      </c>
      <c r="D41" s="541">
        <v>0.3</v>
      </c>
      <c r="E41" s="547">
        <f>2.9*6</f>
        <v>17.399999999999999</v>
      </c>
      <c r="F41" s="541">
        <f t="shared" si="14"/>
        <v>0.78299999999999992</v>
      </c>
      <c r="G41" s="542">
        <f t="shared" si="15"/>
        <v>13.049999999999999</v>
      </c>
      <c r="H41" s="541">
        <f t="shared" si="16"/>
        <v>10.44</v>
      </c>
      <c r="I41" s="507">
        <f t="shared" si="17"/>
        <v>0.30449999999999999</v>
      </c>
      <c r="J41" s="543">
        <f t="shared" si="18"/>
        <v>1.8269999999999997</v>
      </c>
      <c r="K41" s="544">
        <f t="shared" si="19"/>
        <v>46.98</v>
      </c>
      <c r="L41" s="482"/>
      <c r="M41" s="545" t="s">
        <v>23047</v>
      </c>
      <c r="N41" s="546">
        <v>0.15</v>
      </c>
      <c r="O41" s="541">
        <v>0.3</v>
      </c>
      <c r="P41" s="547">
        <v>17.399999999999999</v>
      </c>
      <c r="Q41" s="507">
        <f t="shared" si="13"/>
        <v>0.78299999999999992</v>
      </c>
      <c r="R41" s="507">
        <f t="shared" si="20"/>
        <v>0.78299999999999992</v>
      </c>
      <c r="S41" s="507">
        <f t="shared" si="21"/>
        <v>10.44</v>
      </c>
      <c r="T41" s="508">
        <f t="shared" si="22"/>
        <v>21.454199999999997</v>
      </c>
      <c r="U41" s="544">
        <f t="shared" si="12"/>
        <v>97.874999999999986</v>
      </c>
      <c r="V41" s="488"/>
    </row>
    <row r="42" spans="2:22">
      <c r="B42" s="545" t="s">
        <v>23048</v>
      </c>
      <c r="C42" s="546">
        <v>0.15</v>
      </c>
      <c r="D42" s="541">
        <v>0.3</v>
      </c>
      <c r="E42" s="547">
        <v>2.911</v>
      </c>
      <c r="F42" s="541">
        <f t="shared" si="14"/>
        <v>0.130995</v>
      </c>
      <c r="G42" s="542">
        <f t="shared" si="15"/>
        <v>2.1832500000000001</v>
      </c>
      <c r="H42" s="541">
        <f t="shared" si="16"/>
        <v>1.7465999999999999</v>
      </c>
      <c r="I42" s="507">
        <f t="shared" si="17"/>
        <v>5.0942500000000002E-2</v>
      </c>
      <c r="J42" s="543">
        <f t="shared" si="18"/>
        <v>0.30565500000000001</v>
      </c>
      <c r="K42" s="544">
        <f t="shared" si="19"/>
        <v>7.8597000000000001</v>
      </c>
      <c r="L42" s="482"/>
      <c r="M42" s="545" t="s">
        <v>23049</v>
      </c>
      <c r="N42" s="546">
        <v>0.15</v>
      </c>
      <c r="O42" s="541">
        <v>0.3</v>
      </c>
      <c r="P42" s="547">
        <v>2.911</v>
      </c>
      <c r="Q42" s="507">
        <f t="shared" si="13"/>
        <v>0.130995</v>
      </c>
      <c r="R42" s="507">
        <f t="shared" si="20"/>
        <v>0.130995</v>
      </c>
      <c r="S42" s="507">
        <f t="shared" si="21"/>
        <v>1.7465999999999999</v>
      </c>
      <c r="T42" s="508">
        <f t="shared" si="22"/>
        <v>1.6912764450000002</v>
      </c>
      <c r="U42" s="544">
        <f t="shared" si="12"/>
        <v>16.374375000000001</v>
      </c>
      <c r="V42" s="488"/>
    </row>
    <row r="43" spans="2:22">
      <c r="B43" s="545" t="s">
        <v>23050</v>
      </c>
      <c r="C43" s="546">
        <v>0.15</v>
      </c>
      <c r="D43" s="541">
        <v>0.3</v>
      </c>
      <c r="E43" s="547">
        <f>2.761*4</f>
        <v>11.044</v>
      </c>
      <c r="F43" s="541">
        <f t="shared" si="14"/>
        <v>0.49697999999999998</v>
      </c>
      <c r="G43" s="542">
        <f t="shared" si="15"/>
        <v>8.2830000000000013</v>
      </c>
      <c r="H43" s="541">
        <f t="shared" si="16"/>
        <v>6.6264000000000003</v>
      </c>
      <c r="I43" s="507">
        <f t="shared" si="17"/>
        <v>0.19327</v>
      </c>
      <c r="J43" s="543">
        <f t="shared" si="18"/>
        <v>1.1596200000000001</v>
      </c>
      <c r="K43" s="544">
        <f t="shared" si="19"/>
        <v>29.8188</v>
      </c>
      <c r="L43" s="482"/>
      <c r="M43" s="545" t="s">
        <v>23051</v>
      </c>
      <c r="N43" s="546">
        <v>0.15</v>
      </c>
      <c r="O43" s="541">
        <v>0.3</v>
      </c>
      <c r="P43" s="547">
        <v>11.044</v>
      </c>
      <c r="Q43" s="507">
        <f t="shared" si="13"/>
        <v>0.49697999999999998</v>
      </c>
      <c r="R43" s="507">
        <f t="shared" si="20"/>
        <v>0.49697999999999998</v>
      </c>
      <c r="S43" s="507">
        <f t="shared" si="21"/>
        <v>6.6264000000000003</v>
      </c>
      <c r="T43" s="508">
        <f t="shared" si="22"/>
        <v>10.458447120000001</v>
      </c>
      <c r="U43" s="544">
        <f t="shared" si="12"/>
        <v>62.122499999999995</v>
      </c>
      <c r="V43" s="488"/>
    </row>
    <row r="44" spans="2:22">
      <c r="B44" s="545" t="s">
        <v>23052</v>
      </c>
      <c r="C44" s="546">
        <v>0.15</v>
      </c>
      <c r="D44" s="541">
        <v>0.3</v>
      </c>
      <c r="E44" s="547">
        <v>2.8130000000000002</v>
      </c>
      <c r="F44" s="541">
        <f t="shared" si="14"/>
        <v>0.126585</v>
      </c>
      <c r="G44" s="542">
        <f t="shared" si="15"/>
        <v>2.10975</v>
      </c>
      <c r="H44" s="541">
        <f t="shared" si="16"/>
        <v>1.6878</v>
      </c>
      <c r="I44" s="507">
        <f t="shared" si="17"/>
        <v>4.9227500000000007E-2</v>
      </c>
      <c r="J44" s="543">
        <f t="shared" si="18"/>
        <v>0.29536499999999999</v>
      </c>
      <c r="K44" s="544">
        <f t="shared" si="19"/>
        <v>7.5951000000000004</v>
      </c>
      <c r="L44" s="482"/>
      <c r="M44" s="545" t="s">
        <v>23053</v>
      </c>
      <c r="N44" s="546">
        <v>0.15</v>
      </c>
      <c r="O44" s="541">
        <v>0.3</v>
      </c>
      <c r="P44" s="547">
        <v>2.8130000000000002</v>
      </c>
      <c r="Q44" s="507">
        <f t="shared" si="13"/>
        <v>0.126585</v>
      </c>
      <c r="R44" s="507">
        <f t="shared" si="20"/>
        <v>0.126585</v>
      </c>
      <c r="S44" s="507">
        <f t="shared" si="21"/>
        <v>1.6878</v>
      </c>
      <c r="T44" s="508">
        <f t="shared" si="22"/>
        <v>1.6219336050000002</v>
      </c>
      <c r="U44" s="544">
        <f t="shared" si="12"/>
        <v>15.823125000000001</v>
      </c>
      <c r="V44" s="488"/>
    </row>
    <row r="45" spans="2:22">
      <c r="B45" s="545" t="s">
        <v>23054</v>
      </c>
      <c r="C45" s="546">
        <v>0.15</v>
      </c>
      <c r="D45" s="541">
        <v>0.3</v>
      </c>
      <c r="E45" s="547">
        <v>2.44</v>
      </c>
      <c r="F45" s="541">
        <f>C45*D45*E45</f>
        <v>0.10979999999999999</v>
      </c>
      <c r="G45" s="542">
        <f>(2*D45+C45)*E45</f>
        <v>1.83</v>
      </c>
      <c r="H45" s="541">
        <f>(2*D45)*E45</f>
        <v>1.464</v>
      </c>
      <c r="I45" s="507">
        <f>(C45+0.2)*E45*$I$17</f>
        <v>4.2700000000000002E-2</v>
      </c>
      <c r="J45" s="543">
        <f>(C45+0.2)*D45*E45</f>
        <v>0.25619999999999998</v>
      </c>
      <c r="K45" s="544">
        <f>F45*60</f>
        <v>6.5880000000000001</v>
      </c>
      <c r="L45" s="482"/>
      <c r="M45" s="545" t="s">
        <v>23055</v>
      </c>
      <c r="N45" s="546">
        <v>0.15</v>
      </c>
      <c r="O45" s="541">
        <v>0.3</v>
      </c>
      <c r="P45" s="547">
        <v>2.44</v>
      </c>
      <c r="Q45" s="507">
        <f>N45*O45*P45</f>
        <v>0.10979999999999999</v>
      </c>
      <c r="R45" s="507">
        <f>N45*O45*P45</f>
        <v>0.10979999999999999</v>
      </c>
      <c r="S45" s="507">
        <f>(2*O45)*P45</f>
        <v>1.464</v>
      </c>
      <c r="T45" s="508">
        <f>(O45+Q45+N45)*P45</f>
        <v>1.3659119999999998</v>
      </c>
      <c r="U45" s="544">
        <f t="shared" si="12"/>
        <v>13.725</v>
      </c>
      <c r="V45" s="488"/>
    </row>
    <row r="46" spans="2:22">
      <c r="B46" s="545" t="s">
        <v>23056</v>
      </c>
      <c r="C46" s="546">
        <v>0.15</v>
      </c>
      <c r="D46" s="541">
        <v>0.3</v>
      </c>
      <c r="E46" s="547">
        <v>3.3719999999999999</v>
      </c>
      <c r="F46" s="541">
        <f t="shared" ref="F46:F47" si="23">C46*D46*E46</f>
        <v>0.15173999999999999</v>
      </c>
      <c r="G46" s="542">
        <f t="shared" ref="G46:G47" si="24">(2*D46+C46)*E46</f>
        <v>2.5289999999999999</v>
      </c>
      <c r="H46" s="541">
        <f t="shared" ref="H46:H47" si="25">(2*D46)*E46</f>
        <v>2.0231999999999997</v>
      </c>
      <c r="I46" s="507">
        <f t="shared" ref="I46:I47" si="26">(C46+0.2)*E46*$I$17</f>
        <v>5.901E-2</v>
      </c>
      <c r="J46" s="543">
        <f t="shared" ref="J46:J47" si="27">(C46+0.2)*D46*E46</f>
        <v>0.35405999999999999</v>
      </c>
      <c r="K46" s="544">
        <f t="shared" ref="K46:K47" si="28">F46*60</f>
        <v>9.1043999999999983</v>
      </c>
      <c r="L46" s="482"/>
      <c r="M46" s="545" t="s">
        <v>23057</v>
      </c>
      <c r="N46" s="546">
        <v>0.15</v>
      </c>
      <c r="O46" s="541">
        <v>0.3</v>
      </c>
      <c r="P46" s="547">
        <v>3.3719999999999999</v>
      </c>
      <c r="Q46" s="507">
        <f t="shared" ref="Q46:Q47" si="29">N46*O46*P46</f>
        <v>0.15173999999999999</v>
      </c>
      <c r="R46" s="507">
        <f t="shared" ref="R46:R47" si="30">N46*O46*P46</f>
        <v>0.15173999999999999</v>
      </c>
      <c r="S46" s="507">
        <f t="shared" ref="S46:S47" si="31">(2*O46)*P46</f>
        <v>2.0231999999999997</v>
      </c>
      <c r="T46" s="508">
        <f t="shared" ref="T46:T47" si="32">(O46+Q46+N46)*P46</f>
        <v>2.0290672799999996</v>
      </c>
      <c r="U46" s="544">
        <f t="shared" si="12"/>
        <v>18.967499999999998</v>
      </c>
      <c r="V46" s="488"/>
    </row>
    <row r="47" spans="2:22">
      <c r="B47" s="545" t="s">
        <v>23058</v>
      </c>
      <c r="C47" s="546">
        <v>0.15</v>
      </c>
      <c r="D47" s="541">
        <v>0.3</v>
      </c>
      <c r="E47" s="547">
        <v>3.7959999999999998</v>
      </c>
      <c r="F47" s="541">
        <f t="shared" si="23"/>
        <v>0.17081999999999997</v>
      </c>
      <c r="G47" s="542">
        <f t="shared" si="24"/>
        <v>2.847</v>
      </c>
      <c r="H47" s="541">
        <f t="shared" si="25"/>
        <v>2.2775999999999996</v>
      </c>
      <c r="I47" s="507">
        <f t="shared" si="26"/>
        <v>6.6429999999999989E-2</v>
      </c>
      <c r="J47" s="543">
        <f t="shared" si="27"/>
        <v>0.39857999999999999</v>
      </c>
      <c r="K47" s="544">
        <f t="shared" si="28"/>
        <v>10.249199999999998</v>
      </c>
      <c r="L47" s="482"/>
      <c r="M47" s="545" t="s">
        <v>23059</v>
      </c>
      <c r="N47" s="546">
        <v>0.15</v>
      </c>
      <c r="O47" s="541">
        <v>0.3</v>
      </c>
      <c r="P47" s="547">
        <v>3.7959999999999998</v>
      </c>
      <c r="Q47" s="507">
        <f t="shared" si="29"/>
        <v>0.17081999999999997</v>
      </c>
      <c r="R47" s="507">
        <f t="shared" si="30"/>
        <v>0.17081999999999997</v>
      </c>
      <c r="S47" s="507">
        <f t="shared" si="31"/>
        <v>2.2775999999999996</v>
      </c>
      <c r="T47" s="508">
        <f t="shared" si="32"/>
        <v>2.3566327199999995</v>
      </c>
      <c r="U47" s="544">
        <f t="shared" si="12"/>
        <v>21.352499999999996</v>
      </c>
      <c r="V47" s="488"/>
    </row>
    <row r="48" spans="2:22">
      <c r="B48" s="545" t="s">
        <v>23060</v>
      </c>
      <c r="C48" s="546">
        <v>0.15</v>
      </c>
      <c r="D48" s="541">
        <v>0.3</v>
      </c>
      <c r="E48" s="547">
        <v>1.595</v>
      </c>
      <c r="F48" s="541">
        <f>C48*D48*E48</f>
        <v>7.1774999999999992E-2</v>
      </c>
      <c r="G48" s="542">
        <f>(2*D48+C48)*E48</f>
        <v>1.19625</v>
      </c>
      <c r="H48" s="541">
        <f>(2*D48)*E48</f>
        <v>0.95699999999999996</v>
      </c>
      <c r="I48" s="507">
        <f>(C48+0.2)*E48*$I$17</f>
        <v>2.7912499999999996E-2</v>
      </c>
      <c r="J48" s="543">
        <f>(C48+0.2)*D48*E48</f>
        <v>0.16747499999999998</v>
      </c>
      <c r="K48" s="544">
        <f>F48*60</f>
        <v>4.3064999999999998</v>
      </c>
      <c r="L48" s="482"/>
      <c r="M48" s="545" t="s">
        <v>23061</v>
      </c>
      <c r="N48" s="546">
        <v>0.15</v>
      </c>
      <c r="O48" s="541">
        <v>0.3</v>
      </c>
      <c r="P48" s="547">
        <v>1.595</v>
      </c>
      <c r="Q48" s="507">
        <f>N48*O48*P48</f>
        <v>7.1774999999999992E-2</v>
      </c>
      <c r="R48" s="507">
        <f>N48*O48*P48</f>
        <v>7.1774999999999992E-2</v>
      </c>
      <c r="S48" s="507">
        <f>(2*O48)*P48</f>
        <v>0.95699999999999996</v>
      </c>
      <c r="T48" s="508">
        <f>(O48+Q48+N48)*P48</f>
        <v>0.83223112499999996</v>
      </c>
      <c r="U48" s="544">
        <f t="shared" si="12"/>
        <v>8.9718749999999989</v>
      </c>
      <c r="V48" s="488"/>
    </row>
    <row r="49" spans="2:22">
      <c r="B49" s="545" t="s">
        <v>23062</v>
      </c>
      <c r="C49" s="540">
        <v>0.15</v>
      </c>
      <c r="D49" s="541">
        <v>0.3</v>
      </c>
      <c r="E49" s="541">
        <v>1.865</v>
      </c>
      <c r="F49" s="541">
        <f>C49*D49*E49</f>
        <v>8.3925E-2</v>
      </c>
      <c r="G49" s="542">
        <f>(2*D49+C49)*E49</f>
        <v>1.3987499999999999</v>
      </c>
      <c r="H49" s="541">
        <f>(2*D49)*E49</f>
        <v>1.119</v>
      </c>
      <c r="I49" s="507">
        <f>(C49+0.2)*E49*$I$17</f>
        <v>3.26375E-2</v>
      </c>
      <c r="J49" s="543">
        <f>(C49+0.2)*D49*E49</f>
        <v>0.195825</v>
      </c>
      <c r="K49" s="544">
        <f>F49*60</f>
        <v>5.0354999999999999</v>
      </c>
      <c r="L49" s="482"/>
      <c r="M49" s="545" t="s">
        <v>23063</v>
      </c>
      <c r="N49" s="540">
        <v>0.15</v>
      </c>
      <c r="O49" s="541">
        <v>0.3</v>
      </c>
      <c r="P49" s="541">
        <v>1.865</v>
      </c>
      <c r="Q49" s="507">
        <f t="shared" ref="Q49:Q63" si="33">N49*O49*P49</f>
        <v>8.3925E-2</v>
      </c>
      <c r="R49" s="507">
        <f>N49*O49*P49</f>
        <v>8.3925E-2</v>
      </c>
      <c r="S49" s="507">
        <f>(2*Q49+N49)*P49</f>
        <v>0.59279024999999996</v>
      </c>
      <c r="T49" s="508">
        <f>(O49+Q49+N49)*P49</f>
        <v>0.99577012499999995</v>
      </c>
      <c r="U49" s="544">
        <f t="shared" si="12"/>
        <v>10.490625</v>
      </c>
      <c r="V49" s="488"/>
    </row>
    <row r="50" spans="2:22">
      <c r="B50" s="545" t="s">
        <v>23064</v>
      </c>
      <c r="C50" s="546">
        <v>0.15</v>
      </c>
      <c r="D50" s="541">
        <v>0.3</v>
      </c>
      <c r="E50" s="541">
        <v>1.218</v>
      </c>
      <c r="F50" s="541">
        <f t="shared" ref="F50:F63" si="34">C50*D50*E50</f>
        <v>5.4809999999999998E-2</v>
      </c>
      <c r="G50" s="542">
        <f t="shared" ref="G50:G63" si="35">(2*D50+C50)*E50</f>
        <v>0.91349999999999998</v>
      </c>
      <c r="H50" s="541">
        <f t="shared" ref="H50:H63" si="36">(2*D50)*E50</f>
        <v>0.73080000000000001</v>
      </c>
      <c r="I50" s="507">
        <f t="shared" ref="I50:I63" si="37">(C50+0.2)*E50*$I$17</f>
        <v>2.1315000000000001E-2</v>
      </c>
      <c r="J50" s="543">
        <f t="shared" ref="J50:J63" si="38">(C50+0.2)*D50*E50</f>
        <v>0.12789</v>
      </c>
      <c r="K50" s="544">
        <f t="shared" ref="K50:K63" si="39">F50*60</f>
        <v>3.2885999999999997</v>
      </c>
      <c r="L50" s="482"/>
      <c r="M50" s="545" t="s">
        <v>23065</v>
      </c>
      <c r="N50" s="546">
        <v>0.15</v>
      </c>
      <c r="O50" s="541">
        <v>0.3</v>
      </c>
      <c r="P50" s="547">
        <v>1.218</v>
      </c>
      <c r="Q50" s="507">
        <f t="shared" si="33"/>
        <v>5.4809999999999998E-2</v>
      </c>
      <c r="R50" s="507">
        <f t="shared" ref="R50:R63" si="40">N50*O50*P50</f>
        <v>5.4809999999999998E-2</v>
      </c>
      <c r="S50" s="507">
        <f t="shared" ref="S50:S63" si="41">(2*O50)*P50</f>
        <v>0.73080000000000001</v>
      </c>
      <c r="T50" s="508">
        <f t="shared" ref="T50:T63" si="42">(O50+Q50+N50)*P50</f>
        <v>0.61485857999999993</v>
      </c>
      <c r="U50" s="544">
        <f t="shared" si="12"/>
        <v>6.8512499999999994</v>
      </c>
      <c r="V50" s="488"/>
    </row>
    <row r="51" spans="2:22">
      <c r="B51" s="545" t="s">
        <v>23066</v>
      </c>
      <c r="C51" s="546">
        <v>0.15</v>
      </c>
      <c r="D51" s="541">
        <v>0.3</v>
      </c>
      <c r="E51" s="541">
        <v>1.4350000000000001</v>
      </c>
      <c r="F51" s="541">
        <f t="shared" si="34"/>
        <v>6.4574999999999994E-2</v>
      </c>
      <c r="G51" s="542">
        <f t="shared" si="35"/>
        <v>1.0762499999999999</v>
      </c>
      <c r="H51" s="541">
        <f t="shared" si="36"/>
        <v>0.86099999999999999</v>
      </c>
      <c r="I51" s="507">
        <f t="shared" si="37"/>
        <v>2.5112499999999999E-2</v>
      </c>
      <c r="J51" s="543">
        <f t="shared" si="38"/>
        <v>0.150675</v>
      </c>
      <c r="K51" s="544">
        <f t="shared" si="39"/>
        <v>3.8744999999999994</v>
      </c>
      <c r="L51" s="482"/>
      <c r="M51" s="545" t="s">
        <v>23067</v>
      </c>
      <c r="N51" s="546">
        <v>0.15</v>
      </c>
      <c r="O51" s="541">
        <v>0.3</v>
      </c>
      <c r="P51" s="547">
        <v>1.4350000000000001</v>
      </c>
      <c r="Q51" s="507">
        <f t="shared" si="33"/>
        <v>6.4574999999999994E-2</v>
      </c>
      <c r="R51" s="507">
        <f t="shared" si="40"/>
        <v>6.4574999999999994E-2</v>
      </c>
      <c r="S51" s="507">
        <f t="shared" si="41"/>
        <v>0.86099999999999999</v>
      </c>
      <c r="T51" s="508">
        <f t="shared" si="42"/>
        <v>0.73841512500000006</v>
      </c>
      <c r="U51" s="544">
        <f t="shared" si="12"/>
        <v>8.0718749999999986</v>
      </c>
      <c r="V51" s="488"/>
    </row>
    <row r="52" spans="2:22">
      <c r="B52" s="545" t="s">
        <v>23068</v>
      </c>
      <c r="C52" s="546">
        <v>0.15</v>
      </c>
      <c r="D52" s="541">
        <v>0.3</v>
      </c>
      <c r="E52" s="541">
        <v>4.0369999999999999</v>
      </c>
      <c r="F52" s="541">
        <f t="shared" si="34"/>
        <v>0.18166499999999999</v>
      </c>
      <c r="G52" s="542">
        <f t="shared" si="35"/>
        <v>3.0277500000000002</v>
      </c>
      <c r="H52" s="541">
        <f t="shared" si="36"/>
        <v>2.4221999999999997</v>
      </c>
      <c r="I52" s="507">
        <f t="shared" si="37"/>
        <v>7.0647500000000002E-2</v>
      </c>
      <c r="J52" s="543">
        <f t="shared" si="38"/>
        <v>0.42388499999999996</v>
      </c>
      <c r="K52" s="544">
        <f t="shared" si="39"/>
        <v>10.899899999999999</v>
      </c>
      <c r="L52" s="482"/>
      <c r="M52" s="545" t="s">
        <v>23069</v>
      </c>
      <c r="N52" s="546">
        <v>0.15</v>
      </c>
      <c r="O52" s="541">
        <v>0.3</v>
      </c>
      <c r="P52" s="547">
        <v>4.0369999999999999</v>
      </c>
      <c r="Q52" s="507">
        <f t="shared" si="33"/>
        <v>0.18166499999999999</v>
      </c>
      <c r="R52" s="507">
        <f t="shared" si="40"/>
        <v>0.18166499999999999</v>
      </c>
      <c r="S52" s="507">
        <f t="shared" si="41"/>
        <v>2.4221999999999997</v>
      </c>
      <c r="T52" s="508">
        <f t="shared" si="42"/>
        <v>2.550031605</v>
      </c>
      <c r="U52" s="544">
        <f t="shared" si="12"/>
        <v>22.708124999999999</v>
      </c>
      <c r="V52" s="488"/>
    </row>
    <row r="53" spans="2:22">
      <c r="B53" s="545" t="s">
        <v>23070</v>
      </c>
      <c r="C53" s="546">
        <v>0.15</v>
      </c>
      <c r="D53" s="541">
        <v>0.3</v>
      </c>
      <c r="E53" s="547">
        <v>2.4980000000000002</v>
      </c>
      <c r="F53" s="541">
        <f t="shared" si="34"/>
        <v>0.11241000000000001</v>
      </c>
      <c r="G53" s="542">
        <f t="shared" si="35"/>
        <v>1.8735000000000002</v>
      </c>
      <c r="H53" s="541">
        <f t="shared" si="36"/>
        <v>1.4988000000000001</v>
      </c>
      <c r="I53" s="507">
        <f t="shared" si="37"/>
        <v>4.3715000000000004E-2</v>
      </c>
      <c r="J53" s="543">
        <f t="shared" si="38"/>
        <v>0.26229000000000002</v>
      </c>
      <c r="K53" s="544">
        <f t="shared" si="39"/>
        <v>6.7446000000000002</v>
      </c>
      <c r="L53" s="482"/>
      <c r="M53" s="545" t="s">
        <v>23071</v>
      </c>
      <c r="N53" s="546">
        <v>0.15</v>
      </c>
      <c r="O53" s="541">
        <v>0.3</v>
      </c>
      <c r="P53" s="547">
        <v>2.4980000000000002</v>
      </c>
      <c r="Q53" s="507">
        <f t="shared" si="33"/>
        <v>0.11241000000000001</v>
      </c>
      <c r="R53" s="507">
        <f t="shared" si="40"/>
        <v>0.11241000000000001</v>
      </c>
      <c r="S53" s="507">
        <f t="shared" si="41"/>
        <v>1.4988000000000001</v>
      </c>
      <c r="T53" s="508">
        <f t="shared" si="42"/>
        <v>1.4049001800000001</v>
      </c>
      <c r="U53" s="544">
        <f t="shared" si="12"/>
        <v>14.051250000000001</v>
      </c>
      <c r="V53" s="488"/>
    </row>
    <row r="54" spans="2:22">
      <c r="B54" s="545" t="s">
        <v>23072</v>
      </c>
      <c r="C54" s="546">
        <v>0.15</v>
      </c>
      <c r="D54" s="541">
        <v>0.3</v>
      </c>
      <c r="E54" s="547">
        <f>2.802*2</f>
        <v>5.6040000000000001</v>
      </c>
      <c r="F54" s="541">
        <f t="shared" si="34"/>
        <v>0.25218000000000002</v>
      </c>
      <c r="G54" s="542">
        <f t="shared" si="35"/>
        <v>4.2030000000000003</v>
      </c>
      <c r="H54" s="541">
        <f t="shared" si="36"/>
        <v>3.3624000000000001</v>
      </c>
      <c r="I54" s="507">
        <f t="shared" si="37"/>
        <v>9.8069999999999991E-2</v>
      </c>
      <c r="J54" s="543">
        <f t="shared" si="38"/>
        <v>0.58841999999999994</v>
      </c>
      <c r="K54" s="544">
        <f t="shared" si="39"/>
        <v>15.130800000000001</v>
      </c>
      <c r="L54" s="482"/>
      <c r="M54" s="545" t="s">
        <v>23073</v>
      </c>
      <c r="N54" s="546">
        <v>0.15</v>
      </c>
      <c r="O54" s="541">
        <v>0.3</v>
      </c>
      <c r="P54" s="547">
        <v>5.6040000000000001</v>
      </c>
      <c r="Q54" s="507">
        <f t="shared" si="33"/>
        <v>0.25218000000000002</v>
      </c>
      <c r="R54" s="507">
        <f t="shared" si="40"/>
        <v>0.25218000000000002</v>
      </c>
      <c r="S54" s="507">
        <f t="shared" si="41"/>
        <v>3.3624000000000001</v>
      </c>
      <c r="T54" s="508">
        <f t="shared" si="42"/>
        <v>3.9350167200000001</v>
      </c>
      <c r="U54" s="544">
        <f t="shared" si="12"/>
        <v>31.522500000000001</v>
      </c>
      <c r="V54" s="488"/>
    </row>
    <row r="55" spans="2:22">
      <c r="B55" s="545" t="s">
        <v>23074</v>
      </c>
      <c r="C55" s="546">
        <v>0.15</v>
      </c>
      <c r="D55" s="541">
        <v>0.3</v>
      </c>
      <c r="E55" s="547">
        <f>2.855*2</f>
        <v>5.71</v>
      </c>
      <c r="F55" s="541">
        <f t="shared" si="34"/>
        <v>0.25695000000000001</v>
      </c>
      <c r="G55" s="542">
        <f t="shared" si="35"/>
        <v>4.2824999999999998</v>
      </c>
      <c r="H55" s="541">
        <f t="shared" si="36"/>
        <v>3.4259999999999997</v>
      </c>
      <c r="I55" s="507">
        <f t="shared" si="37"/>
        <v>9.9925E-2</v>
      </c>
      <c r="J55" s="543">
        <f t="shared" si="38"/>
        <v>0.59955000000000003</v>
      </c>
      <c r="K55" s="544">
        <f t="shared" si="39"/>
        <v>15.417000000000002</v>
      </c>
      <c r="L55" s="482"/>
      <c r="M55" s="545" t="s">
        <v>23075</v>
      </c>
      <c r="N55" s="546">
        <v>0.15</v>
      </c>
      <c r="O55" s="541">
        <v>0.3</v>
      </c>
      <c r="P55" s="547">
        <v>5.71</v>
      </c>
      <c r="Q55" s="507">
        <f t="shared" si="33"/>
        <v>0.25695000000000001</v>
      </c>
      <c r="R55" s="507">
        <f t="shared" si="40"/>
        <v>0.25695000000000001</v>
      </c>
      <c r="S55" s="507">
        <f t="shared" si="41"/>
        <v>3.4259999999999997</v>
      </c>
      <c r="T55" s="508">
        <f t="shared" si="42"/>
        <v>4.0366845000000007</v>
      </c>
      <c r="U55" s="544">
        <f t="shared" si="12"/>
        <v>32.118749999999999</v>
      </c>
      <c r="V55" s="488"/>
    </row>
    <row r="56" spans="2:22">
      <c r="B56" s="545" t="s">
        <v>23076</v>
      </c>
      <c r="C56" s="546">
        <v>0.15</v>
      </c>
      <c r="D56" s="541">
        <v>0.3</v>
      </c>
      <c r="E56" s="547">
        <v>1.35</v>
      </c>
      <c r="F56" s="541">
        <f t="shared" si="34"/>
        <v>6.0749999999999998E-2</v>
      </c>
      <c r="G56" s="542">
        <f t="shared" si="35"/>
        <v>1.0125000000000002</v>
      </c>
      <c r="H56" s="541">
        <f t="shared" si="36"/>
        <v>0.81</v>
      </c>
      <c r="I56" s="507">
        <f t="shared" si="37"/>
        <v>2.3625E-2</v>
      </c>
      <c r="J56" s="543">
        <f t="shared" si="38"/>
        <v>0.14175000000000001</v>
      </c>
      <c r="K56" s="544">
        <f t="shared" si="39"/>
        <v>3.645</v>
      </c>
      <c r="L56" s="482"/>
      <c r="M56" s="545" t="s">
        <v>23077</v>
      </c>
      <c r="N56" s="546">
        <v>0.15</v>
      </c>
      <c r="O56" s="541">
        <v>0.3</v>
      </c>
      <c r="P56" s="547">
        <v>1.35</v>
      </c>
      <c r="Q56" s="507">
        <f t="shared" si="33"/>
        <v>6.0749999999999998E-2</v>
      </c>
      <c r="R56" s="507">
        <f t="shared" si="40"/>
        <v>6.0749999999999998E-2</v>
      </c>
      <c r="S56" s="507">
        <f t="shared" si="41"/>
        <v>0.81</v>
      </c>
      <c r="T56" s="508">
        <f t="shared" si="42"/>
        <v>0.68951250000000008</v>
      </c>
      <c r="U56" s="544">
        <f t="shared" si="12"/>
        <v>7.59375</v>
      </c>
      <c r="V56" s="488"/>
    </row>
    <row r="57" spans="2:22">
      <c r="B57" s="545" t="s">
        <v>23078</v>
      </c>
      <c r="C57" s="546">
        <v>0.15</v>
      </c>
      <c r="D57" s="541">
        <v>0.3</v>
      </c>
      <c r="E57" s="547">
        <v>0.88400000000000001</v>
      </c>
      <c r="F57" s="541">
        <f t="shared" si="34"/>
        <v>3.9779999999999996E-2</v>
      </c>
      <c r="G57" s="542">
        <f t="shared" si="35"/>
        <v>0.66300000000000003</v>
      </c>
      <c r="H57" s="541">
        <f t="shared" si="36"/>
        <v>0.53039999999999998</v>
      </c>
      <c r="I57" s="507">
        <f t="shared" si="37"/>
        <v>1.5470000000000001E-2</v>
      </c>
      <c r="J57" s="543">
        <f t="shared" si="38"/>
        <v>9.282E-2</v>
      </c>
      <c r="K57" s="544">
        <f t="shared" si="39"/>
        <v>2.3867999999999996</v>
      </c>
      <c r="L57" s="482"/>
      <c r="M57" s="545" t="s">
        <v>23079</v>
      </c>
      <c r="N57" s="546">
        <v>0.15</v>
      </c>
      <c r="O57" s="541">
        <v>0.3</v>
      </c>
      <c r="P57" s="547">
        <v>0.88400000000000001</v>
      </c>
      <c r="Q57" s="507">
        <f t="shared" si="33"/>
        <v>3.9779999999999996E-2</v>
      </c>
      <c r="R57" s="507">
        <f t="shared" si="40"/>
        <v>3.9779999999999996E-2</v>
      </c>
      <c r="S57" s="507">
        <f t="shared" si="41"/>
        <v>0.53039999999999998</v>
      </c>
      <c r="T57" s="508">
        <f t="shared" si="42"/>
        <v>0.43296551999999999</v>
      </c>
      <c r="U57" s="544">
        <f t="shared" si="12"/>
        <v>4.9724999999999993</v>
      </c>
      <c r="V57" s="488"/>
    </row>
    <row r="58" spans="2:22">
      <c r="B58" s="545" t="s">
        <v>23080</v>
      </c>
      <c r="C58" s="546">
        <v>0.15</v>
      </c>
      <c r="D58" s="541">
        <v>0.3</v>
      </c>
      <c r="E58" s="547">
        <v>1.35</v>
      </c>
      <c r="F58" s="541">
        <f t="shared" si="34"/>
        <v>6.0749999999999998E-2</v>
      </c>
      <c r="G58" s="542">
        <f t="shared" si="35"/>
        <v>1.0125000000000002</v>
      </c>
      <c r="H58" s="541">
        <f t="shared" si="36"/>
        <v>0.81</v>
      </c>
      <c r="I58" s="507">
        <f t="shared" si="37"/>
        <v>2.3625E-2</v>
      </c>
      <c r="J58" s="543">
        <f t="shared" si="38"/>
        <v>0.14175000000000001</v>
      </c>
      <c r="K58" s="544">
        <f t="shared" si="39"/>
        <v>3.645</v>
      </c>
      <c r="L58" s="482"/>
      <c r="M58" s="545" t="s">
        <v>23081</v>
      </c>
      <c r="N58" s="546">
        <v>0.15</v>
      </c>
      <c r="O58" s="541">
        <v>0.3</v>
      </c>
      <c r="P58" s="547">
        <v>1.35</v>
      </c>
      <c r="Q58" s="507">
        <f t="shared" si="33"/>
        <v>6.0749999999999998E-2</v>
      </c>
      <c r="R58" s="507">
        <f t="shared" si="40"/>
        <v>6.0749999999999998E-2</v>
      </c>
      <c r="S58" s="507">
        <f t="shared" si="41"/>
        <v>0.81</v>
      </c>
      <c r="T58" s="508">
        <f t="shared" si="42"/>
        <v>0.68951250000000008</v>
      </c>
      <c r="U58" s="544">
        <f t="shared" si="12"/>
        <v>7.59375</v>
      </c>
      <c r="V58" s="488"/>
    </row>
    <row r="59" spans="2:22">
      <c r="B59" s="545" t="s">
        <v>23082</v>
      </c>
      <c r="C59" s="546">
        <v>0.15</v>
      </c>
      <c r="D59" s="541">
        <v>0.3</v>
      </c>
      <c r="E59" s="547">
        <v>2.44</v>
      </c>
      <c r="F59" s="541">
        <f t="shared" si="34"/>
        <v>0.10979999999999999</v>
      </c>
      <c r="G59" s="542">
        <f t="shared" si="35"/>
        <v>1.83</v>
      </c>
      <c r="H59" s="541">
        <f t="shared" si="36"/>
        <v>1.464</v>
      </c>
      <c r="I59" s="507">
        <f t="shared" si="37"/>
        <v>4.2700000000000002E-2</v>
      </c>
      <c r="J59" s="543">
        <f t="shared" si="38"/>
        <v>0.25619999999999998</v>
      </c>
      <c r="K59" s="544">
        <f t="shared" si="39"/>
        <v>6.5880000000000001</v>
      </c>
      <c r="L59" s="482"/>
      <c r="M59" s="545" t="s">
        <v>23083</v>
      </c>
      <c r="N59" s="546">
        <v>0.15</v>
      </c>
      <c r="O59" s="541">
        <v>0.3</v>
      </c>
      <c r="P59" s="547">
        <v>2.44</v>
      </c>
      <c r="Q59" s="507">
        <f t="shared" si="33"/>
        <v>0.10979999999999999</v>
      </c>
      <c r="R59" s="507">
        <f t="shared" si="40"/>
        <v>0.10979999999999999</v>
      </c>
      <c r="S59" s="507">
        <f t="shared" si="41"/>
        <v>1.464</v>
      </c>
      <c r="T59" s="508">
        <f t="shared" si="42"/>
        <v>1.3659119999999998</v>
      </c>
      <c r="U59" s="544">
        <f t="shared" si="12"/>
        <v>13.725</v>
      </c>
      <c r="V59" s="488"/>
    </row>
    <row r="60" spans="2:22">
      <c r="B60" s="545" t="s">
        <v>23084</v>
      </c>
      <c r="C60" s="546">
        <v>0.15</v>
      </c>
      <c r="D60" s="541">
        <v>0.3</v>
      </c>
      <c r="E60" s="547">
        <v>3.2</v>
      </c>
      <c r="F60" s="541">
        <f t="shared" si="34"/>
        <v>0.14399999999999999</v>
      </c>
      <c r="G60" s="542">
        <f t="shared" si="35"/>
        <v>2.4000000000000004</v>
      </c>
      <c r="H60" s="541">
        <f t="shared" si="36"/>
        <v>1.92</v>
      </c>
      <c r="I60" s="507">
        <f t="shared" si="37"/>
        <v>5.5999999999999994E-2</v>
      </c>
      <c r="J60" s="543">
        <f t="shared" si="38"/>
        <v>0.33600000000000002</v>
      </c>
      <c r="K60" s="544">
        <f t="shared" si="39"/>
        <v>8.6399999999999988</v>
      </c>
      <c r="L60" s="482"/>
      <c r="M60" s="545" t="s">
        <v>23085</v>
      </c>
      <c r="N60" s="546">
        <v>0.15</v>
      </c>
      <c r="O60" s="541">
        <v>0.3</v>
      </c>
      <c r="P60" s="547">
        <v>3.2</v>
      </c>
      <c r="Q60" s="507">
        <f t="shared" si="33"/>
        <v>0.14399999999999999</v>
      </c>
      <c r="R60" s="507">
        <f t="shared" si="40"/>
        <v>0.14399999999999999</v>
      </c>
      <c r="S60" s="507">
        <f t="shared" si="41"/>
        <v>1.92</v>
      </c>
      <c r="T60" s="508">
        <f t="shared" si="42"/>
        <v>1.9008</v>
      </c>
      <c r="U60" s="544">
        <f t="shared" si="12"/>
        <v>18</v>
      </c>
      <c r="V60" s="488"/>
    </row>
    <row r="61" spans="2:22">
      <c r="B61" s="545" t="s">
        <v>23086</v>
      </c>
      <c r="C61" s="546">
        <v>0.15</v>
      </c>
      <c r="D61" s="541">
        <v>0.3</v>
      </c>
      <c r="E61" s="547">
        <v>3.05</v>
      </c>
      <c r="F61" s="541">
        <f t="shared" si="34"/>
        <v>0.13724999999999998</v>
      </c>
      <c r="G61" s="542">
        <f t="shared" si="35"/>
        <v>2.2874999999999996</v>
      </c>
      <c r="H61" s="541">
        <f t="shared" si="36"/>
        <v>1.8299999999999998</v>
      </c>
      <c r="I61" s="507">
        <f t="shared" si="37"/>
        <v>5.3374999999999999E-2</v>
      </c>
      <c r="J61" s="543">
        <f t="shared" si="38"/>
        <v>0.32024999999999998</v>
      </c>
      <c r="K61" s="544">
        <f t="shared" si="39"/>
        <v>8.2349999999999994</v>
      </c>
      <c r="L61" s="482"/>
      <c r="M61" s="545" t="s">
        <v>23087</v>
      </c>
      <c r="N61" s="546">
        <v>0.15</v>
      </c>
      <c r="O61" s="541">
        <v>0.3</v>
      </c>
      <c r="P61" s="547">
        <v>3.05</v>
      </c>
      <c r="Q61" s="507">
        <f t="shared" si="33"/>
        <v>0.13724999999999998</v>
      </c>
      <c r="R61" s="507">
        <f t="shared" si="40"/>
        <v>0.13724999999999998</v>
      </c>
      <c r="S61" s="507">
        <f t="shared" si="41"/>
        <v>1.8299999999999998</v>
      </c>
      <c r="T61" s="508">
        <f t="shared" si="42"/>
        <v>1.7911124999999997</v>
      </c>
      <c r="U61" s="544">
        <f t="shared" si="12"/>
        <v>17.156249999999996</v>
      </c>
      <c r="V61" s="488"/>
    </row>
    <row r="62" spans="2:22">
      <c r="B62" s="545" t="s">
        <v>23088</v>
      </c>
      <c r="C62" s="546">
        <v>0.15</v>
      </c>
      <c r="D62" s="541">
        <v>0.3</v>
      </c>
      <c r="E62" s="547">
        <v>1.1839999999999999</v>
      </c>
      <c r="F62" s="541">
        <f t="shared" si="34"/>
        <v>5.3279999999999994E-2</v>
      </c>
      <c r="G62" s="542">
        <f t="shared" si="35"/>
        <v>0.8879999999999999</v>
      </c>
      <c r="H62" s="541">
        <f t="shared" si="36"/>
        <v>0.71039999999999992</v>
      </c>
      <c r="I62" s="507">
        <f t="shared" si="37"/>
        <v>2.0719999999999999E-2</v>
      </c>
      <c r="J62" s="543">
        <f t="shared" si="38"/>
        <v>0.12431999999999999</v>
      </c>
      <c r="K62" s="544">
        <f t="shared" si="39"/>
        <v>3.1967999999999996</v>
      </c>
      <c r="L62" s="482"/>
      <c r="M62" s="545" t="s">
        <v>23089</v>
      </c>
      <c r="N62" s="546">
        <v>0.15</v>
      </c>
      <c r="O62" s="541">
        <v>0.3</v>
      </c>
      <c r="P62" s="547">
        <v>1.1839999999999999</v>
      </c>
      <c r="Q62" s="507">
        <f t="shared" si="33"/>
        <v>5.3279999999999994E-2</v>
      </c>
      <c r="R62" s="507">
        <f t="shared" si="40"/>
        <v>5.3279999999999994E-2</v>
      </c>
      <c r="S62" s="507">
        <f t="shared" si="41"/>
        <v>0.71039999999999992</v>
      </c>
      <c r="T62" s="508">
        <f t="shared" si="42"/>
        <v>0.59588351999999989</v>
      </c>
      <c r="U62" s="544">
        <f t="shared" si="12"/>
        <v>6.6599999999999993</v>
      </c>
      <c r="V62" s="488"/>
    </row>
    <row r="63" spans="2:22">
      <c r="B63" s="545" t="s">
        <v>23090</v>
      </c>
      <c r="C63" s="546">
        <v>0.15</v>
      </c>
      <c r="D63" s="541">
        <v>0.3</v>
      </c>
      <c r="E63" s="547">
        <v>2.4700000000000002</v>
      </c>
      <c r="F63" s="541">
        <f t="shared" si="34"/>
        <v>0.11115</v>
      </c>
      <c r="G63" s="542">
        <f t="shared" si="35"/>
        <v>1.8525</v>
      </c>
      <c r="H63" s="541">
        <f t="shared" si="36"/>
        <v>1.482</v>
      </c>
      <c r="I63" s="507">
        <f t="shared" si="37"/>
        <v>4.3225000000000006E-2</v>
      </c>
      <c r="J63" s="543">
        <f t="shared" si="38"/>
        <v>0.25935000000000002</v>
      </c>
      <c r="K63" s="544">
        <f t="shared" si="39"/>
        <v>6.6689999999999996</v>
      </c>
      <c r="L63" s="482"/>
      <c r="M63" s="545" t="s">
        <v>23091</v>
      </c>
      <c r="N63" s="546">
        <v>0.15</v>
      </c>
      <c r="O63" s="541">
        <v>0.3</v>
      </c>
      <c r="P63" s="547">
        <v>2.4700000000000002</v>
      </c>
      <c r="Q63" s="507">
        <f t="shared" si="33"/>
        <v>0.11115</v>
      </c>
      <c r="R63" s="507">
        <f t="shared" si="40"/>
        <v>0.11115</v>
      </c>
      <c r="S63" s="507">
        <f t="shared" si="41"/>
        <v>1.482</v>
      </c>
      <c r="T63" s="508">
        <f t="shared" si="42"/>
        <v>1.3860405000000002</v>
      </c>
      <c r="U63" s="544">
        <f t="shared" si="12"/>
        <v>13.893750000000001</v>
      </c>
      <c r="V63" s="488"/>
    </row>
    <row r="64" spans="2:22">
      <c r="B64" s="472"/>
      <c r="C64" s="485"/>
      <c r="D64" s="516"/>
      <c r="E64" s="516"/>
      <c r="F64" s="516"/>
      <c r="G64" s="516"/>
      <c r="H64" s="516"/>
      <c r="I64" s="516"/>
      <c r="J64" s="516"/>
      <c r="K64" s="516"/>
      <c r="L64" s="482"/>
      <c r="M64" s="482"/>
      <c r="N64" s="517"/>
      <c r="O64" s="517"/>
      <c r="P64" s="517"/>
      <c r="Q64" s="517"/>
      <c r="R64" s="517"/>
      <c r="S64" s="517"/>
      <c r="T64" s="517"/>
      <c r="U64" s="516"/>
      <c r="V64" s="488"/>
    </row>
    <row r="65" spans="2:22" ht="13.5" thickBot="1">
      <c r="B65" s="472"/>
      <c r="C65" s="485"/>
      <c r="D65" s="516"/>
      <c r="E65" s="516"/>
      <c r="F65" s="516"/>
      <c r="G65" s="516"/>
      <c r="H65" s="516"/>
      <c r="I65" s="516"/>
      <c r="J65" s="516"/>
      <c r="K65" s="516"/>
      <c r="L65" s="482"/>
      <c r="M65" s="482"/>
      <c r="N65" s="517"/>
      <c r="O65" s="517"/>
      <c r="P65" s="517"/>
      <c r="Q65" s="517"/>
      <c r="R65" s="517"/>
      <c r="S65" s="517"/>
      <c r="T65" s="517"/>
      <c r="U65" s="516"/>
      <c r="V65" s="488"/>
    </row>
    <row r="66" spans="2:22" ht="13.5" thickBot="1">
      <c r="B66" s="1004" t="s">
        <v>22996</v>
      </c>
      <c r="C66" s="493" t="s">
        <v>69</v>
      </c>
      <c r="D66" s="493" t="s">
        <v>108</v>
      </c>
      <c r="E66" s="493" t="s">
        <v>106</v>
      </c>
      <c r="F66" s="494" t="s">
        <v>22997</v>
      </c>
      <c r="G66" s="494" t="s">
        <v>22998</v>
      </c>
      <c r="H66" s="494" t="s">
        <v>22999</v>
      </c>
      <c r="I66" s="495" t="s">
        <v>22912</v>
      </c>
      <c r="J66" s="528" t="s">
        <v>23000</v>
      </c>
      <c r="K66" s="529" t="s">
        <v>22914</v>
      </c>
      <c r="L66" s="482"/>
      <c r="M66" s="1004" t="s">
        <v>23001</v>
      </c>
      <c r="N66" s="530" t="s">
        <v>69</v>
      </c>
      <c r="O66" s="530" t="s">
        <v>108</v>
      </c>
      <c r="P66" s="530" t="s">
        <v>106</v>
      </c>
      <c r="Q66" s="530" t="s">
        <v>22904</v>
      </c>
      <c r="R66" s="531" t="s">
        <v>22997</v>
      </c>
      <c r="S66" s="531" t="s">
        <v>23002</v>
      </c>
      <c r="T66" s="531" t="s">
        <v>23003</v>
      </c>
      <c r="U66" s="494" t="s">
        <v>22914</v>
      </c>
      <c r="V66" s="488"/>
    </row>
    <row r="67" spans="2:22" ht="13.5" thickBot="1">
      <c r="B67" s="1005"/>
      <c r="C67" s="532" t="s">
        <v>22915</v>
      </c>
      <c r="D67" s="532" t="s">
        <v>22915</v>
      </c>
      <c r="E67" s="532" t="s">
        <v>22915</v>
      </c>
      <c r="F67" s="533" t="s">
        <v>22917</v>
      </c>
      <c r="G67" s="533" t="s">
        <v>22916</v>
      </c>
      <c r="H67" s="533" t="s">
        <v>22916</v>
      </c>
      <c r="I67" s="498">
        <v>0.05</v>
      </c>
      <c r="J67" s="534" t="s">
        <v>22917</v>
      </c>
      <c r="K67" s="535" t="s">
        <v>22918</v>
      </c>
      <c r="L67" s="482"/>
      <c r="M67" s="1030"/>
      <c r="N67" s="536" t="s">
        <v>22915</v>
      </c>
      <c r="O67" s="536" t="s">
        <v>22915</v>
      </c>
      <c r="P67" s="536" t="s">
        <v>22915</v>
      </c>
      <c r="Q67" s="536" t="s">
        <v>22915</v>
      </c>
      <c r="R67" s="537" t="s">
        <v>22917</v>
      </c>
      <c r="S67" s="537" t="s">
        <v>22916</v>
      </c>
      <c r="T67" s="537" t="s">
        <v>22916</v>
      </c>
      <c r="U67" s="533" t="s">
        <v>22918</v>
      </c>
      <c r="V67" s="488"/>
    </row>
    <row r="68" spans="2:22" ht="13.5" thickBot="1">
      <c r="B68" s="1031" t="s">
        <v>18</v>
      </c>
      <c r="C68" s="1032"/>
      <c r="D68" s="1032"/>
      <c r="E68" s="1032"/>
      <c r="F68" s="502">
        <f>SUM(F70:F73)</f>
        <v>0.96000000000000019</v>
      </c>
      <c r="G68" s="502">
        <f t="shared" ref="G68:K68" si="43">SUM(G70:G73)</f>
        <v>12</v>
      </c>
      <c r="H68" s="502">
        <f t="shared" si="43"/>
        <v>9.6000000000000014</v>
      </c>
      <c r="I68" s="502">
        <f t="shared" si="43"/>
        <v>0.24000000000000005</v>
      </c>
      <c r="J68" s="502">
        <f t="shared" si="43"/>
        <v>1.9200000000000004</v>
      </c>
      <c r="K68" s="502">
        <f t="shared" si="43"/>
        <v>57.600000000000009</v>
      </c>
      <c r="L68" s="482"/>
      <c r="M68" s="1033" t="s">
        <v>18</v>
      </c>
      <c r="N68" s="1034"/>
      <c r="O68" s="1034"/>
      <c r="P68" s="1034"/>
      <c r="Q68" s="1035"/>
      <c r="R68" s="502">
        <f>SUM(R70:R73)</f>
        <v>0.96000000000000019</v>
      </c>
      <c r="S68" s="502">
        <f t="shared" ref="S68:U68" si="44">SUM(S70:S73)</f>
        <v>9.240000000000002</v>
      </c>
      <c r="T68" s="502">
        <f t="shared" si="44"/>
        <v>10.080000000000002</v>
      </c>
      <c r="U68" s="502">
        <f t="shared" si="44"/>
        <v>120.00000000000003</v>
      </c>
      <c r="V68" s="488"/>
    </row>
    <row r="69" spans="2:22" ht="13.5" thickBot="1">
      <c r="B69" s="1027" t="s">
        <v>22976</v>
      </c>
      <c r="C69" s="1029"/>
      <c r="D69" s="1029"/>
      <c r="E69" s="1029"/>
      <c r="F69" s="1029"/>
      <c r="G69" s="1029"/>
      <c r="H69" s="500"/>
      <c r="I69" s="504"/>
      <c r="J69" s="504"/>
      <c r="K69" s="538"/>
      <c r="L69" s="482"/>
      <c r="M69" s="1027" t="s">
        <v>22976</v>
      </c>
      <c r="N69" s="1029"/>
      <c r="O69" s="1029"/>
      <c r="P69" s="1029"/>
      <c r="Q69" s="1029"/>
      <c r="R69" s="1029"/>
      <c r="S69" s="500"/>
      <c r="T69" s="504"/>
      <c r="U69" s="505"/>
      <c r="V69" s="488"/>
    </row>
    <row r="70" spans="2:22">
      <c r="B70" s="539" t="s">
        <v>23004</v>
      </c>
      <c r="C70" s="540">
        <v>0.2</v>
      </c>
      <c r="D70" s="541">
        <v>0.4</v>
      </c>
      <c r="E70" s="541">
        <v>3</v>
      </c>
      <c r="F70" s="541">
        <f>C70*D70*E70</f>
        <v>0.24000000000000005</v>
      </c>
      <c r="G70" s="542">
        <f>(2*D70+C70)*E70</f>
        <v>3</v>
      </c>
      <c r="H70" s="541">
        <f>(2*D70)*E70</f>
        <v>2.4000000000000004</v>
      </c>
      <c r="I70" s="507">
        <f>(C70+0.2)*E70*$I$17</f>
        <v>6.0000000000000012E-2</v>
      </c>
      <c r="J70" s="543">
        <f>(C70+0.2)*D70*E70</f>
        <v>0.48000000000000009</v>
      </c>
      <c r="K70" s="544">
        <f>F70*60</f>
        <v>14.400000000000002</v>
      </c>
      <c r="L70" s="482"/>
      <c r="M70" s="539" t="s">
        <v>23005</v>
      </c>
      <c r="N70" s="540">
        <v>0.2</v>
      </c>
      <c r="O70" s="541">
        <v>0.4</v>
      </c>
      <c r="P70" s="541">
        <v>3</v>
      </c>
      <c r="Q70" s="507">
        <f t="shared" ref="Q70:Q72" si="45">N70*O70*P70</f>
        <v>0.24000000000000005</v>
      </c>
      <c r="R70" s="507">
        <f>N70*O70*P70</f>
        <v>0.24000000000000005</v>
      </c>
      <c r="S70" s="507">
        <f>(2*Q70+N70)*P70</f>
        <v>2.0400000000000005</v>
      </c>
      <c r="T70" s="508">
        <f>(O70+Q70+N70)*P70</f>
        <v>2.5200000000000005</v>
      </c>
      <c r="U70" s="544">
        <f>R70*125</f>
        <v>30.000000000000007</v>
      </c>
      <c r="V70" s="488"/>
    </row>
    <row r="71" spans="2:22">
      <c r="B71" s="545" t="s">
        <v>23006</v>
      </c>
      <c r="C71" s="546">
        <v>0.2</v>
      </c>
      <c r="D71" s="541">
        <v>0.4</v>
      </c>
      <c r="E71" s="541">
        <v>3</v>
      </c>
      <c r="F71" s="541">
        <f t="shared" ref="F71:F73" si="46">C71*D71*E71</f>
        <v>0.24000000000000005</v>
      </c>
      <c r="G71" s="542">
        <f t="shared" ref="G71:G73" si="47">(2*D71+C71)*E71</f>
        <v>3</v>
      </c>
      <c r="H71" s="541">
        <f t="shared" ref="H71:H73" si="48">(2*D71)*E71</f>
        <v>2.4000000000000004</v>
      </c>
      <c r="I71" s="507">
        <f t="shared" ref="I71:I73" si="49">(C71+0.2)*E71*$I$17</f>
        <v>6.0000000000000012E-2</v>
      </c>
      <c r="J71" s="543">
        <f t="shared" ref="J71:J73" si="50">(C71+0.2)*D71*E71</f>
        <v>0.48000000000000009</v>
      </c>
      <c r="K71" s="544">
        <f t="shared" ref="K71:K73" si="51">F71*60</f>
        <v>14.400000000000002</v>
      </c>
      <c r="L71" s="482"/>
      <c r="M71" s="545" t="s">
        <v>23007</v>
      </c>
      <c r="N71" s="546">
        <v>0.2</v>
      </c>
      <c r="O71" s="541">
        <v>0.4</v>
      </c>
      <c r="P71" s="547">
        <v>3</v>
      </c>
      <c r="Q71" s="507">
        <f t="shared" si="45"/>
        <v>0.24000000000000005</v>
      </c>
      <c r="R71" s="507">
        <f t="shared" ref="R71:R73" si="52">N71*O71*P71</f>
        <v>0.24000000000000005</v>
      </c>
      <c r="S71" s="507">
        <f t="shared" ref="S71:S73" si="53">(2*O71)*P71</f>
        <v>2.4000000000000004</v>
      </c>
      <c r="T71" s="508">
        <f t="shared" ref="T71:T73" si="54">(O71+Q71+N71)*P71</f>
        <v>2.5200000000000005</v>
      </c>
      <c r="U71" s="544">
        <f t="shared" ref="U71:U73" si="55">R71*125</f>
        <v>30.000000000000007</v>
      </c>
      <c r="V71" s="488"/>
    </row>
    <row r="72" spans="2:22">
      <c r="B72" s="545" t="s">
        <v>23008</v>
      </c>
      <c r="C72" s="546">
        <v>0.2</v>
      </c>
      <c r="D72" s="541">
        <v>0.4</v>
      </c>
      <c r="E72" s="541">
        <v>3</v>
      </c>
      <c r="F72" s="541">
        <f t="shared" si="46"/>
        <v>0.24000000000000005</v>
      </c>
      <c r="G72" s="542">
        <f t="shared" si="47"/>
        <v>3</v>
      </c>
      <c r="H72" s="541">
        <f t="shared" si="48"/>
        <v>2.4000000000000004</v>
      </c>
      <c r="I72" s="507">
        <f t="shared" si="49"/>
        <v>6.0000000000000012E-2</v>
      </c>
      <c r="J72" s="543">
        <f t="shared" si="50"/>
        <v>0.48000000000000009</v>
      </c>
      <c r="K72" s="544">
        <f t="shared" si="51"/>
        <v>14.400000000000002</v>
      </c>
      <c r="L72" s="482"/>
      <c r="M72" s="545" t="s">
        <v>23009</v>
      </c>
      <c r="N72" s="546">
        <v>0.2</v>
      </c>
      <c r="O72" s="541">
        <v>0.4</v>
      </c>
      <c r="P72" s="547">
        <v>3</v>
      </c>
      <c r="Q72" s="507">
        <f t="shared" si="45"/>
        <v>0.24000000000000005</v>
      </c>
      <c r="R72" s="507">
        <f t="shared" si="52"/>
        <v>0.24000000000000005</v>
      </c>
      <c r="S72" s="507">
        <f t="shared" si="53"/>
        <v>2.4000000000000004</v>
      </c>
      <c r="T72" s="508">
        <f t="shared" si="54"/>
        <v>2.5200000000000005</v>
      </c>
      <c r="U72" s="544">
        <f t="shared" si="55"/>
        <v>30.000000000000007</v>
      </c>
      <c r="V72" s="488"/>
    </row>
    <row r="73" spans="2:22">
      <c r="B73" s="545" t="s">
        <v>23010</v>
      </c>
      <c r="C73" s="546">
        <v>0.2</v>
      </c>
      <c r="D73" s="541">
        <v>0.4</v>
      </c>
      <c r="E73" s="541">
        <v>3</v>
      </c>
      <c r="F73" s="541">
        <f t="shared" si="46"/>
        <v>0.24000000000000005</v>
      </c>
      <c r="G73" s="542">
        <f t="shared" si="47"/>
        <v>3</v>
      </c>
      <c r="H73" s="541">
        <f t="shared" si="48"/>
        <v>2.4000000000000004</v>
      </c>
      <c r="I73" s="507">
        <f t="shared" si="49"/>
        <v>6.0000000000000012E-2</v>
      </c>
      <c r="J73" s="543">
        <f t="shared" si="50"/>
        <v>0.48000000000000009</v>
      </c>
      <c r="K73" s="544">
        <f t="shared" si="51"/>
        <v>14.400000000000002</v>
      </c>
      <c r="L73" s="482"/>
      <c r="M73" s="545" t="s">
        <v>23011</v>
      </c>
      <c r="N73" s="546">
        <v>0.2</v>
      </c>
      <c r="O73" s="541">
        <v>0.4</v>
      </c>
      <c r="P73" s="547">
        <v>3</v>
      </c>
      <c r="Q73" s="507">
        <f>N73*O73*P73</f>
        <v>0.24000000000000005</v>
      </c>
      <c r="R73" s="507">
        <f t="shared" si="52"/>
        <v>0.24000000000000005</v>
      </c>
      <c r="S73" s="507">
        <f t="shared" si="53"/>
        <v>2.4000000000000004</v>
      </c>
      <c r="T73" s="508">
        <f t="shared" si="54"/>
        <v>2.5200000000000005</v>
      </c>
      <c r="U73" s="544">
        <f t="shared" si="55"/>
        <v>30.000000000000007</v>
      </c>
      <c r="V73" s="488"/>
    </row>
    <row r="74" spans="2:22" ht="13.5" thickBot="1">
      <c r="B74" s="605"/>
      <c r="C74" s="485"/>
      <c r="D74" s="606"/>
      <c r="E74" s="606"/>
      <c r="F74" s="606"/>
      <c r="G74" s="607"/>
      <c r="H74" s="606"/>
      <c r="I74" s="580"/>
      <c r="J74" s="606"/>
      <c r="K74" s="606"/>
      <c r="L74" s="482"/>
      <c r="M74" s="608"/>
      <c r="N74" s="485"/>
      <c r="O74" s="606"/>
      <c r="P74" s="606"/>
      <c r="Q74" s="580"/>
      <c r="R74" s="580"/>
      <c r="S74" s="580"/>
      <c r="T74" s="580"/>
      <c r="U74" s="606"/>
      <c r="V74" s="488"/>
    </row>
    <row r="75" spans="2:22" ht="13.5" thickBot="1">
      <c r="B75" s="1004" t="s">
        <v>22996</v>
      </c>
      <c r="C75" s="578" t="s">
        <v>69</v>
      </c>
      <c r="D75" s="578" t="s">
        <v>108</v>
      </c>
      <c r="E75" s="578" t="s">
        <v>106</v>
      </c>
      <c r="F75" s="494" t="s">
        <v>22997</v>
      </c>
      <c r="G75" s="494" t="s">
        <v>22998</v>
      </c>
      <c r="H75" s="494" t="s">
        <v>22999</v>
      </c>
      <c r="I75" s="495" t="s">
        <v>22912</v>
      </c>
      <c r="J75" s="528" t="s">
        <v>23000</v>
      </c>
      <c r="K75" s="529" t="s">
        <v>22914</v>
      </c>
      <c r="L75" s="482"/>
      <c r="M75" s="1004" t="s">
        <v>23001</v>
      </c>
      <c r="N75" s="530" t="s">
        <v>69</v>
      </c>
      <c r="O75" s="530" t="s">
        <v>108</v>
      </c>
      <c r="P75" s="530" t="s">
        <v>106</v>
      </c>
      <c r="Q75" s="530" t="s">
        <v>22904</v>
      </c>
      <c r="R75" s="531" t="s">
        <v>22997</v>
      </c>
      <c r="S75" s="531" t="s">
        <v>23002</v>
      </c>
      <c r="T75" s="531" t="s">
        <v>23003</v>
      </c>
      <c r="U75" s="494" t="s">
        <v>22914</v>
      </c>
      <c r="V75" s="488"/>
    </row>
    <row r="76" spans="2:22" ht="13.5" thickBot="1">
      <c r="B76" s="1005"/>
      <c r="C76" s="581" t="s">
        <v>22915</v>
      </c>
      <c r="D76" s="581" t="s">
        <v>22915</v>
      </c>
      <c r="E76" s="581" t="s">
        <v>22915</v>
      </c>
      <c r="F76" s="533" t="s">
        <v>22917</v>
      </c>
      <c r="G76" s="533" t="s">
        <v>22916</v>
      </c>
      <c r="H76" s="533" t="s">
        <v>22916</v>
      </c>
      <c r="I76" s="498">
        <v>0.05</v>
      </c>
      <c r="J76" s="534" t="s">
        <v>22917</v>
      </c>
      <c r="K76" s="535" t="s">
        <v>22918</v>
      </c>
      <c r="L76" s="482"/>
      <c r="M76" s="1030"/>
      <c r="N76" s="536" t="s">
        <v>22915</v>
      </c>
      <c r="O76" s="536" t="s">
        <v>22915</v>
      </c>
      <c r="P76" s="536" t="s">
        <v>22915</v>
      </c>
      <c r="Q76" s="536" t="s">
        <v>22915</v>
      </c>
      <c r="R76" s="537" t="s">
        <v>22917</v>
      </c>
      <c r="S76" s="537" t="s">
        <v>22916</v>
      </c>
      <c r="T76" s="537" t="s">
        <v>22916</v>
      </c>
      <c r="U76" s="533" t="s">
        <v>22918</v>
      </c>
      <c r="V76" s="488"/>
    </row>
    <row r="77" spans="2:22" ht="13.5" thickBot="1">
      <c r="B77" s="1031" t="s">
        <v>18</v>
      </c>
      <c r="C77" s="1032"/>
      <c r="D77" s="1032"/>
      <c r="E77" s="1032"/>
      <c r="F77" s="502">
        <f t="shared" ref="F77:K77" si="56">SUM(F79:F81)</f>
        <v>55.8</v>
      </c>
      <c r="G77" s="502">
        <f t="shared" si="56"/>
        <v>333.9</v>
      </c>
      <c r="H77" s="502">
        <f t="shared" si="56"/>
        <v>194.4</v>
      </c>
      <c r="I77" s="502">
        <f t="shared" si="56"/>
        <v>9.4049999999999994</v>
      </c>
      <c r="J77" s="502">
        <f t="shared" si="56"/>
        <v>75.239999999999995</v>
      </c>
      <c r="K77" s="502">
        <f t="shared" si="56"/>
        <v>1953</v>
      </c>
      <c r="L77" s="482"/>
      <c r="M77" s="1033" t="s">
        <v>18</v>
      </c>
      <c r="N77" s="1034"/>
      <c r="O77" s="1034"/>
      <c r="P77" s="1034"/>
      <c r="Q77" s="1035"/>
      <c r="R77" s="502">
        <f>SUM(R79:R81)</f>
        <v>21.599999999999998</v>
      </c>
      <c r="S77" s="502">
        <f>SUM(S79:S81)</f>
        <v>90</v>
      </c>
      <c r="T77" s="502">
        <f>SUM(T79:T81)</f>
        <v>125.99999999999999</v>
      </c>
      <c r="U77" s="502">
        <f>SUM(U79:U81)</f>
        <v>1727.9999999999998</v>
      </c>
      <c r="V77" s="488"/>
    </row>
    <row r="78" spans="2:22" ht="13.5" thickBot="1">
      <c r="B78" s="1027" t="s">
        <v>23181</v>
      </c>
      <c r="C78" s="1029"/>
      <c r="D78" s="1029"/>
      <c r="E78" s="1029"/>
      <c r="F78" s="1029"/>
      <c r="G78" s="1029"/>
      <c r="H78" s="577"/>
      <c r="I78" s="504"/>
      <c r="J78" s="504"/>
      <c r="K78" s="538"/>
      <c r="L78" s="482"/>
      <c r="M78" s="1027" t="s">
        <v>23181</v>
      </c>
      <c r="N78" s="1029"/>
      <c r="O78" s="1029"/>
      <c r="P78" s="1029"/>
      <c r="Q78" s="1029"/>
      <c r="R78" s="1029"/>
      <c r="S78" s="577"/>
      <c r="T78" s="504"/>
      <c r="U78" s="505"/>
      <c r="V78" s="488"/>
    </row>
    <row r="79" spans="2:22">
      <c r="B79" s="539" t="s">
        <v>23004</v>
      </c>
      <c r="C79" s="507">
        <v>0.5</v>
      </c>
      <c r="D79" s="541">
        <v>0.4</v>
      </c>
      <c r="E79" s="541">
        <v>90</v>
      </c>
      <c r="F79" s="541">
        <f>C79*D79*E79</f>
        <v>18</v>
      </c>
      <c r="G79" s="542">
        <f>(2*D79+C79)*E79</f>
        <v>117</v>
      </c>
      <c r="H79" s="541">
        <f>(2*D79)*E79</f>
        <v>72</v>
      </c>
      <c r="I79" s="507">
        <f>(C79+0.2)*E79*$I$17</f>
        <v>3.15</v>
      </c>
      <c r="J79" s="543">
        <f>(C79+0.2)*D79*E79</f>
        <v>25.199999999999996</v>
      </c>
      <c r="K79" s="544">
        <f>F79*35</f>
        <v>630</v>
      </c>
      <c r="L79" s="482"/>
      <c r="M79" s="539" t="s">
        <v>23005</v>
      </c>
      <c r="N79" s="507">
        <v>0.4</v>
      </c>
      <c r="O79" s="541">
        <v>0.3</v>
      </c>
      <c r="P79" s="541">
        <v>90</v>
      </c>
      <c r="Q79" s="507">
        <v>0</v>
      </c>
      <c r="R79" s="507">
        <f>N79*O79*P79</f>
        <v>10.799999999999999</v>
      </c>
      <c r="S79" s="507">
        <f>(2*Q79+N79)*P79</f>
        <v>36</v>
      </c>
      <c r="T79" s="508">
        <f>(O79+Q79+N79)*P79</f>
        <v>62.999999999999993</v>
      </c>
      <c r="U79" s="544">
        <f>R79*80</f>
        <v>863.99999999999989</v>
      </c>
      <c r="V79" s="488"/>
    </row>
    <row r="80" spans="2:22">
      <c r="B80" s="545" t="s">
        <v>23006</v>
      </c>
      <c r="C80" s="507">
        <v>0.7</v>
      </c>
      <c r="D80" s="541">
        <v>0.4</v>
      </c>
      <c r="E80" s="541">
        <v>90</v>
      </c>
      <c r="F80" s="541">
        <f t="shared" ref="F80:F81" si="57">C80*D80*E80</f>
        <v>25.199999999999996</v>
      </c>
      <c r="G80" s="542">
        <f t="shared" ref="G80:G81" si="58">(2*D80+C80)*E80</f>
        <v>135</v>
      </c>
      <c r="H80" s="541">
        <f t="shared" ref="H80:H81" si="59">(2*D80)*E80</f>
        <v>72</v>
      </c>
      <c r="I80" s="507">
        <f t="shared" ref="I80:I81" si="60">(C80+0.2)*E80*$I$17</f>
        <v>4.05</v>
      </c>
      <c r="J80" s="543">
        <f t="shared" ref="J80:J81" si="61">(C80+0.2)*D80*E80</f>
        <v>32.4</v>
      </c>
      <c r="K80" s="544">
        <f t="shared" ref="K80:K81" si="62">F80*35</f>
        <v>881.99999999999989</v>
      </c>
      <c r="L80" s="482"/>
      <c r="M80" s="545" t="s">
        <v>23007</v>
      </c>
      <c r="N80" s="507">
        <v>0.4</v>
      </c>
      <c r="O80" s="541">
        <v>0.3</v>
      </c>
      <c r="P80" s="541">
        <v>90</v>
      </c>
      <c r="Q80" s="507">
        <v>0</v>
      </c>
      <c r="R80" s="507">
        <f t="shared" ref="R80" si="63">N80*O80*P80</f>
        <v>10.799999999999999</v>
      </c>
      <c r="S80" s="507">
        <f t="shared" ref="S80" si="64">(2*O80)*P80</f>
        <v>54</v>
      </c>
      <c r="T80" s="508">
        <f t="shared" ref="T80" si="65">(O80+Q80+N80)*P80</f>
        <v>62.999999999999993</v>
      </c>
      <c r="U80" s="544">
        <f t="shared" ref="U80" si="66">R80*80</f>
        <v>863.99999999999989</v>
      </c>
      <c r="V80" s="488"/>
    </row>
    <row r="81" spans="2:24">
      <c r="B81" s="545" t="s">
        <v>23008</v>
      </c>
      <c r="C81" s="507">
        <v>0.5</v>
      </c>
      <c r="D81" s="541">
        <v>0.4</v>
      </c>
      <c r="E81" s="541">
        <v>63</v>
      </c>
      <c r="F81" s="541">
        <f t="shared" si="57"/>
        <v>12.600000000000001</v>
      </c>
      <c r="G81" s="542">
        <f t="shared" si="58"/>
        <v>81.900000000000006</v>
      </c>
      <c r="H81" s="541">
        <f t="shared" si="59"/>
        <v>50.400000000000006</v>
      </c>
      <c r="I81" s="507">
        <f t="shared" si="60"/>
        <v>2.2049999999999996</v>
      </c>
      <c r="J81" s="543">
        <f t="shared" si="61"/>
        <v>17.639999999999997</v>
      </c>
      <c r="K81" s="544">
        <f t="shared" si="62"/>
        <v>441.00000000000006</v>
      </c>
      <c r="L81" s="482"/>
      <c r="M81" s="545"/>
      <c r="N81" s="507"/>
      <c r="O81" s="541"/>
      <c r="P81" s="541"/>
      <c r="Q81" s="507"/>
      <c r="R81" s="507"/>
      <c r="S81" s="507"/>
      <c r="T81" s="508"/>
      <c r="U81" s="544"/>
      <c r="V81" s="488"/>
    </row>
    <row r="82" spans="2:24">
      <c r="B82" s="605"/>
      <c r="C82" s="485"/>
      <c r="D82" s="606"/>
      <c r="E82" s="606"/>
      <c r="F82" s="606"/>
      <c r="G82" s="607"/>
      <c r="H82" s="606"/>
      <c r="I82" s="580"/>
      <c r="J82" s="606"/>
      <c r="K82" s="606"/>
      <c r="L82" s="482"/>
      <c r="M82" s="608"/>
      <c r="N82" s="485"/>
      <c r="O82" s="606"/>
      <c r="P82" s="606"/>
      <c r="Q82" s="580"/>
      <c r="R82" s="580"/>
      <c r="S82" s="580"/>
      <c r="T82" s="580"/>
      <c r="U82" s="606"/>
      <c r="V82" s="488"/>
    </row>
    <row r="83" spans="2:24">
      <c r="B83" s="605"/>
      <c r="C83" s="485"/>
      <c r="D83" s="606"/>
      <c r="E83" s="606"/>
      <c r="F83" s="606"/>
      <c r="G83" s="607"/>
      <c r="H83" s="606"/>
      <c r="I83" s="580"/>
      <c r="J83" s="606"/>
      <c r="K83" s="606"/>
      <c r="L83" s="482"/>
      <c r="M83" s="608"/>
      <c r="N83" s="485"/>
      <c r="O83" s="606"/>
      <c r="P83" s="606"/>
      <c r="Q83" s="580"/>
      <c r="R83" s="580"/>
      <c r="S83" s="580"/>
      <c r="T83" s="580"/>
      <c r="U83" s="606"/>
      <c r="V83" s="488"/>
    </row>
    <row r="84" spans="2:24">
      <c r="B84" s="605"/>
      <c r="C84" s="485"/>
      <c r="D84" s="606"/>
      <c r="E84" s="606"/>
      <c r="F84" s="606"/>
      <c r="G84" s="607"/>
      <c r="H84" s="606"/>
      <c r="I84" s="580"/>
      <c r="J84" s="606"/>
      <c r="K84" s="606"/>
      <c r="L84" s="482"/>
      <c r="M84" s="608"/>
      <c r="N84" s="485"/>
      <c r="O84" s="606"/>
      <c r="P84" s="606"/>
      <c r="Q84" s="580"/>
      <c r="R84" s="580"/>
      <c r="S84" s="580"/>
      <c r="T84" s="580"/>
      <c r="U84" s="606"/>
      <c r="V84" s="488"/>
    </row>
    <row r="85" spans="2:24">
      <c r="B85" s="472"/>
      <c r="C85" s="485"/>
      <c r="D85" s="516"/>
      <c r="E85" s="516"/>
      <c r="F85" s="516"/>
      <c r="G85" s="516"/>
      <c r="H85" s="516"/>
      <c r="I85" s="516"/>
      <c r="J85" s="516"/>
      <c r="K85" s="510" t="s">
        <v>22977</v>
      </c>
      <c r="L85" s="482"/>
      <c r="M85" s="482"/>
      <c r="N85" s="517"/>
      <c r="O85" s="517"/>
      <c r="P85" s="517"/>
      <c r="Q85" s="517"/>
      <c r="R85" s="517"/>
      <c r="S85" s="517"/>
      <c r="T85" s="517"/>
      <c r="U85" s="516"/>
      <c r="V85" s="488"/>
      <c r="X85" s="471">
        <f>0.4*90</f>
        <v>36</v>
      </c>
    </row>
    <row r="86" spans="2:24">
      <c r="B86" s="472"/>
      <c r="C86" s="485"/>
      <c r="D86" s="516"/>
      <c r="E86" s="516"/>
      <c r="F86" s="516"/>
      <c r="G86" s="516"/>
      <c r="H86" s="516"/>
      <c r="I86" s="516"/>
      <c r="J86" s="516"/>
      <c r="K86" s="510" t="s">
        <v>22978</v>
      </c>
      <c r="L86" s="482"/>
      <c r="M86" s="482"/>
      <c r="N86" s="517"/>
      <c r="O86" s="517"/>
      <c r="P86" s="517"/>
      <c r="Q86" s="517"/>
      <c r="R86" s="517"/>
      <c r="S86" s="517"/>
      <c r="T86" s="517"/>
      <c r="U86" s="516"/>
      <c r="V86" s="488"/>
    </row>
    <row r="87" spans="2:24">
      <c r="B87" s="472"/>
      <c r="C87" s="485"/>
      <c r="D87" s="516"/>
      <c r="E87" s="516"/>
      <c r="F87" s="516"/>
      <c r="G87" s="516"/>
      <c r="H87" s="516"/>
      <c r="I87" s="516"/>
      <c r="J87" s="516"/>
      <c r="K87" s="510" t="s">
        <v>22979</v>
      </c>
      <c r="L87" s="482"/>
      <c r="M87" s="482"/>
      <c r="N87" s="517"/>
      <c r="O87" s="517"/>
      <c r="P87" s="517"/>
      <c r="Q87" s="517"/>
      <c r="R87" s="517"/>
      <c r="S87" s="517"/>
      <c r="T87" s="517"/>
      <c r="U87" s="516"/>
      <c r="V87" s="488"/>
      <c r="X87" s="471">
        <f>X85*2</f>
        <v>72</v>
      </c>
    </row>
    <row r="88" spans="2:24">
      <c r="B88" s="472"/>
      <c r="C88" s="485"/>
      <c r="D88" s="516"/>
      <c r="E88" s="516"/>
      <c r="F88" s="516"/>
      <c r="G88" s="516"/>
      <c r="H88" s="516"/>
      <c r="I88" s="516"/>
      <c r="J88" s="516"/>
      <c r="K88" s="516"/>
      <c r="L88" s="482"/>
      <c r="M88" s="482"/>
      <c r="N88" s="517"/>
      <c r="O88" s="517"/>
      <c r="P88" s="517"/>
      <c r="Q88" s="517"/>
      <c r="R88" s="517"/>
      <c r="S88" s="517"/>
      <c r="T88" s="517"/>
      <c r="U88" s="516"/>
      <c r="V88" s="488"/>
    </row>
    <row r="89" spans="2:24" ht="13.5" thickBot="1">
      <c r="B89" s="473"/>
      <c r="C89" s="512"/>
      <c r="D89" s="548"/>
      <c r="E89" s="548"/>
      <c r="F89" s="548"/>
      <c r="G89" s="548"/>
      <c r="H89" s="548"/>
      <c r="I89" s="548"/>
      <c r="J89" s="548"/>
      <c r="K89" s="548"/>
      <c r="L89" s="477"/>
      <c r="M89" s="477"/>
      <c r="N89" s="549"/>
      <c r="O89" s="549"/>
      <c r="P89" s="549"/>
      <c r="Q89" s="549"/>
      <c r="R89" s="549"/>
      <c r="S89" s="549"/>
      <c r="T89" s="549"/>
      <c r="U89" s="548"/>
      <c r="V89" s="478"/>
    </row>
    <row r="90" spans="2:24">
      <c r="B90" s="472"/>
      <c r="C90" s="485"/>
      <c r="D90" s="516"/>
      <c r="E90" s="516"/>
      <c r="F90" s="516"/>
      <c r="G90" s="516"/>
      <c r="H90" s="516"/>
      <c r="I90" s="516"/>
      <c r="J90" s="516"/>
      <c r="K90" s="516"/>
      <c r="L90" s="482"/>
      <c r="M90" s="482"/>
      <c r="N90" s="517"/>
      <c r="O90" s="517"/>
      <c r="P90" s="517"/>
      <c r="Q90" s="517"/>
      <c r="R90" s="517"/>
      <c r="S90" s="517"/>
      <c r="T90" s="517"/>
      <c r="U90" s="516"/>
      <c r="V90" s="488"/>
      <c r="X90" s="471">
        <f>X87*2</f>
        <v>144</v>
      </c>
    </row>
    <row r="91" spans="2:24">
      <c r="B91" s="472"/>
      <c r="C91" s="485"/>
      <c r="D91" s="516"/>
      <c r="E91" s="516"/>
      <c r="F91" s="516"/>
      <c r="G91" s="516"/>
      <c r="H91" s="516"/>
      <c r="I91" s="516"/>
      <c r="J91" s="516"/>
      <c r="K91" s="516"/>
      <c r="L91" s="482"/>
      <c r="M91" s="482"/>
      <c r="N91" s="517"/>
      <c r="O91" s="517"/>
      <c r="P91" s="517"/>
      <c r="Q91" s="517"/>
      <c r="R91" s="517"/>
      <c r="S91" s="517"/>
      <c r="T91" s="517"/>
      <c r="U91" s="516"/>
      <c r="V91" s="488"/>
    </row>
    <row r="92" spans="2:24">
      <c r="B92" s="472"/>
      <c r="C92" s="485"/>
      <c r="D92" s="516"/>
      <c r="E92" s="516"/>
      <c r="F92" s="516"/>
      <c r="G92" s="516"/>
      <c r="H92" s="516"/>
      <c r="I92" s="516"/>
      <c r="J92" s="516"/>
      <c r="K92" s="516"/>
      <c r="L92" s="482"/>
      <c r="M92" s="482"/>
      <c r="N92" s="517"/>
      <c r="O92" s="517"/>
      <c r="P92" s="517"/>
      <c r="Q92" s="517"/>
      <c r="R92" s="517"/>
      <c r="S92" s="517"/>
      <c r="T92" s="517"/>
      <c r="U92" s="516"/>
      <c r="V92" s="488"/>
      <c r="X92" s="471">
        <f>0.4*63</f>
        <v>25.200000000000003</v>
      </c>
    </row>
    <row r="93" spans="2:24">
      <c r="B93" s="472"/>
      <c r="C93" s="485"/>
      <c r="D93" s="516"/>
      <c r="E93" s="516"/>
      <c r="F93" s="516"/>
      <c r="G93" s="516"/>
      <c r="H93" s="516"/>
      <c r="I93" s="516"/>
      <c r="J93" s="516"/>
      <c r="K93" s="516"/>
      <c r="L93" s="482"/>
      <c r="M93" s="482"/>
      <c r="N93" s="517"/>
      <c r="O93" s="517"/>
      <c r="P93" s="517"/>
      <c r="Q93" s="517"/>
      <c r="R93" s="517"/>
      <c r="S93" s="517"/>
      <c r="T93" s="517"/>
      <c r="U93" s="516"/>
      <c r="V93" s="488"/>
      <c r="X93" s="471">
        <f>X92*2</f>
        <v>50.400000000000006</v>
      </c>
    </row>
    <row r="94" spans="2:24">
      <c r="B94" s="472"/>
      <c r="C94" s="485"/>
      <c r="D94" s="516"/>
      <c r="E94" s="516"/>
      <c r="F94" s="516"/>
      <c r="G94" s="516"/>
      <c r="H94" s="516"/>
      <c r="I94" s="516"/>
      <c r="J94" s="516"/>
      <c r="K94" s="516"/>
      <c r="L94" s="482"/>
      <c r="M94" s="482"/>
      <c r="N94" s="517"/>
      <c r="O94" s="517"/>
      <c r="P94" s="517"/>
      <c r="Q94" s="517"/>
      <c r="R94" s="517"/>
      <c r="S94" s="517"/>
      <c r="T94" s="517"/>
      <c r="U94" s="516"/>
      <c r="V94" s="488"/>
      <c r="X94" s="471">
        <f>X90+X93</f>
        <v>194.4</v>
      </c>
    </row>
    <row r="95" spans="2:24">
      <c r="B95" s="472"/>
      <c r="C95" s="485"/>
      <c r="D95" s="516"/>
      <c r="E95" s="516"/>
      <c r="F95" s="516"/>
      <c r="G95" s="516"/>
      <c r="H95" s="516"/>
      <c r="I95" s="516"/>
      <c r="J95" s="516"/>
      <c r="K95" s="516"/>
      <c r="L95" s="482"/>
      <c r="M95" s="482"/>
      <c r="N95" s="517"/>
      <c r="O95" s="517"/>
      <c r="P95" s="517"/>
      <c r="Q95" s="517"/>
      <c r="R95" s="517"/>
      <c r="S95" s="517"/>
      <c r="T95" s="517"/>
      <c r="U95" s="516"/>
      <c r="V95" s="488"/>
    </row>
    <row r="96" spans="2:24">
      <c r="B96" s="472"/>
      <c r="C96" s="485"/>
      <c r="D96" s="516"/>
      <c r="E96" s="516"/>
      <c r="F96" s="516"/>
      <c r="G96" s="516"/>
      <c r="H96" s="516"/>
      <c r="I96" s="516"/>
      <c r="J96" s="516"/>
      <c r="K96" s="516"/>
      <c r="L96" s="482"/>
      <c r="M96" s="482"/>
      <c r="N96" s="517"/>
      <c r="O96" s="517"/>
      <c r="P96" s="517"/>
      <c r="Q96" s="517"/>
      <c r="R96" s="517"/>
      <c r="S96" s="517"/>
      <c r="T96" s="517"/>
      <c r="U96" s="516"/>
      <c r="V96" s="488"/>
    </row>
    <row r="97" spans="2:22">
      <c r="B97" s="472"/>
      <c r="C97" s="485"/>
      <c r="D97" s="516"/>
      <c r="E97" s="516"/>
      <c r="F97" s="516"/>
      <c r="G97" s="516"/>
      <c r="H97" s="516"/>
      <c r="I97" s="516"/>
      <c r="J97" s="516"/>
      <c r="K97" s="516"/>
      <c r="L97" s="482"/>
      <c r="M97" s="482"/>
      <c r="N97" s="517"/>
      <c r="O97" s="517"/>
      <c r="P97" s="517"/>
      <c r="Q97" s="517"/>
      <c r="R97" s="517"/>
      <c r="S97" s="517"/>
      <c r="T97" s="517"/>
      <c r="U97" s="516"/>
      <c r="V97" s="488"/>
    </row>
    <row r="98" spans="2:22">
      <c r="B98" s="472"/>
      <c r="C98" s="485"/>
      <c r="D98" s="516"/>
      <c r="E98" s="516"/>
      <c r="F98" s="516"/>
      <c r="G98" s="516"/>
      <c r="H98" s="516"/>
      <c r="I98" s="516"/>
      <c r="J98" s="516"/>
      <c r="K98" s="516"/>
      <c r="L98" s="482"/>
      <c r="M98" s="482"/>
      <c r="N98" s="517"/>
      <c r="O98" s="517"/>
      <c r="P98" s="517"/>
      <c r="Q98" s="517"/>
      <c r="R98" s="517"/>
      <c r="S98" s="517"/>
      <c r="T98" s="517"/>
      <c r="U98" s="516"/>
      <c r="V98" s="488"/>
    </row>
    <row r="99" spans="2:22">
      <c r="B99" s="472"/>
      <c r="C99" s="485"/>
      <c r="D99" s="516"/>
      <c r="E99" s="516"/>
      <c r="F99" s="516"/>
      <c r="G99" s="516"/>
      <c r="H99" s="516"/>
      <c r="I99" s="516"/>
      <c r="J99" s="516"/>
      <c r="K99" s="516"/>
      <c r="L99" s="482"/>
      <c r="M99" s="482"/>
      <c r="N99" s="517"/>
      <c r="O99" s="517"/>
      <c r="P99" s="517"/>
      <c r="Q99" s="517"/>
      <c r="R99" s="517"/>
      <c r="S99" s="517"/>
      <c r="T99" s="517"/>
      <c r="U99" s="516"/>
      <c r="V99" s="488"/>
    </row>
    <row r="100" spans="2:22">
      <c r="B100" s="472"/>
      <c r="C100" s="485"/>
      <c r="D100" s="516"/>
      <c r="E100" s="516"/>
      <c r="F100" s="516"/>
      <c r="G100" s="516"/>
      <c r="H100" s="516"/>
      <c r="I100" s="516"/>
      <c r="J100" s="516"/>
      <c r="K100" s="516"/>
      <c r="L100" s="482"/>
      <c r="M100" s="482"/>
      <c r="N100" s="517"/>
      <c r="O100" s="517"/>
      <c r="P100" s="517"/>
      <c r="Q100" s="517"/>
      <c r="R100" s="517"/>
      <c r="S100" s="517"/>
      <c r="T100" s="517"/>
      <c r="U100" s="516"/>
      <c r="V100" s="488"/>
    </row>
    <row r="101" spans="2:22" ht="13.5" thickBot="1">
      <c r="B101" s="473"/>
      <c r="C101" s="512"/>
      <c r="D101" s="548"/>
      <c r="E101" s="548"/>
      <c r="F101" s="548"/>
      <c r="G101" s="548"/>
      <c r="H101" s="548"/>
      <c r="I101" s="548"/>
      <c r="J101" s="548"/>
      <c r="K101" s="548"/>
      <c r="L101" s="477"/>
      <c r="M101" s="477"/>
      <c r="N101" s="549"/>
      <c r="O101" s="549"/>
      <c r="P101" s="549"/>
      <c r="Q101" s="549"/>
      <c r="R101" s="549"/>
      <c r="S101" s="549"/>
      <c r="T101" s="549"/>
      <c r="U101" s="548"/>
      <c r="V101" s="478"/>
    </row>
  </sheetData>
  <mergeCells count="22">
    <mergeCell ref="B68:E68"/>
    <mergeCell ref="M68:Q68"/>
    <mergeCell ref="B69:G69"/>
    <mergeCell ref="M69:R69"/>
    <mergeCell ref="B18:E18"/>
    <mergeCell ref="M18:Q18"/>
    <mergeCell ref="B19:G19"/>
    <mergeCell ref="M19:R19"/>
    <mergeCell ref="B66:B67"/>
    <mergeCell ref="M66:M67"/>
    <mergeCell ref="D1:T1"/>
    <mergeCell ref="D2:T2"/>
    <mergeCell ref="C3:T3"/>
    <mergeCell ref="C12:L12"/>
    <mergeCell ref="B16:B17"/>
    <mergeCell ref="M16:M17"/>
    <mergeCell ref="B75:B76"/>
    <mergeCell ref="M75:M76"/>
    <mergeCell ref="B77:E77"/>
    <mergeCell ref="M77:Q77"/>
    <mergeCell ref="B78:G78"/>
    <mergeCell ref="M78:R78"/>
  </mergeCells>
  <printOptions horizontalCentered="1"/>
  <pageMargins left="0.25" right="0.25" top="0.75" bottom="0.75" header="0.3" footer="0.3"/>
  <pageSetup paperSize="9" scale="72" fitToHeight="0" orientation="landscape" r:id="rId1"/>
  <drawing r:id="rId2"/>
</worksheet>
</file>

<file path=xl/worksheets/sheet8.xml><?xml version="1.0" encoding="utf-8"?>
<worksheet xmlns="http://schemas.openxmlformats.org/spreadsheetml/2006/main" xmlns:r="http://schemas.openxmlformats.org/officeDocument/2006/relationships">
  <dimension ref="C1:V267"/>
  <sheetViews>
    <sheetView view="pageBreakPreview" topLeftCell="A247" zoomScaleSheetLayoutView="100" workbookViewId="0">
      <selection activeCell="S20" sqref="S20"/>
    </sheetView>
  </sheetViews>
  <sheetFormatPr defaultRowHeight="12.75"/>
  <cols>
    <col min="1" max="2" width="9.140625" style="471"/>
    <col min="3" max="3" width="16.140625" style="471" bestFit="1" customWidth="1"/>
    <col min="4" max="8" width="9.140625" style="471"/>
    <col min="9" max="9" width="11.42578125" style="471" customWidth="1"/>
    <col min="10" max="16" width="9.140625" style="471"/>
    <col min="17" max="17" width="10.42578125" style="471" bestFit="1" customWidth="1"/>
    <col min="18" max="258" width="9.140625" style="471"/>
    <col min="259" max="259" width="16.140625" style="471" bestFit="1" customWidth="1"/>
    <col min="260" max="264" width="9.140625" style="471"/>
    <col min="265" max="265" width="11.42578125" style="471" customWidth="1"/>
    <col min="266" max="272" width="9.140625" style="471"/>
    <col min="273" max="273" width="10.42578125" style="471" bestFit="1" customWidth="1"/>
    <col min="274" max="514" width="9.140625" style="471"/>
    <col min="515" max="515" width="16.140625" style="471" bestFit="1" customWidth="1"/>
    <col min="516" max="520" width="9.140625" style="471"/>
    <col min="521" max="521" width="11.42578125" style="471" customWidth="1"/>
    <col min="522" max="528" width="9.140625" style="471"/>
    <col min="529" max="529" width="10.42578125" style="471" bestFit="1" customWidth="1"/>
    <col min="530" max="770" width="9.140625" style="471"/>
    <col min="771" max="771" width="16.140625" style="471" bestFit="1" customWidth="1"/>
    <col min="772" max="776" width="9.140625" style="471"/>
    <col min="777" max="777" width="11.42578125" style="471" customWidth="1"/>
    <col min="778" max="784" width="9.140625" style="471"/>
    <col min="785" max="785" width="10.42578125" style="471" bestFit="1" customWidth="1"/>
    <col min="786" max="1026" width="9.140625" style="471"/>
    <col min="1027" max="1027" width="16.140625" style="471" bestFit="1" customWidth="1"/>
    <col min="1028" max="1032" width="9.140625" style="471"/>
    <col min="1033" max="1033" width="11.42578125" style="471" customWidth="1"/>
    <col min="1034" max="1040" width="9.140625" style="471"/>
    <col min="1041" max="1041" width="10.42578125" style="471" bestFit="1" customWidth="1"/>
    <col min="1042" max="1282" width="9.140625" style="471"/>
    <col min="1283" max="1283" width="16.140625" style="471" bestFit="1" customWidth="1"/>
    <col min="1284" max="1288" width="9.140625" style="471"/>
    <col min="1289" max="1289" width="11.42578125" style="471" customWidth="1"/>
    <col min="1290" max="1296" width="9.140625" style="471"/>
    <col min="1297" max="1297" width="10.42578125" style="471" bestFit="1" customWidth="1"/>
    <col min="1298" max="1538" width="9.140625" style="471"/>
    <col min="1539" max="1539" width="16.140625" style="471" bestFit="1" customWidth="1"/>
    <col min="1540" max="1544" width="9.140625" style="471"/>
    <col min="1545" max="1545" width="11.42578125" style="471" customWidth="1"/>
    <col min="1546" max="1552" width="9.140625" style="471"/>
    <col min="1553" max="1553" width="10.42578125" style="471" bestFit="1" customWidth="1"/>
    <col min="1554" max="1794" width="9.140625" style="471"/>
    <col min="1795" max="1795" width="16.140625" style="471" bestFit="1" customWidth="1"/>
    <col min="1796" max="1800" width="9.140625" style="471"/>
    <col min="1801" max="1801" width="11.42578125" style="471" customWidth="1"/>
    <col min="1802" max="1808" width="9.140625" style="471"/>
    <col min="1809" max="1809" width="10.42578125" style="471" bestFit="1" customWidth="1"/>
    <col min="1810" max="2050" width="9.140625" style="471"/>
    <col min="2051" max="2051" width="16.140625" style="471" bestFit="1" customWidth="1"/>
    <col min="2052" max="2056" width="9.140625" style="471"/>
    <col min="2057" max="2057" width="11.42578125" style="471" customWidth="1"/>
    <col min="2058" max="2064" width="9.140625" style="471"/>
    <col min="2065" max="2065" width="10.42578125" style="471" bestFit="1" customWidth="1"/>
    <col min="2066" max="2306" width="9.140625" style="471"/>
    <col min="2307" max="2307" width="16.140625" style="471" bestFit="1" customWidth="1"/>
    <col min="2308" max="2312" width="9.140625" style="471"/>
    <col min="2313" max="2313" width="11.42578125" style="471" customWidth="1"/>
    <col min="2314" max="2320" width="9.140625" style="471"/>
    <col min="2321" max="2321" width="10.42578125" style="471" bestFit="1" customWidth="1"/>
    <col min="2322" max="2562" width="9.140625" style="471"/>
    <col min="2563" max="2563" width="16.140625" style="471" bestFit="1" customWidth="1"/>
    <col min="2564" max="2568" width="9.140625" style="471"/>
    <col min="2569" max="2569" width="11.42578125" style="471" customWidth="1"/>
    <col min="2570" max="2576" width="9.140625" style="471"/>
    <col min="2577" max="2577" width="10.42578125" style="471" bestFit="1" customWidth="1"/>
    <col min="2578" max="2818" width="9.140625" style="471"/>
    <col min="2819" max="2819" width="16.140625" style="471" bestFit="1" customWidth="1"/>
    <col min="2820" max="2824" width="9.140625" style="471"/>
    <col min="2825" max="2825" width="11.42578125" style="471" customWidth="1"/>
    <col min="2826" max="2832" width="9.140625" style="471"/>
    <col min="2833" max="2833" width="10.42578125" style="471" bestFit="1" customWidth="1"/>
    <col min="2834" max="3074" width="9.140625" style="471"/>
    <col min="3075" max="3075" width="16.140625" style="471" bestFit="1" customWidth="1"/>
    <col min="3076" max="3080" width="9.140625" style="471"/>
    <col min="3081" max="3081" width="11.42578125" style="471" customWidth="1"/>
    <col min="3082" max="3088" width="9.140625" style="471"/>
    <col min="3089" max="3089" width="10.42578125" style="471" bestFit="1" customWidth="1"/>
    <col min="3090" max="3330" width="9.140625" style="471"/>
    <col min="3331" max="3331" width="16.140625" style="471" bestFit="1" customWidth="1"/>
    <col min="3332" max="3336" width="9.140625" style="471"/>
    <col min="3337" max="3337" width="11.42578125" style="471" customWidth="1"/>
    <col min="3338" max="3344" width="9.140625" style="471"/>
    <col min="3345" max="3345" width="10.42578125" style="471" bestFit="1" customWidth="1"/>
    <col min="3346" max="3586" width="9.140625" style="471"/>
    <col min="3587" max="3587" width="16.140625" style="471" bestFit="1" customWidth="1"/>
    <col min="3588" max="3592" width="9.140625" style="471"/>
    <col min="3593" max="3593" width="11.42578125" style="471" customWidth="1"/>
    <col min="3594" max="3600" width="9.140625" style="471"/>
    <col min="3601" max="3601" width="10.42578125" style="471" bestFit="1" customWidth="1"/>
    <col min="3602" max="3842" width="9.140625" style="471"/>
    <col min="3843" max="3843" width="16.140625" style="471" bestFit="1" customWidth="1"/>
    <col min="3844" max="3848" width="9.140625" style="471"/>
    <col min="3849" max="3849" width="11.42578125" style="471" customWidth="1"/>
    <col min="3850" max="3856" width="9.140625" style="471"/>
    <col min="3857" max="3857" width="10.42578125" style="471" bestFit="1" customWidth="1"/>
    <col min="3858" max="4098" width="9.140625" style="471"/>
    <col min="4099" max="4099" width="16.140625" style="471" bestFit="1" customWidth="1"/>
    <col min="4100" max="4104" width="9.140625" style="471"/>
    <col min="4105" max="4105" width="11.42578125" style="471" customWidth="1"/>
    <col min="4106" max="4112" width="9.140625" style="471"/>
    <col min="4113" max="4113" width="10.42578125" style="471" bestFit="1" customWidth="1"/>
    <col min="4114" max="4354" width="9.140625" style="471"/>
    <col min="4355" max="4355" width="16.140625" style="471" bestFit="1" customWidth="1"/>
    <col min="4356" max="4360" width="9.140625" style="471"/>
    <col min="4361" max="4361" width="11.42578125" style="471" customWidth="1"/>
    <col min="4362" max="4368" width="9.140625" style="471"/>
    <col min="4369" max="4369" width="10.42578125" style="471" bestFit="1" customWidth="1"/>
    <col min="4370" max="4610" width="9.140625" style="471"/>
    <col min="4611" max="4611" width="16.140625" style="471" bestFit="1" customWidth="1"/>
    <col min="4612" max="4616" width="9.140625" style="471"/>
    <col min="4617" max="4617" width="11.42578125" style="471" customWidth="1"/>
    <col min="4618" max="4624" width="9.140625" style="471"/>
    <col min="4625" max="4625" width="10.42578125" style="471" bestFit="1" customWidth="1"/>
    <col min="4626" max="4866" width="9.140625" style="471"/>
    <col min="4867" max="4867" width="16.140625" style="471" bestFit="1" customWidth="1"/>
    <col min="4868" max="4872" width="9.140625" style="471"/>
    <col min="4873" max="4873" width="11.42578125" style="471" customWidth="1"/>
    <col min="4874" max="4880" width="9.140625" style="471"/>
    <col min="4881" max="4881" width="10.42578125" style="471" bestFit="1" customWidth="1"/>
    <col min="4882" max="5122" width="9.140625" style="471"/>
    <col min="5123" max="5123" width="16.140625" style="471" bestFit="1" customWidth="1"/>
    <col min="5124" max="5128" width="9.140625" style="471"/>
    <col min="5129" max="5129" width="11.42578125" style="471" customWidth="1"/>
    <col min="5130" max="5136" width="9.140625" style="471"/>
    <col min="5137" max="5137" width="10.42578125" style="471" bestFit="1" customWidth="1"/>
    <col min="5138" max="5378" width="9.140625" style="471"/>
    <col min="5379" max="5379" width="16.140625" style="471" bestFit="1" customWidth="1"/>
    <col min="5380" max="5384" width="9.140625" style="471"/>
    <col min="5385" max="5385" width="11.42578125" style="471" customWidth="1"/>
    <col min="5386" max="5392" width="9.140625" style="471"/>
    <col min="5393" max="5393" width="10.42578125" style="471" bestFit="1" customWidth="1"/>
    <col min="5394" max="5634" width="9.140625" style="471"/>
    <col min="5635" max="5635" width="16.140625" style="471" bestFit="1" customWidth="1"/>
    <col min="5636" max="5640" width="9.140625" style="471"/>
    <col min="5641" max="5641" width="11.42578125" style="471" customWidth="1"/>
    <col min="5642" max="5648" width="9.140625" style="471"/>
    <col min="5649" max="5649" width="10.42578125" style="471" bestFit="1" customWidth="1"/>
    <col min="5650" max="5890" width="9.140625" style="471"/>
    <col min="5891" max="5891" width="16.140625" style="471" bestFit="1" customWidth="1"/>
    <col min="5892" max="5896" width="9.140625" style="471"/>
    <col min="5897" max="5897" width="11.42578125" style="471" customWidth="1"/>
    <col min="5898" max="5904" width="9.140625" style="471"/>
    <col min="5905" max="5905" width="10.42578125" style="471" bestFit="1" customWidth="1"/>
    <col min="5906" max="6146" width="9.140625" style="471"/>
    <col min="6147" max="6147" width="16.140625" style="471" bestFit="1" customWidth="1"/>
    <col min="6148" max="6152" width="9.140625" style="471"/>
    <col min="6153" max="6153" width="11.42578125" style="471" customWidth="1"/>
    <col min="6154" max="6160" width="9.140625" style="471"/>
    <col min="6161" max="6161" width="10.42578125" style="471" bestFit="1" customWidth="1"/>
    <col min="6162" max="6402" width="9.140625" style="471"/>
    <col min="6403" max="6403" width="16.140625" style="471" bestFit="1" customWidth="1"/>
    <col min="6404" max="6408" width="9.140625" style="471"/>
    <col min="6409" max="6409" width="11.42578125" style="471" customWidth="1"/>
    <col min="6410" max="6416" width="9.140625" style="471"/>
    <col min="6417" max="6417" width="10.42578125" style="471" bestFit="1" customWidth="1"/>
    <col min="6418" max="6658" width="9.140625" style="471"/>
    <col min="6659" max="6659" width="16.140625" style="471" bestFit="1" customWidth="1"/>
    <col min="6660" max="6664" width="9.140625" style="471"/>
    <col min="6665" max="6665" width="11.42578125" style="471" customWidth="1"/>
    <col min="6666" max="6672" width="9.140625" style="471"/>
    <col min="6673" max="6673" width="10.42578125" style="471" bestFit="1" customWidth="1"/>
    <col min="6674" max="6914" width="9.140625" style="471"/>
    <col min="6915" max="6915" width="16.140625" style="471" bestFit="1" customWidth="1"/>
    <col min="6916" max="6920" width="9.140625" style="471"/>
    <col min="6921" max="6921" width="11.42578125" style="471" customWidth="1"/>
    <col min="6922" max="6928" width="9.140625" style="471"/>
    <col min="6929" max="6929" width="10.42578125" style="471" bestFit="1" customWidth="1"/>
    <col min="6930" max="7170" width="9.140625" style="471"/>
    <col min="7171" max="7171" width="16.140625" style="471" bestFit="1" customWidth="1"/>
    <col min="7172" max="7176" width="9.140625" style="471"/>
    <col min="7177" max="7177" width="11.42578125" style="471" customWidth="1"/>
    <col min="7178" max="7184" width="9.140625" style="471"/>
    <col min="7185" max="7185" width="10.42578125" style="471" bestFit="1" customWidth="1"/>
    <col min="7186" max="7426" width="9.140625" style="471"/>
    <col min="7427" max="7427" width="16.140625" style="471" bestFit="1" customWidth="1"/>
    <col min="7428" max="7432" width="9.140625" style="471"/>
    <col min="7433" max="7433" width="11.42578125" style="471" customWidth="1"/>
    <col min="7434" max="7440" width="9.140625" style="471"/>
    <col min="7441" max="7441" width="10.42578125" style="471" bestFit="1" customWidth="1"/>
    <col min="7442" max="7682" width="9.140625" style="471"/>
    <col min="7683" max="7683" width="16.140625" style="471" bestFit="1" customWidth="1"/>
    <col min="7684" max="7688" width="9.140625" style="471"/>
    <col min="7689" max="7689" width="11.42578125" style="471" customWidth="1"/>
    <col min="7690" max="7696" width="9.140625" style="471"/>
    <col min="7697" max="7697" width="10.42578125" style="471" bestFit="1" customWidth="1"/>
    <col min="7698" max="7938" width="9.140625" style="471"/>
    <col min="7939" max="7939" width="16.140625" style="471" bestFit="1" customWidth="1"/>
    <col min="7940" max="7944" width="9.140625" style="471"/>
    <col min="7945" max="7945" width="11.42578125" style="471" customWidth="1"/>
    <col min="7946" max="7952" width="9.140625" style="471"/>
    <col min="7953" max="7953" width="10.42578125" style="471" bestFit="1" customWidth="1"/>
    <col min="7954" max="8194" width="9.140625" style="471"/>
    <col min="8195" max="8195" width="16.140625" style="471" bestFit="1" customWidth="1"/>
    <col min="8196" max="8200" width="9.140625" style="471"/>
    <col min="8201" max="8201" width="11.42578125" style="471" customWidth="1"/>
    <col min="8202" max="8208" width="9.140625" style="471"/>
    <col min="8209" max="8209" width="10.42578125" style="471" bestFit="1" customWidth="1"/>
    <col min="8210" max="8450" width="9.140625" style="471"/>
    <col min="8451" max="8451" width="16.140625" style="471" bestFit="1" customWidth="1"/>
    <col min="8452" max="8456" width="9.140625" style="471"/>
    <col min="8457" max="8457" width="11.42578125" style="471" customWidth="1"/>
    <col min="8458" max="8464" width="9.140625" style="471"/>
    <col min="8465" max="8465" width="10.42578125" style="471" bestFit="1" customWidth="1"/>
    <col min="8466" max="8706" width="9.140625" style="471"/>
    <col min="8707" max="8707" width="16.140625" style="471" bestFit="1" customWidth="1"/>
    <col min="8708" max="8712" width="9.140625" style="471"/>
    <col min="8713" max="8713" width="11.42578125" style="471" customWidth="1"/>
    <col min="8714" max="8720" width="9.140625" style="471"/>
    <col min="8721" max="8721" width="10.42578125" style="471" bestFit="1" customWidth="1"/>
    <col min="8722" max="8962" width="9.140625" style="471"/>
    <col min="8963" max="8963" width="16.140625" style="471" bestFit="1" customWidth="1"/>
    <col min="8964" max="8968" width="9.140625" style="471"/>
    <col min="8969" max="8969" width="11.42578125" style="471" customWidth="1"/>
    <col min="8970" max="8976" width="9.140625" style="471"/>
    <col min="8977" max="8977" width="10.42578125" style="471" bestFit="1" customWidth="1"/>
    <col min="8978" max="9218" width="9.140625" style="471"/>
    <col min="9219" max="9219" width="16.140625" style="471" bestFit="1" customWidth="1"/>
    <col min="9220" max="9224" width="9.140625" style="471"/>
    <col min="9225" max="9225" width="11.42578125" style="471" customWidth="1"/>
    <col min="9226" max="9232" width="9.140625" style="471"/>
    <col min="9233" max="9233" width="10.42578125" style="471" bestFit="1" customWidth="1"/>
    <col min="9234" max="9474" width="9.140625" style="471"/>
    <col min="9475" max="9475" width="16.140625" style="471" bestFit="1" customWidth="1"/>
    <col min="9476" max="9480" width="9.140625" style="471"/>
    <col min="9481" max="9481" width="11.42578125" style="471" customWidth="1"/>
    <col min="9482" max="9488" width="9.140625" style="471"/>
    <col min="9489" max="9489" width="10.42578125" style="471" bestFit="1" customWidth="1"/>
    <col min="9490" max="9730" width="9.140625" style="471"/>
    <col min="9731" max="9731" width="16.140625" style="471" bestFit="1" customWidth="1"/>
    <col min="9732" max="9736" width="9.140625" style="471"/>
    <col min="9737" max="9737" width="11.42578125" style="471" customWidth="1"/>
    <col min="9738" max="9744" width="9.140625" style="471"/>
    <col min="9745" max="9745" width="10.42578125" style="471" bestFit="1" customWidth="1"/>
    <col min="9746" max="9986" width="9.140625" style="471"/>
    <col min="9987" max="9987" width="16.140625" style="471" bestFit="1" customWidth="1"/>
    <col min="9988" max="9992" width="9.140625" style="471"/>
    <col min="9993" max="9993" width="11.42578125" style="471" customWidth="1"/>
    <col min="9994" max="10000" width="9.140625" style="471"/>
    <col min="10001" max="10001" width="10.42578125" style="471" bestFit="1" customWidth="1"/>
    <col min="10002" max="10242" width="9.140625" style="471"/>
    <col min="10243" max="10243" width="16.140625" style="471" bestFit="1" customWidth="1"/>
    <col min="10244" max="10248" width="9.140625" style="471"/>
    <col min="10249" max="10249" width="11.42578125" style="471" customWidth="1"/>
    <col min="10250" max="10256" width="9.140625" style="471"/>
    <col min="10257" max="10257" width="10.42578125" style="471" bestFit="1" customWidth="1"/>
    <col min="10258" max="10498" width="9.140625" style="471"/>
    <col min="10499" max="10499" width="16.140625" style="471" bestFit="1" customWidth="1"/>
    <col min="10500" max="10504" width="9.140625" style="471"/>
    <col min="10505" max="10505" width="11.42578125" style="471" customWidth="1"/>
    <col min="10506" max="10512" width="9.140625" style="471"/>
    <col min="10513" max="10513" width="10.42578125" style="471" bestFit="1" customWidth="1"/>
    <col min="10514" max="10754" width="9.140625" style="471"/>
    <col min="10755" max="10755" width="16.140625" style="471" bestFit="1" customWidth="1"/>
    <col min="10756" max="10760" width="9.140625" style="471"/>
    <col min="10761" max="10761" width="11.42578125" style="471" customWidth="1"/>
    <col min="10762" max="10768" width="9.140625" style="471"/>
    <col min="10769" max="10769" width="10.42578125" style="471" bestFit="1" customWidth="1"/>
    <col min="10770" max="11010" width="9.140625" style="471"/>
    <col min="11011" max="11011" width="16.140625" style="471" bestFit="1" customWidth="1"/>
    <col min="11012" max="11016" width="9.140625" style="471"/>
    <col min="11017" max="11017" width="11.42578125" style="471" customWidth="1"/>
    <col min="11018" max="11024" width="9.140625" style="471"/>
    <col min="11025" max="11025" width="10.42578125" style="471" bestFit="1" customWidth="1"/>
    <col min="11026" max="11266" width="9.140625" style="471"/>
    <col min="11267" max="11267" width="16.140625" style="471" bestFit="1" customWidth="1"/>
    <col min="11268" max="11272" width="9.140625" style="471"/>
    <col min="11273" max="11273" width="11.42578125" style="471" customWidth="1"/>
    <col min="11274" max="11280" width="9.140625" style="471"/>
    <col min="11281" max="11281" width="10.42578125" style="471" bestFit="1" customWidth="1"/>
    <col min="11282" max="11522" width="9.140625" style="471"/>
    <col min="11523" max="11523" width="16.140625" style="471" bestFit="1" customWidth="1"/>
    <col min="11524" max="11528" width="9.140625" style="471"/>
    <col min="11529" max="11529" width="11.42578125" style="471" customWidth="1"/>
    <col min="11530" max="11536" width="9.140625" style="471"/>
    <col min="11537" max="11537" width="10.42578125" style="471" bestFit="1" customWidth="1"/>
    <col min="11538" max="11778" width="9.140625" style="471"/>
    <col min="11779" max="11779" width="16.140625" style="471" bestFit="1" customWidth="1"/>
    <col min="11780" max="11784" width="9.140625" style="471"/>
    <col min="11785" max="11785" width="11.42578125" style="471" customWidth="1"/>
    <col min="11786" max="11792" width="9.140625" style="471"/>
    <col min="11793" max="11793" width="10.42578125" style="471" bestFit="1" customWidth="1"/>
    <col min="11794" max="12034" width="9.140625" style="471"/>
    <col min="12035" max="12035" width="16.140625" style="471" bestFit="1" customWidth="1"/>
    <col min="12036" max="12040" width="9.140625" style="471"/>
    <col min="12041" max="12041" width="11.42578125" style="471" customWidth="1"/>
    <col min="12042" max="12048" width="9.140625" style="471"/>
    <col min="12049" max="12049" width="10.42578125" style="471" bestFit="1" customWidth="1"/>
    <col min="12050" max="12290" width="9.140625" style="471"/>
    <col min="12291" max="12291" width="16.140625" style="471" bestFit="1" customWidth="1"/>
    <col min="12292" max="12296" width="9.140625" style="471"/>
    <col min="12297" max="12297" width="11.42578125" style="471" customWidth="1"/>
    <col min="12298" max="12304" width="9.140625" style="471"/>
    <col min="12305" max="12305" width="10.42578125" style="471" bestFit="1" customWidth="1"/>
    <col min="12306" max="12546" width="9.140625" style="471"/>
    <col min="12547" max="12547" width="16.140625" style="471" bestFit="1" customWidth="1"/>
    <col min="12548" max="12552" width="9.140625" style="471"/>
    <col min="12553" max="12553" width="11.42578125" style="471" customWidth="1"/>
    <col min="12554" max="12560" width="9.140625" style="471"/>
    <col min="12561" max="12561" width="10.42578125" style="471" bestFit="1" customWidth="1"/>
    <col min="12562" max="12802" width="9.140625" style="471"/>
    <col min="12803" max="12803" width="16.140625" style="471" bestFit="1" customWidth="1"/>
    <col min="12804" max="12808" width="9.140625" style="471"/>
    <col min="12809" max="12809" width="11.42578125" style="471" customWidth="1"/>
    <col min="12810" max="12816" width="9.140625" style="471"/>
    <col min="12817" max="12817" width="10.42578125" style="471" bestFit="1" customWidth="1"/>
    <col min="12818" max="13058" width="9.140625" style="471"/>
    <col min="13059" max="13059" width="16.140625" style="471" bestFit="1" customWidth="1"/>
    <col min="13060" max="13064" width="9.140625" style="471"/>
    <col min="13065" max="13065" width="11.42578125" style="471" customWidth="1"/>
    <col min="13066" max="13072" width="9.140625" style="471"/>
    <col min="13073" max="13073" width="10.42578125" style="471" bestFit="1" customWidth="1"/>
    <col min="13074" max="13314" width="9.140625" style="471"/>
    <col min="13315" max="13315" width="16.140625" style="471" bestFit="1" customWidth="1"/>
    <col min="13316" max="13320" width="9.140625" style="471"/>
    <col min="13321" max="13321" width="11.42578125" style="471" customWidth="1"/>
    <col min="13322" max="13328" width="9.140625" style="471"/>
    <col min="13329" max="13329" width="10.42578125" style="471" bestFit="1" customWidth="1"/>
    <col min="13330" max="13570" width="9.140625" style="471"/>
    <col min="13571" max="13571" width="16.140625" style="471" bestFit="1" customWidth="1"/>
    <col min="13572" max="13576" width="9.140625" style="471"/>
    <col min="13577" max="13577" width="11.42578125" style="471" customWidth="1"/>
    <col min="13578" max="13584" width="9.140625" style="471"/>
    <col min="13585" max="13585" width="10.42578125" style="471" bestFit="1" customWidth="1"/>
    <col min="13586" max="13826" width="9.140625" style="471"/>
    <col min="13827" max="13827" width="16.140625" style="471" bestFit="1" customWidth="1"/>
    <col min="13828" max="13832" width="9.140625" style="471"/>
    <col min="13833" max="13833" width="11.42578125" style="471" customWidth="1"/>
    <col min="13834" max="13840" width="9.140625" style="471"/>
    <col min="13841" max="13841" width="10.42578125" style="471" bestFit="1" customWidth="1"/>
    <col min="13842" max="14082" width="9.140625" style="471"/>
    <col min="14083" max="14083" width="16.140625" style="471" bestFit="1" customWidth="1"/>
    <col min="14084" max="14088" width="9.140625" style="471"/>
    <col min="14089" max="14089" width="11.42578125" style="471" customWidth="1"/>
    <col min="14090" max="14096" width="9.140625" style="471"/>
    <col min="14097" max="14097" width="10.42578125" style="471" bestFit="1" customWidth="1"/>
    <col min="14098" max="14338" width="9.140625" style="471"/>
    <col min="14339" max="14339" width="16.140625" style="471" bestFit="1" customWidth="1"/>
    <col min="14340" max="14344" width="9.140625" style="471"/>
    <col min="14345" max="14345" width="11.42578125" style="471" customWidth="1"/>
    <col min="14346" max="14352" width="9.140625" style="471"/>
    <col min="14353" max="14353" width="10.42578125" style="471" bestFit="1" customWidth="1"/>
    <col min="14354" max="14594" width="9.140625" style="471"/>
    <col min="14595" max="14595" width="16.140625" style="471" bestFit="1" customWidth="1"/>
    <col min="14596" max="14600" width="9.140625" style="471"/>
    <col min="14601" max="14601" width="11.42578125" style="471" customWidth="1"/>
    <col min="14602" max="14608" width="9.140625" style="471"/>
    <col min="14609" max="14609" width="10.42578125" style="471" bestFit="1" customWidth="1"/>
    <col min="14610" max="14850" width="9.140625" style="471"/>
    <col min="14851" max="14851" width="16.140625" style="471" bestFit="1" customWidth="1"/>
    <col min="14852" max="14856" width="9.140625" style="471"/>
    <col min="14857" max="14857" width="11.42578125" style="471" customWidth="1"/>
    <col min="14858" max="14864" width="9.140625" style="471"/>
    <col min="14865" max="14865" width="10.42578125" style="471" bestFit="1" customWidth="1"/>
    <col min="14866" max="15106" width="9.140625" style="471"/>
    <col min="15107" max="15107" width="16.140625" style="471" bestFit="1" customWidth="1"/>
    <col min="15108" max="15112" width="9.140625" style="471"/>
    <col min="15113" max="15113" width="11.42578125" style="471" customWidth="1"/>
    <col min="15114" max="15120" width="9.140625" style="471"/>
    <col min="15121" max="15121" width="10.42578125" style="471" bestFit="1" customWidth="1"/>
    <col min="15122" max="15362" width="9.140625" style="471"/>
    <col min="15363" max="15363" width="16.140625" style="471" bestFit="1" customWidth="1"/>
    <col min="15364" max="15368" width="9.140625" style="471"/>
    <col min="15369" max="15369" width="11.42578125" style="471" customWidth="1"/>
    <col min="15370" max="15376" width="9.140625" style="471"/>
    <col min="15377" max="15377" width="10.42578125" style="471" bestFit="1" customWidth="1"/>
    <col min="15378" max="15618" width="9.140625" style="471"/>
    <col min="15619" max="15619" width="16.140625" style="471" bestFit="1" customWidth="1"/>
    <col min="15620" max="15624" width="9.140625" style="471"/>
    <col min="15625" max="15625" width="11.42578125" style="471" customWidth="1"/>
    <col min="15626" max="15632" width="9.140625" style="471"/>
    <col min="15633" max="15633" width="10.42578125" style="471" bestFit="1" customWidth="1"/>
    <col min="15634" max="15874" width="9.140625" style="471"/>
    <col min="15875" max="15875" width="16.140625" style="471" bestFit="1" customWidth="1"/>
    <col min="15876" max="15880" width="9.140625" style="471"/>
    <col min="15881" max="15881" width="11.42578125" style="471" customWidth="1"/>
    <col min="15882" max="15888" width="9.140625" style="471"/>
    <col min="15889" max="15889" width="10.42578125" style="471" bestFit="1" customWidth="1"/>
    <col min="15890" max="16130" width="9.140625" style="471"/>
    <col min="16131" max="16131" width="16.140625" style="471" bestFit="1" customWidth="1"/>
    <col min="16132" max="16136" width="9.140625" style="471"/>
    <col min="16137" max="16137" width="11.42578125" style="471" customWidth="1"/>
    <col min="16138" max="16144" width="9.140625" style="471"/>
    <col min="16145" max="16145" width="10.42578125" style="471" bestFit="1" customWidth="1"/>
    <col min="16146" max="16384" width="9.140625" style="471"/>
  </cols>
  <sheetData>
    <row r="1" spans="3:22" ht="26.25">
      <c r="C1" s="1040" t="s">
        <v>13909</v>
      </c>
      <c r="D1" s="1006"/>
      <c r="E1" s="1006"/>
      <c r="F1" s="1006"/>
      <c r="G1" s="1006"/>
      <c r="H1" s="1006"/>
      <c r="I1" s="1006"/>
      <c r="J1" s="1006"/>
      <c r="K1" s="1006"/>
      <c r="L1" s="1006"/>
      <c r="M1" s="1006"/>
      <c r="N1" s="1006"/>
      <c r="O1" s="1006"/>
      <c r="P1" s="1006"/>
      <c r="Q1" s="1006"/>
      <c r="R1" s="1007"/>
      <c r="S1" s="550"/>
      <c r="T1" s="550"/>
      <c r="U1" s="480"/>
      <c r="V1" s="483"/>
    </row>
    <row r="2" spans="3:22" ht="18">
      <c r="C2" s="1041" t="s">
        <v>22887</v>
      </c>
      <c r="D2" s="1008"/>
      <c r="E2" s="1008"/>
      <c r="F2" s="1008"/>
      <c r="G2" s="1008"/>
      <c r="H2" s="1008"/>
      <c r="I2" s="1008"/>
      <c r="J2" s="1008"/>
      <c r="K2" s="1008"/>
      <c r="L2" s="1008"/>
      <c r="M2" s="1008"/>
      <c r="N2" s="1008"/>
      <c r="O2" s="1008"/>
      <c r="P2" s="1008"/>
      <c r="Q2" s="1008"/>
      <c r="R2" s="1009"/>
      <c r="S2" s="551"/>
      <c r="T2" s="551"/>
      <c r="U2" s="482"/>
      <c r="V2" s="488"/>
    </row>
    <row r="3" spans="3:22" ht="32.25" customHeight="1">
      <c r="C3" s="1010" t="s">
        <v>22888</v>
      </c>
      <c r="D3" s="1011"/>
      <c r="E3" s="1011"/>
      <c r="F3" s="1011"/>
      <c r="G3" s="1011"/>
      <c r="H3" s="1011"/>
      <c r="I3" s="1011"/>
      <c r="J3" s="1011"/>
      <c r="K3" s="1011"/>
      <c r="L3" s="1011"/>
      <c r="M3" s="1011"/>
      <c r="N3" s="1011"/>
      <c r="O3" s="1011"/>
      <c r="P3" s="1011"/>
      <c r="Q3" s="1011"/>
      <c r="R3" s="1012"/>
      <c r="S3" s="552"/>
      <c r="T3" s="552"/>
      <c r="U3" s="482"/>
      <c r="V3" s="488"/>
    </row>
    <row r="4" spans="3:22" ht="18.75" thickBot="1">
      <c r="C4" s="553"/>
      <c r="D4" s="477"/>
      <c r="E4" s="474" t="str">
        <f>'[12]CINTAS E VIGAS-ANEXOII'!$D$4</f>
        <v>SERVIÇO: VESTIÁRIO E ALAMBRADO DO CAMPO CASARÃO</v>
      </c>
      <c r="F4" s="475"/>
      <c r="G4" s="476"/>
      <c r="H4" s="476"/>
      <c r="I4" s="476"/>
      <c r="J4" s="476"/>
      <c r="K4" s="476"/>
      <c r="L4" s="476"/>
      <c r="M4" s="476"/>
      <c r="N4" s="476"/>
      <c r="O4" s="476"/>
      <c r="P4" s="476"/>
      <c r="Q4" s="477"/>
      <c r="R4" s="478"/>
      <c r="S4" s="482"/>
      <c r="T4" s="482"/>
      <c r="U4" s="482"/>
      <c r="V4" s="488"/>
    </row>
    <row r="5" spans="3:22">
      <c r="C5" s="554"/>
      <c r="D5" s="480"/>
      <c r="E5" s="480"/>
      <c r="F5" s="480"/>
      <c r="G5" s="480"/>
      <c r="H5" s="480"/>
      <c r="I5" s="480"/>
      <c r="J5" s="480"/>
      <c r="K5" s="480"/>
      <c r="L5" s="480"/>
      <c r="M5" s="480"/>
      <c r="N5" s="480"/>
      <c r="O5" s="480"/>
      <c r="P5" s="480"/>
      <c r="Q5" s="480"/>
      <c r="R5" s="483"/>
    </row>
    <row r="6" spans="3:22">
      <c r="C6" s="472"/>
      <c r="D6" s="482"/>
      <c r="E6" s="482"/>
      <c r="F6" s="482"/>
      <c r="G6" s="482"/>
      <c r="H6" s="482"/>
      <c r="I6" s="482"/>
      <c r="J6" s="482"/>
      <c r="K6" s="482"/>
      <c r="L6" s="482"/>
      <c r="M6" s="482"/>
      <c r="N6" s="482"/>
      <c r="O6" s="482"/>
      <c r="P6" s="482"/>
      <c r="Q6" s="482"/>
      <c r="R6" s="488"/>
    </row>
    <row r="7" spans="3:22">
      <c r="C7" s="472"/>
      <c r="D7" s="482"/>
      <c r="E7" s="482"/>
      <c r="F7" s="482"/>
      <c r="G7" s="482"/>
      <c r="H7" s="482"/>
      <c r="I7" s="482"/>
      <c r="J7" s="482"/>
      <c r="K7" s="482"/>
      <c r="L7" s="482"/>
      <c r="M7" s="482"/>
      <c r="N7" s="482"/>
      <c r="O7" s="482"/>
      <c r="P7" s="482"/>
      <c r="Q7" s="482"/>
      <c r="R7" s="488"/>
    </row>
    <row r="8" spans="3:22">
      <c r="C8" s="472"/>
      <c r="D8" s="482"/>
      <c r="E8" s="482"/>
      <c r="F8" s="482"/>
      <c r="G8" s="482"/>
      <c r="H8" s="482"/>
      <c r="I8" s="482"/>
      <c r="J8" s="482"/>
      <c r="K8" s="482"/>
      <c r="L8" s="482"/>
      <c r="M8" s="482"/>
      <c r="N8" s="482"/>
      <c r="O8" s="482"/>
      <c r="P8" s="482"/>
      <c r="Q8" s="482"/>
      <c r="R8" s="488"/>
    </row>
    <row r="9" spans="3:22">
      <c r="C9" s="472"/>
      <c r="D9" s="482"/>
      <c r="E9" s="482"/>
      <c r="F9" s="482"/>
      <c r="G9" s="482"/>
      <c r="H9" s="482"/>
      <c r="I9" s="482"/>
      <c r="J9" s="482"/>
      <c r="K9" s="482"/>
      <c r="L9" s="482"/>
      <c r="M9" s="482"/>
      <c r="N9" s="482"/>
      <c r="O9" s="482"/>
      <c r="P9" s="482"/>
      <c r="Q9" s="482"/>
      <c r="R9" s="488"/>
    </row>
    <row r="10" spans="3:22">
      <c r="C10" s="472"/>
      <c r="D10" s="482"/>
      <c r="E10" s="482"/>
      <c r="F10" s="482"/>
      <c r="G10" s="482"/>
      <c r="H10" s="482"/>
      <c r="I10" s="482"/>
      <c r="J10" s="482"/>
      <c r="K10" s="482"/>
      <c r="L10" s="482"/>
      <c r="M10" s="482"/>
      <c r="N10" s="482"/>
      <c r="O10" s="482"/>
      <c r="P10" s="482"/>
      <c r="Q10" s="482"/>
      <c r="R10" s="488"/>
    </row>
    <row r="11" spans="3:22">
      <c r="C11" s="472"/>
      <c r="D11" s="482"/>
      <c r="E11" s="482"/>
      <c r="F11" s="482"/>
      <c r="G11" s="482"/>
      <c r="H11" s="482"/>
      <c r="I11" s="482"/>
      <c r="J11" s="482"/>
      <c r="K11" s="482"/>
      <c r="L11" s="482"/>
      <c r="M11" s="482"/>
      <c r="N11" s="482"/>
      <c r="O11" s="482"/>
      <c r="P11" s="482"/>
      <c r="Q11" s="482"/>
      <c r="R11" s="488"/>
    </row>
    <row r="12" spans="3:22">
      <c r="C12" s="472"/>
      <c r="D12" s="482"/>
      <c r="E12" s="482"/>
      <c r="F12" s="482"/>
      <c r="G12" s="482"/>
      <c r="H12" s="482"/>
      <c r="I12" s="482"/>
      <c r="J12" s="482"/>
      <c r="K12" s="482"/>
      <c r="L12" s="482"/>
      <c r="M12" s="482"/>
      <c r="N12" s="482"/>
      <c r="O12" s="482"/>
      <c r="P12" s="482"/>
      <c r="Q12" s="482"/>
      <c r="R12" s="488"/>
    </row>
    <row r="13" spans="3:22">
      <c r="C13" s="472"/>
      <c r="D13" s="482"/>
      <c r="E13" s="482"/>
      <c r="F13" s="482"/>
      <c r="G13" s="482"/>
      <c r="H13" s="482"/>
      <c r="I13" s="482"/>
      <c r="J13" s="482"/>
      <c r="K13" s="482"/>
      <c r="L13" s="482"/>
      <c r="M13" s="482"/>
      <c r="N13" s="482"/>
      <c r="O13" s="482"/>
      <c r="P13" s="482"/>
      <c r="Q13" s="482"/>
      <c r="R13" s="488"/>
    </row>
    <row r="14" spans="3:22">
      <c r="C14" s="472"/>
      <c r="D14" s="482"/>
      <c r="E14" s="482"/>
      <c r="F14" s="482"/>
      <c r="G14" s="482"/>
      <c r="H14" s="482"/>
      <c r="I14" s="482"/>
      <c r="J14" s="482"/>
      <c r="K14" s="482"/>
      <c r="L14" s="482"/>
      <c r="M14" s="482"/>
      <c r="N14" s="482"/>
      <c r="O14" s="482"/>
      <c r="P14" s="482"/>
      <c r="Q14" s="482"/>
      <c r="R14" s="488"/>
    </row>
    <row r="15" spans="3:22" ht="13.5" thickBot="1">
      <c r="C15" s="472"/>
      <c r="D15" s="482"/>
      <c r="E15" s="482"/>
      <c r="F15" s="482"/>
      <c r="G15" s="482"/>
      <c r="H15" s="482"/>
      <c r="I15" s="482"/>
      <c r="J15" s="482"/>
      <c r="K15" s="482"/>
      <c r="L15" s="482"/>
      <c r="M15" s="482"/>
      <c r="N15" s="482"/>
      <c r="O15" s="482"/>
      <c r="P15" s="482"/>
      <c r="Q15" s="482"/>
      <c r="R15" s="488"/>
    </row>
    <row r="16" spans="3:22">
      <c r="C16" s="1037" t="s">
        <v>23092</v>
      </c>
      <c r="D16" s="555" t="s">
        <v>22906</v>
      </c>
      <c r="E16" s="555" t="s">
        <v>23093</v>
      </c>
      <c r="F16" s="555" t="s">
        <v>108</v>
      </c>
      <c r="G16" s="556" t="s">
        <v>22910</v>
      </c>
      <c r="H16" s="556" t="s">
        <v>22997</v>
      </c>
      <c r="I16" s="556" t="s">
        <v>22914</v>
      </c>
      <c r="J16" s="482"/>
      <c r="K16" s="1004" t="s">
        <v>23094</v>
      </c>
      <c r="L16" s="555" t="s">
        <v>22906</v>
      </c>
      <c r="M16" s="555" t="s">
        <v>23093</v>
      </c>
      <c r="N16" s="555" t="s">
        <v>108</v>
      </c>
      <c r="O16" s="556" t="s">
        <v>22910</v>
      </c>
      <c r="P16" s="556" t="s">
        <v>22997</v>
      </c>
      <c r="Q16" s="556" t="s">
        <v>22914</v>
      </c>
      <c r="R16" s="488"/>
    </row>
    <row r="17" spans="3:19" ht="15.75" thickBot="1">
      <c r="C17" s="1038"/>
      <c r="D17" s="557" t="s">
        <v>22915</v>
      </c>
      <c r="E17" s="557" t="s">
        <v>22915</v>
      </c>
      <c r="F17" s="557" t="s">
        <v>22915</v>
      </c>
      <c r="G17" s="558" t="s">
        <v>22916</v>
      </c>
      <c r="H17" s="558" t="s">
        <v>22917</v>
      </c>
      <c r="I17" s="558" t="s">
        <v>23095</v>
      </c>
      <c r="J17" s="482"/>
      <c r="K17" s="1005"/>
      <c r="L17" s="557" t="s">
        <v>22915</v>
      </c>
      <c r="M17" s="557" t="s">
        <v>22915</v>
      </c>
      <c r="N17" s="557" t="s">
        <v>22915</v>
      </c>
      <c r="O17" s="558" t="s">
        <v>22916</v>
      </c>
      <c r="P17" s="558" t="s">
        <v>22917</v>
      </c>
      <c r="Q17" s="558" t="s">
        <v>23095</v>
      </c>
      <c r="R17" s="488"/>
    </row>
    <row r="18" spans="3:19" ht="13.5" thickBot="1">
      <c r="C18" s="1031" t="s">
        <v>18</v>
      </c>
      <c r="D18" s="1032"/>
      <c r="E18" s="1032"/>
      <c r="F18" s="1039"/>
      <c r="G18" s="559">
        <f>SUM(G20:G29)</f>
        <v>13.800000000000004</v>
      </c>
      <c r="H18" s="559">
        <f t="shared" ref="H18:I18" si="0">SUM(H20:H29)</f>
        <v>0.91999999999999993</v>
      </c>
      <c r="I18" s="559">
        <f t="shared" si="0"/>
        <v>174.80000000000007</v>
      </c>
      <c r="J18" s="482"/>
      <c r="K18" s="1031" t="s">
        <v>18</v>
      </c>
      <c r="L18" s="1032"/>
      <c r="M18" s="1032"/>
      <c r="N18" s="1039"/>
      <c r="O18" s="559">
        <f>SUM(O20:O29)</f>
        <v>36.000000000000007</v>
      </c>
      <c r="P18" s="559">
        <f t="shared" ref="P18:Q18" si="1">SUM(P20:P29)</f>
        <v>2.4000000000000004</v>
      </c>
      <c r="Q18" s="559">
        <f t="shared" si="1"/>
        <v>360.00000000000006</v>
      </c>
      <c r="R18" s="488"/>
    </row>
    <row r="19" spans="3:19" ht="13.5" thickBot="1">
      <c r="C19" s="1027" t="s">
        <v>22919</v>
      </c>
      <c r="D19" s="1029"/>
      <c r="E19" s="1029"/>
      <c r="F19" s="500"/>
      <c r="G19" s="500"/>
      <c r="H19" s="500"/>
      <c r="I19" s="501"/>
      <c r="J19" s="482"/>
      <c r="K19" s="560"/>
      <c r="L19" s="561" t="s">
        <v>22919</v>
      </c>
      <c r="M19" s="561"/>
      <c r="N19" s="561"/>
      <c r="O19" s="562"/>
      <c r="P19" s="562"/>
      <c r="Q19" s="563"/>
      <c r="R19" s="488"/>
    </row>
    <row r="20" spans="3:19">
      <c r="C20" s="539" t="s">
        <v>23096</v>
      </c>
      <c r="D20" s="541">
        <v>0.2</v>
      </c>
      <c r="E20" s="541">
        <v>0.4</v>
      </c>
      <c r="F20" s="541">
        <f>1.5-'[13]SAPATAS-ANEXOI'!J24</f>
        <v>1.1499999999999999</v>
      </c>
      <c r="G20" s="541">
        <f t="shared" ref="G20:G83" si="2">(2*D20+2*E20)*F20</f>
        <v>1.3800000000000001</v>
      </c>
      <c r="H20" s="543">
        <f t="shared" ref="H20:H83" si="3">D20*E20*F20</f>
        <v>9.2000000000000012E-2</v>
      </c>
      <c r="I20" s="564">
        <f>H20*190</f>
        <v>17.480000000000004</v>
      </c>
      <c r="J20" s="482"/>
      <c r="K20" s="539" t="s">
        <v>23096</v>
      </c>
      <c r="L20" s="541">
        <v>0.2</v>
      </c>
      <c r="M20" s="541">
        <v>0.4</v>
      </c>
      <c r="N20" s="541">
        <v>3</v>
      </c>
      <c r="O20" s="541">
        <f>(2*L20+2*M20)*N20</f>
        <v>3.6000000000000005</v>
      </c>
      <c r="P20" s="543">
        <f>L20*M20*N20</f>
        <v>0.24000000000000005</v>
      </c>
      <c r="Q20" s="544">
        <f>P20*150</f>
        <v>36.000000000000007</v>
      </c>
      <c r="R20" s="488"/>
      <c r="S20" s="656"/>
    </row>
    <row r="21" spans="3:19">
      <c r="C21" s="539" t="s">
        <v>23097</v>
      </c>
      <c r="D21" s="541">
        <v>0.2</v>
      </c>
      <c r="E21" s="541">
        <v>0.4</v>
      </c>
      <c r="F21" s="541">
        <f>1.5-'[13]SAPATAS-ANEXOI'!J25</f>
        <v>1.1499999999999999</v>
      </c>
      <c r="G21" s="541">
        <f t="shared" si="2"/>
        <v>1.3800000000000001</v>
      </c>
      <c r="H21" s="543">
        <f t="shared" si="3"/>
        <v>9.2000000000000012E-2</v>
      </c>
      <c r="I21" s="564">
        <f t="shared" ref="I21:I55" si="4">H21*190</f>
        <v>17.480000000000004</v>
      </c>
      <c r="J21" s="482"/>
      <c r="K21" s="539" t="s">
        <v>23097</v>
      </c>
      <c r="L21" s="541">
        <v>0.2</v>
      </c>
      <c r="M21" s="541">
        <v>0.4</v>
      </c>
      <c r="N21" s="541">
        <v>3</v>
      </c>
      <c r="O21" s="541">
        <f t="shared" ref="O21:O29" si="5">(2*L21+2*M21)*N21</f>
        <v>3.6000000000000005</v>
      </c>
      <c r="P21" s="543">
        <f t="shared" ref="P21:P29" si="6">L21*M21*N21</f>
        <v>0.24000000000000005</v>
      </c>
      <c r="Q21" s="544">
        <f t="shared" ref="Q21:Q55" si="7">P21*150</f>
        <v>36.000000000000007</v>
      </c>
      <c r="R21" s="488"/>
    </row>
    <row r="22" spans="3:19">
      <c r="C22" s="539" t="s">
        <v>23098</v>
      </c>
      <c r="D22" s="541">
        <v>0.2</v>
      </c>
      <c r="E22" s="541">
        <v>0.4</v>
      </c>
      <c r="F22" s="541">
        <f>1.5-'[13]SAPATAS-ANEXOI'!J26</f>
        <v>1.1499999999999999</v>
      </c>
      <c r="G22" s="541">
        <f t="shared" si="2"/>
        <v>1.3800000000000001</v>
      </c>
      <c r="H22" s="543">
        <f t="shared" si="3"/>
        <v>9.2000000000000012E-2</v>
      </c>
      <c r="I22" s="564">
        <f t="shared" si="4"/>
        <v>17.480000000000004</v>
      </c>
      <c r="J22" s="482"/>
      <c r="K22" s="539" t="s">
        <v>23098</v>
      </c>
      <c r="L22" s="541">
        <v>0.2</v>
      </c>
      <c r="M22" s="541">
        <v>0.4</v>
      </c>
      <c r="N22" s="541">
        <v>3</v>
      </c>
      <c r="O22" s="541">
        <f t="shared" si="5"/>
        <v>3.6000000000000005</v>
      </c>
      <c r="P22" s="543">
        <f t="shared" si="6"/>
        <v>0.24000000000000005</v>
      </c>
      <c r="Q22" s="544">
        <f t="shared" si="7"/>
        <v>36.000000000000007</v>
      </c>
      <c r="R22" s="488"/>
    </row>
    <row r="23" spans="3:19">
      <c r="C23" s="539" t="s">
        <v>23099</v>
      </c>
      <c r="D23" s="541">
        <v>0.2</v>
      </c>
      <c r="E23" s="541">
        <v>0.4</v>
      </c>
      <c r="F23" s="541">
        <f>1.5-'[13]SAPATAS-ANEXOI'!J27</f>
        <v>1.1499999999999999</v>
      </c>
      <c r="G23" s="541">
        <f t="shared" si="2"/>
        <v>1.3800000000000001</v>
      </c>
      <c r="H23" s="543">
        <f t="shared" si="3"/>
        <v>9.2000000000000012E-2</v>
      </c>
      <c r="I23" s="564">
        <f t="shared" si="4"/>
        <v>17.480000000000004</v>
      </c>
      <c r="J23" s="482"/>
      <c r="K23" s="539" t="s">
        <v>23099</v>
      </c>
      <c r="L23" s="541">
        <v>0.2</v>
      </c>
      <c r="M23" s="541">
        <v>0.4</v>
      </c>
      <c r="N23" s="541">
        <v>3</v>
      </c>
      <c r="O23" s="541">
        <f t="shared" si="5"/>
        <v>3.6000000000000005</v>
      </c>
      <c r="P23" s="543">
        <f t="shared" si="6"/>
        <v>0.24000000000000005</v>
      </c>
      <c r="Q23" s="544">
        <f t="shared" si="7"/>
        <v>36.000000000000007</v>
      </c>
      <c r="R23" s="488"/>
    </row>
    <row r="24" spans="3:19">
      <c r="C24" s="539" t="s">
        <v>23100</v>
      </c>
      <c r="D24" s="541">
        <v>0.2</v>
      </c>
      <c r="E24" s="541">
        <v>0.4</v>
      </c>
      <c r="F24" s="541">
        <f>1.5-'[13]SAPATAS-ANEXOI'!J28</f>
        <v>1.1499999999999999</v>
      </c>
      <c r="G24" s="541">
        <f t="shared" si="2"/>
        <v>1.3800000000000001</v>
      </c>
      <c r="H24" s="543">
        <f t="shared" si="3"/>
        <v>9.2000000000000012E-2</v>
      </c>
      <c r="I24" s="564">
        <f t="shared" si="4"/>
        <v>17.480000000000004</v>
      </c>
      <c r="J24" s="482"/>
      <c r="K24" s="539" t="s">
        <v>23100</v>
      </c>
      <c r="L24" s="541">
        <v>0.2</v>
      </c>
      <c r="M24" s="541">
        <v>0.4</v>
      </c>
      <c r="N24" s="541">
        <v>3</v>
      </c>
      <c r="O24" s="541">
        <f t="shared" si="5"/>
        <v>3.6000000000000005</v>
      </c>
      <c r="P24" s="543">
        <f t="shared" si="6"/>
        <v>0.24000000000000005</v>
      </c>
      <c r="Q24" s="544">
        <f t="shared" si="7"/>
        <v>36.000000000000007</v>
      </c>
      <c r="R24" s="488"/>
    </row>
    <row r="25" spans="3:19">
      <c r="C25" s="539" t="s">
        <v>23101</v>
      </c>
      <c r="D25" s="541">
        <v>0.2</v>
      </c>
      <c r="E25" s="541">
        <v>0.4</v>
      </c>
      <c r="F25" s="541">
        <f>1.5-'[13]SAPATAS-ANEXOI'!J29</f>
        <v>1.1499999999999999</v>
      </c>
      <c r="G25" s="541">
        <f t="shared" si="2"/>
        <v>1.3800000000000001</v>
      </c>
      <c r="H25" s="543">
        <f t="shared" si="3"/>
        <v>9.2000000000000012E-2</v>
      </c>
      <c r="I25" s="564">
        <f t="shared" si="4"/>
        <v>17.480000000000004</v>
      </c>
      <c r="J25" s="482"/>
      <c r="K25" s="539" t="s">
        <v>23101</v>
      </c>
      <c r="L25" s="541">
        <v>0.2</v>
      </c>
      <c r="M25" s="541">
        <v>0.4</v>
      </c>
      <c r="N25" s="541">
        <v>3</v>
      </c>
      <c r="O25" s="541">
        <f t="shared" si="5"/>
        <v>3.6000000000000005</v>
      </c>
      <c r="P25" s="543">
        <f t="shared" si="6"/>
        <v>0.24000000000000005</v>
      </c>
      <c r="Q25" s="544">
        <f t="shared" si="7"/>
        <v>36.000000000000007</v>
      </c>
      <c r="R25" s="488"/>
    </row>
    <row r="26" spans="3:19">
      <c r="C26" s="539" t="s">
        <v>23102</v>
      </c>
      <c r="D26" s="541">
        <v>0.2</v>
      </c>
      <c r="E26" s="541">
        <v>0.4</v>
      </c>
      <c r="F26" s="541">
        <f>1.5-'[13]SAPATAS-ANEXOI'!J30</f>
        <v>1.1499999999999999</v>
      </c>
      <c r="G26" s="541">
        <f t="shared" si="2"/>
        <v>1.3800000000000001</v>
      </c>
      <c r="H26" s="543">
        <f t="shared" si="3"/>
        <v>9.2000000000000012E-2</v>
      </c>
      <c r="I26" s="564">
        <f t="shared" si="4"/>
        <v>17.480000000000004</v>
      </c>
      <c r="J26" s="482"/>
      <c r="K26" s="539" t="s">
        <v>23102</v>
      </c>
      <c r="L26" s="541">
        <v>0.2</v>
      </c>
      <c r="M26" s="541">
        <v>0.4</v>
      </c>
      <c r="N26" s="541">
        <v>3</v>
      </c>
      <c r="O26" s="541">
        <f t="shared" si="5"/>
        <v>3.6000000000000005</v>
      </c>
      <c r="P26" s="543">
        <f t="shared" si="6"/>
        <v>0.24000000000000005</v>
      </c>
      <c r="Q26" s="544">
        <f t="shared" si="7"/>
        <v>36.000000000000007</v>
      </c>
      <c r="R26" s="488"/>
    </row>
    <row r="27" spans="3:19">
      <c r="C27" s="539" t="s">
        <v>23103</v>
      </c>
      <c r="D27" s="541">
        <v>0.2</v>
      </c>
      <c r="E27" s="541">
        <v>0.4</v>
      </c>
      <c r="F27" s="541">
        <f>1.5-'[13]SAPATAS-ANEXOI'!J31</f>
        <v>1.1499999999999999</v>
      </c>
      <c r="G27" s="541">
        <f t="shared" si="2"/>
        <v>1.3800000000000001</v>
      </c>
      <c r="H27" s="543">
        <f t="shared" si="3"/>
        <v>9.2000000000000012E-2</v>
      </c>
      <c r="I27" s="564">
        <f t="shared" si="4"/>
        <v>17.480000000000004</v>
      </c>
      <c r="J27" s="482"/>
      <c r="K27" s="539" t="s">
        <v>23103</v>
      </c>
      <c r="L27" s="541">
        <v>0.2</v>
      </c>
      <c r="M27" s="541">
        <v>0.4</v>
      </c>
      <c r="N27" s="541">
        <v>3</v>
      </c>
      <c r="O27" s="541">
        <f t="shared" si="5"/>
        <v>3.6000000000000005</v>
      </c>
      <c r="P27" s="543">
        <f t="shared" si="6"/>
        <v>0.24000000000000005</v>
      </c>
      <c r="Q27" s="544">
        <f t="shared" si="7"/>
        <v>36.000000000000007</v>
      </c>
      <c r="R27" s="488"/>
    </row>
    <row r="28" spans="3:19">
      <c r="C28" s="539" t="s">
        <v>23104</v>
      </c>
      <c r="D28" s="541">
        <v>0.2</v>
      </c>
      <c r="E28" s="541">
        <v>0.4</v>
      </c>
      <c r="F28" s="541">
        <f>1.5-'[13]SAPATAS-ANEXOI'!J32</f>
        <v>1.1499999999999999</v>
      </c>
      <c r="G28" s="541">
        <f t="shared" si="2"/>
        <v>1.3800000000000001</v>
      </c>
      <c r="H28" s="543">
        <f t="shared" si="3"/>
        <v>9.2000000000000012E-2</v>
      </c>
      <c r="I28" s="564">
        <f t="shared" si="4"/>
        <v>17.480000000000004</v>
      </c>
      <c r="J28" s="482"/>
      <c r="K28" s="539" t="s">
        <v>23104</v>
      </c>
      <c r="L28" s="541">
        <v>0.2</v>
      </c>
      <c r="M28" s="541">
        <v>0.4</v>
      </c>
      <c r="N28" s="541">
        <v>3</v>
      </c>
      <c r="O28" s="541">
        <f t="shared" si="5"/>
        <v>3.6000000000000005</v>
      </c>
      <c r="P28" s="543">
        <f t="shared" si="6"/>
        <v>0.24000000000000005</v>
      </c>
      <c r="Q28" s="544">
        <f t="shared" si="7"/>
        <v>36.000000000000007</v>
      </c>
      <c r="R28" s="488"/>
    </row>
    <row r="29" spans="3:19" ht="13.5" thickBot="1">
      <c r="C29" s="539" t="s">
        <v>23105</v>
      </c>
      <c r="D29" s="541">
        <v>0.2</v>
      </c>
      <c r="E29" s="541">
        <v>0.4</v>
      </c>
      <c r="F29" s="541">
        <f>1.5-'[13]SAPATAS-ANEXOI'!J33</f>
        <v>1.1499999999999999</v>
      </c>
      <c r="G29" s="541">
        <f t="shared" si="2"/>
        <v>1.3800000000000001</v>
      </c>
      <c r="H29" s="543">
        <f t="shared" si="3"/>
        <v>9.2000000000000012E-2</v>
      </c>
      <c r="I29" s="564">
        <f t="shared" si="4"/>
        <v>17.480000000000004</v>
      </c>
      <c r="J29" s="482"/>
      <c r="K29" s="539" t="s">
        <v>23105</v>
      </c>
      <c r="L29" s="541">
        <v>0.2</v>
      </c>
      <c r="M29" s="541">
        <v>0.4</v>
      </c>
      <c r="N29" s="541">
        <v>3</v>
      </c>
      <c r="O29" s="541">
        <f t="shared" si="5"/>
        <v>3.6000000000000005</v>
      </c>
      <c r="P29" s="543">
        <f t="shared" si="6"/>
        <v>0.24000000000000005</v>
      </c>
      <c r="Q29" s="544">
        <f t="shared" si="7"/>
        <v>36.000000000000007</v>
      </c>
      <c r="R29" s="488"/>
    </row>
    <row r="30" spans="3:19">
      <c r="C30" s="1037" t="s">
        <v>23092</v>
      </c>
      <c r="D30" s="575" t="s">
        <v>22906</v>
      </c>
      <c r="E30" s="575" t="s">
        <v>23093</v>
      </c>
      <c r="F30" s="575" t="s">
        <v>108</v>
      </c>
      <c r="G30" s="556" t="s">
        <v>22910</v>
      </c>
      <c r="H30" s="556" t="s">
        <v>22997</v>
      </c>
      <c r="I30" s="556" t="s">
        <v>22914</v>
      </c>
      <c r="J30" s="482"/>
      <c r="K30" s="1004" t="s">
        <v>23094</v>
      </c>
      <c r="L30" s="575" t="s">
        <v>22906</v>
      </c>
      <c r="M30" s="575" t="s">
        <v>23093</v>
      </c>
      <c r="N30" s="575" t="s">
        <v>108</v>
      </c>
      <c r="O30" s="556" t="s">
        <v>22910</v>
      </c>
      <c r="P30" s="556" t="s">
        <v>22997</v>
      </c>
      <c r="Q30" s="556" t="s">
        <v>22914</v>
      </c>
      <c r="R30" s="488"/>
    </row>
    <row r="31" spans="3:19" ht="15.75" thickBot="1">
      <c r="C31" s="1038"/>
      <c r="D31" s="557" t="s">
        <v>22915</v>
      </c>
      <c r="E31" s="557" t="s">
        <v>22915</v>
      </c>
      <c r="F31" s="557" t="s">
        <v>22915</v>
      </c>
      <c r="G31" s="558" t="s">
        <v>22916</v>
      </c>
      <c r="H31" s="558" t="s">
        <v>22917</v>
      </c>
      <c r="I31" s="558" t="s">
        <v>23095</v>
      </c>
      <c r="J31" s="482"/>
      <c r="K31" s="1005"/>
      <c r="L31" s="557" t="s">
        <v>22915</v>
      </c>
      <c r="M31" s="557" t="s">
        <v>22915</v>
      </c>
      <c r="N31" s="557" t="s">
        <v>22915</v>
      </c>
      <c r="O31" s="558" t="s">
        <v>22916</v>
      </c>
      <c r="P31" s="558" t="s">
        <v>22917</v>
      </c>
      <c r="Q31" s="558" t="s">
        <v>23095</v>
      </c>
      <c r="R31" s="488"/>
    </row>
    <row r="32" spans="3:19" ht="13.5" thickBot="1">
      <c r="C32" s="1031" t="s">
        <v>18</v>
      </c>
      <c r="D32" s="1032"/>
      <c r="E32" s="1032"/>
      <c r="F32" s="1039"/>
      <c r="G32" s="559">
        <f>SUM(G34:G43)</f>
        <v>13.800000000000004</v>
      </c>
      <c r="H32" s="559">
        <f t="shared" ref="H32:I32" si="8">SUM(H34:H43)</f>
        <v>0.91999999999999993</v>
      </c>
      <c r="I32" s="559">
        <f t="shared" si="8"/>
        <v>174.80000000000007</v>
      </c>
      <c r="J32" s="482"/>
      <c r="K32" s="1031" t="s">
        <v>18</v>
      </c>
      <c r="L32" s="1032"/>
      <c r="M32" s="1032"/>
      <c r="N32" s="1039"/>
      <c r="O32" s="559">
        <f>SUM(O34:O43)</f>
        <v>36.000000000000007</v>
      </c>
      <c r="P32" s="559">
        <f t="shared" ref="P32:Q32" si="9">SUM(P34:P43)</f>
        <v>2.4000000000000004</v>
      </c>
      <c r="Q32" s="559">
        <f t="shared" si="9"/>
        <v>360.00000000000006</v>
      </c>
      <c r="R32" s="488"/>
    </row>
    <row r="33" spans="3:18" ht="13.5" thickBot="1">
      <c r="C33" s="1027" t="s">
        <v>23177</v>
      </c>
      <c r="D33" s="1029"/>
      <c r="E33" s="1029"/>
      <c r="F33" s="573"/>
      <c r="G33" s="573"/>
      <c r="H33" s="573"/>
      <c r="I33" s="572"/>
      <c r="J33" s="482"/>
      <c r="K33" s="574"/>
      <c r="L33" s="1027" t="s">
        <v>23177</v>
      </c>
      <c r="M33" s="1029"/>
      <c r="N33" s="1029"/>
      <c r="O33" s="562"/>
      <c r="P33" s="562"/>
      <c r="Q33" s="563"/>
      <c r="R33" s="488"/>
    </row>
    <row r="34" spans="3:18">
      <c r="C34" s="539" t="s">
        <v>23096</v>
      </c>
      <c r="D34" s="541">
        <v>0.2</v>
      </c>
      <c r="E34" s="541">
        <v>0.4</v>
      </c>
      <c r="F34" s="541">
        <f>1.5-'[13]SAPATAS-ANEXOI'!J34</f>
        <v>1.1499999999999999</v>
      </c>
      <c r="G34" s="541">
        <f t="shared" si="2"/>
        <v>1.3800000000000001</v>
      </c>
      <c r="H34" s="543">
        <f t="shared" si="3"/>
        <v>9.2000000000000012E-2</v>
      </c>
      <c r="I34" s="564">
        <f t="shared" si="4"/>
        <v>17.480000000000004</v>
      </c>
      <c r="J34" s="482"/>
      <c r="K34" s="539" t="s">
        <v>23096</v>
      </c>
      <c r="L34" s="541">
        <v>0.2</v>
      </c>
      <c r="M34" s="541">
        <v>0.4</v>
      </c>
      <c r="N34" s="541">
        <v>3</v>
      </c>
      <c r="O34" s="541">
        <f>(2*L34+2*M34)*N34</f>
        <v>3.6000000000000005</v>
      </c>
      <c r="P34" s="543">
        <f>L34*M34*N34</f>
        <v>0.24000000000000005</v>
      </c>
      <c r="Q34" s="544">
        <f t="shared" si="7"/>
        <v>36.000000000000007</v>
      </c>
      <c r="R34" s="488"/>
    </row>
    <row r="35" spans="3:18">
      <c r="C35" s="539" t="s">
        <v>23097</v>
      </c>
      <c r="D35" s="541">
        <v>0.2</v>
      </c>
      <c r="E35" s="541">
        <v>0.4</v>
      </c>
      <c r="F35" s="541">
        <f>1.5-'[13]SAPATAS-ANEXOI'!J35</f>
        <v>1.1499999999999999</v>
      </c>
      <c r="G35" s="541">
        <f t="shared" si="2"/>
        <v>1.3800000000000001</v>
      </c>
      <c r="H35" s="543">
        <f t="shared" si="3"/>
        <v>9.2000000000000012E-2</v>
      </c>
      <c r="I35" s="564">
        <f t="shared" si="4"/>
        <v>17.480000000000004</v>
      </c>
      <c r="J35" s="482"/>
      <c r="K35" s="539" t="s">
        <v>23097</v>
      </c>
      <c r="L35" s="541">
        <v>0.2</v>
      </c>
      <c r="M35" s="541">
        <v>0.4</v>
      </c>
      <c r="N35" s="541">
        <v>3</v>
      </c>
      <c r="O35" s="541">
        <f t="shared" ref="O35:O43" si="10">(2*L35+2*M35)*N35</f>
        <v>3.6000000000000005</v>
      </c>
      <c r="P35" s="543">
        <f t="shared" ref="P35:P43" si="11">L35*M35*N35</f>
        <v>0.24000000000000005</v>
      </c>
      <c r="Q35" s="544">
        <f t="shared" si="7"/>
        <v>36.000000000000007</v>
      </c>
      <c r="R35" s="488"/>
    </row>
    <row r="36" spans="3:18">
      <c r="C36" s="539" t="s">
        <v>23098</v>
      </c>
      <c r="D36" s="541">
        <v>0.2</v>
      </c>
      <c r="E36" s="541">
        <v>0.4</v>
      </c>
      <c r="F36" s="541">
        <f>1.5-'[13]SAPATAS-ANEXOI'!J36</f>
        <v>1.1499999999999999</v>
      </c>
      <c r="G36" s="541">
        <f t="shared" si="2"/>
        <v>1.3800000000000001</v>
      </c>
      <c r="H36" s="543">
        <f t="shared" si="3"/>
        <v>9.2000000000000012E-2</v>
      </c>
      <c r="I36" s="564">
        <f t="shared" si="4"/>
        <v>17.480000000000004</v>
      </c>
      <c r="J36" s="482"/>
      <c r="K36" s="539" t="s">
        <v>23098</v>
      </c>
      <c r="L36" s="541">
        <v>0.2</v>
      </c>
      <c r="M36" s="541">
        <v>0.4</v>
      </c>
      <c r="N36" s="541">
        <v>3</v>
      </c>
      <c r="O36" s="541">
        <f t="shared" si="10"/>
        <v>3.6000000000000005</v>
      </c>
      <c r="P36" s="543">
        <f t="shared" si="11"/>
        <v>0.24000000000000005</v>
      </c>
      <c r="Q36" s="544">
        <f t="shared" si="7"/>
        <v>36.000000000000007</v>
      </c>
      <c r="R36" s="488"/>
    </row>
    <row r="37" spans="3:18">
      <c r="C37" s="539" t="s">
        <v>23099</v>
      </c>
      <c r="D37" s="541">
        <v>0.2</v>
      </c>
      <c r="E37" s="541">
        <v>0.4</v>
      </c>
      <c r="F37" s="541">
        <f>1.5-'[13]SAPATAS-ANEXOI'!J37</f>
        <v>1.1499999999999999</v>
      </c>
      <c r="G37" s="541">
        <f t="shared" si="2"/>
        <v>1.3800000000000001</v>
      </c>
      <c r="H37" s="543">
        <f t="shared" si="3"/>
        <v>9.2000000000000012E-2</v>
      </c>
      <c r="I37" s="564">
        <f t="shared" si="4"/>
        <v>17.480000000000004</v>
      </c>
      <c r="J37" s="482"/>
      <c r="K37" s="539" t="s">
        <v>23099</v>
      </c>
      <c r="L37" s="541">
        <v>0.2</v>
      </c>
      <c r="M37" s="541">
        <v>0.4</v>
      </c>
      <c r="N37" s="541">
        <v>3</v>
      </c>
      <c r="O37" s="541">
        <f t="shared" si="10"/>
        <v>3.6000000000000005</v>
      </c>
      <c r="P37" s="543">
        <f t="shared" si="11"/>
        <v>0.24000000000000005</v>
      </c>
      <c r="Q37" s="544">
        <f t="shared" si="7"/>
        <v>36.000000000000007</v>
      </c>
      <c r="R37" s="488"/>
    </row>
    <row r="38" spans="3:18">
      <c r="C38" s="539" t="s">
        <v>23100</v>
      </c>
      <c r="D38" s="541">
        <v>0.2</v>
      </c>
      <c r="E38" s="541">
        <v>0.4</v>
      </c>
      <c r="F38" s="541">
        <f>1.5-'[13]SAPATAS-ANEXOI'!J38</f>
        <v>1.1499999999999999</v>
      </c>
      <c r="G38" s="541">
        <f t="shared" si="2"/>
        <v>1.3800000000000001</v>
      </c>
      <c r="H38" s="543">
        <f t="shared" si="3"/>
        <v>9.2000000000000012E-2</v>
      </c>
      <c r="I38" s="564">
        <f t="shared" si="4"/>
        <v>17.480000000000004</v>
      </c>
      <c r="J38" s="482"/>
      <c r="K38" s="539" t="s">
        <v>23100</v>
      </c>
      <c r="L38" s="541">
        <v>0.2</v>
      </c>
      <c r="M38" s="541">
        <v>0.4</v>
      </c>
      <c r="N38" s="541">
        <v>3</v>
      </c>
      <c r="O38" s="541">
        <f t="shared" si="10"/>
        <v>3.6000000000000005</v>
      </c>
      <c r="P38" s="543">
        <f t="shared" si="11"/>
        <v>0.24000000000000005</v>
      </c>
      <c r="Q38" s="544">
        <f t="shared" si="7"/>
        <v>36.000000000000007</v>
      </c>
      <c r="R38" s="488"/>
    </row>
    <row r="39" spans="3:18">
      <c r="C39" s="539" t="s">
        <v>23101</v>
      </c>
      <c r="D39" s="541">
        <v>0.2</v>
      </c>
      <c r="E39" s="541">
        <v>0.4</v>
      </c>
      <c r="F39" s="541">
        <f>1.5-'[13]SAPATAS-ANEXOI'!J39</f>
        <v>1.1499999999999999</v>
      </c>
      <c r="G39" s="541">
        <f t="shared" si="2"/>
        <v>1.3800000000000001</v>
      </c>
      <c r="H39" s="543">
        <f t="shared" si="3"/>
        <v>9.2000000000000012E-2</v>
      </c>
      <c r="I39" s="564">
        <f t="shared" si="4"/>
        <v>17.480000000000004</v>
      </c>
      <c r="J39" s="482"/>
      <c r="K39" s="539" t="s">
        <v>23101</v>
      </c>
      <c r="L39" s="541">
        <v>0.2</v>
      </c>
      <c r="M39" s="541">
        <v>0.4</v>
      </c>
      <c r="N39" s="541">
        <v>3</v>
      </c>
      <c r="O39" s="541">
        <f t="shared" si="10"/>
        <v>3.6000000000000005</v>
      </c>
      <c r="P39" s="543">
        <f t="shared" si="11"/>
        <v>0.24000000000000005</v>
      </c>
      <c r="Q39" s="544">
        <f t="shared" si="7"/>
        <v>36.000000000000007</v>
      </c>
      <c r="R39" s="488"/>
    </row>
    <row r="40" spans="3:18">
      <c r="C40" s="539" t="s">
        <v>23102</v>
      </c>
      <c r="D40" s="541">
        <v>0.2</v>
      </c>
      <c r="E40" s="541">
        <v>0.4</v>
      </c>
      <c r="F40" s="541">
        <f>1.5-'[13]SAPATAS-ANEXOI'!J40</f>
        <v>1.1499999999999999</v>
      </c>
      <c r="G40" s="541">
        <f t="shared" si="2"/>
        <v>1.3800000000000001</v>
      </c>
      <c r="H40" s="543">
        <f t="shared" si="3"/>
        <v>9.2000000000000012E-2</v>
      </c>
      <c r="I40" s="564">
        <f t="shared" si="4"/>
        <v>17.480000000000004</v>
      </c>
      <c r="J40" s="482"/>
      <c r="K40" s="539" t="s">
        <v>23102</v>
      </c>
      <c r="L40" s="541">
        <v>0.2</v>
      </c>
      <c r="M40" s="541">
        <v>0.4</v>
      </c>
      <c r="N40" s="541">
        <v>3</v>
      </c>
      <c r="O40" s="541">
        <f t="shared" si="10"/>
        <v>3.6000000000000005</v>
      </c>
      <c r="P40" s="543">
        <f t="shared" si="11"/>
        <v>0.24000000000000005</v>
      </c>
      <c r="Q40" s="544">
        <f t="shared" si="7"/>
        <v>36.000000000000007</v>
      </c>
      <c r="R40" s="488"/>
    </row>
    <row r="41" spans="3:18">
      <c r="C41" s="539" t="s">
        <v>23103</v>
      </c>
      <c r="D41" s="541">
        <v>0.2</v>
      </c>
      <c r="E41" s="541">
        <v>0.4</v>
      </c>
      <c r="F41" s="541">
        <f>1.5-'[13]SAPATAS-ANEXOI'!J41</f>
        <v>1.1499999999999999</v>
      </c>
      <c r="G41" s="541">
        <f t="shared" si="2"/>
        <v>1.3800000000000001</v>
      </c>
      <c r="H41" s="543">
        <f t="shared" si="3"/>
        <v>9.2000000000000012E-2</v>
      </c>
      <c r="I41" s="564">
        <f t="shared" si="4"/>
        <v>17.480000000000004</v>
      </c>
      <c r="J41" s="482"/>
      <c r="K41" s="539" t="s">
        <v>23103</v>
      </c>
      <c r="L41" s="541">
        <v>0.2</v>
      </c>
      <c r="M41" s="541">
        <v>0.4</v>
      </c>
      <c r="N41" s="541">
        <v>3</v>
      </c>
      <c r="O41" s="541">
        <f t="shared" si="10"/>
        <v>3.6000000000000005</v>
      </c>
      <c r="P41" s="543">
        <f t="shared" si="11"/>
        <v>0.24000000000000005</v>
      </c>
      <c r="Q41" s="544">
        <f t="shared" si="7"/>
        <v>36.000000000000007</v>
      </c>
      <c r="R41" s="488"/>
    </row>
    <row r="42" spans="3:18">
      <c r="C42" s="539" t="s">
        <v>23104</v>
      </c>
      <c r="D42" s="541">
        <v>0.2</v>
      </c>
      <c r="E42" s="541">
        <v>0.4</v>
      </c>
      <c r="F42" s="541">
        <f>1.5-'[13]SAPATAS-ANEXOI'!J42</f>
        <v>1.1499999999999999</v>
      </c>
      <c r="G42" s="541">
        <f t="shared" si="2"/>
        <v>1.3800000000000001</v>
      </c>
      <c r="H42" s="543">
        <f t="shared" si="3"/>
        <v>9.2000000000000012E-2</v>
      </c>
      <c r="I42" s="564">
        <f t="shared" si="4"/>
        <v>17.480000000000004</v>
      </c>
      <c r="J42" s="482"/>
      <c r="K42" s="539" t="s">
        <v>23104</v>
      </c>
      <c r="L42" s="541">
        <v>0.2</v>
      </c>
      <c r="M42" s="541">
        <v>0.4</v>
      </c>
      <c r="N42" s="541">
        <v>3</v>
      </c>
      <c r="O42" s="541">
        <f t="shared" si="10"/>
        <v>3.6000000000000005</v>
      </c>
      <c r="P42" s="543">
        <f t="shared" si="11"/>
        <v>0.24000000000000005</v>
      </c>
      <c r="Q42" s="544">
        <f t="shared" si="7"/>
        <v>36.000000000000007</v>
      </c>
      <c r="R42" s="488"/>
    </row>
    <row r="43" spans="3:18" ht="13.5" thickBot="1">
      <c r="C43" s="539" t="s">
        <v>23105</v>
      </c>
      <c r="D43" s="541">
        <v>0.2</v>
      </c>
      <c r="E43" s="541">
        <v>0.4</v>
      </c>
      <c r="F43" s="541">
        <f>1.5-'[13]SAPATAS-ANEXOI'!J43</f>
        <v>1.1499999999999999</v>
      </c>
      <c r="G43" s="541">
        <f t="shared" si="2"/>
        <v>1.3800000000000001</v>
      </c>
      <c r="H43" s="543">
        <f t="shared" si="3"/>
        <v>9.2000000000000012E-2</v>
      </c>
      <c r="I43" s="564">
        <f t="shared" si="4"/>
        <v>17.480000000000004</v>
      </c>
      <c r="J43" s="482"/>
      <c r="K43" s="539" t="s">
        <v>23105</v>
      </c>
      <c r="L43" s="541">
        <v>0.2</v>
      </c>
      <c r="M43" s="541">
        <v>0.4</v>
      </c>
      <c r="N43" s="541">
        <v>3</v>
      </c>
      <c r="O43" s="541">
        <f t="shared" si="10"/>
        <v>3.6000000000000005</v>
      </c>
      <c r="P43" s="543">
        <f t="shared" si="11"/>
        <v>0.24000000000000005</v>
      </c>
      <c r="Q43" s="544">
        <f t="shared" si="7"/>
        <v>36.000000000000007</v>
      </c>
      <c r="R43" s="488"/>
    </row>
    <row r="44" spans="3:18">
      <c r="C44" s="1037" t="s">
        <v>23092</v>
      </c>
      <c r="D44" s="575" t="s">
        <v>22906</v>
      </c>
      <c r="E44" s="575" t="s">
        <v>23093</v>
      </c>
      <c r="F44" s="575" t="s">
        <v>108</v>
      </c>
      <c r="G44" s="556" t="s">
        <v>22910</v>
      </c>
      <c r="H44" s="556" t="s">
        <v>22997</v>
      </c>
      <c r="I44" s="556" t="s">
        <v>22914</v>
      </c>
      <c r="J44" s="482"/>
      <c r="K44" s="1004" t="s">
        <v>23094</v>
      </c>
      <c r="L44" s="575" t="s">
        <v>22906</v>
      </c>
      <c r="M44" s="575" t="s">
        <v>23093</v>
      </c>
      <c r="N44" s="575" t="s">
        <v>108</v>
      </c>
      <c r="O44" s="556" t="s">
        <v>22910</v>
      </c>
      <c r="P44" s="556" t="s">
        <v>22997</v>
      </c>
      <c r="Q44" s="556" t="s">
        <v>22914</v>
      </c>
      <c r="R44" s="488"/>
    </row>
    <row r="45" spans="3:18" ht="15.75" thickBot="1">
      <c r="C45" s="1038"/>
      <c r="D45" s="557" t="s">
        <v>22915</v>
      </c>
      <c r="E45" s="557" t="s">
        <v>22915</v>
      </c>
      <c r="F45" s="557" t="s">
        <v>22915</v>
      </c>
      <c r="G45" s="558" t="s">
        <v>22916</v>
      </c>
      <c r="H45" s="558" t="s">
        <v>22917</v>
      </c>
      <c r="I45" s="558" t="s">
        <v>23095</v>
      </c>
      <c r="J45" s="482"/>
      <c r="K45" s="1005"/>
      <c r="L45" s="557" t="s">
        <v>22915</v>
      </c>
      <c r="M45" s="557" t="s">
        <v>22915</v>
      </c>
      <c r="N45" s="557" t="s">
        <v>22915</v>
      </c>
      <c r="O45" s="558" t="s">
        <v>22916</v>
      </c>
      <c r="P45" s="558" t="s">
        <v>22917</v>
      </c>
      <c r="Q45" s="558" t="s">
        <v>23095</v>
      </c>
      <c r="R45" s="488"/>
    </row>
    <row r="46" spans="3:18" ht="13.5" thickBot="1">
      <c r="C46" s="1031" t="s">
        <v>18</v>
      </c>
      <c r="D46" s="1032"/>
      <c r="E46" s="1032"/>
      <c r="F46" s="1039"/>
      <c r="G46" s="559">
        <f>SUM(G48:G103)</f>
        <v>83.58</v>
      </c>
      <c r="H46" s="559">
        <f t="shared" ref="H46:I46" si="12">SUM(H48:H103)</f>
        <v>5.5720000000000036</v>
      </c>
      <c r="I46" s="559">
        <f t="shared" si="12"/>
        <v>1058.68</v>
      </c>
      <c r="J46" s="482"/>
      <c r="K46" s="1031" t="s">
        <v>18</v>
      </c>
      <c r="L46" s="1032"/>
      <c r="M46" s="1032"/>
      <c r="N46" s="1039"/>
      <c r="O46" s="559">
        <f>SUM(O48:O103)</f>
        <v>70.559999999999945</v>
      </c>
      <c r="P46" s="559">
        <f t="shared" ref="P46:Q46" si="13">SUM(P48:P103)</f>
        <v>3.5280000000000027</v>
      </c>
      <c r="Q46" s="559">
        <f t="shared" si="13"/>
        <v>529.19999999999959</v>
      </c>
      <c r="R46" s="488"/>
    </row>
    <row r="47" spans="3:18" ht="13.5" thickBot="1">
      <c r="C47" s="1027" t="s">
        <v>23178</v>
      </c>
      <c r="D47" s="1029"/>
      <c r="E47" s="1029"/>
      <c r="F47" s="573"/>
      <c r="G47" s="573"/>
      <c r="H47" s="573"/>
      <c r="I47" s="572"/>
      <c r="J47" s="482"/>
      <c r="K47" s="574"/>
      <c r="L47" s="1027" t="s">
        <v>23178</v>
      </c>
      <c r="M47" s="1029"/>
      <c r="N47" s="1029"/>
      <c r="O47" s="562"/>
      <c r="P47" s="562"/>
      <c r="Q47" s="563"/>
      <c r="R47" s="488"/>
    </row>
    <row r="48" spans="3:18">
      <c r="C48" s="539" t="s">
        <v>23096</v>
      </c>
      <c r="D48" s="541">
        <v>0.2</v>
      </c>
      <c r="E48" s="541">
        <v>0.4</v>
      </c>
      <c r="F48" s="541">
        <f>1.5-'[13]SAPATAS-ANEXOI'!J44</f>
        <v>1.1499999999999999</v>
      </c>
      <c r="G48" s="541">
        <f t="shared" si="2"/>
        <v>1.3800000000000001</v>
      </c>
      <c r="H48" s="543">
        <f t="shared" si="3"/>
        <v>9.2000000000000012E-2</v>
      </c>
      <c r="I48" s="564">
        <f t="shared" si="4"/>
        <v>17.480000000000004</v>
      </c>
      <c r="J48" s="482"/>
      <c r="K48" s="539" t="s">
        <v>23096</v>
      </c>
      <c r="L48" s="541">
        <v>0.15</v>
      </c>
      <c r="M48" s="541">
        <v>0.3</v>
      </c>
      <c r="N48" s="541">
        <v>1.4</v>
      </c>
      <c r="O48" s="541">
        <f>(2*L48+2*M48)*N48</f>
        <v>1.2599999999999998</v>
      </c>
      <c r="P48" s="543">
        <f>L48*M48*N48</f>
        <v>6.3E-2</v>
      </c>
      <c r="Q48" s="544">
        <f t="shared" si="7"/>
        <v>9.4499999999999993</v>
      </c>
      <c r="R48" s="488"/>
    </row>
    <row r="49" spans="3:18">
      <c r="C49" s="539" t="s">
        <v>23097</v>
      </c>
      <c r="D49" s="541">
        <v>0.2</v>
      </c>
      <c r="E49" s="541">
        <v>0.4</v>
      </c>
      <c r="F49" s="541">
        <f>1.5-'[13]SAPATAS-ANEXOI'!J45</f>
        <v>1.1499999999999999</v>
      </c>
      <c r="G49" s="541">
        <f t="shared" si="2"/>
        <v>1.3800000000000001</v>
      </c>
      <c r="H49" s="543">
        <f t="shared" si="3"/>
        <v>9.2000000000000012E-2</v>
      </c>
      <c r="I49" s="564">
        <f t="shared" si="4"/>
        <v>17.480000000000004</v>
      </c>
      <c r="J49" s="482"/>
      <c r="K49" s="539" t="s">
        <v>23097</v>
      </c>
      <c r="L49" s="541">
        <v>0.15</v>
      </c>
      <c r="M49" s="541">
        <v>0.3</v>
      </c>
      <c r="N49" s="541">
        <v>1.4</v>
      </c>
      <c r="O49" s="541">
        <f t="shared" ref="O49:O55" si="14">(2*L49+2*M49)*N49</f>
        <v>1.2599999999999998</v>
      </c>
      <c r="P49" s="543">
        <f t="shared" ref="P49:P55" si="15">L49*M49*N49</f>
        <v>6.3E-2</v>
      </c>
      <c r="Q49" s="544">
        <f t="shared" si="7"/>
        <v>9.4499999999999993</v>
      </c>
      <c r="R49" s="488"/>
    </row>
    <row r="50" spans="3:18">
      <c r="C50" s="539" t="s">
        <v>23098</v>
      </c>
      <c r="D50" s="541">
        <v>0.2</v>
      </c>
      <c r="E50" s="541">
        <v>0.4</v>
      </c>
      <c r="F50" s="541">
        <f>1.5-'[13]SAPATAS-ANEXOI'!J46</f>
        <v>1.1499999999999999</v>
      </c>
      <c r="G50" s="541">
        <f t="shared" si="2"/>
        <v>1.3800000000000001</v>
      </c>
      <c r="H50" s="543">
        <f t="shared" si="3"/>
        <v>9.2000000000000012E-2</v>
      </c>
      <c r="I50" s="564">
        <f t="shared" si="4"/>
        <v>17.480000000000004</v>
      </c>
      <c r="J50" s="482"/>
      <c r="K50" s="539" t="s">
        <v>23098</v>
      </c>
      <c r="L50" s="541">
        <v>0.15</v>
      </c>
      <c r="M50" s="541">
        <v>0.3</v>
      </c>
      <c r="N50" s="541">
        <v>1.4</v>
      </c>
      <c r="O50" s="541">
        <f t="shared" si="14"/>
        <v>1.2599999999999998</v>
      </c>
      <c r="P50" s="543">
        <f t="shared" si="15"/>
        <v>6.3E-2</v>
      </c>
      <c r="Q50" s="544">
        <f t="shared" si="7"/>
        <v>9.4499999999999993</v>
      </c>
      <c r="R50" s="488"/>
    </row>
    <row r="51" spans="3:18">
      <c r="C51" s="539" t="s">
        <v>23099</v>
      </c>
      <c r="D51" s="541">
        <v>0.2</v>
      </c>
      <c r="E51" s="541">
        <v>0.4</v>
      </c>
      <c r="F51" s="541">
        <f>1.5-'[13]SAPATAS-ANEXOI'!J47</f>
        <v>1.1499999999999999</v>
      </c>
      <c r="G51" s="541">
        <f t="shared" si="2"/>
        <v>1.3800000000000001</v>
      </c>
      <c r="H51" s="543">
        <f t="shared" si="3"/>
        <v>9.2000000000000012E-2</v>
      </c>
      <c r="I51" s="564">
        <f t="shared" si="4"/>
        <v>17.480000000000004</v>
      </c>
      <c r="J51" s="482"/>
      <c r="K51" s="539" t="s">
        <v>23099</v>
      </c>
      <c r="L51" s="541">
        <v>0.15</v>
      </c>
      <c r="M51" s="541">
        <v>0.3</v>
      </c>
      <c r="N51" s="541">
        <v>1.4</v>
      </c>
      <c r="O51" s="541">
        <f t="shared" si="14"/>
        <v>1.2599999999999998</v>
      </c>
      <c r="P51" s="543">
        <f t="shared" si="15"/>
        <v>6.3E-2</v>
      </c>
      <c r="Q51" s="544">
        <f t="shared" si="7"/>
        <v>9.4499999999999993</v>
      </c>
      <c r="R51" s="488"/>
    </row>
    <row r="52" spans="3:18">
      <c r="C52" s="539" t="s">
        <v>23100</v>
      </c>
      <c r="D52" s="541">
        <v>0.2</v>
      </c>
      <c r="E52" s="541">
        <v>0.4</v>
      </c>
      <c r="F52" s="541">
        <f>1.5-'[13]SAPATAS-ANEXOI'!J48</f>
        <v>1.1499999999999999</v>
      </c>
      <c r="G52" s="541">
        <f t="shared" si="2"/>
        <v>1.3800000000000001</v>
      </c>
      <c r="H52" s="543">
        <f t="shared" si="3"/>
        <v>9.2000000000000012E-2</v>
      </c>
      <c r="I52" s="564">
        <f t="shared" si="4"/>
        <v>17.480000000000004</v>
      </c>
      <c r="J52" s="482"/>
      <c r="K52" s="539" t="s">
        <v>23100</v>
      </c>
      <c r="L52" s="541">
        <v>0.15</v>
      </c>
      <c r="M52" s="541">
        <v>0.3</v>
      </c>
      <c r="N52" s="541">
        <v>1.4</v>
      </c>
      <c r="O52" s="541">
        <f t="shared" si="14"/>
        <v>1.2599999999999998</v>
      </c>
      <c r="P52" s="543">
        <f t="shared" si="15"/>
        <v>6.3E-2</v>
      </c>
      <c r="Q52" s="544">
        <f t="shared" si="7"/>
        <v>9.4499999999999993</v>
      </c>
      <c r="R52" s="488"/>
    </row>
    <row r="53" spans="3:18">
      <c r="C53" s="539" t="s">
        <v>23101</v>
      </c>
      <c r="D53" s="541">
        <v>0.2</v>
      </c>
      <c r="E53" s="541">
        <v>0.4</v>
      </c>
      <c r="F53" s="541">
        <f>1.5-'[13]SAPATAS-ANEXOI'!J49</f>
        <v>1.1499999999999999</v>
      </c>
      <c r="G53" s="541">
        <f t="shared" si="2"/>
        <v>1.3800000000000001</v>
      </c>
      <c r="H53" s="543">
        <f t="shared" si="3"/>
        <v>9.2000000000000012E-2</v>
      </c>
      <c r="I53" s="564">
        <f t="shared" si="4"/>
        <v>17.480000000000004</v>
      </c>
      <c r="J53" s="482"/>
      <c r="K53" s="539" t="s">
        <v>23101</v>
      </c>
      <c r="L53" s="541">
        <v>0.15</v>
      </c>
      <c r="M53" s="541">
        <v>0.3</v>
      </c>
      <c r="N53" s="541">
        <v>1.4</v>
      </c>
      <c r="O53" s="541">
        <f t="shared" si="14"/>
        <v>1.2599999999999998</v>
      </c>
      <c r="P53" s="543">
        <f t="shared" si="15"/>
        <v>6.3E-2</v>
      </c>
      <c r="Q53" s="544">
        <f t="shared" si="7"/>
        <v>9.4499999999999993</v>
      </c>
      <c r="R53" s="488"/>
    </row>
    <row r="54" spans="3:18">
      <c r="C54" s="539" t="s">
        <v>23102</v>
      </c>
      <c r="D54" s="541">
        <v>0.2</v>
      </c>
      <c r="E54" s="541">
        <v>0.4</v>
      </c>
      <c r="F54" s="541">
        <f>1.5-'[13]SAPATAS-ANEXOI'!J50</f>
        <v>1.1499999999999999</v>
      </c>
      <c r="G54" s="541">
        <f t="shared" si="2"/>
        <v>1.3800000000000001</v>
      </c>
      <c r="H54" s="543">
        <f t="shared" si="3"/>
        <v>9.2000000000000012E-2</v>
      </c>
      <c r="I54" s="564">
        <f t="shared" si="4"/>
        <v>17.480000000000004</v>
      </c>
      <c r="J54" s="482"/>
      <c r="K54" s="539" t="s">
        <v>23102</v>
      </c>
      <c r="L54" s="541">
        <v>0.15</v>
      </c>
      <c r="M54" s="541">
        <v>0.3</v>
      </c>
      <c r="N54" s="541">
        <v>1.4</v>
      </c>
      <c r="O54" s="541">
        <f t="shared" si="14"/>
        <v>1.2599999999999998</v>
      </c>
      <c r="P54" s="543">
        <f t="shared" si="15"/>
        <v>6.3E-2</v>
      </c>
      <c r="Q54" s="544">
        <f t="shared" si="7"/>
        <v>9.4499999999999993</v>
      </c>
      <c r="R54" s="488"/>
    </row>
    <row r="55" spans="3:18">
      <c r="C55" s="539" t="s">
        <v>23103</v>
      </c>
      <c r="D55" s="541">
        <v>0.2</v>
      </c>
      <c r="E55" s="541">
        <v>0.4</v>
      </c>
      <c r="F55" s="541">
        <f>1.5-'[13]SAPATAS-ANEXOI'!J51</f>
        <v>1.1499999999999999</v>
      </c>
      <c r="G55" s="541">
        <f t="shared" si="2"/>
        <v>1.3800000000000001</v>
      </c>
      <c r="H55" s="543">
        <f t="shared" si="3"/>
        <v>9.2000000000000012E-2</v>
      </c>
      <c r="I55" s="564">
        <f t="shared" si="4"/>
        <v>17.480000000000004</v>
      </c>
      <c r="J55" s="482"/>
      <c r="K55" s="539" t="s">
        <v>23103</v>
      </c>
      <c r="L55" s="541">
        <v>0.15</v>
      </c>
      <c r="M55" s="541">
        <v>0.3</v>
      </c>
      <c r="N55" s="541">
        <v>1.4</v>
      </c>
      <c r="O55" s="541">
        <f t="shared" si="14"/>
        <v>1.2599999999999998</v>
      </c>
      <c r="P55" s="543">
        <f t="shared" si="15"/>
        <v>6.3E-2</v>
      </c>
      <c r="Q55" s="544">
        <f t="shared" si="7"/>
        <v>9.4499999999999993</v>
      </c>
      <c r="R55" s="488"/>
    </row>
    <row r="56" spans="3:18">
      <c r="C56" s="539" t="s">
        <v>23104</v>
      </c>
      <c r="D56" s="541">
        <v>0.2</v>
      </c>
      <c r="E56" s="541">
        <v>0.4</v>
      </c>
      <c r="F56" s="541">
        <f>1.5-'[13]SAPATAS-ANEXOI'!J52</f>
        <v>1.1499999999999999</v>
      </c>
      <c r="G56" s="541">
        <f t="shared" si="2"/>
        <v>1.3800000000000001</v>
      </c>
      <c r="H56" s="543">
        <f t="shared" si="3"/>
        <v>9.2000000000000012E-2</v>
      </c>
      <c r="I56" s="564">
        <f>H56*190</f>
        <v>17.480000000000004</v>
      </c>
      <c r="J56" s="482"/>
      <c r="K56" s="539" t="s">
        <v>23104</v>
      </c>
      <c r="L56" s="541">
        <v>0.15</v>
      </c>
      <c r="M56" s="541">
        <v>0.3</v>
      </c>
      <c r="N56" s="541">
        <v>1.4</v>
      </c>
      <c r="O56" s="541">
        <f>(2*L56+2*M56)*N56</f>
        <v>1.2599999999999998</v>
      </c>
      <c r="P56" s="543">
        <f>L56*M56*N56</f>
        <v>6.3E-2</v>
      </c>
      <c r="Q56" s="544">
        <f>P56*150</f>
        <v>9.4499999999999993</v>
      </c>
      <c r="R56" s="488"/>
    </row>
    <row r="57" spans="3:18">
      <c r="C57" s="539" t="s">
        <v>23105</v>
      </c>
      <c r="D57" s="541">
        <v>0.2</v>
      </c>
      <c r="E57" s="541">
        <v>0.4</v>
      </c>
      <c r="F57" s="541">
        <f>1.5-'[13]SAPATAS-ANEXOI'!J53</f>
        <v>1.1499999999999999</v>
      </c>
      <c r="G57" s="541">
        <f t="shared" si="2"/>
        <v>1.3800000000000001</v>
      </c>
      <c r="H57" s="543">
        <f t="shared" si="3"/>
        <v>9.2000000000000012E-2</v>
      </c>
      <c r="I57" s="564">
        <f t="shared" ref="I57:I83" si="16">H57*190</f>
        <v>17.480000000000004</v>
      </c>
      <c r="J57" s="482"/>
      <c r="K57" s="539" t="s">
        <v>23105</v>
      </c>
      <c r="L57" s="541">
        <v>0.15</v>
      </c>
      <c r="M57" s="541">
        <v>0.3</v>
      </c>
      <c r="N57" s="541">
        <v>1.4</v>
      </c>
      <c r="O57" s="541">
        <f t="shared" ref="O57:O65" si="17">(2*L57+2*M57)*N57</f>
        <v>1.2599999999999998</v>
      </c>
      <c r="P57" s="543">
        <f t="shared" ref="P57:P65" si="18">L57*M57*N57</f>
        <v>6.3E-2</v>
      </c>
      <c r="Q57" s="544">
        <f t="shared" ref="Q57:Q83" si="19">P57*150</f>
        <v>9.4499999999999993</v>
      </c>
      <c r="R57" s="488"/>
    </row>
    <row r="58" spans="3:18">
      <c r="C58" s="539" t="s">
        <v>23106</v>
      </c>
      <c r="D58" s="541">
        <v>0.2</v>
      </c>
      <c r="E58" s="541">
        <v>0.4</v>
      </c>
      <c r="F58" s="541">
        <f>1.5-'[13]SAPATAS-ANEXOI'!J54</f>
        <v>1.1499999999999999</v>
      </c>
      <c r="G58" s="541">
        <f t="shared" si="2"/>
        <v>1.3800000000000001</v>
      </c>
      <c r="H58" s="543">
        <f t="shared" si="3"/>
        <v>9.2000000000000012E-2</v>
      </c>
      <c r="I58" s="564">
        <f t="shared" si="16"/>
        <v>17.480000000000004</v>
      </c>
      <c r="J58" s="482"/>
      <c r="K58" s="539" t="s">
        <v>23106</v>
      </c>
      <c r="L58" s="541">
        <v>0.15</v>
      </c>
      <c r="M58" s="541">
        <v>0.3</v>
      </c>
      <c r="N58" s="541">
        <v>1.4</v>
      </c>
      <c r="O58" s="541">
        <f t="shared" si="17"/>
        <v>1.2599999999999998</v>
      </c>
      <c r="P58" s="543">
        <f t="shared" si="18"/>
        <v>6.3E-2</v>
      </c>
      <c r="Q58" s="544">
        <f t="shared" si="19"/>
        <v>9.4499999999999993</v>
      </c>
      <c r="R58" s="488"/>
    </row>
    <row r="59" spans="3:18">
      <c r="C59" s="539" t="s">
        <v>23107</v>
      </c>
      <c r="D59" s="541">
        <v>0.2</v>
      </c>
      <c r="E59" s="541">
        <v>0.4</v>
      </c>
      <c r="F59" s="541">
        <f>1.5-'[13]SAPATAS-ANEXOI'!J55</f>
        <v>1.1499999999999999</v>
      </c>
      <c r="G59" s="541">
        <f t="shared" si="2"/>
        <v>1.3800000000000001</v>
      </c>
      <c r="H59" s="543">
        <f t="shared" si="3"/>
        <v>9.2000000000000012E-2</v>
      </c>
      <c r="I59" s="564">
        <f t="shared" si="16"/>
        <v>17.480000000000004</v>
      </c>
      <c r="J59" s="482"/>
      <c r="K59" s="539" t="s">
        <v>23107</v>
      </c>
      <c r="L59" s="541">
        <v>0.15</v>
      </c>
      <c r="M59" s="541">
        <v>0.3</v>
      </c>
      <c r="N59" s="541">
        <v>1.4</v>
      </c>
      <c r="O59" s="541">
        <f t="shared" si="17"/>
        <v>1.2599999999999998</v>
      </c>
      <c r="P59" s="543">
        <f t="shared" si="18"/>
        <v>6.3E-2</v>
      </c>
      <c r="Q59" s="544">
        <f t="shared" si="19"/>
        <v>9.4499999999999993</v>
      </c>
      <c r="R59" s="488"/>
    </row>
    <row r="60" spans="3:18">
      <c r="C60" s="539" t="s">
        <v>23108</v>
      </c>
      <c r="D60" s="541">
        <v>0.2</v>
      </c>
      <c r="E60" s="541">
        <v>0.4</v>
      </c>
      <c r="F60" s="541">
        <f>1.5-'[13]SAPATAS-ANEXOI'!J56</f>
        <v>1.1499999999999999</v>
      </c>
      <c r="G60" s="541">
        <f t="shared" si="2"/>
        <v>1.3800000000000001</v>
      </c>
      <c r="H60" s="543">
        <f t="shared" si="3"/>
        <v>9.2000000000000012E-2</v>
      </c>
      <c r="I60" s="564">
        <f t="shared" si="16"/>
        <v>17.480000000000004</v>
      </c>
      <c r="J60" s="482"/>
      <c r="K60" s="539" t="s">
        <v>23108</v>
      </c>
      <c r="L60" s="541">
        <v>0.15</v>
      </c>
      <c r="M60" s="541">
        <v>0.3</v>
      </c>
      <c r="N60" s="541">
        <v>1.4</v>
      </c>
      <c r="O60" s="541">
        <f t="shared" si="17"/>
        <v>1.2599999999999998</v>
      </c>
      <c r="P60" s="543">
        <f t="shared" si="18"/>
        <v>6.3E-2</v>
      </c>
      <c r="Q60" s="544">
        <f t="shared" si="19"/>
        <v>9.4499999999999993</v>
      </c>
      <c r="R60" s="488"/>
    </row>
    <row r="61" spans="3:18">
      <c r="C61" s="539" t="s">
        <v>23109</v>
      </c>
      <c r="D61" s="541">
        <v>0.2</v>
      </c>
      <c r="E61" s="541">
        <v>0.4</v>
      </c>
      <c r="F61" s="541">
        <f>1.5-'[13]SAPATAS-ANEXOI'!J57</f>
        <v>1.1499999999999999</v>
      </c>
      <c r="G61" s="541">
        <f t="shared" si="2"/>
        <v>1.3800000000000001</v>
      </c>
      <c r="H61" s="543">
        <f t="shared" si="3"/>
        <v>9.2000000000000012E-2</v>
      </c>
      <c r="I61" s="564">
        <f t="shared" si="16"/>
        <v>17.480000000000004</v>
      </c>
      <c r="J61" s="482"/>
      <c r="K61" s="539" t="s">
        <v>23109</v>
      </c>
      <c r="L61" s="541">
        <v>0.15</v>
      </c>
      <c r="M61" s="541">
        <v>0.3</v>
      </c>
      <c r="N61" s="541">
        <v>1.4</v>
      </c>
      <c r="O61" s="541">
        <f t="shared" si="17"/>
        <v>1.2599999999999998</v>
      </c>
      <c r="P61" s="543">
        <f t="shared" si="18"/>
        <v>6.3E-2</v>
      </c>
      <c r="Q61" s="544">
        <f t="shared" si="19"/>
        <v>9.4499999999999993</v>
      </c>
      <c r="R61" s="488"/>
    </row>
    <row r="62" spans="3:18">
      <c r="C62" s="539" t="s">
        <v>23110</v>
      </c>
      <c r="D62" s="541">
        <v>0.2</v>
      </c>
      <c r="E62" s="541">
        <v>0.4</v>
      </c>
      <c r="F62" s="541">
        <f>1.5-'[13]SAPATAS-ANEXOI'!J58</f>
        <v>1.1499999999999999</v>
      </c>
      <c r="G62" s="541">
        <f t="shared" si="2"/>
        <v>1.3800000000000001</v>
      </c>
      <c r="H62" s="543">
        <f t="shared" si="3"/>
        <v>9.2000000000000012E-2</v>
      </c>
      <c r="I62" s="564">
        <f t="shared" si="16"/>
        <v>17.480000000000004</v>
      </c>
      <c r="J62" s="482"/>
      <c r="K62" s="539" t="s">
        <v>23110</v>
      </c>
      <c r="L62" s="541">
        <v>0.15</v>
      </c>
      <c r="M62" s="541">
        <v>0.3</v>
      </c>
      <c r="N62" s="541">
        <v>1.4</v>
      </c>
      <c r="O62" s="541">
        <f t="shared" si="17"/>
        <v>1.2599999999999998</v>
      </c>
      <c r="P62" s="543">
        <f t="shared" si="18"/>
        <v>6.3E-2</v>
      </c>
      <c r="Q62" s="544">
        <f t="shared" si="19"/>
        <v>9.4499999999999993</v>
      </c>
      <c r="R62" s="488"/>
    </row>
    <row r="63" spans="3:18">
      <c r="C63" s="539" t="s">
        <v>23111</v>
      </c>
      <c r="D63" s="541">
        <v>0.2</v>
      </c>
      <c r="E63" s="541">
        <v>0.4</v>
      </c>
      <c r="F63" s="541">
        <f>1.5-'[13]SAPATAS-ANEXOI'!J59</f>
        <v>1.1499999999999999</v>
      </c>
      <c r="G63" s="541">
        <f t="shared" si="2"/>
        <v>1.3800000000000001</v>
      </c>
      <c r="H63" s="543">
        <f t="shared" si="3"/>
        <v>9.2000000000000012E-2</v>
      </c>
      <c r="I63" s="564">
        <f t="shared" si="16"/>
        <v>17.480000000000004</v>
      </c>
      <c r="J63" s="482"/>
      <c r="K63" s="539" t="s">
        <v>23111</v>
      </c>
      <c r="L63" s="541">
        <v>0.15</v>
      </c>
      <c r="M63" s="541">
        <v>0.3</v>
      </c>
      <c r="N63" s="541">
        <v>1.4</v>
      </c>
      <c r="O63" s="541">
        <f t="shared" si="17"/>
        <v>1.2599999999999998</v>
      </c>
      <c r="P63" s="543">
        <f t="shared" si="18"/>
        <v>6.3E-2</v>
      </c>
      <c r="Q63" s="544">
        <f t="shared" si="19"/>
        <v>9.4499999999999993</v>
      </c>
      <c r="R63" s="488"/>
    </row>
    <row r="64" spans="3:18">
      <c r="C64" s="539" t="s">
        <v>23112</v>
      </c>
      <c r="D64" s="541">
        <v>0.2</v>
      </c>
      <c r="E64" s="541">
        <v>0.4</v>
      </c>
      <c r="F64" s="541">
        <f>1.5-'[13]SAPATAS-ANEXOI'!J60</f>
        <v>1.1499999999999999</v>
      </c>
      <c r="G64" s="541">
        <f t="shared" si="2"/>
        <v>1.3800000000000001</v>
      </c>
      <c r="H64" s="543">
        <f t="shared" si="3"/>
        <v>9.2000000000000012E-2</v>
      </c>
      <c r="I64" s="564">
        <f t="shared" si="16"/>
        <v>17.480000000000004</v>
      </c>
      <c r="J64" s="482"/>
      <c r="K64" s="539" t="s">
        <v>23112</v>
      </c>
      <c r="L64" s="541">
        <v>0.15</v>
      </c>
      <c r="M64" s="541">
        <v>0.3</v>
      </c>
      <c r="N64" s="541">
        <v>1.4</v>
      </c>
      <c r="O64" s="541">
        <f t="shared" si="17"/>
        <v>1.2599999999999998</v>
      </c>
      <c r="P64" s="543">
        <f t="shared" si="18"/>
        <v>6.3E-2</v>
      </c>
      <c r="Q64" s="544">
        <f t="shared" si="19"/>
        <v>9.4499999999999993</v>
      </c>
      <c r="R64" s="488"/>
    </row>
    <row r="65" spans="3:18">
      <c r="C65" s="539" t="s">
        <v>23113</v>
      </c>
      <c r="D65" s="541">
        <v>0.2</v>
      </c>
      <c r="E65" s="541">
        <v>0.4</v>
      </c>
      <c r="F65" s="541">
        <f>1.5-'[13]SAPATAS-ANEXOI'!J61</f>
        <v>1.1499999999999999</v>
      </c>
      <c r="G65" s="541">
        <f t="shared" si="2"/>
        <v>1.3800000000000001</v>
      </c>
      <c r="H65" s="543">
        <f t="shared" si="3"/>
        <v>9.2000000000000012E-2</v>
      </c>
      <c r="I65" s="564">
        <f t="shared" si="16"/>
        <v>17.480000000000004</v>
      </c>
      <c r="J65" s="482"/>
      <c r="K65" s="539" t="s">
        <v>23113</v>
      </c>
      <c r="L65" s="541">
        <v>0.15</v>
      </c>
      <c r="M65" s="541">
        <v>0.3</v>
      </c>
      <c r="N65" s="541">
        <v>1.4</v>
      </c>
      <c r="O65" s="541">
        <f t="shared" si="17"/>
        <v>1.2599999999999998</v>
      </c>
      <c r="P65" s="543">
        <f t="shared" si="18"/>
        <v>6.3E-2</v>
      </c>
      <c r="Q65" s="544">
        <f t="shared" si="19"/>
        <v>9.4499999999999993</v>
      </c>
      <c r="R65" s="488"/>
    </row>
    <row r="66" spans="3:18">
      <c r="C66" s="539" t="s">
        <v>23114</v>
      </c>
      <c r="D66" s="541">
        <v>0.2</v>
      </c>
      <c r="E66" s="541">
        <v>0.4</v>
      </c>
      <c r="F66" s="541">
        <f>1.5-'[13]SAPATAS-ANEXOI'!J62</f>
        <v>1.1499999999999999</v>
      </c>
      <c r="G66" s="541">
        <f t="shared" si="2"/>
        <v>1.3800000000000001</v>
      </c>
      <c r="H66" s="543">
        <f t="shared" si="3"/>
        <v>9.2000000000000012E-2</v>
      </c>
      <c r="I66" s="564">
        <f t="shared" si="16"/>
        <v>17.480000000000004</v>
      </c>
      <c r="J66" s="482"/>
      <c r="K66" s="539" t="s">
        <v>23114</v>
      </c>
      <c r="L66" s="541">
        <v>0.15</v>
      </c>
      <c r="M66" s="541">
        <v>0.3</v>
      </c>
      <c r="N66" s="541">
        <v>1.4</v>
      </c>
      <c r="O66" s="541">
        <f>(2*L66+2*M66)*N66</f>
        <v>1.2599999999999998</v>
      </c>
      <c r="P66" s="543">
        <f>L66*M66*N66</f>
        <v>6.3E-2</v>
      </c>
      <c r="Q66" s="544">
        <f t="shared" si="19"/>
        <v>9.4499999999999993</v>
      </c>
      <c r="R66" s="488"/>
    </row>
    <row r="67" spans="3:18">
      <c r="C67" s="539" t="s">
        <v>23115</v>
      </c>
      <c r="D67" s="541">
        <v>0.2</v>
      </c>
      <c r="E67" s="541">
        <v>0.4</v>
      </c>
      <c r="F67" s="541">
        <f>1.5-'[13]SAPATAS-ANEXOI'!J63</f>
        <v>1.1499999999999999</v>
      </c>
      <c r="G67" s="541">
        <f t="shared" si="2"/>
        <v>1.3800000000000001</v>
      </c>
      <c r="H67" s="543">
        <f t="shared" si="3"/>
        <v>9.2000000000000012E-2</v>
      </c>
      <c r="I67" s="564">
        <f t="shared" si="16"/>
        <v>17.480000000000004</v>
      </c>
      <c r="J67" s="482"/>
      <c r="K67" s="539" t="s">
        <v>23115</v>
      </c>
      <c r="L67" s="541">
        <v>0.15</v>
      </c>
      <c r="M67" s="541">
        <v>0.3</v>
      </c>
      <c r="N67" s="541">
        <v>1.4</v>
      </c>
      <c r="O67" s="541">
        <f t="shared" ref="O67:O75" si="20">(2*L67+2*M67)*N67</f>
        <v>1.2599999999999998</v>
      </c>
      <c r="P67" s="543">
        <f t="shared" ref="P67:P75" si="21">L67*M67*N67</f>
        <v>6.3E-2</v>
      </c>
      <c r="Q67" s="544">
        <f t="shared" si="19"/>
        <v>9.4499999999999993</v>
      </c>
      <c r="R67" s="488"/>
    </row>
    <row r="68" spans="3:18">
      <c r="C68" s="539" t="s">
        <v>23116</v>
      </c>
      <c r="D68" s="541">
        <v>0.2</v>
      </c>
      <c r="E68" s="541">
        <v>0.4</v>
      </c>
      <c r="F68" s="541">
        <f>1.5-'[13]SAPATAS-ANEXOI'!J64</f>
        <v>1.1499999999999999</v>
      </c>
      <c r="G68" s="541">
        <f t="shared" si="2"/>
        <v>1.3800000000000001</v>
      </c>
      <c r="H68" s="543">
        <f t="shared" si="3"/>
        <v>9.2000000000000012E-2</v>
      </c>
      <c r="I68" s="564">
        <f t="shared" si="16"/>
        <v>17.480000000000004</v>
      </c>
      <c r="J68" s="482"/>
      <c r="K68" s="539" t="s">
        <v>23116</v>
      </c>
      <c r="L68" s="541">
        <v>0.15</v>
      </c>
      <c r="M68" s="541">
        <v>0.3</v>
      </c>
      <c r="N68" s="541">
        <v>1.4</v>
      </c>
      <c r="O68" s="541">
        <f t="shared" si="20"/>
        <v>1.2599999999999998</v>
      </c>
      <c r="P68" s="543">
        <f t="shared" si="21"/>
        <v>6.3E-2</v>
      </c>
      <c r="Q68" s="544">
        <f t="shared" si="19"/>
        <v>9.4499999999999993</v>
      </c>
      <c r="R68" s="488"/>
    </row>
    <row r="69" spans="3:18">
      <c r="C69" s="539" t="s">
        <v>23117</v>
      </c>
      <c r="D69" s="541">
        <v>0.2</v>
      </c>
      <c r="E69" s="541">
        <v>0.4</v>
      </c>
      <c r="F69" s="541">
        <f>1.5-'[13]SAPATAS-ANEXOI'!J65</f>
        <v>1.1499999999999999</v>
      </c>
      <c r="G69" s="541">
        <f t="shared" si="2"/>
        <v>1.3800000000000001</v>
      </c>
      <c r="H69" s="543">
        <f t="shared" si="3"/>
        <v>9.2000000000000012E-2</v>
      </c>
      <c r="I69" s="564">
        <f t="shared" si="16"/>
        <v>17.480000000000004</v>
      </c>
      <c r="J69" s="482"/>
      <c r="K69" s="539" t="s">
        <v>23117</v>
      </c>
      <c r="L69" s="541">
        <v>0.15</v>
      </c>
      <c r="M69" s="541">
        <v>0.3</v>
      </c>
      <c r="N69" s="541">
        <v>1.4</v>
      </c>
      <c r="O69" s="541">
        <f t="shared" si="20"/>
        <v>1.2599999999999998</v>
      </c>
      <c r="P69" s="543">
        <f t="shared" si="21"/>
        <v>6.3E-2</v>
      </c>
      <c r="Q69" s="544">
        <f t="shared" si="19"/>
        <v>9.4499999999999993</v>
      </c>
      <c r="R69" s="488"/>
    </row>
    <row r="70" spans="3:18">
      <c r="C70" s="539" t="s">
        <v>23118</v>
      </c>
      <c r="D70" s="541">
        <v>0.2</v>
      </c>
      <c r="E70" s="541">
        <v>0.4</v>
      </c>
      <c r="F70" s="541">
        <f>1.5-'[13]SAPATAS-ANEXOI'!J66</f>
        <v>1.1499999999999999</v>
      </c>
      <c r="G70" s="541">
        <f t="shared" si="2"/>
        <v>1.3800000000000001</v>
      </c>
      <c r="H70" s="543">
        <f t="shared" si="3"/>
        <v>9.2000000000000012E-2</v>
      </c>
      <c r="I70" s="564">
        <f t="shared" si="16"/>
        <v>17.480000000000004</v>
      </c>
      <c r="J70" s="482"/>
      <c r="K70" s="539" t="s">
        <v>23118</v>
      </c>
      <c r="L70" s="541">
        <v>0.15</v>
      </c>
      <c r="M70" s="541">
        <v>0.3</v>
      </c>
      <c r="N70" s="541">
        <v>1.4</v>
      </c>
      <c r="O70" s="541">
        <f t="shared" si="20"/>
        <v>1.2599999999999998</v>
      </c>
      <c r="P70" s="543">
        <f t="shared" si="21"/>
        <v>6.3E-2</v>
      </c>
      <c r="Q70" s="544">
        <f t="shared" si="19"/>
        <v>9.4499999999999993</v>
      </c>
      <c r="R70" s="488"/>
    </row>
    <row r="71" spans="3:18">
      <c r="C71" s="539" t="s">
        <v>23119</v>
      </c>
      <c r="D71" s="541">
        <v>0.2</v>
      </c>
      <c r="E71" s="541">
        <v>0.4</v>
      </c>
      <c r="F71" s="541">
        <f>1.5-'[13]SAPATAS-ANEXOI'!J67</f>
        <v>1.1499999999999999</v>
      </c>
      <c r="G71" s="541">
        <f t="shared" si="2"/>
        <v>1.3800000000000001</v>
      </c>
      <c r="H71" s="543">
        <f t="shared" si="3"/>
        <v>9.2000000000000012E-2</v>
      </c>
      <c r="I71" s="564">
        <f t="shared" si="16"/>
        <v>17.480000000000004</v>
      </c>
      <c r="J71" s="482"/>
      <c r="K71" s="539" t="s">
        <v>23119</v>
      </c>
      <c r="L71" s="541">
        <v>0.15</v>
      </c>
      <c r="M71" s="541">
        <v>0.3</v>
      </c>
      <c r="N71" s="541">
        <v>1.4</v>
      </c>
      <c r="O71" s="541">
        <f t="shared" si="20"/>
        <v>1.2599999999999998</v>
      </c>
      <c r="P71" s="543">
        <f t="shared" si="21"/>
        <v>6.3E-2</v>
      </c>
      <c r="Q71" s="544">
        <f t="shared" si="19"/>
        <v>9.4499999999999993</v>
      </c>
      <c r="R71" s="488"/>
    </row>
    <row r="72" spans="3:18">
      <c r="C72" s="539" t="s">
        <v>23120</v>
      </c>
      <c r="D72" s="541">
        <v>0.2</v>
      </c>
      <c r="E72" s="541">
        <v>0.4</v>
      </c>
      <c r="F72" s="541">
        <f>1.5-'[13]SAPATAS-ANEXOI'!J68</f>
        <v>1.1499999999999999</v>
      </c>
      <c r="G72" s="541">
        <f t="shared" si="2"/>
        <v>1.3800000000000001</v>
      </c>
      <c r="H72" s="543">
        <f t="shared" si="3"/>
        <v>9.2000000000000012E-2</v>
      </c>
      <c r="I72" s="564">
        <f t="shared" si="16"/>
        <v>17.480000000000004</v>
      </c>
      <c r="J72" s="482"/>
      <c r="K72" s="539" t="s">
        <v>23120</v>
      </c>
      <c r="L72" s="541">
        <v>0.15</v>
      </c>
      <c r="M72" s="541">
        <v>0.3</v>
      </c>
      <c r="N72" s="541">
        <v>1.4</v>
      </c>
      <c r="O72" s="541">
        <f t="shared" si="20"/>
        <v>1.2599999999999998</v>
      </c>
      <c r="P72" s="543">
        <f t="shared" si="21"/>
        <v>6.3E-2</v>
      </c>
      <c r="Q72" s="544">
        <f t="shared" si="19"/>
        <v>9.4499999999999993</v>
      </c>
      <c r="R72" s="488"/>
    </row>
    <row r="73" spans="3:18">
      <c r="C73" s="539" t="s">
        <v>23121</v>
      </c>
      <c r="D73" s="541">
        <v>0.2</v>
      </c>
      <c r="E73" s="541">
        <v>0.4</v>
      </c>
      <c r="F73" s="541">
        <f>1.5-'[13]SAPATAS-ANEXOI'!J69</f>
        <v>1.1499999999999999</v>
      </c>
      <c r="G73" s="541">
        <f t="shared" si="2"/>
        <v>1.3800000000000001</v>
      </c>
      <c r="H73" s="543">
        <f t="shared" si="3"/>
        <v>9.2000000000000012E-2</v>
      </c>
      <c r="I73" s="564">
        <f t="shared" si="16"/>
        <v>17.480000000000004</v>
      </c>
      <c r="J73" s="482"/>
      <c r="K73" s="539" t="s">
        <v>23121</v>
      </c>
      <c r="L73" s="541">
        <v>0.15</v>
      </c>
      <c r="M73" s="541">
        <v>0.3</v>
      </c>
      <c r="N73" s="541">
        <v>1.4</v>
      </c>
      <c r="O73" s="541">
        <f t="shared" si="20"/>
        <v>1.2599999999999998</v>
      </c>
      <c r="P73" s="543">
        <f t="shared" si="21"/>
        <v>6.3E-2</v>
      </c>
      <c r="Q73" s="544">
        <f t="shared" si="19"/>
        <v>9.4499999999999993</v>
      </c>
      <c r="R73" s="488"/>
    </row>
    <row r="74" spans="3:18">
      <c r="C74" s="539" t="s">
        <v>23122</v>
      </c>
      <c r="D74" s="541">
        <v>0.2</v>
      </c>
      <c r="E74" s="541">
        <v>0.4</v>
      </c>
      <c r="F74" s="541">
        <f>1.5-'[13]SAPATAS-ANEXOI'!J70</f>
        <v>1.1499999999999999</v>
      </c>
      <c r="G74" s="541">
        <f t="shared" si="2"/>
        <v>1.3800000000000001</v>
      </c>
      <c r="H74" s="543">
        <f t="shared" si="3"/>
        <v>9.2000000000000012E-2</v>
      </c>
      <c r="I74" s="564">
        <f t="shared" si="16"/>
        <v>17.480000000000004</v>
      </c>
      <c r="J74" s="482"/>
      <c r="K74" s="539" t="s">
        <v>23122</v>
      </c>
      <c r="L74" s="541">
        <v>0.15</v>
      </c>
      <c r="M74" s="541">
        <v>0.3</v>
      </c>
      <c r="N74" s="541">
        <v>1.4</v>
      </c>
      <c r="O74" s="541">
        <f t="shared" si="20"/>
        <v>1.2599999999999998</v>
      </c>
      <c r="P74" s="543">
        <f t="shared" si="21"/>
        <v>6.3E-2</v>
      </c>
      <c r="Q74" s="544">
        <f t="shared" si="19"/>
        <v>9.4499999999999993</v>
      </c>
      <c r="R74" s="488"/>
    </row>
    <row r="75" spans="3:18">
      <c r="C75" s="539" t="s">
        <v>23123</v>
      </c>
      <c r="D75" s="541">
        <v>0.2</v>
      </c>
      <c r="E75" s="541">
        <v>0.4</v>
      </c>
      <c r="F75" s="541">
        <f>1.5-'[13]SAPATAS-ANEXOI'!J71</f>
        <v>1.1499999999999999</v>
      </c>
      <c r="G75" s="541">
        <f t="shared" si="2"/>
        <v>1.3800000000000001</v>
      </c>
      <c r="H75" s="543">
        <f t="shared" si="3"/>
        <v>9.2000000000000012E-2</v>
      </c>
      <c r="I75" s="564">
        <f t="shared" si="16"/>
        <v>17.480000000000004</v>
      </c>
      <c r="J75" s="482"/>
      <c r="K75" s="539" t="s">
        <v>23123</v>
      </c>
      <c r="L75" s="541">
        <v>0.15</v>
      </c>
      <c r="M75" s="541">
        <v>0.3</v>
      </c>
      <c r="N75" s="541">
        <v>1.4</v>
      </c>
      <c r="O75" s="541">
        <f t="shared" si="20"/>
        <v>1.2599999999999998</v>
      </c>
      <c r="P75" s="543">
        <f t="shared" si="21"/>
        <v>6.3E-2</v>
      </c>
      <c r="Q75" s="544">
        <f t="shared" si="19"/>
        <v>9.4499999999999993</v>
      </c>
      <c r="R75" s="488"/>
    </row>
    <row r="76" spans="3:18">
      <c r="C76" s="539" t="s">
        <v>23124</v>
      </c>
      <c r="D76" s="541">
        <v>0.2</v>
      </c>
      <c r="E76" s="541">
        <v>0.4</v>
      </c>
      <c r="F76" s="541">
        <f>1.5-'[13]SAPATAS-ANEXOI'!J72</f>
        <v>1.1499999999999999</v>
      </c>
      <c r="G76" s="541">
        <f t="shared" si="2"/>
        <v>1.3800000000000001</v>
      </c>
      <c r="H76" s="543">
        <f t="shared" si="3"/>
        <v>9.2000000000000012E-2</v>
      </c>
      <c r="I76" s="564">
        <f t="shared" si="16"/>
        <v>17.480000000000004</v>
      </c>
      <c r="J76" s="482"/>
      <c r="K76" s="539" t="s">
        <v>23124</v>
      </c>
      <c r="L76" s="541">
        <v>0.15</v>
      </c>
      <c r="M76" s="541">
        <v>0.3</v>
      </c>
      <c r="N76" s="541">
        <v>1.4</v>
      </c>
      <c r="O76" s="541">
        <f>(2*L76+2*M76)*N76</f>
        <v>1.2599999999999998</v>
      </c>
      <c r="P76" s="543">
        <f>L76*M76*N76</f>
        <v>6.3E-2</v>
      </c>
      <c r="Q76" s="544">
        <f t="shared" si="19"/>
        <v>9.4499999999999993</v>
      </c>
      <c r="R76" s="488"/>
    </row>
    <row r="77" spans="3:18">
      <c r="C77" s="539" t="s">
        <v>23125</v>
      </c>
      <c r="D77" s="541">
        <v>0.2</v>
      </c>
      <c r="E77" s="541">
        <v>0.4</v>
      </c>
      <c r="F77" s="541">
        <f>1.5-'[13]SAPATAS-ANEXOI'!J73</f>
        <v>1.1499999999999999</v>
      </c>
      <c r="G77" s="541">
        <f t="shared" si="2"/>
        <v>1.3800000000000001</v>
      </c>
      <c r="H77" s="543">
        <f t="shared" si="3"/>
        <v>9.2000000000000012E-2</v>
      </c>
      <c r="I77" s="564">
        <f t="shared" si="16"/>
        <v>17.480000000000004</v>
      </c>
      <c r="J77" s="482"/>
      <c r="K77" s="539" t="s">
        <v>23125</v>
      </c>
      <c r="L77" s="541">
        <v>0.15</v>
      </c>
      <c r="M77" s="541">
        <v>0.3</v>
      </c>
      <c r="N77" s="541">
        <v>1.4</v>
      </c>
      <c r="O77" s="541">
        <f t="shared" ref="O77:O90" si="22">(2*L77+2*M77)*N77</f>
        <v>1.2599999999999998</v>
      </c>
      <c r="P77" s="543">
        <f t="shared" ref="P77:P90" si="23">L77*M77*N77</f>
        <v>6.3E-2</v>
      </c>
      <c r="Q77" s="544">
        <f t="shared" si="19"/>
        <v>9.4499999999999993</v>
      </c>
      <c r="R77" s="488"/>
    </row>
    <row r="78" spans="3:18">
      <c r="C78" s="539" t="s">
        <v>23126</v>
      </c>
      <c r="D78" s="541">
        <v>0.2</v>
      </c>
      <c r="E78" s="541">
        <v>0.4</v>
      </c>
      <c r="F78" s="541">
        <f>1.5-'[13]SAPATAS-ANEXOI'!J74</f>
        <v>1.1499999999999999</v>
      </c>
      <c r="G78" s="541">
        <f t="shared" si="2"/>
        <v>1.3800000000000001</v>
      </c>
      <c r="H78" s="543">
        <f t="shared" si="3"/>
        <v>9.2000000000000012E-2</v>
      </c>
      <c r="I78" s="564">
        <f t="shared" si="16"/>
        <v>17.480000000000004</v>
      </c>
      <c r="J78" s="482"/>
      <c r="K78" s="539" t="s">
        <v>23126</v>
      </c>
      <c r="L78" s="541">
        <v>0.15</v>
      </c>
      <c r="M78" s="541">
        <v>0.3</v>
      </c>
      <c r="N78" s="541">
        <v>1.4</v>
      </c>
      <c r="O78" s="541">
        <f t="shared" si="22"/>
        <v>1.2599999999999998</v>
      </c>
      <c r="P78" s="543">
        <f t="shared" si="23"/>
        <v>6.3E-2</v>
      </c>
      <c r="Q78" s="544">
        <f t="shared" si="19"/>
        <v>9.4499999999999993</v>
      </c>
      <c r="R78" s="488"/>
    </row>
    <row r="79" spans="3:18">
      <c r="C79" s="539" t="s">
        <v>23127</v>
      </c>
      <c r="D79" s="541">
        <v>0.2</v>
      </c>
      <c r="E79" s="541">
        <v>0.4</v>
      </c>
      <c r="F79" s="541">
        <f>1.5-'[13]SAPATAS-ANEXOI'!J75</f>
        <v>1.1499999999999999</v>
      </c>
      <c r="G79" s="541">
        <f t="shared" si="2"/>
        <v>1.3800000000000001</v>
      </c>
      <c r="H79" s="543">
        <f t="shared" si="3"/>
        <v>9.2000000000000012E-2</v>
      </c>
      <c r="I79" s="564">
        <f t="shared" si="16"/>
        <v>17.480000000000004</v>
      </c>
      <c r="J79" s="482"/>
      <c r="K79" s="539" t="s">
        <v>23127</v>
      </c>
      <c r="L79" s="541">
        <v>0.15</v>
      </c>
      <c r="M79" s="541">
        <v>0.3</v>
      </c>
      <c r="N79" s="541">
        <v>1.4</v>
      </c>
      <c r="O79" s="541">
        <f t="shared" si="22"/>
        <v>1.2599999999999998</v>
      </c>
      <c r="P79" s="543">
        <f t="shared" si="23"/>
        <v>6.3E-2</v>
      </c>
      <c r="Q79" s="544">
        <f t="shared" si="19"/>
        <v>9.4499999999999993</v>
      </c>
      <c r="R79" s="488"/>
    </row>
    <row r="80" spans="3:18">
      <c r="C80" s="539" t="s">
        <v>23128</v>
      </c>
      <c r="D80" s="541">
        <v>0.2</v>
      </c>
      <c r="E80" s="541">
        <v>0.4</v>
      </c>
      <c r="F80" s="541">
        <f>1.5-'[13]SAPATAS-ANEXOI'!J76</f>
        <v>1.1499999999999999</v>
      </c>
      <c r="G80" s="541">
        <f t="shared" si="2"/>
        <v>1.3800000000000001</v>
      </c>
      <c r="H80" s="543">
        <f t="shared" si="3"/>
        <v>9.2000000000000012E-2</v>
      </c>
      <c r="I80" s="564">
        <f t="shared" si="16"/>
        <v>17.480000000000004</v>
      </c>
      <c r="J80" s="482"/>
      <c r="K80" s="539" t="s">
        <v>23128</v>
      </c>
      <c r="L80" s="541">
        <v>0.15</v>
      </c>
      <c r="M80" s="541">
        <v>0.3</v>
      </c>
      <c r="N80" s="541">
        <v>1.4</v>
      </c>
      <c r="O80" s="541">
        <f t="shared" si="22"/>
        <v>1.2599999999999998</v>
      </c>
      <c r="P80" s="543">
        <f t="shared" si="23"/>
        <v>6.3E-2</v>
      </c>
      <c r="Q80" s="544">
        <f t="shared" si="19"/>
        <v>9.4499999999999993</v>
      </c>
      <c r="R80" s="488"/>
    </row>
    <row r="81" spans="3:18">
      <c r="C81" s="539" t="s">
        <v>23129</v>
      </c>
      <c r="D81" s="541">
        <v>0.2</v>
      </c>
      <c r="E81" s="541">
        <v>0.4</v>
      </c>
      <c r="F81" s="541">
        <f>1.5-'[13]SAPATAS-ANEXOI'!J77</f>
        <v>1.1499999999999999</v>
      </c>
      <c r="G81" s="541">
        <f t="shared" si="2"/>
        <v>1.3800000000000001</v>
      </c>
      <c r="H81" s="543">
        <f t="shared" si="3"/>
        <v>9.2000000000000012E-2</v>
      </c>
      <c r="I81" s="564">
        <f t="shared" si="16"/>
        <v>17.480000000000004</v>
      </c>
      <c r="J81" s="482"/>
      <c r="K81" s="539" t="s">
        <v>23129</v>
      </c>
      <c r="L81" s="541">
        <v>0.15</v>
      </c>
      <c r="M81" s="541">
        <v>0.3</v>
      </c>
      <c r="N81" s="541">
        <v>1.4</v>
      </c>
      <c r="O81" s="541">
        <f t="shared" si="22"/>
        <v>1.2599999999999998</v>
      </c>
      <c r="P81" s="543">
        <f t="shared" si="23"/>
        <v>6.3E-2</v>
      </c>
      <c r="Q81" s="544">
        <f t="shared" si="19"/>
        <v>9.4499999999999993</v>
      </c>
      <c r="R81" s="488"/>
    </row>
    <row r="82" spans="3:18">
      <c r="C82" s="539" t="s">
        <v>23130</v>
      </c>
      <c r="D82" s="541">
        <v>0.2</v>
      </c>
      <c r="E82" s="541">
        <v>0.4</v>
      </c>
      <c r="F82" s="541">
        <f>1.5-'[13]SAPATAS-ANEXOI'!J78</f>
        <v>1.1499999999999999</v>
      </c>
      <c r="G82" s="541">
        <f t="shared" si="2"/>
        <v>1.3800000000000001</v>
      </c>
      <c r="H82" s="543">
        <f t="shared" si="3"/>
        <v>9.2000000000000012E-2</v>
      </c>
      <c r="I82" s="564">
        <f t="shared" si="16"/>
        <v>17.480000000000004</v>
      </c>
      <c r="J82" s="482"/>
      <c r="K82" s="539" t="s">
        <v>23130</v>
      </c>
      <c r="L82" s="541">
        <v>0.15</v>
      </c>
      <c r="M82" s="541">
        <v>0.3</v>
      </c>
      <c r="N82" s="541">
        <v>1.4</v>
      </c>
      <c r="O82" s="541">
        <f t="shared" si="22"/>
        <v>1.2599999999999998</v>
      </c>
      <c r="P82" s="543">
        <f t="shared" si="23"/>
        <v>6.3E-2</v>
      </c>
      <c r="Q82" s="544">
        <f t="shared" si="19"/>
        <v>9.4499999999999993</v>
      </c>
      <c r="R82" s="488"/>
    </row>
    <row r="83" spans="3:18">
      <c r="C83" s="539" t="s">
        <v>23131</v>
      </c>
      <c r="D83" s="541">
        <v>0.2</v>
      </c>
      <c r="E83" s="541">
        <v>0.4</v>
      </c>
      <c r="F83" s="541">
        <f>1.5-'[13]SAPATAS-ANEXOI'!J79</f>
        <v>1.1499999999999999</v>
      </c>
      <c r="G83" s="541">
        <f t="shared" si="2"/>
        <v>1.3800000000000001</v>
      </c>
      <c r="H83" s="543">
        <f t="shared" si="3"/>
        <v>9.2000000000000012E-2</v>
      </c>
      <c r="I83" s="564">
        <f t="shared" si="16"/>
        <v>17.480000000000004</v>
      </c>
      <c r="J83" s="482"/>
      <c r="K83" s="539" t="s">
        <v>23131</v>
      </c>
      <c r="L83" s="541">
        <v>0.15</v>
      </c>
      <c r="M83" s="541">
        <v>0.3</v>
      </c>
      <c r="N83" s="541">
        <v>1.4</v>
      </c>
      <c r="O83" s="541">
        <f t="shared" si="22"/>
        <v>1.2599999999999998</v>
      </c>
      <c r="P83" s="543">
        <f t="shared" si="23"/>
        <v>6.3E-2</v>
      </c>
      <c r="Q83" s="544">
        <f t="shared" si="19"/>
        <v>9.4499999999999993</v>
      </c>
      <c r="R83" s="488"/>
    </row>
    <row r="84" spans="3:18">
      <c r="C84" s="539" t="s">
        <v>23132</v>
      </c>
      <c r="D84" s="541">
        <v>0.2</v>
      </c>
      <c r="E84" s="541">
        <v>0.4</v>
      </c>
      <c r="F84" s="541">
        <f>1.5-'[13]SAPATAS-ANEXOI'!J80</f>
        <v>1.1499999999999999</v>
      </c>
      <c r="G84" s="541">
        <f t="shared" ref="G84:G98" si="24">(2*D84+2*E84)*F84</f>
        <v>1.3800000000000001</v>
      </c>
      <c r="H84" s="543">
        <f t="shared" ref="H84:H98" si="25">D84*E84*F84</f>
        <v>9.2000000000000012E-2</v>
      </c>
      <c r="I84" s="564">
        <f t="shared" ref="I84:I98" si="26">H84*190</f>
        <v>17.480000000000004</v>
      </c>
      <c r="J84" s="482"/>
      <c r="K84" s="539" t="s">
        <v>23132</v>
      </c>
      <c r="L84" s="541">
        <v>0.15</v>
      </c>
      <c r="M84" s="541">
        <v>0.3</v>
      </c>
      <c r="N84" s="541">
        <v>1.4</v>
      </c>
      <c r="O84" s="541">
        <f t="shared" si="22"/>
        <v>1.2599999999999998</v>
      </c>
      <c r="P84" s="543">
        <f t="shared" si="23"/>
        <v>6.3E-2</v>
      </c>
      <c r="Q84" s="544">
        <f t="shared" ref="Q84:Q98" si="27">P84*150</f>
        <v>9.4499999999999993</v>
      </c>
      <c r="R84" s="488"/>
    </row>
    <row r="85" spans="3:18">
      <c r="C85" s="539" t="s">
        <v>23133</v>
      </c>
      <c r="D85" s="541">
        <v>0.2</v>
      </c>
      <c r="E85" s="541">
        <v>0.4</v>
      </c>
      <c r="F85" s="541">
        <f>1.5-'[13]SAPATAS-ANEXOI'!J81</f>
        <v>1.5</v>
      </c>
      <c r="G85" s="541">
        <f t="shared" si="24"/>
        <v>1.8000000000000003</v>
      </c>
      <c r="H85" s="543">
        <f t="shared" si="25"/>
        <v>0.12000000000000002</v>
      </c>
      <c r="I85" s="564">
        <f t="shared" si="26"/>
        <v>22.800000000000004</v>
      </c>
      <c r="J85" s="482"/>
      <c r="K85" s="539" t="s">
        <v>23133</v>
      </c>
      <c r="L85" s="541">
        <v>0.15</v>
      </c>
      <c r="M85" s="541">
        <v>0.3</v>
      </c>
      <c r="N85" s="541">
        <v>1.4</v>
      </c>
      <c r="O85" s="541">
        <f t="shared" si="22"/>
        <v>1.2599999999999998</v>
      </c>
      <c r="P85" s="543">
        <f t="shared" si="23"/>
        <v>6.3E-2</v>
      </c>
      <c r="Q85" s="544">
        <f t="shared" si="27"/>
        <v>9.4499999999999993</v>
      </c>
      <c r="R85" s="488"/>
    </row>
    <row r="86" spans="3:18">
      <c r="C86" s="539" t="s">
        <v>23134</v>
      </c>
      <c r="D86" s="541">
        <v>0.2</v>
      </c>
      <c r="E86" s="541">
        <v>0.4</v>
      </c>
      <c r="F86" s="541">
        <f>1.5-'[13]SAPATAS-ANEXOI'!J84</f>
        <v>1.5</v>
      </c>
      <c r="G86" s="541">
        <f t="shared" si="24"/>
        <v>1.8000000000000003</v>
      </c>
      <c r="H86" s="543">
        <f t="shared" si="25"/>
        <v>0.12000000000000002</v>
      </c>
      <c r="I86" s="564">
        <f t="shared" si="26"/>
        <v>22.800000000000004</v>
      </c>
      <c r="J86" s="482"/>
      <c r="K86" s="539" t="s">
        <v>23134</v>
      </c>
      <c r="L86" s="541">
        <v>0.15</v>
      </c>
      <c r="M86" s="541">
        <v>0.3</v>
      </c>
      <c r="N86" s="541">
        <v>1.4</v>
      </c>
      <c r="O86" s="541">
        <f t="shared" si="22"/>
        <v>1.2599999999999998</v>
      </c>
      <c r="P86" s="543">
        <f t="shared" si="23"/>
        <v>6.3E-2</v>
      </c>
      <c r="Q86" s="544">
        <f t="shared" si="27"/>
        <v>9.4499999999999993</v>
      </c>
      <c r="R86" s="488"/>
    </row>
    <row r="87" spans="3:18">
      <c r="C87" s="539" t="s">
        <v>23135</v>
      </c>
      <c r="D87" s="541">
        <v>0.2</v>
      </c>
      <c r="E87" s="541">
        <v>0.4</v>
      </c>
      <c r="F87" s="541">
        <f>1.5-'[13]SAPATAS-ANEXOI'!J85</f>
        <v>1.5</v>
      </c>
      <c r="G87" s="541">
        <f t="shared" si="24"/>
        <v>1.8000000000000003</v>
      </c>
      <c r="H87" s="543">
        <f t="shared" si="25"/>
        <v>0.12000000000000002</v>
      </c>
      <c r="I87" s="564">
        <f t="shared" si="26"/>
        <v>22.800000000000004</v>
      </c>
      <c r="J87" s="482"/>
      <c r="K87" s="539" t="s">
        <v>23135</v>
      </c>
      <c r="L87" s="541">
        <v>0.15</v>
      </c>
      <c r="M87" s="541">
        <v>0.3</v>
      </c>
      <c r="N87" s="541">
        <v>1.4</v>
      </c>
      <c r="O87" s="541">
        <f t="shared" si="22"/>
        <v>1.2599999999999998</v>
      </c>
      <c r="P87" s="543">
        <f t="shared" si="23"/>
        <v>6.3E-2</v>
      </c>
      <c r="Q87" s="544">
        <f t="shared" si="27"/>
        <v>9.4499999999999993</v>
      </c>
      <c r="R87" s="488"/>
    </row>
    <row r="88" spans="3:18">
      <c r="C88" s="539" t="s">
        <v>23136</v>
      </c>
      <c r="D88" s="541">
        <v>0.2</v>
      </c>
      <c r="E88" s="541">
        <v>0.4</v>
      </c>
      <c r="F88" s="541">
        <f>1.5-'[13]SAPATAS-ANEXOI'!J86</f>
        <v>1.1499999999999999</v>
      </c>
      <c r="G88" s="541">
        <f t="shared" si="24"/>
        <v>1.3800000000000001</v>
      </c>
      <c r="H88" s="543">
        <f t="shared" si="25"/>
        <v>9.2000000000000012E-2</v>
      </c>
      <c r="I88" s="564">
        <f t="shared" si="26"/>
        <v>17.480000000000004</v>
      </c>
      <c r="J88" s="482"/>
      <c r="K88" s="539" t="s">
        <v>23136</v>
      </c>
      <c r="L88" s="541">
        <v>0.15</v>
      </c>
      <c r="M88" s="541">
        <v>0.3</v>
      </c>
      <c r="N88" s="541">
        <v>1.4</v>
      </c>
      <c r="O88" s="541">
        <f t="shared" si="22"/>
        <v>1.2599999999999998</v>
      </c>
      <c r="P88" s="543">
        <f t="shared" si="23"/>
        <v>6.3E-2</v>
      </c>
      <c r="Q88" s="544">
        <f t="shared" si="27"/>
        <v>9.4499999999999993</v>
      </c>
      <c r="R88" s="488"/>
    </row>
    <row r="89" spans="3:18">
      <c r="C89" s="539" t="s">
        <v>23137</v>
      </c>
      <c r="D89" s="541">
        <v>0.2</v>
      </c>
      <c r="E89" s="541">
        <v>0.4</v>
      </c>
      <c r="F89" s="541">
        <f>1.5-'[13]SAPATAS-ANEXOI'!J87</f>
        <v>1.1499999999999999</v>
      </c>
      <c r="G89" s="541">
        <f t="shared" si="24"/>
        <v>1.3800000000000001</v>
      </c>
      <c r="H89" s="543">
        <f t="shared" si="25"/>
        <v>9.2000000000000012E-2</v>
      </c>
      <c r="I89" s="564">
        <f t="shared" si="26"/>
        <v>17.480000000000004</v>
      </c>
      <c r="J89" s="482"/>
      <c r="K89" s="539" t="s">
        <v>23137</v>
      </c>
      <c r="L89" s="541">
        <v>0.15</v>
      </c>
      <c r="M89" s="541">
        <v>0.3</v>
      </c>
      <c r="N89" s="541">
        <v>1.4</v>
      </c>
      <c r="O89" s="541">
        <f t="shared" si="22"/>
        <v>1.2599999999999998</v>
      </c>
      <c r="P89" s="543">
        <f t="shared" si="23"/>
        <v>6.3E-2</v>
      </c>
      <c r="Q89" s="544">
        <f t="shared" si="27"/>
        <v>9.4499999999999993</v>
      </c>
      <c r="R89" s="488"/>
    </row>
    <row r="90" spans="3:18">
      <c r="C90" s="539" t="s">
        <v>23138</v>
      </c>
      <c r="D90" s="541">
        <v>0.2</v>
      </c>
      <c r="E90" s="541">
        <v>0.4</v>
      </c>
      <c r="F90" s="541">
        <f>1.5-'[13]SAPATAS-ANEXOI'!J88</f>
        <v>1.1499999999999999</v>
      </c>
      <c r="G90" s="541">
        <f t="shared" si="24"/>
        <v>1.3800000000000001</v>
      </c>
      <c r="H90" s="543">
        <f t="shared" si="25"/>
        <v>9.2000000000000012E-2</v>
      </c>
      <c r="I90" s="564">
        <f t="shared" si="26"/>
        <v>17.480000000000004</v>
      </c>
      <c r="J90" s="482"/>
      <c r="K90" s="539" t="s">
        <v>23138</v>
      </c>
      <c r="L90" s="541">
        <v>0.15</v>
      </c>
      <c r="M90" s="541">
        <v>0.3</v>
      </c>
      <c r="N90" s="541">
        <v>1.4</v>
      </c>
      <c r="O90" s="541">
        <f t="shared" si="22"/>
        <v>1.2599999999999998</v>
      </c>
      <c r="P90" s="543">
        <f t="shared" si="23"/>
        <v>6.3E-2</v>
      </c>
      <c r="Q90" s="544">
        <f t="shared" si="27"/>
        <v>9.4499999999999993</v>
      </c>
      <c r="R90" s="488"/>
    </row>
    <row r="91" spans="3:18">
      <c r="C91" s="539" t="s">
        <v>23139</v>
      </c>
      <c r="D91" s="541">
        <v>0.2</v>
      </c>
      <c r="E91" s="541">
        <v>0.4</v>
      </c>
      <c r="F91" s="541">
        <f>1.5-'[13]SAPATAS-ANEXOI'!J89</f>
        <v>1.1499999999999999</v>
      </c>
      <c r="G91" s="541">
        <f t="shared" si="24"/>
        <v>1.3800000000000001</v>
      </c>
      <c r="H91" s="543">
        <f t="shared" si="25"/>
        <v>9.2000000000000012E-2</v>
      </c>
      <c r="I91" s="564">
        <f t="shared" si="26"/>
        <v>17.480000000000004</v>
      </c>
      <c r="J91" s="482"/>
      <c r="K91" s="539" t="s">
        <v>23139</v>
      </c>
      <c r="L91" s="541">
        <v>0.15</v>
      </c>
      <c r="M91" s="541">
        <v>0.3</v>
      </c>
      <c r="N91" s="541">
        <v>1.4</v>
      </c>
      <c r="O91" s="541">
        <f>(2*L91+2*M91)*N91</f>
        <v>1.2599999999999998</v>
      </c>
      <c r="P91" s="543">
        <f>L91*M91*N91</f>
        <v>6.3E-2</v>
      </c>
      <c r="Q91" s="544">
        <f t="shared" si="27"/>
        <v>9.4499999999999993</v>
      </c>
      <c r="R91" s="488"/>
    </row>
    <row r="92" spans="3:18">
      <c r="C92" s="539" t="s">
        <v>23140</v>
      </c>
      <c r="D92" s="541">
        <v>0.2</v>
      </c>
      <c r="E92" s="541">
        <v>0.4</v>
      </c>
      <c r="F92" s="541">
        <f>1.5-'[13]SAPATAS-ANEXOI'!J90</f>
        <v>1.5</v>
      </c>
      <c r="G92" s="541">
        <f t="shared" si="24"/>
        <v>1.8000000000000003</v>
      </c>
      <c r="H92" s="543">
        <f t="shared" si="25"/>
        <v>0.12000000000000002</v>
      </c>
      <c r="I92" s="564">
        <f t="shared" si="26"/>
        <v>22.800000000000004</v>
      </c>
      <c r="J92" s="482"/>
      <c r="K92" s="539" t="s">
        <v>23140</v>
      </c>
      <c r="L92" s="541">
        <v>0.15</v>
      </c>
      <c r="M92" s="541">
        <v>0.3</v>
      </c>
      <c r="N92" s="541">
        <v>1.4</v>
      </c>
      <c r="O92" s="541">
        <f t="shared" ref="O92:O98" si="28">(2*L92+2*M92)*N92</f>
        <v>1.2599999999999998</v>
      </c>
      <c r="P92" s="543">
        <f t="shared" ref="P92:P98" si="29">L92*M92*N92</f>
        <v>6.3E-2</v>
      </c>
      <c r="Q92" s="544">
        <f t="shared" si="27"/>
        <v>9.4499999999999993</v>
      </c>
      <c r="R92" s="488"/>
    </row>
    <row r="93" spans="3:18">
      <c r="C93" s="539" t="s">
        <v>23141</v>
      </c>
      <c r="D93" s="541">
        <v>0.2</v>
      </c>
      <c r="E93" s="541">
        <v>0.4</v>
      </c>
      <c r="F93" s="541">
        <f>1.5-'[13]SAPATAS-ANEXOI'!J91</f>
        <v>1.5</v>
      </c>
      <c r="G93" s="541">
        <f t="shared" si="24"/>
        <v>1.8000000000000003</v>
      </c>
      <c r="H93" s="543">
        <f t="shared" si="25"/>
        <v>0.12000000000000002</v>
      </c>
      <c r="I93" s="564">
        <f t="shared" si="26"/>
        <v>22.800000000000004</v>
      </c>
      <c r="J93" s="482"/>
      <c r="K93" s="539" t="s">
        <v>23141</v>
      </c>
      <c r="L93" s="541">
        <v>0.15</v>
      </c>
      <c r="M93" s="541">
        <v>0.3</v>
      </c>
      <c r="N93" s="541">
        <v>1.4</v>
      </c>
      <c r="O93" s="541">
        <f t="shared" si="28"/>
        <v>1.2599999999999998</v>
      </c>
      <c r="P93" s="543">
        <f t="shared" si="29"/>
        <v>6.3E-2</v>
      </c>
      <c r="Q93" s="544">
        <f t="shared" si="27"/>
        <v>9.4499999999999993</v>
      </c>
      <c r="R93" s="488"/>
    </row>
    <row r="94" spans="3:18">
      <c r="C94" s="539" t="s">
        <v>23142</v>
      </c>
      <c r="D94" s="541">
        <v>0.2</v>
      </c>
      <c r="E94" s="541">
        <v>0.4</v>
      </c>
      <c r="F94" s="541">
        <f>1.5-'[13]SAPATAS-ANEXOI'!J92</f>
        <v>1.5</v>
      </c>
      <c r="G94" s="541">
        <f t="shared" si="24"/>
        <v>1.8000000000000003</v>
      </c>
      <c r="H94" s="543">
        <f t="shared" si="25"/>
        <v>0.12000000000000002</v>
      </c>
      <c r="I94" s="564">
        <f t="shared" si="26"/>
        <v>22.800000000000004</v>
      </c>
      <c r="J94" s="482"/>
      <c r="K94" s="539" t="s">
        <v>23142</v>
      </c>
      <c r="L94" s="541">
        <v>0.15</v>
      </c>
      <c r="M94" s="541">
        <v>0.3</v>
      </c>
      <c r="N94" s="541">
        <v>1.4</v>
      </c>
      <c r="O94" s="541">
        <f t="shared" si="28"/>
        <v>1.2599999999999998</v>
      </c>
      <c r="P94" s="543">
        <f t="shared" si="29"/>
        <v>6.3E-2</v>
      </c>
      <c r="Q94" s="544">
        <f t="shared" si="27"/>
        <v>9.4499999999999993</v>
      </c>
      <c r="R94" s="488"/>
    </row>
    <row r="95" spans="3:18">
      <c r="C95" s="539" t="s">
        <v>23143</v>
      </c>
      <c r="D95" s="541">
        <v>0.2</v>
      </c>
      <c r="E95" s="541">
        <v>0.4</v>
      </c>
      <c r="F95" s="541">
        <f>1.5-'[13]SAPATAS-ANEXOI'!J93</f>
        <v>1.5</v>
      </c>
      <c r="G95" s="541">
        <f t="shared" si="24"/>
        <v>1.8000000000000003</v>
      </c>
      <c r="H95" s="543">
        <f t="shared" si="25"/>
        <v>0.12000000000000002</v>
      </c>
      <c r="I95" s="564">
        <f t="shared" si="26"/>
        <v>22.800000000000004</v>
      </c>
      <c r="J95" s="482"/>
      <c r="K95" s="539" t="s">
        <v>23143</v>
      </c>
      <c r="L95" s="541">
        <v>0.15</v>
      </c>
      <c r="M95" s="541">
        <v>0.3</v>
      </c>
      <c r="N95" s="541">
        <v>1.4</v>
      </c>
      <c r="O95" s="541">
        <f t="shared" si="28"/>
        <v>1.2599999999999998</v>
      </c>
      <c r="P95" s="543">
        <f t="shared" si="29"/>
        <v>6.3E-2</v>
      </c>
      <c r="Q95" s="544">
        <f t="shared" si="27"/>
        <v>9.4499999999999993</v>
      </c>
      <c r="R95" s="488"/>
    </row>
    <row r="96" spans="3:18">
      <c r="C96" s="539" t="s">
        <v>23144</v>
      </c>
      <c r="D96" s="541">
        <v>0.2</v>
      </c>
      <c r="E96" s="541">
        <v>0.4</v>
      </c>
      <c r="F96" s="541">
        <f>1.5-'[13]SAPATAS-ANEXOI'!J94</f>
        <v>1.5</v>
      </c>
      <c r="G96" s="541">
        <f t="shared" si="24"/>
        <v>1.8000000000000003</v>
      </c>
      <c r="H96" s="543">
        <f t="shared" si="25"/>
        <v>0.12000000000000002</v>
      </c>
      <c r="I96" s="564">
        <f t="shared" si="26"/>
        <v>22.800000000000004</v>
      </c>
      <c r="J96" s="482"/>
      <c r="K96" s="539" t="s">
        <v>23144</v>
      </c>
      <c r="L96" s="541">
        <v>0.15</v>
      </c>
      <c r="M96" s="541">
        <v>0.3</v>
      </c>
      <c r="N96" s="541">
        <v>1.4</v>
      </c>
      <c r="O96" s="541">
        <f t="shared" si="28"/>
        <v>1.2599999999999998</v>
      </c>
      <c r="P96" s="543">
        <f t="shared" si="29"/>
        <v>6.3E-2</v>
      </c>
      <c r="Q96" s="544">
        <f t="shared" si="27"/>
        <v>9.4499999999999993</v>
      </c>
      <c r="R96" s="488"/>
    </row>
    <row r="97" spans="3:20">
      <c r="C97" s="539" t="s">
        <v>23145</v>
      </c>
      <c r="D97" s="541">
        <v>0.2</v>
      </c>
      <c r="E97" s="541">
        <v>0.4</v>
      </c>
      <c r="F97" s="541">
        <f>1.5-'[13]SAPATAS-ANEXOI'!J95</f>
        <v>1.5</v>
      </c>
      <c r="G97" s="541">
        <f t="shared" si="24"/>
        <v>1.8000000000000003</v>
      </c>
      <c r="H97" s="543">
        <f t="shared" si="25"/>
        <v>0.12000000000000002</v>
      </c>
      <c r="I97" s="564">
        <f t="shared" si="26"/>
        <v>22.800000000000004</v>
      </c>
      <c r="J97" s="482"/>
      <c r="K97" s="539" t="s">
        <v>23145</v>
      </c>
      <c r="L97" s="541">
        <v>0.15</v>
      </c>
      <c r="M97" s="541">
        <v>0.3</v>
      </c>
      <c r="N97" s="541">
        <v>1.4</v>
      </c>
      <c r="O97" s="541">
        <f t="shared" si="28"/>
        <v>1.2599999999999998</v>
      </c>
      <c r="P97" s="543">
        <f t="shared" si="29"/>
        <v>6.3E-2</v>
      </c>
      <c r="Q97" s="544">
        <f t="shared" si="27"/>
        <v>9.4499999999999993</v>
      </c>
      <c r="R97" s="488"/>
    </row>
    <row r="98" spans="3:20">
      <c r="C98" s="539" t="s">
        <v>23146</v>
      </c>
      <c r="D98" s="541">
        <v>0.2</v>
      </c>
      <c r="E98" s="541">
        <v>0.4</v>
      </c>
      <c r="F98" s="541">
        <f>1.5-'[13]SAPATAS-ANEXOI'!J96</f>
        <v>1.5</v>
      </c>
      <c r="G98" s="541">
        <f t="shared" si="24"/>
        <v>1.8000000000000003</v>
      </c>
      <c r="H98" s="543">
        <f t="shared" si="25"/>
        <v>0.12000000000000002</v>
      </c>
      <c r="I98" s="564">
        <f t="shared" si="26"/>
        <v>22.800000000000004</v>
      </c>
      <c r="J98" s="482"/>
      <c r="K98" s="539" t="s">
        <v>23146</v>
      </c>
      <c r="L98" s="541">
        <v>0.15</v>
      </c>
      <c r="M98" s="541">
        <v>0.3</v>
      </c>
      <c r="N98" s="541">
        <v>1.4</v>
      </c>
      <c r="O98" s="541">
        <f t="shared" si="28"/>
        <v>1.2599999999999998</v>
      </c>
      <c r="P98" s="543">
        <f t="shared" si="29"/>
        <v>6.3E-2</v>
      </c>
      <c r="Q98" s="544">
        <f t="shared" si="27"/>
        <v>9.4499999999999993</v>
      </c>
      <c r="R98" s="488"/>
    </row>
    <row r="99" spans="3:20">
      <c r="C99" s="539" t="s">
        <v>23147</v>
      </c>
      <c r="D99" s="541">
        <v>0.2</v>
      </c>
      <c r="E99" s="541">
        <v>0.4</v>
      </c>
      <c r="F99" s="541">
        <f>1.5-'[13]SAPATAS-ANEXOI'!J97</f>
        <v>1.5</v>
      </c>
      <c r="G99" s="541">
        <f t="shared" ref="G99:G102" si="30">(2*D99+2*E99)*F99</f>
        <v>1.8000000000000003</v>
      </c>
      <c r="H99" s="543">
        <f t="shared" ref="H99:H102" si="31">D99*E99*F99</f>
        <v>0.12000000000000002</v>
      </c>
      <c r="I99" s="564">
        <f t="shared" ref="I99:I102" si="32">H99*190</f>
        <v>22.800000000000004</v>
      </c>
      <c r="J99" s="482"/>
      <c r="K99" s="539" t="s">
        <v>23147</v>
      </c>
      <c r="L99" s="541">
        <v>0.15</v>
      </c>
      <c r="M99" s="541">
        <v>0.3</v>
      </c>
      <c r="N99" s="541">
        <v>1.4</v>
      </c>
      <c r="O99" s="541">
        <f t="shared" ref="O99:O102" si="33">(2*L99+2*M99)*N99</f>
        <v>1.2599999999999998</v>
      </c>
      <c r="P99" s="543">
        <f t="shared" ref="P99:P102" si="34">L99*M99*N99</f>
        <v>6.3E-2</v>
      </c>
      <c r="Q99" s="544">
        <f t="shared" ref="Q99:Q102" si="35">P99*150</f>
        <v>9.4499999999999993</v>
      </c>
      <c r="R99" s="488"/>
    </row>
    <row r="100" spans="3:20">
      <c r="C100" s="539" t="s">
        <v>23148</v>
      </c>
      <c r="D100" s="541">
        <v>0.2</v>
      </c>
      <c r="E100" s="541">
        <v>0.4</v>
      </c>
      <c r="F100" s="541">
        <f>1.5-'[13]SAPATAS-ANEXOI'!J98</f>
        <v>1.5</v>
      </c>
      <c r="G100" s="541">
        <f t="shared" si="30"/>
        <v>1.8000000000000003</v>
      </c>
      <c r="H100" s="543">
        <f t="shared" si="31"/>
        <v>0.12000000000000002</v>
      </c>
      <c r="I100" s="564">
        <f t="shared" si="32"/>
        <v>22.800000000000004</v>
      </c>
      <c r="J100" s="482"/>
      <c r="K100" s="539" t="s">
        <v>23148</v>
      </c>
      <c r="L100" s="541">
        <v>0.15</v>
      </c>
      <c r="M100" s="541">
        <v>0.3</v>
      </c>
      <c r="N100" s="541">
        <v>1.4</v>
      </c>
      <c r="O100" s="541">
        <f t="shared" si="33"/>
        <v>1.2599999999999998</v>
      </c>
      <c r="P100" s="543">
        <f t="shared" si="34"/>
        <v>6.3E-2</v>
      </c>
      <c r="Q100" s="544">
        <f t="shared" si="35"/>
        <v>9.4499999999999993</v>
      </c>
      <c r="R100" s="488"/>
    </row>
    <row r="101" spans="3:20">
      <c r="C101" s="539" t="s">
        <v>23149</v>
      </c>
      <c r="D101" s="541">
        <v>0.2</v>
      </c>
      <c r="E101" s="541">
        <v>0.4</v>
      </c>
      <c r="F101" s="541">
        <f>1.5-'[13]SAPATAS-ANEXOI'!J99</f>
        <v>1.5</v>
      </c>
      <c r="G101" s="541">
        <f t="shared" si="30"/>
        <v>1.8000000000000003</v>
      </c>
      <c r="H101" s="543">
        <f t="shared" si="31"/>
        <v>0.12000000000000002</v>
      </c>
      <c r="I101" s="564">
        <f t="shared" si="32"/>
        <v>22.800000000000004</v>
      </c>
      <c r="J101" s="482"/>
      <c r="K101" s="539" t="s">
        <v>23149</v>
      </c>
      <c r="L101" s="541">
        <v>0.15</v>
      </c>
      <c r="M101" s="541">
        <v>0.3</v>
      </c>
      <c r="N101" s="541">
        <v>1.4</v>
      </c>
      <c r="O101" s="541">
        <f t="shared" si="33"/>
        <v>1.2599999999999998</v>
      </c>
      <c r="P101" s="543">
        <f t="shared" si="34"/>
        <v>6.3E-2</v>
      </c>
      <c r="Q101" s="544">
        <f t="shared" si="35"/>
        <v>9.4499999999999993</v>
      </c>
      <c r="R101" s="488"/>
    </row>
    <row r="102" spans="3:20">
      <c r="C102" s="539" t="s">
        <v>23150</v>
      </c>
      <c r="D102" s="541">
        <v>0.2</v>
      </c>
      <c r="E102" s="541">
        <v>0.4</v>
      </c>
      <c r="F102" s="541">
        <f>1.5-'[13]SAPATAS-ANEXOI'!J100</f>
        <v>1.5</v>
      </c>
      <c r="G102" s="541">
        <f t="shared" si="30"/>
        <v>1.8000000000000003</v>
      </c>
      <c r="H102" s="543">
        <f t="shared" si="31"/>
        <v>0.12000000000000002</v>
      </c>
      <c r="I102" s="564">
        <f t="shared" si="32"/>
        <v>22.800000000000004</v>
      </c>
      <c r="J102" s="482"/>
      <c r="K102" s="539" t="s">
        <v>23150</v>
      </c>
      <c r="L102" s="541">
        <v>0.15</v>
      </c>
      <c r="M102" s="541">
        <v>0.3</v>
      </c>
      <c r="N102" s="541">
        <v>1.4</v>
      </c>
      <c r="O102" s="541">
        <f t="shared" si="33"/>
        <v>1.2599999999999998</v>
      </c>
      <c r="P102" s="543">
        <f t="shared" si="34"/>
        <v>6.3E-2</v>
      </c>
      <c r="Q102" s="544">
        <f t="shared" si="35"/>
        <v>9.4499999999999993</v>
      </c>
      <c r="R102" s="488"/>
    </row>
    <row r="103" spans="3:20">
      <c r="C103" s="539" t="s">
        <v>23151</v>
      </c>
      <c r="D103" s="541">
        <v>0.2</v>
      </c>
      <c r="E103" s="541">
        <v>0.4</v>
      </c>
      <c r="F103" s="541">
        <f>1.5-'[13]SAPATAS-ANEXOI'!J100</f>
        <v>1.5</v>
      </c>
      <c r="G103" s="541">
        <f t="shared" ref="G103" si="36">(2*D103+2*E103)*F103</f>
        <v>1.8000000000000003</v>
      </c>
      <c r="H103" s="543">
        <f t="shared" ref="H103" si="37">D103*E103*F103</f>
        <v>0.12000000000000002</v>
      </c>
      <c r="I103" s="564">
        <f t="shared" ref="I103" si="38">H103*190</f>
        <v>22.800000000000004</v>
      </c>
      <c r="J103" s="482"/>
      <c r="K103" s="539" t="s">
        <v>23151</v>
      </c>
      <c r="L103" s="541">
        <v>0.15</v>
      </c>
      <c r="M103" s="541">
        <v>0.3</v>
      </c>
      <c r="N103" s="541">
        <v>1.4</v>
      </c>
      <c r="O103" s="541">
        <f t="shared" ref="O103" si="39">(2*L103+2*M103)*N103</f>
        <v>1.2599999999999998</v>
      </c>
      <c r="P103" s="543">
        <f t="shared" ref="P103" si="40">L103*M103*N103</f>
        <v>6.3E-2</v>
      </c>
      <c r="Q103" s="544">
        <f t="shared" ref="Q103" si="41">P103*150</f>
        <v>9.4499999999999993</v>
      </c>
      <c r="R103" s="488"/>
    </row>
    <row r="104" spans="3:20" ht="13.5" thickBot="1">
      <c r="C104" s="539"/>
      <c r="D104" s="541"/>
      <c r="E104" s="541"/>
      <c r="F104" s="541"/>
      <c r="G104" s="541"/>
      <c r="H104" s="543"/>
      <c r="I104" s="564"/>
      <c r="J104" s="482"/>
      <c r="K104" s="539"/>
      <c r="L104" s="541"/>
      <c r="M104" s="541"/>
      <c r="N104" s="541"/>
      <c r="O104" s="541"/>
      <c r="P104" s="543"/>
      <c r="Q104" s="544"/>
      <c r="R104" s="488"/>
    </row>
    <row r="105" spans="3:20">
      <c r="C105" s="1037" t="s">
        <v>23092</v>
      </c>
      <c r="D105" s="575" t="s">
        <v>22906</v>
      </c>
      <c r="E105" s="575" t="s">
        <v>23093</v>
      </c>
      <c r="F105" s="575" t="s">
        <v>108</v>
      </c>
      <c r="G105" s="556" t="s">
        <v>22910</v>
      </c>
      <c r="H105" s="556" t="s">
        <v>22997</v>
      </c>
      <c r="I105" s="556" t="s">
        <v>22914</v>
      </c>
      <c r="J105" s="482"/>
      <c r="K105" s="1004" t="s">
        <v>23094</v>
      </c>
      <c r="L105" s="575" t="s">
        <v>22906</v>
      </c>
      <c r="M105" s="575" t="s">
        <v>23093</v>
      </c>
      <c r="N105" s="575" t="s">
        <v>108</v>
      </c>
      <c r="O105" s="556" t="s">
        <v>22910</v>
      </c>
      <c r="P105" s="556" t="s">
        <v>22997</v>
      </c>
      <c r="Q105" s="556" t="s">
        <v>22914</v>
      </c>
      <c r="R105" s="488"/>
    </row>
    <row r="106" spans="3:20" ht="15.75" thickBot="1">
      <c r="C106" s="1038"/>
      <c r="D106" s="557" t="s">
        <v>22915</v>
      </c>
      <c r="E106" s="557" t="s">
        <v>22915</v>
      </c>
      <c r="F106" s="557" t="s">
        <v>22915</v>
      </c>
      <c r="G106" s="558" t="s">
        <v>22916</v>
      </c>
      <c r="H106" s="558" t="s">
        <v>22917</v>
      </c>
      <c r="I106" s="558" t="s">
        <v>23095</v>
      </c>
      <c r="J106" s="482"/>
      <c r="K106" s="1005"/>
      <c r="L106" s="557" t="s">
        <v>22915</v>
      </c>
      <c r="M106" s="557" t="s">
        <v>22915</v>
      </c>
      <c r="N106" s="557" t="s">
        <v>22915</v>
      </c>
      <c r="O106" s="558" t="s">
        <v>22916</v>
      </c>
      <c r="P106" s="558" t="s">
        <v>22917</v>
      </c>
      <c r="Q106" s="558" t="s">
        <v>23095</v>
      </c>
      <c r="R106" s="488"/>
    </row>
    <row r="107" spans="3:20" ht="13.5" thickBot="1">
      <c r="C107" s="1031" t="s">
        <v>18</v>
      </c>
      <c r="D107" s="1032"/>
      <c r="E107" s="1032"/>
      <c r="F107" s="1039"/>
      <c r="G107" s="559">
        <f>SUM(G109:G150)</f>
        <v>75.599999999999937</v>
      </c>
      <c r="H107" s="559">
        <f t="shared" ref="H107:I107" si="42">SUM(H109:H150)</f>
        <v>5.0400000000000036</v>
      </c>
      <c r="I107" s="559">
        <f t="shared" si="42"/>
        <v>957.59999999999934</v>
      </c>
      <c r="J107" s="482"/>
      <c r="K107" s="1031" t="s">
        <v>18</v>
      </c>
      <c r="L107" s="1032"/>
      <c r="M107" s="1032"/>
      <c r="N107" s="1039"/>
      <c r="O107" s="559">
        <f>SUM(O109:O150)</f>
        <v>52.919999999999938</v>
      </c>
      <c r="P107" s="559">
        <f t="shared" ref="P107:Q107" si="43">SUM(P109:P150)</f>
        <v>2.6460000000000004</v>
      </c>
      <c r="Q107" s="559">
        <f t="shared" si="43"/>
        <v>396.89999999999969</v>
      </c>
      <c r="R107" s="488"/>
    </row>
    <row r="108" spans="3:20" ht="15.75" customHeight="1" thickBot="1">
      <c r="C108" s="1027" t="s">
        <v>23179</v>
      </c>
      <c r="D108" s="1029"/>
      <c r="E108" s="1029"/>
      <c r="F108" s="573"/>
      <c r="G108" s="573"/>
      <c r="H108" s="573"/>
      <c r="I108" s="572"/>
      <c r="J108" s="482"/>
      <c r="K108" s="1027" t="s">
        <v>23179</v>
      </c>
      <c r="L108" s="1029"/>
      <c r="M108" s="1029"/>
      <c r="N108" s="1029"/>
      <c r="O108" s="562"/>
      <c r="P108" s="562"/>
      <c r="Q108" s="563"/>
      <c r="R108" s="488"/>
      <c r="T108" s="576"/>
    </row>
    <row r="109" spans="3:20">
      <c r="C109" s="539" t="s">
        <v>23096</v>
      </c>
      <c r="D109" s="541">
        <v>0.2</v>
      </c>
      <c r="E109" s="541">
        <v>0.4</v>
      </c>
      <c r="F109" s="541">
        <f>1.5-'[13]SAPATAS-ANEXOI'!J104</f>
        <v>1.5</v>
      </c>
      <c r="G109" s="541">
        <f t="shared" ref="G109:G150" si="44">(2*D109+2*E109)*F109</f>
        <v>1.8000000000000003</v>
      </c>
      <c r="H109" s="543">
        <f t="shared" ref="H109:H150" si="45">D109*E109*F109</f>
        <v>0.12000000000000002</v>
      </c>
      <c r="I109" s="564">
        <f t="shared" ref="I109:I116" si="46">H109*190</f>
        <v>22.800000000000004</v>
      </c>
      <c r="J109" s="482"/>
      <c r="K109" s="539" t="s">
        <v>23096</v>
      </c>
      <c r="L109" s="541">
        <v>0.15</v>
      </c>
      <c r="M109" s="541">
        <v>0.3</v>
      </c>
      <c r="N109" s="541">
        <v>1.4</v>
      </c>
      <c r="O109" s="541">
        <f>(2*L109+2*M109)*N109</f>
        <v>1.2599999999999998</v>
      </c>
      <c r="P109" s="543">
        <f>L109*M109*N109</f>
        <v>6.3E-2</v>
      </c>
      <c r="Q109" s="544">
        <f t="shared" ref="Q109:Q116" si="47">P109*150</f>
        <v>9.4499999999999993</v>
      </c>
      <c r="R109" s="488"/>
    </row>
    <row r="110" spans="3:20">
      <c r="C110" s="539" t="s">
        <v>23097</v>
      </c>
      <c r="D110" s="541">
        <v>0.2</v>
      </c>
      <c r="E110" s="541">
        <v>0.4</v>
      </c>
      <c r="F110" s="541">
        <f>1.5-'[13]SAPATAS-ANEXOI'!J105</f>
        <v>1.5</v>
      </c>
      <c r="G110" s="541">
        <f t="shared" si="44"/>
        <v>1.8000000000000003</v>
      </c>
      <c r="H110" s="543">
        <f t="shared" si="45"/>
        <v>0.12000000000000002</v>
      </c>
      <c r="I110" s="564">
        <f t="shared" si="46"/>
        <v>22.800000000000004</v>
      </c>
      <c r="J110" s="482"/>
      <c r="K110" s="539" t="s">
        <v>23097</v>
      </c>
      <c r="L110" s="541">
        <v>0.15</v>
      </c>
      <c r="M110" s="541">
        <v>0.3</v>
      </c>
      <c r="N110" s="541">
        <v>1.4</v>
      </c>
      <c r="O110" s="541">
        <f t="shared" ref="O110:O116" si="48">(2*L110+2*M110)*N110</f>
        <v>1.2599999999999998</v>
      </c>
      <c r="P110" s="543">
        <f t="shared" ref="P110:P116" si="49">L110*M110*N110</f>
        <v>6.3E-2</v>
      </c>
      <c r="Q110" s="544">
        <f t="shared" si="47"/>
        <v>9.4499999999999993</v>
      </c>
      <c r="R110" s="488"/>
    </row>
    <row r="111" spans="3:20">
      <c r="C111" s="539" t="s">
        <v>23098</v>
      </c>
      <c r="D111" s="541">
        <v>0.2</v>
      </c>
      <c r="E111" s="541">
        <v>0.4</v>
      </c>
      <c r="F111" s="541">
        <f>1.5-'[13]SAPATAS-ANEXOI'!J106</f>
        <v>1.5</v>
      </c>
      <c r="G111" s="541">
        <f t="shared" si="44"/>
        <v>1.8000000000000003</v>
      </c>
      <c r="H111" s="543">
        <f t="shared" si="45"/>
        <v>0.12000000000000002</v>
      </c>
      <c r="I111" s="564">
        <f t="shared" si="46"/>
        <v>22.800000000000004</v>
      </c>
      <c r="J111" s="482"/>
      <c r="K111" s="539" t="s">
        <v>23098</v>
      </c>
      <c r="L111" s="541">
        <v>0.15</v>
      </c>
      <c r="M111" s="541">
        <v>0.3</v>
      </c>
      <c r="N111" s="541">
        <v>1.4</v>
      </c>
      <c r="O111" s="541">
        <f t="shared" si="48"/>
        <v>1.2599999999999998</v>
      </c>
      <c r="P111" s="543">
        <f t="shared" si="49"/>
        <v>6.3E-2</v>
      </c>
      <c r="Q111" s="544">
        <f t="shared" si="47"/>
        <v>9.4499999999999993</v>
      </c>
      <c r="R111" s="488"/>
    </row>
    <row r="112" spans="3:20">
      <c r="C112" s="539" t="s">
        <v>23099</v>
      </c>
      <c r="D112" s="541">
        <v>0.2</v>
      </c>
      <c r="E112" s="541">
        <v>0.4</v>
      </c>
      <c r="F112" s="541">
        <f>1.5-'[13]SAPATAS-ANEXOI'!J107</f>
        <v>1.5</v>
      </c>
      <c r="G112" s="541">
        <f t="shared" si="44"/>
        <v>1.8000000000000003</v>
      </c>
      <c r="H112" s="543">
        <f t="shared" si="45"/>
        <v>0.12000000000000002</v>
      </c>
      <c r="I112" s="564">
        <f t="shared" si="46"/>
        <v>22.800000000000004</v>
      </c>
      <c r="J112" s="482"/>
      <c r="K112" s="539" t="s">
        <v>23099</v>
      </c>
      <c r="L112" s="541">
        <v>0.15</v>
      </c>
      <c r="M112" s="541">
        <v>0.3</v>
      </c>
      <c r="N112" s="541">
        <v>1.4</v>
      </c>
      <c r="O112" s="541">
        <f t="shared" si="48"/>
        <v>1.2599999999999998</v>
      </c>
      <c r="P112" s="543">
        <f t="shared" si="49"/>
        <v>6.3E-2</v>
      </c>
      <c r="Q112" s="544">
        <f t="shared" si="47"/>
        <v>9.4499999999999993</v>
      </c>
      <c r="R112" s="488"/>
    </row>
    <row r="113" spans="3:18">
      <c r="C113" s="539" t="s">
        <v>23100</v>
      </c>
      <c r="D113" s="541">
        <v>0.2</v>
      </c>
      <c r="E113" s="541">
        <v>0.4</v>
      </c>
      <c r="F113" s="541">
        <f>1.5-'[13]SAPATAS-ANEXOI'!J108</f>
        <v>1.5</v>
      </c>
      <c r="G113" s="541">
        <f t="shared" si="44"/>
        <v>1.8000000000000003</v>
      </c>
      <c r="H113" s="543">
        <f t="shared" si="45"/>
        <v>0.12000000000000002</v>
      </c>
      <c r="I113" s="564">
        <f t="shared" si="46"/>
        <v>22.800000000000004</v>
      </c>
      <c r="J113" s="482"/>
      <c r="K113" s="539" t="s">
        <v>23100</v>
      </c>
      <c r="L113" s="541">
        <v>0.15</v>
      </c>
      <c r="M113" s="541">
        <v>0.3</v>
      </c>
      <c r="N113" s="541">
        <v>1.4</v>
      </c>
      <c r="O113" s="541">
        <f t="shared" si="48"/>
        <v>1.2599999999999998</v>
      </c>
      <c r="P113" s="543">
        <f t="shared" si="49"/>
        <v>6.3E-2</v>
      </c>
      <c r="Q113" s="544">
        <f t="shared" si="47"/>
        <v>9.4499999999999993</v>
      </c>
      <c r="R113" s="488"/>
    </row>
    <row r="114" spans="3:18">
      <c r="C114" s="539" t="s">
        <v>23101</v>
      </c>
      <c r="D114" s="541">
        <v>0.2</v>
      </c>
      <c r="E114" s="541">
        <v>0.4</v>
      </c>
      <c r="F114" s="541">
        <f>1.5-'[13]SAPATAS-ANEXOI'!J109</f>
        <v>1.5</v>
      </c>
      <c r="G114" s="541">
        <f t="shared" si="44"/>
        <v>1.8000000000000003</v>
      </c>
      <c r="H114" s="543">
        <f t="shared" si="45"/>
        <v>0.12000000000000002</v>
      </c>
      <c r="I114" s="564">
        <f t="shared" si="46"/>
        <v>22.800000000000004</v>
      </c>
      <c r="J114" s="482"/>
      <c r="K114" s="539" t="s">
        <v>23101</v>
      </c>
      <c r="L114" s="541">
        <v>0.15</v>
      </c>
      <c r="M114" s="541">
        <v>0.3</v>
      </c>
      <c r="N114" s="541">
        <v>1.4</v>
      </c>
      <c r="O114" s="541">
        <f t="shared" si="48"/>
        <v>1.2599999999999998</v>
      </c>
      <c r="P114" s="543">
        <f t="shared" si="49"/>
        <v>6.3E-2</v>
      </c>
      <c r="Q114" s="544">
        <f t="shared" si="47"/>
        <v>9.4499999999999993</v>
      </c>
      <c r="R114" s="488"/>
    </row>
    <row r="115" spans="3:18">
      <c r="C115" s="539" t="s">
        <v>23102</v>
      </c>
      <c r="D115" s="541">
        <v>0.2</v>
      </c>
      <c r="E115" s="541">
        <v>0.4</v>
      </c>
      <c r="F115" s="541">
        <f>1.5-'[13]SAPATAS-ANEXOI'!J110</f>
        <v>1.5</v>
      </c>
      <c r="G115" s="541">
        <f t="shared" si="44"/>
        <v>1.8000000000000003</v>
      </c>
      <c r="H115" s="543">
        <f t="shared" si="45"/>
        <v>0.12000000000000002</v>
      </c>
      <c r="I115" s="564">
        <f t="shared" si="46"/>
        <v>22.800000000000004</v>
      </c>
      <c r="J115" s="482"/>
      <c r="K115" s="539" t="s">
        <v>23102</v>
      </c>
      <c r="L115" s="541">
        <v>0.15</v>
      </c>
      <c r="M115" s="541">
        <v>0.3</v>
      </c>
      <c r="N115" s="541">
        <v>1.4</v>
      </c>
      <c r="O115" s="541">
        <f t="shared" si="48"/>
        <v>1.2599999999999998</v>
      </c>
      <c r="P115" s="543">
        <f t="shared" si="49"/>
        <v>6.3E-2</v>
      </c>
      <c r="Q115" s="544">
        <f t="shared" si="47"/>
        <v>9.4499999999999993</v>
      </c>
      <c r="R115" s="488"/>
    </row>
    <row r="116" spans="3:18">
      <c r="C116" s="539" t="s">
        <v>23103</v>
      </c>
      <c r="D116" s="541">
        <v>0.2</v>
      </c>
      <c r="E116" s="541">
        <v>0.4</v>
      </c>
      <c r="F116" s="541">
        <f>1.5-'[13]SAPATAS-ANEXOI'!J111</f>
        <v>1.5</v>
      </c>
      <c r="G116" s="541">
        <f t="shared" si="44"/>
        <v>1.8000000000000003</v>
      </c>
      <c r="H116" s="543">
        <f t="shared" si="45"/>
        <v>0.12000000000000002</v>
      </c>
      <c r="I116" s="564">
        <f t="shared" si="46"/>
        <v>22.800000000000004</v>
      </c>
      <c r="J116" s="482"/>
      <c r="K116" s="539" t="s">
        <v>23103</v>
      </c>
      <c r="L116" s="541">
        <v>0.15</v>
      </c>
      <c r="M116" s="541">
        <v>0.3</v>
      </c>
      <c r="N116" s="541">
        <v>1.4</v>
      </c>
      <c r="O116" s="541">
        <f t="shared" si="48"/>
        <v>1.2599999999999998</v>
      </c>
      <c r="P116" s="543">
        <f t="shared" si="49"/>
        <v>6.3E-2</v>
      </c>
      <c r="Q116" s="544">
        <f t="shared" si="47"/>
        <v>9.4499999999999993</v>
      </c>
      <c r="R116" s="488"/>
    </row>
    <row r="117" spans="3:18">
      <c r="C117" s="539" t="s">
        <v>23104</v>
      </c>
      <c r="D117" s="541">
        <v>0.2</v>
      </c>
      <c r="E117" s="541">
        <v>0.4</v>
      </c>
      <c r="F117" s="541">
        <f>1.5-'[13]SAPATAS-ANEXOI'!J112</f>
        <v>1.5</v>
      </c>
      <c r="G117" s="541">
        <f t="shared" si="44"/>
        <v>1.8000000000000003</v>
      </c>
      <c r="H117" s="543">
        <f t="shared" si="45"/>
        <v>0.12000000000000002</v>
      </c>
      <c r="I117" s="564">
        <f>H117*190</f>
        <v>22.800000000000004</v>
      </c>
      <c r="J117" s="482"/>
      <c r="K117" s="539" t="s">
        <v>23104</v>
      </c>
      <c r="L117" s="541">
        <v>0.15</v>
      </c>
      <c r="M117" s="541">
        <v>0.3</v>
      </c>
      <c r="N117" s="541">
        <v>1.4</v>
      </c>
      <c r="O117" s="541">
        <f>(2*L117+2*M117)*N117</f>
        <v>1.2599999999999998</v>
      </c>
      <c r="P117" s="543">
        <f>L117*M117*N117</f>
        <v>6.3E-2</v>
      </c>
      <c r="Q117" s="544">
        <f>P117*150</f>
        <v>9.4499999999999993</v>
      </c>
      <c r="R117" s="488"/>
    </row>
    <row r="118" spans="3:18">
      <c r="C118" s="539" t="s">
        <v>23105</v>
      </c>
      <c r="D118" s="541">
        <v>0.2</v>
      </c>
      <c r="E118" s="541">
        <v>0.4</v>
      </c>
      <c r="F118" s="541">
        <f>1.5-'[13]SAPATAS-ANEXOI'!J113</f>
        <v>1.5</v>
      </c>
      <c r="G118" s="541">
        <f t="shared" si="44"/>
        <v>1.8000000000000003</v>
      </c>
      <c r="H118" s="543">
        <f t="shared" si="45"/>
        <v>0.12000000000000002</v>
      </c>
      <c r="I118" s="564">
        <f t="shared" ref="I118:I150" si="50">H118*190</f>
        <v>22.800000000000004</v>
      </c>
      <c r="J118" s="482"/>
      <c r="K118" s="539" t="s">
        <v>23105</v>
      </c>
      <c r="L118" s="541">
        <v>0.15</v>
      </c>
      <c r="M118" s="541">
        <v>0.3</v>
      </c>
      <c r="N118" s="541">
        <v>1.4</v>
      </c>
      <c r="O118" s="541">
        <f t="shared" ref="O118:O126" si="51">(2*L118+2*M118)*N118</f>
        <v>1.2599999999999998</v>
      </c>
      <c r="P118" s="543">
        <f t="shared" ref="P118:P126" si="52">L118*M118*N118</f>
        <v>6.3E-2</v>
      </c>
      <c r="Q118" s="544">
        <f t="shared" ref="Q118:Q150" si="53">P118*150</f>
        <v>9.4499999999999993</v>
      </c>
      <c r="R118" s="488"/>
    </row>
    <row r="119" spans="3:18">
      <c r="C119" s="539" t="s">
        <v>23106</v>
      </c>
      <c r="D119" s="541">
        <v>0.2</v>
      </c>
      <c r="E119" s="541">
        <v>0.4</v>
      </c>
      <c r="F119" s="541">
        <f>1.5-'[13]SAPATAS-ANEXOI'!J114</f>
        <v>1.5</v>
      </c>
      <c r="G119" s="541">
        <f t="shared" si="44"/>
        <v>1.8000000000000003</v>
      </c>
      <c r="H119" s="543">
        <f t="shared" si="45"/>
        <v>0.12000000000000002</v>
      </c>
      <c r="I119" s="564">
        <f t="shared" si="50"/>
        <v>22.800000000000004</v>
      </c>
      <c r="J119" s="482"/>
      <c r="K119" s="539" t="s">
        <v>23106</v>
      </c>
      <c r="L119" s="541">
        <v>0.15</v>
      </c>
      <c r="M119" s="541">
        <v>0.3</v>
      </c>
      <c r="N119" s="541">
        <v>1.4</v>
      </c>
      <c r="O119" s="541">
        <f t="shared" si="51"/>
        <v>1.2599999999999998</v>
      </c>
      <c r="P119" s="543">
        <f t="shared" si="52"/>
        <v>6.3E-2</v>
      </c>
      <c r="Q119" s="544">
        <f t="shared" si="53"/>
        <v>9.4499999999999993</v>
      </c>
      <c r="R119" s="488"/>
    </row>
    <row r="120" spans="3:18">
      <c r="C120" s="539" t="s">
        <v>23107</v>
      </c>
      <c r="D120" s="541">
        <v>0.2</v>
      </c>
      <c r="E120" s="541">
        <v>0.4</v>
      </c>
      <c r="F120" s="541">
        <f>1.5-'[13]SAPATAS-ANEXOI'!J115</f>
        <v>1.5</v>
      </c>
      <c r="G120" s="541">
        <f t="shared" si="44"/>
        <v>1.8000000000000003</v>
      </c>
      <c r="H120" s="543">
        <f t="shared" si="45"/>
        <v>0.12000000000000002</v>
      </c>
      <c r="I120" s="564">
        <f t="shared" si="50"/>
        <v>22.800000000000004</v>
      </c>
      <c r="J120" s="482"/>
      <c r="K120" s="539" t="s">
        <v>23107</v>
      </c>
      <c r="L120" s="541">
        <v>0.15</v>
      </c>
      <c r="M120" s="541">
        <v>0.3</v>
      </c>
      <c r="N120" s="541">
        <v>1.4</v>
      </c>
      <c r="O120" s="541">
        <f t="shared" si="51"/>
        <v>1.2599999999999998</v>
      </c>
      <c r="P120" s="543">
        <f t="shared" si="52"/>
        <v>6.3E-2</v>
      </c>
      <c r="Q120" s="544">
        <f t="shared" si="53"/>
        <v>9.4499999999999993</v>
      </c>
      <c r="R120" s="488"/>
    </row>
    <row r="121" spans="3:18">
      <c r="C121" s="539" t="s">
        <v>23108</v>
      </c>
      <c r="D121" s="541">
        <v>0.2</v>
      </c>
      <c r="E121" s="541">
        <v>0.4</v>
      </c>
      <c r="F121" s="541">
        <f>1.5-'[13]SAPATAS-ANEXOI'!J116</f>
        <v>1.5</v>
      </c>
      <c r="G121" s="541">
        <f t="shared" si="44"/>
        <v>1.8000000000000003</v>
      </c>
      <c r="H121" s="543">
        <f t="shared" si="45"/>
        <v>0.12000000000000002</v>
      </c>
      <c r="I121" s="564">
        <f t="shared" si="50"/>
        <v>22.800000000000004</v>
      </c>
      <c r="J121" s="482"/>
      <c r="K121" s="539" t="s">
        <v>23108</v>
      </c>
      <c r="L121" s="541">
        <v>0.15</v>
      </c>
      <c r="M121" s="541">
        <v>0.3</v>
      </c>
      <c r="N121" s="541">
        <v>1.4</v>
      </c>
      <c r="O121" s="541">
        <f t="shared" si="51"/>
        <v>1.2599999999999998</v>
      </c>
      <c r="P121" s="543">
        <f t="shared" si="52"/>
        <v>6.3E-2</v>
      </c>
      <c r="Q121" s="544">
        <f t="shared" si="53"/>
        <v>9.4499999999999993</v>
      </c>
      <c r="R121" s="488"/>
    </row>
    <row r="122" spans="3:18">
      <c r="C122" s="539" t="s">
        <v>23109</v>
      </c>
      <c r="D122" s="541">
        <v>0.2</v>
      </c>
      <c r="E122" s="541">
        <v>0.4</v>
      </c>
      <c r="F122" s="541">
        <f>1.5-'[13]SAPATAS-ANEXOI'!J117</f>
        <v>1.5</v>
      </c>
      <c r="G122" s="541">
        <f t="shared" si="44"/>
        <v>1.8000000000000003</v>
      </c>
      <c r="H122" s="543">
        <f t="shared" si="45"/>
        <v>0.12000000000000002</v>
      </c>
      <c r="I122" s="564">
        <f t="shared" si="50"/>
        <v>22.800000000000004</v>
      </c>
      <c r="J122" s="482"/>
      <c r="K122" s="539" t="s">
        <v>23109</v>
      </c>
      <c r="L122" s="541">
        <v>0.15</v>
      </c>
      <c r="M122" s="541">
        <v>0.3</v>
      </c>
      <c r="N122" s="541">
        <v>1.4</v>
      </c>
      <c r="O122" s="541">
        <f t="shared" si="51"/>
        <v>1.2599999999999998</v>
      </c>
      <c r="P122" s="543">
        <f t="shared" si="52"/>
        <v>6.3E-2</v>
      </c>
      <c r="Q122" s="544">
        <f t="shared" si="53"/>
        <v>9.4499999999999993</v>
      </c>
      <c r="R122" s="488"/>
    </row>
    <row r="123" spans="3:18">
      <c r="C123" s="539" t="s">
        <v>23110</v>
      </c>
      <c r="D123" s="541">
        <v>0.2</v>
      </c>
      <c r="E123" s="541">
        <v>0.4</v>
      </c>
      <c r="F123" s="541">
        <f>1.5-'[13]SAPATAS-ANEXOI'!J118</f>
        <v>1.5</v>
      </c>
      <c r="G123" s="541">
        <f t="shared" si="44"/>
        <v>1.8000000000000003</v>
      </c>
      <c r="H123" s="543">
        <f t="shared" si="45"/>
        <v>0.12000000000000002</v>
      </c>
      <c r="I123" s="564">
        <f t="shared" si="50"/>
        <v>22.800000000000004</v>
      </c>
      <c r="J123" s="482"/>
      <c r="K123" s="539" t="s">
        <v>23110</v>
      </c>
      <c r="L123" s="541">
        <v>0.15</v>
      </c>
      <c r="M123" s="541">
        <v>0.3</v>
      </c>
      <c r="N123" s="541">
        <v>1.4</v>
      </c>
      <c r="O123" s="541">
        <f t="shared" si="51"/>
        <v>1.2599999999999998</v>
      </c>
      <c r="P123" s="543">
        <f t="shared" si="52"/>
        <v>6.3E-2</v>
      </c>
      <c r="Q123" s="544">
        <f t="shared" si="53"/>
        <v>9.4499999999999993</v>
      </c>
      <c r="R123" s="488"/>
    </row>
    <row r="124" spans="3:18">
      <c r="C124" s="539" t="s">
        <v>23111</v>
      </c>
      <c r="D124" s="541">
        <v>0.2</v>
      </c>
      <c r="E124" s="541">
        <v>0.4</v>
      </c>
      <c r="F124" s="541">
        <f>1.5-'[13]SAPATAS-ANEXOI'!J119</f>
        <v>1.5</v>
      </c>
      <c r="G124" s="541">
        <f t="shared" si="44"/>
        <v>1.8000000000000003</v>
      </c>
      <c r="H124" s="543">
        <f t="shared" si="45"/>
        <v>0.12000000000000002</v>
      </c>
      <c r="I124" s="564">
        <f t="shared" si="50"/>
        <v>22.800000000000004</v>
      </c>
      <c r="J124" s="482"/>
      <c r="K124" s="539" t="s">
        <v>23111</v>
      </c>
      <c r="L124" s="541">
        <v>0.15</v>
      </c>
      <c r="M124" s="541">
        <v>0.3</v>
      </c>
      <c r="N124" s="541">
        <v>1.4</v>
      </c>
      <c r="O124" s="541">
        <f t="shared" si="51"/>
        <v>1.2599999999999998</v>
      </c>
      <c r="P124" s="543">
        <f t="shared" si="52"/>
        <v>6.3E-2</v>
      </c>
      <c r="Q124" s="544">
        <f t="shared" si="53"/>
        <v>9.4499999999999993</v>
      </c>
      <c r="R124" s="488"/>
    </row>
    <row r="125" spans="3:18">
      <c r="C125" s="539" t="s">
        <v>23112</v>
      </c>
      <c r="D125" s="541">
        <v>0.2</v>
      </c>
      <c r="E125" s="541">
        <v>0.4</v>
      </c>
      <c r="F125" s="541">
        <f>1.5-'[13]SAPATAS-ANEXOI'!J120</f>
        <v>1.5</v>
      </c>
      <c r="G125" s="541">
        <f t="shared" si="44"/>
        <v>1.8000000000000003</v>
      </c>
      <c r="H125" s="543">
        <f t="shared" si="45"/>
        <v>0.12000000000000002</v>
      </c>
      <c r="I125" s="564">
        <f t="shared" si="50"/>
        <v>22.800000000000004</v>
      </c>
      <c r="J125" s="482"/>
      <c r="K125" s="539" t="s">
        <v>23112</v>
      </c>
      <c r="L125" s="541">
        <v>0.15</v>
      </c>
      <c r="M125" s="541">
        <v>0.3</v>
      </c>
      <c r="N125" s="541">
        <v>1.4</v>
      </c>
      <c r="O125" s="541">
        <f t="shared" si="51"/>
        <v>1.2599999999999998</v>
      </c>
      <c r="P125" s="543">
        <f t="shared" si="52"/>
        <v>6.3E-2</v>
      </c>
      <c r="Q125" s="544">
        <f t="shared" si="53"/>
        <v>9.4499999999999993</v>
      </c>
      <c r="R125" s="488"/>
    </row>
    <row r="126" spans="3:18">
      <c r="C126" s="539" t="s">
        <v>23113</v>
      </c>
      <c r="D126" s="541">
        <v>0.2</v>
      </c>
      <c r="E126" s="541">
        <v>0.4</v>
      </c>
      <c r="F126" s="541">
        <f>1.5-'[13]SAPATAS-ANEXOI'!J121</f>
        <v>1.5</v>
      </c>
      <c r="G126" s="541">
        <f t="shared" si="44"/>
        <v>1.8000000000000003</v>
      </c>
      <c r="H126" s="543">
        <f t="shared" si="45"/>
        <v>0.12000000000000002</v>
      </c>
      <c r="I126" s="564">
        <f t="shared" si="50"/>
        <v>22.800000000000004</v>
      </c>
      <c r="J126" s="482"/>
      <c r="K126" s="539" t="s">
        <v>23113</v>
      </c>
      <c r="L126" s="541">
        <v>0.15</v>
      </c>
      <c r="M126" s="541">
        <v>0.3</v>
      </c>
      <c r="N126" s="541">
        <v>1.4</v>
      </c>
      <c r="O126" s="541">
        <f t="shared" si="51"/>
        <v>1.2599999999999998</v>
      </c>
      <c r="P126" s="543">
        <f t="shared" si="52"/>
        <v>6.3E-2</v>
      </c>
      <c r="Q126" s="544">
        <f t="shared" si="53"/>
        <v>9.4499999999999993</v>
      </c>
      <c r="R126" s="488"/>
    </row>
    <row r="127" spans="3:18">
      <c r="C127" s="539" t="s">
        <v>23114</v>
      </c>
      <c r="D127" s="541">
        <v>0.2</v>
      </c>
      <c r="E127" s="541">
        <v>0.4</v>
      </c>
      <c r="F127" s="541">
        <f>1.5-'[13]SAPATAS-ANEXOI'!J122</f>
        <v>1.5</v>
      </c>
      <c r="G127" s="541">
        <f t="shared" si="44"/>
        <v>1.8000000000000003</v>
      </c>
      <c r="H127" s="543">
        <f t="shared" si="45"/>
        <v>0.12000000000000002</v>
      </c>
      <c r="I127" s="564">
        <f t="shared" si="50"/>
        <v>22.800000000000004</v>
      </c>
      <c r="J127" s="482"/>
      <c r="K127" s="539" t="s">
        <v>23114</v>
      </c>
      <c r="L127" s="541">
        <v>0.15</v>
      </c>
      <c r="M127" s="541">
        <v>0.3</v>
      </c>
      <c r="N127" s="541">
        <v>1.4</v>
      </c>
      <c r="O127" s="541">
        <f>(2*L127+2*M127)*N127</f>
        <v>1.2599999999999998</v>
      </c>
      <c r="P127" s="543">
        <f>L127*M127*N127</f>
        <v>6.3E-2</v>
      </c>
      <c r="Q127" s="544">
        <f t="shared" si="53"/>
        <v>9.4499999999999993</v>
      </c>
      <c r="R127" s="488"/>
    </row>
    <row r="128" spans="3:18">
      <c r="C128" s="539" t="s">
        <v>23115</v>
      </c>
      <c r="D128" s="541">
        <v>0.2</v>
      </c>
      <c r="E128" s="541">
        <v>0.4</v>
      </c>
      <c r="F128" s="541">
        <f>1.5-'[13]SAPATAS-ANEXOI'!J123</f>
        <v>1.5</v>
      </c>
      <c r="G128" s="541">
        <f t="shared" si="44"/>
        <v>1.8000000000000003</v>
      </c>
      <c r="H128" s="543">
        <f t="shared" si="45"/>
        <v>0.12000000000000002</v>
      </c>
      <c r="I128" s="564">
        <f t="shared" si="50"/>
        <v>22.800000000000004</v>
      </c>
      <c r="J128" s="482"/>
      <c r="K128" s="539" t="s">
        <v>23115</v>
      </c>
      <c r="L128" s="541">
        <v>0.15</v>
      </c>
      <c r="M128" s="541">
        <v>0.3</v>
      </c>
      <c r="N128" s="541">
        <v>1.4</v>
      </c>
      <c r="O128" s="541">
        <f t="shared" ref="O128:O136" si="54">(2*L128+2*M128)*N128</f>
        <v>1.2599999999999998</v>
      </c>
      <c r="P128" s="543">
        <f t="shared" ref="P128:P136" si="55">L128*M128*N128</f>
        <v>6.3E-2</v>
      </c>
      <c r="Q128" s="544">
        <f t="shared" si="53"/>
        <v>9.4499999999999993</v>
      </c>
      <c r="R128" s="488"/>
    </row>
    <row r="129" spans="3:18">
      <c r="C129" s="539" t="s">
        <v>23116</v>
      </c>
      <c r="D129" s="541">
        <v>0.2</v>
      </c>
      <c r="E129" s="541">
        <v>0.4</v>
      </c>
      <c r="F129" s="541">
        <f>1.5-'[13]SAPATAS-ANEXOI'!J124</f>
        <v>1.5</v>
      </c>
      <c r="G129" s="541">
        <f t="shared" si="44"/>
        <v>1.8000000000000003</v>
      </c>
      <c r="H129" s="543">
        <f t="shared" si="45"/>
        <v>0.12000000000000002</v>
      </c>
      <c r="I129" s="564">
        <f t="shared" si="50"/>
        <v>22.800000000000004</v>
      </c>
      <c r="J129" s="482"/>
      <c r="K129" s="539" t="s">
        <v>23116</v>
      </c>
      <c r="L129" s="541">
        <v>0.15</v>
      </c>
      <c r="M129" s="541">
        <v>0.3</v>
      </c>
      <c r="N129" s="541">
        <v>1.4</v>
      </c>
      <c r="O129" s="541">
        <f t="shared" si="54"/>
        <v>1.2599999999999998</v>
      </c>
      <c r="P129" s="543">
        <f t="shared" si="55"/>
        <v>6.3E-2</v>
      </c>
      <c r="Q129" s="544">
        <f t="shared" si="53"/>
        <v>9.4499999999999993</v>
      </c>
      <c r="R129" s="488"/>
    </row>
    <row r="130" spans="3:18">
      <c r="C130" s="539" t="s">
        <v>23117</v>
      </c>
      <c r="D130" s="541">
        <v>0.2</v>
      </c>
      <c r="E130" s="541">
        <v>0.4</v>
      </c>
      <c r="F130" s="541">
        <f>1.5-'[13]SAPATAS-ANEXOI'!J125</f>
        <v>1.5</v>
      </c>
      <c r="G130" s="541">
        <f t="shared" si="44"/>
        <v>1.8000000000000003</v>
      </c>
      <c r="H130" s="543">
        <f t="shared" si="45"/>
        <v>0.12000000000000002</v>
      </c>
      <c r="I130" s="564">
        <f t="shared" si="50"/>
        <v>22.800000000000004</v>
      </c>
      <c r="J130" s="482"/>
      <c r="K130" s="539" t="s">
        <v>23117</v>
      </c>
      <c r="L130" s="541">
        <v>0.15</v>
      </c>
      <c r="M130" s="541">
        <v>0.3</v>
      </c>
      <c r="N130" s="541">
        <v>1.4</v>
      </c>
      <c r="O130" s="541">
        <f t="shared" si="54"/>
        <v>1.2599999999999998</v>
      </c>
      <c r="P130" s="543">
        <f t="shared" si="55"/>
        <v>6.3E-2</v>
      </c>
      <c r="Q130" s="544">
        <f t="shared" si="53"/>
        <v>9.4499999999999993</v>
      </c>
      <c r="R130" s="488"/>
    </row>
    <row r="131" spans="3:18">
      <c r="C131" s="539" t="s">
        <v>23118</v>
      </c>
      <c r="D131" s="541">
        <v>0.2</v>
      </c>
      <c r="E131" s="541">
        <v>0.4</v>
      </c>
      <c r="F131" s="541">
        <f>1.5-'[13]SAPATAS-ANEXOI'!J126</f>
        <v>1.5</v>
      </c>
      <c r="G131" s="541">
        <f t="shared" si="44"/>
        <v>1.8000000000000003</v>
      </c>
      <c r="H131" s="543">
        <f t="shared" si="45"/>
        <v>0.12000000000000002</v>
      </c>
      <c r="I131" s="564">
        <f t="shared" si="50"/>
        <v>22.800000000000004</v>
      </c>
      <c r="J131" s="482"/>
      <c r="K131" s="539" t="s">
        <v>23118</v>
      </c>
      <c r="L131" s="541">
        <v>0.15</v>
      </c>
      <c r="M131" s="541">
        <v>0.3</v>
      </c>
      <c r="N131" s="541">
        <v>1.4</v>
      </c>
      <c r="O131" s="541">
        <f t="shared" si="54"/>
        <v>1.2599999999999998</v>
      </c>
      <c r="P131" s="543">
        <f t="shared" si="55"/>
        <v>6.3E-2</v>
      </c>
      <c r="Q131" s="544">
        <f t="shared" si="53"/>
        <v>9.4499999999999993</v>
      </c>
      <c r="R131" s="488"/>
    </row>
    <row r="132" spans="3:18">
      <c r="C132" s="539" t="s">
        <v>23119</v>
      </c>
      <c r="D132" s="541">
        <v>0.2</v>
      </c>
      <c r="E132" s="541">
        <v>0.4</v>
      </c>
      <c r="F132" s="541">
        <f>1.5-'[13]SAPATAS-ANEXOI'!J127</f>
        <v>1.5</v>
      </c>
      <c r="G132" s="541">
        <f t="shared" si="44"/>
        <v>1.8000000000000003</v>
      </c>
      <c r="H132" s="543">
        <f t="shared" si="45"/>
        <v>0.12000000000000002</v>
      </c>
      <c r="I132" s="564">
        <f t="shared" si="50"/>
        <v>22.800000000000004</v>
      </c>
      <c r="J132" s="482"/>
      <c r="K132" s="539" t="s">
        <v>23119</v>
      </c>
      <c r="L132" s="541">
        <v>0.15</v>
      </c>
      <c r="M132" s="541">
        <v>0.3</v>
      </c>
      <c r="N132" s="541">
        <v>1.4</v>
      </c>
      <c r="O132" s="541">
        <f t="shared" si="54"/>
        <v>1.2599999999999998</v>
      </c>
      <c r="P132" s="543">
        <f t="shared" si="55"/>
        <v>6.3E-2</v>
      </c>
      <c r="Q132" s="544">
        <f t="shared" si="53"/>
        <v>9.4499999999999993</v>
      </c>
      <c r="R132" s="488"/>
    </row>
    <row r="133" spans="3:18">
      <c r="C133" s="539" t="s">
        <v>23120</v>
      </c>
      <c r="D133" s="541">
        <v>0.2</v>
      </c>
      <c r="E133" s="541">
        <v>0.4</v>
      </c>
      <c r="F133" s="541">
        <f>1.5-'[13]SAPATAS-ANEXOI'!J128</f>
        <v>1.5</v>
      </c>
      <c r="G133" s="541">
        <f t="shared" si="44"/>
        <v>1.8000000000000003</v>
      </c>
      <c r="H133" s="543">
        <f t="shared" si="45"/>
        <v>0.12000000000000002</v>
      </c>
      <c r="I133" s="564">
        <f t="shared" si="50"/>
        <v>22.800000000000004</v>
      </c>
      <c r="J133" s="482"/>
      <c r="K133" s="539" t="s">
        <v>23120</v>
      </c>
      <c r="L133" s="541">
        <v>0.15</v>
      </c>
      <c r="M133" s="541">
        <v>0.3</v>
      </c>
      <c r="N133" s="541">
        <v>1.4</v>
      </c>
      <c r="O133" s="541">
        <f t="shared" si="54"/>
        <v>1.2599999999999998</v>
      </c>
      <c r="P133" s="543">
        <f t="shared" si="55"/>
        <v>6.3E-2</v>
      </c>
      <c r="Q133" s="544">
        <f t="shared" si="53"/>
        <v>9.4499999999999993</v>
      </c>
      <c r="R133" s="488"/>
    </row>
    <row r="134" spans="3:18">
      <c r="C134" s="539" t="s">
        <v>23121</v>
      </c>
      <c r="D134" s="541">
        <v>0.2</v>
      </c>
      <c r="E134" s="541">
        <v>0.4</v>
      </c>
      <c r="F134" s="541">
        <f>1.5-'[13]SAPATAS-ANEXOI'!J129</f>
        <v>1.5</v>
      </c>
      <c r="G134" s="541">
        <f t="shared" si="44"/>
        <v>1.8000000000000003</v>
      </c>
      <c r="H134" s="543">
        <f t="shared" si="45"/>
        <v>0.12000000000000002</v>
      </c>
      <c r="I134" s="564">
        <f t="shared" si="50"/>
        <v>22.800000000000004</v>
      </c>
      <c r="J134" s="482"/>
      <c r="K134" s="539" t="s">
        <v>23121</v>
      </c>
      <c r="L134" s="541">
        <v>0.15</v>
      </c>
      <c r="M134" s="541">
        <v>0.3</v>
      </c>
      <c r="N134" s="541">
        <v>1.4</v>
      </c>
      <c r="O134" s="541">
        <f t="shared" si="54"/>
        <v>1.2599999999999998</v>
      </c>
      <c r="P134" s="543">
        <f t="shared" si="55"/>
        <v>6.3E-2</v>
      </c>
      <c r="Q134" s="544">
        <f t="shared" si="53"/>
        <v>9.4499999999999993</v>
      </c>
      <c r="R134" s="488"/>
    </row>
    <row r="135" spans="3:18">
      <c r="C135" s="539" t="s">
        <v>23122</v>
      </c>
      <c r="D135" s="541">
        <v>0.2</v>
      </c>
      <c r="E135" s="541">
        <v>0.4</v>
      </c>
      <c r="F135" s="541">
        <f>1.5-'[13]SAPATAS-ANEXOI'!J130</f>
        <v>1.5</v>
      </c>
      <c r="G135" s="541">
        <f t="shared" si="44"/>
        <v>1.8000000000000003</v>
      </c>
      <c r="H135" s="543">
        <f t="shared" si="45"/>
        <v>0.12000000000000002</v>
      </c>
      <c r="I135" s="564">
        <f t="shared" si="50"/>
        <v>22.800000000000004</v>
      </c>
      <c r="J135" s="482"/>
      <c r="K135" s="539" t="s">
        <v>23122</v>
      </c>
      <c r="L135" s="541">
        <v>0.15</v>
      </c>
      <c r="M135" s="541">
        <v>0.3</v>
      </c>
      <c r="N135" s="541">
        <v>1.4</v>
      </c>
      <c r="O135" s="541">
        <f t="shared" si="54"/>
        <v>1.2599999999999998</v>
      </c>
      <c r="P135" s="543">
        <f t="shared" si="55"/>
        <v>6.3E-2</v>
      </c>
      <c r="Q135" s="544">
        <f t="shared" si="53"/>
        <v>9.4499999999999993</v>
      </c>
      <c r="R135" s="488"/>
    </row>
    <row r="136" spans="3:18">
      <c r="C136" s="539" t="s">
        <v>23123</v>
      </c>
      <c r="D136" s="541">
        <v>0.2</v>
      </c>
      <c r="E136" s="541">
        <v>0.4</v>
      </c>
      <c r="F136" s="541">
        <f>1.5-'[13]SAPATAS-ANEXOI'!J131</f>
        <v>1.5</v>
      </c>
      <c r="G136" s="541">
        <f t="shared" si="44"/>
        <v>1.8000000000000003</v>
      </c>
      <c r="H136" s="543">
        <f t="shared" si="45"/>
        <v>0.12000000000000002</v>
      </c>
      <c r="I136" s="564">
        <f t="shared" si="50"/>
        <v>22.800000000000004</v>
      </c>
      <c r="J136" s="482"/>
      <c r="K136" s="539" t="s">
        <v>23123</v>
      </c>
      <c r="L136" s="541">
        <v>0.15</v>
      </c>
      <c r="M136" s="541">
        <v>0.3</v>
      </c>
      <c r="N136" s="541">
        <v>1.4</v>
      </c>
      <c r="O136" s="541">
        <f t="shared" si="54"/>
        <v>1.2599999999999998</v>
      </c>
      <c r="P136" s="543">
        <f t="shared" si="55"/>
        <v>6.3E-2</v>
      </c>
      <c r="Q136" s="544">
        <f t="shared" si="53"/>
        <v>9.4499999999999993</v>
      </c>
      <c r="R136" s="488"/>
    </row>
    <row r="137" spans="3:18">
      <c r="C137" s="539" t="s">
        <v>23124</v>
      </c>
      <c r="D137" s="541">
        <v>0.2</v>
      </c>
      <c r="E137" s="541">
        <v>0.4</v>
      </c>
      <c r="F137" s="541">
        <f>1.5-'[13]SAPATAS-ANEXOI'!J132</f>
        <v>1.5</v>
      </c>
      <c r="G137" s="541">
        <f t="shared" si="44"/>
        <v>1.8000000000000003</v>
      </c>
      <c r="H137" s="543">
        <f t="shared" si="45"/>
        <v>0.12000000000000002</v>
      </c>
      <c r="I137" s="564">
        <f t="shared" si="50"/>
        <v>22.800000000000004</v>
      </c>
      <c r="J137" s="482"/>
      <c r="K137" s="539" t="s">
        <v>23124</v>
      </c>
      <c r="L137" s="541">
        <v>0.15</v>
      </c>
      <c r="M137" s="541">
        <v>0.3</v>
      </c>
      <c r="N137" s="541">
        <v>1.4</v>
      </c>
      <c r="O137" s="541">
        <f>(2*L137+2*M137)*N137</f>
        <v>1.2599999999999998</v>
      </c>
      <c r="P137" s="543">
        <f>L137*M137*N137</f>
        <v>6.3E-2</v>
      </c>
      <c r="Q137" s="544">
        <f t="shared" si="53"/>
        <v>9.4499999999999993</v>
      </c>
      <c r="R137" s="488"/>
    </row>
    <row r="138" spans="3:18">
      <c r="C138" s="539" t="s">
        <v>23125</v>
      </c>
      <c r="D138" s="541">
        <v>0.2</v>
      </c>
      <c r="E138" s="541">
        <v>0.4</v>
      </c>
      <c r="F138" s="541">
        <f>1.5-'[13]SAPATAS-ANEXOI'!J133</f>
        <v>1.5</v>
      </c>
      <c r="G138" s="541">
        <f t="shared" si="44"/>
        <v>1.8000000000000003</v>
      </c>
      <c r="H138" s="543">
        <f t="shared" si="45"/>
        <v>0.12000000000000002</v>
      </c>
      <c r="I138" s="564">
        <f t="shared" si="50"/>
        <v>22.800000000000004</v>
      </c>
      <c r="J138" s="482"/>
      <c r="K138" s="539" t="s">
        <v>23125</v>
      </c>
      <c r="L138" s="541">
        <v>0.15</v>
      </c>
      <c r="M138" s="541">
        <v>0.3</v>
      </c>
      <c r="N138" s="541">
        <v>1.4</v>
      </c>
      <c r="O138" s="541">
        <f t="shared" ref="O138:O150" si="56">(2*L138+2*M138)*N138</f>
        <v>1.2599999999999998</v>
      </c>
      <c r="P138" s="543">
        <f t="shared" ref="P138:P150" si="57">L138*M138*N138</f>
        <v>6.3E-2</v>
      </c>
      <c r="Q138" s="544">
        <f t="shared" si="53"/>
        <v>9.4499999999999993</v>
      </c>
      <c r="R138" s="488"/>
    </row>
    <row r="139" spans="3:18">
      <c r="C139" s="539" t="s">
        <v>23126</v>
      </c>
      <c r="D139" s="541">
        <v>0.2</v>
      </c>
      <c r="E139" s="541">
        <v>0.4</v>
      </c>
      <c r="F139" s="541">
        <f>1.5-'[13]SAPATAS-ANEXOI'!J134</f>
        <v>1.5</v>
      </c>
      <c r="G139" s="541">
        <f t="shared" si="44"/>
        <v>1.8000000000000003</v>
      </c>
      <c r="H139" s="543">
        <f t="shared" si="45"/>
        <v>0.12000000000000002</v>
      </c>
      <c r="I139" s="564">
        <f t="shared" si="50"/>
        <v>22.800000000000004</v>
      </c>
      <c r="J139" s="482"/>
      <c r="K139" s="539" t="s">
        <v>23126</v>
      </c>
      <c r="L139" s="541">
        <v>0.15</v>
      </c>
      <c r="M139" s="541">
        <v>0.3</v>
      </c>
      <c r="N139" s="541">
        <v>1.4</v>
      </c>
      <c r="O139" s="541">
        <f t="shared" si="56"/>
        <v>1.2599999999999998</v>
      </c>
      <c r="P139" s="543">
        <f t="shared" si="57"/>
        <v>6.3E-2</v>
      </c>
      <c r="Q139" s="544">
        <f t="shared" si="53"/>
        <v>9.4499999999999993</v>
      </c>
      <c r="R139" s="488"/>
    </row>
    <row r="140" spans="3:18">
      <c r="C140" s="539" t="s">
        <v>23127</v>
      </c>
      <c r="D140" s="541">
        <v>0.2</v>
      </c>
      <c r="E140" s="541">
        <v>0.4</v>
      </c>
      <c r="F140" s="541">
        <f>1.5-'[13]SAPATAS-ANEXOI'!J135</f>
        <v>1.5</v>
      </c>
      <c r="G140" s="541">
        <f t="shared" si="44"/>
        <v>1.8000000000000003</v>
      </c>
      <c r="H140" s="543">
        <f t="shared" si="45"/>
        <v>0.12000000000000002</v>
      </c>
      <c r="I140" s="564">
        <f t="shared" si="50"/>
        <v>22.800000000000004</v>
      </c>
      <c r="J140" s="482"/>
      <c r="K140" s="539" t="s">
        <v>23127</v>
      </c>
      <c r="L140" s="541">
        <v>0.15</v>
      </c>
      <c r="M140" s="541">
        <v>0.3</v>
      </c>
      <c r="N140" s="541">
        <v>1.4</v>
      </c>
      <c r="O140" s="541">
        <f t="shared" si="56"/>
        <v>1.2599999999999998</v>
      </c>
      <c r="P140" s="543">
        <f t="shared" si="57"/>
        <v>6.3E-2</v>
      </c>
      <c r="Q140" s="544">
        <f t="shared" si="53"/>
        <v>9.4499999999999993</v>
      </c>
      <c r="R140" s="488"/>
    </row>
    <row r="141" spans="3:18">
      <c r="C141" s="539" t="s">
        <v>23128</v>
      </c>
      <c r="D141" s="541">
        <v>0.2</v>
      </c>
      <c r="E141" s="541">
        <v>0.4</v>
      </c>
      <c r="F141" s="541">
        <f>1.5-'[13]SAPATAS-ANEXOI'!J136</f>
        <v>1.5</v>
      </c>
      <c r="G141" s="541">
        <f t="shared" si="44"/>
        <v>1.8000000000000003</v>
      </c>
      <c r="H141" s="543">
        <f t="shared" si="45"/>
        <v>0.12000000000000002</v>
      </c>
      <c r="I141" s="564">
        <f t="shared" si="50"/>
        <v>22.800000000000004</v>
      </c>
      <c r="J141" s="482"/>
      <c r="K141" s="539" t="s">
        <v>23128</v>
      </c>
      <c r="L141" s="541">
        <v>0.15</v>
      </c>
      <c r="M141" s="541">
        <v>0.3</v>
      </c>
      <c r="N141" s="541">
        <v>1.4</v>
      </c>
      <c r="O141" s="541">
        <f t="shared" si="56"/>
        <v>1.2599999999999998</v>
      </c>
      <c r="P141" s="543">
        <f t="shared" si="57"/>
        <v>6.3E-2</v>
      </c>
      <c r="Q141" s="544">
        <f t="shared" si="53"/>
        <v>9.4499999999999993</v>
      </c>
      <c r="R141" s="488"/>
    </row>
    <row r="142" spans="3:18">
      <c r="C142" s="539" t="s">
        <v>23129</v>
      </c>
      <c r="D142" s="541">
        <v>0.2</v>
      </c>
      <c r="E142" s="541">
        <v>0.4</v>
      </c>
      <c r="F142" s="541">
        <f>1.5-'[13]SAPATAS-ANEXOI'!J137</f>
        <v>1.5</v>
      </c>
      <c r="G142" s="541">
        <f t="shared" si="44"/>
        <v>1.8000000000000003</v>
      </c>
      <c r="H142" s="543">
        <f t="shared" si="45"/>
        <v>0.12000000000000002</v>
      </c>
      <c r="I142" s="564">
        <f t="shared" si="50"/>
        <v>22.800000000000004</v>
      </c>
      <c r="J142" s="482"/>
      <c r="K142" s="539" t="s">
        <v>23129</v>
      </c>
      <c r="L142" s="541">
        <v>0.15</v>
      </c>
      <c r="M142" s="541">
        <v>0.3</v>
      </c>
      <c r="N142" s="541">
        <v>1.4</v>
      </c>
      <c r="O142" s="541">
        <f t="shared" si="56"/>
        <v>1.2599999999999998</v>
      </c>
      <c r="P142" s="543">
        <f t="shared" si="57"/>
        <v>6.3E-2</v>
      </c>
      <c r="Q142" s="544">
        <f t="shared" si="53"/>
        <v>9.4499999999999993</v>
      </c>
      <c r="R142" s="488"/>
    </row>
    <row r="143" spans="3:18">
      <c r="C143" s="539" t="s">
        <v>23130</v>
      </c>
      <c r="D143" s="541">
        <v>0.2</v>
      </c>
      <c r="E143" s="541">
        <v>0.4</v>
      </c>
      <c r="F143" s="541">
        <f>1.5-'[13]SAPATAS-ANEXOI'!J138</f>
        <v>1.5</v>
      </c>
      <c r="G143" s="541">
        <f t="shared" si="44"/>
        <v>1.8000000000000003</v>
      </c>
      <c r="H143" s="543">
        <f t="shared" si="45"/>
        <v>0.12000000000000002</v>
      </c>
      <c r="I143" s="564">
        <f t="shared" si="50"/>
        <v>22.800000000000004</v>
      </c>
      <c r="J143" s="482"/>
      <c r="K143" s="539" t="s">
        <v>23130</v>
      </c>
      <c r="L143" s="541">
        <v>0.15</v>
      </c>
      <c r="M143" s="541">
        <v>0.3</v>
      </c>
      <c r="N143" s="541">
        <v>1.4</v>
      </c>
      <c r="O143" s="541">
        <f t="shared" si="56"/>
        <v>1.2599999999999998</v>
      </c>
      <c r="P143" s="543">
        <f t="shared" si="57"/>
        <v>6.3E-2</v>
      </c>
      <c r="Q143" s="544">
        <f t="shared" si="53"/>
        <v>9.4499999999999993</v>
      </c>
      <c r="R143" s="488"/>
    </row>
    <row r="144" spans="3:18">
      <c r="C144" s="539" t="s">
        <v>23131</v>
      </c>
      <c r="D144" s="541">
        <v>0.2</v>
      </c>
      <c r="E144" s="541">
        <v>0.4</v>
      </c>
      <c r="F144" s="541">
        <f>1.5-'[13]SAPATAS-ANEXOI'!J139</f>
        <v>1.5</v>
      </c>
      <c r="G144" s="541">
        <f t="shared" si="44"/>
        <v>1.8000000000000003</v>
      </c>
      <c r="H144" s="543">
        <f t="shared" si="45"/>
        <v>0.12000000000000002</v>
      </c>
      <c r="I144" s="564">
        <f t="shared" si="50"/>
        <v>22.800000000000004</v>
      </c>
      <c r="J144" s="482"/>
      <c r="K144" s="539" t="s">
        <v>23131</v>
      </c>
      <c r="L144" s="541">
        <v>0.15</v>
      </c>
      <c r="M144" s="541">
        <v>0.3</v>
      </c>
      <c r="N144" s="541">
        <v>1.4</v>
      </c>
      <c r="O144" s="541">
        <f t="shared" si="56"/>
        <v>1.2599999999999998</v>
      </c>
      <c r="P144" s="543">
        <f t="shared" si="57"/>
        <v>6.3E-2</v>
      </c>
      <c r="Q144" s="544">
        <f t="shared" si="53"/>
        <v>9.4499999999999993</v>
      </c>
      <c r="R144" s="488"/>
    </row>
    <row r="145" spans="3:18">
      <c r="C145" s="539" t="s">
        <v>23132</v>
      </c>
      <c r="D145" s="541">
        <v>0.2</v>
      </c>
      <c r="E145" s="541">
        <v>0.4</v>
      </c>
      <c r="F145" s="541">
        <f>1.5-'[13]SAPATAS-ANEXOI'!J140</f>
        <v>1.5</v>
      </c>
      <c r="G145" s="541">
        <f t="shared" si="44"/>
        <v>1.8000000000000003</v>
      </c>
      <c r="H145" s="543">
        <f t="shared" si="45"/>
        <v>0.12000000000000002</v>
      </c>
      <c r="I145" s="564">
        <f t="shared" si="50"/>
        <v>22.800000000000004</v>
      </c>
      <c r="J145" s="482"/>
      <c r="K145" s="539" t="s">
        <v>23132</v>
      </c>
      <c r="L145" s="541">
        <v>0.15</v>
      </c>
      <c r="M145" s="541">
        <v>0.3</v>
      </c>
      <c r="N145" s="541">
        <v>1.4</v>
      </c>
      <c r="O145" s="541">
        <f t="shared" si="56"/>
        <v>1.2599999999999998</v>
      </c>
      <c r="P145" s="543">
        <f t="shared" si="57"/>
        <v>6.3E-2</v>
      </c>
      <c r="Q145" s="544">
        <f t="shared" si="53"/>
        <v>9.4499999999999993</v>
      </c>
      <c r="R145" s="488"/>
    </row>
    <row r="146" spans="3:18">
      <c r="C146" s="539" t="s">
        <v>23133</v>
      </c>
      <c r="D146" s="541">
        <v>0.2</v>
      </c>
      <c r="E146" s="541">
        <v>0.4</v>
      </c>
      <c r="F146" s="541">
        <f>1.5-'[13]SAPATAS-ANEXOI'!J141</f>
        <v>1.5</v>
      </c>
      <c r="G146" s="541">
        <f t="shared" si="44"/>
        <v>1.8000000000000003</v>
      </c>
      <c r="H146" s="543">
        <f t="shared" si="45"/>
        <v>0.12000000000000002</v>
      </c>
      <c r="I146" s="564">
        <f t="shared" si="50"/>
        <v>22.800000000000004</v>
      </c>
      <c r="J146" s="482"/>
      <c r="K146" s="539" t="s">
        <v>23133</v>
      </c>
      <c r="L146" s="541">
        <v>0.15</v>
      </c>
      <c r="M146" s="541">
        <v>0.3</v>
      </c>
      <c r="N146" s="541">
        <v>1.4</v>
      </c>
      <c r="O146" s="541">
        <f t="shared" si="56"/>
        <v>1.2599999999999998</v>
      </c>
      <c r="P146" s="543">
        <f t="shared" si="57"/>
        <v>6.3E-2</v>
      </c>
      <c r="Q146" s="544">
        <f t="shared" si="53"/>
        <v>9.4499999999999993</v>
      </c>
      <c r="R146" s="488"/>
    </row>
    <row r="147" spans="3:18">
      <c r="C147" s="539" t="s">
        <v>23134</v>
      </c>
      <c r="D147" s="541">
        <v>0.2</v>
      </c>
      <c r="E147" s="541">
        <v>0.4</v>
      </c>
      <c r="F147" s="541">
        <f>1.5-'[13]SAPATAS-ANEXOI'!J144</f>
        <v>1.5</v>
      </c>
      <c r="G147" s="541">
        <f t="shared" si="44"/>
        <v>1.8000000000000003</v>
      </c>
      <c r="H147" s="543">
        <f t="shared" si="45"/>
        <v>0.12000000000000002</v>
      </c>
      <c r="I147" s="564">
        <f t="shared" si="50"/>
        <v>22.800000000000004</v>
      </c>
      <c r="J147" s="482"/>
      <c r="K147" s="539" t="s">
        <v>23134</v>
      </c>
      <c r="L147" s="541">
        <v>0.15</v>
      </c>
      <c r="M147" s="541">
        <v>0.3</v>
      </c>
      <c r="N147" s="541">
        <v>1.4</v>
      </c>
      <c r="O147" s="541">
        <f t="shared" si="56"/>
        <v>1.2599999999999998</v>
      </c>
      <c r="P147" s="543">
        <f t="shared" si="57"/>
        <v>6.3E-2</v>
      </c>
      <c r="Q147" s="544">
        <f t="shared" si="53"/>
        <v>9.4499999999999993</v>
      </c>
      <c r="R147" s="488"/>
    </row>
    <row r="148" spans="3:18">
      <c r="C148" s="539" t="s">
        <v>23135</v>
      </c>
      <c r="D148" s="541">
        <v>0.2</v>
      </c>
      <c r="E148" s="541">
        <v>0.4</v>
      </c>
      <c r="F148" s="541">
        <f>1.5-'[13]SAPATAS-ANEXOI'!J145</f>
        <v>1.5</v>
      </c>
      <c r="G148" s="541">
        <f t="shared" si="44"/>
        <v>1.8000000000000003</v>
      </c>
      <c r="H148" s="543">
        <f t="shared" si="45"/>
        <v>0.12000000000000002</v>
      </c>
      <c r="I148" s="564">
        <f t="shared" si="50"/>
        <v>22.800000000000004</v>
      </c>
      <c r="J148" s="482"/>
      <c r="K148" s="539" t="s">
        <v>23135</v>
      </c>
      <c r="L148" s="541">
        <v>0.15</v>
      </c>
      <c r="M148" s="541">
        <v>0.3</v>
      </c>
      <c r="N148" s="541">
        <v>1.4</v>
      </c>
      <c r="O148" s="541">
        <f t="shared" si="56"/>
        <v>1.2599999999999998</v>
      </c>
      <c r="P148" s="543">
        <f t="shared" si="57"/>
        <v>6.3E-2</v>
      </c>
      <c r="Q148" s="544">
        <f t="shared" si="53"/>
        <v>9.4499999999999993</v>
      </c>
      <c r="R148" s="488"/>
    </row>
    <row r="149" spans="3:18">
      <c r="C149" s="539" t="s">
        <v>23136</v>
      </c>
      <c r="D149" s="541">
        <v>0.2</v>
      </c>
      <c r="E149" s="541">
        <v>0.4</v>
      </c>
      <c r="F149" s="541">
        <f>1.5-'[13]SAPATAS-ANEXOI'!J146</f>
        <v>1.5</v>
      </c>
      <c r="G149" s="541">
        <f t="shared" si="44"/>
        <v>1.8000000000000003</v>
      </c>
      <c r="H149" s="543">
        <f t="shared" si="45"/>
        <v>0.12000000000000002</v>
      </c>
      <c r="I149" s="564">
        <f t="shared" si="50"/>
        <v>22.800000000000004</v>
      </c>
      <c r="J149" s="482"/>
      <c r="K149" s="539" t="s">
        <v>23136</v>
      </c>
      <c r="L149" s="541">
        <v>0.15</v>
      </c>
      <c r="M149" s="541">
        <v>0.3</v>
      </c>
      <c r="N149" s="541">
        <v>1.4</v>
      </c>
      <c r="O149" s="541">
        <f t="shared" si="56"/>
        <v>1.2599999999999998</v>
      </c>
      <c r="P149" s="543">
        <f t="shared" si="57"/>
        <v>6.3E-2</v>
      </c>
      <c r="Q149" s="544">
        <f t="shared" si="53"/>
        <v>9.4499999999999993</v>
      </c>
      <c r="R149" s="488"/>
    </row>
    <row r="150" spans="3:18">
      <c r="C150" s="539" t="s">
        <v>23137</v>
      </c>
      <c r="D150" s="541">
        <v>0.2</v>
      </c>
      <c r="E150" s="541">
        <v>0.4</v>
      </c>
      <c r="F150" s="541">
        <f>1.5-'[13]SAPATAS-ANEXOI'!J147</f>
        <v>1.5</v>
      </c>
      <c r="G150" s="541">
        <f t="shared" si="44"/>
        <v>1.8000000000000003</v>
      </c>
      <c r="H150" s="543">
        <f t="shared" si="45"/>
        <v>0.12000000000000002</v>
      </c>
      <c r="I150" s="564">
        <f t="shared" si="50"/>
        <v>22.800000000000004</v>
      </c>
      <c r="J150" s="482"/>
      <c r="K150" s="539" t="s">
        <v>23137</v>
      </c>
      <c r="L150" s="541">
        <v>0.15</v>
      </c>
      <c r="M150" s="541">
        <v>0.3</v>
      </c>
      <c r="N150" s="541">
        <v>1.4</v>
      </c>
      <c r="O150" s="541">
        <f t="shared" si="56"/>
        <v>1.2599999999999998</v>
      </c>
      <c r="P150" s="543">
        <f t="shared" si="57"/>
        <v>6.3E-2</v>
      </c>
      <c r="Q150" s="544">
        <f t="shared" si="53"/>
        <v>9.4499999999999993</v>
      </c>
      <c r="R150" s="488"/>
    </row>
    <row r="151" spans="3:18" ht="13.5" thickBot="1">
      <c r="C151" s="565"/>
      <c r="D151" s="482"/>
      <c r="E151" s="482"/>
      <c r="F151" s="482"/>
      <c r="G151" s="482"/>
      <c r="H151" s="482"/>
      <c r="I151" s="482"/>
      <c r="J151" s="482"/>
      <c r="K151" s="566"/>
      <c r="L151" s="482"/>
      <c r="M151" s="482"/>
      <c r="N151" s="482"/>
      <c r="O151" s="482"/>
      <c r="P151" s="482"/>
      <c r="Q151" s="482"/>
      <c r="R151" s="488"/>
    </row>
    <row r="152" spans="3:18">
      <c r="C152" s="1037" t="s">
        <v>23092</v>
      </c>
      <c r="D152" s="555" t="s">
        <v>22906</v>
      </c>
      <c r="E152" s="555" t="s">
        <v>23093</v>
      </c>
      <c r="F152" s="555" t="s">
        <v>108</v>
      </c>
      <c r="G152" s="556" t="s">
        <v>22910</v>
      </c>
      <c r="H152" s="556" t="s">
        <v>22997</v>
      </c>
      <c r="I152" s="556" t="s">
        <v>22914</v>
      </c>
      <c r="J152" s="482"/>
      <c r="K152" s="1004" t="s">
        <v>23094</v>
      </c>
      <c r="L152" s="555" t="s">
        <v>22906</v>
      </c>
      <c r="M152" s="555" t="s">
        <v>23093</v>
      </c>
      <c r="N152" s="555" t="s">
        <v>108</v>
      </c>
      <c r="O152" s="556" t="s">
        <v>22910</v>
      </c>
      <c r="P152" s="556" t="s">
        <v>22997</v>
      </c>
      <c r="Q152" s="556" t="s">
        <v>22914</v>
      </c>
      <c r="R152" s="488"/>
    </row>
    <row r="153" spans="3:18" ht="15.75" thickBot="1">
      <c r="C153" s="1038"/>
      <c r="D153" s="557" t="s">
        <v>22915</v>
      </c>
      <c r="E153" s="557" t="s">
        <v>22915</v>
      </c>
      <c r="F153" s="557" t="s">
        <v>22915</v>
      </c>
      <c r="G153" s="558" t="s">
        <v>22916</v>
      </c>
      <c r="H153" s="558" t="s">
        <v>22917</v>
      </c>
      <c r="I153" s="558" t="s">
        <v>23095</v>
      </c>
      <c r="J153" s="482"/>
      <c r="K153" s="1005"/>
      <c r="L153" s="557" t="s">
        <v>22915</v>
      </c>
      <c r="M153" s="557" t="s">
        <v>22915</v>
      </c>
      <c r="N153" s="557" t="s">
        <v>22915</v>
      </c>
      <c r="O153" s="558" t="s">
        <v>22916</v>
      </c>
      <c r="P153" s="558" t="s">
        <v>22917</v>
      </c>
      <c r="Q153" s="558" t="s">
        <v>23095</v>
      </c>
      <c r="R153" s="488"/>
    </row>
    <row r="154" spans="3:18" ht="13.5" thickBot="1">
      <c r="C154" s="1031" t="s">
        <v>18</v>
      </c>
      <c r="D154" s="1032"/>
      <c r="E154" s="1032"/>
      <c r="F154" s="1039"/>
      <c r="G154" s="559">
        <f>SUM(G156:G159)</f>
        <v>5.5200000000000005</v>
      </c>
      <c r="H154" s="559">
        <f t="shared" ref="H154:I154" si="58">SUM(H156:H159)</f>
        <v>0.36800000000000005</v>
      </c>
      <c r="I154" s="559">
        <f t="shared" si="58"/>
        <v>69.920000000000016</v>
      </c>
      <c r="J154" s="482"/>
      <c r="K154" s="1031" t="s">
        <v>18</v>
      </c>
      <c r="L154" s="1032"/>
      <c r="M154" s="1032"/>
      <c r="N154" s="1039"/>
      <c r="O154" s="559">
        <f>SUM(O156:O159)</f>
        <v>19.200000000000003</v>
      </c>
      <c r="P154" s="559">
        <f t="shared" ref="P154:Q154" si="59">SUM(P156:P159)</f>
        <v>1.2800000000000002</v>
      </c>
      <c r="Q154" s="559">
        <f t="shared" si="59"/>
        <v>192.00000000000003</v>
      </c>
      <c r="R154" s="488"/>
    </row>
    <row r="155" spans="3:18" ht="13.5" thickBot="1">
      <c r="C155" s="1027" t="s">
        <v>22976</v>
      </c>
      <c r="D155" s="1029"/>
      <c r="E155" s="1029"/>
      <c r="F155" s="1029"/>
      <c r="G155" s="1029"/>
      <c r="H155" s="1029"/>
      <c r="I155" s="501"/>
      <c r="J155" s="482"/>
      <c r="K155" s="560"/>
      <c r="L155" s="561" t="s">
        <v>22976</v>
      </c>
      <c r="M155" s="561"/>
      <c r="N155" s="561"/>
      <c r="O155" s="562"/>
      <c r="P155" s="562"/>
      <c r="Q155" s="563"/>
      <c r="R155" s="488"/>
    </row>
    <row r="156" spans="3:18">
      <c r="C156" s="539" t="s">
        <v>23096</v>
      </c>
      <c r="D156" s="541">
        <v>0.2</v>
      </c>
      <c r="E156" s="541">
        <v>0.4</v>
      </c>
      <c r="F156" s="541">
        <v>1.1499999999999999</v>
      </c>
      <c r="G156" s="541">
        <f t="shared" ref="G156:G159" si="60">(2*D156+2*E156)*F156</f>
        <v>1.3800000000000001</v>
      </c>
      <c r="H156" s="543">
        <f t="shared" ref="H156:H159" si="61">D156*E156*F156</f>
        <v>9.2000000000000012E-2</v>
      </c>
      <c r="I156" s="564">
        <f>H156*190</f>
        <v>17.480000000000004</v>
      </c>
      <c r="J156" s="482"/>
      <c r="K156" s="539" t="s">
        <v>23096</v>
      </c>
      <c r="L156" s="541">
        <v>0.2</v>
      </c>
      <c r="M156" s="541">
        <v>0.4</v>
      </c>
      <c r="N156" s="541">
        <v>4</v>
      </c>
      <c r="O156" s="541">
        <f>(2*L156+2*M156)*N156</f>
        <v>4.8000000000000007</v>
      </c>
      <c r="P156" s="543">
        <f>L156*M156*N156</f>
        <v>0.32000000000000006</v>
      </c>
      <c r="Q156" s="544">
        <f>P156*150</f>
        <v>48.000000000000007</v>
      </c>
      <c r="R156" s="488"/>
    </row>
    <row r="157" spans="3:18">
      <c r="C157" s="539" t="s">
        <v>23097</v>
      </c>
      <c r="D157" s="541">
        <v>0.2</v>
      </c>
      <c r="E157" s="541">
        <v>0.4</v>
      </c>
      <c r="F157" s="541">
        <f>1.5-'[13]SAPATAS-ANEXOI'!J86</f>
        <v>1.1499999999999999</v>
      </c>
      <c r="G157" s="541">
        <f t="shared" si="60"/>
        <v>1.3800000000000001</v>
      </c>
      <c r="H157" s="543">
        <f t="shared" si="61"/>
        <v>9.2000000000000012E-2</v>
      </c>
      <c r="I157" s="564">
        <f t="shared" ref="I157:I159" si="62">H157*190</f>
        <v>17.480000000000004</v>
      </c>
      <c r="J157" s="482"/>
      <c r="K157" s="539" t="s">
        <v>23097</v>
      </c>
      <c r="L157" s="541">
        <v>0.2</v>
      </c>
      <c r="M157" s="541">
        <v>0.4</v>
      </c>
      <c r="N157" s="541">
        <v>4</v>
      </c>
      <c r="O157" s="541">
        <f t="shared" ref="O157:O159" si="63">(2*L157+2*M157)*N157</f>
        <v>4.8000000000000007</v>
      </c>
      <c r="P157" s="543">
        <f t="shared" ref="P157:P159" si="64">L157*M157*N157</f>
        <v>0.32000000000000006</v>
      </c>
      <c r="Q157" s="544">
        <f t="shared" ref="Q157:Q159" si="65">P157*150</f>
        <v>48.000000000000007</v>
      </c>
      <c r="R157" s="488"/>
    </row>
    <row r="158" spans="3:18">
      <c r="C158" s="539" t="s">
        <v>23098</v>
      </c>
      <c r="D158" s="541">
        <v>0.2</v>
      </c>
      <c r="E158" s="541">
        <v>0.4</v>
      </c>
      <c r="F158" s="541">
        <f>1.5-'[13]SAPATAS-ANEXOI'!J87</f>
        <v>1.1499999999999999</v>
      </c>
      <c r="G158" s="541">
        <f t="shared" si="60"/>
        <v>1.3800000000000001</v>
      </c>
      <c r="H158" s="543">
        <f t="shared" si="61"/>
        <v>9.2000000000000012E-2</v>
      </c>
      <c r="I158" s="564">
        <f t="shared" si="62"/>
        <v>17.480000000000004</v>
      </c>
      <c r="J158" s="482"/>
      <c r="K158" s="539" t="s">
        <v>23098</v>
      </c>
      <c r="L158" s="541">
        <v>0.2</v>
      </c>
      <c r="M158" s="541">
        <v>0.4</v>
      </c>
      <c r="N158" s="541">
        <v>4</v>
      </c>
      <c r="O158" s="541">
        <f t="shared" si="63"/>
        <v>4.8000000000000007</v>
      </c>
      <c r="P158" s="543">
        <f t="shared" si="64"/>
        <v>0.32000000000000006</v>
      </c>
      <c r="Q158" s="544">
        <f t="shared" si="65"/>
        <v>48.000000000000007</v>
      </c>
      <c r="R158" s="488"/>
    </row>
    <row r="159" spans="3:18">
      <c r="C159" s="539" t="s">
        <v>23099</v>
      </c>
      <c r="D159" s="541">
        <v>0.2</v>
      </c>
      <c r="E159" s="541">
        <v>0.4</v>
      </c>
      <c r="F159" s="541">
        <f>1.5-'[13]SAPATAS-ANEXOI'!J88</f>
        <v>1.1499999999999999</v>
      </c>
      <c r="G159" s="541">
        <f t="shared" si="60"/>
        <v>1.3800000000000001</v>
      </c>
      <c r="H159" s="543">
        <f t="shared" si="61"/>
        <v>9.2000000000000012E-2</v>
      </c>
      <c r="I159" s="564">
        <f t="shared" si="62"/>
        <v>17.480000000000004</v>
      </c>
      <c r="J159" s="482"/>
      <c r="K159" s="539" t="s">
        <v>23099</v>
      </c>
      <c r="L159" s="541">
        <v>0.2</v>
      </c>
      <c r="M159" s="541">
        <v>0.4</v>
      </c>
      <c r="N159" s="541">
        <v>4</v>
      </c>
      <c r="O159" s="541">
        <f t="shared" si="63"/>
        <v>4.8000000000000007</v>
      </c>
      <c r="P159" s="543">
        <f t="shared" si="64"/>
        <v>0.32000000000000006</v>
      </c>
      <c r="Q159" s="544">
        <f t="shared" si="65"/>
        <v>48.000000000000007</v>
      </c>
      <c r="R159" s="488"/>
    </row>
    <row r="160" spans="3:18" ht="13.5" thickBot="1">
      <c r="C160" s="472"/>
      <c r="D160" s="482"/>
      <c r="E160" s="482"/>
      <c r="F160" s="482"/>
      <c r="G160" s="482"/>
      <c r="H160" s="482"/>
      <c r="I160" s="482"/>
      <c r="J160" s="482"/>
      <c r="K160" s="482"/>
      <c r="L160" s="482"/>
      <c r="M160" s="482"/>
      <c r="N160" s="482"/>
      <c r="O160" s="482"/>
      <c r="P160" s="482"/>
      <c r="Q160" s="482"/>
      <c r="R160" s="488"/>
    </row>
    <row r="161" spans="3:18">
      <c r="C161" s="1037" t="s">
        <v>23092</v>
      </c>
      <c r="D161" s="584" t="s">
        <v>22906</v>
      </c>
      <c r="E161" s="584" t="s">
        <v>23093</v>
      </c>
      <c r="F161" s="584" t="s">
        <v>108</v>
      </c>
      <c r="G161" s="556" t="s">
        <v>22910</v>
      </c>
      <c r="H161" s="556" t="s">
        <v>22997</v>
      </c>
      <c r="I161" s="556" t="s">
        <v>22914</v>
      </c>
      <c r="J161" s="482"/>
      <c r="K161" s="1004" t="s">
        <v>23094</v>
      </c>
      <c r="L161" s="584" t="s">
        <v>22906</v>
      </c>
      <c r="M161" s="584" t="s">
        <v>23093</v>
      </c>
      <c r="N161" s="584" t="s">
        <v>108</v>
      </c>
      <c r="O161" s="556" t="s">
        <v>22910</v>
      </c>
      <c r="P161" s="556" t="s">
        <v>22997</v>
      </c>
      <c r="Q161" s="556" t="s">
        <v>22914</v>
      </c>
      <c r="R161" s="488"/>
    </row>
    <row r="162" spans="3:18" ht="15.75" thickBot="1">
      <c r="C162" s="1038"/>
      <c r="D162" s="557" t="s">
        <v>22915</v>
      </c>
      <c r="E162" s="557" t="s">
        <v>22915</v>
      </c>
      <c r="F162" s="557" t="s">
        <v>22915</v>
      </c>
      <c r="G162" s="558" t="s">
        <v>22916</v>
      </c>
      <c r="H162" s="558" t="s">
        <v>22917</v>
      </c>
      <c r="I162" s="558" t="s">
        <v>23095</v>
      </c>
      <c r="J162" s="482"/>
      <c r="K162" s="1005"/>
      <c r="L162" s="557" t="s">
        <v>22915</v>
      </c>
      <c r="M162" s="557" t="s">
        <v>22915</v>
      </c>
      <c r="N162" s="557" t="s">
        <v>22915</v>
      </c>
      <c r="O162" s="558" t="s">
        <v>22916</v>
      </c>
      <c r="P162" s="558" t="s">
        <v>22917</v>
      </c>
      <c r="Q162" s="558" t="s">
        <v>23095</v>
      </c>
      <c r="R162" s="488"/>
    </row>
    <row r="163" spans="3:18" ht="13.5" thickBot="1">
      <c r="C163" s="1031" t="s">
        <v>18</v>
      </c>
      <c r="D163" s="1032"/>
      <c r="E163" s="1032"/>
      <c r="F163" s="1039"/>
      <c r="G163" s="559">
        <f>SUM(G165:G168)</f>
        <v>7.2000000000000011</v>
      </c>
      <c r="H163" s="559">
        <f t="shared" ref="H163:I163" si="66">SUM(H165:H168)</f>
        <v>0.48000000000000009</v>
      </c>
      <c r="I163" s="559">
        <f t="shared" si="66"/>
        <v>91.200000000000017</v>
      </c>
      <c r="J163" s="482"/>
      <c r="K163" s="1031" t="s">
        <v>18</v>
      </c>
      <c r="L163" s="1032"/>
      <c r="M163" s="1032"/>
      <c r="N163" s="1039"/>
      <c r="O163" s="559">
        <f>SUM(O165:O247)</f>
        <v>168.00000000000009</v>
      </c>
      <c r="P163" s="559">
        <f t="shared" ref="P163:Q163" si="67">SUM(P165:P247)</f>
        <v>11.200000000000008</v>
      </c>
      <c r="Q163" s="559">
        <f t="shared" si="67"/>
        <v>1680.0000000000002</v>
      </c>
      <c r="R163" s="488"/>
    </row>
    <row r="164" spans="3:18" ht="13.5" thickBot="1">
      <c r="C164" s="1027" t="s">
        <v>23209</v>
      </c>
      <c r="D164" s="1029"/>
      <c r="E164" s="1029"/>
      <c r="F164" s="1029"/>
      <c r="G164" s="1029"/>
      <c r="H164" s="1029"/>
      <c r="I164" s="579"/>
      <c r="J164" s="482"/>
      <c r="K164" s="582"/>
      <c r="L164" s="583" t="str">
        <f>C164</f>
        <v>MURO DE ARRIMO</v>
      </c>
      <c r="M164" s="583"/>
      <c r="N164" s="583"/>
      <c r="O164" s="562"/>
      <c r="P164" s="562"/>
      <c r="Q164" s="563"/>
      <c r="R164" s="488"/>
    </row>
    <row r="165" spans="3:18">
      <c r="C165" s="539" t="s">
        <v>23096</v>
      </c>
      <c r="D165" s="541">
        <v>0.2</v>
      </c>
      <c r="E165" s="541">
        <v>0.4</v>
      </c>
      <c r="F165" s="541">
        <v>1.5</v>
      </c>
      <c r="G165" s="541">
        <f t="shared" ref="G165:G168" si="68">(2*D165+2*E165)*F165</f>
        <v>1.8000000000000003</v>
      </c>
      <c r="H165" s="543">
        <f t="shared" ref="H165:H168" si="69">D165*E165*F165</f>
        <v>0.12000000000000002</v>
      </c>
      <c r="I165" s="564">
        <f>H165*190</f>
        <v>22.800000000000004</v>
      </c>
      <c r="J165" s="482"/>
      <c r="K165" s="539" t="s">
        <v>23096</v>
      </c>
      <c r="L165" s="541">
        <v>0.2</v>
      </c>
      <c r="M165" s="541">
        <v>0.4</v>
      </c>
      <c r="N165" s="541">
        <v>1.5</v>
      </c>
      <c r="O165" s="541">
        <f>(2*L165+2*M165)*N165</f>
        <v>1.8000000000000003</v>
      </c>
      <c r="P165" s="543">
        <f>L165*M165*N165</f>
        <v>0.12000000000000002</v>
      </c>
      <c r="Q165" s="544">
        <f>P165*150</f>
        <v>18.000000000000004</v>
      </c>
      <c r="R165" s="488"/>
    </row>
    <row r="166" spans="3:18">
      <c r="C166" s="539" t="s">
        <v>23097</v>
      </c>
      <c r="D166" s="541">
        <v>0.2</v>
      </c>
      <c r="E166" s="541">
        <v>0.4</v>
      </c>
      <c r="F166" s="541">
        <f>1.5-'[13]SAPATAS-ANEXOI'!J95</f>
        <v>1.5</v>
      </c>
      <c r="G166" s="541">
        <f t="shared" si="68"/>
        <v>1.8000000000000003</v>
      </c>
      <c r="H166" s="543">
        <f t="shared" si="69"/>
        <v>0.12000000000000002</v>
      </c>
      <c r="I166" s="564">
        <f t="shared" ref="I166:I168" si="70">H166*190</f>
        <v>22.800000000000004</v>
      </c>
      <c r="J166" s="482"/>
      <c r="K166" s="539" t="s">
        <v>23097</v>
      </c>
      <c r="L166" s="541">
        <v>0.2</v>
      </c>
      <c r="M166" s="541">
        <v>0.4</v>
      </c>
      <c r="N166" s="541">
        <v>1.5</v>
      </c>
      <c r="O166" s="541">
        <f t="shared" ref="O166:O168" si="71">(2*L166+2*M166)*N166</f>
        <v>1.8000000000000003</v>
      </c>
      <c r="P166" s="543">
        <f t="shared" ref="P166:P168" si="72">L166*M166*N166</f>
        <v>0.12000000000000002</v>
      </c>
      <c r="Q166" s="544">
        <f t="shared" ref="Q166:Q168" si="73">P166*150</f>
        <v>18.000000000000004</v>
      </c>
      <c r="R166" s="488"/>
    </row>
    <row r="167" spans="3:18">
      <c r="C167" s="539" t="s">
        <v>23098</v>
      </c>
      <c r="D167" s="541">
        <v>0.2</v>
      </c>
      <c r="E167" s="541">
        <v>0.4</v>
      </c>
      <c r="F167" s="541">
        <f>1.5-'[13]SAPATAS-ANEXOI'!J96</f>
        <v>1.5</v>
      </c>
      <c r="G167" s="541">
        <f t="shared" si="68"/>
        <v>1.8000000000000003</v>
      </c>
      <c r="H167" s="543">
        <f t="shared" si="69"/>
        <v>0.12000000000000002</v>
      </c>
      <c r="I167" s="564">
        <f t="shared" si="70"/>
        <v>22.800000000000004</v>
      </c>
      <c r="J167" s="482"/>
      <c r="K167" s="539" t="s">
        <v>23098</v>
      </c>
      <c r="L167" s="541">
        <v>0.2</v>
      </c>
      <c r="M167" s="541">
        <v>0.4</v>
      </c>
      <c r="N167" s="541">
        <v>1.5</v>
      </c>
      <c r="O167" s="541">
        <f t="shared" si="71"/>
        <v>1.8000000000000003</v>
      </c>
      <c r="P167" s="543">
        <f t="shared" si="72"/>
        <v>0.12000000000000002</v>
      </c>
      <c r="Q167" s="544">
        <f t="shared" si="73"/>
        <v>18.000000000000004</v>
      </c>
      <c r="R167" s="488"/>
    </row>
    <row r="168" spans="3:18">
      <c r="C168" s="539" t="s">
        <v>23099</v>
      </c>
      <c r="D168" s="541">
        <v>0.2</v>
      </c>
      <c r="E168" s="541">
        <v>0.4</v>
      </c>
      <c r="F168" s="541">
        <f>1.5-'[13]SAPATAS-ANEXOI'!J97</f>
        <v>1.5</v>
      </c>
      <c r="G168" s="541">
        <f t="shared" si="68"/>
        <v>1.8000000000000003</v>
      </c>
      <c r="H168" s="543">
        <f t="shared" si="69"/>
        <v>0.12000000000000002</v>
      </c>
      <c r="I168" s="564">
        <f t="shared" si="70"/>
        <v>22.800000000000004</v>
      </c>
      <c r="J168" s="482"/>
      <c r="K168" s="539" t="s">
        <v>23099</v>
      </c>
      <c r="L168" s="541">
        <v>0.2</v>
      </c>
      <c r="M168" s="541">
        <v>0.4</v>
      </c>
      <c r="N168" s="541">
        <v>1.5</v>
      </c>
      <c r="O168" s="541">
        <f t="shared" si="71"/>
        <v>1.8000000000000003</v>
      </c>
      <c r="P168" s="543">
        <f t="shared" si="72"/>
        <v>0.12000000000000002</v>
      </c>
      <c r="Q168" s="544">
        <f t="shared" si="73"/>
        <v>18.000000000000004</v>
      </c>
      <c r="R168" s="488"/>
    </row>
    <row r="169" spans="3:18">
      <c r="C169" s="539" t="s">
        <v>23100</v>
      </c>
      <c r="D169" s="541">
        <v>0.2</v>
      </c>
      <c r="E169" s="541">
        <v>0.4</v>
      </c>
      <c r="F169" s="541">
        <f>1.5-'[13]SAPATAS-ANEXOI'!J98</f>
        <v>1.5</v>
      </c>
      <c r="G169" s="541">
        <f t="shared" ref="G169:G232" si="74">(2*D169+2*E169)*F169</f>
        <v>1.8000000000000003</v>
      </c>
      <c r="H169" s="543">
        <f t="shared" ref="H169:H232" si="75">D169*E169*F169</f>
        <v>0.12000000000000002</v>
      </c>
      <c r="I169" s="564">
        <f t="shared" ref="I169:I232" si="76">H169*190</f>
        <v>22.800000000000004</v>
      </c>
      <c r="J169" s="482"/>
      <c r="K169" s="539" t="s">
        <v>23100</v>
      </c>
      <c r="L169" s="541">
        <v>0.2</v>
      </c>
      <c r="M169" s="541">
        <v>0.4</v>
      </c>
      <c r="N169" s="541">
        <v>1.5</v>
      </c>
      <c r="O169" s="541">
        <f t="shared" ref="O169:O232" si="77">(2*L169+2*M169)*N169</f>
        <v>1.8000000000000003</v>
      </c>
      <c r="P169" s="543">
        <f t="shared" ref="P169:P232" si="78">L169*M169*N169</f>
        <v>0.12000000000000002</v>
      </c>
      <c r="Q169" s="544">
        <f t="shared" ref="Q169:Q232" si="79">P169*150</f>
        <v>18.000000000000004</v>
      </c>
      <c r="R169" s="488"/>
    </row>
    <row r="170" spans="3:18">
      <c r="C170" s="539" t="s">
        <v>23101</v>
      </c>
      <c r="D170" s="541">
        <v>0.2</v>
      </c>
      <c r="E170" s="541">
        <v>0.4</v>
      </c>
      <c r="F170" s="541">
        <f>1.5-'[13]SAPATAS-ANEXOI'!J99</f>
        <v>1.5</v>
      </c>
      <c r="G170" s="541">
        <f t="shared" si="74"/>
        <v>1.8000000000000003</v>
      </c>
      <c r="H170" s="543">
        <f t="shared" si="75"/>
        <v>0.12000000000000002</v>
      </c>
      <c r="I170" s="564">
        <f t="shared" si="76"/>
        <v>22.800000000000004</v>
      </c>
      <c r="J170" s="482"/>
      <c r="K170" s="539" t="s">
        <v>23101</v>
      </c>
      <c r="L170" s="541">
        <v>0.2</v>
      </c>
      <c r="M170" s="541">
        <v>0.4</v>
      </c>
      <c r="N170" s="541">
        <v>1.5</v>
      </c>
      <c r="O170" s="541">
        <f t="shared" si="77"/>
        <v>1.8000000000000003</v>
      </c>
      <c r="P170" s="543">
        <f t="shared" si="78"/>
        <v>0.12000000000000002</v>
      </c>
      <c r="Q170" s="544">
        <f t="shared" si="79"/>
        <v>18.000000000000004</v>
      </c>
      <c r="R170" s="488"/>
    </row>
    <row r="171" spans="3:18">
      <c r="C171" s="539" t="s">
        <v>23102</v>
      </c>
      <c r="D171" s="541">
        <v>0.2</v>
      </c>
      <c r="E171" s="541">
        <v>0.4</v>
      </c>
      <c r="F171" s="541">
        <f>1.5-'[13]SAPATAS-ANEXOI'!J100</f>
        <v>1.5</v>
      </c>
      <c r="G171" s="541">
        <f t="shared" si="74"/>
        <v>1.8000000000000003</v>
      </c>
      <c r="H171" s="543">
        <f t="shared" si="75"/>
        <v>0.12000000000000002</v>
      </c>
      <c r="I171" s="564">
        <f t="shared" si="76"/>
        <v>22.800000000000004</v>
      </c>
      <c r="J171" s="482"/>
      <c r="K171" s="539" t="s">
        <v>23102</v>
      </c>
      <c r="L171" s="541">
        <v>0.2</v>
      </c>
      <c r="M171" s="541">
        <v>0.4</v>
      </c>
      <c r="N171" s="541">
        <v>1.5</v>
      </c>
      <c r="O171" s="541">
        <f t="shared" si="77"/>
        <v>1.8000000000000003</v>
      </c>
      <c r="P171" s="543">
        <f t="shared" si="78"/>
        <v>0.12000000000000002</v>
      </c>
      <c r="Q171" s="544">
        <f t="shared" si="79"/>
        <v>18.000000000000004</v>
      </c>
      <c r="R171" s="488"/>
    </row>
    <row r="172" spans="3:18">
      <c r="C172" s="539" t="s">
        <v>23103</v>
      </c>
      <c r="D172" s="541">
        <v>0.2</v>
      </c>
      <c r="E172" s="541">
        <v>0.4</v>
      </c>
      <c r="F172" s="541">
        <f>1.5-'[13]SAPATAS-ANEXOI'!J101</f>
        <v>1.5</v>
      </c>
      <c r="G172" s="541">
        <f t="shared" si="74"/>
        <v>1.8000000000000003</v>
      </c>
      <c r="H172" s="543">
        <f t="shared" si="75"/>
        <v>0.12000000000000002</v>
      </c>
      <c r="I172" s="564">
        <f t="shared" si="76"/>
        <v>22.800000000000004</v>
      </c>
      <c r="J172" s="482"/>
      <c r="K172" s="539" t="s">
        <v>23103</v>
      </c>
      <c r="L172" s="541">
        <v>0.2</v>
      </c>
      <c r="M172" s="541">
        <v>0.4</v>
      </c>
      <c r="N172" s="541">
        <v>1.5</v>
      </c>
      <c r="O172" s="541">
        <f t="shared" si="77"/>
        <v>1.8000000000000003</v>
      </c>
      <c r="P172" s="543">
        <f t="shared" si="78"/>
        <v>0.12000000000000002</v>
      </c>
      <c r="Q172" s="544">
        <f t="shared" si="79"/>
        <v>18.000000000000004</v>
      </c>
      <c r="R172" s="488"/>
    </row>
    <row r="173" spans="3:18">
      <c r="C173" s="539" t="s">
        <v>23104</v>
      </c>
      <c r="D173" s="541">
        <v>0.2</v>
      </c>
      <c r="E173" s="541">
        <v>0.4</v>
      </c>
      <c r="F173" s="541">
        <f>1.5-'[13]SAPATAS-ANEXOI'!J102</f>
        <v>1.5</v>
      </c>
      <c r="G173" s="541">
        <f t="shared" si="74"/>
        <v>1.8000000000000003</v>
      </c>
      <c r="H173" s="543">
        <f t="shared" si="75"/>
        <v>0.12000000000000002</v>
      </c>
      <c r="I173" s="564">
        <f t="shared" si="76"/>
        <v>22.800000000000004</v>
      </c>
      <c r="J173" s="482"/>
      <c r="K173" s="539" t="s">
        <v>23104</v>
      </c>
      <c r="L173" s="541">
        <v>0.2</v>
      </c>
      <c r="M173" s="541">
        <v>0.4</v>
      </c>
      <c r="N173" s="541">
        <v>1.5</v>
      </c>
      <c r="O173" s="541">
        <f t="shared" si="77"/>
        <v>1.8000000000000003</v>
      </c>
      <c r="P173" s="543">
        <f t="shared" si="78"/>
        <v>0.12000000000000002</v>
      </c>
      <c r="Q173" s="544">
        <f t="shared" si="79"/>
        <v>18.000000000000004</v>
      </c>
      <c r="R173" s="488"/>
    </row>
    <row r="174" spans="3:18">
      <c r="C174" s="539" t="s">
        <v>23105</v>
      </c>
      <c r="D174" s="541">
        <v>0.2</v>
      </c>
      <c r="E174" s="541">
        <v>0.4</v>
      </c>
      <c r="F174" s="541">
        <f>1.5-'[13]SAPATAS-ANEXOI'!J103</f>
        <v>1.5</v>
      </c>
      <c r="G174" s="541">
        <f t="shared" si="74"/>
        <v>1.8000000000000003</v>
      </c>
      <c r="H174" s="543">
        <f t="shared" si="75"/>
        <v>0.12000000000000002</v>
      </c>
      <c r="I174" s="564">
        <f t="shared" si="76"/>
        <v>22.800000000000004</v>
      </c>
      <c r="J174" s="482"/>
      <c r="K174" s="539" t="s">
        <v>23105</v>
      </c>
      <c r="L174" s="541">
        <v>0.2</v>
      </c>
      <c r="M174" s="541">
        <v>0.4</v>
      </c>
      <c r="N174" s="541">
        <v>1.5</v>
      </c>
      <c r="O174" s="541">
        <f t="shared" si="77"/>
        <v>1.8000000000000003</v>
      </c>
      <c r="P174" s="543">
        <f t="shared" si="78"/>
        <v>0.12000000000000002</v>
      </c>
      <c r="Q174" s="544">
        <f t="shared" si="79"/>
        <v>18.000000000000004</v>
      </c>
      <c r="R174" s="488"/>
    </row>
    <row r="175" spans="3:18">
      <c r="C175" s="539" t="s">
        <v>23106</v>
      </c>
      <c r="D175" s="541">
        <v>0.2</v>
      </c>
      <c r="E175" s="541">
        <v>0.4</v>
      </c>
      <c r="F175" s="541">
        <f>1.5-'[13]SAPATAS-ANEXOI'!J104</f>
        <v>1.5</v>
      </c>
      <c r="G175" s="541">
        <f t="shared" si="74"/>
        <v>1.8000000000000003</v>
      </c>
      <c r="H175" s="543">
        <f t="shared" si="75"/>
        <v>0.12000000000000002</v>
      </c>
      <c r="I175" s="564">
        <f t="shared" si="76"/>
        <v>22.800000000000004</v>
      </c>
      <c r="J175" s="482"/>
      <c r="K175" s="539" t="s">
        <v>23106</v>
      </c>
      <c r="L175" s="541">
        <v>0.2</v>
      </c>
      <c r="M175" s="541">
        <v>0.4</v>
      </c>
      <c r="N175" s="541">
        <v>1.5</v>
      </c>
      <c r="O175" s="541">
        <f t="shared" si="77"/>
        <v>1.8000000000000003</v>
      </c>
      <c r="P175" s="543">
        <f t="shared" si="78"/>
        <v>0.12000000000000002</v>
      </c>
      <c r="Q175" s="544">
        <f t="shared" si="79"/>
        <v>18.000000000000004</v>
      </c>
      <c r="R175" s="488"/>
    </row>
    <row r="176" spans="3:18">
      <c r="C176" s="539" t="s">
        <v>23107</v>
      </c>
      <c r="D176" s="541">
        <v>0.2</v>
      </c>
      <c r="E176" s="541">
        <v>0.4</v>
      </c>
      <c r="F176" s="541">
        <f>1.5-'[13]SAPATAS-ANEXOI'!J105</f>
        <v>1.5</v>
      </c>
      <c r="G176" s="541">
        <f t="shared" si="74"/>
        <v>1.8000000000000003</v>
      </c>
      <c r="H176" s="543">
        <f t="shared" si="75"/>
        <v>0.12000000000000002</v>
      </c>
      <c r="I176" s="564">
        <f t="shared" si="76"/>
        <v>22.800000000000004</v>
      </c>
      <c r="J176" s="482"/>
      <c r="K176" s="539" t="s">
        <v>23107</v>
      </c>
      <c r="L176" s="541">
        <v>0.2</v>
      </c>
      <c r="M176" s="541">
        <v>0.4</v>
      </c>
      <c r="N176" s="541">
        <v>1.5</v>
      </c>
      <c r="O176" s="541">
        <f t="shared" si="77"/>
        <v>1.8000000000000003</v>
      </c>
      <c r="P176" s="543">
        <f t="shared" si="78"/>
        <v>0.12000000000000002</v>
      </c>
      <c r="Q176" s="544">
        <f t="shared" si="79"/>
        <v>18.000000000000004</v>
      </c>
      <c r="R176" s="488"/>
    </row>
    <row r="177" spans="3:18">
      <c r="C177" s="539" t="s">
        <v>23108</v>
      </c>
      <c r="D177" s="541">
        <v>0.2</v>
      </c>
      <c r="E177" s="541">
        <v>0.4</v>
      </c>
      <c r="F177" s="541">
        <f>1.5-'[13]SAPATAS-ANEXOI'!J106</f>
        <v>1.5</v>
      </c>
      <c r="G177" s="541">
        <f t="shared" si="74"/>
        <v>1.8000000000000003</v>
      </c>
      <c r="H177" s="543">
        <f t="shared" si="75"/>
        <v>0.12000000000000002</v>
      </c>
      <c r="I177" s="564">
        <f t="shared" si="76"/>
        <v>22.800000000000004</v>
      </c>
      <c r="J177" s="482"/>
      <c r="K177" s="539" t="s">
        <v>23108</v>
      </c>
      <c r="L177" s="541">
        <v>0.2</v>
      </c>
      <c r="M177" s="541">
        <v>0.4</v>
      </c>
      <c r="N177" s="541">
        <v>1.5</v>
      </c>
      <c r="O177" s="541">
        <f t="shared" si="77"/>
        <v>1.8000000000000003</v>
      </c>
      <c r="P177" s="543">
        <f t="shared" si="78"/>
        <v>0.12000000000000002</v>
      </c>
      <c r="Q177" s="544">
        <f t="shared" si="79"/>
        <v>18.000000000000004</v>
      </c>
      <c r="R177" s="488"/>
    </row>
    <row r="178" spans="3:18">
      <c r="C178" s="539" t="s">
        <v>23109</v>
      </c>
      <c r="D178" s="541">
        <v>0.2</v>
      </c>
      <c r="E178" s="541">
        <v>0.4</v>
      </c>
      <c r="F178" s="541">
        <f>1.5-'[13]SAPATAS-ANEXOI'!J107</f>
        <v>1.5</v>
      </c>
      <c r="G178" s="541">
        <f t="shared" si="74"/>
        <v>1.8000000000000003</v>
      </c>
      <c r="H178" s="543">
        <f t="shared" si="75"/>
        <v>0.12000000000000002</v>
      </c>
      <c r="I178" s="564">
        <f t="shared" si="76"/>
        <v>22.800000000000004</v>
      </c>
      <c r="J178" s="482"/>
      <c r="K178" s="539" t="s">
        <v>23109</v>
      </c>
      <c r="L178" s="541">
        <v>0.2</v>
      </c>
      <c r="M178" s="541">
        <v>0.4</v>
      </c>
      <c r="N178" s="541">
        <v>1.5</v>
      </c>
      <c r="O178" s="541">
        <f t="shared" si="77"/>
        <v>1.8000000000000003</v>
      </c>
      <c r="P178" s="543">
        <f t="shared" si="78"/>
        <v>0.12000000000000002</v>
      </c>
      <c r="Q178" s="544">
        <f t="shared" si="79"/>
        <v>18.000000000000004</v>
      </c>
      <c r="R178" s="488"/>
    </row>
    <row r="179" spans="3:18">
      <c r="C179" s="539" t="s">
        <v>23110</v>
      </c>
      <c r="D179" s="541">
        <v>0.2</v>
      </c>
      <c r="E179" s="541">
        <v>0.4</v>
      </c>
      <c r="F179" s="541">
        <f>1.5-'[13]SAPATAS-ANEXOI'!J108</f>
        <v>1.5</v>
      </c>
      <c r="G179" s="541">
        <f t="shared" si="74"/>
        <v>1.8000000000000003</v>
      </c>
      <c r="H179" s="543">
        <f t="shared" si="75"/>
        <v>0.12000000000000002</v>
      </c>
      <c r="I179" s="564">
        <f t="shared" si="76"/>
        <v>22.800000000000004</v>
      </c>
      <c r="J179" s="482"/>
      <c r="K179" s="539" t="s">
        <v>23110</v>
      </c>
      <c r="L179" s="541">
        <v>0.2</v>
      </c>
      <c r="M179" s="541">
        <v>0.4</v>
      </c>
      <c r="N179" s="541">
        <v>1.5</v>
      </c>
      <c r="O179" s="541">
        <f t="shared" si="77"/>
        <v>1.8000000000000003</v>
      </c>
      <c r="P179" s="543">
        <f t="shared" si="78"/>
        <v>0.12000000000000002</v>
      </c>
      <c r="Q179" s="544">
        <f t="shared" si="79"/>
        <v>18.000000000000004</v>
      </c>
      <c r="R179" s="488"/>
    </row>
    <row r="180" spans="3:18">
      <c r="C180" s="539" t="s">
        <v>23111</v>
      </c>
      <c r="D180" s="541">
        <v>0.2</v>
      </c>
      <c r="E180" s="541">
        <v>0.4</v>
      </c>
      <c r="F180" s="541">
        <f>1.5-'[13]SAPATAS-ANEXOI'!J109</f>
        <v>1.5</v>
      </c>
      <c r="G180" s="541">
        <f t="shared" si="74"/>
        <v>1.8000000000000003</v>
      </c>
      <c r="H180" s="543">
        <f t="shared" si="75"/>
        <v>0.12000000000000002</v>
      </c>
      <c r="I180" s="564">
        <f t="shared" si="76"/>
        <v>22.800000000000004</v>
      </c>
      <c r="J180" s="482"/>
      <c r="K180" s="539" t="s">
        <v>23111</v>
      </c>
      <c r="L180" s="541">
        <v>0.2</v>
      </c>
      <c r="M180" s="541">
        <v>0.4</v>
      </c>
      <c r="N180" s="541">
        <v>1.5</v>
      </c>
      <c r="O180" s="541">
        <f t="shared" si="77"/>
        <v>1.8000000000000003</v>
      </c>
      <c r="P180" s="543">
        <f t="shared" si="78"/>
        <v>0.12000000000000002</v>
      </c>
      <c r="Q180" s="544">
        <f t="shared" si="79"/>
        <v>18.000000000000004</v>
      </c>
      <c r="R180" s="488"/>
    </row>
    <row r="181" spans="3:18">
      <c r="C181" s="539" t="s">
        <v>23112</v>
      </c>
      <c r="D181" s="541">
        <v>0.2</v>
      </c>
      <c r="E181" s="541">
        <v>0.4</v>
      </c>
      <c r="F181" s="541">
        <f>1.5-'[13]SAPATAS-ANEXOI'!J110</f>
        <v>1.5</v>
      </c>
      <c r="G181" s="541">
        <f t="shared" si="74"/>
        <v>1.8000000000000003</v>
      </c>
      <c r="H181" s="543">
        <f t="shared" si="75"/>
        <v>0.12000000000000002</v>
      </c>
      <c r="I181" s="564">
        <f t="shared" si="76"/>
        <v>22.800000000000004</v>
      </c>
      <c r="J181" s="482"/>
      <c r="K181" s="539" t="s">
        <v>23112</v>
      </c>
      <c r="L181" s="541">
        <v>0.2</v>
      </c>
      <c r="M181" s="541">
        <v>0.4</v>
      </c>
      <c r="N181" s="541">
        <v>1.5</v>
      </c>
      <c r="O181" s="541">
        <f t="shared" si="77"/>
        <v>1.8000000000000003</v>
      </c>
      <c r="P181" s="543">
        <f t="shared" si="78"/>
        <v>0.12000000000000002</v>
      </c>
      <c r="Q181" s="544">
        <f t="shared" si="79"/>
        <v>18.000000000000004</v>
      </c>
      <c r="R181" s="488"/>
    </row>
    <row r="182" spans="3:18">
      <c r="C182" s="539" t="s">
        <v>23113</v>
      </c>
      <c r="D182" s="541">
        <v>0.2</v>
      </c>
      <c r="E182" s="541">
        <v>0.4</v>
      </c>
      <c r="F182" s="541">
        <f>1.5-'[13]SAPATAS-ANEXOI'!J111</f>
        <v>1.5</v>
      </c>
      <c r="G182" s="541">
        <f t="shared" si="74"/>
        <v>1.8000000000000003</v>
      </c>
      <c r="H182" s="543">
        <f t="shared" si="75"/>
        <v>0.12000000000000002</v>
      </c>
      <c r="I182" s="564">
        <f t="shared" si="76"/>
        <v>22.800000000000004</v>
      </c>
      <c r="J182" s="482"/>
      <c r="K182" s="539" t="s">
        <v>23113</v>
      </c>
      <c r="L182" s="541">
        <v>0.2</v>
      </c>
      <c r="M182" s="541">
        <v>0.4</v>
      </c>
      <c r="N182" s="541">
        <v>1.5</v>
      </c>
      <c r="O182" s="541">
        <f t="shared" si="77"/>
        <v>1.8000000000000003</v>
      </c>
      <c r="P182" s="543">
        <f t="shared" si="78"/>
        <v>0.12000000000000002</v>
      </c>
      <c r="Q182" s="544">
        <f t="shared" si="79"/>
        <v>18.000000000000004</v>
      </c>
      <c r="R182" s="488"/>
    </row>
    <row r="183" spans="3:18">
      <c r="C183" s="539" t="s">
        <v>23114</v>
      </c>
      <c r="D183" s="541">
        <v>0.2</v>
      </c>
      <c r="E183" s="541">
        <v>0.4</v>
      </c>
      <c r="F183" s="541">
        <f>1.5-'[13]SAPATAS-ANEXOI'!J112</f>
        <v>1.5</v>
      </c>
      <c r="G183" s="541">
        <f t="shared" si="74"/>
        <v>1.8000000000000003</v>
      </c>
      <c r="H183" s="543">
        <f t="shared" si="75"/>
        <v>0.12000000000000002</v>
      </c>
      <c r="I183" s="564">
        <f t="shared" si="76"/>
        <v>22.800000000000004</v>
      </c>
      <c r="J183" s="482"/>
      <c r="K183" s="539" t="s">
        <v>23114</v>
      </c>
      <c r="L183" s="541">
        <v>0.2</v>
      </c>
      <c r="M183" s="541">
        <v>0.4</v>
      </c>
      <c r="N183" s="541">
        <v>1.5</v>
      </c>
      <c r="O183" s="541">
        <f t="shared" si="77"/>
        <v>1.8000000000000003</v>
      </c>
      <c r="P183" s="543">
        <f t="shared" si="78"/>
        <v>0.12000000000000002</v>
      </c>
      <c r="Q183" s="544">
        <f t="shared" si="79"/>
        <v>18.000000000000004</v>
      </c>
      <c r="R183" s="488"/>
    </row>
    <row r="184" spans="3:18">
      <c r="C184" s="539" t="s">
        <v>23115</v>
      </c>
      <c r="D184" s="541">
        <v>0.2</v>
      </c>
      <c r="E184" s="541">
        <v>0.4</v>
      </c>
      <c r="F184" s="541">
        <f>1.5-'[13]SAPATAS-ANEXOI'!J113</f>
        <v>1.5</v>
      </c>
      <c r="G184" s="541">
        <f t="shared" si="74"/>
        <v>1.8000000000000003</v>
      </c>
      <c r="H184" s="543">
        <f t="shared" si="75"/>
        <v>0.12000000000000002</v>
      </c>
      <c r="I184" s="564">
        <f t="shared" si="76"/>
        <v>22.800000000000004</v>
      </c>
      <c r="J184" s="482"/>
      <c r="K184" s="539" t="s">
        <v>23115</v>
      </c>
      <c r="L184" s="541">
        <v>0.2</v>
      </c>
      <c r="M184" s="541">
        <v>0.4</v>
      </c>
      <c r="N184" s="541">
        <v>1.5</v>
      </c>
      <c r="O184" s="541">
        <f t="shared" si="77"/>
        <v>1.8000000000000003</v>
      </c>
      <c r="P184" s="543">
        <f t="shared" si="78"/>
        <v>0.12000000000000002</v>
      </c>
      <c r="Q184" s="544">
        <f t="shared" si="79"/>
        <v>18.000000000000004</v>
      </c>
      <c r="R184" s="488"/>
    </row>
    <row r="185" spans="3:18">
      <c r="C185" s="539" t="s">
        <v>23116</v>
      </c>
      <c r="D185" s="541">
        <v>0.2</v>
      </c>
      <c r="E185" s="541">
        <v>0.4</v>
      </c>
      <c r="F185" s="541">
        <f>1.5-'[13]SAPATAS-ANEXOI'!J114</f>
        <v>1.5</v>
      </c>
      <c r="G185" s="541">
        <f t="shared" si="74"/>
        <v>1.8000000000000003</v>
      </c>
      <c r="H185" s="543">
        <f t="shared" si="75"/>
        <v>0.12000000000000002</v>
      </c>
      <c r="I185" s="564">
        <f t="shared" si="76"/>
        <v>22.800000000000004</v>
      </c>
      <c r="J185" s="482"/>
      <c r="K185" s="539" t="s">
        <v>23116</v>
      </c>
      <c r="L185" s="541">
        <v>0.2</v>
      </c>
      <c r="M185" s="541">
        <v>0.4</v>
      </c>
      <c r="N185" s="541">
        <v>1.5</v>
      </c>
      <c r="O185" s="541">
        <f t="shared" si="77"/>
        <v>1.8000000000000003</v>
      </c>
      <c r="P185" s="543">
        <f t="shared" si="78"/>
        <v>0.12000000000000002</v>
      </c>
      <c r="Q185" s="544">
        <f t="shared" si="79"/>
        <v>18.000000000000004</v>
      </c>
      <c r="R185" s="488"/>
    </row>
    <row r="186" spans="3:18">
      <c r="C186" s="539" t="s">
        <v>23117</v>
      </c>
      <c r="D186" s="541">
        <v>0.2</v>
      </c>
      <c r="E186" s="541">
        <v>0.4</v>
      </c>
      <c r="F186" s="541">
        <f>1.5-'[13]SAPATAS-ANEXOI'!J115</f>
        <v>1.5</v>
      </c>
      <c r="G186" s="541">
        <f t="shared" si="74"/>
        <v>1.8000000000000003</v>
      </c>
      <c r="H186" s="543">
        <f t="shared" si="75"/>
        <v>0.12000000000000002</v>
      </c>
      <c r="I186" s="564">
        <f t="shared" si="76"/>
        <v>22.800000000000004</v>
      </c>
      <c r="J186" s="482"/>
      <c r="K186" s="539" t="s">
        <v>23117</v>
      </c>
      <c r="L186" s="541">
        <v>0.2</v>
      </c>
      <c r="M186" s="541">
        <v>0.4</v>
      </c>
      <c r="N186" s="541">
        <v>1.5</v>
      </c>
      <c r="O186" s="541">
        <f t="shared" si="77"/>
        <v>1.8000000000000003</v>
      </c>
      <c r="P186" s="543">
        <f t="shared" si="78"/>
        <v>0.12000000000000002</v>
      </c>
      <c r="Q186" s="544">
        <f t="shared" si="79"/>
        <v>18.000000000000004</v>
      </c>
      <c r="R186" s="488"/>
    </row>
    <row r="187" spans="3:18">
      <c r="C187" s="539" t="s">
        <v>23118</v>
      </c>
      <c r="D187" s="541">
        <v>0.2</v>
      </c>
      <c r="E187" s="541">
        <v>0.4</v>
      </c>
      <c r="F187" s="541">
        <f>1.5-'[13]SAPATAS-ANEXOI'!J116</f>
        <v>1.5</v>
      </c>
      <c r="G187" s="541">
        <f t="shared" si="74"/>
        <v>1.8000000000000003</v>
      </c>
      <c r="H187" s="543">
        <f t="shared" si="75"/>
        <v>0.12000000000000002</v>
      </c>
      <c r="I187" s="564">
        <f t="shared" si="76"/>
        <v>22.800000000000004</v>
      </c>
      <c r="J187" s="482"/>
      <c r="K187" s="539" t="s">
        <v>23118</v>
      </c>
      <c r="L187" s="541">
        <v>0.2</v>
      </c>
      <c r="M187" s="541">
        <v>0.4</v>
      </c>
      <c r="N187" s="541">
        <v>1.5</v>
      </c>
      <c r="O187" s="541">
        <f t="shared" si="77"/>
        <v>1.8000000000000003</v>
      </c>
      <c r="P187" s="543">
        <f t="shared" si="78"/>
        <v>0.12000000000000002</v>
      </c>
      <c r="Q187" s="544">
        <f t="shared" si="79"/>
        <v>18.000000000000004</v>
      </c>
      <c r="R187" s="488"/>
    </row>
    <row r="188" spans="3:18">
      <c r="C188" s="539" t="s">
        <v>23119</v>
      </c>
      <c r="D188" s="541">
        <v>0.2</v>
      </c>
      <c r="E188" s="541">
        <v>0.4</v>
      </c>
      <c r="F188" s="541">
        <f>1.5-'[13]SAPATAS-ANEXOI'!J117</f>
        <v>1.5</v>
      </c>
      <c r="G188" s="541">
        <f t="shared" si="74"/>
        <v>1.8000000000000003</v>
      </c>
      <c r="H188" s="543">
        <f t="shared" si="75"/>
        <v>0.12000000000000002</v>
      </c>
      <c r="I188" s="564">
        <f t="shared" si="76"/>
        <v>22.800000000000004</v>
      </c>
      <c r="J188" s="482"/>
      <c r="K188" s="539" t="s">
        <v>23119</v>
      </c>
      <c r="L188" s="541">
        <v>0.2</v>
      </c>
      <c r="M188" s="541">
        <v>0.4</v>
      </c>
      <c r="N188" s="541">
        <v>1.5</v>
      </c>
      <c r="O188" s="541">
        <f t="shared" si="77"/>
        <v>1.8000000000000003</v>
      </c>
      <c r="P188" s="543">
        <f t="shared" si="78"/>
        <v>0.12000000000000002</v>
      </c>
      <c r="Q188" s="544">
        <f t="shared" si="79"/>
        <v>18.000000000000004</v>
      </c>
      <c r="R188" s="488"/>
    </row>
    <row r="189" spans="3:18">
      <c r="C189" s="539" t="s">
        <v>23120</v>
      </c>
      <c r="D189" s="541">
        <v>0.2</v>
      </c>
      <c r="E189" s="541">
        <v>0.4</v>
      </c>
      <c r="F189" s="541">
        <f>1.5-'[13]SAPATAS-ANEXOI'!J118</f>
        <v>1.5</v>
      </c>
      <c r="G189" s="541">
        <f t="shared" si="74"/>
        <v>1.8000000000000003</v>
      </c>
      <c r="H189" s="543">
        <f t="shared" si="75"/>
        <v>0.12000000000000002</v>
      </c>
      <c r="I189" s="564">
        <f t="shared" si="76"/>
        <v>22.800000000000004</v>
      </c>
      <c r="J189" s="482"/>
      <c r="K189" s="539" t="s">
        <v>23120</v>
      </c>
      <c r="L189" s="541">
        <v>0.2</v>
      </c>
      <c r="M189" s="541">
        <v>0.4</v>
      </c>
      <c r="N189" s="541">
        <v>1.5</v>
      </c>
      <c r="O189" s="541">
        <f t="shared" si="77"/>
        <v>1.8000000000000003</v>
      </c>
      <c r="P189" s="543">
        <f t="shared" si="78"/>
        <v>0.12000000000000002</v>
      </c>
      <c r="Q189" s="544">
        <f t="shared" si="79"/>
        <v>18.000000000000004</v>
      </c>
      <c r="R189" s="488"/>
    </row>
    <row r="190" spans="3:18">
      <c r="C190" s="539" t="s">
        <v>23121</v>
      </c>
      <c r="D190" s="541">
        <v>0.2</v>
      </c>
      <c r="E190" s="541">
        <v>0.4</v>
      </c>
      <c r="F190" s="541">
        <f>1.5-'[13]SAPATAS-ANEXOI'!J119</f>
        <v>1.5</v>
      </c>
      <c r="G190" s="541">
        <f t="shared" si="74"/>
        <v>1.8000000000000003</v>
      </c>
      <c r="H190" s="543">
        <f t="shared" si="75"/>
        <v>0.12000000000000002</v>
      </c>
      <c r="I190" s="564">
        <f t="shared" si="76"/>
        <v>22.800000000000004</v>
      </c>
      <c r="J190" s="482"/>
      <c r="K190" s="539" t="s">
        <v>23121</v>
      </c>
      <c r="L190" s="541">
        <v>0.2</v>
      </c>
      <c r="M190" s="541">
        <v>0.4</v>
      </c>
      <c r="N190" s="541">
        <v>1.5</v>
      </c>
      <c r="O190" s="541">
        <f t="shared" si="77"/>
        <v>1.8000000000000003</v>
      </c>
      <c r="P190" s="543">
        <f t="shared" si="78"/>
        <v>0.12000000000000002</v>
      </c>
      <c r="Q190" s="544">
        <f t="shared" si="79"/>
        <v>18.000000000000004</v>
      </c>
      <c r="R190" s="488"/>
    </row>
    <row r="191" spans="3:18">
      <c r="C191" s="539" t="s">
        <v>23122</v>
      </c>
      <c r="D191" s="541">
        <v>0.2</v>
      </c>
      <c r="E191" s="541">
        <v>0.4</v>
      </c>
      <c r="F191" s="541">
        <f>1.5-'[13]SAPATAS-ANEXOI'!J120</f>
        <v>1.5</v>
      </c>
      <c r="G191" s="541">
        <f t="shared" si="74"/>
        <v>1.8000000000000003</v>
      </c>
      <c r="H191" s="543">
        <f t="shared" si="75"/>
        <v>0.12000000000000002</v>
      </c>
      <c r="I191" s="564">
        <f t="shared" si="76"/>
        <v>22.800000000000004</v>
      </c>
      <c r="J191" s="482"/>
      <c r="K191" s="539" t="s">
        <v>23122</v>
      </c>
      <c r="L191" s="541">
        <v>0.2</v>
      </c>
      <c r="M191" s="541">
        <v>0.4</v>
      </c>
      <c r="N191" s="541">
        <v>1.5</v>
      </c>
      <c r="O191" s="541">
        <f t="shared" si="77"/>
        <v>1.8000000000000003</v>
      </c>
      <c r="P191" s="543">
        <f t="shared" si="78"/>
        <v>0.12000000000000002</v>
      </c>
      <c r="Q191" s="544">
        <f t="shared" si="79"/>
        <v>18.000000000000004</v>
      </c>
      <c r="R191" s="488"/>
    </row>
    <row r="192" spans="3:18">
      <c r="C192" s="539" t="s">
        <v>23123</v>
      </c>
      <c r="D192" s="541">
        <v>0.2</v>
      </c>
      <c r="E192" s="541">
        <v>0.4</v>
      </c>
      <c r="F192" s="541">
        <f>1.5-'[13]SAPATAS-ANEXOI'!J121</f>
        <v>1.5</v>
      </c>
      <c r="G192" s="541">
        <f t="shared" si="74"/>
        <v>1.8000000000000003</v>
      </c>
      <c r="H192" s="543">
        <f t="shared" si="75"/>
        <v>0.12000000000000002</v>
      </c>
      <c r="I192" s="564">
        <f t="shared" si="76"/>
        <v>22.800000000000004</v>
      </c>
      <c r="J192" s="482"/>
      <c r="K192" s="539" t="s">
        <v>23123</v>
      </c>
      <c r="L192" s="541">
        <v>0.2</v>
      </c>
      <c r="M192" s="541">
        <v>0.4</v>
      </c>
      <c r="N192" s="541">
        <v>1.5</v>
      </c>
      <c r="O192" s="541">
        <f t="shared" si="77"/>
        <v>1.8000000000000003</v>
      </c>
      <c r="P192" s="543">
        <f t="shared" si="78"/>
        <v>0.12000000000000002</v>
      </c>
      <c r="Q192" s="544">
        <f t="shared" si="79"/>
        <v>18.000000000000004</v>
      </c>
      <c r="R192" s="488"/>
    </row>
    <row r="193" spans="3:18">
      <c r="C193" s="539" t="s">
        <v>23124</v>
      </c>
      <c r="D193" s="541">
        <v>0.2</v>
      </c>
      <c r="E193" s="541">
        <v>0.4</v>
      </c>
      <c r="F193" s="541">
        <f>1.5-'[13]SAPATAS-ANEXOI'!J122</f>
        <v>1.5</v>
      </c>
      <c r="G193" s="541">
        <f t="shared" si="74"/>
        <v>1.8000000000000003</v>
      </c>
      <c r="H193" s="543">
        <f t="shared" si="75"/>
        <v>0.12000000000000002</v>
      </c>
      <c r="I193" s="564">
        <f t="shared" si="76"/>
        <v>22.800000000000004</v>
      </c>
      <c r="J193" s="482"/>
      <c r="K193" s="539" t="s">
        <v>23124</v>
      </c>
      <c r="L193" s="541">
        <v>0.2</v>
      </c>
      <c r="M193" s="541">
        <v>0.4</v>
      </c>
      <c r="N193" s="541">
        <v>1.5</v>
      </c>
      <c r="O193" s="541">
        <f t="shared" si="77"/>
        <v>1.8000000000000003</v>
      </c>
      <c r="P193" s="543">
        <f t="shared" si="78"/>
        <v>0.12000000000000002</v>
      </c>
      <c r="Q193" s="544">
        <f t="shared" si="79"/>
        <v>18.000000000000004</v>
      </c>
      <c r="R193" s="488"/>
    </row>
    <row r="194" spans="3:18">
      <c r="C194" s="539" t="s">
        <v>23125</v>
      </c>
      <c r="D194" s="541">
        <v>0.2</v>
      </c>
      <c r="E194" s="541">
        <v>0.4</v>
      </c>
      <c r="F194" s="541">
        <f>1.5-'[13]SAPATAS-ANEXOI'!J123</f>
        <v>1.5</v>
      </c>
      <c r="G194" s="541">
        <f t="shared" si="74"/>
        <v>1.8000000000000003</v>
      </c>
      <c r="H194" s="543">
        <f t="shared" si="75"/>
        <v>0.12000000000000002</v>
      </c>
      <c r="I194" s="564">
        <f t="shared" si="76"/>
        <v>22.800000000000004</v>
      </c>
      <c r="J194" s="482"/>
      <c r="K194" s="539" t="s">
        <v>23125</v>
      </c>
      <c r="L194" s="541">
        <v>0.2</v>
      </c>
      <c r="M194" s="541">
        <v>0.4</v>
      </c>
      <c r="N194" s="541">
        <v>1.5</v>
      </c>
      <c r="O194" s="541">
        <f t="shared" si="77"/>
        <v>1.8000000000000003</v>
      </c>
      <c r="P194" s="543">
        <f t="shared" si="78"/>
        <v>0.12000000000000002</v>
      </c>
      <c r="Q194" s="544">
        <f t="shared" si="79"/>
        <v>18.000000000000004</v>
      </c>
      <c r="R194" s="488"/>
    </row>
    <row r="195" spans="3:18">
      <c r="C195" s="539" t="s">
        <v>23126</v>
      </c>
      <c r="D195" s="541">
        <v>0.2</v>
      </c>
      <c r="E195" s="541">
        <v>0.4</v>
      </c>
      <c r="F195" s="541">
        <f>1.5-'[13]SAPATAS-ANEXOI'!J124</f>
        <v>1.5</v>
      </c>
      <c r="G195" s="541">
        <f t="shared" si="74"/>
        <v>1.8000000000000003</v>
      </c>
      <c r="H195" s="543">
        <f t="shared" si="75"/>
        <v>0.12000000000000002</v>
      </c>
      <c r="I195" s="564">
        <f t="shared" si="76"/>
        <v>22.800000000000004</v>
      </c>
      <c r="J195" s="482"/>
      <c r="K195" s="539" t="s">
        <v>23126</v>
      </c>
      <c r="L195" s="541">
        <v>0.2</v>
      </c>
      <c r="M195" s="541">
        <v>0.4</v>
      </c>
      <c r="N195" s="541">
        <v>1.5</v>
      </c>
      <c r="O195" s="541">
        <f t="shared" si="77"/>
        <v>1.8000000000000003</v>
      </c>
      <c r="P195" s="543">
        <f t="shared" si="78"/>
        <v>0.12000000000000002</v>
      </c>
      <c r="Q195" s="544">
        <f t="shared" si="79"/>
        <v>18.000000000000004</v>
      </c>
      <c r="R195" s="488"/>
    </row>
    <row r="196" spans="3:18">
      <c r="C196" s="539" t="s">
        <v>23127</v>
      </c>
      <c r="D196" s="541">
        <v>0.2</v>
      </c>
      <c r="E196" s="541">
        <v>0.4</v>
      </c>
      <c r="F196" s="541">
        <f>1.5-'[13]SAPATAS-ANEXOI'!J125</f>
        <v>1.5</v>
      </c>
      <c r="G196" s="541">
        <f t="shared" si="74"/>
        <v>1.8000000000000003</v>
      </c>
      <c r="H196" s="543">
        <f t="shared" si="75"/>
        <v>0.12000000000000002</v>
      </c>
      <c r="I196" s="564">
        <f t="shared" si="76"/>
        <v>22.800000000000004</v>
      </c>
      <c r="J196" s="482"/>
      <c r="K196" s="539" t="s">
        <v>23127</v>
      </c>
      <c r="L196" s="541">
        <v>0.2</v>
      </c>
      <c r="M196" s="541">
        <v>0.4</v>
      </c>
      <c r="N196" s="541">
        <v>1.5</v>
      </c>
      <c r="O196" s="541">
        <f t="shared" si="77"/>
        <v>1.8000000000000003</v>
      </c>
      <c r="P196" s="543">
        <f t="shared" si="78"/>
        <v>0.12000000000000002</v>
      </c>
      <c r="Q196" s="544">
        <f t="shared" si="79"/>
        <v>18.000000000000004</v>
      </c>
      <c r="R196" s="488"/>
    </row>
    <row r="197" spans="3:18">
      <c r="C197" s="539" t="s">
        <v>23128</v>
      </c>
      <c r="D197" s="541">
        <v>0.2</v>
      </c>
      <c r="E197" s="541">
        <v>0.4</v>
      </c>
      <c r="F197" s="541">
        <f>1.5-'[13]SAPATAS-ANEXOI'!J126</f>
        <v>1.5</v>
      </c>
      <c r="G197" s="541">
        <f t="shared" si="74"/>
        <v>1.8000000000000003</v>
      </c>
      <c r="H197" s="543">
        <f t="shared" si="75"/>
        <v>0.12000000000000002</v>
      </c>
      <c r="I197" s="564">
        <f t="shared" si="76"/>
        <v>22.800000000000004</v>
      </c>
      <c r="J197" s="482"/>
      <c r="K197" s="539" t="s">
        <v>23128</v>
      </c>
      <c r="L197" s="541">
        <v>0.2</v>
      </c>
      <c r="M197" s="541">
        <v>0.4</v>
      </c>
      <c r="N197" s="541">
        <v>1.5</v>
      </c>
      <c r="O197" s="541">
        <f t="shared" si="77"/>
        <v>1.8000000000000003</v>
      </c>
      <c r="P197" s="543">
        <f t="shared" si="78"/>
        <v>0.12000000000000002</v>
      </c>
      <c r="Q197" s="544">
        <f t="shared" si="79"/>
        <v>18.000000000000004</v>
      </c>
      <c r="R197" s="488"/>
    </row>
    <row r="198" spans="3:18">
      <c r="C198" s="539" t="s">
        <v>23129</v>
      </c>
      <c r="D198" s="541">
        <v>0.2</v>
      </c>
      <c r="E198" s="541">
        <v>0.4</v>
      </c>
      <c r="F198" s="541">
        <f>1.5-'[13]SAPATAS-ANEXOI'!J127</f>
        <v>1.5</v>
      </c>
      <c r="G198" s="541">
        <f t="shared" si="74"/>
        <v>1.8000000000000003</v>
      </c>
      <c r="H198" s="543">
        <f t="shared" si="75"/>
        <v>0.12000000000000002</v>
      </c>
      <c r="I198" s="564">
        <f t="shared" si="76"/>
        <v>22.800000000000004</v>
      </c>
      <c r="J198" s="482"/>
      <c r="K198" s="539" t="s">
        <v>23129</v>
      </c>
      <c r="L198" s="541">
        <v>0.2</v>
      </c>
      <c r="M198" s="541">
        <v>0.4</v>
      </c>
      <c r="N198" s="541">
        <v>1.5</v>
      </c>
      <c r="O198" s="541">
        <f t="shared" si="77"/>
        <v>1.8000000000000003</v>
      </c>
      <c r="P198" s="543">
        <f t="shared" si="78"/>
        <v>0.12000000000000002</v>
      </c>
      <c r="Q198" s="544">
        <f t="shared" si="79"/>
        <v>18.000000000000004</v>
      </c>
      <c r="R198" s="488"/>
    </row>
    <row r="199" spans="3:18">
      <c r="C199" s="539" t="s">
        <v>23130</v>
      </c>
      <c r="D199" s="541">
        <v>0.2</v>
      </c>
      <c r="E199" s="541">
        <v>0.4</v>
      </c>
      <c r="F199" s="541">
        <f>1.5-'[13]SAPATAS-ANEXOI'!J128</f>
        <v>1.5</v>
      </c>
      <c r="G199" s="541">
        <f t="shared" si="74"/>
        <v>1.8000000000000003</v>
      </c>
      <c r="H199" s="543">
        <f t="shared" si="75"/>
        <v>0.12000000000000002</v>
      </c>
      <c r="I199" s="564">
        <f t="shared" si="76"/>
        <v>22.800000000000004</v>
      </c>
      <c r="J199" s="482"/>
      <c r="K199" s="539" t="s">
        <v>23130</v>
      </c>
      <c r="L199" s="541">
        <v>0.2</v>
      </c>
      <c r="M199" s="541">
        <v>0.4</v>
      </c>
      <c r="N199" s="541">
        <v>1.5</v>
      </c>
      <c r="O199" s="541">
        <f t="shared" si="77"/>
        <v>1.8000000000000003</v>
      </c>
      <c r="P199" s="543">
        <f t="shared" si="78"/>
        <v>0.12000000000000002</v>
      </c>
      <c r="Q199" s="544">
        <f t="shared" si="79"/>
        <v>18.000000000000004</v>
      </c>
      <c r="R199" s="488"/>
    </row>
    <row r="200" spans="3:18">
      <c r="C200" s="539" t="s">
        <v>23131</v>
      </c>
      <c r="D200" s="541">
        <v>0.2</v>
      </c>
      <c r="E200" s="541">
        <v>0.4</v>
      </c>
      <c r="F200" s="541">
        <f>1.5-'[13]SAPATAS-ANEXOI'!J129</f>
        <v>1.5</v>
      </c>
      <c r="G200" s="541">
        <f t="shared" si="74"/>
        <v>1.8000000000000003</v>
      </c>
      <c r="H200" s="543">
        <f t="shared" si="75"/>
        <v>0.12000000000000002</v>
      </c>
      <c r="I200" s="564">
        <f t="shared" si="76"/>
        <v>22.800000000000004</v>
      </c>
      <c r="J200" s="482"/>
      <c r="K200" s="539" t="s">
        <v>23131</v>
      </c>
      <c r="L200" s="541">
        <v>0.2</v>
      </c>
      <c r="M200" s="541">
        <v>0.4</v>
      </c>
      <c r="N200" s="541">
        <v>1.5</v>
      </c>
      <c r="O200" s="541">
        <f t="shared" si="77"/>
        <v>1.8000000000000003</v>
      </c>
      <c r="P200" s="543">
        <f t="shared" si="78"/>
        <v>0.12000000000000002</v>
      </c>
      <c r="Q200" s="544">
        <f t="shared" si="79"/>
        <v>18.000000000000004</v>
      </c>
      <c r="R200" s="488"/>
    </row>
    <row r="201" spans="3:18">
      <c r="C201" s="539" t="s">
        <v>23132</v>
      </c>
      <c r="D201" s="541">
        <v>0.2</v>
      </c>
      <c r="E201" s="541">
        <v>0.4</v>
      </c>
      <c r="F201" s="541">
        <f>1.5-'[13]SAPATAS-ANEXOI'!J130</f>
        <v>1.5</v>
      </c>
      <c r="G201" s="541">
        <f t="shared" si="74"/>
        <v>1.8000000000000003</v>
      </c>
      <c r="H201" s="543">
        <f t="shared" si="75"/>
        <v>0.12000000000000002</v>
      </c>
      <c r="I201" s="564">
        <f t="shared" si="76"/>
        <v>22.800000000000004</v>
      </c>
      <c r="J201" s="482"/>
      <c r="K201" s="539" t="s">
        <v>23132</v>
      </c>
      <c r="L201" s="541">
        <v>0.2</v>
      </c>
      <c r="M201" s="541">
        <v>0.4</v>
      </c>
      <c r="N201" s="541">
        <v>1.5</v>
      </c>
      <c r="O201" s="541">
        <f t="shared" si="77"/>
        <v>1.8000000000000003</v>
      </c>
      <c r="P201" s="543">
        <f t="shared" si="78"/>
        <v>0.12000000000000002</v>
      </c>
      <c r="Q201" s="544">
        <f t="shared" si="79"/>
        <v>18.000000000000004</v>
      </c>
      <c r="R201" s="488"/>
    </row>
    <row r="202" spans="3:18">
      <c r="C202" s="539" t="s">
        <v>23133</v>
      </c>
      <c r="D202" s="541">
        <v>0.2</v>
      </c>
      <c r="E202" s="541">
        <v>0.4</v>
      </c>
      <c r="F202" s="541">
        <f>1.5-'[13]SAPATAS-ANEXOI'!J131</f>
        <v>1.5</v>
      </c>
      <c r="G202" s="541">
        <f t="shared" si="74"/>
        <v>1.8000000000000003</v>
      </c>
      <c r="H202" s="543">
        <f t="shared" si="75"/>
        <v>0.12000000000000002</v>
      </c>
      <c r="I202" s="564">
        <f t="shared" si="76"/>
        <v>22.800000000000004</v>
      </c>
      <c r="J202" s="482"/>
      <c r="K202" s="539" t="s">
        <v>23133</v>
      </c>
      <c r="L202" s="541">
        <v>0.2</v>
      </c>
      <c r="M202" s="541">
        <v>0.4</v>
      </c>
      <c r="N202" s="541">
        <v>1.5</v>
      </c>
      <c r="O202" s="541">
        <f t="shared" si="77"/>
        <v>1.8000000000000003</v>
      </c>
      <c r="P202" s="543">
        <f t="shared" si="78"/>
        <v>0.12000000000000002</v>
      </c>
      <c r="Q202" s="544">
        <f t="shared" si="79"/>
        <v>18.000000000000004</v>
      </c>
      <c r="R202" s="488"/>
    </row>
    <row r="203" spans="3:18">
      <c r="C203" s="539" t="s">
        <v>23134</v>
      </c>
      <c r="D203" s="541">
        <v>0.2</v>
      </c>
      <c r="E203" s="541">
        <v>0.4</v>
      </c>
      <c r="F203" s="541">
        <f>1.5-'[13]SAPATAS-ANEXOI'!J132</f>
        <v>1.5</v>
      </c>
      <c r="G203" s="541">
        <f t="shared" si="74"/>
        <v>1.8000000000000003</v>
      </c>
      <c r="H203" s="543">
        <f t="shared" si="75"/>
        <v>0.12000000000000002</v>
      </c>
      <c r="I203" s="564">
        <f t="shared" si="76"/>
        <v>22.800000000000004</v>
      </c>
      <c r="J203" s="482"/>
      <c r="K203" s="539" t="s">
        <v>23134</v>
      </c>
      <c r="L203" s="541">
        <v>0.2</v>
      </c>
      <c r="M203" s="541">
        <v>0.4</v>
      </c>
      <c r="N203" s="541">
        <v>1.5</v>
      </c>
      <c r="O203" s="541">
        <f t="shared" si="77"/>
        <v>1.8000000000000003</v>
      </c>
      <c r="P203" s="543">
        <f t="shared" si="78"/>
        <v>0.12000000000000002</v>
      </c>
      <c r="Q203" s="544">
        <f t="shared" si="79"/>
        <v>18.000000000000004</v>
      </c>
      <c r="R203" s="488"/>
    </row>
    <row r="204" spans="3:18">
      <c r="C204" s="539" t="s">
        <v>23135</v>
      </c>
      <c r="D204" s="541">
        <v>0.2</v>
      </c>
      <c r="E204" s="541">
        <v>0.4</v>
      </c>
      <c r="F204" s="541">
        <f>1.5-'[13]SAPATAS-ANEXOI'!J133</f>
        <v>1.5</v>
      </c>
      <c r="G204" s="541">
        <f t="shared" si="74"/>
        <v>1.8000000000000003</v>
      </c>
      <c r="H204" s="543">
        <f t="shared" si="75"/>
        <v>0.12000000000000002</v>
      </c>
      <c r="I204" s="564">
        <f t="shared" si="76"/>
        <v>22.800000000000004</v>
      </c>
      <c r="J204" s="482"/>
      <c r="K204" s="539" t="s">
        <v>23135</v>
      </c>
      <c r="L204" s="541">
        <v>0.2</v>
      </c>
      <c r="M204" s="541">
        <v>0.4</v>
      </c>
      <c r="N204" s="541">
        <v>1.5</v>
      </c>
      <c r="O204" s="541">
        <f t="shared" si="77"/>
        <v>1.8000000000000003</v>
      </c>
      <c r="P204" s="543">
        <f t="shared" si="78"/>
        <v>0.12000000000000002</v>
      </c>
      <c r="Q204" s="544">
        <f t="shared" si="79"/>
        <v>18.000000000000004</v>
      </c>
      <c r="R204" s="488"/>
    </row>
    <row r="205" spans="3:18">
      <c r="C205" s="539" t="s">
        <v>23136</v>
      </c>
      <c r="D205" s="541">
        <v>0.2</v>
      </c>
      <c r="E205" s="541">
        <v>0.4</v>
      </c>
      <c r="F205" s="541">
        <f>1.5-'[13]SAPATAS-ANEXOI'!J134</f>
        <v>1.5</v>
      </c>
      <c r="G205" s="541">
        <f t="shared" si="74"/>
        <v>1.8000000000000003</v>
      </c>
      <c r="H205" s="543">
        <f t="shared" si="75"/>
        <v>0.12000000000000002</v>
      </c>
      <c r="I205" s="564">
        <f t="shared" si="76"/>
        <v>22.800000000000004</v>
      </c>
      <c r="J205" s="482"/>
      <c r="K205" s="539" t="s">
        <v>23136</v>
      </c>
      <c r="L205" s="541">
        <v>0.2</v>
      </c>
      <c r="M205" s="541">
        <v>0.4</v>
      </c>
      <c r="N205" s="541">
        <v>1.5</v>
      </c>
      <c r="O205" s="541">
        <f t="shared" si="77"/>
        <v>1.8000000000000003</v>
      </c>
      <c r="P205" s="543">
        <f t="shared" si="78"/>
        <v>0.12000000000000002</v>
      </c>
      <c r="Q205" s="544">
        <f t="shared" si="79"/>
        <v>18.000000000000004</v>
      </c>
      <c r="R205" s="488"/>
    </row>
    <row r="206" spans="3:18">
      <c r="C206" s="539" t="s">
        <v>23137</v>
      </c>
      <c r="D206" s="541">
        <v>0.2</v>
      </c>
      <c r="E206" s="541">
        <v>0.4</v>
      </c>
      <c r="F206" s="541">
        <f>1.5-'[13]SAPATAS-ANEXOI'!J135</f>
        <v>1.5</v>
      </c>
      <c r="G206" s="541">
        <f t="shared" si="74"/>
        <v>1.8000000000000003</v>
      </c>
      <c r="H206" s="543">
        <f t="shared" si="75"/>
        <v>0.12000000000000002</v>
      </c>
      <c r="I206" s="564">
        <f t="shared" si="76"/>
        <v>22.800000000000004</v>
      </c>
      <c r="J206" s="482"/>
      <c r="K206" s="539" t="s">
        <v>23137</v>
      </c>
      <c r="L206" s="541">
        <v>0.2</v>
      </c>
      <c r="M206" s="541">
        <v>0.4</v>
      </c>
      <c r="N206" s="541">
        <v>1.5</v>
      </c>
      <c r="O206" s="541">
        <f t="shared" si="77"/>
        <v>1.8000000000000003</v>
      </c>
      <c r="P206" s="543">
        <f t="shared" si="78"/>
        <v>0.12000000000000002</v>
      </c>
      <c r="Q206" s="544">
        <f t="shared" si="79"/>
        <v>18.000000000000004</v>
      </c>
      <c r="R206" s="488"/>
    </row>
    <row r="207" spans="3:18">
      <c r="C207" s="539" t="s">
        <v>23138</v>
      </c>
      <c r="D207" s="541">
        <v>0.2</v>
      </c>
      <c r="E207" s="541">
        <v>0.4</v>
      </c>
      <c r="F207" s="541">
        <f>1.5-'[13]SAPATAS-ANEXOI'!J136</f>
        <v>1.5</v>
      </c>
      <c r="G207" s="541">
        <f t="shared" si="74"/>
        <v>1.8000000000000003</v>
      </c>
      <c r="H207" s="543">
        <f t="shared" si="75"/>
        <v>0.12000000000000002</v>
      </c>
      <c r="I207" s="564">
        <f t="shared" si="76"/>
        <v>22.800000000000004</v>
      </c>
      <c r="J207" s="482"/>
      <c r="K207" s="539" t="s">
        <v>23138</v>
      </c>
      <c r="L207" s="541">
        <v>0.2</v>
      </c>
      <c r="M207" s="541">
        <v>0.4</v>
      </c>
      <c r="N207" s="541">
        <v>1.5</v>
      </c>
      <c r="O207" s="541">
        <f t="shared" si="77"/>
        <v>1.8000000000000003</v>
      </c>
      <c r="P207" s="543">
        <f t="shared" si="78"/>
        <v>0.12000000000000002</v>
      </c>
      <c r="Q207" s="544">
        <f t="shared" si="79"/>
        <v>18.000000000000004</v>
      </c>
      <c r="R207" s="488"/>
    </row>
    <row r="208" spans="3:18">
      <c r="C208" s="539" t="s">
        <v>23139</v>
      </c>
      <c r="D208" s="541">
        <v>0.2</v>
      </c>
      <c r="E208" s="541">
        <v>0.4</v>
      </c>
      <c r="F208" s="541">
        <f>1.5-'[13]SAPATAS-ANEXOI'!J137</f>
        <v>1.5</v>
      </c>
      <c r="G208" s="541">
        <f t="shared" si="74"/>
        <v>1.8000000000000003</v>
      </c>
      <c r="H208" s="543">
        <f t="shared" si="75"/>
        <v>0.12000000000000002</v>
      </c>
      <c r="I208" s="564">
        <f t="shared" si="76"/>
        <v>22.800000000000004</v>
      </c>
      <c r="J208" s="482"/>
      <c r="K208" s="539" t="s">
        <v>23139</v>
      </c>
      <c r="L208" s="541">
        <v>0.2</v>
      </c>
      <c r="M208" s="541">
        <v>0.4</v>
      </c>
      <c r="N208" s="541">
        <v>1.5</v>
      </c>
      <c r="O208" s="541">
        <f t="shared" si="77"/>
        <v>1.8000000000000003</v>
      </c>
      <c r="P208" s="543">
        <f t="shared" si="78"/>
        <v>0.12000000000000002</v>
      </c>
      <c r="Q208" s="544">
        <f t="shared" si="79"/>
        <v>18.000000000000004</v>
      </c>
      <c r="R208" s="488"/>
    </row>
    <row r="209" spans="3:18">
      <c r="C209" s="539" t="s">
        <v>23140</v>
      </c>
      <c r="D209" s="541">
        <v>0.2</v>
      </c>
      <c r="E209" s="541">
        <v>0.4</v>
      </c>
      <c r="F209" s="541">
        <f>1.5-'[13]SAPATAS-ANEXOI'!J138</f>
        <v>1.5</v>
      </c>
      <c r="G209" s="541">
        <f t="shared" si="74"/>
        <v>1.8000000000000003</v>
      </c>
      <c r="H209" s="543">
        <f t="shared" si="75"/>
        <v>0.12000000000000002</v>
      </c>
      <c r="I209" s="564">
        <f t="shared" si="76"/>
        <v>22.800000000000004</v>
      </c>
      <c r="J209" s="482"/>
      <c r="K209" s="539" t="s">
        <v>23140</v>
      </c>
      <c r="L209" s="541">
        <v>0.2</v>
      </c>
      <c r="M209" s="541">
        <v>0.4</v>
      </c>
      <c r="N209" s="541">
        <v>1.5</v>
      </c>
      <c r="O209" s="541">
        <f t="shared" si="77"/>
        <v>1.8000000000000003</v>
      </c>
      <c r="P209" s="543">
        <f t="shared" si="78"/>
        <v>0.12000000000000002</v>
      </c>
      <c r="Q209" s="544">
        <f t="shared" si="79"/>
        <v>18.000000000000004</v>
      </c>
      <c r="R209" s="488"/>
    </row>
    <row r="210" spans="3:18">
      <c r="C210" s="539" t="s">
        <v>23141</v>
      </c>
      <c r="D210" s="541">
        <v>0.2</v>
      </c>
      <c r="E210" s="541">
        <v>0.4</v>
      </c>
      <c r="F210" s="541">
        <f>1.5-'[13]SAPATAS-ANEXOI'!J139</f>
        <v>1.5</v>
      </c>
      <c r="G210" s="541">
        <f t="shared" si="74"/>
        <v>1.8000000000000003</v>
      </c>
      <c r="H210" s="543">
        <f t="shared" si="75"/>
        <v>0.12000000000000002</v>
      </c>
      <c r="I210" s="564">
        <f t="shared" si="76"/>
        <v>22.800000000000004</v>
      </c>
      <c r="J210" s="482"/>
      <c r="K210" s="539" t="s">
        <v>23141</v>
      </c>
      <c r="L210" s="541">
        <v>0.2</v>
      </c>
      <c r="M210" s="541">
        <v>0.4</v>
      </c>
      <c r="N210" s="541">
        <v>1.5</v>
      </c>
      <c r="O210" s="541">
        <f t="shared" si="77"/>
        <v>1.8000000000000003</v>
      </c>
      <c r="P210" s="543">
        <f t="shared" si="78"/>
        <v>0.12000000000000002</v>
      </c>
      <c r="Q210" s="544">
        <f t="shared" si="79"/>
        <v>18.000000000000004</v>
      </c>
      <c r="R210" s="488"/>
    </row>
    <row r="211" spans="3:18">
      <c r="C211" s="539" t="s">
        <v>23142</v>
      </c>
      <c r="D211" s="541">
        <v>0.2</v>
      </c>
      <c r="E211" s="541">
        <v>0.4</v>
      </c>
      <c r="F211" s="541">
        <f>1.5-'[13]SAPATAS-ANEXOI'!J140</f>
        <v>1.5</v>
      </c>
      <c r="G211" s="541">
        <f t="shared" si="74"/>
        <v>1.8000000000000003</v>
      </c>
      <c r="H211" s="543">
        <f t="shared" si="75"/>
        <v>0.12000000000000002</v>
      </c>
      <c r="I211" s="564">
        <f t="shared" si="76"/>
        <v>22.800000000000004</v>
      </c>
      <c r="J211" s="482"/>
      <c r="K211" s="539" t="s">
        <v>23142</v>
      </c>
      <c r="L211" s="541">
        <v>0.2</v>
      </c>
      <c r="M211" s="541">
        <v>0.4</v>
      </c>
      <c r="N211" s="541">
        <v>1.5</v>
      </c>
      <c r="O211" s="541">
        <f t="shared" si="77"/>
        <v>1.8000000000000003</v>
      </c>
      <c r="P211" s="543">
        <f t="shared" si="78"/>
        <v>0.12000000000000002</v>
      </c>
      <c r="Q211" s="544">
        <f t="shared" si="79"/>
        <v>18.000000000000004</v>
      </c>
      <c r="R211" s="488"/>
    </row>
    <row r="212" spans="3:18">
      <c r="C212" s="539" t="s">
        <v>23143</v>
      </c>
      <c r="D212" s="541">
        <v>0.2</v>
      </c>
      <c r="E212" s="541">
        <v>0.4</v>
      </c>
      <c r="F212" s="541">
        <f>1.5-'[13]SAPATAS-ANEXOI'!J141</f>
        <v>1.5</v>
      </c>
      <c r="G212" s="541">
        <f t="shared" si="74"/>
        <v>1.8000000000000003</v>
      </c>
      <c r="H212" s="543">
        <f t="shared" si="75"/>
        <v>0.12000000000000002</v>
      </c>
      <c r="I212" s="564">
        <f t="shared" si="76"/>
        <v>22.800000000000004</v>
      </c>
      <c r="J212" s="482"/>
      <c r="K212" s="539" t="s">
        <v>23143</v>
      </c>
      <c r="L212" s="541">
        <v>0.2</v>
      </c>
      <c r="M212" s="541">
        <v>0.4</v>
      </c>
      <c r="N212" s="541">
        <v>1.5</v>
      </c>
      <c r="O212" s="541">
        <f t="shared" si="77"/>
        <v>1.8000000000000003</v>
      </c>
      <c r="P212" s="543">
        <f t="shared" si="78"/>
        <v>0.12000000000000002</v>
      </c>
      <c r="Q212" s="544">
        <f t="shared" si="79"/>
        <v>18.000000000000004</v>
      </c>
      <c r="R212" s="488"/>
    </row>
    <row r="213" spans="3:18">
      <c r="C213" s="539" t="s">
        <v>23144</v>
      </c>
      <c r="D213" s="541">
        <v>0.2</v>
      </c>
      <c r="E213" s="541">
        <v>0.4</v>
      </c>
      <c r="F213" s="541">
        <f>1.5-'[13]SAPATAS-ANEXOI'!J142</f>
        <v>1.5</v>
      </c>
      <c r="G213" s="541">
        <f t="shared" si="74"/>
        <v>1.8000000000000003</v>
      </c>
      <c r="H213" s="543">
        <f t="shared" si="75"/>
        <v>0.12000000000000002</v>
      </c>
      <c r="I213" s="564">
        <f t="shared" si="76"/>
        <v>22.800000000000004</v>
      </c>
      <c r="J213" s="482"/>
      <c r="K213" s="539" t="s">
        <v>23144</v>
      </c>
      <c r="L213" s="541">
        <v>0.2</v>
      </c>
      <c r="M213" s="541">
        <v>0.4</v>
      </c>
      <c r="N213" s="541">
        <v>1.5</v>
      </c>
      <c r="O213" s="541">
        <f t="shared" si="77"/>
        <v>1.8000000000000003</v>
      </c>
      <c r="P213" s="543">
        <f t="shared" si="78"/>
        <v>0.12000000000000002</v>
      </c>
      <c r="Q213" s="544">
        <f t="shared" si="79"/>
        <v>18.000000000000004</v>
      </c>
      <c r="R213" s="488"/>
    </row>
    <row r="214" spans="3:18">
      <c r="C214" s="539" t="s">
        <v>23145</v>
      </c>
      <c r="D214" s="541">
        <v>0.2</v>
      </c>
      <c r="E214" s="541">
        <v>0.4</v>
      </c>
      <c r="F214" s="541">
        <f>1.5-'[13]SAPATAS-ANEXOI'!J143</f>
        <v>1.5</v>
      </c>
      <c r="G214" s="541">
        <f t="shared" si="74"/>
        <v>1.8000000000000003</v>
      </c>
      <c r="H214" s="543">
        <f t="shared" si="75"/>
        <v>0.12000000000000002</v>
      </c>
      <c r="I214" s="564">
        <f t="shared" si="76"/>
        <v>22.800000000000004</v>
      </c>
      <c r="J214" s="482"/>
      <c r="K214" s="539" t="s">
        <v>23145</v>
      </c>
      <c r="L214" s="541">
        <v>0.2</v>
      </c>
      <c r="M214" s="541">
        <v>0.4</v>
      </c>
      <c r="N214" s="541">
        <v>1.5</v>
      </c>
      <c r="O214" s="541">
        <f t="shared" si="77"/>
        <v>1.8000000000000003</v>
      </c>
      <c r="P214" s="543">
        <f t="shared" si="78"/>
        <v>0.12000000000000002</v>
      </c>
      <c r="Q214" s="544">
        <f t="shared" si="79"/>
        <v>18.000000000000004</v>
      </c>
      <c r="R214" s="488"/>
    </row>
    <row r="215" spans="3:18">
      <c r="C215" s="539" t="s">
        <v>23146</v>
      </c>
      <c r="D215" s="541">
        <v>0.2</v>
      </c>
      <c r="E215" s="541">
        <v>0.4</v>
      </c>
      <c r="F215" s="541">
        <f>1.5-'[13]SAPATAS-ANEXOI'!J144</f>
        <v>1.5</v>
      </c>
      <c r="G215" s="541">
        <f t="shared" si="74"/>
        <v>1.8000000000000003</v>
      </c>
      <c r="H215" s="543">
        <f t="shared" si="75"/>
        <v>0.12000000000000002</v>
      </c>
      <c r="I215" s="564">
        <f t="shared" si="76"/>
        <v>22.800000000000004</v>
      </c>
      <c r="J215" s="482"/>
      <c r="K215" s="539" t="s">
        <v>23146</v>
      </c>
      <c r="L215" s="541">
        <v>0.2</v>
      </c>
      <c r="M215" s="541">
        <v>0.4</v>
      </c>
      <c r="N215" s="541">
        <v>1.5</v>
      </c>
      <c r="O215" s="541">
        <f t="shared" si="77"/>
        <v>1.8000000000000003</v>
      </c>
      <c r="P215" s="543">
        <f t="shared" si="78"/>
        <v>0.12000000000000002</v>
      </c>
      <c r="Q215" s="544">
        <f t="shared" si="79"/>
        <v>18.000000000000004</v>
      </c>
      <c r="R215" s="488"/>
    </row>
    <row r="216" spans="3:18">
      <c r="C216" s="539" t="s">
        <v>23147</v>
      </c>
      <c r="D216" s="541">
        <v>0.2</v>
      </c>
      <c r="E216" s="541">
        <v>0.4</v>
      </c>
      <c r="F216" s="541">
        <f>1.5-'[13]SAPATAS-ANEXOI'!J145</f>
        <v>1.5</v>
      </c>
      <c r="G216" s="541">
        <f t="shared" si="74"/>
        <v>1.8000000000000003</v>
      </c>
      <c r="H216" s="543">
        <f t="shared" si="75"/>
        <v>0.12000000000000002</v>
      </c>
      <c r="I216" s="564">
        <f t="shared" si="76"/>
        <v>22.800000000000004</v>
      </c>
      <c r="J216" s="482"/>
      <c r="K216" s="539" t="s">
        <v>23147</v>
      </c>
      <c r="L216" s="541">
        <v>0.2</v>
      </c>
      <c r="M216" s="541">
        <v>0.4</v>
      </c>
      <c r="N216" s="541">
        <v>1.5</v>
      </c>
      <c r="O216" s="541">
        <f t="shared" si="77"/>
        <v>1.8000000000000003</v>
      </c>
      <c r="P216" s="543">
        <f t="shared" si="78"/>
        <v>0.12000000000000002</v>
      </c>
      <c r="Q216" s="544">
        <f t="shared" si="79"/>
        <v>18.000000000000004</v>
      </c>
      <c r="R216" s="488"/>
    </row>
    <row r="217" spans="3:18">
      <c r="C217" s="539" t="s">
        <v>23148</v>
      </c>
      <c r="D217" s="541">
        <v>0.2</v>
      </c>
      <c r="E217" s="541">
        <v>0.4</v>
      </c>
      <c r="F217" s="541">
        <f>1.5-'[13]SAPATAS-ANEXOI'!J146</f>
        <v>1.5</v>
      </c>
      <c r="G217" s="541">
        <f t="shared" si="74"/>
        <v>1.8000000000000003</v>
      </c>
      <c r="H217" s="543">
        <f t="shared" si="75"/>
        <v>0.12000000000000002</v>
      </c>
      <c r="I217" s="564">
        <f t="shared" si="76"/>
        <v>22.800000000000004</v>
      </c>
      <c r="J217" s="482"/>
      <c r="K217" s="539" t="s">
        <v>23148</v>
      </c>
      <c r="L217" s="541">
        <v>0.2</v>
      </c>
      <c r="M217" s="541">
        <v>0.4</v>
      </c>
      <c r="N217" s="541">
        <v>2</v>
      </c>
      <c r="O217" s="541">
        <f t="shared" si="77"/>
        <v>2.4000000000000004</v>
      </c>
      <c r="P217" s="543">
        <f t="shared" si="78"/>
        <v>0.16000000000000003</v>
      </c>
      <c r="Q217" s="544">
        <f t="shared" si="79"/>
        <v>24.000000000000004</v>
      </c>
      <c r="R217" s="488"/>
    </row>
    <row r="218" spans="3:18">
      <c r="C218" s="539" t="s">
        <v>23149</v>
      </c>
      <c r="D218" s="541">
        <v>0.2</v>
      </c>
      <c r="E218" s="541">
        <v>0.4</v>
      </c>
      <c r="F218" s="541">
        <f>1.5-'[13]SAPATAS-ANEXOI'!J147</f>
        <v>1.5</v>
      </c>
      <c r="G218" s="541">
        <f t="shared" si="74"/>
        <v>1.8000000000000003</v>
      </c>
      <c r="H218" s="543">
        <f t="shared" si="75"/>
        <v>0.12000000000000002</v>
      </c>
      <c r="I218" s="564">
        <f t="shared" si="76"/>
        <v>22.800000000000004</v>
      </c>
      <c r="J218" s="482"/>
      <c r="K218" s="539" t="s">
        <v>23149</v>
      </c>
      <c r="L218" s="541">
        <v>0.2</v>
      </c>
      <c r="M218" s="541">
        <v>0.4</v>
      </c>
      <c r="N218" s="541">
        <v>2</v>
      </c>
      <c r="O218" s="541">
        <f t="shared" si="77"/>
        <v>2.4000000000000004</v>
      </c>
      <c r="P218" s="543">
        <f t="shared" si="78"/>
        <v>0.16000000000000003</v>
      </c>
      <c r="Q218" s="544">
        <f t="shared" si="79"/>
        <v>24.000000000000004</v>
      </c>
      <c r="R218" s="488"/>
    </row>
    <row r="219" spans="3:18">
      <c r="C219" s="539" t="s">
        <v>23150</v>
      </c>
      <c r="D219" s="541">
        <v>0.2</v>
      </c>
      <c r="E219" s="541">
        <v>0.4</v>
      </c>
      <c r="F219" s="541">
        <f>1.5-'[13]SAPATAS-ANEXOI'!J148</f>
        <v>1.5</v>
      </c>
      <c r="G219" s="541">
        <f t="shared" si="74"/>
        <v>1.8000000000000003</v>
      </c>
      <c r="H219" s="543">
        <f t="shared" si="75"/>
        <v>0.12000000000000002</v>
      </c>
      <c r="I219" s="564">
        <f t="shared" si="76"/>
        <v>22.800000000000004</v>
      </c>
      <c r="J219" s="482"/>
      <c r="K219" s="539" t="s">
        <v>23150</v>
      </c>
      <c r="L219" s="541">
        <v>0.2</v>
      </c>
      <c r="M219" s="541">
        <v>0.4</v>
      </c>
      <c r="N219" s="541">
        <v>2</v>
      </c>
      <c r="O219" s="541">
        <f t="shared" si="77"/>
        <v>2.4000000000000004</v>
      </c>
      <c r="P219" s="543">
        <f t="shared" si="78"/>
        <v>0.16000000000000003</v>
      </c>
      <c r="Q219" s="544">
        <f t="shared" si="79"/>
        <v>24.000000000000004</v>
      </c>
      <c r="R219" s="488"/>
    </row>
    <row r="220" spans="3:18">
      <c r="C220" s="539" t="s">
        <v>23151</v>
      </c>
      <c r="D220" s="541">
        <v>0.2</v>
      </c>
      <c r="E220" s="541">
        <v>0.4</v>
      </c>
      <c r="F220" s="541">
        <f>1.5-'[13]SAPATAS-ANEXOI'!J149</f>
        <v>1.5</v>
      </c>
      <c r="G220" s="541">
        <f t="shared" si="74"/>
        <v>1.8000000000000003</v>
      </c>
      <c r="H220" s="543">
        <f t="shared" si="75"/>
        <v>0.12000000000000002</v>
      </c>
      <c r="I220" s="564">
        <f t="shared" si="76"/>
        <v>22.800000000000004</v>
      </c>
      <c r="J220" s="482"/>
      <c r="K220" s="539" t="s">
        <v>23151</v>
      </c>
      <c r="L220" s="541">
        <v>0.2</v>
      </c>
      <c r="M220" s="541">
        <v>0.4</v>
      </c>
      <c r="N220" s="541">
        <v>2</v>
      </c>
      <c r="O220" s="541">
        <f t="shared" si="77"/>
        <v>2.4000000000000004</v>
      </c>
      <c r="P220" s="543">
        <f t="shared" si="78"/>
        <v>0.16000000000000003</v>
      </c>
      <c r="Q220" s="544">
        <f t="shared" si="79"/>
        <v>24.000000000000004</v>
      </c>
      <c r="R220" s="488"/>
    </row>
    <row r="221" spans="3:18">
      <c r="C221" s="539" t="s">
        <v>23182</v>
      </c>
      <c r="D221" s="541">
        <v>0.2</v>
      </c>
      <c r="E221" s="541">
        <v>0.4</v>
      </c>
      <c r="F221" s="541">
        <f>1.5-'[13]SAPATAS-ANEXOI'!J150</f>
        <v>1.5</v>
      </c>
      <c r="G221" s="541">
        <f t="shared" si="74"/>
        <v>1.8000000000000003</v>
      </c>
      <c r="H221" s="543">
        <f t="shared" si="75"/>
        <v>0.12000000000000002</v>
      </c>
      <c r="I221" s="564">
        <f t="shared" si="76"/>
        <v>22.800000000000004</v>
      </c>
      <c r="J221" s="482"/>
      <c r="K221" s="539" t="s">
        <v>23182</v>
      </c>
      <c r="L221" s="541">
        <v>0.2</v>
      </c>
      <c r="M221" s="541">
        <v>0.4</v>
      </c>
      <c r="N221" s="541">
        <v>2</v>
      </c>
      <c r="O221" s="541">
        <f t="shared" si="77"/>
        <v>2.4000000000000004</v>
      </c>
      <c r="P221" s="543">
        <f t="shared" si="78"/>
        <v>0.16000000000000003</v>
      </c>
      <c r="Q221" s="544">
        <f t="shared" si="79"/>
        <v>24.000000000000004</v>
      </c>
      <c r="R221" s="488"/>
    </row>
    <row r="222" spans="3:18">
      <c r="C222" s="539" t="s">
        <v>23183</v>
      </c>
      <c r="D222" s="541">
        <v>0.2</v>
      </c>
      <c r="E222" s="541">
        <v>0.4</v>
      </c>
      <c r="F222" s="541">
        <f>1.5-'[13]SAPATAS-ANEXOI'!J151</f>
        <v>1.5</v>
      </c>
      <c r="G222" s="541">
        <f t="shared" si="74"/>
        <v>1.8000000000000003</v>
      </c>
      <c r="H222" s="543">
        <f t="shared" si="75"/>
        <v>0.12000000000000002</v>
      </c>
      <c r="I222" s="564">
        <f t="shared" si="76"/>
        <v>22.800000000000004</v>
      </c>
      <c r="J222" s="482"/>
      <c r="K222" s="539" t="s">
        <v>23183</v>
      </c>
      <c r="L222" s="541">
        <v>0.2</v>
      </c>
      <c r="M222" s="541">
        <v>0.4</v>
      </c>
      <c r="N222" s="541">
        <v>2</v>
      </c>
      <c r="O222" s="541">
        <f t="shared" si="77"/>
        <v>2.4000000000000004</v>
      </c>
      <c r="P222" s="543">
        <f t="shared" si="78"/>
        <v>0.16000000000000003</v>
      </c>
      <c r="Q222" s="544">
        <f t="shared" si="79"/>
        <v>24.000000000000004</v>
      </c>
      <c r="R222" s="488"/>
    </row>
    <row r="223" spans="3:18">
      <c r="C223" s="539" t="s">
        <v>23184</v>
      </c>
      <c r="D223" s="541">
        <v>0.2</v>
      </c>
      <c r="E223" s="541">
        <v>0.4</v>
      </c>
      <c r="F223" s="541">
        <f>1.5-'[13]SAPATAS-ANEXOI'!J152</f>
        <v>1.5</v>
      </c>
      <c r="G223" s="541">
        <f t="shared" si="74"/>
        <v>1.8000000000000003</v>
      </c>
      <c r="H223" s="543">
        <f t="shared" si="75"/>
        <v>0.12000000000000002</v>
      </c>
      <c r="I223" s="564">
        <f t="shared" si="76"/>
        <v>22.800000000000004</v>
      </c>
      <c r="J223" s="482"/>
      <c r="K223" s="539" t="s">
        <v>23184</v>
      </c>
      <c r="L223" s="541">
        <v>0.2</v>
      </c>
      <c r="M223" s="541">
        <v>0.4</v>
      </c>
      <c r="N223" s="541">
        <v>2</v>
      </c>
      <c r="O223" s="541">
        <f t="shared" si="77"/>
        <v>2.4000000000000004</v>
      </c>
      <c r="P223" s="543">
        <f t="shared" si="78"/>
        <v>0.16000000000000003</v>
      </c>
      <c r="Q223" s="544">
        <f t="shared" si="79"/>
        <v>24.000000000000004</v>
      </c>
      <c r="R223" s="488"/>
    </row>
    <row r="224" spans="3:18">
      <c r="C224" s="539" t="s">
        <v>23185</v>
      </c>
      <c r="D224" s="541">
        <v>0.2</v>
      </c>
      <c r="E224" s="541">
        <v>0.4</v>
      </c>
      <c r="F224" s="541">
        <f>1.5-'[13]SAPATAS-ANEXOI'!J153</f>
        <v>1.5</v>
      </c>
      <c r="G224" s="541">
        <f t="shared" si="74"/>
        <v>1.8000000000000003</v>
      </c>
      <c r="H224" s="543">
        <f t="shared" si="75"/>
        <v>0.12000000000000002</v>
      </c>
      <c r="I224" s="564">
        <f t="shared" si="76"/>
        <v>22.800000000000004</v>
      </c>
      <c r="J224" s="482"/>
      <c r="K224" s="539" t="s">
        <v>23185</v>
      </c>
      <c r="L224" s="541">
        <v>0.2</v>
      </c>
      <c r="M224" s="541">
        <v>0.4</v>
      </c>
      <c r="N224" s="541">
        <v>2</v>
      </c>
      <c r="O224" s="541">
        <f t="shared" si="77"/>
        <v>2.4000000000000004</v>
      </c>
      <c r="P224" s="543">
        <f t="shared" si="78"/>
        <v>0.16000000000000003</v>
      </c>
      <c r="Q224" s="544">
        <f t="shared" si="79"/>
        <v>24.000000000000004</v>
      </c>
      <c r="R224" s="488"/>
    </row>
    <row r="225" spans="3:18">
      <c r="C225" s="539" t="s">
        <v>23186</v>
      </c>
      <c r="D225" s="541">
        <v>0.2</v>
      </c>
      <c r="E225" s="541">
        <v>0.4</v>
      </c>
      <c r="F225" s="541">
        <f>1.5-'[13]SAPATAS-ANEXOI'!J154</f>
        <v>1.5</v>
      </c>
      <c r="G225" s="541">
        <f t="shared" si="74"/>
        <v>1.8000000000000003</v>
      </c>
      <c r="H225" s="543">
        <f t="shared" si="75"/>
        <v>0.12000000000000002</v>
      </c>
      <c r="I225" s="564">
        <f t="shared" si="76"/>
        <v>22.800000000000004</v>
      </c>
      <c r="J225" s="482"/>
      <c r="K225" s="539" t="s">
        <v>23186</v>
      </c>
      <c r="L225" s="541">
        <v>0.2</v>
      </c>
      <c r="M225" s="541">
        <v>0.4</v>
      </c>
      <c r="N225" s="541">
        <v>2</v>
      </c>
      <c r="O225" s="541">
        <f t="shared" si="77"/>
        <v>2.4000000000000004</v>
      </c>
      <c r="P225" s="543">
        <f t="shared" si="78"/>
        <v>0.16000000000000003</v>
      </c>
      <c r="Q225" s="544">
        <f t="shared" si="79"/>
        <v>24.000000000000004</v>
      </c>
      <c r="R225" s="488"/>
    </row>
    <row r="226" spans="3:18">
      <c r="C226" s="539" t="s">
        <v>23187</v>
      </c>
      <c r="D226" s="541">
        <v>0.2</v>
      </c>
      <c r="E226" s="541">
        <v>0.4</v>
      </c>
      <c r="F226" s="541">
        <f>1.5-'[13]SAPATAS-ANEXOI'!J155</f>
        <v>1.5</v>
      </c>
      <c r="G226" s="541">
        <f t="shared" si="74"/>
        <v>1.8000000000000003</v>
      </c>
      <c r="H226" s="543">
        <f t="shared" si="75"/>
        <v>0.12000000000000002</v>
      </c>
      <c r="I226" s="564">
        <f t="shared" si="76"/>
        <v>22.800000000000004</v>
      </c>
      <c r="J226" s="482"/>
      <c r="K226" s="539" t="s">
        <v>23187</v>
      </c>
      <c r="L226" s="541">
        <v>0.2</v>
      </c>
      <c r="M226" s="541">
        <v>0.4</v>
      </c>
      <c r="N226" s="541">
        <v>2</v>
      </c>
      <c r="O226" s="541">
        <f t="shared" si="77"/>
        <v>2.4000000000000004</v>
      </c>
      <c r="P226" s="543">
        <f t="shared" si="78"/>
        <v>0.16000000000000003</v>
      </c>
      <c r="Q226" s="544">
        <f t="shared" si="79"/>
        <v>24.000000000000004</v>
      </c>
      <c r="R226" s="488"/>
    </row>
    <row r="227" spans="3:18">
      <c r="C227" s="539" t="s">
        <v>23188</v>
      </c>
      <c r="D227" s="541">
        <v>0.2</v>
      </c>
      <c r="E227" s="541">
        <v>0.4</v>
      </c>
      <c r="F227" s="541">
        <f>1.5-'[13]SAPATAS-ANEXOI'!J156</f>
        <v>1.5</v>
      </c>
      <c r="G227" s="541">
        <f t="shared" si="74"/>
        <v>1.8000000000000003</v>
      </c>
      <c r="H227" s="543">
        <f t="shared" si="75"/>
        <v>0.12000000000000002</v>
      </c>
      <c r="I227" s="564">
        <f t="shared" si="76"/>
        <v>22.800000000000004</v>
      </c>
      <c r="J227" s="482"/>
      <c r="K227" s="539" t="s">
        <v>23188</v>
      </c>
      <c r="L227" s="541">
        <v>0.2</v>
      </c>
      <c r="M227" s="541">
        <v>0.4</v>
      </c>
      <c r="N227" s="541">
        <v>2</v>
      </c>
      <c r="O227" s="541">
        <f t="shared" si="77"/>
        <v>2.4000000000000004</v>
      </c>
      <c r="P227" s="543">
        <f t="shared" si="78"/>
        <v>0.16000000000000003</v>
      </c>
      <c r="Q227" s="544">
        <f t="shared" si="79"/>
        <v>24.000000000000004</v>
      </c>
      <c r="R227" s="488"/>
    </row>
    <row r="228" spans="3:18">
      <c r="C228" s="539" t="s">
        <v>23189</v>
      </c>
      <c r="D228" s="541">
        <v>0.2</v>
      </c>
      <c r="E228" s="541">
        <v>0.4</v>
      </c>
      <c r="F228" s="541">
        <f>1.5-'[13]SAPATAS-ANEXOI'!J157</f>
        <v>1.5</v>
      </c>
      <c r="G228" s="541">
        <f t="shared" si="74"/>
        <v>1.8000000000000003</v>
      </c>
      <c r="H228" s="543">
        <f t="shared" si="75"/>
        <v>0.12000000000000002</v>
      </c>
      <c r="I228" s="564">
        <f t="shared" si="76"/>
        <v>22.800000000000004</v>
      </c>
      <c r="J228" s="482"/>
      <c r="K228" s="539" t="s">
        <v>23189</v>
      </c>
      <c r="L228" s="541">
        <v>0.2</v>
      </c>
      <c r="M228" s="541">
        <v>0.4</v>
      </c>
      <c r="N228" s="541">
        <v>2</v>
      </c>
      <c r="O228" s="541">
        <f t="shared" si="77"/>
        <v>2.4000000000000004</v>
      </c>
      <c r="P228" s="543">
        <f t="shared" si="78"/>
        <v>0.16000000000000003</v>
      </c>
      <c r="Q228" s="544">
        <f t="shared" si="79"/>
        <v>24.000000000000004</v>
      </c>
      <c r="R228" s="488"/>
    </row>
    <row r="229" spans="3:18">
      <c r="C229" s="539" t="s">
        <v>23190</v>
      </c>
      <c r="D229" s="541">
        <v>0.2</v>
      </c>
      <c r="E229" s="541">
        <v>0.4</v>
      </c>
      <c r="F229" s="541">
        <f>1.5-'[13]SAPATAS-ANEXOI'!J158</f>
        <v>1.5</v>
      </c>
      <c r="G229" s="541">
        <f t="shared" si="74"/>
        <v>1.8000000000000003</v>
      </c>
      <c r="H229" s="543">
        <f t="shared" si="75"/>
        <v>0.12000000000000002</v>
      </c>
      <c r="I229" s="564">
        <f t="shared" si="76"/>
        <v>22.800000000000004</v>
      </c>
      <c r="J229" s="482"/>
      <c r="K229" s="539" t="s">
        <v>23190</v>
      </c>
      <c r="L229" s="541">
        <v>0.2</v>
      </c>
      <c r="M229" s="541">
        <v>0.4</v>
      </c>
      <c r="N229" s="541">
        <v>2</v>
      </c>
      <c r="O229" s="541">
        <f t="shared" si="77"/>
        <v>2.4000000000000004</v>
      </c>
      <c r="P229" s="543">
        <f t="shared" si="78"/>
        <v>0.16000000000000003</v>
      </c>
      <c r="Q229" s="544">
        <f t="shared" si="79"/>
        <v>24.000000000000004</v>
      </c>
      <c r="R229" s="488"/>
    </row>
    <row r="230" spans="3:18">
      <c r="C230" s="539" t="s">
        <v>23191</v>
      </c>
      <c r="D230" s="541">
        <v>0.2</v>
      </c>
      <c r="E230" s="541">
        <v>0.4</v>
      </c>
      <c r="F230" s="541">
        <f>1.5-'[13]SAPATAS-ANEXOI'!J159</f>
        <v>1.5</v>
      </c>
      <c r="G230" s="541">
        <f t="shared" si="74"/>
        <v>1.8000000000000003</v>
      </c>
      <c r="H230" s="543">
        <f t="shared" si="75"/>
        <v>0.12000000000000002</v>
      </c>
      <c r="I230" s="564">
        <f t="shared" si="76"/>
        <v>22.800000000000004</v>
      </c>
      <c r="J230" s="482"/>
      <c r="K230" s="539" t="s">
        <v>23191</v>
      </c>
      <c r="L230" s="541">
        <v>0.2</v>
      </c>
      <c r="M230" s="541">
        <v>0.4</v>
      </c>
      <c r="N230" s="541">
        <v>2</v>
      </c>
      <c r="O230" s="541">
        <f t="shared" si="77"/>
        <v>2.4000000000000004</v>
      </c>
      <c r="P230" s="543">
        <f t="shared" si="78"/>
        <v>0.16000000000000003</v>
      </c>
      <c r="Q230" s="544">
        <f t="shared" si="79"/>
        <v>24.000000000000004</v>
      </c>
      <c r="R230" s="488"/>
    </row>
    <row r="231" spans="3:18">
      <c r="C231" s="539" t="s">
        <v>23192</v>
      </c>
      <c r="D231" s="541">
        <v>0.2</v>
      </c>
      <c r="E231" s="541">
        <v>0.4</v>
      </c>
      <c r="F231" s="541">
        <f>1.5-'[13]SAPATAS-ANEXOI'!J160</f>
        <v>1.5</v>
      </c>
      <c r="G231" s="541">
        <f t="shared" si="74"/>
        <v>1.8000000000000003</v>
      </c>
      <c r="H231" s="543">
        <f t="shared" si="75"/>
        <v>0.12000000000000002</v>
      </c>
      <c r="I231" s="564">
        <f t="shared" si="76"/>
        <v>22.800000000000004</v>
      </c>
      <c r="J231" s="482"/>
      <c r="K231" s="539" t="s">
        <v>23192</v>
      </c>
      <c r="L231" s="541">
        <v>0.2</v>
      </c>
      <c r="M231" s="541">
        <v>0.4</v>
      </c>
      <c r="N231" s="541">
        <v>2</v>
      </c>
      <c r="O231" s="541">
        <f t="shared" si="77"/>
        <v>2.4000000000000004</v>
      </c>
      <c r="P231" s="543">
        <f t="shared" si="78"/>
        <v>0.16000000000000003</v>
      </c>
      <c r="Q231" s="544">
        <f t="shared" si="79"/>
        <v>24.000000000000004</v>
      </c>
      <c r="R231" s="488"/>
    </row>
    <row r="232" spans="3:18">
      <c r="C232" s="539" t="s">
        <v>23193</v>
      </c>
      <c r="D232" s="541">
        <v>0.2</v>
      </c>
      <c r="E232" s="541">
        <v>0.4</v>
      </c>
      <c r="F232" s="541">
        <f>1.5-'[13]SAPATAS-ANEXOI'!J161</f>
        <v>1.5</v>
      </c>
      <c r="G232" s="541">
        <f t="shared" si="74"/>
        <v>1.8000000000000003</v>
      </c>
      <c r="H232" s="543">
        <f t="shared" si="75"/>
        <v>0.12000000000000002</v>
      </c>
      <c r="I232" s="564">
        <f t="shared" si="76"/>
        <v>22.800000000000004</v>
      </c>
      <c r="J232" s="482"/>
      <c r="K232" s="539" t="s">
        <v>23193</v>
      </c>
      <c r="L232" s="541">
        <v>0.2</v>
      </c>
      <c r="M232" s="541">
        <v>0.4</v>
      </c>
      <c r="N232" s="541">
        <v>2</v>
      </c>
      <c r="O232" s="541">
        <f t="shared" si="77"/>
        <v>2.4000000000000004</v>
      </c>
      <c r="P232" s="543">
        <f t="shared" si="78"/>
        <v>0.16000000000000003</v>
      </c>
      <c r="Q232" s="544">
        <f t="shared" si="79"/>
        <v>24.000000000000004</v>
      </c>
      <c r="R232" s="488"/>
    </row>
    <row r="233" spans="3:18">
      <c r="C233" s="539" t="s">
        <v>23194</v>
      </c>
      <c r="D233" s="541">
        <v>0.2</v>
      </c>
      <c r="E233" s="541">
        <v>0.4</v>
      </c>
      <c r="F233" s="541">
        <f>1.5-'[13]SAPATAS-ANEXOI'!J162</f>
        <v>1.5</v>
      </c>
      <c r="G233" s="541">
        <f t="shared" ref="G233:G247" si="80">(2*D233+2*E233)*F233</f>
        <v>1.8000000000000003</v>
      </c>
      <c r="H233" s="543">
        <f t="shared" ref="H233:H247" si="81">D233*E233*F233</f>
        <v>0.12000000000000002</v>
      </c>
      <c r="I233" s="564">
        <f t="shared" ref="I233:I247" si="82">H233*190</f>
        <v>22.800000000000004</v>
      </c>
      <c r="J233" s="482"/>
      <c r="K233" s="539" t="s">
        <v>23194</v>
      </c>
      <c r="L233" s="541">
        <v>0.2</v>
      </c>
      <c r="M233" s="541">
        <v>0.4</v>
      </c>
      <c r="N233" s="541">
        <v>2</v>
      </c>
      <c r="O233" s="541">
        <f t="shared" ref="O233:O247" si="83">(2*L233+2*M233)*N233</f>
        <v>2.4000000000000004</v>
      </c>
      <c r="P233" s="543">
        <f t="shared" ref="P233:P247" si="84">L233*M233*N233</f>
        <v>0.16000000000000003</v>
      </c>
      <c r="Q233" s="544">
        <f t="shared" ref="Q233:Q247" si="85">P233*150</f>
        <v>24.000000000000004</v>
      </c>
      <c r="R233" s="488"/>
    </row>
    <row r="234" spans="3:18">
      <c r="C234" s="539" t="s">
        <v>23195</v>
      </c>
      <c r="D234" s="541">
        <v>0.2</v>
      </c>
      <c r="E234" s="541">
        <v>0.4</v>
      </c>
      <c r="F234" s="541">
        <f>1.5-'[13]SAPATAS-ANEXOI'!J163</f>
        <v>1.5</v>
      </c>
      <c r="G234" s="541">
        <f t="shared" si="80"/>
        <v>1.8000000000000003</v>
      </c>
      <c r="H234" s="543">
        <f t="shared" si="81"/>
        <v>0.12000000000000002</v>
      </c>
      <c r="I234" s="564">
        <f t="shared" si="82"/>
        <v>22.800000000000004</v>
      </c>
      <c r="J234" s="482"/>
      <c r="K234" s="539" t="s">
        <v>23195</v>
      </c>
      <c r="L234" s="541">
        <v>0.2</v>
      </c>
      <c r="M234" s="541">
        <v>0.4</v>
      </c>
      <c r="N234" s="541">
        <v>2</v>
      </c>
      <c r="O234" s="541">
        <f t="shared" si="83"/>
        <v>2.4000000000000004</v>
      </c>
      <c r="P234" s="543">
        <f t="shared" si="84"/>
        <v>0.16000000000000003</v>
      </c>
      <c r="Q234" s="544">
        <f t="shared" si="85"/>
        <v>24.000000000000004</v>
      </c>
      <c r="R234" s="488"/>
    </row>
    <row r="235" spans="3:18">
      <c r="C235" s="539" t="s">
        <v>23196</v>
      </c>
      <c r="D235" s="541">
        <v>0.2</v>
      </c>
      <c r="E235" s="541">
        <v>0.4</v>
      </c>
      <c r="F235" s="541">
        <f>1.5-'[13]SAPATAS-ANEXOI'!J164</f>
        <v>1.5</v>
      </c>
      <c r="G235" s="541">
        <f t="shared" si="80"/>
        <v>1.8000000000000003</v>
      </c>
      <c r="H235" s="543">
        <f t="shared" si="81"/>
        <v>0.12000000000000002</v>
      </c>
      <c r="I235" s="564">
        <f t="shared" si="82"/>
        <v>22.800000000000004</v>
      </c>
      <c r="J235" s="482"/>
      <c r="K235" s="539" t="s">
        <v>23196</v>
      </c>
      <c r="L235" s="541">
        <v>0.2</v>
      </c>
      <c r="M235" s="541">
        <v>0.4</v>
      </c>
      <c r="N235" s="541">
        <v>2</v>
      </c>
      <c r="O235" s="541">
        <f t="shared" si="83"/>
        <v>2.4000000000000004</v>
      </c>
      <c r="P235" s="543">
        <f t="shared" si="84"/>
        <v>0.16000000000000003</v>
      </c>
      <c r="Q235" s="544">
        <f t="shared" si="85"/>
        <v>24.000000000000004</v>
      </c>
      <c r="R235" s="488"/>
    </row>
    <row r="236" spans="3:18">
      <c r="C236" s="539" t="s">
        <v>23197</v>
      </c>
      <c r="D236" s="541">
        <v>0.2</v>
      </c>
      <c r="E236" s="541">
        <v>0.4</v>
      </c>
      <c r="F236" s="541">
        <f>1.5-'[13]SAPATAS-ANEXOI'!J165</f>
        <v>1.5</v>
      </c>
      <c r="G236" s="541">
        <f t="shared" si="80"/>
        <v>1.8000000000000003</v>
      </c>
      <c r="H236" s="543">
        <f t="shared" si="81"/>
        <v>0.12000000000000002</v>
      </c>
      <c r="I236" s="564">
        <f t="shared" si="82"/>
        <v>22.800000000000004</v>
      </c>
      <c r="J236" s="482"/>
      <c r="K236" s="539" t="s">
        <v>23197</v>
      </c>
      <c r="L236" s="541">
        <v>0.2</v>
      </c>
      <c r="M236" s="541">
        <v>0.4</v>
      </c>
      <c r="N236" s="541">
        <v>2</v>
      </c>
      <c r="O236" s="541">
        <f t="shared" si="83"/>
        <v>2.4000000000000004</v>
      </c>
      <c r="P236" s="543">
        <f t="shared" si="84"/>
        <v>0.16000000000000003</v>
      </c>
      <c r="Q236" s="544">
        <f t="shared" si="85"/>
        <v>24.000000000000004</v>
      </c>
      <c r="R236" s="488"/>
    </row>
    <row r="237" spans="3:18">
      <c r="C237" s="539" t="s">
        <v>23198</v>
      </c>
      <c r="D237" s="541">
        <v>0.2</v>
      </c>
      <c r="E237" s="541">
        <v>0.4</v>
      </c>
      <c r="F237" s="541">
        <f>1.5-'[13]SAPATAS-ANEXOI'!J166</f>
        <v>1.5</v>
      </c>
      <c r="G237" s="541">
        <f t="shared" si="80"/>
        <v>1.8000000000000003</v>
      </c>
      <c r="H237" s="543">
        <f t="shared" si="81"/>
        <v>0.12000000000000002</v>
      </c>
      <c r="I237" s="564">
        <f t="shared" si="82"/>
        <v>22.800000000000004</v>
      </c>
      <c r="J237" s="482"/>
      <c r="K237" s="539" t="s">
        <v>23198</v>
      </c>
      <c r="L237" s="541">
        <v>0.2</v>
      </c>
      <c r="M237" s="541">
        <v>0.4</v>
      </c>
      <c r="N237" s="541">
        <v>2</v>
      </c>
      <c r="O237" s="541">
        <f t="shared" si="83"/>
        <v>2.4000000000000004</v>
      </c>
      <c r="P237" s="543">
        <f t="shared" si="84"/>
        <v>0.16000000000000003</v>
      </c>
      <c r="Q237" s="544">
        <f t="shared" si="85"/>
        <v>24.000000000000004</v>
      </c>
      <c r="R237" s="488"/>
    </row>
    <row r="238" spans="3:18">
      <c r="C238" s="539" t="s">
        <v>23199</v>
      </c>
      <c r="D238" s="541">
        <v>0.2</v>
      </c>
      <c r="E238" s="541">
        <v>0.4</v>
      </c>
      <c r="F238" s="541">
        <f>1.5-'[13]SAPATAS-ANEXOI'!J167</f>
        <v>1.5</v>
      </c>
      <c r="G238" s="541">
        <f t="shared" si="80"/>
        <v>1.8000000000000003</v>
      </c>
      <c r="H238" s="543">
        <f t="shared" si="81"/>
        <v>0.12000000000000002</v>
      </c>
      <c r="I238" s="564">
        <f t="shared" si="82"/>
        <v>22.800000000000004</v>
      </c>
      <c r="J238" s="482"/>
      <c r="K238" s="539" t="s">
        <v>23199</v>
      </c>
      <c r="L238" s="541">
        <v>0.2</v>
      </c>
      <c r="M238" s="541">
        <v>0.4</v>
      </c>
      <c r="N238" s="541">
        <v>2</v>
      </c>
      <c r="O238" s="541">
        <f t="shared" si="83"/>
        <v>2.4000000000000004</v>
      </c>
      <c r="P238" s="543">
        <f t="shared" si="84"/>
        <v>0.16000000000000003</v>
      </c>
      <c r="Q238" s="544">
        <f t="shared" si="85"/>
        <v>24.000000000000004</v>
      </c>
      <c r="R238" s="488"/>
    </row>
    <row r="239" spans="3:18">
      <c r="C239" s="539" t="s">
        <v>23200</v>
      </c>
      <c r="D239" s="541">
        <v>0.2</v>
      </c>
      <c r="E239" s="541">
        <v>0.4</v>
      </c>
      <c r="F239" s="541">
        <f>1.5-'[13]SAPATAS-ANEXOI'!J168</f>
        <v>1.5</v>
      </c>
      <c r="G239" s="541">
        <f t="shared" si="80"/>
        <v>1.8000000000000003</v>
      </c>
      <c r="H239" s="543">
        <f t="shared" si="81"/>
        <v>0.12000000000000002</v>
      </c>
      <c r="I239" s="564">
        <f t="shared" si="82"/>
        <v>22.800000000000004</v>
      </c>
      <c r="J239" s="482"/>
      <c r="K239" s="539" t="s">
        <v>23200</v>
      </c>
      <c r="L239" s="541">
        <v>0.2</v>
      </c>
      <c r="M239" s="541">
        <v>0.4</v>
      </c>
      <c r="N239" s="541">
        <v>2</v>
      </c>
      <c r="O239" s="541">
        <f t="shared" si="83"/>
        <v>2.4000000000000004</v>
      </c>
      <c r="P239" s="543">
        <f t="shared" si="84"/>
        <v>0.16000000000000003</v>
      </c>
      <c r="Q239" s="544">
        <f t="shared" si="85"/>
        <v>24.000000000000004</v>
      </c>
      <c r="R239" s="488"/>
    </row>
    <row r="240" spans="3:18">
      <c r="C240" s="539" t="s">
        <v>23201</v>
      </c>
      <c r="D240" s="541">
        <v>0.2</v>
      </c>
      <c r="E240" s="541">
        <v>0.4</v>
      </c>
      <c r="F240" s="541">
        <f>1.5-'[13]SAPATAS-ANEXOI'!J169</f>
        <v>1.5</v>
      </c>
      <c r="G240" s="541">
        <f t="shared" si="80"/>
        <v>1.8000000000000003</v>
      </c>
      <c r="H240" s="543">
        <f t="shared" si="81"/>
        <v>0.12000000000000002</v>
      </c>
      <c r="I240" s="564">
        <f t="shared" si="82"/>
        <v>22.800000000000004</v>
      </c>
      <c r="J240" s="482"/>
      <c r="K240" s="539" t="s">
        <v>23201</v>
      </c>
      <c r="L240" s="541">
        <v>0.2</v>
      </c>
      <c r="M240" s="541">
        <v>0.4</v>
      </c>
      <c r="N240" s="541">
        <v>2</v>
      </c>
      <c r="O240" s="541">
        <f t="shared" si="83"/>
        <v>2.4000000000000004</v>
      </c>
      <c r="P240" s="543">
        <f t="shared" si="84"/>
        <v>0.16000000000000003</v>
      </c>
      <c r="Q240" s="544">
        <f t="shared" si="85"/>
        <v>24.000000000000004</v>
      </c>
      <c r="R240" s="488"/>
    </row>
    <row r="241" spans="3:19">
      <c r="C241" s="539" t="s">
        <v>23202</v>
      </c>
      <c r="D241" s="541">
        <v>0.2</v>
      </c>
      <c r="E241" s="541">
        <v>0.4</v>
      </c>
      <c r="F241" s="541">
        <f>1.5-'[13]SAPATAS-ANEXOI'!J170</f>
        <v>1.5</v>
      </c>
      <c r="G241" s="541">
        <f t="shared" si="80"/>
        <v>1.8000000000000003</v>
      </c>
      <c r="H241" s="543">
        <f t="shared" si="81"/>
        <v>0.12000000000000002</v>
      </c>
      <c r="I241" s="564">
        <f t="shared" si="82"/>
        <v>22.800000000000004</v>
      </c>
      <c r="J241" s="482"/>
      <c r="K241" s="539" t="s">
        <v>23202</v>
      </c>
      <c r="L241" s="541">
        <v>0.2</v>
      </c>
      <c r="M241" s="541">
        <v>0.4</v>
      </c>
      <c r="N241" s="541">
        <v>2</v>
      </c>
      <c r="O241" s="541">
        <f t="shared" si="83"/>
        <v>2.4000000000000004</v>
      </c>
      <c r="P241" s="543">
        <f t="shared" si="84"/>
        <v>0.16000000000000003</v>
      </c>
      <c r="Q241" s="544">
        <f t="shared" si="85"/>
        <v>24.000000000000004</v>
      </c>
      <c r="R241" s="488"/>
    </row>
    <row r="242" spans="3:19">
      <c r="C242" s="539" t="s">
        <v>23203</v>
      </c>
      <c r="D242" s="541">
        <v>0.2</v>
      </c>
      <c r="E242" s="541">
        <v>0.4</v>
      </c>
      <c r="F242" s="541">
        <f>1.5-'[13]SAPATAS-ANEXOI'!J171</f>
        <v>1.5</v>
      </c>
      <c r="G242" s="541">
        <f t="shared" si="80"/>
        <v>1.8000000000000003</v>
      </c>
      <c r="H242" s="543">
        <f t="shared" si="81"/>
        <v>0.12000000000000002</v>
      </c>
      <c r="I242" s="564">
        <f t="shared" si="82"/>
        <v>22.800000000000004</v>
      </c>
      <c r="J242" s="482"/>
      <c r="K242" s="539" t="s">
        <v>23203</v>
      </c>
      <c r="L242" s="541">
        <v>0.2</v>
      </c>
      <c r="M242" s="541">
        <v>0.4</v>
      </c>
      <c r="N242" s="541">
        <v>2</v>
      </c>
      <c r="O242" s="541">
        <f t="shared" si="83"/>
        <v>2.4000000000000004</v>
      </c>
      <c r="P242" s="543">
        <f t="shared" si="84"/>
        <v>0.16000000000000003</v>
      </c>
      <c r="Q242" s="544">
        <f t="shared" si="85"/>
        <v>24.000000000000004</v>
      </c>
      <c r="R242" s="488"/>
    </row>
    <row r="243" spans="3:19">
      <c r="C243" s="539" t="s">
        <v>23204</v>
      </c>
      <c r="D243" s="541">
        <v>0.2</v>
      </c>
      <c r="E243" s="541">
        <v>0.4</v>
      </c>
      <c r="F243" s="541">
        <f>1.5-'[13]SAPATAS-ANEXOI'!J172</f>
        <v>1.5</v>
      </c>
      <c r="G243" s="541">
        <f t="shared" si="80"/>
        <v>1.8000000000000003</v>
      </c>
      <c r="H243" s="543">
        <f t="shared" si="81"/>
        <v>0.12000000000000002</v>
      </c>
      <c r="I243" s="564">
        <f t="shared" si="82"/>
        <v>22.800000000000004</v>
      </c>
      <c r="J243" s="482"/>
      <c r="K243" s="539" t="s">
        <v>23204</v>
      </c>
      <c r="L243" s="541">
        <v>0.2</v>
      </c>
      <c r="M243" s="541">
        <v>0.4</v>
      </c>
      <c r="N243" s="541">
        <v>2</v>
      </c>
      <c r="O243" s="541">
        <f t="shared" si="83"/>
        <v>2.4000000000000004</v>
      </c>
      <c r="P243" s="543">
        <f t="shared" si="84"/>
        <v>0.16000000000000003</v>
      </c>
      <c r="Q243" s="544">
        <f t="shared" si="85"/>
        <v>24.000000000000004</v>
      </c>
      <c r="R243" s="488"/>
    </row>
    <row r="244" spans="3:19">
      <c r="C244" s="539" t="s">
        <v>23205</v>
      </c>
      <c r="D244" s="541">
        <v>0.2</v>
      </c>
      <c r="E244" s="541">
        <v>0.4</v>
      </c>
      <c r="F244" s="541">
        <f>1.5-'[13]SAPATAS-ANEXOI'!J173</f>
        <v>1.5</v>
      </c>
      <c r="G244" s="541">
        <f t="shared" si="80"/>
        <v>1.8000000000000003</v>
      </c>
      <c r="H244" s="543">
        <f t="shared" si="81"/>
        <v>0.12000000000000002</v>
      </c>
      <c r="I244" s="564">
        <f t="shared" si="82"/>
        <v>22.800000000000004</v>
      </c>
      <c r="J244" s="482"/>
      <c r="K244" s="539" t="s">
        <v>23205</v>
      </c>
      <c r="L244" s="541">
        <v>0.2</v>
      </c>
      <c r="M244" s="541">
        <v>0.4</v>
      </c>
      <c r="N244" s="541">
        <v>2</v>
      </c>
      <c r="O244" s="541">
        <f t="shared" si="83"/>
        <v>2.4000000000000004</v>
      </c>
      <c r="P244" s="543">
        <f t="shared" si="84"/>
        <v>0.16000000000000003</v>
      </c>
      <c r="Q244" s="544">
        <f t="shared" si="85"/>
        <v>24.000000000000004</v>
      </c>
      <c r="R244" s="488"/>
    </row>
    <row r="245" spans="3:19">
      <c r="C245" s="539" t="s">
        <v>23206</v>
      </c>
      <c r="D245" s="541">
        <v>0.2</v>
      </c>
      <c r="E245" s="541">
        <v>0.4</v>
      </c>
      <c r="F245" s="541">
        <f>1.5-'[13]SAPATAS-ANEXOI'!J174</f>
        <v>1.5</v>
      </c>
      <c r="G245" s="541">
        <f t="shared" si="80"/>
        <v>1.8000000000000003</v>
      </c>
      <c r="H245" s="543">
        <f t="shared" si="81"/>
        <v>0.12000000000000002</v>
      </c>
      <c r="I245" s="564">
        <f t="shared" si="82"/>
        <v>22.800000000000004</v>
      </c>
      <c r="J245" s="482"/>
      <c r="K245" s="539" t="s">
        <v>23206</v>
      </c>
      <c r="L245" s="541">
        <v>0.2</v>
      </c>
      <c r="M245" s="541">
        <v>0.4</v>
      </c>
      <c r="N245" s="541">
        <v>2</v>
      </c>
      <c r="O245" s="541">
        <f t="shared" si="83"/>
        <v>2.4000000000000004</v>
      </c>
      <c r="P245" s="543">
        <f t="shared" si="84"/>
        <v>0.16000000000000003</v>
      </c>
      <c r="Q245" s="544">
        <f t="shared" si="85"/>
        <v>24.000000000000004</v>
      </c>
      <c r="R245" s="488"/>
    </row>
    <row r="246" spans="3:19">
      <c r="C246" s="539" t="s">
        <v>23207</v>
      </c>
      <c r="D246" s="541">
        <v>0.2</v>
      </c>
      <c r="E246" s="541">
        <v>0.4</v>
      </c>
      <c r="F246" s="541">
        <f>1.5-'[13]SAPATAS-ANEXOI'!J175</f>
        <v>1.5</v>
      </c>
      <c r="G246" s="541">
        <f t="shared" si="80"/>
        <v>1.8000000000000003</v>
      </c>
      <c r="H246" s="543">
        <f t="shared" si="81"/>
        <v>0.12000000000000002</v>
      </c>
      <c r="I246" s="564">
        <f t="shared" si="82"/>
        <v>22.800000000000004</v>
      </c>
      <c r="J246" s="482"/>
      <c r="K246" s="539" t="s">
        <v>23207</v>
      </c>
      <c r="L246" s="541">
        <v>0.2</v>
      </c>
      <c r="M246" s="541">
        <v>0.4</v>
      </c>
      <c r="N246" s="541">
        <v>2</v>
      </c>
      <c r="O246" s="541">
        <f t="shared" si="83"/>
        <v>2.4000000000000004</v>
      </c>
      <c r="P246" s="543">
        <f t="shared" si="84"/>
        <v>0.16000000000000003</v>
      </c>
      <c r="Q246" s="544">
        <f t="shared" si="85"/>
        <v>24.000000000000004</v>
      </c>
      <c r="R246" s="488"/>
    </row>
    <row r="247" spans="3:19">
      <c r="C247" s="539" t="s">
        <v>23208</v>
      </c>
      <c r="D247" s="541">
        <v>0.2</v>
      </c>
      <c r="E247" s="541">
        <v>0.4</v>
      </c>
      <c r="F247" s="541">
        <f>1.5-'[13]SAPATAS-ANEXOI'!J176</f>
        <v>1.5</v>
      </c>
      <c r="G247" s="541">
        <f t="shared" si="80"/>
        <v>1.8000000000000003</v>
      </c>
      <c r="H247" s="543">
        <f t="shared" si="81"/>
        <v>0.12000000000000002</v>
      </c>
      <c r="I247" s="564">
        <f t="shared" si="82"/>
        <v>22.800000000000004</v>
      </c>
      <c r="J247" s="482"/>
      <c r="K247" s="539" t="s">
        <v>23208</v>
      </c>
      <c r="L247" s="541">
        <v>0.2</v>
      </c>
      <c r="M247" s="541">
        <v>0.4</v>
      </c>
      <c r="N247" s="541">
        <v>2</v>
      </c>
      <c r="O247" s="541">
        <f t="shared" si="83"/>
        <v>2.4000000000000004</v>
      </c>
      <c r="P247" s="543">
        <f t="shared" si="84"/>
        <v>0.16000000000000003</v>
      </c>
      <c r="Q247" s="544">
        <f t="shared" si="85"/>
        <v>24.000000000000004</v>
      </c>
      <c r="R247" s="488"/>
    </row>
    <row r="248" spans="3:19">
      <c r="C248" s="472"/>
      <c r="D248" s="482"/>
      <c r="E248" s="482"/>
      <c r="F248" s="482"/>
      <c r="G248" s="482"/>
      <c r="H248" s="482"/>
      <c r="I248" s="482"/>
      <c r="J248" s="482"/>
      <c r="K248" s="482"/>
      <c r="L248" s="482"/>
      <c r="M248" s="482"/>
      <c r="N248" s="482"/>
      <c r="O248" s="482"/>
      <c r="P248" s="482"/>
      <c r="Q248" s="482"/>
      <c r="R248" s="488"/>
    </row>
    <row r="249" spans="3:19">
      <c r="C249" s="472"/>
      <c r="D249" s="482"/>
      <c r="E249" s="482"/>
      <c r="F249" s="482"/>
      <c r="G249" s="482"/>
      <c r="H249" s="482"/>
      <c r="I249" s="482"/>
      <c r="J249" s="482"/>
      <c r="K249" s="482"/>
      <c r="L249" s="482"/>
      <c r="M249" s="482"/>
      <c r="N249" s="482"/>
      <c r="O249" s="482"/>
      <c r="P249" s="482"/>
      <c r="Q249" s="482"/>
      <c r="R249" s="488"/>
    </row>
    <row r="250" spans="3:19">
      <c r="C250" s="472"/>
      <c r="D250" s="482"/>
      <c r="E250" s="482"/>
      <c r="F250" s="482"/>
      <c r="G250" s="482"/>
      <c r="H250" s="482"/>
      <c r="I250" s="482"/>
      <c r="J250" s="482"/>
      <c r="K250" s="482"/>
      <c r="L250" s="482"/>
      <c r="M250" s="482"/>
      <c r="N250" s="482"/>
      <c r="O250" s="482"/>
      <c r="P250" s="482"/>
      <c r="Q250" s="482"/>
      <c r="R250" s="488"/>
    </row>
    <row r="251" spans="3:19">
      <c r="C251" s="472"/>
      <c r="D251" s="482"/>
      <c r="E251" s="482"/>
      <c r="F251" s="482"/>
      <c r="G251" s="482"/>
      <c r="H251" s="482"/>
      <c r="I251" s="482"/>
      <c r="J251" s="482"/>
      <c r="K251" s="482"/>
      <c r="L251" s="482"/>
      <c r="M251" s="482"/>
      <c r="N251" s="482"/>
      <c r="O251" s="482"/>
      <c r="P251" s="482"/>
      <c r="Q251" s="482"/>
      <c r="R251" s="488"/>
    </row>
    <row r="252" spans="3:19">
      <c r="C252" s="472"/>
      <c r="D252" s="482"/>
      <c r="E252" s="482"/>
      <c r="F252" s="482"/>
      <c r="G252" s="482"/>
      <c r="H252" s="482"/>
      <c r="I252" s="482"/>
      <c r="J252" s="482"/>
      <c r="K252" s="482"/>
      <c r="L252" s="482"/>
      <c r="M252" s="482"/>
      <c r="N252" s="482"/>
      <c r="O252" s="482"/>
      <c r="P252" s="482"/>
      <c r="Q252" s="482"/>
      <c r="R252" s="488"/>
    </row>
    <row r="253" spans="3:19">
      <c r="C253" s="472"/>
      <c r="D253" s="482"/>
      <c r="E253" s="482"/>
      <c r="F253" s="482"/>
      <c r="G253" s="482"/>
      <c r="H253" s="482"/>
      <c r="I253" s="482"/>
      <c r="J253" s="482"/>
      <c r="K253" s="482"/>
      <c r="L253" s="482"/>
      <c r="M253" s="482"/>
      <c r="N253" s="482"/>
      <c r="O253" s="482"/>
      <c r="P253" s="482"/>
      <c r="Q253" s="482"/>
      <c r="R253" s="488"/>
    </row>
    <row r="254" spans="3:19">
      <c r="C254" s="472"/>
      <c r="D254" s="482"/>
      <c r="E254" s="482"/>
      <c r="F254" s="482"/>
      <c r="G254" s="482"/>
      <c r="H254" s="482"/>
      <c r="I254" s="482"/>
      <c r="J254" s="482"/>
      <c r="K254" s="482"/>
      <c r="L254" s="482"/>
      <c r="M254" s="482"/>
      <c r="N254" s="482"/>
      <c r="O254" s="482"/>
      <c r="P254" s="482"/>
      <c r="Q254" s="482"/>
      <c r="R254" s="488"/>
      <c r="S254" s="567" t="s">
        <v>23152</v>
      </c>
    </row>
    <row r="255" spans="3:19">
      <c r="C255" s="472"/>
      <c r="D255" s="482"/>
      <c r="E255" s="482"/>
      <c r="F255" s="482"/>
      <c r="G255" s="482"/>
      <c r="H255" s="482"/>
      <c r="I255" s="482"/>
      <c r="J255" s="482"/>
      <c r="K255" s="482"/>
      <c r="L255" s="482"/>
      <c r="M255" s="482"/>
      <c r="N255" s="482"/>
      <c r="O255" s="482"/>
      <c r="P255" s="482"/>
      <c r="Q255" s="482"/>
      <c r="R255" s="488"/>
    </row>
    <row r="256" spans="3:19">
      <c r="C256" s="472"/>
      <c r="D256" s="482"/>
      <c r="E256" s="482"/>
      <c r="F256" s="482"/>
      <c r="G256" s="482"/>
      <c r="H256" s="482"/>
      <c r="I256" s="482"/>
      <c r="J256" s="482"/>
      <c r="K256" s="482"/>
      <c r="L256" s="482"/>
      <c r="M256" s="482"/>
      <c r="N256" s="482"/>
      <c r="O256" s="482"/>
      <c r="P256" s="482"/>
      <c r="Q256" s="482"/>
      <c r="R256" s="488"/>
    </row>
    <row r="257" spans="3:18">
      <c r="C257" s="472"/>
      <c r="D257" s="482"/>
      <c r="E257" s="482"/>
      <c r="F257" s="482"/>
      <c r="G257" s="482"/>
      <c r="H257" s="482"/>
      <c r="I257" s="482"/>
      <c r="J257" s="482"/>
      <c r="K257" s="482"/>
      <c r="L257" s="482"/>
      <c r="M257" s="482"/>
      <c r="N257" s="482"/>
      <c r="O257" s="482"/>
      <c r="P257" s="482"/>
      <c r="Q257" s="482"/>
      <c r="R257" s="488"/>
    </row>
    <row r="258" spans="3:18">
      <c r="C258" s="472"/>
      <c r="D258" s="482"/>
      <c r="E258" s="482"/>
      <c r="F258" s="482"/>
      <c r="G258" s="482"/>
      <c r="H258" s="482"/>
      <c r="I258" s="482"/>
      <c r="J258" s="482"/>
      <c r="K258" s="482"/>
      <c r="L258" s="482"/>
      <c r="M258" s="482"/>
      <c r="N258" s="482"/>
      <c r="O258" s="482"/>
      <c r="P258" s="482"/>
      <c r="Q258" s="482"/>
      <c r="R258" s="488"/>
    </row>
    <row r="259" spans="3:18">
      <c r="C259" s="472"/>
      <c r="D259" s="482"/>
      <c r="E259" s="482"/>
      <c r="F259" s="482"/>
      <c r="G259" s="482"/>
      <c r="H259" s="482"/>
      <c r="I259" s="482"/>
      <c r="J259" s="482"/>
      <c r="K259" s="482"/>
      <c r="L259" s="482"/>
      <c r="M259" s="482"/>
      <c r="N259" s="482"/>
      <c r="O259" s="482"/>
      <c r="P259" s="482"/>
      <c r="Q259" s="482"/>
      <c r="R259" s="488"/>
    </row>
    <row r="260" spans="3:18">
      <c r="C260" s="472"/>
      <c r="D260" s="482"/>
      <c r="E260" s="482"/>
      <c r="F260" s="482"/>
      <c r="G260" s="482"/>
      <c r="H260" s="482"/>
      <c r="I260" s="482"/>
      <c r="J260" s="482"/>
      <c r="K260" s="482"/>
      <c r="L260" s="482"/>
      <c r="M260" s="482"/>
      <c r="N260" s="482"/>
      <c r="O260" s="482"/>
      <c r="P260" s="482"/>
      <c r="Q260" s="482"/>
      <c r="R260" s="488"/>
    </row>
    <row r="261" spans="3:18">
      <c r="C261" s="472"/>
      <c r="D261" s="482"/>
      <c r="E261" s="482"/>
      <c r="F261" s="482"/>
      <c r="G261" s="482"/>
      <c r="H261" s="482"/>
      <c r="I261" s="482"/>
      <c r="J261" s="482"/>
      <c r="K261" s="482"/>
      <c r="L261" s="482"/>
      <c r="M261" s="482"/>
      <c r="N261" s="482"/>
      <c r="O261" s="482"/>
      <c r="P261" s="482"/>
      <c r="Q261" s="482"/>
      <c r="R261" s="488"/>
    </row>
    <row r="262" spans="3:18">
      <c r="C262" s="472"/>
      <c r="D262" s="482"/>
      <c r="E262" s="482"/>
      <c r="F262" s="482"/>
      <c r="G262" s="482"/>
      <c r="H262" s="482"/>
      <c r="I262" s="482"/>
      <c r="J262" s="482"/>
      <c r="K262" s="482"/>
      <c r="L262" s="482"/>
      <c r="M262" s="482"/>
      <c r="N262" s="482"/>
      <c r="O262" s="482"/>
      <c r="P262" s="482"/>
      <c r="Q262" s="482"/>
      <c r="R262" s="488"/>
    </row>
    <row r="263" spans="3:18">
      <c r="C263" s="472"/>
      <c r="D263" s="482"/>
      <c r="E263" s="482"/>
      <c r="F263" s="482"/>
      <c r="G263" s="482"/>
      <c r="H263" s="482"/>
      <c r="I263" s="482"/>
      <c r="J263" s="482"/>
      <c r="K263" s="482"/>
      <c r="L263" s="482"/>
      <c r="M263" s="482"/>
      <c r="N263" s="482"/>
      <c r="O263" s="482"/>
      <c r="P263" s="482"/>
      <c r="Q263" s="482"/>
      <c r="R263" s="488"/>
    </row>
    <row r="264" spans="3:18">
      <c r="C264" s="472"/>
      <c r="D264" s="482"/>
      <c r="E264" s="482"/>
      <c r="F264" s="482"/>
      <c r="G264" s="482"/>
      <c r="H264" s="482"/>
      <c r="I264" s="510" t="s">
        <v>22977</v>
      </c>
      <c r="J264" s="482"/>
      <c r="K264" s="482"/>
      <c r="L264" s="482"/>
      <c r="M264" s="482"/>
      <c r="N264" s="482"/>
      <c r="O264" s="482"/>
      <c r="P264" s="482"/>
      <c r="Q264" s="482"/>
      <c r="R264" s="488"/>
    </row>
    <row r="265" spans="3:18">
      <c r="C265" s="472"/>
      <c r="D265" s="482"/>
      <c r="E265" s="482"/>
      <c r="F265" s="482"/>
      <c r="G265" s="482"/>
      <c r="H265" s="482"/>
      <c r="I265" s="510" t="s">
        <v>22978</v>
      </c>
      <c r="J265" s="482"/>
      <c r="K265" s="482"/>
      <c r="L265" s="482"/>
      <c r="M265" s="482"/>
      <c r="N265" s="482"/>
      <c r="O265" s="482"/>
      <c r="P265" s="482"/>
      <c r="Q265" s="482"/>
      <c r="R265" s="488"/>
    </row>
    <row r="266" spans="3:18">
      <c r="C266" s="472"/>
      <c r="D266" s="482"/>
      <c r="E266" s="482"/>
      <c r="F266" s="482"/>
      <c r="G266" s="482"/>
      <c r="H266" s="482"/>
      <c r="I266" s="510" t="s">
        <v>22979</v>
      </c>
      <c r="J266" s="482"/>
      <c r="K266" s="482"/>
      <c r="L266" s="482"/>
      <c r="M266" s="482"/>
      <c r="N266" s="482"/>
      <c r="O266" s="482"/>
      <c r="P266" s="482"/>
      <c r="Q266" s="482"/>
      <c r="R266" s="488"/>
    </row>
    <row r="267" spans="3:18" ht="13.5" thickBot="1">
      <c r="C267" s="473"/>
      <c r="D267" s="477"/>
      <c r="E267" s="477"/>
      <c r="F267" s="477"/>
      <c r="G267" s="477"/>
      <c r="H267" s="477"/>
      <c r="I267" s="477"/>
      <c r="J267" s="477"/>
      <c r="K267" s="477"/>
      <c r="L267" s="477"/>
      <c r="M267" s="477"/>
      <c r="N267" s="477"/>
      <c r="O267" s="477"/>
      <c r="P267" s="477"/>
      <c r="Q267" s="477"/>
      <c r="R267" s="478"/>
    </row>
  </sheetData>
  <mergeCells count="36">
    <mergeCell ref="C107:F107"/>
    <mergeCell ref="K107:N107"/>
    <mergeCell ref="C108:E108"/>
    <mergeCell ref="K105:K106"/>
    <mergeCell ref="C105:C106"/>
    <mergeCell ref="K108:N108"/>
    <mergeCell ref="C46:F46"/>
    <mergeCell ref="K46:N46"/>
    <mergeCell ref="C47:E47"/>
    <mergeCell ref="L47:N47"/>
    <mergeCell ref="K32:N32"/>
    <mergeCell ref="C33:E33"/>
    <mergeCell ref="L33:N33"/>
    <mergeCell ref="C44:C45"/>
    <mergeCell ref="K44:K45"/>
    <mergeCell ref="C155:H155"/>
    <mergeCell ref="C1:R1"/>
    <mergeCell ref="C2:R2"/>
    <mergeCell ref="C3:R3"/>
    <mergeCell ref="C16:C17"/>
    <mergeCell ref="K16:K17"/>
    <mergeCell ref="C18:F18"/>
    <mergeCell ref="K18:N18"/>
    <mergeCell ref="C19:E19"/>
    <mergeCell ref="C152:C153"/>
    <mergeCell ref="K152:K153"/>
    <mergeCell ref="C154:F154"/>
    <mergeCell ref="K154:N154"/>
    <mergeCell ref="C30:C31"/>
    <mergeCell ref="K30:K31"/>
    <mergeCell ref="C32:F32"/>
    <mergeCell ref="C161:C162"/>
    <mergeCell ref="K161:K162"/>
    <mergeCell ref="C163:F163"/>
    <mergeCell ref="K163:N163"/>
    <mergeCell ref="C164:H164"/>
  </mergeCells>
  <printOptions horizontalCentered="1" verticalCentered="1"/>
  <pageMargins left="0.31496062992125984" right="0.31496062992125984" top="0.39370078740157483" bottom="0.3937007874015748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dimension ref="A1:J1770"/>
  <sheetViews>
    <sheetView topLeftCell="A627" workbookViewId="0">
      <selection activeCell="B1103" sqref="B1103"/>
    </sheetView>
  </sheetViews>
  <sheetFormatPr defaultRowHeight="15"/>
  <cols>
    <col min="1" max="1" width="7.42578125" customWidth="1"/>
    <col min="2" max="2" width="41.7109375" customWidth="1"/>
    <col min="3" max="3" width="19.7109375" customWidth="1"/>
    <col min="4" max="4" width="13.85546875" customWidth="1"/>
    <col min="5" max="5" width="46" style="64" customWidth="1"/>
    <col min="6" max="6" width="5.7109375" customWidth="1"/>
    <col min="7" max="7" width="13.7109375" bestFit="1" customWidth="1"/>
    <col min="8" max="8" width="13.28515625" customWidth="1"/>
    <col min="9" max="9" width="13.7109375" bestFit="1" customWidth="1"/>
  </cols>
  <sheetData>
    <row r="1" spans="1:10">
      <c r="B1" t="s">
        <v>80</v>
      </c>
      <c r="C1" s="83">
        <v>43709</v>
      </c>
      <c r="E1" s="84">
        <v>0.309</v>
      </c>
      <c r="G1" s="167">
        <v>0.27639999999999998</v>
      </c>
      <c r="J1" s="84">
        <v>0.24229999999999999</v>
      </c>
    </row>
    <row r="2" spans="1:10" ht="15" customHeight="1">
      <c r="E2" s="158"/>
    </row>
    <row r="3" spans="1:10">
      <c r="A3" s="1042"/>
      <c r="B3" s="1042"/>
      <c r="C3" s="1042"/>
      <c r="D3" s="1042"/>
      <c r="F3" s="64"/>
    </row>
    <row r="4" spans="1:10" ht="45">
      <c r="A4" s="312" t="s">
        <v>2269</v>
      </c>
      <c r="B4" s="312" t="s">
        <v>2270</v>
      </c>
      <c r="C4" s="313" t="s">
        <v>186</v>
      </c>
      <c r="D4" s="314" t="s">
        <v>3889</v>
      </c>
      <c r="E4" s="64" t="str">
        <f t="shared" ref="E4:E64" si="0">UPPER(B4)</f>
        <v>ESPECIFICAÇÃO DO SERVIÇO</v>
      </c>
      <c r="F4" s="64" t="str">
        <f t="shared" ref="F4:F64" si="1">UPPER(C4)</f>
        <v>UND.</v>
      </c>
      <c r="G4" s="43" t="s">
        <v>14987</v>
      </c>
      <c r="H4" s="66" t="s">
        <v>3890</v>
      </c>
      <c r="I4" s="66" t="s">
        <v>3890</v>
      </c>
    </row>
    <row r="5" spans="1:10">
      <c r="A5" s="378">
        <v>1</v>
      </c>
      <c r="B5" s="378" t="s">
        <v>25</v>
      </c>
      <c r="C5" s="379"/>
      <c r="D5" s="380"/>
      <c r="E5" s="64" t="str">
        <f t="shared" si="0"/>
        <v>SERVIÇOS PRELIMINARES</v>
      </c>
      <c r="F5" s="64" t="str">
        <f t="shared" si="1"/>
        <v/>
      </c>
      <c r="G5">
        <f>D5</f>
        <v>0</v>
      </c>
      <c r="H5">
        <f>ROUND(G5/(1+$E$1),2)</f>
        <v>0</v>
      </c>
    </row>
    <row r="6" spans="1:10">
      <c r="A6" s="378">
        <v>102</v>
      </c>
      <c r="B6" s="378" t="s">
        <v>1150</v>
      </c>
      <c r="C6" s="379"/>
      <c r="D6" s="380"/>
      <c r="E6" s="64" t="str">
        <f t="shared" si="0"/>
        <v>DEMOLIÇÕES E RETIRADAS</v>
      </c>
      <c r="F6" s="64" t="str">
        <f t="shared" si="1"/>
        <v/>
      </c>
      <c r="G6">
        <f>D6</f>
        <v>0</v>
      </c>
      <c r="H6">
        <f>ROUND(G6/(1+$E$1),2)</f>
        <v>0</v>
      </c>
    </row>
    <row r="7" spans="1:10" ht="30">
      <c r="A7" s="381">
        <v>10201</v>
      </c>
      <c r="B7" s="381" t="s">
        <v>1151</v>
      </c>
      <c r="C7" s="379" t="s">
        <v>109</v>
      </c>
      <c r="D7" s="380">
        <v>21.81</v>
      </c>
      <c r="E7" s="64" t="str">
        <f t="shared" si="0"/>
        <v>DEMOLIÇÃO DE PISO CIMENTADO INCLUSIVE LASTRO DE CONCRETO</v>
      </c>
      <c r="F7" s="64" t="str">
        <f t="shared" si="1"/>
        <v>M2</v>
      </c>
      <c r="G7" s="35">
        <f>ROUND(H7*(1+$G$1),2)</f>
        <v>21.26</v>
      </c>
      <c r="H7">
        <f>I7</f>
        <v>16.66</v>
      </c>
      <c r="I7">
        <f>ROUND(D7/(1+$E$1),2)</f>
        <v>16.66</v>
      </c>
    </row>
    <row r="8" spans="1:10">
      <c r="A8" s="381">
        <v>10202</v>
      </c>
      <c r="B8" s="381" t="s">
        <v>1152</v>
      </c>
      <c r="C8" s="379" t="s">
        <v>109</v>
      </c>
      <c r="D8" s="380">
        <v>11.74</v>
      </c>
      <c r="E8" s="64" t="str">
        <f t="shared" si="0"/>
        <v>DEMOLIÇÃO DE PISO REVESTIDO COM CERÂMICA</v>
      </c>
      <c r="F8" s="64" t="str">
        <f t="shared" si="1"/>
        <v>M2</v>
      </c>
      <c r="G8">
        <f t="shared" ref="G8:G71" si="2">ROUND(H8*(1+$G$1),2)</f>
        <v>11.45</v>
      </c>
      <c r="H8">
        <f t="shared" ref="H8:H71" si="3">I8</f>
        <v>8.9700000000000006</v>
      </c>
      <c r="I8">
        <f t="shared" ref="I8:I71" si="4">ROUND(D8/(1+$E$1),2)</f>
        <v>8.9700000000000006</v>
      </c>
    </row>
    <row r="9" spans="1:10" ht="30">
      <c r="A9" s="381">
        <v>10203</v>
      </c>
      <c r="B9" s="381" t="s">
        <v>1153</v>
      </c>
      <c r="C9" s="379" t="s">
        <v>109</v>
      </c>
      <c r="D9" s="380">
        <v>23.48</v>
      </c>
      <c r="E9" s="64" t="str">
        <f t="shared" si="0"/>
        <v>DEMOLIÇÃO DE PISO REVESTIDO COM CERÂMICA INCLUSIVE LASTRO DE CONCRETO</v>
      </c>
      <c r="F9" s="64" t="str">
        <f t="shared" si="1"/>
        <v>M2</v>
      </c>
      <c r="G9">
        <f t="shared" si="2"/>
        <v>22.9</v>
      </c>
      <c r="H9">
        <f t="shared" si="3"/>
        <v>17.940000000000001</v>
      </c>
      <c r="I9">
        <f t="shared" si="4"/>
        <v>17.940000000000001</v>
      </c>
    </row>
    <row r="10" spans="1:10" ht="30">
      <c r="A10" s="381">
        <v>10204</v>
      </c>
      <c r="B10" s="381" t="s">
        <v>1154</v>
      </c>
      <c r="C10" s="379" t="s">
        <v>109</v>
      </c>
      <c r="D10" s="380">
        <v>16.77</v>
      </c>
      <c r="E10" s="64" t="str">
        <f t="shared" si="0"/>
        <v>DEMOLIÇÃO DE PISO REVESTIDO COM TACOS DE MADEIRA</v>
      </c>
      <c r="F10" s="64" t="str">
        <f t="shared" si="1"/>
        <v>M2</v>
      </c>
      <c r="G10">
        <f t="shared" si="2"/>
        <v>16.350000000000001</v>
      </c>
      <c r="H10">
        <f t="shared" si="3"/>
        <v>12.81</v>
      </c>
      <c r="I10">
        <f t="shared" si="4"/>
        <v>12.81</v>
      </c>
    </row>
    <row r="11" spans="1:10">
      <c r="A11" s="381">
        <v>10205</v>
      </c>
      <c r="B11" s="381" t="s">
        <v>1155</v>
      </c>
      <c r="C11" s="379" t="s">
        <v>109</v>
      </c>
      <c r="D11" s="380">
        <v>15.09</v>
      </c>
      <c r="E11" s="64" t="str">
        <f t="shared" si="0"/>
        <v>DEMOLIÇÃO DE PISO DE TÁBUAS</v>
      </c>
      <c r="F11" s="64" t="str">
        <f t="shared" si="1"/>
        <v>M2</v>
      </c>
      <c r="G11">
        <f t="shared" si="2"/>
        <v>14.72</v>
      </c>
      <c r="H11">
        <f t="shared" si="3"/>
        <v>11.53</v>
      </c>
      <c r="I11">
        <f t="shared" si="4"/>
        <v>11.53</v>
      </c>
    </row>
    <row r="12" spans="1:10">
      <c r="A12" s="381">
        <v>10206</v>
      </c>
      <c r="B12" s="381" t="s">
        <v>1156</v>
      </c>
      <c r="C12" s="379" t="s">
        <v>109</v>
      </c>
      <c r="D12" s="380">
        <v>41.94</v>
      </c>
      <c r="E12" s="64" t="str">
        <f t="shared" si="0"/>
        <v>DEMOLIÇÃO DE REVESTIMENTO COM AZULEJOS</v>
      </c>
      <c r="F12" s="64" t="str">
        <f t="shared" si="1"/>
        <v>M2</v>
      </c>
      <c r="G12">
        <f t="shared" si="2"/>
        <v>40.9</v>
      </c>
      <c r="H12">
        <f t="shared" si="3"/>
        <v>32.04</v>
      </c>
      <c r="I12">
        <f t="shared" si="4"/>
        <v>32.04</v>
      </c>
    </row>
    <row r="13" spans="1:10" ht="30">
      <c r="A13" s="381">
        <v>10207</v>
      </c>
      <c r="B13" s="381" t="s">
        <v>1157</v>
      </c>
      <c r="C13" s="379" t="s">
        <v>109</v>
      </c>
      <c r="D13" s="380">
        <v>41.94</v>
      </c>
      <c r="E13" s="64" t="str">
        <f t="shared" si="0"/>
        <v>DEMOLIÇÃO DE REVESTIMENTO COM LAMBRIS DE MADEIRA</v>
      </c>
      <c r="F13" s="64" t="str">
        <f t="shared" si="1"/>
        <v>M2</v>
      </c>
      <c r="G13">
        <f t="shared" si="2"/>
        <v>40.9</v>
      </c>
      <c r="H13">
        <f t="shared" si="3"/>
        <v>32.04</v>
      </c>
      <c r="I13">
        <f t="shared" si="4"/>
        <v>32.04</v>
      </c>
    </row>
    <row r="14" spans="1:10">
      <c r="A14" s="381">
        <v>10208</v>
      </c>
      <c r="B14" s="381" t="s">
        <v>1158</v>
      </c>
      <c r="C14" s="379" t="s">
        <v>109</v>
      </c>
      <c r="D14" s="380">
        <v>8.39</v>
      </c>
      <c r="E14" s="64" t="str">
        <f t="shared" si="0"/>
        <v>RETIRADA DE REVESTIMENTO ANTIGO EM REBOCO</v>
      </c>
      <c r="F14" s="64" t="str">
        <f t="shared" si="1"/>
        <v>M2</v>
      </c>
      <c r="G14">
        <f t="shared" si="2"/>
        <v>8.18</v>
      </c>
      <c r="H14">
        <f t="shared" si="3"/>
        <v>6.41</v>
      </c>
      <c r="I14">
        <f t="shared" si="4"/>
        <v>6.41</v>
      </c>
    </row>
    <row r="15" spans="1:10">
      <c r="A15" s="381">
        <v>10209</v>
      </c>
      <c r="B15" s="381" t="s">
        <v>1159</v>
      </c>
      <c r="C15" s="379" t="s">
        <v>1160</v>
      </c>
      <c r="D15" s="380">
        <v>50.32</v>
      </c>
      <c r="E15" s="64" t="str">
        <f t="shared" si="0"/>
        <v>DEMOLIÇÃO DE ALVENARIA</v>
      </c>
      <c r="F15" s="64" t="str">
        <f t="shared" si="1"/>
        <v>M3</v>
      </c>
      <c r="G15">
        <f t="shared" si="2"/>
        <v>49.06</v>
      </c>
      <c r="H15">
        <f t="shared" si="3"/>
        <v>38.44</v>
      </c>
      <c r="I15">
        <f t="shared" si="4"/>
        <v>38.44</v>
      </c>
    </row>
    <row r="16" spans="1:10" ht="30">
      <c r="A16" s="381">
        <v>10210</v>
      </c>
      <c r="B16" s="381" t="s">
        <v>1161</v>
      </c>
      <c r="C16" s="379" t="s">
        <v>1160</v>
      </c>
      <c r="D16" s="380">
        <v>236.25</v>
      </c>
      <c r="E16" s="64" t="str">
        <f t="shared" si="0"/>
        <v>DEMOLIÇÃO MANUAL DE CONCRETO SIMPLES (EMOP 05.001.001)</v>
      </c>
      <c r="F16" s="64" t="str">
        <f t="shared" si="1"/>
        <v>M3</v>
      </c>
      <c r="G16">
        <f t="shared" si="2"/>
        <v>230.36</v>
      </c>
      <c r="H16">
        <f t="shared" si="3"/>
        <v>180.48</v>
      </c>
      <c r="I16">
        <f t="shared" si="4"/>
        <v>180.48</v>
      </c>
    </row>
    <row r="17" spans="1:9" ht="45">
      <c r="A17" s="381">
        <v>10212</v>
      </c>
      <c r="B17" s="381" t="s">
        <v>1162</v>
      </c>
      <c r="C17" s="379" t="s">
        <v>109</v>
      </c>
      <c r="D17" s="380">
        <v>10.07</v>
      </c>
      <c r="E17" s="64" t="str">
        <f t="shared" si="0"/>
        <v>RETIRADA MANUAL DE PAVIMENTO EM PARALELEPÍPEDOS, INCLUINDO EMPILHAMENTO PARA REAPROVEITAMENTO</v>
      </c>
      <c r="F17" s="64" t="str">
        <f t="shared" si="1"/>
        <v>M2</v>
      </c>
      <c r="G17">
        <f t="shared" si="2"/>
        <v>9.82</v>
      </c>
      <c r="H17">
        <f t="shared" si="3"/>
        <v>7.69</v>
      </c>
      <c r="I17">
        <f t="shared" si="4"/>
        <v>7.69</v>
      </c>
    </row>
    <row r="18" spans="1:9" ht="45">
      <c r="A18" s="381">
        <v>10213</v>
      </c>
      <c r="B18" s="381" t="s">
        <v>1163</v>
      </c>
      <c r="C18" s="379" t="s">
        <v>109</v>
      </c>
      <c r="D18" s="380">
        <v>11.74</v>
      </c>
      <c r="E18" s="64" t="str">
        <f t="shared" si="0"/>
        <v>RETIRADA MANUAL DE BLOCOS PRÉ-MOLDADOS DE CONCRETO (BLOKRET), INCLUSIVE EMPILHAMENTO PARA REAPROVEITAMENTO</v>
      </c>
      <c r="F18" s="64" t="str">
        <f t="shared" si="1"/>
        <v>M2</v>
      </c>
      <c r="G18">
        <f t="shared" si="2"/>
        <v>11.45</v>
      </c>
      <c r="H18">
        <f t="shared" si="3"/>
        <v>8.9700000000000006</v>
      </c>
      <c r="I18">
        <f t="shared" si="4"/>
        <v>8.9700000000000006</v>
      </c>
    </row>
    <row r="19" spans="1:9" ht="30">
      <c r="A19" s="381">
        <v>10214</v>
      </c>
      <c r="B19" s="381" t="s">
        <v>1164</v>
      </c>
      <c r="C19" s="379" t="s">
        <v>109</v>
      </c>
      <c r="D19" s="380">
        <v>13.42</v>
      </c>
      <c r="E19" s="64" t="str">
        <f t="shared" si="0"/>
        <v>RETIRADA DE PORTAS E JANELAS DE MADEIRA, INCLUSIVE BATENTES</v>
      </c>
      <c r="F19" s="64" t="str">
        <f t="shared" si="1"/>
        <v>M2</v>
      </c>
      <c r="G19">
        <f t="shared" si="2"/>
        <v>13.08</v>
      </c>
      <c r="H19">
        <f t="shared" si="3"/>
        <v>10.25</v>
      </c>
      <c r="I19">
        <f t="shared" si="4"/>
        <v>10.25</v>
      </c>
    </row>
    <row r="20" spans="1:9">
      <c r="A20" s="381">
        <v>10215</v>
      </c>
      <c r="B20" s="381" t="s">
        <v>1165</v>
      </c>
      <c r="C20" s="379" t="s">
        <v>109</v>
      </c>
      <c r="D20" s="380">
        <v>8.39</v>
      </c>
      <c r="E20" s="64" t="str">
        <f t="shared" si="0"/>
        <v>RETIRADA DE ESQUADRIAS METÁLICAS</v>
      </c>
      <c r="F20" s="64" t="str">
        <f t="shared" si="1"/>
        <v>M2</v>
      </c>
      <c r="G20">
        <f t="shared" si="2"/>
        <v>8.18</v>
      </c>
      <c r="H20">
        <f t="shared" si="3"/>
        <v>6.41</v>
      </c>
      <c r="I20">
        <f t="shared" si="4"/>
        <v>6.41</v>
      </c>
    </row>
    <row r="21" spans="1:9">
      <c r="A21" s="381">
        <v>10216</v>
      </c>
      <c r="B21" s="381" t="s">
        <v>1166</v>
      </c>
      <c r="C21" s="379" t="s">
        <v>111</v>
      </c>
      <c r="D21" s="380">
        <v>8.39</v>
      </c>
      <c r="E21" s="64" t="str">
        <f t="shared" si="0"/>
        <v>RETIRADA DE MEIO-FIO DE CONCRETO</v>
      </c>
      <c r="F21" s="64" t="str">
        <f t="shared" si="1"/>
        <v>M</v>
      </c>
      <c r="G21">
        <f t="shared" si="2"/>
        <v>8.18</v>
      </c>
      <c r="H21">
        <f t="shared" si="3"/>
        <v>6.41</v>
      </c>
      <c r="I21">
        <f t="shared" si="4"/>
        <v>6.41</v>
      </c>
    </row>
    <row r="22" spans="1:9" ht="30">
      <c r="A22" s="381">
        <v>10218</v>
      </c>
      <c r="B22" s="381" t="s">
        <v>1167</v>
      </c>
      <c r="C22" s="379" t="s">
        <v>109</v>
      </c>
      <c r="D22" s="380">
        <v>10.9</v>
      </c>
      <c r="E22" s="64" t="str">
        <f t="shared" si="0"/>
        <v>REMOÇÃO DE PINTURA ANTIGA A ÓLEO OU ESMALTE</v>
      </c>
      <c r="F22" s="64" t="str">
        <f t="shared" si="1"/>
        <v>M2</v>
      </c>
      <c r="G22">
        <f t="shared" si="2"/>
        <v>10.63</v>
      </c>
      <c r="H22">
        <f t="shared" si="3"/>
        <v>8.33</v>
      </c>
      <c r="I22">
        <f t="shared" si="4"/>
        <v>8.33</v>
      </c>
    </row>
    <row r="23" spans="1:9" ht="30">
      <c r="A23" s="381">
        <v>10219</v>
      </c>
      <c r="B23" s="381" t="s">
        <v>1168</v>
      </c>
      <c r="C23" s="379" t="s">
        <v>1160</v>
      </c>
      <c r="D23" s="380">
        <v>277.82</v>
      </c>
      <c r="E23" s="64" t="str">
        <f t="shared" si="0"/>
        <v>DEMOLIÇÃO MANUAL DE CONCRETO ARMADO (EMOP 05.001.033)</v>
      </c>
      <c r="F23" s="64" t="str">
        <f t="shared" si="1"/>
        <v>M3</v>
      </c>
      <c r="G23">
        <f t="shared" si="2"/>
        <v>270.89999999999998</v>
      </c>
      <c r="H23">
        <f t="shared" si="3"/>
        <v>212.24</v>
      </c>
      <c r="I23">
        <f t="shared" si="4"/>
        <v>212.24</v>
      </c>
    </row>
    <row r="24" spans="1:9" ht="30">
      <c r="A24" s="381">
        <v>10220</v>
      </c>
      <c r="B24" s="381" t="s">
        <v>1169</v>
      </c>
      <c r="C24" s="379" t="s">
        <v>109</v>
      </c>
      <c r="D24" s="380">
        <v>10.34</v>
      </c>
      <c r="E24" s="64" t="str">
        <f t="shared" si="0"/>
        <v>DEMOLIÇÃO DE PISO CIMENTADO, EXCLUSIVE LASTRO DE CONCRETO</v>
      </c>
      <c r="F24" s="64" t="str">
        <f t="shared" si="1"/>
        <v>M2</v>
      </c>
      <c r="G24">
        <f t="shared" si="2"/>
        <v>10.08</v>
      </c>
      <c r="H24">
        <f t="shared" si="3"/>
        <v>7.9</v>
      </c>
      <c r="I24">
        <f t="shared" si="4"/>
        <v>7.9</v>
      </c>
    </row>
    <row r="25" spans="1:9">
      <c r="A25" s="381">
        <v>10221</v>
      </c>
      <c r="B25" s="381" t="s">
        <v>1170</v>
      </c>
      <c r="C25" s="379" t="s">
        <v>114</v>
      </c>
      <c r="D25" s="380">
        <v>25.62</v>
      </c>
      <c r="E25" s="64" t="str">
        <f t="shared" si="0"/>
        <v>RETIRADA DE BANDEIRA DE PORTA</v>
      </c>
      <c r="F25" s="64" t="str">
        <f t="shared" si="1"/>
        <v>UND</v>
      </c>
      <c r="G25">
        <f t="shared" si="2"/>
        <v>24.98</v>
      </c>
      <c r="H25">
        <f t="shared" si="3"/>
        <v>19.57</v>
      </c>
      <c r="I25">
        <f t="shared" si="4"/>
        <v>19.57</v>
      </c>
    </row>
    <row r="26" spans="1:9" ht="30">
      <c r="A26" s="381">
        <v>10222</v>
      </c>
      <c r="B26" s="381" t="s">
        <v>1171</v>
      </c>
      <c r="C26" s="379" t="s">
        <v>109</v>
      </c>
      <c r="D26" s="380">
        <v>18.57</v>
      </c>
      <c r="E26" s="64" t="str">
        <f t="shared" si="0"/>
        <v>DEMOLIÇÃO DE ELEMENTOS VAZADOS CERÂMICOS OU DE CONCRETO</v>
      </c>
      <c r="F26" s="64" t="str">
        <f t="shared" si="1"/>
        <v>M2</v>
      </c>
      <c r="G26">
        <f t="shared" si="2"/>
        <v>18.11</v>
      </c>
      <c r="H26">
        <f t="shared" si="3"/>
        <v>14.19</v>
      </c>
      <c r="I26">
        <f t="shared" si="4"/>
        <v>14.19</v>
      </c>
    </row>
    <row r="27" spans="1:9">
      <c r="A27" s="381">
        <v>10223</v>
      </c>
      <c r="B27" s="381" t="s">
        <v>1172</v>
      </c>
      <c r="C27" s="379" t="s">
        <v>114</v>
      </c>
      <c r="D27" s="380">
        <v>17.420000000000002</v>
      </c>
      <c r="E27" s="64" t="str">
        <f t="shared" si="0"/>
        <v>RETIRADA DE APARELHOS SANITÁRIOS</v>
      </c>
      <c r="F27" s="64" t="str">
        <f t="shared" si="1"/>
        <v>UND</v>
      </c>
      <c r="G27">
        <f t="shared" si="2"/>
        <v>16.989999999999998</v>
      </c>
      <c r="H27">
        <f t="shared" si="3"/>
        <v>13.31</v>
      </c>
      <c r="I27">
        <f t="shared" si="4"/>
        <v>13.31</v>
      </c>
    </row>
    <row r="28" spans="1:9" ht="30">
      <c r="A28" s="381">
        <v>10224</v>
      </c>
      <c r="B28" s="381" t="s">
        <v>1173</v>
      </c>
      <c r="C28" s="379" t="s">
        <v>109</v>
      </c>
      <c r="D28" s="380">
        <v>14.77</v>
      </c>
      <c r="E28" s="64" t="str">
        <f t="shared" si="0"/>
        <v>RETIRADA DE GRADES, GRADIS, ALAMBRADOS, CERCAS E PORTÕES</v>
      </c>
      <c r="F28" s="64" t="str">
        <f t="shared" si="1"/>
        <v>M2</v>
      </c>
      <c r="G28">
        <f t="shared" si="2"/>
        <v>14.4</v>
      </c>
      <c r="H28">
        <f t="shared" si="3"/>
        <v>11.28</v>
      </c>
      <c r="I28">
        <f t="shared" si="4"/>
        <v>11.28</v>
      </c>
    </row>
    <row r="29" spans="1:9">
      <c r="A29" s="381">
        <v>10225</v>
      </c>
      <c r="B29" s="381" t="s">
        <v>1174</v>
      </c>
      <c r="C29" s="379" t="s">
        <v>109</v>
      </c>
      <c r="D29" s="380">
        <v>20.9</v>
      </c>
      <c r="E29" s="64" t="str">
        <f t="shared" si="0"/>
        <v>RETIRADA DE BANCADA DE PIA</v>
      </c>
      <c r="F29" s="64" t="str">
        <f t="shared" si="1"/>
        <v>M2</v>
      </c>
      <c r="G29">
        <f t="shared" si="2"/>
        <v>20.38</v>
      </c>
      <c r="H29">
        <f t="shared" si="3"/>
        <v>15.97</v>
      </c>
      <c r="I29">
        <f t="shared" si="4"/>
        <v>15.97</v>
      </c>
    </row>
    <row r="30" spans="1:9">
      <c r="A30" s="381">
        <v>10226</v>
      </c>
      <c r="B30" s="381" t="s">
        <v>1175</v>
      </c>
      <c r="C30" s="379" t="s">
        <v>114</v>
      </c>
      <c r="D30" s="380">
        <v>20.9</v>
      </c>
      <c r="E30" s="64" t="str">
        <f t="shared" si="0"/>
        <v>RETIRADA DE TANQUE DE CIMENTO</v>
      </c>
      <c r="F30" s="64" t="str">
        <f t="shared" si="1"/>
        <v>UND</v>
      </c>
      <c r="G30">
        <f t="shared" si="2"/>
        <v>20.38</v>
      </c>
      <c r="H30">
        <f t="shared" si="3"/>
        <v>15.97</v>
      </c>
      <c r="I30">
        <f t="shared" si="4"/>
        <v>15.97</v>
      </c>
    </row>
    <row r="31" spans="1:9" ht="30">
      <c r="A31" s="381">
        <v>10227</v>
      </c>
      <c r="B31" s="381" t="s">
        <v>2473</v>
      </c>
      <c r="C31" s="379" t="s">
        <v>114</v>
      </c>
      <c r="D31" s="380">
        <v>34.85</v>
      </c>
      <c r="E31" s="64" t="str">
        <f t="shared" si="0"/>
        <v>RETIRADA DE CAIXA DÁGUA DE FIBROCIMENTO, INCLUSIVE TUBULAÇÃO DE LIGAÇÃO</v>
      </c>
      <c r="F31" s="64" t="str">
        <f t="shared" si="1"/>
        <v>UND</v>
      </c>
      <c r="G31">
        <f t="shared" si="2"/>
        <v>33.979999999999997</v>
      </c>
      <c r="H31">
        <f t="shared" si="3"/>
        <v>26.62</v>
      </c>
      <c r="I31">
        <f t="shared" si="4"/>
        <v>26.62</v>
      </c>
    </row>
    <row r="32" spans="1:9" ht="30">
      <c r="A32" s="381">
        <v>10228</v>
      </c>
      <c r="B32" s="381" t="s">
        <v>1176</v>
      </c>
      <c r="C32" s="379" t="s">
        <v>109</v>
      </c>
      <c r="D32" s="380">
        <v>5.69</v>
      </c>
      <c r="E32" s="64" t="str">
        <f t="shared" si="0"/>
        <v>DEMOLIÇÃO DE FORRO DE MADEIRA, SEM REAPROVEITAMENTO</v>
      </c>
      <c r="F32" s="64" t="str">
        <f t="shared" si="1"/>
        <v>M2</v>
      </c>
      <c r="G32">
        <f t="shared" si="2"/>
        <v>5.55</v>
      </c>
      <c r="H32">
        <f t="shared" si="3"/>
        <v>4.3499999999999996</v>
      </c>
      <c r="I32">
        <f t="shared" si="4"/>
        <v>4.3499999999999996</v>
      </c>
    </row>
    <row r="33" spans="1:9">
      <c r="A33" s="381">
        <v>10229</v>
      </c>
      <c r="B33" s="381" t="s">
        <v>1177</v>
      </c>
      <c r="C33" s="379" t="s">
        <v>114</v>
      </c>
      <c r="D33" s="380">
        <v>33.549999999999997</v>
      </c>
      <c r="E33" s="64" t="str">
        <f t="shared" si="0"/>
        <v>RETIRADA DE POSTE DE AÇO DE 4 A 6 M</v>
      </c>
      <c r="F33" s="64" t="str">
        <f t="shared" si="1"/>
        <v>UND</v>
      </c>
      <c r="G33">
        <f t="shared" si="2"/>
        <v>32.71</v>
      </c>
      <c r="H33">
        <f t="shared" si="3"/>
        <v>25.63</v>
      </c>
      <c r="I33">
        <f t="shared" si="4"/>
        <v>25.63</v>
      </c>
    </row>
    <row r="34" spans="1:9">
      <c r="A34" s="381">
        <v>10230</v>
      </c>
      <c r="B34" s="381" t="s">
        <v>1178</v>
      </c>
      <c r="C34" s="379" t="s">
        <v>109</v>
      </c>
      <c r="D34" s="380">
        <v>5.38</v>
      </c>
      <c r="E34" s="64" t="str">
        <f t="shared" si="0"/>
        <v>RETIRADA DE PINTURA ANTIGA A BASE DE PVA</v>
      </c>
      <c r="F34" s="64" t="str">
        <f t="shared" si="1"/>
        <v>M2</v>
      </c>
      <c r="G34">
        <f t="shared" si="2"/>
        <v>5.25</v>
      </c>
      <c r="H34">
        <f t="shared" si="3"/>
        <v>4.1100000000000003</v>
      </c>
      <c r="I34">
        <f t="shared" si="4"/>
        <v>4.1100000000000003</v>
      </c>
    </row>
    <row r="35" spans="1:9" ht="30">
      <c r="A35" s="381">
        <v>10234</v>
      </c>
      <c r="B35" s="381" t="s">
        <v>1179</v>
      </c>
      <c r="C35" s="379" t="s">
        <v>109</v>
      </c>
      <c r="D35" s="380">
        <v>21.81</v>
      </c>
      <c r="E35" s="64" t="str">
        <f t="shared" si="0"/>
        <v>DEMOLIÇÃO DE LAJE PRÉ-MOLDADA DE CONCRETO</v>
      </c>
      <c r="F35" s="64" t="str">
        <f t="shared" si="1"/>
        <v>M2</v>
      </c>
      <c r="G35">
        <f t="shared" si="2"/>
        <v>21.26</v>
      </c>
      <c r="H35">
        <f t="shared" si="3"/>
        <v>16.66</v>
      </c>
      <c r="I35">
        <f t="shared" si="4"/>
        <v>16.66</v>
      </c>
    </row>
    <row r="36" spans="1:9" ht="30">
      <c r="A36" s="381">
        <v>10238</v>
      </c>
      <c r="B36" s="381" t="s">
        <v>1180</v>
      </c>
      <c r="C36" s="379" t="s">
        <v>109</v>
      </c>
      <c r="D36" s="380">
        <v>8.39</v>
      </c>
      <c r="E36" s="64" t="str">
        <f t="shared" si="0"/>
        <v>APICOAMENTO DE SUPERFÍCIE COM REVESTIMENTO EM ARGAMASSA</v>
      </c>
      <c r="F36" s="64" t="str">
        <f t="shared" si="1"/>
        <v>M2</v>
      </c>
      <c r="G36">
        <f t="shared" si="2"/>
        <v>8.18</v>
      </c>
      <c r="H36">
        <f t="shared" si="3"/>
        <v>6.41</v>
      </c>
      <c r="I36">
        <f t="shared" si="4"/>
        <v>6.41</v>
      </c>
    </row>
    <row r="37" spans="1:9" ht="30">
      <c r="A37" s="381">
        <v>10239</v>
      </c>
      <c r="B37" s="381" t="s">
        <v>1181</v>
      </c>
      <c r="C37" s="379" t="s">
        <v>109</v>
      </c>
      <c r="D37" s="380">
        <v>32.659999999999997</v>
      </c>
      <c r="E37" s="64" t="str">
        <f t="shared" si="0"/>
        <v>RETIRADA DE DIVISÓRIAS COM REAPROVEITAMENTO</v>
      </c>
      <c r="F37" s="64" t="str">
        <f t="shared" si="1"/>
        <v>M2</v>
      </c>
      <c r="G37">
        <f t="shared" si="2"/>
        <v>31.85</v>
      </c>
      <c r="H37">
        <f t="shared" si="3"/>
        <v>24.95</v>
      </c>
      <c r="I37">
        <f t="shared" si="4"/>
        <v>24.95</v>
      </c>
    </row>
    <row r="38" spans="1:9" ht="30">
      <c r="A38" s="381">
        <v>10240</v>
      </c>
      <c r="B38" s="381" t="s">
        <v>1182</v>
      </c>
      <c r="C38" s="379" t="s">
        <v>114</v>
      </c>
      <c r="D38" s="380">
        <v>9.25</v>
      </c>
      <c r="E38" s="64" t="str">
        <f t="shared" si="0"/>
        <v>RETIRADA DE PONTOS ELÉTRICOS (LUMINÁRIAS, INTERRUPTORES E TOMADAS)</v>
      </c>
      <c r="F38" s="64" t="str">
        <f t="shared" si="1"/>
        <v>UND</v>
      </c>
      <c r="G38">
        <f t="shared" si="2"/>
        <v>9.02</v>
      </c>
      <c r="H38">
        <f t="shared" si="3"/>
        <v>7.07</v>
      </c>
      <c r="I38">
        <f t="shared" si="4"/>
        <v>7.07</v>
      </c>
    </row>
    <row r="39" spans="1:9">
      <c r="A39" s="381">
        <v>10242</v>
      </c>
      <c r="B39" s="381" t="s">
        <v>1183</v>
      </c>
      <c r="C39" s="379" t="s">
        <v>109</v>
      </c>
      <c r="D39" s="380">
        <v>2.96</v>
      </c>
      <c r="E39" s="64" t="str">
        <f t="shared" si="0"/>
        <v>RETIRADA DE VIDROS QUEBRADOS</v>
      </c>
      <c r="F39" s="64" t="str">
        <f t="shared" si="1"/>
        <v>M2</v>
      </c>
      <c r="G39">
        <f t="shared" si="2"/>
        <v>2.88</v>
      </c>
      <c r="H39">
        <f t="shared" si="3"/>
        <v>2.2599999999999998</v>
      </c>
      <c r="I39">
        <f t="shared" si="4"/>
        <v>2.2599999999999998</v>
      </c>
    </row>
    <row r="40" spans="1:9" ht="30">
      <c r="A40" s="381">
        <v>10244</v>
      </c>
      <c r="B40" s="381" t="s">
        <v>1184</v>
      </c>
      <c r="C40" s="379" t="s">
        <v>111</v>
      </c>
      <c r="D40" s="380">
        <v>12.08</v>
      </c>
      <c r="E40" s="64" t="str">
        <f t="shared" si="0"/>
        <v>RETIRADA DE RODAPÉ EM ARGAMASSA DE CIMENTO E AREIA</v>
      </c>
      <c r="F40" s="64" t="str">
        <f t="shared" si="1"/>
        <v>M</v>
      </c>
      <c r="G40">
        <f t="shared" si="2"/>
        <v>11.78</v>
      </c>
      <c r="H40">
        <f t="shared" si="3"/>
        <v>9.23</v>
      </c>
      <c r="I40">
        <f t="shared" si="4"/>
        <v>9.23</v>
      </c>
    </row>
    <row r="41" spans="1:9" ht="45">
      <c r="A41" s="381">
        <v>10246</v>
      </c>
      <c r="B41" s="381" t="s">
        <v>1185</v>
      </c>
      <c r="C41" s="379" t="s">
        <v>109</v>
      </c>
      <c r="D41" s="380">
        <v>3.17</v>
      </c>
      <c r="E41" s="64" t="str">
        <f t="shared" si="0"/>
        <v>LIXAMENTO DE PAREDE COM PINTURA ANTIGA PVA PARA RECEBIMENTO DE NOVA CAMADA DE TINTA</v>
      </c>
      <c r="F41" s="64" t="str">
        <f t="shared" si="1"/>
        <v>M2</v>
      </c>
      <c r="G41">
        <f t="shared" si="2"/>
        <v>3.09</v>
      </c>
      <c r="H41">
        <f t="shared" si="3"/>
        <v>2.42</v>
      </c>
      <c r="I41">
        <f t="shared" si="4"/>
        <v>2.42</v>
      </c>
    </row>
    <row r="42" spans="1:9" ht="30">
      <c r="A42" s="381">
        <v>10253</v>
      </c>
      <c r="B42" s="381" t="s">
        <v>1186</v>
      </c>
      <c r="C42" s="379" t="s">
        <v>109</v>
      </c>
      <c r="D42" s="380">
        <v>24.65</v>
      </c>
      <c r="E42" s="64" t="str">
        <f t="shared" si="0"/>
        <v>REMOÇÃO DE ENGRADAMENTO DE MADEIRA DE COBERTURA PARA REAPROVEITAMENTO</v>
      </c>
      <c r="F42" s="64" t="str">
        <f t="shared" si="1"/>
        <v>M2</v>
      </c>
      <c r="G42">
        <f t="shared" si="2"/>
        <v>24.03</v>
      </c>
      <c r="H42">
        <f t="shared" si="3"/>
        <v>18.829999999999998</v>
      </c>
      <c r="I42">
        <f t="shared" si="4"/>
        <v>18.829999999999998</v>
      </c>
    </row>
    <row r="43" spans="1:9" ht="30">
      <c r="A43" s="381">
        <v>10254</v>
      </c>
      <c r="B43" s="381" t="s">
        <v>1187</v>
      </c>
      <c r="C43" s="379" t="s">
        <v>109</v>
      </c>
      <c r="D43" s="380">
        <v>8.17</v>
      </c>
      <c r="E43" s="64" t="str">
        <f t="shared" si="0"/>
        <v>REMOÇÃO DE TELHAS CERÂMICA, TIPO FRANCESA, INCLUSIVE CUMEEIRA</v>
      </c>
      <c r="F43" s="64" t="str">
        <f t="shared" si="1"/>
        <v>M2</v>
      </c>
      <c r="G43">
        <f t="shared" si="2"/>
        <v>7.96</v>
      </c>
      <c r="H43">
        <f t="shared" si="3"/>
        <v>6.24</v>
      </c>
      <c r="I43">
        <f t="shared" si="4"/>
        <v>6.24</v>
      </c>
    </row>
    <row r="44" spans="1:9" ht="30">
      <c r="A44" s="381">
        <v>10255</v>
      </c>
      <c r="B44" s="381" t="s">
        <v>1188</v>
      </c>
      <c r="C44" s="379" t="s">
        <v>109</v>
      </c>
      <c r="D44" s="380">
        <v>20.16</v>
      </c>
      <c r="E44" s="64" t="str">
        <f t="shared" si="0"/>
        <v>REMOÇÃO DE TELHAS CERÂMICAS, TIPO COLONIAL, INCLUSIVE CUMEEIRAS</v>
      </c>
      <c r="F44" s="64" t="str">
        <f t="shared" si="1"/>
        <v>M2</v>
      </c>
      <c r="G44">
        <f t="shared" si="2"/>
        <v>19.66</v>
      </c>
      <c r="H44">
        <f t="shared" si="3"/>
        <v>15.4</v>
      </c>
      <c r="I44">
        <f t="shared" si="4"/>
        <v>15.4</v>
      </c>
    </row>
    <row r="45" spans="1:9" ht="30">
      <c r="A45" s="381">
        <v>10256</v>
      </c>
      <c r="B45" s="381" t="s">
        <v>1189</v>
      </c>
      <c r="C45" s="379" t="s">
        <v>109</v>
      </c>
      <c r="D45" s="380">
        <v>6.41</v>
      </c>
      <c r="E45" s="64" t="str">
        <f t="shared" si="0"/>
        <v>REMOÇÃO DE TELHA ONDULADA DE FIBROCIMENTO, INCLUSIVE CUMEEIRA</v>
      </c>
      <c r="F45" s="64" t="str">
        <f t="shared" si="1"/>
        <v>M2</v>
      </c>
      <c r="G45">
        <f t="shared" si="2"/>
        <v>6.25</v>
      </c>
      <c r="H45">
        <f t="shared" si="3"/>
        <v>4.9000000000000004</v>
      </c>
      <c r="I45">
        <f t="shared" si="4"/>
        <v>4.9000000000000004</v>
      </c>
    </row>
    <row r="46" spans="1:9">
      <c r="A46" s="381">
        <v>10259</v>
      </c>
      <c r="B46" s="381" t="s">
        <v>1190</v>
      </c>
      <c r="C46" s="379" t="s">
        <v>111</v>
      </c>
      <c r="D46" s="380">
        <v>1.95</v>
      </c>
      <c r="E46" s="64" t="str">
        <f t="shared" si="0"/>
        <v>RETIRADA DE RODAPÉ DE MADEIRA OU CERÂMICA</v>
      </c>
      <c r="F46" s="64" t="str">
        <f t="shared" si="1"/>
        <v>M</v>
      </c>
      <c r="G46">
        <f t="shared" si="2"/>
        <v>1.9</v>
      </c>
      <c r="H46">
        <f t="shared" si="3"/>
        <v>1.49</v>
      </c>
      <c r="I46">
        <f t="shared" si="4"/>
        <v>1.49</v>
      </c>
    </row>
    <row r="47" spans="1:9">
      <c r="A47" s="381">
        <v>10264</v>
      </c>
      <c r="B47" s="381" t="s">
        <v>1191</v>
      </c>
      <c r="C47" s="379" t="s">
        <v>109</v>
      </c>
      <c r="D47" s="380">
        <v>23.26</v>
      </c>
      <c r="E47" s="64" t="str">
        <f t="shared" si="0"/>
        <v>DEMOLIÇÃO DE PISO GRANILITE</v>
      </c>
      <c r="F47" s="64" t="str">
        <f t="shared" si="1"/>
        <v>M2</v>
      </c>
      <c r="G47">
        <f t="shared" si="2"/>
        <v>22.68</v>
      </c>
      <c r="H47">
        <f t="shared" si="3"/>
        <v>17.77</v>
      </c>
      <c r="I47">
        <f t="shared" si="4"/>
        <v>17.77</v>
      </c>
    </row>
    <row r="48" spans="1:9">
      <c r="A48" s="381">
        <v>10271</v>
      </c>
      <c r="B48" s="381" t="s">
        <v>1192</v>
      </c>
      <c r="C48" s="379" t="s">
        <v>114</v>
      </c>
      <c r="D48" s="380">
        <v>12.49</v>
      </c>
      <c r="E48" s="64" t="str">
        <f t="shared" si="0"/>
        <v>RETIRADA DE CAIXAS/QUADROS ELÉTRICOS</v>
      </c>
      <c r="F48" s="64" t="str">
        <f t="shared" si="1"/>
        <v>UND</v>
      </c>
      <c r="G48">
        <f t="shared" si="2"/>
        <v>12.18</v>
      </c>
      <c r="H48">
        <f t="shared" si="3"/>
        <v>9.5399999999999991</v>
      </c>
      <c r="I48">
        <f t="shared" si="4"/>
        <v>9.5399999999999991</v>
      </c>
    </row>
    <row r="49" spans="1:9">
      <c r="A49" s="381">
        <v>10279</v>
      </c>
      <c r="B49" s="381" t="s">
        <v>1193</v>
      </c>
      <c r="C49" s="379" t="s">
        <v>114</v>
      </c>
      <c r="D49" s="380">
        <v>19.489999999999998</v>
      </c>
      <c r="E49" s="64" t="str">
        <f t="shared" si="0"/>
        <v>RETIRADA DE QUADRO DE GIZ (1.29 X 3.95M)</v>
      </c>
      <c r="F49" s="64" t="str">
        <f t="shared" si="1"/>
        <v>UND</v>
      </c>
      <c r="G49">
        <f t="shared" si="2"/>
        <v>19.010000000000002</v>
      </c>
      <c r="H49">
        <f t="shared" si="3"/>
        <v>14.89</v>
      </c>
      <c r="I49">
        <f t="shared" si="4"/>
        <v>14.89</v>
      </c>
    </row>
    <row r="50" spans="1:9" ht="30">
      <c r="A50" s="381">
        <v>10280</v>
      </c>
      <c r="B50" s="381" t="s">
        <v>1194</v>
      </c>
      <c r="C50" s="379" t="s">
        <v>109</v>
      </c>
      <c r="D50" s="380">
        <v>7.32</v>
      </c>
      <c r="E50" s="64" t="str">
        <f t="shared" si="0"/>
        <v>REMOÇÃO DE COBERTURA EM TELHA METÁLICA, EXCLUSIVE ESTRUTURA</v>
      </c>
      <c r="F50" s="64" t="str">
        <f t="shared" si="1"/>
        <v>M2</v>
      </c>
      <c r="G50">
        <f t="shared" si="2"/>
        <v>7.14</v>
      </c>
      <c r="H50">
        <f t="shared" si="3"/>
        <v>5.59</v>
      </c>
      <c r="I50">
        <f t="shared" si="4"/>
        <v>5.59</v>
      </c>
    </row>
    <row r="51" spans="1:9">
      <c r="A51" s="381">
        <v>10286</v>
      </c>
      <c r="B51" s="381" t="s">
        <v>1195</v>
      </c>
      <c r="C51" s="379" t="s">
        <v>109</v>
      </c>
      <c r="D51" s="380">
        <v>12.41</v>
      </c>
      <c r="E51" s="64" t="str">
        <f t="shared" si="0"/>
        <v>DEMOLIÇÃO DE DIVISÓRIA DE GRANITO</v>
      </c>
      <c r="F51" s="64" t="str">
        <f t="shared" si="1"/>
        <v>M2</v>
      </c>
      <c r="G51">
        <f t="shared" si="2"/>
        <v>12.1</v>
      </c>
      <c r="H51">
        <f t="shared" si="3"/>
        <v>9.48</v>
      </c>
      <c r="I51">
        <f t="shared" si="4"/>
        <v>9.48</v>
      </c>
    </row>
    <row r="52" spans="1:9">
      <c r="A52" s="381">
        <v>10292</v>
      </c>
      <c r="B52" s="381" t="s">
        <v>1196</v>
      </c>
      <c r="C52" s="379" t="s">
        <v>111</v>
      </c>
      <c r="D52" s="380">
        <v>0.52</v>
      </c>
      <c r="E52" s="64" t="str">
        <f t="shared" si="0"/>
        <v>RETIRADA DE ALIZAR DE MADEIRA</v>
      </c>
      <c r="F52" s="64" t="str">
        <f t="shared" si="1"/>
        <v>M</v>
      </c>
      <c r="G52">
        <f t="shared" si="2"/>
        <v>0.51</v>
      </c>
      <c r="H52">
        <f t="shared" si="3"/>
        <v>0.4</v>
      </c>
      <c r="I52">
        <f t="shared" si="4"/>
        <v>0.4</v>
      </c>
    </row>
    <row r="53" spans="1:9">
      <c r="A53" s="378">
        <v>103</v>
      </c>
      <c r="B53" s="378" t="s">
        <v>1150</v>
      </c>
      <c r="C53" s="379"/>
      <c r="D53" s="380"/>
      <c r="E53" s="64" t="str">
        <f t="shared" si="0"/>
        <v>DEMOLIÇÕES E RETIRADAS</v>
      </c>
      <c r="F53" s="64" t="str">
        <f t="shared" si="1"/>
        <v/>
      </c>
      <c r="G53">
        <f t="shared" si="2"/>
        <v>0</v>
      </c>
      <c r="H53">
        <f t="shared" si="3"/>
        <v>0</v>
      </c>
      <c r="I53">
        <f t="shared" si="4"/>
        <v>0</v>
      </c>
    </row>
    <row r="54" spans="1:9" ht="30">
      <c r="A54" s="381">
        <v>10315</v>
      </c>
      <c r="B54" s="381" t="s">
        <v>1197</v>
      </c>
      <c r="C54" s="379" t="s">
        <v>109</v>
      </c>
      <c r="D54" s="380">
        <v>9.61</v>
      </c>
      <c r="E54" s="64" t="str">
        <f t="shared" si="0"/>
        <v>RETIRADA DE COBERTURA EM TELHAS CANALETE 49</v>
      </c>
      <c r="F54" s="64" t="str">
        <f t="shared" si="1"/>
        <v>M2</v>
      </c>
      <c r="G54">
        <f t="shared" si="2"/>
        <v>9.3699999999999992</v>
      </c>
      <c r="H54">
        <f t="shared" si="3"/>
        <v>7.34</v>
      </c>
      <c r="I54">
        <f t="shared" si="4"/>
        <v>7.34</v>
      </c>
    </row>
    <row r="55" spans="1:9" ht="30">
      <c r="A55" s="381">
        <v>10317</v>
      </c>
      <c r="B55" s="381" t="s">
        <v>1198</v>
      </c>
      <c r="C55" s="379" t="s">
        <v>109</v>
      </c>
      <c r="D55" s="380">
        <v>100.64</v>
      </c>
      <c r="E55" s="64" t="str">
        <f t="shared" si="0"/>
        <v>DEMOLIÇÃO DE ALVENARIA, COM REAPROVEITAMENTO</v>
      </c>
      <c r="F55" s="64" t="str">
        <f t="shared" si="1"/>
        <v>M2</v>
      </c>
      <c r="G55">
        <f t="shared" si="2"/>
        <v>98.13</v>
      </c>
      <c r="H55">
        <f t="shared" si="3"/>
        <v>76.88</v>
      </c>
      <c r="I55">
        <f t="shared" si="4"/>
        <v>76.88</v>
      </c>
    </row>
    <row r="56" spans="1:9" ht="30">
      <c r="A56" s="381">
        <v>10318</v>
      </c>
      <c r="B56" s="381" t="s">
        <v>1199</v>
      </c>
      <c r="C56" s="379" t="s">
        <v>109</v>
      </c>
      <c r="D56" s="380">
        <v>11.87</v>
      </c>
      <c r="E56" s="64" t="str">
        <f t="shared" si="0"/>
        <v>REMOÇÃO DE FORRO EM EUCATEX, SEM APROVEITAMENTO DO MATERIAL</v>
      </c>
      <c r="F56" s="64" t="str">
        <f t="shared" si="1"/>
        <v>M2</v>
      </c>
      <c r="G56">
        <f t="shared" si="2"/>
        <v>11.58</v>
      </c>
      <c r="H56">
        <f t="shared" si="3"/>
        <v>9.07</v>
      </c>
      <c r="I56">
        <f t="shared" si="4"/>
        <v>9.07</v>
      </c>
    </row>
    <row r="57" spans="1:9" ht="30">
      <c r="A57" s="381">
        <v>10319</v>
      </c>
      <c r="B57" s="381" t="s">
        <v>1200</v>
      </c>
      <c r="C57" s="379" t="s">
        <v>109</v>
      </c>
      <c r="D57" s="380">
        <v>16.07</v>
      </c>
      <c r="E57" s="64" t="str">
        <f t="shared" si="0"/>
        <v>REMOÇÃO DE PINTURA ANTIGA A BASE DE ÓLEO OU ESMALTE SOBRE ESQUADRIAS</v>
      </c>
      <c r="F57" s="64" t="str">
        <f t="shared" si="1"/>
        <v>M2</v>
      </c>
      <c r="G57">
        <f t="shared" si="2"/>
        <v>15.67</v>
      </c>
      <c r="H57">
        <f t="shared" si="3"/>
        <v>12.28</v>
      </c>
      <c r="I57">
        <f t="shared" si="4"/>
        <v>12.28</v>
      </c>
    </row>
    <row r="58" spans="1:9" ht="30">
      <c r="A58" s="381">
        <v>10320</v>
      </c>
      <c r="B58" s="381" t="s">
        <v>1201</v>
      </c>
      <c r="C58" s="379" t="s">
        <v>109</v>
      </c>
      <c r="D58" s="380">
        <v>1.68</v>
      </c>
      <c r="E58" s="64" t="str">
        <f t="shared" si="0"/>
        <v>REMOÇÃO DE REVESTIMENTO DE PISOS COM FORRAÇÃO TEXTIL</v>
      </c>
      <c r="F58" s="64" t="str">
        <f t="shared" si="1"/>
        <v>M2</v>
      </c>
      <c r="G58">
        <f t="shared" si="2"/>
        <v>1.63</v>
      </c>
      <c r="H58">
        <f t="shared" si="3"/>
        <v>1.28</v>
      </c>
      <c r="I58">
        <f t="shared" si="4"/>
        <v>1.28</v>
      </c>
    </row>
    <row r="59" spans="1:9">
      <c r="A59" s="381">
        <v>10323</v>
      </c>
      <c r="B59" s="381" t="s">
        <v>1202</v>
      </c>
      <c r="C59" s="379" t="s">
        <v>114</v>
      </c>
      <c r="D59" s="380">
        <v>9.25</v>
      </c>
      <c r="E59" s="64" t="str">
        <f t="shared" si="0"/>
        <v>RETIRADA DE TORNEIRAS E REGISTROS</v>
      </c>
      <c r="F59" s="64" t="str">
        <f t="shared" si="1"/>
        <v>UND</v>
      </c>
      <c r="G59">
        <f t="shared" si="2"/>
        <v>9.02</v>
      </c>
      <c r="H59">
        <f t="shared" si="3"/>
        <v>7.07</v>
      </c>
      <c r="I59">
        <f t="shared" si="4"/>
        <v>7.07</v>
      </c>
    </row>
    <row r="60" spans="1:9">
      <c r="A60" s="381">
        <v>10324</v>
      </c>
      <c r="B60" s="381" t="s">
        <v>1203</v>
      </c>
      <c r="C60" s="379" t="s">
        <v>109</v>
      </c>
      <c r="D60" s="380">
        <v>7.4</v>
      </c>
      <c r="E60" s="64" t="str">
        <f t="shared" si="0"/>
        <v>RETIRADA DE COBERTURA EM TELHA CANALETE 90</v>
      </c>
      <c r="F60" s="64" t="str">
        <f t="shared" si="1"/>
        <v>M2</v>
      </c>
      <c r="G60">
        <f t="shared" si="2"/>
        <v>7.21</v>
      </c>
      <c r="H60">
        <f t="shared" si="3"/>
        <v>5.65</v>
      </c>
      <c r="I60">
        <f t="shared" si="4"/>
        <v>5.65</v>
      </c>
    </row>
    <row r="61" spans="1:9" ht="30">
      <c r="A61" s="381">
        <v>10325</v>
      </c>
      <c r="B61" s="381" t="s">
        <v>1204</v>
      </c>
      <c r="C61" s="379" t="s">
        <v>109</v>
      </c>
      <c r="D61" s="380">
        <v>24.65</v>
      </c>
      <c r="E61" s="64" t="str">
        <f t="shared" si="0"/>
        <v>DEMOLIÇÃO DE ESTRUTURA DE MADEIRA PARA TELHADO</v>
      </c>
      <c r="F61" s="64" t="str">
        <f t="shared" si="1"/>
        <v>M2</v>
      </c>
      <c r="G61">
        <f t="shared" si="2"/>
        <v>24.03</v>
      </c>
      <c r="H61">
        <f t="shared" si="3"/>
        <v>18.829999999999998</v>
      </c>
      <c r="I61">
        <f t="shared" si="4"/>
        <v>18.829999999999998</v>
      </c>
    </row>
    <row r="62" spans="1:9" ht="30">
      <c r="A62" s="381">
        <v>10326</v>
      </c>
      <c r="B62" s="381" t="s">
        <v>1205</v>
      </c>
      <c r="C62" s="379" t="s">
        <v>109</v>
      </c>
      <c r="D62" s="380">
        <v>24.65</v>
      </c>
      <c r="E62" s="64" t="str">
        <f t="shared" si="0"/>
        <v>RETIRADA DE ESTRUTURA EM MADEIRA DO TELHADO</v>
      </c>
      <c r="F62" s="64" t="str">
        <f t="shared" si="1"/>
        <v>M2</v>
      </c>
      <c r="G62">
        <f t="shared" si="2"/>
        <v>24.03</v>
      </c>
      <c r="H62">
        <f t="shared" si="3"/>
        <v>18.829999999999998</v>
      </c>
      <c r="I62">
        <f t="shared" si="4"/>
        <v>18.829999999999998</v>
      </c>
    </row>
    <row r="63" spans="1:9">
      <c r="A63" s="381">
        <v>10327</v>
      </c>
      <c r="B63" s="381" t="s">
        <v>1206</v>
      </c>
      <c r="C63" s="379" t="s">
        <v>111</v>
      </c>
      <c r="D63" s="380">
        <v>2.09</v>
      </c>
      <c r="E63" s="64" t="str">
        <f t="shared" si="0"/>
        <v>RETIRADA DE MARCO DE MADEIRA</v>
      </c>
      <c r="F63" s="64" t="str">
        <f t="shared" si="1"/>
        <v>M</v>
      </c>
      <c r="G63">
        <f t="shared" si="2"/>
        <v>2.04</v>
      </c>
      <c r="H63">
        <f t="shared" si="3"/>
        <v>1.6</v>
      </c>
      <c r="I63">
        <f t="shared" si="4"/>
        <v>1.6</v>
      </c>
    </row>
    <row r="64" spans="1:9">
      <c r="A64" s="381">
        <v>10329</v>
      </c>
      <c r="B64" s="381" t="s">
        <v>1207</v>
      </c>
      <c r="C64" s="379" t="s">
        <v>114</v>
      </c>
      <c r="D64" s="380">
        <v>17.29</v>
      </c>
      <c r="E64" s="64" t="str">
        <f t="shared" si="0"/>
        <v>RETIRADA DE DISJUNTOR</v>
      </c>
      <c r="F64" s="64" t="str">
        <f t="shared" si="1"/>
        <v>UND</v>
      </c>
      <c r="G64">
        <f t="shared" si="2"/>
        <v>16.86</v>
      </c>
      <c r="H64">
        <f t="shared" si="3"/>
        <v>13.21</v>
      </c>
      <c r="I64">
        <f t="shared" si="4"/>
        <v>13.21</v>
      </c>
    </row>
    <row r="65" spans="1:9" ht="45">
      <c r="A65" s="381">
        <v>10331</v>
      </c>
      <c r="B65" s="381" t="s">
        <v>1208</v>
      </c>
      <c r="C65" s="379" t="s">
        <v>109</v>
      </c>
      <c r="D65" s="380">
        <v>8.99</v>
      </c>
      <c r="E65" s="64" t="str">
        <f t="shared" ref="E65:E128" si="5">UPPER(B65)</f>
        <v>DEMOLIÇÃO DE PISO, SOLEIRA, PEITORIS E ESCADAS EM MÁRMORE OU GRANITO, EXCLUSIVE REGULARIZAÇÃO</v>
      </c>
      <c r="F65" s="64" t="str">
        <f t="shared" ref="F65:F128" si="6">UPPER(C65)</f>
        <v>M2</v>
      </c>
      <c r="G65">
        <f t="shared" si="2"/>
        <v>8.77</v>
      </c>
      <c r="H65">
        <f t="shared" si="3"/>
        <v>6.87</v>
      </c>
      <c r="I65">
        <f t="shared" si="4"/>
        <v>6.87</v>
      </c>
    </row>
    <row r="66" spans="1:9">
      <c r="A66" s="381">
        <v>10332</v>
      </c>
      <c r="B66" s="381" t="s">
        <v>1209</v>
      </c>
      <c r="C66" s="379" t="s">
        <v>111</v>
      </c>
      <c r="D66" s="380">
        <v>3.13</v>
      </c>
      <c r="E66" s="64" t="str">
        <f t="shared" si="5"/>
        <v>RETIRADA DE RODA PAREDE EM MADEIRA</v>
      </c>
      <c r="F66" s="64" t="str">
        <f t="shared" si="6"/>
        <v>M</v>
      </c>
      <c r="G66">
        <f t="shared" si="2"/>
        <v>3.05</v>
      </c>
      <c r="H66">
        <f t="shared" si="3"/>
        <v>2.39</v>
      </c>
      <c r="I66">
        <f t="shared" si="4"/>
        <v>2.39</v>
      </c>
    </row>
    <row r="67" spans="1:9">
      <c r="A67" s="381">
        <v>10333</v>
      </c>
      <c r="B67" s="381" t="s">
        <v>1210</v>
      </c>
      <c r="C67" s="379" t="s">
        <v>109</v>
      </c>
      <c r="D67" s="380">
        <v>7.03</v>
      </c>
      <c r="E67" s="64" t="str">
        <f t="shared" si="5"/>
        <v>RETIRADA DE PISO DE BORRACHA</v>
      </c>
      <c r="F67" s="64" t="str">
        <f t="shared" si="6"/>
        <v>M2</v>
      </c>
      <c r="G67">
        <f t="shared" si="2"/>
        <v>6.85</v>
      </c>
      <c r="H67">
        <f t="shared" si="3"/>
        <v>5.37</v>
      </c>
      <c r="I67">
        <f t="shared" si="4"/>
        <v>5.37</v>
      </c>
    </row>
    <row r="68" spans="1:9">
      <c r="A68" s="378">
        <v>104</v>
      </c>
      <c r="B68" s="378" t="s">
        <v>1211</v>
      </c>
      <c r="C68" s="379"/>
      <c r="D68" s="380"/>
      <c r="E68" s="64" t="str">
        <f t="shared" si="5"/>
        <v>LIMPEZA DO TERRENO</v>
      </c>
      <c r="F68" s="64" t="str">
        <f t="shared" si="6"/>
        <v/>
      </c>
      <c r="G68">
        <f t="shared" si="2"/>
        <v>0</v>
      </c>
      <c r="H68">
        <f t="shared" si="3"/>
        <v>0</v>
      </c>
      <c r="I68">
        <f t="shared" si="4"/>
        <v>0</v>
      </c>
    </row>
    <row r="69" spans="1:9">
      <c r="A69" s="381">
        <v>10401</v>
      </c>
      <c r="B69" s="381" t="s">
        <v>1212</v>
      </c>
      <c r="C69" s="379" t="s">
        <v>109</v>
      </c>
      <c r="D69" s="380">
        <v>1.1399999999999999</v>
      </c>
      <c r="E69" s="64" t="str">
        <f t="shared" si="5"/>
        <v>CORTE DE CAPOEIRA FINA, A FOICE (MANUAL)</v>
      </c>
      <c r="F69" s="64" t="str">
        <f t="shared" si="6"/>
        <v>M2</v>
      </c>
      <c r="G69">
        <f t="shared" si="2"/>
        <v>1.1100000000000001</v>
      </c>
      <c r="H69">
        <f t="shared" si="3"/>
        <v>0.87</v>
      </c>
      <c r="I69">
        <f t="shared" si="4"/>
        <v>0.87</v>
      </c>
    </row>
    <row r="70" spans="1:9">
      <c r="A70" s="381">
        <v>10402</v>
      </c>
      <c r="B70" s="381" t="s">
        <v>1213</v>
      </c>
      <c r="C70" s="379" t="s">
        <v>109</v>
      </c>
      <c r="D70" s="380">
        <v>3.69</v>
      </c>
      <c r="E70" s="64" t="str">
        <f t="shared" si="5"/>
        <v>RASPAGEM E LIMPEZA DO TERRENO (MANUAL)</v>
      </c>
      <c r="F70" s="64" t="str">
        <f t="shared" si="6"/>
        <v>M2</v>
      </c>
      <c r="G70">
        <f t="shared" si="2"/>
        <v>3.6</v>
      </c>
      <c r="H70">
        <f t="shared" si="3"/>
        <v>2.82</v>
      </c>
      <c r="I70">
        <f t="shared" si="4"/>
        <v>2.82</v>
      </c>
    </row>
    <row r="71" spans="1:9" ht="30">
      <c r="A71" s="381">
        <v>10403</v>
      </c>
      <c r="B71" s="381" t="s">
        <v>1214</v>
      </c>
      <c r="C71" s="379" t="s">
        <v>114</v>
      </c>
      <c r="D71" s="380">
        <v>44.3</v>
      </c>
      <c r="E71" s="64" t="str">
        <f t="shared" si="5"/>
        <v>CORTE E DESTOCAMENTO DE ÁRVORES COM DIÂMETRO DE ATÉ 15 CM</v>
      </c>
      <c r="F71" s="64" t="str">
        <f t="shared" si="6"/>
        <v>UND</v>
      </c>
      <c r="G71">
        <f t="shared" si="2"/>
        <v>43.19</v>
      </c>
      <c r="H71">
        <f t="shared" si="3"/>
        <v>33.840000000000003</v>
      </c>
      <c r="I71">
        <f t="shared" si="4"/>
        <v>33.840000000000003</v>
      </c>
    </row>
    <row r="72" spans="1:9" ht="30">
      <c r="A72" s="381">
        <v>10404</v>
      </c>
      <c r="B72" s="381" t="s">
        <v>1215</v>
      </c>
      <c r="C72" s="379" t="s">
        <v>114</v>
      </c>
      <c r="D72" s="380">
        <v>110.15</v>
      </c>
      <c r="E72" s="64" t="str">
        <f t="shared" si="5"/>
        <v>CORTE E DESTOCAMENTO DE ÁRVORES COM DIÂMETRO SUPERIOR A 30 CM</v>
      </c>
      <c r="F72" s="64" t="str">
        <f t="shared" si="6"/>
        <v>UND</v>
      </c>
      <c r="G72">
        <f t="shared" ref="G72:G135" si="7">ROUND(H72*(1+$G$1),2)</f>
        <v>107.41</v>
      </c>
      <c r="H72">
        <f t="shared" ref="H72:H135" si="8">I72</f>
        <v>84.15</v>
      </c>
      <c r="I72">
        <f t="shared" ref="I72:I135" si="9">ROUND(D72/(1+$E$1),2)</f>
        <v>84.15</v>
      </c>
    </row>
    <row r="73" spans="1:9">
      <c r="A73" s="378">
        <v>105</v>
      </c>
      <c r="B73" s="378" t="s">
        <v>1216</v>
      </c>
      <c r="C73" s="379"/>
      <c r="D73" s="380"/>
      <c r="E73" s="64" t="str">
        <f t="shared" si="5"/>
        <v>LOCAÇÃO</v>
      </c>
      <c r="F73" s="64" t="str">
        <f t="shared" si="6"/>
        <v/>
      </c>
      <c r="G73">
        <f t="shared" si="7"/>
        <v>0</v>
      </c>
      <c r="H73">
        <f t="shared" si="8"/>
        <v>0</v>
      </c>
      <c r="I73">
        <f t="shared" si="9"/>
        <v>0</v>
      </c>
    </row>
    <row r="74" spans="1:9">
      <c r="A74" s="381">
        <v>10501</v>
      </c>
      <c r="B74" s="381" t="s">
        <v>1217</v>
      </c>
      <c r="C74" s="379" t="s">
        <v>109</v>
      </c>
      <c r="D74" s="380">
        <v>7.57</v>
      </c>
      <c r="E74" s="64" t="str">
        <f t="shared" si="5"/>
        <v>LOCAÇÃO DE OBRA COM GABARITO DE MADEIRA</v>
      </c>
      <c r="F74" s="64" t="str">
        <f t="shared" si="6"/>
        <v>M2</v>
      </c>
      <c r="G74">
        <f t="shared" si="7"/>
        <v>7.38</v>
      </c>
      <c r="H74">
        <f t="shared" si="8"/>
        <v>5.78</v>
      </c>
      <c r="I74">
        <f t="shared" si="9"/>
        <v>5.78</v>
      </c>
    </row>
    <row r="75" spans="1:9" ht="60">
      <c r="A75" s="381">
        <v>10512</v>
      </c>
      <c r="B75" s="381" t="s">
        <v>1218</v>
      </c>
      <c r="C75" s="379" t="s">
        <v>110</v>
      </c>
      <c r="D75" s="382">
        <v>18101.23</v>
      </c>
      <c r="E75" s="64" t="str">
        <f t="shared" si="5"/>
        <v>EQUIPE TOPOGRÁFICA PARA SERVIÇOS SIMPLES DE LOCAÇÃO E NIVELAMENTO (INCLUINDO EQUIPAMENTO, TRANSPORTE E PROFISSIONAIS NIVEL MÉDIO)</v>
      </c>
      <c r="F75" s="64" t="str">
        <f t="shared" si="6"/>
        <v>MÊS</v>
      </c>
      <c r="G75">
        <f t="shared" si="7"/>
        <v>17650.43</v>
      </c>
      <c r="H75">
        <f t="shared" si="8"/>
        <v>13828.29</v>
      </c>
      <c r="I75">
        <f t="shared" si="9"/>
        <v>13828.29</v>
      </c>
    </row>
    <row r="76" spans="1:9">
      <c r="A76" s="378">
        <v>2</v>
      </c>
      <c r="B76" s="378" t="s">
        <v>1219</v>
      </c>
      <c r="C76" s="379"/>
      <c r="D76" s="380"/>
      <c r="E76" s="64" t="str">
        <f t="shared" si="5"/>
        <v>INSTALAÇÃO DO CANTEIRO DE OBRAS</v>
      </c>
      <c r="F76" s="64" t="str">
        <f t="shared" si="6"/>
        <v/>
      </c>
      <c r="G76">
        <f t="shared" si="7"/>
        <v>0</v>
      </c>
      <c r="H76">
        <f t="shared" si="8"/>
        <v>0</v>
      </c>
      <c r="I76">
        <f t="shared" si="9"/>
        <v>0</v>
      </c>
    </row>
    <row r="77" spans="1:9">
      <c r="A77" s="378">
        <v>203</v>
      </c>
      <c r="B77" s="378" t="s">
        <v>1220</v>
      </c>
      <c r="C77" s="379"/>
      <c r="D77" s="380"/>
      <c r="E77" s="64" t="str">
        <f t="shared" si="5"/>
        <v>TAPUMES, BARRACÕES E COBERTURAS</v>
      </c>
      <c r="F77" s="64" t="str">
        <f t="shared" si="6"/>
        <v/>
      </c>
      <c r="G77">
        <f t="shared" si="7"/>
        <v>0</v>
      </c>
      <c r="H77">
        <f t="shared" si="8"/>
        <v>0</v>
      </c>
      <c r="I77">
        <f t="shared" si="9"/>
        <v>0</v>
      </c>
    </row>
    <row r="78" spans="1:9" ht="30">
      <c r="A78" s="381">
        <v>20305</v>
      </c>
      <c r="B78" s="381" t="s">
        <v>4030</v>
      </c>
      <c r="C78" s="379" t="s">
        <v>109</v>
      </c>
      <c r="D78" s="380">
        <v>227.53</v>
      </c>
      <c r="E78" s="64" t="str">
        <f t="shared" si="5"/>
        <v>PLACA DE OBRA NAS DIMENSÕES DE 2.0 X 4.0 M, PADRÃO IOPES</v>
      </c>
      <c r="F78" s="64" t="str">
        <f t="shared" si="6"/>
        <v>M2</v>
      </c>
      <c r="G78">
        <f t="shared" si="7"/>
        <v>221.86</v>
      </c>
      <c r="H78">
        <f t="shared" si="8"/>
        <v>173.82</v>
      </c>
      <c r="I78">
        <f t="shared" si="9"/>
        <v>173.82</v>
      </c>
    </row>
    <row r="79" spans="1:9" ht="60">
      <c r="A79" s="381">
        <v>20339</v>
      </c>
      <c r="B79" s="381" t="s">
        <v>1221</v>
      </c>
      <c r="C79" s="379" t="s">
        <v>109</v>
      </c>
      <c r="D79" s="380">
        <v>10.71</v>
      </c>
      <c r="E79" s="64" t="str">
        <f t="shared" si="5"/>
        <v>LOCAÇÃO DE ANDAIME METÁLICO PARA TRABALHO EM FACHADA DE EDIFÍCO (ALUGUEL DE 1 M² POR 1 MÊS) INCLUSIVE FRETE, MONTAGEM E DESMONTAGEM</v>
      </c>
      <c r="F79" s="64" t="str">
        <f t="shared" si="6"/>
        <v>M2</v>
      </c>
      <c r="G79">
        <f t="shared" si="7"/>
        <v>10.44</v>
      </c>
      <c r="H79">
        <f t="shared" si="8"/>
        <v>8.18</v>
      </c>
      <c r="I79">
        <f t="shared" si="9"/>
        <v>8.18</v>
      </c>
    </row>
    <row r="80" spans="1:9" ht="105">
      <c r="A80" s="381">
        <v>20343</v>
      </c>
      <c r="B80" s="381" t="s">
        <v>2371</v>
      </c>
      <c r="C80" s="379" t="s">
        <v>110</v>
      </c>
      <c r="D80" s="380">
        <v>684.46</v>
      </c>
      <c r="E80" s="64" t="str">
        <f t="shared" si="5"/>
        <v>ALUGUEL MENSAL CONTAINER PARA ESCRITÓRIO, SEM BANHEIRO, DIM. 6.00X2.40M, INCL. PORTA, 2 JANELAS, ABERT P/ AR COND., 2 PT ILUMINAÇÃO, 2 TOMADAS ELÉT. E 1 TOMADA TELEF. ISOLAMENTO TÉRMICO (TETO E PAREDES), PISO EM COMP. NAVAL, CERT. NR18, INCL. LAUDO DESCONTAMINAÇÃO.</v>
      </c>
      <c r="F80" s="64" t="str">
        <f t="shared" si="6"/>
        <v>MÊS</v>
      </c>
      <c r="G80">
        <f t="shared" si="7"/>
        <v>667.42</v>
      </c>
      <c r="H80">
        <f t="shared" si="8"/>
        <v>522.89</v>
      </c>
      <c r="I80">
        <f t="shared" si="9"/>
        <v>522.89</v>
      </c>
    </row>
    <row r="81" spans="1:9" ht="30">
      <c r="A81" s="381">
        <v>20344</v>
      </c>
      <c r="B81" s="381" t="s">
        <v>2372</v>
      </c>
      <c r="C81" s="379" t="s">
        <v>114</v>
      </c>
      <c r="D81" s="382">
        <v>959.93</v>
      </c>
      <c r="E81" s="64" t="str">
        <f>UPPER(B81)</f>
        <v>MOBILIZAÇÃO E DESMOBILIZAÇÃO DE CONTEINER LOCADO PARA BARRACÃO DE OBRA</v>
      </c>
      <c r="F81" s="64" t="str">
        <f t="shared" si="6"/>
        <v>UND</v>
      </c>
      <c r="G81">
        <f t="shared" si="7"/>
        <v>936.02</v>
      </c>
      <c r="H81">
        <f t="shared" si="8"/>
        <v>733.3307868601986</v>
      </c>
      <c r="I81">
        <f>D81/(1+$E$1)</f>
        <v>733.3307868601986</v>
      </c>
    </row>
    <row r="82" spans="1:9" ht="30">
      <c r="A82" s="381">
        <v>20346</v>
      </c>
      <c r="B82" s="381" t="s">
        <v>1222</v>
      </c>
      <c r="C82" s="379" t="s">
        <v>111</v>
      </c>
      <c r="D82" s="380">
        <v>8.51</v>
      </c>
      <c r="E82" s="64" t="str">
        <f t="shared" si="5"/>
        <v>LOCAÇÃO DE ANDAIME METÁLICO PARA FACHADA - TIPO TORRE (ALUGUEL MENSAL)</v>
      </c>
      <c r="F82" s="64" t="str">
        <f t="shared" si="6"/>
        <v>M</v>
      </c>
      <c r="G82">
        <f t="shared" si="7"/>
        <v>8.3000000000000007</v>
      </c>
      <c r="H82">
        <f t="shared" si="8"/>
        <v>6.5</v>
      </c>
      <c r="I82">
        <f t="shared" si="9"/>
        <v>6.5</v>
      </c>
    </row>
    <row r="83" spans="1:9" ht="75">
      <c r="A83" s="381">
        <v>20348</v>
      </c>
      <c r="B83" s="381" t="s">
        <v>1223</v>
      </c>
      <c r="C83" s="379" t="s">
        <v>109</v>
      </c>
      <c r="D83" s="380">
        <v>23.04</v>
      </c>
      <c r="E83" s="64" t="str">
        <f t="shared" si="5"/>
        <v>FORNECIMENTO E INSTALAÇÃO DE PROTEÇÃO PARA ANDAIME FACHADEIRO CONSIDERANDO PLATAFORMA, RODAPÉ E GUARDA-CORPO EM MADEIRA, INCLUSIVE ENTELAMENTO, CONFORME NR-18 (MEDIDO POR M2 DE FACHADA)</v>
      </c>
      <c r="F83" s="64" t="str">
        <f t="shared" si="6"/>
        <v>M2</v>
      </c>
      <c r="G83">
        <f t="shared" si="7"/>
        <v>22.46</v>
      </c>
      <c r="H83">
        <f t="shared" si="8"/>
        <v>17.600000000000001</v>
      </c>
      <c r="I83">
        <f t="shared" si="9"/>
        <v>17.600000000000001</v>
      </c>
    </row>
    <row r="84" spans="1:9" ht="90">
      <c r="A84" s="381">
        <v>20350</v>
      </c>
      <c r="B84" s="381" t="s">
        <v>4031</v>
      </c>
      <c r="C84" s="379" t="s">
        <v>111</v>
      </c>
      <c r="D84" s="380">
        <v>148.86000000000001</v>
      </c>
      <c r="E84" s="64" t="str">
        <f t="shared" si="5"/>
        <v>TAPUME TELHA METÁLICA ONDULADA 0,50MM BRANCA H=2,20M, INCL. MONTAGEM ESTR. MAD. 8"X8", C/ADESIVO "IOPES" 60X60CM A CADA 10M, INCL. FAIXAS PINT. ESMALTE SINT. CORES AZUL C/ H=30CM E ROSA C/ H=10CM (REAPROVEITAMENTO 2X)</v>
      </c>
      <c r="F84" s="64" t="str">
        <f t="shared" si="6"/>
        <v>M</v>
      </c>
      <c r="G84">
        <f t="shared" si="7"/>
        <v>145.15</v>
      </c>
      <c r="H84">
        <f t="shared" si="8"/>
        <v>113.72</v>
      </c>
      <c r="I84">
        <f t="shared" si="9"/>
        <v>113.72</v>
      </c>
    </row>
    <row r="85" spans="1:9" ht="90">
      <c r="A85" s="381">
        <v>20351</v>
      </c>
      <c r="B85" s="381" t="s">
        <v>2271</v>
      </c>
      <c r="C85" s="379" t="s">
        <v>111</v>
      </c>
      <c r="D85" s="380">
        <v>188.12</v>
      </c>
      <c r="E85" s="64" t="str">
        <f t="shared" si="5"/>
        <v>TAPUME MADEIRA COMPENSADA RESINADA E= 12MM H=2,20M, ESTR. C/ MAD REFLOREST., INCL MONT, PINTURA ESMALTE SINT, ADESIVO "IOPES" 60X60CM A CADA 10M E FAIXAS C/ PINTURA ESMALTE SINTÉTICO NAS CORES AZUL C/ H=30CM E ROSA C/ H=10CM</v>
      </c>
      <c r="F85" s="64" t="str">
        <f t="shared" si="6"/>
        <v>M</v>
      </c>
      <c r="G85">
        <f t="shared" si="7"/>
        <v>183.43</v>
      </c>
      <c r="H85">
        <f t="shared" si="8"/>
        <v>143.71</v>
      </c>
      <c r="I85">
        <f t="shared" si="9"/>
        <v>143.71</v>
      </c>
    </row>
    <row r="86" spans="1:9" ht="120">
      <c r="A86" s="381">
        <v>20352</v>
      </c>
      <c r="B86" s="381" t="s">
        <v>2373</v>
      </c>
      <c r="C86" s="379" t="s">
        <v>2146</v>
      </c>
      <c r="D86" s="380">
        <v>831.22</v>
      </c>
      <c r="E86" s="64" t="str">
        <f t="shared" si="5"/>
        <v>ALUGUEL MENSAL CONTAINER PARA ESCRITÓRIO, DIM. 6.00X2.40M, C/ BANHEIRO (VASO+LAVAT+CHUVEIRO E BÁSC), INCL. PORTA, 2 JANELAS, ABERT P/ AR COND., 2 PT ILUMINAÇÃO, 2 TOM. ELÉT. E 1 TOM.TELEF. ISOLAM.TÉRMICO(TETO E PAREDES), PISO EM COMP. NAVAL, CERT. NR18, INCL. LAUDO DESCONTAMINAÇÃO.</v>
      </c>
      <c r="F86" s="64" t="str">
        <f t="shared" si="6"/>
        <v>MS</v>
      </c>
      <c r="G86">
        <f t="shared" si="7"/>
        <v>810.51</v>
      </c>
      <c r="H86">
        <f t="shared" si="8"/>
        <v>635</v>
      </c>
      <c r="I86">
        <f t="shared" si="9"/>
        <v>635</v>
      </c>
    </row>
    <row r="87" spans="1:9" ht="90">
      <c r="A87" s="381">
        <v>20353</v>
      </c>
      <c r="B87" s="381" t="s">
        <v>2374</v>
      </c>
      <c r="C87" s="379" t="s">
        <v>2146</v>
      </c>
      <c r="D87" s="380">
        <v>829.03</v>
      </c>
      <c r="E87" s="64" t="str">
        <f t="shared" si="5"/>
        <v>ALUGUEL MENSAL CONTAINER PARA REFEITORIO, INCL. PORTA, 2 JANELAS, ABERT P/ AR COND., 2 PT ILUMINAÇÃO, 2 TOMADAS ELÉT. E 1 TOMADA TELEF. ISOLAMENTO TÉRMICO (PAREDES E TETO), PISO EM COMP. NAVAL PINTADO, CERT. NR18, INCL. LAUDO DESCONTAMINAÇÃO.</v>
      </c>
      <c r="F87" s="64" t="str">
        <f t="shared" si="6"/>
        <v>MS</v>
      </c>
      <c r="G87">
        <f t="shared" si="7"/>
        <v>808.38</v>
      </c>
      <c r="H87">
        <f t="shared" si="8"/>
        <v>633.33000000000004</v>
      </c>
      <c r="I87">
        <f t="shared" si="9"/>
        <v>633.33000000000004</v>
      </c>
    </row>
    <row r="88" spans="1:9" ht="75">
      <c r="A88" s="381">
        <v>20354</v>
      </c>
      <c r="B88" s="381" t="s">
        <v>2375</v>
      </c>
      <c r="C88" s="379" t="s">
        <v>2146</v>
      </c>
      <c r="D88" s="380">
        <v>597.78</v>
      </c>
      <c r="E88" s="64" t="str">
        <f t="shared" si="5"/>
        <v>ALUGUEL MENSAL CONTAINER PARA VESTIÁRIO, INCL. PORTA, VENEZIANAS DE CIRCULAÇÃO, 1 PT ILUMINAÇÃO, ISOLAMENTO TÉRMICO (TETO), PISO EM COMP. NAVAL PINTADO, CERT. NR18, INCL. LAUDO DESCONTAMINAÇÃO.</v>
      </c>
      <c r="F88" s="64" t="str">
        <f t="shared" si="6"/>
        <v>MS</v>
      </c>
      <c r="G88">
        <f t="shared" si="7"/>
        <v>582.89</v>
      </c>
      <c r="H88">
        <f t="shared" si="8"/>
        <v>456.67</v>
      </c>
      <c r="I88">
        <f t="shared" si="9"/>
        <v>456.67</v>
      </c>
    </row>
    <row r="89" spans="1:9" ht="90">
      <c r="A89" s="381">
        <v>20355</v>
      </c>
      <c r="B89" s="381" t="s">
        <v>2376</v>
      </c>
      <c r="C89" s="379" t="s">
        <v>2146</v>
      </c>
      <c r="D89" s="380">
        <v>877.03</v>
      </c>
      <c r="E89" s="64" t="str">
        <f t="shared" si="5"/>
        <v>ALUGUEL MENSAL CONTAINER SANITÁRIO, INCL PORTA, BÁSC, 2 PTOS LUZ, 1 PTO ATERRAM., 3VASOS, 3LAVATÓRIOS, CALHA MICTÓRIO, 6 CHUVEIROS (1 ELETRICO), TORN.,REGISTROS, PISO COMP. NAVAL PINTADO, CERT NR18 E LAUDO DESCONTAMINAÇÃO</v>
      </c>
      <c r="F89" s="64" t="str">
        <f t="shared" si="6"/>
        <v>MS</v>
      </c>
      <c r="G89">
        <f t="shared" si="7"/>
        <v>855.19</v>
      </c>
      <c r="H89">
        <f t="shared" si="8"/>
        <v>670</v>
      </c>
      <c r="I89">
        <f t="shared" si="9"/>
        <v>670</v>
      </c>
    </row>
    <row r="90" spans="1:9" ht="75">
      <c r="A90" s="381">
        <v>20356</v>
      </c>
      <c r="B90" s="381" t="s">
        <v>2377</v>
      </c>
      <c r="C90" s="379" t="s">
        <v>2146</v>
      </c>
      <c r="D90" s="380">
        <v>589.04999999999995</v>
      </c>
      <c r="E90" s="64" t="str">
        <f t="shared" si="5"/>
        <v>ALUGUEL MENSAL CONTAINER PARA ALMOXARIFADO, INCL. PORTA, 2 JANELAS, 1 PT ILUMINAÇÃO, ISOLAMENTO TÉRMICO (TETO), PISO EM COMP. NAVAL PINTADO, CERT. NR18, INCL. LAUDO DESCONTAMINAÇÃO.</v>
      </c>
      <c r="F90" s="64" t="str">
        <f t="shared" si="6"/>
        <v>MS</v>
      </c>
      <c r="G90">
        <f t="shared" si="7"/>
        <v>574.38</v>
      </c>
      <c r="H90">
        <f t="shared" si="8"/>
        <v>450</v>
      </c>
      <c r="I90">
        <f t="shared" si="9"/>
        <v>450</v>
      </c>
    </row>
    <row r="91" spans="1:9" ht="60">
      <c r="A91" s="378">
        <v>207</v>
      </c>
      <c r="B91" s="378" t="s">
        <v>1224</v>
      </c>
      <c r="C91" s="379"/>
      <c r="D91" s="380"/>
      <c r="E91" s="64" t="str">
        <f t="shared" si="5"/>
        <v>INSTALAÇÃO DO CANTEIRO DE OBRAS (UTILIZAÇÃO 1 VEZ), PROJETO PADRÃO LABOR - NR.18 (OBRAS COM PRAZO DE EXECUÇÃO SUPERIOR A 12 MESES)</v>
      </c>
      <c r="F91" s="64" t="str">
        <f t="shared" si="6"/>
        <v/>
      </c>
      <c r="G91">
        <f t="shared" si="7"/>
        <v>0</v>
      </c>
      <c r="H91">
        <f t="shared" si="8"/>
        <v>0</v>
      </c>
      <c r="I91">
        <f t="shared" si="9"/>
        <v>0</v>
      </c>
    </row>
    <row r="92" spans="1:9" ht="90">
      <c r="A92" s="381">
        <v>20701</v>
      </c>
      <c r="B92" s="381" t="s">
        <v>1225</v>
      </c>
      <c r="C92" s="379" t="s">
        <v>109</v>
      </c>
      <c r="D92" s="380">
        <v>656.31</v>
      </c>
      <c r="E92" s="64" t="str">
        <f t="shared" si="5"/>
        <v>BARRACÃO PARA ESCRITÓRIO COM SANITÁRIO ÁREA DE 14.50 M2, DE CHAPA DE COMPENS. 12MM E PONTALETE 8X8CM, PISO CIMENTADO E COBERTURA DE TELHA DE FIBROC. 6MM, INCL. PONTO DE LUZ E CX. DE INSPEÇÃO, CONF. PROJETO (1 UTILIZAÇÃO)</v>
      </c>
      <c r="F92" s="64" t="str">
        <f t="shared" si="6"/>
        <v>M2</v>
      </c>
      <c r="G92">
        <f t="shared" si="7"/>
        <v>639.96</v>
      </c>
      <c r="H92">
        <f t="shared" si="8"/>
        <v>501.38</v>
      </c>
      <c r="I92">
        <f t="shared" si="9"/>
        <v>501.38</v>
      </c>
    </row>
    <row r="93" spans="1:9" ht="90">
      <c r="A93" s="381">
        <v>20702</v>
      </c>
      <c r="B93" s="381" t="s">
        <v>1226</v>
      </c>
      <c r="C93" s="379" t="s">
        <v>109</v>
      </c>
      <c r="D93" s="380">
        <v>454.01</v>
      </c>
      <c r="E93" s="64" t="str">
        <f t="shared" si="5"/>
        <v>BARRACÃO PARA ALMOXARIFADO ÁREA DE 10.90M2, DE CHAPA DE COMPENSADO DE 12MM E PONTALETE 8X8CM, PISO CIMENTADO E COBERTURA DE TELHAS DE FIBROCIMENTO DE 6MM, INCL. PONTO DE LUZ, CONF. PROJETO (1 UTILIZAÇÃO)</v>
      </c>
      <c r="F93" s="64" t="str">
        <f t="shared" si="6"/>
        <v>M2</v>
      </c>
      <c r="G93">
        <f t="shared" si="7"/>
        <v>442.71</v>
      </c>
      <c r="H93">
        <f t="shared" si="8"/>
        <v>346.84</v>
      </c>
      <c r="I93">
        <f t="shared" si="9"/>
        <v>346.84</v>
      </c>
    </row>
    <row r="94" spans="1:9" ht="90">
      <c r="A94" s="381">
        <v>20703</v>
      </c>
      <c r="B94" s="381" t="s">
        <v>1227</v>
      </c>
      <c r="C94" s="379" t="s">
        <v>109</v>
      </c>
      <c r="D94" s="380">
        <v>393.98</v>
      </c>
      <c r="E94" s="64" t="str">
        <f t="shared" si="5"/>
        <v>BARRACÃO PARA DEPÓSITO DE CIMENTO ÁREA DE 10.90M2, DE CHAPA DE COMPENSADO 12MM E PONTALETES 8X8CM, PISO CIMENTADO E COBERTURA DE TELHAS DE FIBROCIMENTO DE 6MM, INCLUSIVE PONTO DE LUZ, CONF. PROJETO (1 UTILIZAÇÃO)</v>
      </c>
      <c r="F94" s="64" t="str">
        <f t="shared" si="6"/>
        <v>M2</v>
      </c>
      <c r="G94">
        <f t="shared" si="7"/>
        <v>384.17</v>
      </c>
      <c r="H94">
        <f t="shared" si="8"/>
        <v>300.98</v>
      </c>
      <c r="I94">
        <f t="shared" si="9"/>
        <v>300.98</v>
      </c>
    </row>
    <row r="95" spans="1:9" ht="90">
      <c r="A95" s="381">
        <v>20704</v>
      </c>
      <c r="B95" s="381" t="s">
        <v>1228</v>
      </c>
      <c r="C95" s="379" t="s">
        <v>109</v>
      </c>
      <c r="D95" s="380">
        <v>356.14</v>
      </c>
      <c r="E95" s="64" t="str">
        <f t="shared" si="5"/>
        <v>REFEITÓRIO COM PAREDES DE CHAPA DE COMPENS. 12MM E PONTALETES 8X8CM, PISO CIMENT. E COB. DE TELHAS FIBROC. 6MM, INCL. PONTO DE LUZ E CX. DE INSPEÇÃO (CONS. 1.21 M2/FUNC./TURNO), CONF. PROJETO (1 UTILIZAÇÃO)</v>
      </c>
      <c r="F95" s="64" t="str">
        <f t="shared" si="6"/>
        <v>M2</v>
      </c>
      <c r="G95">
        <f t="shared" si="7"/>
        <v>347.27</v>
      </c>
      <c r="H95">
        <f t="shared" si="8"/>
        <v>272.07</v>
      </c>
      <c r="I95">
        <f t="shared" si="9"/>
        <v>272.07</v>
      </c>
    </row>
    <row r="96" spans="1:9" ht="90">
      <c r="A96" s="381">
        <v>20705</v>
      </c>
      <c r="B96" s="381" t="s">
        <v>1229</v>
      </c>
      <c r="C96" s="379" t="s">
        <v>114</v>
      </c>
      <c r="D96" s="382">
        <v>12252.71</v>
      </c>
      <c r="E96" s="64" t="str">
        <f t="shared" si="5"/>
        <v>UNIDADE DE SANITÁRIO E VESTIÁRIO P/ ATÉ 20 FUNC. ÁREA DE 18.15M2, PAREDES DE CHAPA COMPENS. 12MM E PONTALETE 8X8CM, PISO CIMENTADO, COBERT. TELHA FIBROC. 6MM, INCL. INSTALAÇÃO DE LUZ E CX. DE INSPEÇÃO, CONF. PROJETO (1 UTILIZAÇÃO)</v>
      </c>
      <c r="F96" s="64" t="str">
        <f t="shared" si="6"/>
        <v>UND</v>
      </c>
      <c r="G96">
        <f t="shared" si="7"/>
        <v>11947.56</v>
      </c>
      <c r="H96">
        <f t="shared" si="8"/>
        <v>9360.36</v>
      </c>
      <c r="I96">
        <f t="shared" si="9"/>
        <v>9360.36</v>
      </c>
    </row>
    <row r="97" spans="1:9" ht="90">
      <c r="A97" s="381">
        <v>20706</v>
      </c>
      <c r="B97" s="381" t="s">
        <v>1230</v>
      </c>
      <c r="C97" s="379" t="s">
        <v>114</v>
      </c>
      <c r="D97" s="382">
        <v>18611.150000000001</v>
      </c>
      <c r="E97" s="64" t="str">
        <f t="shared" si="5"/>
        <v>UNIDADE DE SANITÁRIO E VESTIÁRIO DE 20 A 40 FUNC. ÁREA 25.40M2, PAREDES DE CHAPA COMPENS. 12MM E PONTALETE 8X8CM, PISO CIMENTADO, COBERT. TELHA FIBROC. 6MM, INCL. INST. DE LUZ E CX. DE INSPEÇÃO, CONF. PROJETO (1 UTILIZAÇÃO)</v>
      </c>
      <c r="F97" s="64" t="str">
        <f t="shared" si="6"/>
        <v>UND</v>
      </c>
      <c r="G97">
        <f t="shared" si="7"/>
        <v>18147.650000000001</v>
      </c>
      <c r="H97">
        <f t="shared" si="8"/>
        <v>14217.84</v>
      </c>
      <c r="I97">
        <f t="shared" si="9"/>
        <v>14217.84</v>
      </c>
    </row>
    <row r="98" spans="1:9" ht="90">
      <c r="A98" s="381">
        <v>20707</v>
      </c>
      <c r="B98" s="381" t="s">
        <v>1231</v>
      </c>
      <c r="C98" s="379" t="s">
        <v>114</v>
      </c>
      <c r="D98" s="382">
        <v>23093.759999999998</v>
      </c>
      <c r="E98" s="64" t="str">
        <f t="shared" si="5"/>
        <v>UNIDADE DE SANITÁRIO E VESTIÁRIO DE 40 A 60 FUNC. ÁREA 33.90M2, PAREDES DE CHAPA COMPENS. 12MM E PONTALETE 8X8CM, PISO CIMENTADO, COBERT. TELHA FIBROC. 6MM, INCL. INST. DE LUZ E CX. DE INSPEÇÃO, CONF. PROJETO (1 UTILIZAÇÃO)</v>
      </c>
      <c r="F98" s="64" t="str">
        <f t="shared" si="6"/>
        <v>UND</v>
      </c>
      <c r="G98">
        <f t="shared" si="7"/>
        <v>22518.62</v>
      </c>
      <c r="H98">
        <f t="shared" si="8"/>
        <v>17642.29</v>
      </c>
      <c r="I98">
        <f t="shared" si="9"/>
        <v>17642.29</v>
      </c>
    </row>
    <row r="99" spans="1:9" ht="90">
      <c r="A99" s="381">
        <v>20708</v>
      </c>
      <c r="B99" s="381" t="s">
        <v>1232</v>
      </c>
      <c r="C99" s="379" t="s">
        <v>109</v>
      </c>
      <c r="D99" s="380">
        <v>167.24</v>
      </c>
      <c r="E99" s="64" t="str">
        <f t="shared" si="5"/>
        <v>GALPÃO PARA SERRARIA E CARPINTARIA ÁREA 12.00M2, EM PEÇA DE MADEIRA 8X8CM E CONTRAVENTAMENTO DE 5X7CM, COBERTURA DE TELHA DE FIBROC. DE 6MM, INCLUSIVE PONTO E CABO DE ALIMENTAÇÃO DA MÁQUINA, CONF. PROJETO (1 UTILIZAÇÃO)</v>
      </c>
      <c r="F99" s="64" t="str">
        <f t="shared" si="6"/>
        <v>M2</v>
      </c>
      <c r="G99">
        <f t="shared" si="7"/>
        <v>163.07</v>
      </c>
      <c r="H99">
        <f t="shared" si="8"/>
        <v>127.76</v>
      </c>
      <c r="I99">
        <f t="shared" si="9"/>
        <v>127.76</v>
      </c>
    </row>
    <row r="100" spans="1:9" ht="90">
      <c r="A100" s="381">
        <v>20709</v>
      </c>
      <c r="B100" s="381" t="s">
        <v>1233</v>
      </c>
      <c r="C100" s="379" t="s">
        <v>109</v>
      </c>
      <c r="D100" s="380">
        <v>225.31</v>
      </c>
      <c r="E100" s="64" t="str">
        <f t="shared" si="5"/>
        <v>GALPÃO PARA CORTE E ARMAÇÃO COM ÁREA DE 6.00M2, EM PEÇAS DE MADEIRA 8X8CM E CONTRAVENTAMENTO DE 5X7CM, COBERTURA DE TELHAS DE FIBROC. DE 6MM, INCLUSIVE PONTO E CABO DE ALIMENTAÇÃO DA MÁQUINA, CONF. PROJETO (1 UTILIZAÇÃO)</v>
      </c>
      <c r="F100" s="64" t="str">
        <f t="shared" si="6"/>
        <v>M2</v>
      </c>
      <c r="G100">
        <f t="shared" si="7"/>
        <v>219.69</v>
      </c>
      <c r="H100">
        <f t="shared" si="8"/>
        <v>172.12</v>
      </c>
      <c r="I100">
        <f t="shared" si="9"/>
        <v>172.12</v>
      </c>
    </row>
    <row r="101" spans="1:9" ht="45">
      <c r="A101" s="381">
        <v>20710</v>
      </c>
      <c r="B101" s="381" t="s">
        <v>2343</v>
      </c>
      <c r="C101" s="379" t="s">
        <v>114</v>
      </c>
      <c r="D101" s="382">
        <v>1539.87</v>
      </c>
      <c r="E101" s="64" t="str">
        <f t="shared" si="5"/>
        <v>RESERVATÓRIO DE POLIESTILENO DE 500L, INCL. SUPORTE EM MADEIRA DE 7X12CM E 5X7CM, ELEVADO DE 4M, CONF. PROJETO (1 UTILIZAÇÃO)</v>
      </c>
      <c r="F101" s="64" t="str">
        <f t="shared" si="6"/>
        <v>UND</v>
      </c>
      <c r="G101">
        <f t="shared" si="7"/>
        <v>1501.52</v>
      </c>
      <c r="H101">
        <f t="shared" si="8"/>
        <v>1176.3699999999999</v>
      </c>
      <c r="I101">
        <f t="shared" si="9"/>
        <v>1176.3699999999999</v>
      </c>
    </row>
    <row r="102" spans="1:9" ht="45">
      <c r="A102" s="381">
        <v>20711</v>
      </c>
      <c r="B102" s="381" t="s">
        <v>2344</v>
      </c>
      <c r="C102" s="379" t="s">
        <v>114</v>
      </c>
      <c r="D102" s="382">
        <v>1780.75</v>
      </c>
      <c r="E102" s="64" t="str">
        <f t="shared" si="5"/>
        <v>RESERVATÓRIO DE POLIESTILENO DE 1000 L, INCL. SUPORTE EM MADEIRA DE 7X12CM E 8X7CM, ELEVADO DE 4M, CONF. PROJETO (1 UTILIZAÇÃO)</v>
      </c>
      <c r="F102" s="64" t="str">
        <f t="shared" si="6"/>
        <v>UND</v>
      </c>
      <c r="G102">
        <f t="shared" si="7"/>
        <v>1736.4</v>
      </c>
      <c r="H102">
        <f t="shared" si="8"/>
        <v>1360.39</v>
      </c>
      <c r="I102">
        <f t="shared" si="9"/>
        <v>1360.39</v>
      </c>
    </row>
    <row r="103" spans="1:9" ht="75">
      <c r="A103" s="381">
        <v>20712</v>
      </c>
      <c r="B103" s="381" t="s">
        <v>2474</v>
      </c>
      <c r="C103" s="379" t="s">
        <v>111</v>
      </c>
      <c r="D103" s="380">
        <v>38.979999999999997</v>
      </c>
      <c r="E103" s="64" t="str">
        <f t="shared" si="5"/>
        <v>REDE DE ÁGUA COM PADRÃO DE ENTRADA DÁGUA DIÂM. 3/4", CONF. ESPEC. CESAN, INCL. TUBOS E CONEXÕES PARA ALIMENTAÇÃO, DISTRIBUIÇÃO, EXTRAVASOR E LIMPEZA, CONS. O PADRÃO A 25M, CONF. PROJETO (1 UTILIZAÇÃO)</v>
      </c>
      <c r="F103" s="64" t="str">
        <f t="shared" si="6"/>
        <v>M</v>
      </c>
      <c r="G103">
        <f t="shared" si="7"/>
        <v>38.01</v>
      </c>
      <c r="H103">
        <f t="shared" si="8"/>
        <v>29.78</v>
      </c>
      <c r="I103">
        <f t="shared" si="9"/>
        <v>29.78</v>
      </c>
    </row>
    <row r="104" spans="1:9" ht="90">
      <c r="A104" s="381">
        <v>20713</v>
      </c>
      <c r="B104" s="381" t="s">
        <v>1234</v>
      </c>
      <c r="C104" s="379" t="s">
        <v>111</v>
      </c>
      <c r="D104" s="380">
        <v>474.64</v>
      </c>
      <c r="E104" s="64" t="str">
        <f t="shared" si="5"/>
        <v>REDE DE LUZ, INCL. PADRÃO ENTRADA DE ENERGIA TRIFÁS., CABO DE LIGAÇÃO ATÉ BARRACÕES, QUADRO DE DISTRIB., DISJ. E CHAVE DE FORÇA (QUANDO NECESSÁRIO), CONS. 20M ENTRE PADRÃO ENTRADA E QDG, CONF. PROJETO (1 UTILIZAÇÃO)</v>
      </c>
      <c r="F104" s="64" t="str">
        <f t="shared" si="6"/>
        <v>M</v>
      </c>
      <c r="G104">
        <f t="shared" si="7"/>
        <v>462.82</v>
      </c>
      <c r="H104">
        <f t="shared" si="8"/>
        <v>362.6</v>
      </c>
      <c r="I104">
        <f t="shared" si="9"/>
        <v>362.6</v>
      </c>
    </row>
    <row r="105" spans="1:9" ht="60">
      <c r="A105" s="381">
        <v>20714</v>
      </c>
      <c r="B105" s="381" t="s">
        <v>1235</v>
      </c>
      <c r="C105" s="379" t="s">
        <v>111</v>
      </c>
      <c r="D105" s="380">
        <v>322.25</v>
      </c>
      <c r="E105" s="64" t="str">
        <f t="shared" si="5"/>
        <v>REDE DE ESGOTO, CONTENDO FOSSA E FILTRO, INCLUSIVE TUBOS E CONEXÕES DE LIGAÇÃO ENTRE CAIXAS, CONSIDERANDO DISTÂNCIA DE 25M, CONFORME PROJETO (1 UTILIZAÇÃO)</v>
      </c>
      <c r="F105" s="64" t="str">
        <f t="shared" si="6"/>
        <v>M</v>
      </c>
      <c r="G105">
        <f t="shared" si="7"/>
        <v>314.22000000000003</v>
      </c>
      <c r="H105">
        <f t="shared" si="8"/>
        <v>246.18</v>
      </c>
      <c r="I105">
        <f t="shared" si="9"/>
        <v>246.18</v>
      </c>
    </row>
    <row r="106" spans="1:9" ht="60">
      <c r="A106" s="378">
        <v>208</v>
      </c>
      <c r="B106" s="378" t="s">
        <v>1236</v>
      </c>
      <c r="C106" s="379"/>
      <c r="D106" s="380"/>
      <c r="E106" s="64" t="str">
        <f t="shared" si="5"/>
        <v>INSTALAÇÃO DO CANTEIRO DE OBRAS (UTILIZAÇÃO 2 VEZES), PROJETO PADRÃO LABOR - NR.18 (OBRAS COM PRAZO DE EXECUÇÃO DE 6 A 12 MESES)</v>
      </c>
      <c r="F106" s="64" t="str">
        <f t="shared" si="6"/>
        <v/>
      </c>
      <c r="G106">
        <f t="shared" si="7"/>
        <v>0</v>
      </c>
      <c r="H106">
        <f t="shared" si="8"/>
        <v>0</v>
      </c>
      <c r="I106">
        <f t="shared" si="9"/>
        <v>0</v>
      </c>
    </row>
    <row r="107" spans="1:9" ht="90">
      <c r="A107" s="381">
        <v>20801</v>
      </c>
      <c r="B107" s="381" t="s">
        <v>1237</v>
      </c>
      <c r="C107" s="379" t="s">
        <v>109</v>
      </c>
      <c r="D107" s="380">
        <v>505.05</v>
      </c>
      <c r="E107" s="64" t="str">
        <f t="shared" si="5"/>
        <v>BARRACÃO PARA ESCRITÓRIO COM SANITÁRIO ÁREA 14.50M2, DE CHAPA DE COMPENS. 12MM E PONTALETE 8X8CM, PISO CIMENTADO E COBERTURA DE TELHA DE FIBROC. 6MM, INCL. PONTO DE LUZ E CX. DE INSPEÇÃO, CONF. PROJETO (2 UTILIZAÇÕES)</v>
      </c>
      <c r="F107" s="64" t="str">
        <f t="shared" si="6"/>
        <v>M2</v>
      </c>
      <c r="G107">
        <f t="shared" si="7"/>
        <v>492.47</v>
      </c>
      <c r="H107">
        <f t="shared" si="8"/>
        <v>385.83</v>
      </c>
      <c r="I107">
        <f t="shared" si="9"/>
        <v>385.83</v>
      </c>
    </row>
    <row r="108" spans="1:9" ht="90">
      <c r="A108" s="381">
        <v>20802</v>
      </c>
      <c r="B108" s="381" t="s">
        <v>1238</v>
      </c>
      <c r="C108" s="379" t="s">
        <v>109</v>
      </c>
      <c r="D108" s="380">
        <v>357.5</v>
      </c>
      <c r="E108" s="64" t="str">
        <f t="shared" si="5"/>
        <v>BARRACÃO PARA ALMOXARIFADO ÁREA DE 10.90M2, DE CHAPA DE COMPENSADO 12MM E PONTALETES 8X8CM, PISO CIMENTADO E COBERTURA DE TELHA DE FIBROCIMENTO DE 6MM, INCLUSIVE PONTO DE LUZ, CONF. PROJETO (2 UTILIZAÇÕES)</v>
      </c>
      <c r="F108" s="64" t="str">
        <f t="shared" si="6"/>
        <v>M2</v>
      </c>
      <c r="G108">
        <f t="shared" si="7"/>
        <v>348.6</v>
      </c>
      <c r="H108">
        <f t="shared" si="8"/>
        <v>273.11</v>
      </c>
      <c r="I108">
        <f t="shared" si="9"/>
        <v>273.11</v>
      </c>
    </row>
    <row r="109" spans="1:9" ht="90">
      <c r="A109" s="381">
        <v>20803</v>
      </c>
      <c r="B109" s="381" t="s">
        <v>1239</v>
      </c>
      <c r="C109" s="379" t="s">
        <v>109</v>
      </c>
      <c r="D109" s="380">
        <v>311.99</v>
      </c>
      <c r="E109" s="64" t="str">
        <f t="shared" si="5"/>
        <v>BARRACÃO PARA DEPÓSITO DE CIMENTO ÁREA DE 10.90M2, DE CHAPA DE COMPENSADO 12MM E PONTALETES 8X8CM, PISO CIMENTADO E COBERTURA DE TELHAS DE FIBROCIMENTO DE 6MM, INCLUSIVE PONTO DE LUZ, CONF. PROJETO (2 UTILIZAÇÕES)</v>
      </c>
      <c r="F109" s="64" t="str">
        <f t="shared" si="6"/>
        <v>M2</v>
      </c>
      <c r="G109">
        <f t="shared" si="7"/>
        <v>304.22000000000003</v>
      </c>
      <c r="H109">
        <f t="shared" si="8"/>
        <v>238.34</v>
      </c>
      <c r="I109">
        <f t="shared" si="9"/>
        <v>238.34</v>
      </c>
    </row>
    <row r="110" spans="1:9" ht="90">
      <c r="A110" s="381">
        <v>20804</v>
      </c>
      <c r="B110" s="381" t="s">
        <v>1240</v>
      </c>
      <c r="C110" s="379" t="s">
        <v>109</v>
      </c>
      <c r="D110" s="380">
        <v>299.2</v>
      </c>
      <c r="E110" s="64" t="str">
        <f t="shared" si="5"/>
        <v>REFEITÓRIO COM PAREDES DE CHAPA DE COMPENS. 12MM E PONTALETES 8X8CM, PISO CIMENT. E COBERT. DE TELHAS FIBROC. 6MM, INCL. PONTO DE LUZ E CX. DE INSPEÇÃO (CONS. 1.21M2/FUNC./TURNO), CONF. PROJETO (2 UTILIZAÇÃO)</v>
      </c>
      <c r="F110" s="64" t="str">
        <f t="shared" si="6"/>
        <v>M2</v>
      </c>
      <c r="G110">
        <f t="shared" si="7"/>
        <v>291.75</v>
      </c>
      <c r="H110">
        <f t="shared" si="8"/>
        <v>228.57</v>
      </c>
      <c r="I110">
        <f t="shared" si="9"/>
        <v>228.57</v>
      </c>
    </row>
    <row r="111" spans="1:9" ht="90">
      <c r="A111" s="381">
        <v>20805</v>
      </c>
      <c r="B111" s="381" t="s">
        <v>1241</v>
      </c>
      <c r="C111" s="379" t="s">
        <v>114</v>
      </c>
      <c r="D111" s="382">
        <v>9845.91</v>
      </c>
      <c r="E111" s="64" t="str">
        <f t="shared" si="5"/>
        <v>UNIDADE DE SANITÁRIO E VESTIÁRIO PARA ATÉ 20 FUNC. ÁREA 18.15M2, PAREDES DE CHAPA COMPENS. 12MM E PONTALETE 8X8CM, PISO CIMENTADO, COBERT. TELHA FIBROC. 6MM, INCL. INST. DE LUZ E CX. DE INSPEÇÃO, CONF. PROJETO (2 UTILIZAÇÕES)</v>
      </c>
      <c r="F111" s="64" t="str">
        <f t="shared" si="6"/>
        <v>UND</v>
      </c>
      <c r="G111">
        <f t="shared" si="7"/>
        <v>9600.7000000000007</v>
      </c>
      <c r="H111">
        <f t="shared" si="8"/>
        <v>7521.7</v>
      </c>
      <c r="I111">
        <f t="shared" si="9"/>
        <v>7521.7</v>
      </c>
    </row>
    <row r="112" spans="1:9" ht="90">
      <c r="A112" s="381">
        <v>20806</v>
      </c>
      <c r="B112" s="381" t="s">
        <v>1242</v>
      </c>
      <c r="C112" s="379" t="s">
        <v>114</v>
      </c>
      <c r="D112" s="382">
        <v>14955.55</v>
      </c>
      <c r="E112" s="64" t="str">
        <f t="shared" si="5"/>
        <v>UNIDADE DE SANITÁRIO E VESTIÁRIO DE 20 A 40 FUNC. ÁREA 25.40M2, PAREDES DE CHAPA COMPENS. 12MM E PONTALETE 8X8CM, PISO CIMENTADO, COBERT. TELHA FIBROC. 6MM, INCL. INST. DE LUZ E CX. DE INSPEÇÃO, CONF. PROJETO (2 UTILIZAÇÕES)</v>
      </c>
      <c r="F112" s="64" t="str">
        <f t="shared" si="6"/>
        <v>UND</v>
      </c>
      <c r="G112">
        <f t="shared" si="7"/>
        <v>14583.09</v>
      </c>
      <c r="H112">
        <f t="shared" si="8"/>
        <v>11425.17</v>
      </c>
      <c r="I112">
        <f t="shared" si="9"/>
        <v>11425.17</v>
      </c>
    </row>
    <row r="113" spans="1:9" ht="90">
      <c r="A113" s="381">
        <v>20807</v>
      </c>
      <c r="B113" s="381" t="s">
        <v>1243</v>
      </c>
      <c r="C113" s="379" t="s">
        <v>114</v>
      </c>
      <c r="D113" s="382">
        <v>18707.14</v>
      </c>
      <c r="E113" s="64" t="str">
        <f t="shared" si="5"/>
        <v>UNIDADE DE SANITÁRIO E VESTIÁRIO DE 40 A 60 FUNC. ÁREA 33.90M2, PAREDES DE CHAPA COMPENS. 12MM E PONTALETE 8X8CM, PISO CIMENTADO, COBERT. TELHA FIBROC. 6MM, INCL. INST. DE LUZ E CX. DE INSPEÇÃO, CONF. PROJETO (2 UTILIZAÇÕES)</v>
      </c>
      <c r="F113" s="64" t="str">
        <f t="shared" si="6"/>
        <v>UND</v>
      </c>
      <c r="G113">
        <f t="shared" si="7"/>
        <v>18241.25</v>
      </c>
      <c r="H113">
        <f t="shared" si="8"/>
        <v>14291.17</v>
      </c>
      <c r="I113">
        <f t="shared" si="9"/>
        <v>14291.17</v>
      </c>
    </row>
    <row r="114" spans="1:9" ht="90">
      <c r="A114" s="381">
        <v>20808</v>
      </c>
      <c r="B114" s="381" t="s">
        <v>1244</v>
      </c>
      <c r="C114" s="379" t="s">
        <v>109</v>
      </c>
      <c r="D114" s="380">
        <v>118.65</v>
      </c>
      <c r="E114" s="64" t="str">
        <f t="shared" si="5"/>
        <v>GALPÃO PARA SERRARIA E CARPINTARIA ÁREA 12.00M2, EM PEÇAS DE MADEIRA 8X8CM E CONTRAVENTAMENTO DE 5X7CM, COBERTURA DE TELHAS DE FIBROC. DE 6MM, INCLUSIVE PONTO E CABO DE ALIMENTAÇÃO DA MÁQUINA, CONF. PROJETO (2 UTILIZAÇÕES)</v>
      </c>
      <c r="F114" s="64" t="str">
        <f t="shared" si="6"/>
        <v>M2</v>
      </c>
      <c r="G114">
        <f t="shared" si="7"/>
        <v>115.69</v>
      </c>
      <c r="H114">
        <f t="shared" si="8"/>
        <v>90.64</v>
      </c>
      <c r="I114">
        <f t="shared" si="9"/>
        <v>90.64</v>
      </c>
    </row>
    <row r="115" spans="1:9" ht="90">
      <c r="A115" s="381">
        <v>20809</v>
      </c>
      <c r="B115" s="381" t="s">
        <v>1245</v>
      </c>
      <c r="C115" s="379" t="s">
        <v>109</v>
      </c>
      <c r="D115" s="380">
        <v>164.02</v>
      </c>
      <c r="E115" s="64" t="str">
        <f t="shared" si="5"/>
        <v>GALPÃO PARA CORTE E ARMAÇÃO COM ÁREA DE 6.00M2, DE PEÇAS DE MADEIRA 8X8CM E CONTRAVENTAMENTO DE 5X7CM, COBERTURA DE TELHAS DE FIBROC. DE 6MM, INCLUSIVE PONTO E CABO DE ALIMENTAÇÃO DA MÁQUINA, CONF. PROJETO (2 UTILIZAÇÕES)</v>
      </c>
      <c r="F115" s="64" t="str">
        <f t="shared" si="6"/>
        <v>M2</v>
      </c>
      <c r="G115">
        <f t="shared" si="7"/>
        <v>159.93</v>
      </c>
      <c r="H115">
        <f t="shared" si="8"/>
        <v>125.3</v>
      </c>
      <c r="I115">
        <f t="shared" si="9"/>
        <v>125.3</v>
      </c>
    </row>
    <row r="116" spans="1:9" ht="60">
      <c r="A116" s="381">
        <v>20810</v>
      </c>
      <c r="B116" s="381" t="s">
        <v>2345</v>
      </c>
      <c r="C116" s="379" t="s">
        <v>114</v>
      </c>
      <c r="D116" s="380">
        <v>968.32</v>
      </c>
      <c r="E116" s="64" t="str">
        <f t="shared" si="5"/>
        <v>RESERVATÓRIO DE POLIESTILENO DE 500 L, INCL. SUPORTE EM MADEIRA DE 7X12CM E 5X7CM, ELEVADO DE 4M, CONFORME PROJETO (2 UTILIZAÇÕES)</v>
      </c>
      <c r="F116" s="64" t="str">
        <f t="shared" si="6"/>
        <v>UND</v>
      </c>
      <c r="G116">
        <f t="shared" si="7"/>
        <v>944.2</v>
      </c>
      <c r="H116">
        <f t="shared" si="8"/>
        <v>739.74</v>
      </c>
      <c r="I116">
        <f t="shared" si="9"/>
        <v>739.74</v>
      </c>
    </row>
    <row r="117" spans="1:9" ht="60">
      <c r="A117" s="381">
        <v>20811</v>
      </c>
      <c r="B117" s="381" t="s">
        <v>2346</v>
      </c>
      <c r="C117" s="379" t="s">
        <v>114</v>
      </c>
      <c r="D117" s="382">
        <v>1107.26</v>
      </c>
      <c r="E117" s="64" t="str">
        <f t="shared" si="5"/>
        <v>RESERVATÓRIO DE POLIESTILENO DE 1000 L, INCLUSIVE SUPORTE EM MADEIRA DE 7X12CM E 5X7CM, ELEVADO DE 4M, CONFORME PROJETO (2 UTILIZAÇÕES)</v>
      </c>
      <c r="F117" s="64" t="str">
        <f t="shared" si="6"/>
        <v>UND</v>
      </c>
      <c r="G117">
        <f t="shared" si="7"/>
        <v>1079.68</v>
      </c>
      <c r="H117">
        <f t="shared" si="8"/>
        <v>845.88</v>
      </c>
      <c r="I117">
        <f t="shared" si="9"/>
        <v>845.88</v>
      </c>
    </row>
    <row r="118" spans="1:9" ht="75">
      <c r="A118" s="381">
        <v>20812</v>
      </c>
      <c r="B118" s="381" t="s">
        <v>2475</v>
      </c>
      <c r="C118" s="379" t="s">
        <v>111</v>
      </c>
      <c r="D118" s="380">
        <v>28.12</v>
      </c>
      <c r="E118" s="64" t="str">
        <f t="shared" si="5"/>
        <v>REDE DE ÁGUA, COM PADRÃO DE ENTRADA DÁGUA DIÂM. 3/4", CONF. ESPEC. CESAN, INCL. TUBOS E CONEXÕES PARA ALIMENTAÇÃO, DISTRIBUIÇÃO, EXTRAVASOR E LIMPEZA, CONS. O PADRÃO A 25M, CONF. PROJETO (2 UTILIZAÇÕES)</v>
      </c>
      <c r="F118" s="64" t="str">
        <f t="shared" si="6"/>
        <v>M</v>
      </c>
      <c r="G118">
        <f t="shared" si="7"/>
        <v>27.42</v>
      </c>
      <c r="H118">
        <f t="shared" si="8"/>
        <v>21.48</v>
      </c>
      <c r="I118">
        <f t="shared" si="9"/>
        <v>21.48</v>
      </c>
    </row>
    <row r="119" spans="1:9">
      <c r="A119" s="378">
        <v>3</v>
      </c>
      <c r="B119" s="378" t="s">
        <v>35</v>
      </c>
      <c r="C119" s="379"/>
      <c r="D119" s="380"/>
      <c r="E119" s="64" t="str">
        <f t="shared" si="5"/>
        <v>MOVIMENTO DE TERRA</v>
      </c>
      <c r="F119" s="64" t="str">
        <f t="shared" si="6"/>
        <v/>
      </c>
      <c r="G119">
        <f t="shared" si="7"/>
        <v>0</v>
      </c>
      <c r="H119">
        <f t="shared" si="8"/>
        <v>0</v>
      </c>
      <c r="I119">
        <f t="shared" si="9"/>
        <v>0</v>
      </c>
    </row>
    <row r="120" spans="1:9">
      <c r="A120" s="378">
        <v>301</v>
      </c>
      <c r="B120" s="378" t="s">
        <v>1246</v>
      </c>
      <c r="C120" s="379"/>
      <c r="D120" s="380"/>
      <c r="E120" s="64" t="str">
        <f t="shared" si="5"/>
        <v>ESCAVAÇÕES</v>
      </c>
      <c r="F120" s="64" t="str">
        <f t="shared" si="6"/>
        <v/>
      </c>
      <c r="G120">
        <f t="shared" si="7"/>
        <v>0</v>
      </c>
      <c r="H120">
        <f t="shared" si="8"/>
        <v>0</v>
      </c>
      <c r="I120">
        <f t="shared" si="9"/>
        <v>0</v>
      </c>
    </row>
    <row r="121" spans="1:9" ht="30">
      <c r="A121" s="381">
        <v>30101</v>
      </c>
      <c r="B121" s="381" t="s">
        <v>1247</v>
      </c>
      <c r="C121" s="379" t="s">
        <v>1160</v>
      </c>
      <c r="D121" s="380">
        <v>47.99</v>
      </c>
      <c r="E121" s="64" t="str">
        <f t="shared" si="5"/>
        <v>ESCAVAÇÃO MANUAL EM MATERIAL DE 1A. CATEGORIA, ATÉ 1.50 M DE PROFUNDIDADE</v>
      </c>
      <c r="F121" s="64" t="str">
        <f t="shared" si="6"/>
        <v>M3</v>
      </c>
      <c r="G121">
        <f t="shared" si="7"/>
        <v>46.79</v>
      </c>
      <c r="H121">
        <f t="shared" si="8"/>
        <v>36.66157372039725</v>
      </c>
      <c r="I121">
        <f>D121/(1+$E$1)</f>
        <v>36.66157372039725</v>
      </c>
    </row>
    <row r="122" spans="1:9" ht="30">
      <c r="A122" s="381">
        <v>30102</v>
      </c>
      <c r="B122" s="381" t="s">
        <v>1248</v>
      </c>
      <c r="C122" s="379" t="s">
        <v>1160</v>
      </c>
      <c r="D122" s="380">
        <v>81.209999999999994</v>
      </c>
      <c r="E122" s="64" t="str">
        <f t="shared" si="5"/>
        <v>ESCAVAÇÃO MANUAL EM MATERIAL DE 2A. CATEGORIA, ATÉ 1.50 M DE PROFUNDIDADE</v>
      </c>
      <c r="F122" s="64" t="str">
        <f t="shared" si="6"/>
        <v>M3</v>
      </c>
      <c r="G122">
        <f t="shared" si="7"/>
        <v>79.19</v>
      </c>
      <c r="H122">
        <f t="shared" si="8"/>
        <v>62.04</v>
      </c>
      <c r="I122">
        <f t="shared" si="9"/>
        <v>62.04</v>
      </c>
    </row>
    <row r="123" spans="1:9" ht="30">
      <c r="A123" s="381">
        <v>30103</v>
      </c>
      <c r="B123" s="381" t="s">
        <v>1249</v>
      </c>
      <c r="C123" s="379" t="s">
        <v>1160</v>
      </c>
      <c r="D123" s="380">
        <v>10.64</v>
      </c>
      <c r="E123" s="64" t="str">
        <f t="shared" si="5"/>
        <v>ESCAVAÇÃO MECÂNICA EM MATERIAL DE 1A. CATEGORIA</v>
      </c>
      <c r="F123" s="64" t="str">
        <f t="shared" si="6"/>
        <v>M3</v>
      </c>
      <c r="G123">
        <f t="shared" si="7"/>
        <v>10.38</v>
      </c>
      <c r="H123">
        <f t="shared" si="8"/>
        <v>8.1300000000000008</v>
      </c>
      <c r="I123">
        <f t="shared" si="9"/>
        <v>8.1300000000000008</v>
      </c>
    </row>
    <row r="124" spans="1:9" ht="30">
      <c r="A124" s="381">
        <v>30104</v>
      </c>
      <c r="B124" s="381" t="s">
        <v>1250</v>
      </c>
      <c r="C124" s="379" t="s">
        <v>1160</v>
      </c>
      <c r="D124" s="380">
        <v>14.88</v>
      </c>
      <c r="E124" s="64" t="str">
        <f t="shared" si="5"/>
        <v>ESCAVAÇÃO MECÂNICA EM MATERIAL DE 2A. CATEGORIA</v>
      </c>
      <c r="F124" s="64" t="str">
        <f t="shared" si="6"/>
        <v>M3</v>
      </c>
      <c r="G124">
        <f t="shared" si="7"/>
        <v>14.51</v>
      </c>
      <c r="H124">
        <f t="shared" si="8"/>
        <v>11.37</v>
      </c>
      <c r="I124">
        <f t="shared" si="9"/>
        <v>11.37</v>
      </c>
    </row>
    <row r="125" spans="1:9" ht="30">
      <c r="A125" s="381">
        <v>30119</v>
      </c>
      <c r="B125" s="381" t="s">
        <v>1251</v>
      </c>
      <c r="C125" s="379" t="s">
        <v>109</v>
      </c>
      <c r="D125" s="380">
        <v>25.11</v>
      </c>
      <c r="E125" s="64" t="str">
        <f t="shared" si="5"/>
        <v>APILOAMENTO DO FUNDO DE VALA COM MAÇO DE 30 A 60KG</v>
      </c>
      <c r="F125" s="64" t="str">
        <f t="shared" si="6"/>
        <v>M2</v>
      </c>
      <c r="G125">
        <f t="shared" si="7"/>
        <v>24.48</v>
      </c>
      <c r="H125">
        <f t="shared" si="8"/>
        <v>19.18</v>
      </c>
      <c r="I125">
        <f t="shared" si="9"/>
        <v>19.18</v>
      </c>
    </row>
    <row r="126" spans="1:9">
      <c r="A126" s="378">
        <v>302</v>
      </c>
      <c r="B126" s="378" t="s">
        <v>1252</v>
      </c>
      <c r="C126" s="379"/>
      <c r="D126" s="380"/>
      <c r="E126" s="64" t="str">
        <f t="shared" si="5"/>
        <v>REATERRO E COMPACTAÇÃO</v>
      </c>
      <c r="F126" s="64" t="str">
        <f t="shared" si="6"/>
        <v/>
      </c>
      <c r="G126">
        <f t="shared" si="7"/>
        <v>0</v>
      </c>
      <c r="H126">
        <f t="shared" si="8"/>
        <v>0</v>
      </c>
      <c r="I126">
        <f t="shared" si="9"/>
        <v>0</v>
      </c>
    </row>
    <row r="127" spans="1:9" ht="30">
      <c r="A127" s="381">
        <v>30201</v>
      </c>
      <c r="B127" s="381" t="s">
        <v>1253</v>
      </c>
      <c r="C127" s="379" t="s">
        <v>1160</v>
      </c>
      <c r="D127" s="380">
        <v>51.68</v>
      </c>
      <c r="E127" s="64" t="str">
        <f t="shared" si="5"/>
        <v>REATERRO APILOADO DE CAVAS DE FUNDAÇÃO, EM CAMADAS DE 20 CM</v>
      </c>
      <c r="F127" s="64" t="str">
        <f t="shared" si="6"/>
        <v>M3</v>
      </c>
      <c r="G127">
        <f t="shared" si="7"/>
        <v>50.39</v>
      </c>
      <c r="H127">
        <f t="shared" si="8"/>
        <v>39.479999999999997</v>
      </c>
      <c r="I127">
        <f t="shared" si="9"/>
        <v>39.479999999999997</v>
      </c>
    </row>
    <row r="128" spans="1:9" ht="45">
      <c r="A128" s="381">
        <v>30202</v>
      </c>
      <c r="B128" s="381" t="s">
        <v>1254</v>
      </c>
      <c r="C128" s="379" t="s">
        <v>1160</v>
      </c>
      <c r="D128" s="380">
        <v>91.45</v>
      </c>
      <c r="E128" s="64" t="str">
        <f t="shared" si="5"/>
        <v>MATERIAL PARA ATERRO - AREIA LIMPA (FORNECIMENTO JÁ CONSIDERADO 15% DE EMPOLAMENTO)</v>
      </c>
      <c r="F128" s="64" t="str">
        <f t="shared" si="6"/>
        <v>M3</v>
      </c>
      <c r="G128">
        <f t="shared" si="7"/>
        <v>89.17</v>
      </c>
      <c r="H128">
        <f t="shared" si="8"/>
        <v>69.86</v>
      </c>
      <c r="I128">
        <f t="shared" si="9"/>
        <v>69.86</v>
      </c>
    </row>
    <row r="129" spans="1:9" ht="30">
      <c r="A129" s="381">
        <v>30203</v>
      </c>
      <c r="B129" s="381" t="s">
        <v>1255</v>
      </c>
      <c r="C129" s="379" t="s">
        <v>1160</v>
      </c>
      <c r="D129" s="380">
        <v>153.61000000000001</v>
      </c>
      <c r="E129" s="64" t="str">
        <f t="shared" ref="E129:E192" si="10">UPPER(B129)</f>
        <v>LASTRO DE BRITA 3 E 4, APILOADO MANUALMENTE</v>
      </c>
      <c r="F129" s="64" t="str">
        <f t="shared" ref="F129:F192" si="11">UPPER(C129)</f>
        <v>M3</v>
      </c>
      <c r="G129">
        <f t="shared" si="7"/>
        <v>149.79</v>
      </c>
      <c r="H129">
        <f t="shared" si="8"/>
        <v>117.35</v>
      </c>
      <c r="I129">
        <f t="shared" si="9"/>
        <v>117.35</v>
      </c>
    </row>
    <row r="130" spans="1:9">
      <c r="A130" s="381">
        <v>30204</v>
      </c>
      <c r="B130" s="381" t="s">
        <v>1256</v>
      </c>
      <c r="C130" s="379" t="s">
        <v>1160</v>
      </c>
      <c r="D130" s="380">
        <v>143.13</v>
      </c>
      <c r="E130" s="64" t="str">
        <f t="shared" si="10"/>
        <v>LASTRO DE AREIA</v>
      </c>
      <c r="F130" s="64" t="str">
        <f t="shared" si="11"/>
        <v>M3</v>
      </c>
      <c r="G130">
        <f t="shared" si="7"/>
        <v>139.56</v>
      </c>
      <c r="H130">
        <f t="shared" si="8"/>
        <v>109.34</v>
      </c>
      <c r="I130">
        <f t="shared" si="9"/>
        <v>109.34</v>
      </c>
    </row>
    <row r="131" spans="1:9" ht="60">
      <c r="A131" s="381">
        <v>30206</v>
      </c>
      <c r="B131" s="381" t="s">
        <v>2272</v>
      </c>
      <c r="C131" s="379" t="s">
        <v>1160</v>
      </c>
      <c r="D131" s="380">
        <v>128.44999999999999</v>
      </c>
      <c r="E131" s="64" t="str">
        <f t="shared" si="10"/>
        <v>ATERRO MANUAL PARA REGULARIZAÇÃO DO TERRENO EM AREIA, INCLUSIVE ADENSAMENTO HIDRÁULICO E FORNECIMENTO DO MATERIAL (MÁXIMO DE 100M3)</v>
      </c>
      <c r="F131" s="64" t="str">
        <f t="shared" si="11"/>
        <v>M3</v>
      </c>
      <c r="G131">
        <f t="shared" si="7"/>
        <v>125.25</v>
      </c>
      <c r="H131">
        <f t="shared" si="8"/>
        <v>98.13</v>
      </c>
      <c r="I131">
        <f t="shared" si="9"/>
        <v>98.13</v>
      </c>
    </row>
    <row r="132" spans="1:9" ht="60">
      <c r="A132" s="381">
        <v>30208</v>
      </c>
      <c r="B132" s="381" t="s">
        <v>2273</v>
      </c>
      <c r="C132" s="379" t="s">
        <v>1160</v>
      </c>
      <c r="D132" s="380">
        <v>116.36</v>
      </c>
      <c r="E132" s="64" t="str">
        <f t="shared" si="10"/>
        <v>ATERRO MANUAL PARA REGULARIZAÇÃO DO TERRENO EM ARGILA, INCLUSIVE ADENSAMENTO MANUAL E FORNECIMENTO DO MATERIAL (MÁXIMO DE 100M3)</v>
      </c>
      <c r="F132" s="64" t="str">
        <f t="shared" si="11"/>
        <v>M3</v>
      </c>
      <c r="G132">
        <f>ROUND(H132*(1+$G$1),2)</f>
        <v>113.46</v>
      </c>
      <c r="H132">
        <f t="shared" si="8"/>
        <v>88.89</v>
      </c>
      <c r="I132">
        <f t="shared" si="9"/>
        <v>88.89</v>
      </c>
    </row>
    <row r="133" spans="1:9" ht="30">
      <c r="A133" s="381">
        <v>30209</v>
      </c>
      <c r="B133" s="381" t="s">
        <v>1257</v>
      </c>
      <c r="C133" s="379" t="s">
        <v>1160</v>
      </c>
      <c r="D133" s="380">
        <v>104.85</v>
      </c>
      <c r="E133" s="64" t="str">
        <f t="shared" si="10"/>
        <v>ATERRO COM AREIA EM ÁREAS DE CALÇADA, INCLUSIVE FORNECIMENTO E ADENSAMENTO</v>
      </c>
      <c r="F133" s="64" t="str">
        <f t="shared" si="11"/>
        <v>M3</v>
      </c>
      <c r="G133">
        <f>ROUND(H133*(1+$G$1),2)</f>
        <v>102.24</v>
      </c>
      <c r="H133">
        <f t="shared" si="8"/>
        <v>80.099999999999994</v>
      </c>
      <c r="I133">
        <f t="shared" si="9"/>
        <v>80.099999999999994</v>
      </c>
    </row>
    <row r="134" spans="1:9" ht="45">
      <c r="A134" s="381">
        <v>30210</v>
      </c>
      <c r="B134" s="381" t="s">
        <v>1258</v>
      </c>
      <c r="C134" s="379" t="s">
        <v>1160</v>
      </c>
      <c r="D134" s="380">
        <v>26.09</v>
      </c>
      <c r="E134" s="64" t="str">
        <f t="shared" si="10"/>
        <v>ATERRO COMPACTADO UTILIZANDO COMPACTADOR DE PLACA VIBRATÓRIA COM REAPROVEITAMENTO DO MATERIAL</v>
      </c>
      <c r="F134" s="64" t="str">
        <f t="shared" si="11"/>
        <v>M3</v>
      </c>
      <c r="G134">
        <f>ROUND(H134*(1+$G$1),2)</f>
        <v>25.44</v>
      </c>
      <c r="H134">
        <f t="shared" si="8"/>
        <v>19.93</v>
      </c>
      <c r="I134">
        <f t="shared" si="9"/>
        <v>19.93</v>
      </c>
    </row>
    <row r="135" spans="1:9">
      <c r="A135" s="381">
        <v>30211</v>
      </c>
      <c r="B135" s="381" t="s">
        <v>1259</v>
      </c>
      <c r="C135" s="379" t="s">
        <v>1160</v>
      </c>
      <c r="D135" s="380">
        <v>6.65</v>
      </c>
      <c r="E135" s="64" t="str">
        <f t="shared" si="10"/>
        <v>REATERRO DE VALAS, EXCLUSIVE COMPACTAÇÃO</v>
      </c>
      <c r="F135" s="64" t="str">
        <f t="shared" si="11"/>
        <v>M3</v>
      </c>
      <c r="G135">
        <f t="shared" si="7"/>
        <v>6.48</v>
      </c>
      <c r="H135">
        <f t="shared" si="8"/>
        <v>5.08</v>
      </c>
      <c r="I135">
        <f t="shared" si="9"/>
        <v>5.08</v>
      </c>
    </row>
    <row r="136" spans="1:9">
      <c r="A136" s="378">
        <v>303</v>
      </c>
      <c r="B136" s="378" t="s">
        <v>1260</v>
      </c>
      <c r="C136" s="379"/>
      <c r="D136" s="380"/>
      <c r="E136" s="64" t="str">
        <f t="shared" si="10"/>
        <v>TRANSPORTES</v>
      </c>
      <c r="F136" s="64" t="str">
        <f t="shared" si="11"/>
        <v/>
      </c>
      <c r="G136">
        <f t="shared" ref="G136:G199" si="12">ROUND(H136*(1+$G$1),2)</f>
        <v>0</v>
      </c>
      <c r="H136">
        <f t="shared" ref="H136:H199" si="13">I136</f>
        <v>0</v>
      </c>
      <c r="I136">
        <f t="shared" ref="I136:I199" si="14">ROUND(D136/(1+$E$1),2)</f>
        <v>0</v>
      </c>
    </row>
    <row r="137" spans="1:9" ht="75">
      <c r="A137" s="381">
        <v>30304</v>
      </c>
      <c r="B137" s="381" t="s">
        <v>1261</v>
      </c>
      <c r="C137" s="379" t="s">
        <v>1160</v>
      </c>
      <c r="D137" s="380">
        <v>63.41</v>
      </c>
      <c r="E137" s="64" t="str">
        <f t="shared" si="10"/>
        <v>ÍNDICE DE PREÇO PARA REMOÇÃO DE ENTULHO DECORRENTE DA EXECUÇÃO DE OBRAS (CLASSE A CONAMA - NBR 10.004 - CLASSE II-B), INCLUINDO ALUGUEL DA CAÇAMBA, CARGA, TRANSPORTE E DESCARGA EM ÁREA LICENCIADA</v>
      </c>
      <c r="F137" s="64" t="str">
        <f t="shared" si="11"/>
        <v>M3</v>
      </c>
      <c r="G137">
        <f t="shared" si="12"/>
        <v>61.83</v>
      </c>
      <c r="H137">
        <f t="shared" si="13"/>
        <v>48.44</v>
      </c>
      <c r="I137">
        <f t="shared" si="14"/>
        <v>48.44</v>
      </c>
    </row>
    <row r="138" spans="1:9" ht="75">
      <c r="A138" s="381">
        <v>30305</v>
      </c>
      <c r="B138" s="381" t="s">
        <v>1262</v>
      </c>
      <c r="C138" s="379" t="s">
        <v>114</v>
      </c>
      <c r="D138" s="380">
        <v>22.15</v>
      </c>
      <c r="E138" s="64" t="str">
        <f t="shared" si="10"/>
        <v>TRANSPORTE DE MATERIAL ENCOSTA ACIMA, SERVIÇO INTEIRAMENTE MANUAL, A 10M DE DISTÂNCIA, CONSIDERADOS AO LONGO DA ENCOSTA, INCLUSIVE CARGA E DESCARGA (TXDAM)</v>
      </c>
      <c r="F138" s="64" t="str">
        <f t="shared" si="11"/>
        <v>UND</v>
      </c>
      <c r="G138">
        <f t="shared" si="12"/>
        <v>21.6</v>
      </c>
      <c r="H138">
        <f t="shared" si="13"/>
        <v>16.920000000000002</v>
      </c>
      <c r="I138">
        <f t="shared" si="14"/>
        <v>16.920000000000002</v>
      </c>
    </row>
    <row r="139" spans="1:9" ht="75">
      <c r="A139" s="381">
        <v>30306</v>
      </c>
      <c r="B139" s="381" t="s">
        <v>1263</v>
      </c>
      <c r="C139" s="379" t="s">
        <v>114</v>
      </c>
      <c r="D139" s="380">
        <v>14.77</v>
      </c>
      <c r="E139" s="64" t="str">
        <f t="shared" si="10"/>
        <v>TRANSPORTE DE MATERIAL ENCOSTA ABAIXO, SERVIÇO INTEIRAMENTE MANUAL, A 10M DE DISTÂNCIA, CONSIDERADOS AO LONGO DA ENCOSTA, INCLUSIVE CARGA E DESCARGA (TXDAM)</v>
      </c>
      <c r="F139" s="64" t="str">
        <f t="shared" si="11"/>
        <v>UND</v>
      </c>
      <c r="G139">
        <f t="shared" si="12"/>
        <v>14.4</v>
      </c>
      <c r="H139">
        <f t="shared" si="13"/>
        <v>11.28</v>
      </c>
      <c r="I139">
        <f t="shared" si="14"/>
        <v>11.28</v>
      </c>
    </row>
    <row r="140" spans="1:9">
      <c r="A140" s="378">
        <v>4</v>
      </c>
      <c r="B140" s="378" t="s">
        <v>1264</v>
      </c>
      <c r="C140" s="379"/>
      <c r="D140" s="380"/>
      <c r="E140" s="64" t="str">
        <f t="shared" si="10"/>
        <v>ESTRUTURAS</v>
      </c>
      <c r="F140" s="64" t="str">
        <f t="shared" si="11"/>
        <v/>
      </c>
      <c r="G140">
        <f t="shared" si="12"/>
        <v>0</v>
      </c>
      <c r="H140">
        <f t="shared" si="13"/>
        <v>0</v>
      </c>
      <c r="I140">
        <f t="shared" si="14"/>
        <v>0</v>
      </c>
    </row>
    <row r="141" spans="1:9">
      <c r="A141" s="378">
        <v>402</v>
      </c>
      <c r="B141" s="378" t="s">
        <v>1265</v>
      </c>
      <c r="C141" s="379"/>
      <c r="D141" s="380"/>
      <c r="E141" s="64" t="str">
        <f t="shared" si="10"/>
        <v>INFRA-ESTRUTURA (FUNDAÇÃO)</v>
      </c>
      <c r="F141" s="64" t="str">
        <f t="shared" si="11"/>
        <v/>
      </c>
      <c r="G141">
        <f t="shared" si="12"/>
        <v>0</v>
      </c>
      <c r="H141">
        <f t="shared" si="13"/>
        <v>0</v>
      </c>
      <c r="I141">
        <f t="shared" si="14"/>
        <v>0</v>
      </c>
    </row>
    <row r="142" spans="1:9" ht="45">
      <c r="A142" s="381">
        <v>40202</v>
      </c>
      <c r="B142" s="381" t="s">
        <v>1266</v>
      </c>
      <c r="C142" s="379" t="s">
        <v>1160</v>
      </c>
      <c r="D142" s="380">
        <v>515.58000000000004</v>
      </c>
      <c r="E142" s="64" t="str">
        <f t="shared" si="10"/>
        <v>FORNECIMENTO, PREPARO E APLICAÇÃO DE CONCRETO CICLÓPICO FCK=15MPA COM 30% DE PEDRA DE MÃO</v>
      </c>
      <c r="F142" s="64" t="str">
        <f t="shared" si="11"/>
        <v>M3</v>
      </c>
      <c r="G142">
        <f t="shared" si="12"/>
        <v>502.74</v>
      </c>
      <c r="H142">
        <f t="shared" si="13"/>
        <v>393.87</v>
      </c>
      <c r="I142">
        <f t="shared" si="14"/>
        <v>393.87</v>
      </c>
    </row>
    <row r="143" spans="1:9" ht="75">
      <c r="A143" s="381">
        <v>40206</v>
      </c>
      <c r="B143" s="381" t="s">
        <v>1267</v>
      </c>
      <c r="C143" s="379" t="s">
        <v>109</v>
      </c>
      <c r="D143" s="380">
        <v>68.7</v>
      </c>
      <c r="E143" s="64" t="str">
        <f t="shared" si="10"/>
        <v>FÔRMA DE TÁBUA DE MADEIRA DE 2.5 X 30.0 CM PARA FUNDAÇÕES, LEVANDO-SE EM CONTA A UTILIZAÇÃO 5 VEZES (INCLUIDO O MATERIAL, CORTE, MONTAGEM, ESCORAMENTO E DESFORMA)</v>
      </c>
      <c r="F143" s="64" t="str">
        <f t="shared" si="11"/>
        <v>M2</v>
      </c>
      <c r="G143">
        <f t="shared" si="12"/>
        <v>66.989999999999995</v>
      </c>
      <c r="H143">
        <f t="shared" si="13"/>
        <v>52.48</v>
      </c>
      <c r="I143">
        <f t="shared" si="14"/>
        <v>52.48</v>
      </c>
    </row>
    <row r="144" spans="1:9" ht="45">
      <c r="A144" s="381">
        <v>40224</v>
      </c>
      <c r="B144" s="381" t="s">
        <v>1268</v>
      </c>
      <c r="C144" s="379" t="s">
        <v>1160</v>
      </c>
      <c r="D144" s="380">
        <v>584.4</v>
      </c>
      <c r="E144" s="64" t="str">
        <f t="shared" si="10"/>
        <v>FORNECIMENTO, PREPARO E APLICAÇÃO DE CONCRETO FCK = 30 MPA (COM BRITA 1 E 2) - (5% DE PERDAS JÁ INCLUÍDO NO CUSTO)</v>
      </c>
      <c r="F144" s="64" t="str">
        <f t="shared" si="11"/>
        <v>M3</v>
      </c>
      <c r="G144">
        <f t="shared" si="12"/>
        <v>569.85</v>
      </c>
      <c r="H144">
        <f t="shared" si="13"/>
        <v>446.45</v>
      </c>
      <c r="I144">
        <f t="shared" si="14"/>
        <v>446.45</v>
      </c>
    </row>
    <row r="145" spans="1:9" ht="60">
      <c r="A145" s="381">
        <v>40231</v>
      </c>
      <c r="B145" s="381" t="s">
        <v>1269</v>
      </c>
      <c r="C145" s="379" t="s">
        <v>1160</v>
      </c>
      <c r="D145" s="380">
        <v>514.46</v>
      </c>
      <c r="E145" s="64" t="str">
        <f t="shared" si="10"/>
        <v>FORNECIMENTO, PREPARO E APLICAÇÃO DE CONCRETO MAGRO COM CONSUMO MÍNIMO DE CIMENTO DE 250 KG/M3 (BRITA 1 E 2) - (5% DE PERDAS JÁ INCLUÍDO NO CUSTO)</v>
      </c>
      <c r="F145" s="64" t="str">
        <f t="shared" si="11"/>
        <v>M3</v>
      </c>
      <c r="G145">
        <f t="shared" si="12"/>
        <v>501.65</v>
      </c>
      <c r="H145">
        <f t="shared" si="13"/>
        <v>393.02</v>
      </c>
      <c r="I145">
        <f t="shared" si="14"/>
        <v>393.02</v>
      </c>
    </row>
    <row r="146" spans="1:9" ht="45">
      <c r="A146" s="381">
        <v>40233</v>
      </c>
      <c r="B146" s="381" t="s">
        <v>1270</v>
      </c>
      <c r="C146" s="379" t="s">
        <v>1160</v>
      </c>
      <c r="D146" s="380">
        <v>532.02</v>
      </c>
      <c r="E146" s="64" t="str">
        <f t="shared" si="10"/>
        <v>FORNECIMENTO, PREPARO E APLICAÇÃO DE CONCRETO FCK=15 MPA (BRITA 1 E 2) - (5% DE PERDAS JÁ INCLUÍDO NO CUSTO)</v>
      </c>
      <c r="F146" s="64" t="str">
        <f t="shared" si="11"/>
        <v>M3</v>
      </c>
      <c r="G146">
        <f t="shared" si="12"/>
        <v>518.77</v>
      </c>
      <c r="H146">
        <f t="shared" si="13"/>
        <v>406.43</v>
      </c>
      <c r="I146">
        <f t="shared" si="14"/>
        <v>406.43</v>
      </c>
    </row>
    <row r="147" spans="1:9" ht="45">
      <c r="A147" s="381">
        <v>40235</v>
      </c>
      <c r="B147" s="381" t="s">
        <v>1271</v>
      </c>
      <c r="C147" s="379" t="s">
        <v>1160</v>
      </c>
      <c r="D147" s="380">
        <v>549.1</v>
      </c>
      <c r="E147" s="64" t="str">
        <f t="shared" si="10"/>
        <v>FORNECIMENTO, PREPARO E APLICAÇÃO DE CONCRETO FCK=20 MPA (BRITA 1 E 2) - (5% DE PERDAS JÁ INCLUÍDO NO CUSTO)</v>
      </c>
      <c r="F147" s="64" t="str">
        <f t="shared" si="11"/>
        <v>M3</v>
      </c>
      <c r="G147">
        <f t="shared" si="12"/>
        <v>535.41999999999996</v>
      </c>
      <c r="H147">
        <f t="shared" si="13"/>
        <v>419.48</v>
      </c>
      <c r="I147">
        <f t="shared" si="14"/>
        <v>419.48</v>
      </c>
    </row>
    <row r="148" spans="1:9" ht="45">
      <c r="A148" s="381">
        <v>40237</v>
      </c>
      <c r="B148" s="381" t="s">
        <v>1272</v>
      </c>
      <c r="C148" s="379" t="s">
        <v>1160</v>
      </c>
      <c r="D148" s="380">
        <v>567.86</v>
      </c>
      <c r="E148" s="64" t="str">
        <f t="shared" si="10"/>
        <v>FORNECIMENTO, PREPARO E APLICAÇÃO DE CONCRETO FCK=25 MPA (BRITA 1 E 2) - (5% DE PERDAS JÁ INCLUÍDO NO CUSTO)</v>
      </c>
      <c r="F148" s="64" t="str">
        <f t="shared" si="11"/>
        <v>M3</v>
      </c>
      <c r="G148">
        <f t="shared" si="12"/>
        <v>553.72</v>
      </c>
      <c r="H148">
        <f t="shared" si="13"/>
        <v>433.81</v>
      </c>
      <c r="I148">
        <f t="shared" si="14"/>
        <v>433.81</v>
      </c>
    </row>
    <row r="149" spans="1:9" ht="60">
      <c r="A149" s="381">
        <v>40238</v>
      </c>
      <c r="B149" s="381" t="s">
        <v>1273</v>
      </c>
      <c r="C149" s="379" t="s">
        <v>109</v>
      </c>
      <c r="D149" s="380">
        <v>74.64</v>
      </c>
      <c r="E149" s="64" t="str">
        <f t="shared" si="10"/>
        <v>FÔRMA DE CHAPA COMPENSADA RESINADA 12MM, LEVANDO-SE EM CONTA A UTILIZAÇÃO 3 VEZES (INCLUIDO O MATERIAL, CORTE, MONTAGEM, ESCORAMENTO E DESFÔRMA)</v>
      </c>
      <c r="F149" s="64" t="str">
        <f t="shared" si="11"/>
        <v>M2</v>
      </c>
      <c r="G149">
        <f t="shared" si="12"/>
        <v>72.78</v>
      </c>
      <c r="H149">
        <f t="shared" si="13"/>
        <v>57.02</v>
      </c>
      <c r="I149">
        <f t="shared" si="14"/>
        <v>57.02</v>
      </c>
    </row>
    <row r="150" spans="1:9" ht="60">
      <c r="A150" s="381">
        <v>40239</v>
      </c>
      <c r="B150" s="381" t="s">
        <v>1274</v>
      </c>
      <c r="C150" s="379" t="s">
        <v>1160</v>
      </c>
      <c r="D150" s="380">
        <v>498.06</v>
      </c>
      <c r="E150" s="64" t="str">
        <f t="shared" si="10"/>
        <v>FORNECIMENTO E APLICAÇÃO DE CONCRETO USINADO FCK=20 MPA - CONSIDERANDO LANÇAMENTO MANUAL PARA INFRA-ESTRUTURA (5% DE PERDAS JÁ INCLUÍDO NO CUSTO)</v>
      </c>
      <c r="F150" s="64" t="str">
        <f t="shared" si="11"/>
        <v>M3</v>
      </c>
      <c r="G150">
        <f t="shared" si="12"/>
        <v>485.66</v>
      </c>
      <c r="H150">
        <f t="shared" si="13"/>
        <v>380.49</v>
      </c>
      <c r="I150">
        <f t="shared" si="14"/>
        <v>380.49</v>
      </c>
    </row>
    <row r="151" spans="1:9" ht="60">
      <c r="A151" s="381">
        <v>40240</v>
      </c>
      <c r="B151" s="381" t="s">
        <v>1275</v>
      </c>
      <c r="C151" s="379" t="s">
        <v>1160</v>
      </c>
      <c r="D151" s="380">
        <v>515.41</v>
      </c>
      <c r="E151" s="64" t="str">
        <f t="shared" si="10"/>
        <v>FORNECIMENTO E APLICAÇÃO DE CONCRETO USINADO FCK=25 MPA - CONSIDERANDO LANÇAMENTO MANUAL PARA INFRA-ESTRUTURA (5% DE PERDAS JÁ INCLUÍDO NO CUSTO)</v>
      </c>
      <c r="F151" s="64" t="str">
        <f t="shared" si="11"/>
        <v>M3</v>
      </c>
      <c r="G151">
        <f t="shared" si="12"/>
        <v>502.57</v>
      </c>
      <c r="H151">
        <f t="shared" si="13"/>
        <v>393.74</v>
      </c>
      <c r="I151">
        <f t="shared" si="14"/>
        <v>393.74</v>
      </c>
    </row>
    <row r="152" spans="1:9" ht="45">
      <c r="A152" s="381">
        <v>40243</v>
      </c>
      <c r="B152" s="381" t="s">
        <v>1276</v>
      </c>
      <c r="C152" s="379" t="s">
        <v>1277</v>
      </c>
      <c r="D152" s="380">
        <v>8.2200000000000006</v>
      </c>
      <c r="E152" s="64" t="str">
        <f t="shared" si="10"/>
        <v>FORNECIMENTO, DOBRAGEM E COLOCAÇÃO EM FÔRMA, DE ARMADURA CA-50 A MÉDIA, DIÂMETRO DE 6.3 A 10.0 MM</v>
      </c>
      <c r="F152" s="64" t="str">
        <f t="shared" si="11"/>
        <v>KG</v>
      </c>
      <c r="G152">
        <f t="shared" si="12"/>
        <v>8.02</v>
      </c>
      <c r="H152">
        <f t="shared" si="13"/>
        <v>6.28</v>
      </c>
      <c r="I152">
        <f t="shared" si="14"/>
        <v>6.28</v>
      </c>
    </row>
    <row r="153" spans="1:9" ht="45">
      <c r="A153" s="381">
        <v>40245</v>
      </c>
      <c r="B153" s="381" t="s">
        <v>1278</v>
      </c>
      <c r="C153" s="379" t="s">
        <v>1277</v>
      </c>
      <c r="D153" s="380">
        <v>8.65</v>
      </c>
      <c r="E153" s="64" t="str">
        <f t="shared" si="10"/>
        <v>FORNECIMENTO, DOBRAGEM E COLOCAÇÃO EM FÔRMA, DE ARMADURA CA-50 A GROSSA DIÂMETRO DE 12.5 A 25.0 MM (1/2 A 1")</v>
      </c>
      <c r="F153" s="64" t="str">
        <f t="shared" si="11"/>
        <v>KG</v>
      </c>
      <c r="G153">
        <f t="shared" si="12"/>
        <v>8.44</v>
      </c>
      <c r="H153">
        <f t="shared" si="13"/>
        <v>6.61</v>
      </c>
      <c r="I153">
        <f t="shared" si="14"/>
        <v>6.61</v>
      </c>
    </row>
    <row r="154" spans="1:9" ht="45">
      <c r="A154" s="381">
        <v>40246</v>
      </c>
      <c r="B154" s="381" t="s">
        <v>1279</v>
      </c>
      <c r="C154" s="379" t="s">
        <v>1277</v>
      </c>
      <c r="D154" s="380">
        <v>8.33</v>
      </c>
      <c r="E154" s="64" t="str">
        <f t="shared" si="10"/>
        <v>FORNECIMENTO, DOBRAGEM E COLOCAÇÃO EM FÔRMA, DE ARMADURA CA-60 B FINA, DIÂMETRO DE 4.0 A 7.0MM</v>
      </c>
      <c r="F154" s="64" t="str">
        <f t="shared" si="11"/>
        <v>KG</v>
      </c>
      <c r="G154">
        <f t="shared" si="12"/>
        <v>8.1199999999999992</v>
      </c>
      <c r="H154">
        <f t="shared" si="13"/>
        <v>6.36</v>
      </c>
      <c r="I154">
        <f t="shared" si="14"/>
        <v>6.36</v>
      </c>
    </row>
    <row r="155" spans="1:9" ht="60">
      <c r="A155" s="381">
        <v>40249</v>
      </c>
      <c r="B155" s="381" t="s">
        <v>1280</v>
      </c>
      <c r="C155" s="379" t="s">
        <v>109</v>
      </c>
      <c r="D155" s="380">
        <v>88.75</v>
      </c>
      <c r="E155" s="64" t="str">
        <f t="shared" si="10"/>
        <v>FÔRMA DE TÁBUA DE MADEIRA DE 2.5X30.0CM, LEVANDO-SE EM CONTA UTILIZAÇÃO 1 VEZ (INCLUINDO O MATERIAL, CORTE, MONTAGEM, ESCORAMENTO E DESFORMA)</v>
      </c>
      <c r="F155" s="64" t="str">
        <f t="shared" si="11"/>
        <v>M2</v>
      </c>
      <c r="G155">
        <f t="shared" si="12"/>
        <v>86.54</v>
      </c>
      <c r="H155">
        <f t="shared" si="13"/>
        <v>67.8</v>
      </c>
      <c r="I155">
        <f t="shared" si="14"/>
        <v>67.8</v>
      </c>
    </row>
    <row r="156" spans="1:9" ht="60">
      <c r="A156" s="381">
        <v>40250</v>
      </c>
      <c r="B156" s="381" t="s">
        <v>1281</v>
      </c>
      <c r="C156" s="379" t="s">
        <v>109</v>
      </c>
      <c r="D156" s="380">
        <v>75.150000000000006</v>
      </c>
      <c r="E156" s="64" t="str">
        <f t="shared" si="10"/>
        <v>FÔRMA DE TÁBUA DE MADEIRA DE 2.5X30.0CM, LEVANDO-SE EM CONTA UTILIZAÇÃO 3 VEZES (INCLUINDO O MATERIAL, CORTE, MONTAGEM, ESCORAMENTO E DESFORMA)</v>
      </c>
      <c r="F156" s="64" t="str">
        <f t="shared" si="11"/>
        <v>M2</v>
      </c>
      <c r="G156">
        <f t="shared" si="12"/>
        <v>73.28</v>
      </c>
      <c r="H156">
        <f t="shared" si="13"/>
        <v>57.41</v>
      </c>
      <c r="I156">
        <f t="shared" si="14"/>
        <v>57.41</v>
      </c>
    </row>
    <row r="157" spans="1:9" ht="60">
      <c r="A157" s="381">
        <v>40253</v>
      </c>
      <c r="B157" s="381" t="s">
        <v>1282</v>
      </c>
      <c r="C157" s="379" t="s">
        <v>1160</v>
      </c>
      <c r="D157" s="380">
        <v>530.01</v>
      </c>
      <c r="E157" s="64" t="str">
        <f t="shared" si="10"/>
        <v>FORNECIMENTO E APLICAÇÃO DE CONCRETO USINADO FCK=30 MPA - CONSIDERANDO LANÇAMENTO MANUAL PARA INFRA-ESTRUTURA (5% DE PERDAS JÁ INCLUÍDO NO CUSTO)</v>
      </c>
      <c r="F157" s="64" t="str">
        <f t="shared" si="11"/>
        <v>M3</v>
      </c>
      <c r="G157">
        <f t="shared" si="12"/>
        <v>516.80999999999995</v>
      </c>
      <c r="H157">
        <f t="shared" si="13"/>
        <v>404.9</v>
      </c>
      <c r="I157">
        <f t="shared" si="14"/>
        <v>404.9</v>
      </c>
    </row>
    <row r="158" spans="1:9">
      <c r="A158" s="378">
        <v>403</v>
      </c>
      <c r="B158" s="378" t="s">
        <v>1283</v>
      </c>
      <c r="C158" s="379"/>
      <c r="D158" s="380"/>
      <c r="E158" s="64" t="str">
        <f t="shared" si="10"/>
        <v>SUPER-ESTRUTURA</v>
      </c>
      <c r="F158" s="64" t="str">
        <f t="shared" si="11"/>
        <v/>
      </c>
      <c r="G158">
        <f t="shared" si="12"/>
        <v>0</v>
      </c>
      <c r="H158">
        <f t="shared" si="13"/>
        <v>0</v>
      </c>
      <c r="I158">
        <f t="shared" si="14"/>
        <v>0</v>
      </c>
    </row>
    <row r="159" spans="1:9" ht="45">
      <c r="A159" s="381">
        <v>40315</v>
      </c>
      <c r="B159" s="381" t="s">
        <v>1268</v>
      </c>
      <c r="C159" s="379" t="s">
        <v>1160</v>
      </c>
      <c r="D159" s="380">
        <v>678.66</v>
      </c>
      <c r="E159" s="64" t="str">
        <f t="shared" si="10"/>
        <v>FORNECIMENTO, PREPARO E APLICAÇÃO DE CONCRETO FCK = 30 MPA (COM BRITA 1 E 2) - (5% DE PERDAS JÁ INCLUÍDO NO CUSTO)</v>
      </c>
      <c r="F159" s="64" t="str">
        <f t="shared" si="11"/>
        <v>M3</v>
      </c>
      <c r="G159">
        <f t="shared" si="12"/>
        <v>661.76</v>
      </c>
      <c r="H159">
        <f t="shared" si="13"/>
        <v>518.46</v>
      </c>
      <c r="I159">
        <f t="shared" si="14"/>
        <v>518.46</v>
      </c>
    </row>
    <row r="160" spans="1:9" ht="45">
      <c r="A160" s="381">
        <v>40320</v>
      </c>
      <c r="B160" s="381" t="s">
        <v>1270</v>
      </c>
      <c r="C160" s="379" t="s">
        <v>1160</v>
      </c>
      <c r="D160" s="380">
        <v>626.28</v>
      </c>
      <c r="E160" s="64" t="str">
        <f t="shared" si="10"/>
        <v>FORNECIMENTO, PREPARO E APLICAÇÃO DE CONCRETO FCK=15 MPA (BRITA 1 E 2) - (5% DE PERDAS JÁ INCLUÍDO NO CUSTO)</v>
      </c>
      <c r="F160" s="64" t="str">
        <f t="shared" si="11"/>
        <v>M3</v>
      </c>
      <c r="G160">
        <f t="shared" si="12"/>
        <v>610.67999999999995</v>
      </c>
      <c r="H160">
        <f t="shared" si="13"/>
        <v>478.44</v>
      </c>
      <c r="I160">
        <f t="shared" si="14"/>
        <v>478.44</v>
      </c>
    </row>
    <row r="161" spans="1:9" ht="45">
      <c r="A161" s="381">
        <v>40322</v>
      </c>
      <c r="B161" s="381" t="s">
        <v>1271</v>
      </c>
      <c r="C161" s="379" t="s">
        <v>1160</v>
      </c>
      <c r="D161" s="380">
        <v>643.36</v>
      </c>
      <c r="E161" s="64" t="str">
        <f t="shared" si="10"/>
        <v>FORNECIMENTO, PREPARO E APLICAÇÃO DE CONCRETO FCK=20 MPA (BRITA 1 E 2) - (5% DE PERDAS JÁ INCLUÍDO NO CUSTO)</v>
      </c>
      <c r="F161" s="64" t="str">
        <f t="shared" si="11"/>
        <v>M3</v>
      </c>
      <c r="G161">
        <f t="shared" si="12"/>
        <v>627.34</v>
      </c>
      <c r="H161">
        <f t="shared" si="13"/>
        <v>491.49</v>
      </c>
      <c r="I161">
        <f t="shared" si="14"/>
        <v>491.49</v>
      </c>
    </row>
    <row r="162" spans="1:9" ht="45">
      <c r="A162" s="381">
        <v>40324</v>
      </c>
      <c r="B162" s="381" t="s">
        <v>1272</v>
      </c>
      <c r="C162" s="379" t="s">
        <v>1160</v>
      </c>
      <c r="D162" s="380">
        <v>662.12</v>
      </c>
      <c r="E162" s="64" t="str">
        <f t="shared" si="10"/>
        <v>FORNECIMENTO, PREPARO E APLICAÇÃO DE CONCRETO FCK=25 MPA (BRITA 1 E 2) - (5% DE PERDAS JÁ INCLUÍDO NO CUSTO)</v>
      </c>
      <c r="F162" s="64" t="str">
        <f t="shared" si="11"/>
        <v>M3</v>
      </c>
      <c r="G162">
        <f t="shared" si="12"/>
        <v>645.63</v>
      </c>
      <c r="H162">
        <f t="shared" si="13"/>
        <v>505.82</v>
      </c>
      <c r="I162">
        <f t="shared" si="14"/>
        <v>505.82</v>
      </c>
    </row>
    <row r="163" spans="1:9" ht="45">
      <c r="A163" s="381">
        <v>40328</v>
      </c>
      <c r="B163" s="381" t="s">
        <v>1276</v>
      </c>
      <c r="C163" s="379" t="s">
        <v>1277</v>
      </c>
      <c r="D163" s="380">
        <v>8.2200000000000006</v>
      </c>
      <c r="E163" s="64" t="str">
        <f t="shared" si="10"/>
        <v>FORNECIMENTO, DOBRAGEM E COLOCAÇÃO EM FÔRMA, DE ARMADURA CA-50 A MÉDIA, DIÂMETRO DE 6.3 A 10.0 MM</v>
      </c>
      <c r="F163" s="64" t="str">
        <f t="shared" si="11"/>
        <v>KG</v>
      </c>
      <c r="G163">
        <f t="shared" si="12"/>
        <v>8.02</v>
      </c>
      <c r="H163">
        <f t="shared" si="13"/>
        <v>6.28</v>
      </c>
      <c r="I163">
        <f t="shared" si="14"/>
        <v>6.28</v>
      </c>
    </row>
    <row r="164" spans="1:9" ht="60">
      <c r="A164" s="381">
        <v>40329</v>
      </c>
      <c r="B164" s="381" t="s">
        <v>1284</v>
      </c>
      <c r="C164" s="379" t="s">
        <v>1160</v>
      </c>
      <c r="D164" s="380">
        <v>432.96</v>
      </c>
      <c r="E164" s="64" t="str">
        <f t="shared" si="10"/>
        <v>FORNECIMENTO E APLICAÇÃO DE CONCRETO USINADO FCK=20 MPA - CONSIDERANDO BOMBEAMENTO (5% DE PERDAS JÁ INCLUÍDO NO CUSTO) (6% DE TAXA P/CONCR.BOMBEAVEL)</v>
      </c>
      <c r="F164" s="64" t="str">
        <f t="shared" si="11"/>
        <v>M3</v>
      </c>
      <c r="G164">
        <f t="shared" si="12"/>
        <v>422.18</v>
      </c>
      <c r="H164">
        <f t="shared" si="13"/>
        <v>330.76</v>
      </c>
      <c r="I164">
        <f t="shared" si="14"/>
        <v>330.76</v>
      </c>
    </row>
    <row r="165" spans="1:9" ht="60">
      <c r="A165" s="381">
        <v>40330</v>
      </c>
      <c r="B165" s="381" t="s">
        <v>1285</v>
      </c>
      <c r="C165" s="379" t="s">
        <v>1160</v>
      </c>
      <c r="D165" s="380">
        <v>451.3</v>
      </c>
      <c r="E165" s="64" t="str">
        <f t="shared" si="10"/>
        <v>FORNECIMENTO E APLICAÇÃO DE CONCRETO USINADO FCK=25 MPA - CONSIDERANDO BOMBEAMENTO (5% DE PERDAS JÁ INCLUÍDO NO CUSTO) (6% DE TAXA P/CONCR.BOMBEAVEL)</v>
      </c>
      <c r="F165" s="64" t="str">
        <f t="shared" si="11"/>
        <v>M3</v>
      </c>
      <c r="G165">
        <f t="shared" si="12"/>
        <v>440.06</v>
      </c>
      <c r="H165">
        <f t="shared" si="13"/>
        <v>344.77</v>
      </c>
      <c r="I165">
        <f t="shared" si="14"/>
        <v>344.77</v>
      </c>
    </row>
    <row r="166" spans="1:9" ht="60">
      <c r="A166" s="381">
        <v>40331</v>
      </c>
      <c r="B166" s="381" t="s">
        <v>1286</v>
      </c>
      <c r="C166" s="379" t="s">
        <v>1160</v>
      </c>
      <c r="D166" s="380">
        <v>466.75</v>
      </c>
      <c r="E166" s="64" t="str">
        <f t="shared" si="10"/>
        <v>FORNECIMENTO E APLICAÇÃO DE CONCRETO USINADO FCK=30 MPA - CONSIDERANDO BOMBEAMENTO (5% DE PERDAS JÁ INCLUÍDO NO CUSTO) (6% DE TAXA P/ CONCR. BOMBEAVEL)</v>
      </c>
      <c r="F166" s="64" t="str">
        <f t="shared" si="11"/>
        <v>M3</v>
      </c>
      <c r="G166">
        <f t="shared" si="12"/>
        <v>455.13</v>
      </c>
      <c r="H166">
        <f t="shared" si="13"/>
        <v>356.57</v>
      </c>
      <c r="I166">
        <f t="shared" si="14"/>
        <v>356.57</v>
      </c>
    </row>
    <row r="167" spans="1:9" ht="45">
      <c r="A167" s="381">
        <v>40332</v>
      </c>
      <c r="B167" s="381" t="s">
        <v>1287</v>
      </c>
      <c r="C167" s="379" t="s">
        <v>1277</v>
      </c>
      <c r="D167" s="380">
        <v>8.65</v>
      </c>
      <c r="E167" s="64" t="str">
        <f t="shared" si="10"/>
        <v>FORNECIMENTO, DOBRAGEM E COLOCAÇÃO EM FÔRMA, DE ARMADURA CA-50 A GROSSA, DIÂMETRO DE 12.5 A 25.0MM</v>
      </c>
      <c r="F167" s="64" t="str">
        <f t="shared" si="11"/>
        <v>KG</v>
      </c>
      <c r="G167">
        <f t="shared" si="12"/>
        <v>8.44</v>
      </c>
      <c r="H167">
        <f t="shared" si="13"/>
        <v>6.61</v>
      </c>
      <c r="I167">
        <f t="shared" si="14"/>
        <v>6.61</v>
      </c>
    </row>
    <row r="168" spans="1:9" ht="45">
      <c r="A168" s="381">
        <v>40333</v>
      </c>
      <c r="B168" s="381" t="s">
        <v>1279</v>
      </c>
      <c r="C168" s="379" t="s">
        <v>1277</v>
      </c>
      <c r="D168" s="380">
        <v>8.33</v>
      </c>
      <c r="E168" s="64" t="str">
        <f t="shared" si="10"/>
        <v>FORNECIMENTO, DOBRAGEM E COLOCAÇÃO EM FÔRMA, DE ARMADURA CA-60 B FINA, DIÂMETRO DE 4.0 A 7.0MM</v>
      </c>
      <c r="F168" s="64" t="str">
        <f t="shared" si="11"/>
        <v>KG</v>
      </c>
      <c r="G168">
        <f t="shared" si="12"/>
        <v>8.1199999999999992</v>
      </c>
      <c r="H168">
        <f t="shared" si="13"/>
        <v>6.36</v>
      </c>
      <c r="I168">
        <f t="shared" si="14"/>
        <v>6.36</v>
      </c>
    </row>
    <row r="169" spans="1:9" ht="90">
      <c r="A169" s="381">
        <v>40337</v>
      </c>
      <c r="B169" s="381" t="s">
        <v>1288</v>
      </c>
      <c r="C169" s="379" t="s">
        <v>109</v>
      </c>
      <c r="D169" s="380">
        <v>82.98</v>
      </c>
      <c r="E169" s="64" t="str">
        <f t="shared" si="10"/>
        <v>FÔRMA EM CHAPA DE MADEIRA COMPENSADA PLASTIFICADA 12MM PARA ESTRUTURA EM GERAL, 5 REAPROVEITAMENTOS, REFORÇADA COM SARRAFOS DE MADEIRA 2.5X10CM (INCL MATERIAL, CORTE, MONTAGEM, ESCORAS EM EUCALIPTO E DESFORMA)</v>
      </c>
      <c r="F169" s="64" t="str">
        <f t="shared" si="11"/>
        <v>M2</v>
      </c>
      <c r="G169">
        <f t="shared" si="12"/>
        <v>80.91</v>
      </c>
      <c r="H169">
        <f t="shared" si="13"/>
        <v>63.39</v>
      </c>
      <c r="I169">
        <f t="shared" si="14"/>
        <v>63.39</v>
      </c>
    </row>
    <row r="170" spans="1:9" ht="90">
      <c r="A170" s="381">
        <v>40339</v>
      </c>
      <c r="B170" s="381" t="s">
        <v>1289</v>
      </c>
      <c r="C170" s="379" t="s">
        <v>109</v>
      </c>
      <c r="D170" s="380">
        <v>96</v>
      </c>
      <c r="E170" s="64" t="str">
        <f t="shared" si="10"/>
        <v>FORMA DE CHAPAS MADEIRA COMPENSADA RESINADA, ESP. 12MM, LEVANDO-SE EM CONTA A UTILIZAÇÃO 3 VEZES, REFORÇADAS COM SARRAFOS DE MADEIRA DE 2.5 X 10.0CM (INCL MATERIAL, CORTE, MONTAGEM, ESCORAS EM EUCALIPTO E DESFORMA)</v>
      </c>
      <c r="F170" s="64" t="str">
        <f t="shared" si="11"/>
        <v>M2</v>
      </c>
      <c r="G170">
        <f t="shared" si="12"/>
        <v>93.61</v>
      </c>
      <c r="H170">
        <f t="shared" si="13"/>
        <v>73.34</v>
      </c>
      <c r="I170">
        <f t="shared" si="14"/>
        <v>73.34</v>
      </c>
    </row>
    <row r="171" spans="1:9">
      <c r="A171" s="378">
        <v>404</v>
      </c>
      <c r="B171" s="378" t="s">
        <v>1290</v>
      </c>
      <c r="C171" s="379"/>
      <c r="D171" s="380"/>
      <c r="E171" s="64" t="str">
        <f t="shared" si="10"/>
        <v>ESTRUTURAS DE CONCRETO APARENTE</v>
      </c>
      <c r="F171" s="64" t="str">
        <f t="shared" si="11"/>
        <v/>
      </c>
      <c r="G171">
        <f t="shared" si="12"/>
        <v>0</v>
      </c>
      <c r="H171">
        <f t="shared" si="13"/>
        <v>0</v>
      </c>
      <c r="I171">
        <f t="shared" si="14"/>
        <v>0</v>
      </c>
    </row>
    <row r="172" spans="1:9" ht="30">
      <c r="A172" s="381">
        <v>40405</v>
      </c>
      <c r="B172" s="381" t="s">
        <v>1291</v>
      </c>
      <c r="C172" s="379" t="s">
        <v>109</v>
      </c>
      <c r="D172" s="380">
        <v>89.81</v>
      </c>
      <c r="E172" s="64" t="str">
        <f t="shared" si="10"/>
        <v>FÔRMA COM CHAPA COMPENSADA PLASTIFICADA ESP. 12MM, UTIZAÇÃO 5 VEZES</v>
      </c>
      <c r="F172" s="64" t="str">
        <f t="shared" si="11"/>
        <v>M2</v>
      </c>
      <c r="G172">
        <f t="shared" si="12"/>
        <v>87.57</v>
      </c>
      <c r="H172">
        <f t="shared" si="13"/>
        <v>68.61</v>
      </c>
      <c r="I172">
        <f t="shared" si="14"/>
        <v>68.61</v>
      </c>
    </row>
    <row r="173" spans="1:9">
      <c r="A173" s="378">
        <v>406</v>
      </c>
      <c r="B173" s="378" t="s">
        <v>1292</v>
      </c>
      <c r="C173" s="379"/>
      <c r="D173" s="380"/>
      <c r="E173" s="64" t="str">
        <f t="shared" si="10"/>
        <v>LAJES PRÉ-MOLDADAS</v>
      </c>
      <c r="F173" s="64" t="str">
        <f t="shared" si="11"/>
        <v/>
      </c>
      <c r="G173">
        <f t="shared" si="12"/>
        <v>0</v>
      </c>
      <c r="H173">
        <f t="shared" si="13"/>
        <v>0</v>
      </c>
      <c r="I173">
        <f t="shared" si="14"/>
        <v>0</v>
      </c>
    </row>
    <row r="174" spans="1:9" ht="60">
      <c r="A174" s="381">
        <v>40601</v>
      </c>
      <c r="B174" s="381" t="s">
        <v>13898</v>
      </c>
      <c r="C174" s="379" t="s">
        <v>109</v>
      </c>
      <c r="D174" s="380">
        <v>81.13</v>
      </c>
      <c r="E174" s="64" t="str">
        <f t="shared" si="10"/>
        <v>LAJE PRÉ-FABRICADA TRELIÇADA PARA FORRO SIMPLES REVESTIDO, VÃO ATÉ 3.5M, CAPEAMENTO 2CM, ESP. 10CM, FCK = 150KG/CM2</v>
      </c>
      <c r="F174" s="64" t="str">
        <f t="shared" si="11"/>
        <v>M2</v>
      </c>
      <c r="G174">
        <f t="shared" si="12"/>
        <v>79.11</v>
      </c>
      <c r="H174">
        <f t="shared" si="13"/>
        <v>61.98</v>
      </c>
      <c r="I174">
        <f t="shared" si="14"/>
        <v>61.98</v>
      </c>
    </row>
    <row r="175" spans="1:9" ht="45">
      <c r="A175" s="381">
        <v>40602</v>
      </c>
      <c r="B175" s="381" t="s">
        <v>13899</v>
      </c>
      <c r="C175" s="379" t="s">
        <v>109</v>
      </c>
      <c r="D175" s="380">
        <v>89.88</v>
      </c>
      <c r="E175" s="64" t="str">
        <f t="shared" si="10"/>
        <v>LAJE PRÉ-FABRICADA TRELIÇADA, SOBRECARGA 300 KG/M2, VÃO DE 3.5M A 4.3M, CAPEAMENTO 4CM, ESP. 12CM, FCK = 150 KG/CM2</v>
      </c>
      <c r="F175" s="64" t="str">
        <f t="shared" si="11"/>
        <v>M2</v>
      </c>
      <c r="G175">
        <f t="shared" si="12"/>
        <v>87.64</v>
      </c>
      <c r="H175">
        <f t="shared" si="13"/>
        <v>68.66</v>
      </c>
      <c r="I175">
        <f t="shared" si="14"/>
        <v>68.66</v>
      </c>
    </row>
    <row r="176" spans="1:9">
      <c r="A176" s="378">
        <v>407</v>
      </c>
      <c r="B176" s="378" t="s">
        <v>354</v>
      </c>
      <c r="C176" s="379"/>
      <c r="D176" s="380"/>
      <c r="E176" s="64" t="str">
        <f t="shared" si="10"/>
        <v>DIVERSOS</v>
      </c>
      <c r="F176" s="64" t="str">
        <f t="shared" si="11"/>
        <v/>
      </c>
      <c r="G176">
        <f t="shared" si="12"/>
        <v>0</v>
      </c>
      <c r="H176">
        <f t="shared" si="13"/>
        <v>0</v>
      </c>
      <c r="I176">
        <f t="shared" si="14"/>
        <v>0</v>
      </c>
    </row>
    <row r="177" spans="1:9" ht="60">
      <c r="A177" s="381">
        <v>40705</v>
      </c>
      <c r="B177" s="381" t="s">
        <v>1293</v>
      </c>
      <c r="C177" s="379" t="s">
        <v>111</v>
      </c>
      <c r="D177" s="380">
        <v>51.74</v>
      </c>
      <c r="E177" s="64" t="str">
        <f t="shared" si="10"/>
        <v>EXECUÇÃO DE JUNTA DE DILATAÇÃO 2 X 2 CM CONSIDERANDO 1CM DE APLICAÇÃO DE ISOPOR E 1CM DE APLICAÇÃO DE MASTIQUE ELÁSTICO DO TIPO SIKAFLEX 1A OU EQUIVALENTE</v>
      </c>
      <c r="F177" s="64" t="str">
        <f t="shared" si="11"/>
        <v>M</v>
      </c>
      <c r="G177">
        <f t="shared" si="12"/>
        <v>50.46</v>
      </c>
      <c r="H177">
        <f t="shared" si="13"/>
        <v>39.53</v>
      </c>
      <c r="I177">
        <f t="shared" si="14"/>
        <v>39.53</v>
      </c>
    </row>
    <row r="178" spans="1:9">
      <c r="A178" s="378">
        <v>408</v>
      </c>
      <c r="B178" s="378" t="s">
        <v>1294</v>
      </c>
      <c r="C178" s="379"/>
      <c r="D178" s="380"/>
      <c r="E178" s="64" t="str">
        <f t="shared" si="10"/>
        <v>RECUPERAÇÃO DE ESTRUTURAS</v>
      </c>
      <c r="F178" s="64" t="str">
        <f t="shared" si="11"/>
        <v/>
      </c>
      <c r="G178">
        <f t="shared" si="12"/>
        <v>0</v>
      </c>
      <c r="H178">
        <f t="shared" si="13"/>
        <v>0</v>
      </c>
      <c r="I178">
        <f t="shared" si="14"/>
        <v>0</v>
      </c>
    </row>
    <row r="179" spans="1:9" ht="30">
      <c r="A179" s="381">
        <v>40801</v>
      </c>
      <c r="B179" s="381" t="s">
        <v>1295</v>
      </c>
      <c r="C179" s="379" t="s">
        <v>1160</v>
      </c>
      <c r="D179" s="382">
        <v>2500.4</v>
      </c>
      <c r="E179" s="64" t="str">
        <f t="shared" si="10"/>
        <v>REMOÇÃO CUIDADOSA DO CONCRETO AFETADO, ATRAVÉS DE ESCARIFICAÇÃO</v>
      </c>
      <c r="F179" s="64" t="str">
        <f t="shared" si="11"/>
        <v>M3</v>
      </c>
      <c r="G179">
        <f t="shared" si="12"/>
        <v>2438.13</v>
      </c>
      <c r="H179">
        <f t="shared" si="13"/>
        <v>1910.16</v>
      </c>
      <c r="I179">
        <f t="shared" si="14"/>
        <v>1910.16</v>
      </c>
    </row>
    <row r="180" spans="1:9" ht="45">
      <c r="A180" s="381">
        <v>40802</v>
      </c>
      <c r="B180" s="381" t="s">
        <v>1296</v>
      </c>
      <c r="C180" s="379" t="s">
        <v>109</v>
      </c>
      <c r="D180" s="380">
        <v>125.02</v>
      </c>
      <c r="E180" s="64" t="str">
        <f t="shared" si="10"/>
        <v>REMOÇÃO CUIDADOSA DO CONCRETO AFETADO, ATRAVÉS DE ESCARIFICAÇÃO (CONSIDERANDO ESP. ESCARIFICADA DE 5CM)</v>
      </c>
      <c r="F180" s="64" t="str">
        <f t="shared" si="11"/>
        <v>M2</v>
      </c>
      <c r="G180">
        <f t="shared" si="12"/>
        <v>121.91</v>
      </c>
      <c r="H180">
        <f t="shared" si="13"/>
        <v>95.51</v>
      </c>
      <c r="I180">
        <f t="shared" si="14"/>
        <v>95.51</v>
      </c>
    </row>
    <row r="181" spans="1:9" ht="45">
      <c r="A181" s="381">
        <v>40803</v>
      </c>
      <c r="B181" s="381" t="s">
        <v>2378</v>
      </c>
      <c r="C181" s="379" t="s">
        <v>109</v>
      </c>
      <c r="D181" s="380">
        <v>73.83</v>
      </c>
      <c r="E181" s="64" t="str">
        <f t="shared" si="10"/>
        <v>PREPARAÇÃO DO SUBSTRATO PARA REPARO EM ESTRUTURA DE CONCRETO POR APICOAMENTO MANUAL DA SUPERFÍCIE</v>
      </c>
      <c r="F181" s="64" t="str">
        <f t="shared" si="11"/>
        <v>M2</v>
      </c>
      <c r="G181">
        <f t="shared" si="12"/>
        <v>71.989999999999995</v>
      </c>
      <c r="H181">
        <f t="shared" si="13"/>
        <v>56.4</v>
      </c>
      <c r="I181">
        <f t="shared" si="14"/>
        <v>56.4</v>
      </c>
    </row>
    <row r="182" spans="1:9" ht="60">
      <c r="A182" s="381">
        <v>40806</v>
      </c>
      <c r="B182" s="381" t="s">
        <v>1297</v>
      </c>
      <c r="C182" s="379" t="s">
        <v>109</v>
      </c>
      <c r="D182" s="380">
        <v>22.15</v>
      </c>
      <c r="E182" s="64" t="str">
        <f t="shared" si="10"/>
        <v>LIMPEZA DE AÇO COM LIXAMENTO E ESCOVAMENTO COM ESCOVA DE AÇO, ATÉ A COMPLETA REMOÇÃO DE PARTÍCULAS SOLTAS, MATERIAIS INDESEJÁVEIS E CORROSÃO</v>
      </c>
      <c r="F182" s="64" t="str">
        <f t="shared" si="11"/>
        <v>M2</v>
      </c>
      <c r="G182">
        <f t="shared" si="12"/>
        <v>21.6</v>
      </c>
      <c r="H182">
        <f t="shared" si="13"/>
        <v>16.920000000000002</v>
      </c>
      <c r="I182">
        <f t="shared" si="14"/>
        <v>16.920000000000002</v>
      </c>
    </row>
    <row r="183" spans="1:9" ht="45">
      <c r="A183" s="381">
        <v>40807</v>
      </c>
      <c r="B183" s="381" t="s">
        <v>1298</v>
      </c>
      <c r="C183" s="379" t="s">
        <v>109</v>
      </c>
      <c r="D183" s="380">
        <v>78.19</v>
      </c>
      <c r="E183" s="64" t="str">
        <f t="shared" si="10"/>
        <v>APLICAÇÃO DE SIKA TOP 108 ARMATEC OU EQUIVALENTE, NAS FERRAGENS A SEREM RECUPERADAS</v>
      </c>
      <c r="F183" s="64" t="str">
        <f t="shared" si="11"/>
        <v>M2</v>
      </c>
      <c r="G183">
        <f t="shared" si="12"/>
        <v>76.239999999999995</v>
      </c>
      <c r="H183">
        <f t="shared" si="13"/>
        <v>59.73</v>
      </c>
      <c r="I183">
        <f t="shared" si="14"/>
        <v>59.73</v>
      </c>
    </row>
    <row r="184" spans="1:9">
      <c r="A184" s="381">
        <v>40808</v>
      </c>
      <c r="B184" s="381" t="s">
        <v>1299</v>
      </c>
      <c r="C184" s="379" t="s">
        <v>1277</v>
      </c>
      <c r="D184" s="380">
        <v>4.45</v>
      </c>
      <c r="E184" s="64" t="str">
        <f t="shared" si="10"/>
        <v>RETIRADA DE FERRAGEM CORROÍDA</v>
      </c>
      <c r="F184" s="64" t="str">
        <f t="shared" si="11"/>
        <v>KG</v>
      </c>
      <c r="G184">
        <f t="shared" si="12"/>
        <v>4.34</v>
      </c>
      <c r="H184">
        <f t="shared" si="13"/>
        <v>3.4</v>
      </c>
      <c r="I184">
        <f t="shared" si="14"/>
        <v>3.4</v>
      </c>
    </row>
    <row r="185" spans="1:9" ht="45">
      <c r="A185" s="381">
        <v>40809</v>
      </c>
      <c r="B185" s="381" t="s">
        <v>1300</v>
      </c>
      <c r="C185" s="379" t="s">
        <v>109</v>
      </c>
      <c r="D185" s="380">
        <v>367.25</v>
      </c>
      <c r="E185" s="64" t="str">
        <f t="shared" si="10"/>
        <v>RECOMPOSIÇÃO DE CONCRETO DANIFICADO, COM UTILIZAÇÃO DE ARGAMASSA SIKA GROUT OU EQUIVALENTE (CONSIDERANDO ESP. 5CM)</v>
      </c>
      <c r="F185" s="64" t="str">
        <f t="shared" si="11"/>
        <v>M2</v>
      </c>
      <c r="G185">
        <f t="shared" si="12"/>
        <v>358.11</v>
      </c>
      <c r="H185">
        <f t="shared" si="13"/>
        <v>280.56</v>
      </c>
      <c r="I185">
        <f t="shared" si="14"/>
        <v>280.56</v>
      </c>
    </row>
    <row r="186" spans="1:9" ht="45">
      <c r="A186" s="381">
        <v>40810</v>
      </c>
      <c r="B186" s="381" t="s">
        <v>1301</v>
      </c>
      <c r="C186" s="379" t="s">
        <v>1160</v>
      </c>
      <c r="D186" s="382">
        <v>6938.34</v>
      </c>
      <c r="E186" s="64" t="str">
        <f t="shared" si="10"/>
        <v>RECOMPOSIÇÃO DE CONCRETO DANIFICADO, COM UTILIZAÇÃO DE ARGAMASSA SIKA GROUT OU EQUIVALENTE</v>
      </c>
      <c r="F186" s="64" t="str">
        <f t="shared" si="11"/>
        <v>M3</v>
      </c>
      <c r="G186">
        <f t="shared" si="12"/>
        <v>6765.55</v>
      </c>
      <c r="H186">
        <f t="shared" si="13"/>
        <v>5300.49</v>
      </c>
      <c r="I186">
        <f t="shared" si="14"/>
        <v>5300.49</v>
      </c>
    </row>
    <row r="187" spans="1:9" ht="30">
      <c r="A187" s="381">
        <v>40813</v>
      </c>
      <c r="B187" s="381" t="s">
        <v>1302</v>
      </c>
      <c r="C187" s="379" t="s">
        <v>109</v>
      </c>
      <c r="D187" s="380">
        <v>72.48</v>
      </c>
      <c r="E187" s="64" t="str">
        <f t="shared" si="10"/>
        <v>IMPERMEABILIZAÇÃO DE ESTRUTURA COM SIKA TOP 107 OU EQUIVALENTE</v>
      </c>
      <c r="F187" s="64" t="str">
        <f t="shared" si="11"/>
        <v>M2</v>
      </c>
      <c r="G187">
        <f t="shared" si="12"/>
        <v>70.67</v>
      </c>
      <c r="H187">
        <f t="shared" si="13"/>
        <v>55.37</v>
      </c>
      <c r="I187">
        <f t="shared" si="14"/>
        <v>55.37</v>
      </c>
    </row>
    <row r="188" spans="1:9" ht="30">
      <c r="A188" s="381">
        <v>40816</v>
      </c>
      <c r="B188" s="381" t="s">
        <v>1303</v>
      </c>
      <c r="C188" s="379" t="s">
        <v>109</v>
      </c>
      <c r="D188" s="380">
        <v>13.61</v>
      </c>
      <c r="E188" s="64" t="str">
        <f t="shared" si="10"/>
        <v>APLICAÇÃO DE OXIPRIMER OU EQUIVALENTE, NAS FERRAGENS A SEREM RECUPERADAS</v>
      </c>
      <c r="F188" s="64" t="str">
        <f t="shared" si="11"/>
        <v>M2</v>
      </c>
      <c r="G188">
        <f t="shared" si="12"/>
        <v>13.27</v>
      </c>
      <c r="H188">
        <f t="shared" si="13"/>
        <v>10.4</v>
      </c>
      <c r="I188">
        <f t="shared" si="14"/>
        <v>10.4</v>
      </c>
    </row>
    <row r="189" spans="1:9" ht="75">
      <c r="A189" s="381">
        <v>40817</v>
      </c>
      <c r="B189" s="381" t="s">
        <v>1304</v>
      </c>
      <c r="C189" s="379" t="s">
        <v>1160</v>
      </c>
      <c r="D189" s="382">
        <v>3335.02</v>
      </c>
      <c r="E189" s="64" t="str">
        <f t="shared" si="10"/>
        <v>FORNECIMENTO E LANÇAMENTO DE CONCRETO PARA GROUTEAMENTO COM ADIÇÃO DE PEDRISCO (50% EM PESO), UTILIZANDO SIKAGROUT OU PRODUTO EQUIVALENTE, EXCLUSIVE FORMA</v>
      </c>
      <c r="F189" s="64" t="str">
        <f t="shared" si="11"/>
        <v>M3</v>
      </c>
      <c r="G189">
        <f t="shared" si="12"/>
        <v>3251.96</v>
      </c>
      <c r="H189">
        <f t="shared" si="13"/>
        <v>2547.7600000000002</v>
      </c>
      <c r="I189">
        <f t="shared" si="14"/>
        <v>2547.7600000000002</v>
      </c>
    </row>
    <row r="190" spans="1:9" ht="45">
      <c r="A190" s="381">
        <v>40818</v>
      </c>
      <c r="B190" s="381" t="s">
        <v>1305</v>
      </c>
      <c r="C190" s="379" t="s">
        <v>109</v>
      </c>
      <c r="D190" s="380">
        <v>71.790000000000006</v>
      </c>
      <c r="E190" s="64" t="str">
        <f t="shared" si="10"/>
        <v>REVESTIMENTO EXTERNO COM ARGAMASSA CORRETIVA TIPO SIKA MONOTOP 622 BR OU EQUIVALENTE, ESP. 5MM</v>
      </c>
      <c r="F190" s="64" t="str">
        <f t="shared" si="11"/>
        <v>M2</v>
      </c>
      <c r="G190">
        <f t="shared" si="12"/>
        <v>70</v>
      </c>
      <c r="H190">
        <f t="shared" si="13"/>
        <v>54.84</v>
      </c>
      <c r="I190">
        <f t="shared" si="14"/>
        <v>54.84</v>
      </c>
    </row>
    <row r="191" spans="1:9" ht="90">
      <c r="A191" s="378">
        <v>409</v>
      </c>
      <c r="B191" s="378" t="s">
        <v>1306</v>
      </c>
      <c r="C191" s="379"/>
      <c r="D191" s="380"/>
      <c r="E191" s="64" t="str">
        <f t="shared" si="10"/>
        <v>MURO DE ARRIMO (CONC. CICLÓPICO 15MPA C/ 30% DE PEDRA DE MÃO, C/ FORN., PREPARO E APLICAÇÃO DE CONCRETO, FORMA DE TÁBUA PINHO-REAP.5 VEZES, EXCLUSIVE ESCAV. E REATERRO) SEÇÕES TIPICAS NAS SEGUINTES DIMENSÕES:</v>
      </c>
      <c r="F191" s="64" t="str">
        <f t="shared" si="11"/>
        <v/>
      </c>
      <c r="G191">
        <f t="shared" si="12"/>
        <v>0</v>
      </c>
      <c r="H191">
        <f t="shared" si="13"/>
        <v>0</v>
      </c>
      <c r="I191">
        <f t="shared" si="14"/>
        <v>0</v>
      </c>
    </row>
    <row r="192" spans="1:9" ht="90">
      <c r="A192" s="381">
        <v>40901</v>
      </c>
      <c r="B192" s="381" t="s">
        <v>4032</v>
      </c>
      <c r="C192" s="379" t="s">
        <v>111</v>
      </c>
      <c r="D192" s="380">
        <v>503.01</v>
      </c>
      <c r="E192" s="64" t="str">
        <f t="shared" si="10"/>
        <v>MURO DE ARRIMO EM CONC. CICLÓPICO 15MPA C/ 30% DE PEDRA DE MÃO, C/ FORN., PREPARO E APLICAÇÃO DE CONCRETO, FORMA DE TÁBUA PINHO-REAP.5 VEZES, EXCLUSIVE ESCAV. E REATERRO, SEÇÕES TIPICAS NAS DIMENSÕES:B=0.40M; B=0.70M E H=1.00M</v>
      </c>
      <c r="F192" s="64" t="str">
        <f t="shared" si="11"/>
        <v>M</v>
      </c>
      <c r="G192">
        <f t="shared" si="12"/>
        <v>490.48</v>
      </c>
      <c r="H192">
        <f t="shared" si="13"/>
        <v>384.27</v>
      </c>
      <c r="I192">
        <f t="shared" si="14"/>
        <v>384.27</v>
      </c>
    </row>
    <row r="193" spans="1:9" ht="90">
      <c r="A193" s="381">
        <v>40902</v>
      </c>
      <c r="B193" s="381" t="s">
        <v>4033</v>
      </c>
      <c r="C193" s="379" t="s">
        <v>111</v>
      </c>
      <c r="D193" s="380">
        <v>816.96</v>
      </c>
      <c r="E193" s="64" t="str">
        <f t="shared" ref="E193:E256" si="15">UPPER(B193)</f>
        <v>MURO DE ARRIMO EM CONC. CICLÓPICO 15MPA C/ 30% DE PEDRA DE MÃO, C/ FORN., PREPARO E APLICAÇÃO DE CONCRETO, FORMA DE TÁBUA PINHO-REAP.5 VEZES, EXCLUSIVE ESCAV. E REATERRO, SEÇÕES TIPICAS NAS DIMENSÕES:B=0.40M; B=0.90M E H=1,50M</v>
      </c>
      <c r="F193" s="64" t="str">
        <f t="shared" ref="F193:F256" si="16">UPPER(C193)</f>
        <v>M</v>
      </c>
      <c r="G193">
        <f t="shared" si="12"/>
        <v>796.61</v>
      </c>
      <c r="H193">
        <f t="shared" si="13"/>
        <v>624.11</v>
      </c>
      <c r="I193">
        <f t="shared" si="14"/>
        <v>624.11</v>
      </c>
    </row>
    <row r="194" spans="1:9" ht="90">
      <c r="A194" s="381">
        <v>40903</v>
      </c>
      <c r="B194" s="381" t="s">
        <v>4034</v>
      </c>
      <c r="C194" s="379" t="s">
        <v>111</v>
      </c>
      <c r="D194" s="382">
        <v>1167.22</v>
      </c>
      <c r="E194" s="64" t="str">
        <f t="shared" si="15"/>
        <v>MURO DE ARRIMO EM CONC. CICLÓPICO 15MPA C/ 30% DE PEDRA DE MÃO, C/ FORN., PREPARO E APLICAÇÃO DE CONCRETO, FORMA DE TÁBUA PINHO-REAP.5 VEZES, EXCLUSIVE ESCAV. E REATERRO, SEÇÕES TIPICAS NAS DIMENSÕES:B=0.40M; B=1.05M E H=2.00M</v>
      </c>
      <c r="F194" s="64" t="str">
        <f t="shared" si="16"/>
        <v>M</v>
      </c>
      <c r="G194">
        <f t="shared" si="12"/>
        <v>1138.1500000000001</v>
      </c>
      <c r="H194">
        <f t="shared" si="13"/>
        <v>891.69</v>
      </c>
      <c r="I194">
        <f t="shared" si="14"/>
        <v>891.69</v>
      </c>
    </row>
    <row r="195" spans="1:9" ht="90">
      <c r="A195" s="381">
        <v>40904</v>
      </c>
      <c r="B195" s="381" t="s">
        <v>4035</v>
      </c>
      <c r="C195" s="379" t="s">
        <v>111</v>
      </c>
      <c r="D195" s="382">
        <v>1548.32</v>
      </c>
      <c r="E195" s="64" t="str">
        <f t="shared" si="15"/>
        <v>MURO DE ARRIMO EM CONC. CICLÓPICO 15MPA C/ 30% DE PEDRA DE MÃO, C/ FORN., PREPARO E APLICAÇÃO DE CONCRETO, FORMA DE TÁBUA PINHO-REAP.5 VEZES, EXCLUSIVE ESCAV. E REATERRO, SEÇÕES TIPICAS NAS DIMENSÕES:B=0.40M; B=1.23 E H=2.50M</v>
      </c>
      <c r="F195" s="64" t="str">
        <f t="shared" si="16"/>
        <v>M</v>
      </c>
      <c r="G195">
        <f t="shared" si="12"/>
        <v>1509.76</v>
      </c>
      <c r="H195">
        <f t="shared" si="13"/>
        <v>1182.83</v>
      </c>
      <c r="I195">
        <f t="shared" si="14"/>
        <v>1182.83</v>
      </c>
    </row>
    <row r="196" spans="1:9">
      <c r="A196" s="378">
        <v>5</v>
      </c>
      <c r="B196" s="378" t="s">
        <v>1307</v>
      </c>
      <c r="C196" s="379"/>
      <c r="D196" s="380"/>
      <c r="E196" s="64" t="str">
        <f t="shared" si="15"/>
        <v>PAREDES E PAINÉIS</v>
      </c>
      <c r="F196" s="64" t="str">
        <f t="shared" si="16"/>
        <v/>
      </c>
      <c r="G196">
        <f t="shared" si="12"/>
        <v>0</v>
      </c>
      <c r="H196">
        <f t="shared" si="13"/>
        <v>0</v>
      </c>
      <c r="I196">
        <f t="shared" si="14"/>
        <v>0</v>
      </c>
    </row>
    <row r="197" spans="1:9">
      <c r="A197" s="378">
        <v>501</v>
      </c>
      <c r="B197" s="378" t="s">
        <v>44</v>
      </c>
      <c r="C197" s="379"/>
      <c r="D197" s="380"/>
      <c r="E197" s="64" t="str">
        <f t="shared" si="15"/>
        <v>ALVENARIA DE VEDAÇÃO</v>
      </c>
      <c r="F197" s="64" t="str">
        <f t="shared" si="16"/>
        <v/>
      </c>
      <c r="G197">
        <f t="shared" si="12"/>
        <v>0</v>
      </c>
      <c r="H197">
        <f t="shared" si="13"/>
        <v>0</v>
      </c>
      <c r="I197">
        <f t="shared" si="14"/>
        <v>0</v>
      </c>
    </row>
    <row r="198" spans="1:9" ht="60">
      <c r="A198" s="381">
        <v>50112</v>
      </c>
      <c r="B198" s="381" t="s">
        <v>1308</v>
      </c>
      <c r="C198" s="379" t="s">
        <v>109</v>
      </c>
      <c r="D198" s="380">
        <v>127.76</v>
      </c>
      <c r="E198" s="64" t="str">
        <f t="shared" si="15"/>
        <v>COBOGÓ DE CONCRETO 40 X 40 X 10 CM, TIPO RETO, ASSENTADOS COM ARGAMASSA DE CIMENTO E AREIA NO TRAÇO 1:3, ESPESSURA DAS JUNTAS 15 MM</v>
      </c>
      <c r="F198" s="64" t="str">
        <f t="shared" si="16"/>
        <v>M2</v>
      </c>
      <c r="G198">
        <f t="shared" si="12"/>
        <v>124.58</v>
      </c>
      <c r="H198">
        <f t="shared" si="13"/>
        <v>97.6</v>
      </c>
      <c r="I198">
        <f t="shared" si="14"/>
        <v>97.6</v>
      </c>
    </row>
    <row r="199" spans="1:9" ht="30">
      <c r="A199" s="381">
        <v>50115</v>
      </c>
      <c r="B199" s="381" t="s">
        <v>1309</v>
      </c>
      <c r="C199" s="379" t="s">
        <v>1160</v>
      </c>
      <c r="D199" s="380">
        <v>434.64</v>
      </c>
      <c r="E199" s="64" t="str">
        <f t="shared" si="15"/>
        <v>ALVENARIA EM BLOCO DE PEDRA ARGAMASSADA COM CIMENTO E AREIA NO TRAÇO 1:3</v>
      </c>
      <c r="F199" s="64" t="str">
        <f t="shared" si="16"/>
        <v>M3</v>
      </c>
      <c r="G199">
        <f t="shared" si="12"/>
        <v>423.82</v>
      </c>
      <c r="H199">
        <f t="shared" si="13"/>
        <v>332.04</v>
      </c>
      <c r="I199">
        <f t="shared" si="14"/>
        <v>332.04</v>
      </c>
    </row>
    <row r="200" spans="1:9" ht="75">
      <c r="A200" s="381">
        <v>50122</v>
      </c>
      <c r="B200" s="381" t="s">
        <v>1310</v>
      </c>
      <c r="C200" s="379" t="s">
        <v>109</v>
      </c>
      <c r="D200" s="380">
        <v>129.38999999999999</v>
      </c>
      <c r="E200" s="64" t="str">
        <f t="shared" si="15"/>
        <v>COBOGÓ DE CONCRETO TIPO CRUZETA DE 20 X 20 X 10 CM, ASSENTADO COM ARGAMASSA DE CIMENTO, CAL HIDRATADA E AREIA NO TRAÇO1:0,5:5, ESPESSURA DAS JUNTAS DE 10MM E ESPESSURA DE PAREDE 10CM</v>
      </c>
      <c r="F200" s="64" t="str">
        <f t="shared" si="16"/>
        <v>M2</v>
      </c>
      <c r="G200">
        <f t="shared" ref="G200:G263" si="17">ROUND(H200*(1+$G$1),2)</f>
        <v>126.17</v>
      </c>
      <c r="H200">
        <f t="shared" ref="H200:H263" si="18">I200</f>
        <v>98.85</v>
      </c>
      <c r="I200">
        <f t="shared" ref="I200:I263" si="19">ROUND(D200/(1+$E$1),2)</f>
        <v>98.85</v>
      </c>
    </row>
    <row r="201" spans="1:9">
      <c r="A201" s="378">
        <v>502</v>
      </c>
      <c r="B201" s="378" t="s">
        <v>1311</v>
      </c>
      <c r="C201" s="379"/>
      <c r="D201" s="380"/>
      <c r="E201" s="64" t="str">
        <f t="shared" si="15"/>
        <v>PLACAS E PAINÉIS DIVISÓRIOS</v>
      </c>
      <c r="F201" s="64" t="str">
        <f t="shared" si="16"/>
        <v/>
      </c>
      <c r="G201">
        <f t="shared" si="17"/>
        <v>0</v>
      </c>
      <c r="H201">
        <f t="shared" si="18"/>
        <v>0</v>
      </c>
      <c r="I201">
        <f t="shared" si="19"/>
        <v>0</v>
      </c>
    </row>
    <row r="202" spans="1:9" ht="75">
      <c r="A202" s="381">
        <v>50202</v>
      </c>
      <c r="B202" s="381" t="s">
        <v>1312</v>
      </c>
      <c r="C202" s="379" t="s">
        <v>109</v>
      </c>
      <c r="D202" s="380">
        <v>98.18</v>
      </c>
      <c r="E202" s="64" t="str">
        <f t="shared" si="15"/>
        <v>FORNECIMENTO E INSTALAÇÃO DE DIVISÓRIAS NOVAS COM ACABAMENTO DE CHAPA DE FIBRA DE MADEIRA, SISTEMA DE MONTAGEM SIMPLIFICADO, ESPESSURA DE 35MM E MIOLO EM COLMÉIA NO PADRÃO PAINEL/PAINEL</v>
      </c>
      <c r="F202" s="64" t="str">
        <f t="shared" si="16"/>
        <v>M2</v>
      </c>
      <c r="G202">
        <f t="shared" si="17"/>
        <v>95.73</v>
      </c>
      <c r="H202">
        <f t="shared" si="18"/>
        <v>75</v>
      </c>
      <c r="I202">
        <f t="shared" si="19"/>
        <v>75</v>
      </c>
    </row>
    <row r="203" spans="1:9" ht="45">
      <c r="A203" s="381">
        <v>50203</v>
      </c>
      <c r="B203" s="381" t="s">
        <v>1313</v>
      </c>
      <c r="C203" s="379" t="s">
        <v>114</v>
      </c>
      <c r="D203" s="380">
        <v>392.7</v>
      </c>
      <c r="E203" s="64" t="str">
        <f t="shared" si="15"/>
        <v>FORNECIMENTO E INSTALAÇÃO DE PORTA PARA DIVISÓRIA DE 80 X 210 CM INCLUINDO DOBRADIÇAS E FECHADURA INTERNA</v>
      </c>
      <c r="F203" s="64" t="str">
        <f t="shared" si="16"/>
        <v>UND</v>
      </c>
      <c r="G203">
        <f t="shared" si="17"/>
        <v>382.92</v>
      </c>
      <c r="H203">
        <f t="shared" si="18"/>
        <v>300</v>
      </c>
      <c r="I203">
        <f t="shared" si="19"/>
        <v>300</v>
      </c>
    </row>
    <row r="204" spans="1:9" ht="45">
      <c r="A204" s="381">
        <v>50205</v>
      </c>
      <c r="B204" s="381" t="s">
        <v>1314</v>
      </c>
      <c r="C204" s="379" t="s">
        <v>109</v>
      </c>
      <c r="D204" s="380">
        <v>452.19</v>
      </c>
      <c r="E204" s="64" t="str">
        <f t="shared" si="15"/>
        <v>DIVISÓRIA DE GRANITO COM 3 CM DE ESPESSURA, ASSENTADA COM ARGAMASSA DE CIMENTO E AREIA NO TRAÇO 1:3, NA COR CINZA</v>
      </c>
      <c r="F204" s="64" t="str">
        <f t="shared" si="16"/>
        <v>M2</v>
      </c>
      <c r="G204">
        <f t="shared" si="17"/>
        <v>440.93</v>
      </c>
      <c r="H204">
        <f t="shared" si="18"/>
        <v>345.45</v>
      </c>
      <c r="I204">
        <f t="shared" si="19"/>
        <v>345.45</v>
      </c>
    </row>
    <row r="205" spans="1:9" ht="45">
      <c r="A205" s="381">
        <v>50206</v>
      </c>
      <c r="B205" s="381" t="s">
        <v>1315</v>
      </c>
      <c r="C205" s="379" t="s">
        <v>109</v>
      </c>
      <c r="D205" s="380">
        <v>434.9</v>
      </c>
      <c r="E205" s="64" t="str">
        <f t="shared" si="15"/>
        <v>DIVISÓRIA DE GRANITO CINZA ANDORINHA COM 3 CM DE ESPESSURA, FIXADA COM CANTONEIRA DE FERRO CROMADO</v>
      </c>
      <c r="F205" s="64" t="str">
        <f t="shared" si="16"/>
        <v>M2</v>
      </c>
      <c r="G205">
        <f t="shared" si="17"/>
        <v>424.07</v>
      </c>
      <c r="H205">
        <f t="shared" si="18"/>
        <v>332.24</v>
      </c>
      <c r="I205">
        <f t="shared" si="19"/>
        <v>332.24</v>
      </c>
    </row>
    <row r="206" spans="1:9" ht="75">
      <c r="A206" s="381">
        <v>50208</v>
      </c>
      <c r="B206" s="381" t="s">
        <v>1316</v>
      </c>
      <c r="C206" s="379" t="s">
        <v>109</v>
      </c>
      <c r="D206" s="380">
        <v>122.95</v>
      </c>
      <c r="E206" s="64" t="str">
        <f t="shared" si="15"/>
        <v>ASSENTAMENTO DE DIVISÓRIA DE MÁRMORE OU GRANITO COM 3 CM DE ESPESSURA, EMPREGANDO ARGAMASSA DE CIMENTO E AREIA NO TRAÇO 1:3, EXCLUSIVE FORNECIMENTO DA DIVISÓRIA</v>
      </c>
      <c r="F206" s="64" t="str">
        <f t="shared" si="16"/>
        <v>M2</v>
      </c>
      <c r="G206">
        <f t="shared" si="17"/>
        <v>119.89</v>
      </c>
      <c r="H206">
        <f t="shared" si="18"/>
        <v>93.93</v>
      </c>
      <c r="I206">
        <f t="shared" si="19"/>
        <v>93.93</v>
      </c>
    </row>
    <row r="207" spans="1:9">
      <c r="A207" s="378">
        <v>503</v>
      </c>
      <c r="B207" s="378" t="s">
        <v>1317</v>
      </c>
      <c r="C207" s="379"/>
      <c r="D207" s="380"/>
      <c r="E207" s="64" t="str">
        <f t="shared" si="15"/>
        <v>VERGAS/CONTRAVERGA</v>
      </c>
      <c r="F207" s="64" t="str">
        <f t="shared" si="16"/>
        <v/>
      </c>
      <c r="G207">
        <f t="shared" si="17"/>
        <v>0</v>
      </c>
      <c r="H207">
        <f t="shared" si="18"/>
        <v>0</v>
      </c>
      <c r="I207">
        <f t="shared" si="19"/>
        <v>0</v>
      </c>
    </row>
    <row r="208" spans="1:9" ht="45">
      <c r="A208" s="381">
        <v>50301</v>
      </c>
      <c r="B208" s="381" t="s">
        <v>1318</v>
      </c>
      <c r="C208" s="379" t="s">
        <v>111</v>
      </c>
      <c r="D208" s="380">
        <v>7.17</v>
      </c>
      <c r="E208" s="64" t="str">
        <f t="shared" si="15"/>
        <v>VERGA/CONTRAVERGA RETA DE CONCRETO ARMADO 10 X 5 CM, FCK = 15 MPA, INCLUSIVE FORMA, ARMAÇÃO E DESFORMA</v>
      </c>
      <c r="F208" s="64" t="str">
        <f t="shared" si="16"/>
        <v>M</v>
      </c>
      <c r="G208">
        <f t="shared" si="17"/>
        <v>6.99</v>
      </c>
      <c r="H208">
        <f t="shared" si="18"/>
        <v>5.48</v>
      </c>
      <c r="I208">
        <f t="shared" si="19"/>
        <v>5.48</v>
      </c>
    </row>
    <row r="209" spans="1:9" ht="45">
      <c r="A209" s="381">
        <v>50303</v>
      </c>
      <c r="B209" s="381" t="s">
        <v>1319</v>
      </c>
      <c r="C209" s="379" t="s">
        <v>111</v>
      </c>
      <c r="D209" s="380">
        <v>61.22</v>
      </c>
      <c r="E209" s="64" t="str">
        <f t="shared" si="15"/>
        <v>VERGA/CONTRAVERGA CURVA DE CONCRETO ARMADO 10 X 5 CM, FCK = 15 MPA, INCLUSIVE FORMA, ARMAÇÃO E DESFORMA</v>
      </c>
      <c r="F209" s="64" t="str">
        <f t="shared" si="16"/>
        <v>M</v>
      </c>
      <c r="G209">
        <f t="shared" si="17"/>
        <v>59.7</v>
      </c>
      <c r="H209">
        <f t="shared" si="18"/>
        <v>46.77</v>
      </c>
      <c r="I209">
        <f t="shared" si="19"/>
        <v>46.77</v>
      </c>
    </row>
    <row r="210" spans="1:9">
      <c r="A210" s="378">
        <v>505</v>
      </c>
      <c r="B210" s="378" t="s">
        <v>1320</v>
      </c>
      <c r="C210" s="379"/>
      <c r="D210" s="380"/>
      <c r="E210" s="64" t="str">
        <f t="shared" si="15"/>
        <v>ALVENARIA ESTRUTURAL</v>
      </c>
      <c r="F210" s="64" t="str">
        <f t="shared" si="16"/>
        <v/>
      </c>
      <c r="G210">
        <f t="shared" si="17"/>
        <v>0</v>
      </c>
      <c r="H210">
        <f t="shared" si="18"/>
        <v>0</v>
      </c>
      <c r="I210">
        <f t="shared" si="19"/>
        <v>0</v>
      </c>
    </row>
    <row r="211" spans="1:9" ht="75">
      <c r="A211" s="381">
        <v>50501</v>
      </c>
      <c r="B211" s="381" t="s">
        <v>1321</v>
      </c>
      <c r="C211" s="379" t="s">
        <v>109</v>
      </c>
      <c r="D211" s="380">
        <v>98.07</v>
      </c>
      <c r="E211" s="64" t="str">
        <f t="shared" si="15"/>
        <v>ALVENARIA DE BLOCOS DE CONCRETO ESTRUT. (14X19X39CM) CHEIOS, C/ RESIST. MÍN. COMPR. 15MPA, ASSENTADOS C/ ARG. DE CIMENTO E AREIA NO TRAÇO 1:4, ESP. JUNTAS 10MM E ESP. DA PAREDE S/ REVEST. 14CM</v>
      </c>
      <c r="F211" s="64" t="str">
        <f t="shared" si="16"/>
        <v>M2</v>
      </c>
      <c r="G211">
        <f t="shared" si="17"/>
        <v>95.63</v>
      </c>
      <c r="H211">
        <f t="shared" si="18"/>
        <v>74.92</v>
      </c>
      <c r="I211">
        <f t="shared" si="19"/>
        <v>74.92</v>
      </c>
    </row>
    <row r="212" spans="1:9" ht="75">
      <c r="A212" s="381">
        <v>50502</v>
      </c>
      <c r="B212" s="381" t="s">
        <v>1322</v>
      </c>
      <c r="C212" s="379" t="s">
        <v>109</v>
      </c>
      <c r="D212" s="380">
        <v>184.99</v>
      </c>
      <c r="E212" s="64" t="str">
        <f t="shared" si="15"/>
        <v>ALVENARIA DE BLOCOS DE CONCRETO ESTRUT. (19X19X39CM) CHEIOS, C/ RESIST. MÍN. COMPR. 15MPA, ASSENTADOS C/ ARG. CIMENTO E AREIA NO TRAÇO 1:4, ESP. JUNTAS DE 10MM E ESP. DA PAREDE S/ REVEST. 19CM</v>
      </c>
      <c r="F212" s="64" t="str">
        <f t="shared" si="16"/>
        <v>M2</v>
      </c>
      <c r="G212">
        <f t="shared" si="17"/>
        <v>180.38</v>
      </c>
      <c r="H212">
        <f t="shared" si="18"/>
        <v>141.32</v>
      </c>
      <c r="I212">
        <f t="shared" si="19"/>
        <v>141.32</v>
      </c>
    </row>
    <row r="213" spans="1:9" ht="75">
      <c r="A213" s="381">
        <v>50503</v>
      </c>
      <c r="B213" s="381" t="s">
        <v>1323</v>
      </c>
      <c r="C213" s="379" t="s">
        <v>109</v>
      </c>
      <c r="D213" s="380">
        <v>70.61</v>
      </c>
      <c r="E213" s="64" t="str">
        <f t="shared" si="15"/>
        <v>ALVENARIA DE BLOCOS DE CONCRETO ESTRUT. (9X19X39CM) CHEIOS, COM RESISTÊNCIA MÍN. COMPR. 15MPA, ASSENTADOS C/ ARG. DE CIMENTO E AREIA NO TRAÇO 1:4, ESP. JUNTAS 10MM E ESP. DA PAREDE S/ REVEST. 9CM</v>
      </c>
      <c r="F213" s="64" t="str">
        <f t="shared" si="16"/>
        <v>M2</v>
      </c>
      <c r="G213">
        <f t="shared" si="17"/>
        <v>68.849999999999994</v>
      </c>
      <c r="H213">
        <f t="shared" si="18"/>
        <v>53.94</v>
      </c>
      <c r="I213">
        <f t="shared" si="19"/>
        <v>53.94</v>
      </c>
    </row>
    <row r="214" spans="1:9" ht="30">
      <c r="A214" s="378">
        <v>506</v>
      </c>
      <c r="B214" s="378" t="s">
        <v>1324</v>
      </c>
      <c r="C214" s="379"/>
      <c r="D214" s="380"/>
      <c r="E214" s="64" t="str">
        <f t="shared" si="15"/>
        <v>ALVENARIA DE VEDAÇÃO EMPREGANDO ARGAMASSA DE CIMENTO, CAL E AREIA</v>
      </c>
      <c r="F214" s="64" t="str">
        <f t="shared" si="16"/>
        <v/>
      </c>
      <c r="G214">
        <f t="shared" si="17"/>
        <v>0</v>
      </c>
      <c r="H214">
        <f t="shared" si="18"/>
        <v>0</v>
      </c>
      <c r="I214">
        <f t="shared" si="19"/>
        <v>0</v>
      </c>
    </row>
    <row r="215" spans="1:9" ht="90">
      <c r="A215" s="381">
        <v>50601</v>
      </c>
      <c r="B215" s="381" t="s">
        <v>1325</v>
      </c>
      <c r="C215" s="379" t="s">
        <v>109</v>
      </c>
      <c r="D215" s="380">
        <v>52.81</v>
      </c>
      <c r="E215" s="64" t="str">
        <f t="shared" si="15"/>
        <v>ALVENARIA DE BLOCOS DE CONCRETO 9X19X39CM, C/ RESIST. MÍNIMO A COMPRES. 2.5 MPA, ASSENT. C/ ARG. DE CIMENTO, CAL HIDRATADA CH1 E AREIA NO TRAÇO 1:0.5:8 ESP. DAS JUNTAS 10MM E ESP. DAS PAREDES, S/ REV. 9CM</v>
      </c>
      <c r="F215" s="64" t="str">
        <f t="shared" si="16"/>
        <v>M2</v>
      </c>
      <c r="G215">
        <f t="shared" si="17"/>
        <v>51.49</v>
      </c>
      <c r="H215">
        <f t="shared" si="18"/>
        <v>40.340000000000003</v>
      </c>
      <c r="I215">
        <f t="shared" si="19"/>
        <v>40.340000000000003</v>
      </c>
    </row>
    <row r="216" spans="1:9" ht="90">
      <c r="A216" s="381">
        <v>50602</v>
      </c>
      <c r="B216" s="381" t="s">
        <v>1326</v>
      </c>
      <c r="C216" s="379" t="s">
        <v>109</v>
      </c>
      <c r="D216" s="380">
        <v>62.66</v>
      </c>
      <c r="E216" s="64" t="str">
        <f t="shared" si="15"/>
        <v>ALVENARIA DE BLOCOS DE CONCRETO 14X19X39CM, C/ RESIST. MÍNIMO A COMPRES. 2.5 MPA, ASSENT. C/ ARG. DE CIMENTO, CAL HIDRATADA CH1 E AREIA NO TRAÇO 1:0.5:8 ESP. DAS JUNTAS 10MM E ESP. DAS PAREDES, S/ REV. 14CM</v>
      </c>
      <c r="F216" s="64" t="str">
        <f t="shared" si="16"/>
        <v>M2</v>
      </c>
      <c r="G216">
        <f t="shared" si="17"/>
        <v>61.1</v>
      </c>
      <c r="H216">
        <f t="shared" si="18"/>
        <v>47.87</v>
      </c>
      <c r="I216">
        <f t="shared" si="19"/>
        <v>47.87</v>
      </c>
    </row>
    <row r="217" spans="1:9" ht="90">
      <c r="A217" s="381">
        <v>50603</v>
      </c>
      <c r="B217" s="381" t="s">
        <v>1327</v>
      </c>
      <c r="C217" s="379" t="s">
        <v>109</v>
      </c>
      <c r="D217" s="380">
        <v>78</v>
      </c>
      <c r="E217" s="64" t="str">
        <f t="shared" si="15"/>
        <v>ALVENARIA DE BLOCOS DE CONCRETO 19X19X39CM, C/ RESIST. MÍNIMO A COMPRES. 2.5 MPA, ASSENT. C/ ARG. DE CIMENTO, CAL HIDRATADA CH1 E AREIA NO TRAÇO 1:0.5:8 ESP. DAS JUNTAS 10MM E ESP. DAS PAREDES, S/ REV. 19CM</v>
      </c>
      <c r="F217" s="64" t="str">
        <f t="shared" si="16"/>
        <v>M2</v>
      </c>
      <c r="G217">
        <f t="shared" si="17"/>
        <v>76.06</v>
      </c>
      <c r="H217">
        <f t="shared" si="18"/>
        <v>59.59</v>
      </c>
      <c r="I217">
        <f t="shared" si="19"/>
        <v>59.59</v>
      </c>
    </row>
    <row r="218" spans="1:9" ht="90">
      <c r="A218" s="381">
        <v>50605</v>
      </c>
      <c r="B218" s="381" t="s">
        <v>1328</v>
      </c>
      <c r="C218" s="379" t="s">
        <v>109</v>
      </c>
      <c r="D218" s="380">
        <v>57.73</v>
      </c>
      <c r="E218" s="64" t="str">
        <f t="shared" si="15"/>
        <v>ALVENARIA DE BLOCOS CERÂMICOS 10 FUROS 10X20X20CM, ASSENTADOS C/ARGAMASSA DE CIMENTO, CAL HIDRATADA CH1 E AREIA TRAÇO 1:0,5:8, JUNTAS 12MM E ESP. DAS PAREDES S/REVESTIMENTO, 10CM (BLOCO COMPRADO NA PRAÇA DE VITÓRIA, POSTO OBRA)</v>
      </c>
      <c r="F218" s="64" t="str">
        <f t="shared" si="16"/>
        <v>M2</v>
      </c>
      <c r="G218">
        <f t="shared" si="17"/>
        <v>56.29</v>
      </c>
      <c r="H218">
        <f t="shared" si="18"/>
        <v>44.1</v>
      </c>
      <c r="I218">
        <f t="shared" si="19"/>
        <v>44.1</v>
      </c>
    </row>
    <row r="219" spans="1:9" ht="90">
      <c r="A219" s="381">
        <v>50606</v>
      </c>
      <c r="B219" s="381" t="s">
        <v>1329</v>
      </c>
      <c r="C219" s="379" t="s">
        <v>109</v>
      </c>
      <c r="D219" s="380">
        <v>53.47</v>
      </c>
      <c r="E219" s="64" t="str">
        <f t="shared" si="15"/>
        <v>ALVENARIA DE BLOCOS CERÂMICOS 10 FUROS 10X20X20CM, ASSENTADOS C/ARGAMASSA DE CIMENTO, CAL HIDRATADA CH1 E AREIA TRAÇO 1:0,5:8, ESP. DAS JUNTAS 12MM E ESP. DAS PAREDES S/REVESTIMENTO, 10CM (BLOCO COMPRADO NA FÁBRICA, POSTO OBRA)</v>
      </c>
      <c r="F219" s="64" t="str">
        <f t="shared" si="16"/>
        <v>M2</v>
      </c>
      <c r="G219">
        <f t="shared" si="17"/>
        <v>52.14</v>
      </c>
      <c r="H219">
        <f t="shared" si="18"/>
        <v>40.85</v>
      </c>
      <c r="I219">
        <f t="shared" si="19"/>
        <v>40.85</v>
      </c>
    </row>
    <row r="220" spans="1:9" ht="90">
      <c r="A220" s="381">
        <v>50607</v>
      </c>
      <c r="B220" s="381" t="s">
        <v>1330</v>
      </c>
      <c r="C220" s="379" t="s">
        <v>109</v>
      </c>
      <c r="D220" s="380">
        <v>99.34</v>
      </c>
      <c r="E220" s="64" t="str">
        <f t="shared" si="15"/>
        <v>ALVENARIA DE BLOCOS CERÂMICOS 10 FUROS 10X20X20CM, ASSENTADOS C/ARGAMASSA DE CIMENTO, CAL HIDRATADA CH1 E AREIA TRAÇO 1:0.5:8, JUNTAS 12MM E ESPESSURA DAS PAREDES, S/ REVESTIMENTO, 20CM(BLOCO COMPRADO PRAÇA DE VITÓRIA, POSTO OBRA)</v>
      </c>
      <c r="F220" s="64" t="str">
        <f t="shared" si="16"/>
        <v>M2</v>
      </c>
      <c r="G220">
        <f t="shared" si="17"/>
        <v>96.87</v>
      </c>
      <c r="H220">
        <f t="shared" si="18"/>
        <v>75.89</v>
      </c>
      <c r="I220">
        <f t="shared" si="19"/>
        <v>75.89</v>
      </c>
    </row>
    <row r="221" spans="1:9" ht="90">
      <c r="A221" s="381">
        <v>50608</v>
      </c>
      <c r="B221" s="381" t="s">
        <v>1331</v>
      </c>
      <c r="C221" s="379" t="s">
        <v>109</v>
      </c>
      <c r="D221" s="380">
        <v>91.34</v>
      </c>
      <c r="E221" s="64" t="str">
        <f t="shared" si="15"/>
        <v>ALVENARIA DE BLOCOS CERÂMICOS 10 FUROS 10X20X20CM, ASSENTADOS C/ARGAMASSA DE CIMENTO, CAL HIDRATADA CH1 E AREIA TRAÇO 1:0,5:8, JUNTAS 12MM E ESPESSURA DAS PAREDES, S/REVESTIMENTO, 20CM (BLOCO COMPRADO FÁBRICA,POSTO OBRA)</v>
      </c>
      <c r="F221" s="64" t="str">
        <f t="shared" si="16"/>
        <v>M2</v>
      </c>
      <c r="G221">
        <f t="shared" si="17"/>
        <v>89.07</v>
      </c>
      <c r="H221">
        <f t="shared" si="18"/>
        <v>69.78</v>
      </c>
      <c r="I221">
        <f t="shared" si="19"/>
        <v>69.78</v>
      </c>
    </row>
    <row r="222" spans="1:9">
      <c r="A222" s="378">
        <v>6</v>
      </c>
      <c r="B222" s="378" t="s">
        <v>1332</v>
      </c>
      <c r="C222" s="379"/>
      <c r="D222" s="380"/>
      <c r="E222" s="64" t="str">
        <f t="shared" si="15"/>
        <v>ESQUADRIAS DE MADEIRA</v>
      </c>
      <c r="F222" s="64" t="str">
        <f t="shared" si="16"/>
        <v/>
      </c>
      <c r="G222">
        <f t="shared" si="17"/>
        <v>0</v>
      </c>
      <c r="H222">
        <f t="shared" si="18"/>
        <v>0</v>
      </c>
      <c r="I222">
        <f t="shared" si="19"/>
        <v>0</v>
      </c>
    </row>
    <row r="223" spans="1:9">
      <c r="A223" s="378">
        <v>601</v>
      </c>
      <c r="B223" s="378" t="s">
        <v>1333</v>
      </c>
      <c r="C223" s="379"/>
      <c r="D223" s="380"/>
      <c r="E223" s="64" t="str">
        <f t="shared" si="15"/>
        <v>MARCOS E ALIZARES</v>
      </c>
      <c r="F223" s="64" t="str">
        <f t="shared" si="16"/>
        <v/>
      </c>
      <c r="G223">
        <f t="shared" si="17"/>
        <v>0</v>
      </c>
      <c r="H223">
        <f t="shared" si="18"/>
        <v>0</v>
      </c>
      <c r="I223">
        <f t="shared" si="19"/>
        <v>0</v>
      </c>
    </row>
    <row r="224" spans="1:9" ht="45">
      <c r="A224" s="381">
        <v>60101</v>
      </c>
      <c r="B224" s="381" t="s">
        <v>2274</v>
      </c>
      <c r="C224" s="379" t="s">
        <v>114</v>
      </c>
      <c r="D224" s="380">
        <v>274.86</v>
      </c>
      <c r="E224" s="64" t="str">
        <f t="shared" si="15"/>
        <v>MARCO DE MADEIRA DE LEI DE 1ª (PEROBA, IPÊ, ANGELIM PEDRA OU EQUIVALENTE) COM 15X3 CM DE BATENTE, NAS DIMENSÕES DE 0.60 X 2.10 M</v>
      </c>
      <c r="F224" s="64" t="str">
        <f t="shared" si="16"/>
        <v>UND</v>
      </c>
      <c r="G224">
        <f t="shared" si="17"/>
        <v>268.02</v>
      </c>
      <c r="H224">
        <f t="shared" si="18"/>
        <v>209.98</v>
      </c>
      <c r="I224">
        <f t="shared" si="19"/>
        <v>209.98</v>
      </c>
    </row>
    <row r="225" spans="1:9" ht="45">
      <c r="A225" s="381">
        <v>60102</v>
      </c>
      <c r="B225" s="381" t="s">
        <v>2275</v>
      </c>
      <c r="C225" s="379" t="s">
        <v>114</v>
      </c>
      <c r="D225" s="380">
        <v>274.86</v>
      </c>
      <c r="E225" s="64" t="str">
        <f t="shared" si="15"/>
        <v>MARCO DE MADEIRA DE LEI DE 1ª (PEROBA, IPÊ, ANGELIM PEDRA OU EQUIVALENTE) COM 15X3 CM DE BATENTE, NAS DIMENSÕES DE 0.70 X 2.10 M</v>
      </c>
      <c r="F225" s="64" t="str">
        <f t="shared" si="16"/>
        <v>UND</v>
      </c>
      <c r="G225">
        <f t="shared" si="17"/>
        <v>268.02</v>
      </c>
      <c r="H225">
        <f t="shared" si="18"/>
        <v>209.98</v>
      </c>
      <c r="I225">
        <f t="shared" si="19"/>
        <v>209.98</v>
      </c>
    </row>
    <row r="226" spans="1:9" ht="45">
      <c r="A226" s="381">
        <v>60103</v>
      </c>
      <c r="B226" s="381" t="s">
        <v>2276</v>
      </c>
      <c r="C226" s="379" t="s">
        <v>114</v>
      </c>
      <c r="D226" s="380">
        <v>274.86</v>
      </c>
      <c r="E226" s="64" t="str">
        <f t="shared" si="15"/>
        <v>MARCO DE MADEIRA DE LEI DE 1ª (PEROBA, IPÊ, ANGELIM PEDRA OU EQUIVALENTE) COM 15X3 CM DE BATENTE, NAS DIMENSÕES DE 0.80 X 2.10 M</v>
      </c>
      <c r="F226" s="64" t="str">
        <f t="shared" si="16"/>
        <v>UND</v>
      </c>
      <c r="G226">
        <f t="shared" si="17"/>
        <v>268.02</v>
      </c>
      <c r="H226">
        <f t="shared" si="18"/>
        <v>209.98</v>
      </c>
      <c r="I226">
        <f t="shared" si="19"/>
        <v>209.98</v>
      </c>
    </row>
    <row r="227" spans="1:9" ht="30">
      <c r="A227" s="381">
        <v>60107</v>
      </c>
      <c r="B227" s="381" t="s">
        <v>2277</v>
      </c>
      <c r="C227" s="379" t="s">
        <v>111</v>
      </c>
      <c r="D227" s="380">
        <v>13.42</v>
      </c>
      <c r="E227" s="64" t="str">
        <f t="shared" si="15"/>
        <v>ALIZAR DE MADEIRA DE LEI DE 1ª (PEROBA, IPÊ, ANGELIM PEDRA OU EQUIVALENTE) DE 5 X 1,5 CM</v>
      </c>
      <c r="F227" s="64" t="str">
        <f t="shared" si="16"/>
        <v>M</v>
      </c>
      <c r="G227">
        <f t="shared" si="17"/>
        <v>13.08</v>
      </c>
      <c r="H227">
        <f t="shared" si="18"/>
        <v>10.25</v>
      </c>
      <c r="I227">
        <f t="shared" si="19"/>
        <v>10.25</v>
      </c>
    </row>
    <row r="228" spans="1:9" ht="60">
      <c r="A228" s="381">
        <v>60108</v>
      </c>
      <c r="B228" s="381" t="s">
        <v>2278</v>
      </c>
      <c r="C228" s="379" t="s">
        <v>114</v>
      </c>
      <c r="D228" s="380">
        <v>326.92</v>
      </c>
      <c r="E228" s="64" t="str">
        <f t="shared" si="15"/>
        <v>MARCO DE MADEIRA DE LEI DE 1ª (PEROBA, IPÊ, ANGELIM PEDRA OU EQUIVALENTE) COM 15 X 3 CM DE BATENTE, NAS DIMENSÕES DE 0.90 X 2.10 M</v>
      </c>
      <c r="F228" s="64" t="str">
        <f t="shared" si="16"/>
        <v>UND</v>
      </c>
      <c r="G228">
        <f t="shared" si="17"/>
        <v>318.77999999999997</v>
      </c>
      <c r="H228">
        <f t="shared" si="18"/>
        <v>249.75</v>
      </c>
      <c r="I228">
        <f t="shared" si="19"/>
        <v>249.75</v>
      </c>
    </row>
    <row r="229" spans="1:9" ht="45">
      <c r="A229" s="381">
        <v>60110</v>
      </c>
      <c r="B229" s="381" t="s">
        <v>2279</v>
      </c>
      <c r="C229" s="379" t="s">
        <v>111</v>
      </c>
      <c r="D229" s="380">
        <v>64.34</v>
      </c>
      <c r="E229" s="64" t="str">
        <f t="shared" si="15"/>
        <v>MARCO DE MADEIRA DE LEI DE 1ª (PEROBA, IPÊ, ANGELIM PEDRA OU EQUIVALENTE)COM 15 X 3 CM DE BATENTE</v>
      </c>
      <c r="F229" s="64" t="str">
        <f t="shared" si="16"/>
        <v>M</v>
      </c>
      <c r="G229">
        <f t="shared" si="17"/>
        <v>62.74</v>
      </c>
      <c r="H229">
        <f t="shared" si="18"/>
        <v>49.15</v>
      </c>
      <c r="I229">
        <f t="shared" si="19"/>
        <v>49.15</v>
      </c>
    </row>
    <row r="230" spans="1:9" ht="45">
      <c r="A230" s="381">
        <v>60112</v>
      </c>
      <c r="B230" s="381" t="s">
        <v>2280</v>
      </c>
      <c r="C230" s="379" t="s">
        <v>111</v>
      </c>
      <c r="D230" s="380">
        <v>47.48</v>
      </c>
      <c r="E230" s="64" t="str">
        <f t="shared" si="15"/>
        <v>CAIXILHO EM MADEIRA DE LEI DE 1ª (PEROBA, IPÊ, ANGELIM PEDRA OU EQUIVALENTE) DE 9 X 3 CM PARA JANELA</v>
      </c>
      <c r="F230" s="64" t="str">
        <f t="shared" si="16"/>
        <v>M</v>
      </c>
      <c r="G230">
        <f t="shared" si="17"/>
        <v>46.3</v>
      </c>
      <c r="H230">
        <f t="shared" si="18"/>
        <v>36.270000000000003</v>
      </c>
      <c r="I230">
        <f t="shared" si="19"/>
        <v>36.270000000000003</v>
      </c>
    </row>
    <row r="231" spans="1:9" ht="30">
      <c r="A231" s="381">
        <v>60113</v>
      </c>
      <c r="B231" s="381" t="s">
        <v>2281</v>
      </c>
      <c r="C231" s="379" t="s">
        <v>111</v>
      </c>
      <c r="D231" s="380">
        <v>18.559999999999999</v>
      </c>
      <c r="E231" s="64" t="str">
        <f t="shared" si="15"/>
        <v>ALIZAR DE MADEIRA DE LEI DE 1ª (PEROBA, IPÊ, ANGELIM PEDRA OU EQUIVALENTE) 7 X 1,5 CM</v>
      </c>
      <c r="F231" s="64" t="str">
        <f t="shared" si="16"/>
        <v>M</v>
      </c>
      <c r="G231">
        <f t="shared" si="17"/>
        <v>18.100000000000001</v>
      </c>
      <c r="H231">
        <f t="shared" si="18"/>
        <v>14.18</v>
      </c>
      <c r="I231">
        <f t="shared" si="19"/>
        <v>14.18</v>
      </c>
    </row>
    <row r="232" spans="1:9">
      <c r="A232" s="378">
        <v>611</v>
      </c>
      <c r="B232" s="378" t="s">
        <v>1334</v>
      </c>
      <c r="C232" s="379"/>
      <c r="D232" s="380"/>
      <c r="E232" s="64" t="str">
        <f t="shared" si="15"/>
        <v>FERRAGENS</v>
      </c>
      <c r="F232" s="64" t="str">
        <f t="shared" si="16"/>
        <v/>
      </c>
      <c r="G232">
        <f t="shared" si="17"/>
        <v>0</v>
      </c>
      <c r="H232">
        <f t="shared" si="18"/>
        <v>0</v>
      </c>
      <c r="I232">
        <f t="shared" si="19"/>
        <v>0</v>
      </c>
    </row>
    <row r="233" spans="1:9" ht="45">
      <c r="A233" s="381">
        <v>61101</v>
      </c>
      <c r="B233" s="381" t="s">
        <v>2379</v>
      </c>
      <c r="C233" s="379" t="s">
        <v>114</v>
      </c>
      <c r="D233" s="380">
        <v>8.23</v>
      </c>
      <c r="E233" s="64" t="str">
        <f t="shared" si="15"/>
        <v>TARGETA FIO REDONDO 3" PARA TRAVAMENTO DE PORTAS, REF. IMAB, STAN, ALIANÇA OU EQUIVALENTE</v>
      </c>
      <c r="F233" s="64" t="str">
        <f t="shared" si="16"/>
        <v>UND</v>
      </c>
      <c r="G233">
        <f t="shared" si="17"/>
        <v>8.0299999999999994</v>
      </c>
      <c r="H233">
        <f t="shared" si="18"/>
        <v>6.29</v>
      </c>
      <c r="I233">
        <f t="shared" si="19"/>
        <v>6.29</v>
      </c>
    </row>
    <row r="234" spans="1:9" ht="45">
      <c r="A234" s="381">
        <v>61102</v>
      </c>
      <c r="B234" s="381" t="s">
        <v>2380</v>
      </c>
      <c r="C234" s="379" t="s">
        <v>114</v>
      </c>
      <c r="D234" s="380">
        <v>99.63</v>
      </c>
      <c r="E234" s="64" t="str">
        <f t="shared" si="15"/>
        <v>FECHADURA COM MAÇANETA TIPO ALAVANCA E CHAVE TIPO YALE, REF. IMAB, STAN, ALIANÇA OU EQUIVALENTE</v>
      </c>
      <c r="F234" s="64" t="str">
        <f t="shared" si="16"/>
        <v>UND</v>
      </c>
      <c r="G234">
        <f t="shared" si="17"/>
        <v>97.15</v>
      </c>
      <c r="H234">
        <f t="shared" si="18"/>
        <v>76.11</v>
      </c>
      <c r="I234">
        <f t="shared" si="19"/>
        <v>76.11</v>
      </c>
    </row>
    <row r="235" spans="1:9" ht="45">
      <c r="A235" s="381">
        <v>61103</v>
      </c>
      <c r="B235" s="381" t="s">
        <v>2381</v>
      </c>
      <c r="C235" s="379" t="s">
        <v>114</v>
      </c>
      <c r="D235" s="380">
        <v>195.85</v>
      </c>
      <c r="E235" s="64" t="str">
        <f t="shared" si="15"/>
        <v>FECHADURA COM MAÇANETA TIPO ALAVANCA E CHAVE COMUM PARA PORTA INTERNA, REF. IMAB, STAN, ALIANÇA OU EQUIVALENTE</v>
      </c>
      <c r="F235" s="64" t="str">
        <f t="shared" si="16"/>
        <v>UND</v>
      </c>
      <c r="G235">
        <f t="shared" si="17"/>
        <v>190.97</v>
      </c>
      <c r="H235">
        <f t="shared" si="18"/>
        <v>149.62</v>
      </c>
      <c r="I235">
        <f t="shared" si="19"/>
        <v>149.62</v>
      </c>
    </row>
    <row r="236" spans="1:9" ht="30">
      <c r="A236" s="381">
        <v>61104</v>
      </c>
      <c r="B236" s="381" t="s">
        <v>2382</v>
      </c>
      <c r="C236" s="379" t="s">
        <v>114</v>
      </c>
      <c r="D236" s="380">
        <v>78.34</v>
      </c>
      <c r="E236" s="64" t="str">
        <f t="shared" si="15"/>
        <v>TARGETA TIPO LIVRE/OCUPADO, REF. IMAB, STAN, ALIANÇA OU EQUIVALENTE</v>
      </c>
      <c r="F236" s="64" t="str">
        <f t="shared" si="16"/>
        <v>UND</v>
      </c>
      <c r="G236">
        <f t="shared" si="17"/>
        <v>76.39</v>
      </c>
      <c r="H236">
        <f t="shared" si="18"/>
        <v>59.85</v>
      </c>
      <c r="I236">
        <f t="shared" si="19"/>
        <v>59.85</v>
      </c>
    </row>
    <row r="237" spans="1:9" ht="45">
      <c r="A237" s="381">
        <v>61106</v>
      </c>
      <c r="B237" s="381" t="s">
        <v>2383</v>
      </c>
      <c r="C237" s="379" t="s">
        <v>114</v>
      </c>
      <c r="D237" s="380">
        <v>155.63</v>
      </c>
      <c r="E237" s="64" t="str">
        <f t="shared" si="15"/>
        <v>FECHADURA COM MAÇANETA TIPO BOLA E CHAVE TIPO YALE, REF. IMAB, STAN, ALIANÇA OU EQUIVALENTE</v>
      </c>
      <c r="F237" s="64" t="str">
        <f t="shared" si="16"/>
        <v>UND</v>
      </c>
      <c r="G237">
        <f t="shared" si="17"/>
        <v>151.75</v>
      </c>
      <c r="H237">
        <f t="shared" si="18"/>
        <v>118.89</v>
      </c>
      <c r="I237">
        <f t="shared" si="19"/>
        <v>118.89</v>
      </c>
    </row>
    <row r="238" spans="1:9" ht="45">
      <c r="A238" s="381">
        <v>61107</v>
      </c>
      <c r="B238" s="381" t="s">
        <v>2384</v>
      </c>
      <c r="C238" s="379" t="s">
        <v>114</v>
      </c>
      <c r="D238" s="380">
        <v>136.91</v>
      </c>
      <c r="E238" s="64" t="str">
        <f t="shared" si="15"/>
        <v>FECHADURA DE SOBREPOR, TIPO CAIXÃO, COM CHAVE COMUM, REF. IMAB, STAN, ALIANÇA OU EQUIVALENTE</v>
      </c>
      <c r="F238" s="64" t="str">
        <f t="shared" si="16"/>
        <v>UND</v>
      </c>
      <c r="G238">
        <f t="shared" si="17"/>
        <v>133.5</v>
      </c>
      <c r="H238">
        <f t="shared" si="18"/>
        <v>104.59</v>
      </c>
      <c r="I238">
        <f t="shared" si="19"/>
        <v>104.59</v>
      </c>
    </row>
    <row r="239" spans="1:9" ht="45">
      <c r="A239" s="381">
        <v>61108</v>
      </c>
      <c r="B239" s="381" t="s">
        <v>2385</v>
      </c>
      <c r="C239" s="379" t="s">
        <v>114</v>
      </c>
      <c r="D239" s="380">
        <v>87.62</v>
      </c>
      <c r="E239" s="64" t="str">
        <f t="shared" si="15"/>
        <v>FECHADURA COM MAÇANETA TIPO ALAVANCA E CHAVE TIPO BANHEIRO, REF. IMAB, STAN, ALIANÇA OU EQUIVALENTE</v>
      </c>
      <c r="F239" s="64" t="str">
        <f t="shared" si="16"/>
        <v>UND</v>
      </c>
      <c r="G239">
        <f t="shared" si="17"/>
        <v>85.44</v>
      </c>
      <c r="H239">
        <f t="shared" si="18"/>
        <v>66.94</v>
      </c>
      <c r="I239">
        <f t="shared" si="19"/>
        <v>66.94</v>
      </c>
    </row>
    <row r="240" spans="1:9" ht="45">
      <c r="A240" s="381">
        <v>61112</v>
      </c>
      <c r="B240" s="381" t="s">
        <v>2386</v>
      </c>
      <c r="C240" s="379" t="s">
        <v>114</v>
      </c>
      <c r="D240" s="380">
        <v>49.15</v>
      </c>
      <c r="E240" s="64" t="str">
        <f t="shared" si="15"/>
        <v>DOBRADIÇA DE LATÃO CROMADO DE 3 X 2 1/2", INCL. PARAFUSOS, REF. IMAB, STAN, ALIANÇA OU EQUIVALENTE</v>
      </c>
      <c r="F240" s="64" t="str">
        <f t="shared" si="16"/>
        <v>UND</v>
      </c>
      <c r="G240">
        <f t="shared" si="17"/>
        <v>47.93</v>
      </c>
      <c r="H240">
        <f t="shared" si="18"/>
        <v>37.549999999999997</v>
      </c>
      <c r="I240">
        <f t="shared" si="19"/>
        <v>37.549999999999997</v>
      </c>
    </row>
    <row r="241" spans="1:9" ht="75">
      <c r="A241" s="378">
        <v>613</v>
      </c>
      <c r="B241" s="378" t="s">
        <v>1335</v>
      </c>
      <c r="C241" s="379"/>
      <c r="D241" s="380"/>
      <c r="E241" s="64" t="str">
        <f t="shared" si="15"/>
        <v>PORTA EM MADEIRA DE LEI TIPO ANGELIM PEDRA OU EQUIV.C/ENCHIMENTO EM MADEIRA 1A.QUALIDADE ESP. 30MM P/ PINTURA, INCLUSIVE ALIZARES, DOBRADIÇAS E FECHADURA EXTERNA, EXCLUSIVE MARCO</v>
      </c>
      <c r="F241" s="64" t="str">
        <f t="shared" si="16"/>
        <v/>
      </c>
      <c r="G241">
        <f t="shared" si="17"/>
        <v>0</v>
      </c>
      <c r="H241">
        <f t="shared" si="18"/>
        <v>0</v>
      </c>
      <c r="I241">
        <f t="shared" si="19"/>
        <v>0</v>
      </c>
    </row>
    <row r="242" spans="1:9" ht="105">
      <c r="A242" s="381">
        <v>61301</v>
      </c>
      <c r="B242" s="381" t="s">
        <v>1336</v>
      </c>
      <c r="C242" s="379" t="s">
        <v>114</v>
      </c>
      <c r="D242" s="380">
        <v>784.22</v>
      </c>
      <c r="E242" s="64" t="str">
        <f t="shared" si="15"/>
        <v>PORTA EM MADEIRA DE LEI TIPO ANGELIM PEDRA OU EQUIV.C/ENCHIMENTO EM MADEIRA 1A.QUALIDADE ESP. 30MM P/ PINTURA, INCLUSIVE ALIZARES, DOBRADIÇAS E FECHADURA EXTERNA EM LATÃO CROMADO LAFONTE OU EQUIV., EXCLUSIVE MARCO, NAS DIM.:0.60 X 2.10 M</v>
      </c>
      <c r="F242" s="64" t="str">
        <f t="shared" si="16"/>
        <v>UND</v>
      </c>
      <c r="G242">
        <f t="shared" si="17"/>
        <v>764.69</v>
      </c>
      <c r="H242">
        <f t="shared" si="18"/>
        <v>599.1</v>
      </c>
      <c r="I242">
        <f t="shared" si="19"/>
        <v>599.1</v>
      </c>
    </row>
    <row r="243" spans="1:9" ht="105">
      <c r="A243" s="381">
        <v>61302</v>
      </c>
      <c r="B243" s="381" t="s">
        <v>1337</v>
      </c>
      <c r="C243" s="379" t="s">
        <v>114</v>
      </c>
      <c r="D243" s="380">
        <v>788.04</v>
      </c>
      <c r="E243" s="64" t="str">
        <f t="shared" si="15"/>
        <v>PORTA EM MADEIRA DE LEI TIPO ANGELIM PEDRA OU EQUIV.C/ENCHIMENTO EM MADEIRA 1A.QUALIDADE ESP. 30MM P/ PINTURA, INCLUSIVE ALIZARES, DOBRADIÇAS E FECHADURA EXTERNA EM LATÃO CROMADO LAFONTE OU EQUIV., EXCLUSIVE MARCO, NAS DIM.: 0.70 X 2.10 M</v>
      </c>
      <c r="F243" s="64" t="str">
        <f t="shared" si="16"/>
        <v>UND</v>
      </c>
      <c r="G243">
        <f t="shared" si="17"/>
        <v>768.42</v>
      </c>
      <c r="H243">
        <f t="shared" si="18"/>
        <v>602.02</v>
      </c>
      <c r="I243">
        <f t="shared" si="19"/>
        <v>602.02</v>
      </c>
    </row>
    <row r="244" spans="1:9" ht="105">
      <c r="A244" s="381">
        <v>61303</v>
      </c>
      <c r="B244" s="381" t="s">
        <v>1338</v>
      </c>
      <c r="C244" s="379" t="s">
        <v>114</v>
      </c>
      <c r="D244" s="380">
        <v>791.85</v>
      </c>
      <c r="E244" s="64" t="str">
        <f t="shared" si="15"/>
        <v>PORTA EM MADEIRA DE LEI TIPO ANGELIM PEDRA OU EQUIV.C/ENCHIMENTO EM MADEIRA 1A.QUALIDADE ESP. 30MM P/ PINTURA, INCLUSIVE ALIZARES, DOBRADIÇAS E FECHADURA EXTERNA EM LATÃO CROMADO LAFONTE OU EQUIV., EXCLUSIVE MARCO, NAS DIM.: 0.80 X 2.10 M</v>
      </c>
      <c r="F244" s="64" t="str">
        <f t="shared" si="16"/>
        <v>UND</v>
      </c>
      <c r="G244">
        <f t="shared" si="17"/>
        <v>772.13</v>
      </c>
      <c r="H244">
        <f t="shared" si="18"/>
        <v>604.92999999999995</v>
      </c>
      <c r="I244">
        <f t="shared" si="19"/>
        <v>604.92999999999995</v>
      </c>
    </row>
    <row r="245" spans="1:9" ht="105">
      <c r="A245" s="381">
        <v>61304</v>
      </c>
      <c r="B245" s="381" t="s">
        <v>1339</v>
      </c>
      <c r="C245" s="379" t="s">
        <v>114</v>
      </c>
      <c r="D245" s="380">
        <v>842.58</v>
      </c>
      <c r="E245" s="64" t="str">
        <f t="shared" si="15"/>
        <v>PORTA EM MADEIRA DE LEI TIPO ANGELIM PEDRA OU EQUIV.C/ENCHIMENTO EM MADEIRA 1A.QUALIDADE ESP. 30MM P/ PINTURA, INCLUSIVE ALIZARES, DOBRADIÇAS E FECHADURA EXTERNA EM LATÃO CROMADO LAFONTE OU EQUIV., EXCLUSIVE MARCO, NAS DIM.: 0.90 X 2.10 M</v>
      </c>
      <c r="F245" s="64" t="str">
        <f t="shared" si="16"/>
        <v>UND</v>
      </c>
      <c r="G245">
        <f t="shared" si="17"/>
        <v>821.59</v>
      </c>
      <c r="H245">
        <f t="shared" si="18"/>
        <v>643.67999999999995</v>
      </c>
      <c r="I245">
        <f t="shared" si="19"/>
        <v>643.67999999999995</v>
      </c>
    </row>
    <row r="246" spans="1:9" ht="75">
      <c r="A246" s="378">
        <v>614</v>
      </c>
      <c r="B246" s="378" t="s">
        <v>2282</v>
      </c>
      <c r="C246" s="379"/>
      <c r="D246" s="380"/>
      <c r="E246" s="64" t="str">
        <f t="shared" si="15"/>
        <v>PORTA EM MADEIRA DE LEI TIPO ANGELIM PEDRA/EQUIV, ESP. 30MM C/ ACAB. LISO P/ PINTURA, INCL. FECHADURA TIPO "LIVRE/OCUPADO" E FERRAGENS P/ FIXAÇÃO EM GRANITO, EXCLUSIVE MARCO</v>
      </c>
      <c r="F246" s="64" t="str">
        <f t="shared" si="16"/>
        <v/>
      </c>
      <c r="G246">
        <f t="shared" si="17"/>
        <v>0</v>
      </c>
      <c r="H246">
        <f t="shared" si="18"/>
        <v>0</v>
      </c>
      <c r="I246">
        <f t="shared" si="19"/>
        <v>0</v>
      </c>
    </row>
    <row r="247" spans="1:9" ht="105">
      <c r="A247" s="381">
        <v>61401</v>
      </c>
      <c r="B247" s="381" t="s">
        <v>2283</v>
      </c>
      <c r="C247" s="379" t="s">
        <v>114</v>
      </c>
      <c r="D247" s="380">
        <v>693.29</v>
      </c>
      <c r="E247" s="64" t="str">
        <f t="shared" si="15"/>
        <v>PORTA EM MADEIRA DE LEI TIPO ANGELIM PEDRA OU EQUIV.C/ENCHIMENTO EM MADEIRA 1A.QUALIDADE ESP. 30MM P/ PINTURA, INCL. FECHADURA TIPO "LIVRE/OCUPADO" EM LATÃO CROMADO LAFONTE OU EQUIV. E FERRAGENS P/ FIXAÇÃO EM GRANITO, EXCL. MARCO, NAS DIMENSÕES: 0.60 X 1.80 M</v>
      </c>
      <c r="F247" s="64" t="str">
        <f t="shared" si="16"/>
        <v>UND</v>
      </c>
      <c r="G247">
        <f t="shared" si="17"/>
        <v>676.02</v>
      </c>
      <c r="H247">
        <f t="shared" si="18"/>
        <v>529.63</v>
      </c>
      <c r="I247">
        <f t="shared" si="19"/>
        <v>529.63</v>
      </c>
    </row>
    <row r="248" spans="1:9" ht="105">
      <c r="A248" s="381">
        <v>61402</v>
      </c>
      <c r="B248" s="381" t="s">
        <v>2284</v>
      </c>
      <c r="C248" s="379" t="s">
        <v>114</v>
      </c>
      <c r="D248" s="380">
        <v>693.29</v>
      </c>
      <c r="E248" s="64" t="str">
        <f t="shared" si="15"/>
        <v>PORTA EM MADEIRA DE LEI TIPO ANGELIM PEDRA OU EQUIV.C/ENCHIMENTO EM MADEIRA 1A.QUALIDADE ESP. 30MM P/ PINTURA, INCL. FECHADURA TIPO "LIVRE/OCUPADO" EM LATÃO CROMADO LAFONTE OU EQUIV. E FERRAGENS P/ FIXAÇÃO EM GRANITO, EXCL. MARCO, NAS DIMENSÕES: 0.80 X 1.80 M</v>
      </c>
      <c r="F248" s="64" t="str">
        <f t="shared" si="16"/>
        <v>UND</v>
      </c>
      <c r="G248">
        <f t="shared" si="17"/>
        <v>676.02</v>
      </c>
      <c r="H248">
        <f t="shared" si="18"/>
        <v>529.63</v>
      </c>
      <c r="I248">
        <f t="shared" si="19"/>
        <v>529.63</v>
      </c>
    </row>
    <row r="249" spans="1:9" ht="105">
      <c r="A249" s="381">
        <v>61403</v>
      </c>
      <c r="B249" s="381" t="s">
        <v>2285</v>
      </c>
      <c r="C249" s="379" t="s">
        <v>114</v>
      </c>
      <c r="D249" s="380">
        <v>693.29</v>
      </c>
      <c r="E249" s="64" t="str">
        <f t="shared" si="15"/>
        <v>PORTA EM MADEIRA DE LEI TIPO ANGELIM PEDRA OU EQUIV.C/ENCHIMENTO EM MADEIRA 1A.QUALIDADE ESP. 30MM P/ PINTURA, INCL. FECHADURA TIPO "LIVRE/OCUPADO" EM LATÃO CROMADO LAFONTE OU EQUIV. E FERRAGENS P/ FIXAÇÃO EM GRANITO, EXCL. MARCO, NAS DIMENSÕES: 0.60 X 1.60 M</v>
      </c>
      <c r="F249" s="64" t="str">
        <f t="shared" si="16"/>
        <v>UND</v>
      </c>
      <c r="G249">
        <f t="shared" si="17"/>
        <v>676.02</v>
      </c>
      <c r="H249">
        <f t="shared" si="18"/>
        <v>529.63</v>
      </c>
      <c r="I249">
        <f t="shared" si="19"/>
        <v>529.63</v>
      </c>
    </row>
    <row r="250" spans="1:9" ht="105">
      <c r="A250" s="381">
        <v>61404</v>
      </c>
      <c r="B250" s="381" t="s">
        <v>2286</v>
      </c>
      <c r="C250" s="379" t="s">
        <v>114</v>
      </c>
      <c r="D250" s="380">
        <v>693.29</v>
      </c>
      <c r="E250" s="64" t="str">
        <f t="shared" si="15"/>
        <v>PORTA EM MADEIRA DE LEI TIPO ANGELIM PEDRA OU EQUIV.C/ENCHIMENTO EM MADEIRA 1A.QUALIDADE ESP. 30MM P/ PINTURA, INCL. FECHADURA TIPO "LIVRE/OCUPADO" EM LATÃO CROMADO LAFONTE OU EQUIV. E FERRAGENS P/ FIXAÇÃO EM GRANITO, EXCL. MARCO, NAS DIMENSÕES: 0.80 X 1.60 M</v>
      </c>
      <c r="F250" s="64" t="str">
        <f t="shared" si="16"/>
        <v>UND</v>
      </c>
      <c r="G250">
        <f t="shared" si="17"/>
        <v>676.02</v>
      </c>
      <c r="H250">
        <f t="shared" si="18"/>
        <v>529.63</v>
      </c>
      <c r="I250">
        <f t="shared" si="19"/>
        <v>529.63</v>
      </c>
    </row>
    <row r="251" spans="1:9" ht="45">
      <c r="A251" s="378">
        <v>617</v>
      </c>
      <c r="B251" s="378" t="s">
        <v>1340</v>
      </c>
      <c r="C251" s="379"/>
      <c r="D251" s="380"/>
      <c r="E251" s="64" t="str">
        <f t="shared" si="15"/>
        <v>PORTA EM VENEZIANA, EM MADEIRA DE LEI, ESP. 30MM, INCL. DOBRADIÇAS, EXCLUSIVE ALIZAR, MARCO E FECHADURA</v>
      </c>
      <c r="F251" s="64" t="str">
        <f t="shared" si="16"/>
        <v/>
      </c>
      <c r="G251">
        <f t="shared" si="17"/>
        <v>0</v>
      </c>
      <c r="H251">
        <f t="shared" si="18"/>
        <v>0</v>
      </c>
      <c r="I251">
        <f t="shared" si="19"/>
        <v>0</v>
      </c>
    </row>
    <row r="252" spans="1:9" ht="45">
      <c r="A252" s="381">
        <v>61701</v>
      </c>
      <c r="B252" s="381" t="s">
        <v>1341</v>
      </c>
      <c r="C252" s="379" t="s">
        <v>114</v>
      </c>
      <c r="D252" s="380">
        <v>878.94</v>
      </c>
      <c r="E252" s="64" t="str">
        <f t="shared" si="15"/>
        <v>PORTA EM VENEZIANA, EM MADEIRA DE LEI, ESP. 30MM, INCL. DOBRADIÇAS, EXCL. ALIZAR, MARCO E FECHADURA, NAS DIMENSÕES: 0.60 X 2.10 M</v>
      </c>
      <c r="F252" s="64" t="str">
        <f t="shared" si="16"/>
        <v>UND</v>
      </c>
      <c r="G252">
        <f t="shared" si="17"/>
        <v>857.05</v>
      </c>
      <c r="H252">
        <f t="shared" si="18"/>
        <v>671.46</v>
      </c>
      <c r="I252">
        <f t="shared" si="19"/>
        <v>671.46</v>
      </c>
    </row>
    <row r="253" spans="1:9" ht="45">
      <c r="A253" s="381">
        <v>61702</v>
      </c>
      <c r="B253" s="381" t="s">
        <v>1342</v>
      </c>
      <c r="C253" s="379" t="s">
        <v>114</v>
      </c>
      <c r="D253" s="380">
        <v>900.54</v>
      </c>
      <c r="E253" s="64" t="str">
        <f t="shared" si="15"/>
        <v>PORTA EM VENEZIANA, EM MADEIRA DE LEI, ESP. 30MM, INCL. DOBRADIÇAS, EXCL. ALIZAR, MARCO E FECHADURA, NAS DIMENSÕES: 0.70 X 2.10 M</v>
      </c>
      <c r="F253" s="64" t="str">
        <f t="shared" si="16"/>
        <v>UND</v>
      </c>
      <c r="G253">
        <f t="shared" si="17"/>
        <v>878.11</v>
      </c>
      <c r="H253">
        <f t="shared" si="18"/>
        <v>687.96</v>
      </c>
      <c r="I253">
        <f t="shared" si="19"/>
        <v>687.96</v>
      </c>
    </row>
    <row r="254" spans="1:9" ht="45">
      <c r="A254" s="381">
        <v>61703</v>
      </c>
      <c r="B254" s="381" t="s">
        <v>1343</v>
      </c>
      <c r="C254" s="379" t="s">
        <v>114</v>
      </c>
      <c r="D254" s="380">
        <v>944.09</v>
      </c>
      <c r="E254" s="64" t="str">
        <f t="shared" si="15"/>
        <v>PORTA EM VENEZIANA, EM MADEIRA DE LEI, ESP. 30MM, INCL. DOBRADIÇAS, EXCL. ALIZAR, MARCO E FECHADURA, NAS DIMENSÕES: 0.80 X 2.10 M</v>
      </c>
      <c r="F254" s="64" t="str">
        <f t="shared" si="16"/>
        <v>UND</v>
      </c>
      <c r="G254">
        <f t="shared" si="17"/>
        <v>920.58</v>
      </c>
      <c r="H254">
        <f t="shared" si="18"/>
        <v>721.23</v>
      </c>
      <c r="I254">
        <f t="shared" si="19"/>
        <v>721.23</v>
      </c>
    </row>
    <row r="255" spans="1:9" ht="105">
      <c r="A255" s="378">
        <v>619</v>
      </c>
      <c r="B255" s="378" t="s">
        <v>1344</v>
      </c>
      <c r="C255" s="379"/>
      <c r="D255" s="380"/>
      <c r="E255" s="64" t="str">
        <f t="shared" si="15"/>
        <v>PORTA EM MADEIRA DE LEI TIPO ANGELIM PEDRA OU EQUIV. C/ ENCHIMENTO EM MADEIRA DE 1ª QUALIDADE ESP 30MM, COM VISOR DE VIDRO, INCL. ALIZARES, DOBRADIÇAS E FECHADURAS EXT EM LATÃO CROMADO LAFONTE/EQUIV , EXCL. MARCO, NAS DIMENSÕES:</v>
      </c>
      <c r="F255" s="64" t="str">
        <f t="shared" si="16"/>
        <v/>
      </c>
      <c r="G255">
        <f t="shared" si="17"/>
        <v>0</v>
      </c>
      <c r="H255">
        <f t="shared" si="18"/>
        <v>0</v>
      </c>
      <c r="I255">
        <f t="shared" si="19"/>
        <v>0</v>
      </c>
    </row>
    <row r="256" spans="1:9" ht="105">
      <c r="A256" s="381">
        <v>61901</v>
      </c>
      <c r="B256" s="381" t="s">
        <v>4036</v>
      </c>
      <c r="C256" s="379" t="s">
        <v>114</v>
      </c>
      <c r="D256" s="382">
        <v>1030.68</v>
      </c>
      <c r="E256" s="64" t="str">
        <f t="shared" si="15"/>
        <v>PORTA EM MADEIRA DE LEI TIPO ANGELIM PEDRA OU EQUIV. C/ ENCHIMENTO EM MADEIRA DE 1ª QUALIDADE ESP. 30MM, COM VISOR DE VIDRO, INCLUSIVE ALIZARES, DOBRADIÇAS E FECHADURAS EXTERNAS EM LATÃO CROMADO LA FONTE/EQUIV. EXCLUSIVE MARCO, NAS DIMENSÕES: 0.70 X 2.10 M</v>
      </c>
      <c r="F256" s="64" t="str">
        <f t="shared" si="16"/>
        <v>UND</v>
      </c>
      <c r="G256">
        <f t="shared" si="17"/>
        <v>1005.01</v>
      </c>
      <c r="H256">
        <f t="shared" si="18"/>
        <v>787.38</v>
      </c>
      <c r="I256">
        <f t="shared" si="19"/>
        <v>787.38</v>
      </c>
    </row>
    <row r="257" spans="1:9" ht="105">
      <c r="A257" s="381">
        <v>61902</v>
      </c>
      <c r="B257" s="381" t="s">
        <v>4037</v>
      </c>
      <c r="C257" s="379" t="s">
        <v>114</v>
      </c>
      <c r="D257" s="382">
        <v>1034.5</v>
      </c>
      <c r="E257" s="64" t="str">
        <f t="shared" ref="E257:E320" si="20">UPPER(B257)</f>
        <v>PORTA EM MADEIRA DE LEI TIPO ANGELIM PEDRA OU EQUIV. C/ ENCHIMENTO EM MADEIRA DE 1ª QUALIDADE ESP. 30MM, COM VISOR DE VIDRO, INCLUSIVE ALIZARES, DOBRADIÇAS E FECHADURAS EXTERNAS EM LATÃO CROMADO LA FONTE/EQUIV. EXCLUSIVE MARCO, NAS DIMENSÕES: 0.80 X 2.10 M</v>
      </c>
      <c r="F257" s="64" t="str">
        <f t="shared" ref="F257:F320" si="21">UPPER(C257)</f>
        <v>UND</v>
      </c>
      <c r="G257">
        <f t="shared" si="17"/>
        <v>1008.74</v>
      </c>
      <c r="H257">
        <f t="shared" si="18"/>
        <v>790.3</v>
      </c>
      <c r="I257">
        <f t="shared" si="19"/>
        <v>790.3</v>
      </c>
    </row>
    <row r="258" spans="1:9" ht="105">
      <c r="A258" s="381">
        <v>61903</v>
      </c>
      <c r="B258" s="381" t="s">
        <v>4038</v>
      </c>
      <c r="C258" s="379" t="s">
        <v>114</v>
      </c>
      <c r="D258" s="382">
        <v>1103.55</v>
      </c>
      <c r="E258" s="64" t="str">
        <f t="shared" si="20"/>
        <v>PORTA EM MADEIRA DE LEI TIPO ANGELIM PEDRA OU EQUIV. C/ ENCHIMENTO EM MADEIRA DE 1ª QUALIDADE ESP. 30MM, COM VISOR DE VIDRO, INCLUSIVE ALIZARES, DOBRADIÇAS E FECHADURAS EXTERNAS EM LATÃO CROMADO LA FONTE/EQUIV. EXCLUSIVE MARCO, NAS DIMENSÕES: 0.90 X 2.10 M</v>
      </c>
      <c r="F258" s="64" t="str">
        <f t="shared" si="21"/>
        <v>UND</v>
      </c>
      <c r="G258">
        <f t="shared" si="17"/>
        <v>1076.07</v>
      </c>
      <c r="H258">
        <f t="shared" si="18"/>
        <v>843.05</v>
      </c>
      <c r="I258">
        <f t="shared" si="19"/>
        <v>843.05</v>
      </c>
    </row>
    <row r="259" spans="1:9">
      <c r="A259" s="378">
        <v>622</v>
      </c>
      <c r="B259" s="378" t="s">
        <v>1345</v>
      </c>
      <c r="C259" s="379"/>
      <c r="D259" s="380"/>
      <c r="E259" s="64" t="str">
        <f t="shared" si="20"/>
        <v>REVISÕES E REPAROS</v>
      </c>
      <c r="F259" s="64" t="str">
        <f t="shared" si="21"/>
        <v/>
      </c>
      <c r="G259">
        <f t="shared" si="17"/>
        <v>0</v>
      </c>
      <c r="H259">
        <f t="shared" si="18"/>
        <v>0</v>
      </c>
      <c r="I259">
        <f t="shared" si="19"/>
        <v>0</v>
      </c>
    </row>
    <row r="260" spans="1:9" ht="30">
      <c r="A260" s="381">
        <v>62201</v>
      </c>
      <c r="B260" s="381" t="s">
        <v>1346</v>
      </c>
      <c r="C260" s="379" t="s">
        <v>114</v>
      </c>
      <c r="D260" s="380">
        <v>74.930000000000007</v>
      </c>
      <c r="E260" s="64" t="str">
        <f t="shared" si="20"/>
        <v>SUBSTITUIÇÃO DE FECHADURA COM MAÇANETA TIPO ALAVANCA E CHAVE YALE</v>
      </c>
      <c r="F260" s="64" t="str">
        <f t="shared" si="21"/>
        <v>UND</v>
      </c>
      <c r="G260">
        <f t="shared" si="17"/>
        <v>73.06</v>
      </c>
      <c r="H260">
        <f t="shared" si="18"/>
        <v>57.24</v>
      </c>
      <c r="I260">
        <f t="shared" si="19"/>
        <v>57.24</v>
      </c>
    </row>
    <row r="261" spans="1:9" ht="30">
      <c r="A261" s="381">
        <v>62202</v>
      </c>
      <c r="B261" s="381" t="s">
        <v>1347</v>
      </c>
      <c r="C261" s="379" t="s">
        <v>114</v>
      </c>
      <c r="D261" s="380">
        <v>171.15</v>
      </c>
      <c r="E261" s="64" t="str">
        <f t="shared" si="20"/>
        <v>SUBSTITUIÇÃO DE FECHADURA COM MAÇANETA TIPO ALAVANCA E CHAVE TIPO COMUM</v>
      </c>
      <c r="F261" s="64" t="str">
        <f t="shared" si="21"/>
        <v>UND</v>
      </c>
      <c r="G261">
        <f t="shared" si="17"/>
        <v>166.89</v>
      </c>
      <c r="H261">
        <f t="shared" si="18"/>
        <v>130.75</v>
      </c>
      <c r="I261">
        <f t="shared" si="19"/>
        <v>130.75</v>
      </c>
    </row>
    <row r="262" spans="1:9" ht="30">
      <c r="A262" s="381">
        <v>62203</v>
      </c>
      <c r="B262" s="381" t="s">
        <v>1348</v>
      </c>
      <c r="C262" s="379" t="s">
        <v>114</v>
      </c>
      <c r="D262" s="380">
        <v>130.93</v>
      </c>
      <c r="E262" s="64" t="str">
        <f t="shared" si="20"/>
        <v>SUBSTITUIÇÃO DE FECHADURA COM MAÇANETA TIPO BOLA E CHAVE TIPO YALE</v>
      </c>
      <c r="F262" s="64" t="str">
        <f t="shared" si="21"/>
        <v>UND</v>
      </c>
      <c r="G262">
        <f t="shared" si="17"/>
        <v>127.67</v>
      </c>
      <c r="H262">
        <f t="shared" si="18"/>
        <v>100.02</v>
      </c>
      <c r="I262">
        <f t="shared" si="19"/>
        <v>100.02</v>
      </c>
    </row>
    <row r="263" spans="1:9" ht="45">
      <c r="A263" s="381">
        <v>62204</v>
      </c>
      <c r="B263" s="381" t="s">
        <v>1349</v>
      </c>
      <c r="C263" s="379" t="s">
        <v>114</v>
      </c>
      <c r="D263" s="380">
        <v>69.930000000000007</v>
      </c>
      <c r="E263" s="64" t="str">
        <f t="shared" si="20"/>
        <v>RECOLOCAÇÃO DE FOLHA DE PORTA EM MADEIRA DE 1 FOLHA, EXCL. FERRAGENS, MARCOS E ALIZARES</v>
      </c>
      <c r="F263" s="64" t="str">
        <f t="shared" si="21"/>
        <v>UND</v>
      </c>
      <c r="G263">
        <f t="shared" si="17"/>
        <v>68.19</v>
      </c>
      <c r="H263">
        <f t="shared" si="18"/>
        <v>53.42</v>
      </c>
      <c r="I263">
        <f t="shared" si="19"/>
        <v>53.42</v>
      </c>
    </row>
    <row r="264" spans="1:9">
      <c r="A264" s="381">
        <v>62205</v>
      </c>
      <c r="B264" s="381" t="s">
        <v>1350</v>
      </c>
      <c r="C264" s="379" t="s">
        <v>114</v>
      </c>
      <c r="D264" s="380">
        <v>66.069999999999993</v>
      </c>
      <c r="E264" s="64" t="str">
        <f t="shared" si="20"/>
        <v>SUBSTITUIÇÃO DE TARGETA TIPO LIVRE/OCUPADO</v>
      </c>
      <c r="F264" s="64" t="str">
        <f t="shared" si="21"/>
        <v>UND</v>
      </c>
      <c r="G264">
        <f t="shared" ref="G264:G327" si="22">ROUND(H264*(1+$G$1),2)</f>
        <v>64.42</v>
      </c>
      <c r="H264">
        <f t="shared" ref="H264:H327" si="23">I264</f>
        <v>50.47</v>
      </c>
      <c r="I264">
        <f t="shared" ref="I264:I327" si="24">ROUND(D264/(1+$E$1),2)</f>
        <v>50.47</v>
      </c>
    </row>
    <row r="265" spans="1:9">
      <c r="A265" s="381">
        <v>62206</v>
      </c>
      <c r="B265" s="381" t="s">
        <v>1351</v>
      </c>
      <c r="C265" s="379" t="s">
        <v>114</v>
      </c>
      <c r="D265" s="380">
        <v>7.62</v>
      </c>
      <c r="E265" s="64" t="str">
        <f t="shared" si="20"/>
        <v>SUBSTITUIÇÃO DE TARGETA DE FIO REDONDO 2"</v>
      </c>
      <c r="F265" s="64" t="str">
        <f t="shared" si="21"/>
        <v>UND</v>
      </c>
      <c r="G265">
        <f t="shared" si="22"/>
        <v>7.43</v>
      </c>
      <c r="H265">
        <f t="shared" si="23"/>
        <v>5.82</v>
      </c>
      <c r="I265">
        <f t="shared" si="24"/>
        <v>5.82</v>
      </c>
    </row>
    <row r="266" spans="1:9">
      <c r="A266" s="381">
        <v>62207</v>
      </c>
      <c r="B266" s="381" t="s">
        <v>1352</v>
      </c>
      <c r="C266" s="379" t="s">
        <v>114</v>
      </c>
      <c r="D266" s="380">
        <v>44.06</v>
      </c>
      <c r="E266" s="64" t="str">
        <f t="shared" si="20"/>
        <v>SUBSTITUIÇÃO DE DOBRADIÇA 3 X 2 1/2"</v>
      </c>
      <c r="F266" s="64" t="str">
        <f t="shared" si="21"/>
        <v>UND</v>
      </c>
      <c r="G266">
        <f t="shared" si="22"/>
        <v>42.96</v>
      </c>
      <c r="H266">
        <f t="shared" si="23"/>
        <v>33.659999999999997</v>
      </c>
      <c r="I266">
        <f t="shared" si="24"/>
        <v>33.659999999999997</v>
      </c>
    </row>
    <row r="267" spans="1:9" ht="30">
      <c r="A267" s="381">
        <v>62208</v>
      </c>
      <c r="B267" s="381" t="s">
        <v>1353</v>
      </c>
      <c r="C267" s="379" t="s">
        <v>114</v>
      </c>
      <c r="D267" s="380">
        <v>63.74</v>
      </c>
      <c r="E267" s="64" t="str">
        <f t="shared" si="20"/>
        <v>REPARO NA PORTA COM PLAINA, INCL. RETIRADA E RECOLOCAÇÃO DE FOLHA DE PORTA</v>
      </c>
      <c r="F267" s="64" t="str">
        <f t="shared" si="21"/>
        <v>UND</v>
      </c>
      <c r="G267">
        <f t="shared" si="22"/>
        <v>62.15</v>
      </c>
      <c r="H267">
        <f t="shared" si="23"/>
        <v>48.69</v>
      </c>
      <c r="I267">
        <f t="shared" si="24"/>
        <v>48.69</v>
      </c>
    </row>
    <row r="268" spans="1:9" ht="30">
      <c r="A268" s="381">
        <v>62211</v>
      </c>
      <c r="B268" s="381" t="s">
        <v>1354</v>
      </c>
      <c r="C268" s="379" t="s">
        <v>111</v>
      </c>
      <c r="D268" s="380">
        <v>2.67</v>
      </c>
      <c r="E268" s="64" t="str">
        <f t="shared" si="20"/>
        <v>RECOLOCAÇÃO DE ALIZAR EM MADEIRA, EXCL. ALIZAR</v>
      </c>
      <c r="F268" s="64" t="str">
        <f t="shared" si="21"/>
        <v>M</v>
      </c>
      <c r="G268">
        <f t="shared" si="22"/>
        <v>2.6</v>
      </c>
      <c r="H268">
        <f t="shared" si="23"/>
        <v>2.04</v>
      </c>
      <c r="I268">
        <f t="shared" si="24"/>
        <v>2.04</v>
      </c>
    </row>
    <row r="269" spans="1:9" ht="30">
      <c r="A269" s="381">
        <v>62212</v>
      </c>
      <c r="B269" s="381" t="s">
        <v>1355</v>
      </c>
      <c r="C269" s="379" t="s">
        <v>111</v>
      </c>
      <c r="D269" s="380">
        <v>12.95</v>
      </c>
      <c r="E269" s="64" t="str">
        <f t="shared" si="20"/>
        <v>RECOLOCAÇÃO DE MARCO EM MADEIRA, EXCL. MARCO</v>
      </c>
      <c r="F269" s="64" t="str">
        <f t="shared" si="21"/>
        <v>M</v>
      </c>
      <c r="G269">
        <f t="shared" si="22"/>
        <v>12.62</v>
      </c>
      <c r="H269">
        <f t="shared" si="23"/>
        <v>9.89</v>
      </c>
      <c r="I269">
        <f t="shared" si="24"/>
        <v>9.89</v>
      </c>
    </row>
    <row r="270" spans="1:9" ht="75">
      <c r="A270" s="378">
        <v>623</v>
      </c>
      <c r="B270" s="378" t="s">
        <v>1356</v>
      </c>
      <c r="C270" s="379"/>
      <c r="D270" s="380"/>
      <c r="E270" s="64" t="str">
        <f t="shared" si="20"/>
        <v>PORTA EM MADEIRA DE LEI COM ENCHIMENTO EM MADEIRA DE 1ª QUALIDADE, ESP. 30MM, PARA PINTURA, INCL. ALIZARES, DOBRADIÇAS, FECHADURA TIPO "LIVRE/OCUPADO" EXCLUSIVE MARCO</v>
      </c>
      <c r="F270" s="64" t="str">
        <f t="shared" si="21"/>
        <v/>
      </c>
      <c r="G270">
        <f t="shared" si="22"/>
        <v>0</v>
      </c>
      <c r="H270">
        <f t="shared" si="23"/>
        <v>0</v>
      </c>
      <c r="I270">
        <f t="shared" si="24"/>
        <v>0</v>
      </c>
    </row>
    <row r="271" spans="1:9" ht="90">
      <c r="A271" s="381">
        <v>62301</v>
      </c>
      <c r="B271" s="381" t="s">
        <v>1357</v>
      </c>
      <c r="C271" s="379" t="s">
        <v>114</v>
      </c>
      <c r="D271" s="380">
        <v>624.13</v>
      </c>
      <c r="E271" s="64" t="str">
        <f t="shared" si="20"/>
        <v>PORTA EM MADEIRA DE LEI COM ENCHIMENTO EM MADEIRA DE 1ª QUALIDADE, ESP. 30MM, PARA PINTURA, INCL. ALIZARES, DOBRADIÇAS, FECHADURA TIPO "LIVRE/OCUPADO" EM LATÃO CROMADO LA FONTE OU EQUIV., EXCL. MARCO, NAS DIMENSÕES: 0.60 X 1.60 M</v>
      </c>
      <c r="F271" s="64" t="str">
        <f t="shared" si="21"/>
        <v>UND</v>
      </c>
      <c r="G271">
        <f t="shared" si="22"/>
        <v>608.59</v>
      </c>
      <c r="H271">
        <f t="shared" si="23"/>
        <v>476.8</v>
      </c>
      <c r="I271">
        <f t="shared" si="24"/>
        <v>476.8</v>
      </c>
    </row>
    <row r="272" spans="1:9" ht="90">
      <c r="A272" s="381">
        <v>62302</v>
      </c>
      <c r="B272" s="381" t="s">
        <v>1358</v>
      </c>
      <c r="C272" s="379" t="s">
        <v>114</v>
      </c>
      <c r="D272" s="380">
        <v>624.13</v>
      </c>
      <c r="E272" s="64" t="str">
        <f t="shared" si="20"/>
        <v>PORTA EM MADEIRA DE LEI COM ENCHIMENTO EM MADEIRA DE 1ª QUALIDADE, ESP. 30MM, PARA PINTURA, INCL. ALIZARES, DOBRADIÇAS, FECHADURA TIPO "LIVRE/OCUPADO" EM LATÃO CROMADO LA FONTE OU EQUIV., EXCL. MARCO, NAS DIMENSÕES: 0.80 X 1.60 M</v>
      </c>
      <c r="F272" s="64" t="str">
        <f t="shared" si="21"/>
        <v>UND</v>
      </c>
      <c r="G272">
        <f t="shared" si="22"/>
        <v>608.59</v>
      </c>
      <c r="H272">
        <f t="shared" si="23"/>
        <v>476.8</v>
      </c>
      <c r="I272">
        <f t="shared" si="24"/>
        <v>476.8</v>
      </c>
    </row>
    <row r="273" spans="1:9" ht="90">
      <c r="A273" s="378">
        <v>625</v>
      </c>
      <c r="B273" s="378" t="s">
        <v>1359</v>
      </c>
      <c r="C273" s="379"/>
      <c r="D273" s="380"/>
      <c r="E273" s="64" t="str">
        <f t="shared" si="20"/>
        <v>PORTA EM MADEIRA DE LEI TIPO ANGELIM PEDRA OU EQUIV.,ESP. 35 MM, MACIÇA C/ FRISO P/ VERNIZ, PADRÃO SEDU, COM VISOR, INCLUSIVE ALIZARES, DOBRADIÇAS E FECHADURA DE BOLA EXTERNA, EXCLUSIVE MARCO</v>
      </c>
      <c r="F273" s="64" t="str">
        <f t="shared" si="21"/>
        <v/>
      </c>
      <c r="G273">
        <f t="shared" si="22"/>
        <v>0</v>
      </c>
      <c r="H273">
        <f t="shared" si="23"/>
        <v>0</v>
      </c>
      <c r="I273">
        <f t="shared" si="24"/>
        <v>0</v>
      </c>
    </row>
    <row r="274" spans="1:9" ht="90">
      <c r="A274" s="381">
        <v>62501</v>
      </c>
      <c r="B274" s="381" t="s">
        <v>1360</v>
      </c>
      <c r="C274" s="379" t="s">
        <v>114</v>
      </c>
      <c r="D274" s="382">
        <v>1413.84</v>
      </c>
      <c r="E274" s="64" t="str">
        <f t="shared" si="20"/>
        <v>PORTA EM MADEIRA DE LEI TIPO ANGELIM PEDRA OU EQUIV.,ESP. 35 MM, MACIÇA C/ FRISO P/ VERNIZ, PADRÃO SEDU, COM VISOR, INCLUSIVE ALIZARES, DOBRADIÇAS E FECHADURA DE BOLA EXT. EM LATÃO CROMADO LAFONTE OU EQUIV., EXCL. MARCO, DIMENSÕES: 0.60 X 2.10 M</v>
      </c>
      <c r="F274" s="64" t="str">
        <f t="shared" si="21"/>
        <v>UND</v>
      </c>
      <c r="G274">
        <f t="shared" si="22"/>
        <v>1378.63</v>
      </c>
      <c r="H274">
        <f t="shared" si="23"/>
        <v>1080.0899999999999</v>
      </c>
      <c r="I274">
        <f t="shared" si="24"/>
        <v>1080.0899999999999</v>
      </c>
    </row>
    <row r="275" spans="1:9" ht="90">
      <c r="A275" s="381">
        <v>62502</v>
      </c>
      <c r="B275" s="381" t="s">
        <v>1361</v>
      </c>
      <c r="C275" s="379" t="s">
        <v>114</v>
      </c>
      <c r="D275" s="382">
        <v>1477.7</v>
      </c>
      <c r="E275" s="64" t="str">
        <f t="shared" si="20"/>
        <v>PORTA EM MADEIRA DE LEI TIPO ANGELIM PEDRA OU EQUIV.,ESP. 35 MM, MACIÇA C/ FRISO P/ VERNIZ, PADRÃO SEDU, COM VISOR, INCLUSIVE ALIZARES, DOBRADIÇAS E FECHADURA DE BOLA EXT. EM LATÃO CROMADO LAFONTE OU EQUIV., EXCL. MARCO, DIMENSÕES: 0.70 X 2.10 M</v>
      </c>
      <c r="F275" s="64" t="str">
        <f t="shared" si="21"/>
        <v>UND</v>
      </c>
      <c r="G275">
        <f t="shared" si="22"/>
        <v>1440.9</v>
      </c>
      <c r="H275">
        <f t="shared" si="23"/>
        <v>1128.8800000000001</v>
      </c>
      <c r="I275">
        <f t="shared" si="24"/>
        <v>1128.8800000000001</v>
      </c>
    </row>
    <row r="276" spans="1:9" ht="90">
      <c r="A276" s="381">
        <v>62503</v>
      </c>
      <c r="B276" s="381" t="s">
        <v>2476</v>
      </c>
      <c r="C276" s="379" t="s">
        <v>114</v>
      </c>
      <c r="D276" s="382">
        <v>1558.56</v>
      </c>
      <c r="E276" s="64" t="str">
        <f t="shared" si="20"/>
        <v>PORTA EM MADEIRA DE LEI TIPO ANGELIM PEDRA OU EQUIV.,ESP. 35 MM, MACIÇA C/ FRISO P/ VERNIZ, PADRÃO SEDU, COM VISOR, INCLUSIVE ALIZARES, DOBRADIÇAS E FECHADURA DE BOLA EXT. EM LATÃO CROMADO LAFONTE OU EQUIV., EXCL. MARCO, DIMENSÕES: 0.80 X 2.10 M</v>
      </c>
      <c r="F276" s="64" t="str">
        <f t="shared" si="21"/>
        <v>UND</v>
      </c>
      <c r="G276">
        <f t="shared" si="22"/>
        <v>1519.75</v>
      </c>
      <c r="H276">
        <f t="shared" si="23"/>
        <v>1190.6500000000001</v>
      </c>
      <c r="I276">
        <f t="shared" si="24"/>
        <v>1190.6500000000001</v>
      </c>
    </row>
    <row r="277" spans="1:9" ht="90">
      <c r="A277" s="381">
        <v>62504</v>
      </c>
      <c r="B277" s="381" t="s">
        <v>1362</v>
      </c>
      <c r="C277" s="379" t="s">
        <v>114</v>
      </c>
      <c r="D277" s="382">
        <v>1700.99</v>
      </c>
      <c r="E277" s="64" t="str">
        <f t="shared" si="20"/>
        <v>PORTA EM MADEIRA DE LEI TIPO ANGELIM PEDRA OU EQUIV.,ESP. 35 MM, MACIÇA C/ FRISO P/ VERNIZ, PADRÃO SEDU, COM VISOR, INCLUSIVE ALIZARES, DOBRADIÇAS E FECHADURA DE BOLA EXT. EM LATÃO CROMADO LAFONTE OU EQUIV., EXCL. MARCO, DIMENSÕES: 0.90 X 2.10 M</v>
      </c>
      <c r="F277" s="64" t="str">
        <f t="shared" si="21"/>
        <v>UND</v>
      </c>
      <c r="G277">
        <f t="shared" si="22"/>
        <v>1658.63</v>
      </c>
      <c r="H277">
        <f t="shared" si="23"/>
        <v>1299.46</v>
      </c>
      <c r="I277">
        <f t="shared" si="24"/>
        <v>1299.46</v>
      </c>
    </row>
    <row r="278" spans="1:9" ht="105">
      <c r="A278" s="381">
        <v>62505</v>
      </c>
      <c r="B278" s="381" t="s">
        <v>1363</v>
      </c>
      <c r="C278" s="379" t="s">
        <v>114</v>
      </c>
      <c r="D278" s="382">
        <v>2772.11</v>
      </c>
      <c r="E278" s="64" t="str">
        <f t="shared" si="20"/>
        <v>PORTA EM MADEIRA DE LEI TIPO ANGELIM PEDRA OU EQUIV.,ESP. 35 MM, MACIÇA C/ FRISO P/ VERNIZ, PADRÃO SEDU, COM VISOR, INCLUSIVE ALIZARES, DOBRADIÇAS E FECHADURA DE BOLA EXT. EM LATÃO CROMADO LAFONTE OU EQUIV., EXCL. MARCO, DIMENSÕES: 1.60 X 2.10 M (DUAS FOLHAS)</v>
      </c>
      <c r="F278" s="64" t="str">
        <f t="shared" si="21"/>
        <v>UND</v>
      </c>
      <c r="G278">
        <f t="shared" si="22"/>
        <v>2703.07</v>
      </c>
      <c r="H278">
        <f t="shared" si="23"/>
        <v>2117.73</v>
      </c>
      <c r="I278">
        <f t="shared" si="24"/>
        <v>2117.73</v>
      </c>
    </row>
    <row r="279" spans="1:9">
      <c r="A279" s="378">
        <v>7</v>
      </c>
      <c r="B279" s="378" t="s">
        <v>61</v>
      </c>
      <c r="C279" s="379"/>
      <c r="D279" s="380"/>
      <c r="E279" s="64" t="str">
        <f t="shared" si="20"/>
        <v>ESQUADRIAS METÁLICAS</v>
      </c>
      <c r="F279" s="64" t="str">
        <f t="shared" si="21"/>
        <v/>
      </c>
      <c r="G279">
        <f t="shared" si="22"/>
        <v>0</v>
      </c>
      <c r="H279">
        <f t="shared" si="23"/>
        <v>0</v>
      </c>
      <c r="I279">
        <f t="shared" si="24"/>
        <v>0</v>
      </c>
    </row>
    <row r="280" spans="1:9">
      <c r="A280" s="378">
        <v>711</v>
      </c>
      <c r="B280" s="378" t="s">
        <v>46</v>
      </c>
      <c r="C280" s="379"/>
      <c r="D280" s="380"/>
      <c r="E280" s="64" t="str">
        <f t="shared" si="20"/>
        <v>GRADES E PORTÕES</v>
      </c>
      <c r="F280" s="64" t="str">
        <f t="shared" si="21"/>
        <v/>
      </c>
      <c r="G280">
        <f t="shared" si="22"/>
        <v>0</v>
      </c>
      <c r="H280">
        <f t="shared" si="23"/>
        <v>0</v>
      </c>
      <c r="I280">
        <f t="shared" si="24"/>
        <v>0</v>
      </c>
    </row>
    <row r="281" spans="1:9" ht="75">
      <c r="A281" s="381">
        <v>71101</v>
      </c>
      <c r="B281" s="381" t="s">
        <v>1364</v>
      </c>
      <c r="C281" s="379" t="s">
        <v>109</v>
      </c>
      <c r="D281" s="380">
        <v>510.9</v>
      </c>
      <c r="E281" s="64" t="str">
        <f t="shared" si="20"/>
        <v>TELA DE PROTEÇÃO DE ARAME GALVANIZADO 1/2" FIO 12, COM QUADRO EM TUBO DE FERRO GALVANIZADO 1 1/2" E CANTONEIRA DE FERRO 1/2" X 1/2" X1/8", CONFORME DETALHE EM PROJETO</v>
      </c>
      <c r="F281" s="64" t="str">
        <f t="shared" si="21"/>
        <v>M2</v>
      </c>
      <c r="G281">
        <f t="shared" si="22"/>
        <v>498.18</v>
      </c>
      <c r="H281">
        <f t="shared" si="23"/>
        <v>390.3</v>
      </c>
      <c r="I281">
        <f t="shared" si="24"/>
        <v>390.3</v>
      </c>
    </row>
    <row r="282" spans="1:9" ht="60">
      <c r="A282" s="381">
        <v>71103</v>
      </c>
      <c r="B282" s="381" t="s">
        <v>4039</v>
      </c>
      <c r="C282" s="379" t="s">
        <v>109</v>
      </c>
      <c r="D282" s="380">
        <v>121.31</v>
      </c>
      <c r="E282" s="64" t="str">
        <f t="shared" si="20"/>
        <v>GRADE DE TELA TIPO MOSQUITEIRO DE ARAME GALVANIZADO #18, FIO 32, INCLUSIVE, REQUADRO EM CANTONEIRA DE FERRO 1/8"X1/2"X1/2"</v>
      </c>
      <c r="F282" s="64" t="str">
        <f t="shared" si="21"/>
        <v>M2</v>
      </c>
      <c r="G282">
        <f t="shared" si="22"/>
        <v>118.28</v>
      </c>
      <c r="H282">
        <f t="shared" si="23"/>
        <v>92.67</v>
      </c>
      <c r="I282">
        <f t="shared" si="24"/>
        <v>92.67</v>
      </c>
    </row>
    <row r="283" spans="1:9" ht="30">
      <c r="A283" s="381">
        <v>71104</v>
      </c>
      <c r="B283" s="381" t="s">
        <v>1365</v>
      </c>
      <c r="C283" s="379" t="s">
        <v>109</v>
      </c>
      <c r="D283" s="380">
        <v>451.28</v>
      </c>
      <c r="E283" s="64" t="str">
        <f t="shared" si="20"/>
        <v>PORTÃO DE FERRO DE ABRIR EM BARRA CHATA, INCLUSIVE CHUMBAMENTO</v>
      </c>
      <c r="F283" s="64" t="str">
        <f t="shared" si="21"/>
        <v>M2</v>
      </c>
      <c r="G283">
        <f t="shared" si="22"/>
        <v>440.04</v>
      </c>
      <c r="H283">
        <f t="shared" si="23"/>
        <v>344.75</v>
      </c>
      <c r="I283">
        <f t="shared" si="24"/>
        <v>344.75</v>
      </c>
    </row>
    <row r="284" spans="1:9" ht="30">
      <c r="A284" s="381">
        <v>71105</v>
      </c>
      <c r="B284" s="381" t="s">
        <v>1366</v>
      </c>
      <c r="C284" s="379" t="s">
        <v>109</v>
      </c>
      <c r="D284" s="380">
        <v>274</v>
      </c>
      <c r="E284" s="64" t="str">
        <f t="shared" si="20"/>
        <v>GRADE DE FERRO EM BARRA CHATA, INCLUSIVE CHUMBAMENTO</v>
      </c>
      <c r="F284" s="64" t="str">
        <f t="shared" si="21"/>
        <v>M2</v>
      </c>
      <c r="G284">
        <f t="shared" si="22"/>
        <v>267.18</v>
      </c>
      <c r="H284">
        <f t="shared" si="23"/>
        <v>209.32</v>
      </c>
      <c r="I284">
        <f t="shared" si="24"/>
        <v>209.32</v>
      </c>
    </row>
    <row r="285" spans="1:9" ht="30">
      <c r="A285" s="381">
        <v>71106</v>
      </c>
      <c r="B285" s="381" t="s">
        <v>1367</v>
      </c>
      <c r="C285" s="379" t="s">
        <v>109</v>
      </c>
      <c r="D285" s="380">
        <v>531.79</v>
      </c>
      <c r="E285" s="64" t="str">
        <f t="shared" si="20"/>
        <v>PORTÃO DE FERRO DE CORRER EM BARRA CHATA, INCLUSIVE CHUMBAMENTO</v>
      </c>
      <c r="F285" s="64" t="str">
        <f t="shared" si="21"/>
        <v>M2</v>
      </c>
      <c r="G285">
        <f t="shared" si="22"/>
        <v>518.54999999999995</v>
      </c>
      <c r="H285">
        <f t="shared" si="23"/>
        <v>406.26</v>
      </c>
      <c r="I285">
        <f t="shared" si="24"/>
        <v>406.26</v>
      </c>
    </row>
    <row r="286" spans="1:9" ht="30">
      <c r="A286" s="381">
        <v>71107</v>
      </c>
      <c r="B286" s="381" t="s">
        <v>1368</v>
      </c>
      <c r="C286" s="379" t="s">
        <v>109</v>
      </c>
      <c r="D286" s="380">
        <v>642.69000000000005</v>
      </c>
      <c r="E286" s="64" t="str">
        <f t="shared" si="20"/>
        <v>PORTÃO DE FERRO DE ABRIR EM BARRA CHATA, CHAPA E TUBO, INCLUSIVE CHUMBAMENTO</v>
      </c>
      <c r="F286" s="64" t="str">
        <f t="shared" si="21"/>
        <v>M2</v>
      </c>
      <c r="G286">
        <f t="shared" si="22"/>
        <v>626.69000000000005</v>
      </c>
      <c r="H286">
        <f t="shared" si="23"/>
        <v>490.98</v>
      </c>
      <c r="I286">
        <f t="shared" si="24"/>
        <v>490.98</v>
      </c>
    </row>
    <row r="287" spans="1:9">
      <c r="A287" s="378">
        <v>717</v>
      </c>
      <c r="B287" s="378" t="s">
        <v>1369</v>
      </c>
      <c r="C287" s="379"/>
      <c r="D287" s="380"/>
      <c r="E287" s="64" t="str">
        <f t="shared" si="20"/>
        <v>ESQUADRIAS METÁLICAS (M2)</v>
      </c>
      <c r="F287" s="64" t="str">
        <f t="shared" si="21"/>
        <v/>
      </c>
      <c r="G287">
        <f t="shared" si="22"/>
        <v>0</v>
      </c>
      <c r="H287">
        <f t="shared" si="23"/>
        <v>0</v>
      </c>
      <c r="I287">
        <f t="shared" si="24"/>
        <v>0</v>
      </c>
    </row>
    <row r="288" spans="1:9" ht="60">
      <c r="A288" s="381">
        <v>71701</v>
      </c>
      <c r="B288" s="381" t="s">
        <v>1370</v>
      </c>
      <c r="C288" s="379" t="s">
        <v>109</v>
      </c>
      <c r="D288" s="380">
        <v>406.37</v>
      </c>
      <c r="E288" s="64" t="str">
        <f t="shared" si="20"/>
        <v>JANELA DE CORRER PARA VIDRO EM ALUMÍNIO ANODIZADO COR NATURAL, LINHA 25, COMPLETA, INCL. PUXADOR COM TRANCA, ALIZAR, CAIXILHO E CONTRAMARCO, EXCLUSIVE VIDRO</v>
      </c>
      <c r="F288" s="64" t="str">
        <f t="shared" si="21"/>
        <v>M2</v>
      </c>
      <c r="G288">
        <f t="shared" si="22"/>
        <v>396.25</v>
      </c>
      <c r="H288">
        <f t="shared" si="23"/>
        <v>310.44</v>
      </c>
      <c r="I288">
        <f t="shared" si="24"/>
        <v>310.44</v>
      </c>
    </row>
    <row r="289" spans="1:9" ht="60">
      <c r="A289" s="381">
        <v>71702</v>
      </c>
      <c r="B289" s="381" t="s">
        <v>1371</v>
      </c>
      <c r="C289" s="379" t="s">
        <v>109</v>
      </c>
      <c r="D289" s="380">
        <v>467.31</v>
      </c>
      <c r="E289" s="64" t="str">
        <f t="shared" si="20"/>
        <v>BÁSCULA PARA VIDRO EM ALUMÍNIO ANODIZADO COR NATURAL, LINHA 25, COMPLETA, COM TRANCA, CAIXILHO, ALIZAR E CONTRAMARCO, EXCLUSIVE VIDRO</v>
      </c>
      <c r="F289" s="64" t="str">
        <f t="shared" si="21"/>
        <v>M2</v>
      </c>
      <c r="G289">
        <f t="shared" si="22"/>
        <v>455.67</v>
      </c>
      <c r="H289">
        <f t="shared" si="23"/>
        <v>357</v>
      </c>
      <c r="I289">
        <f t="shared" si="24"/>
        <v>357</v>
      </c>
    </row>
    <row r="290" spans="1:9" ht="75">
      <c r="A290" s="381">
        <v>71703</v>
      </c>
      <c r="B290" s="381" t="s">
        <v>1372</v>
      </c>
      <c r="C290" s="379" t="s">
        <v>109</v>
      </c>
      <c r="D290" s="380">
        <v>384.05</v>
      </c>
      <c r="E290" s="64" t="str">
        <f t="shared" si="20"/>
        <v>JANELA TIPO MAXIM-AR PARA VIDRO EM ALUMÍNIO ANODIZADO NATURAL, LINHA 25, COMPLETA, INCL. PUXADOR COM TRANCA, CAIXILHO, ALIZAR E CONTRAMARCO, EXCLUSIVE VIDRO</v>
      </c>
      <c r="F290" s="64" t="str">
        <f t="shared" si="21"/>
        <v>M2</v>
      </c>
      <c r="G290">
        <f t="shared" si="22"/>
        <v>374.48</v>
      </c>
      <c r="H290">
        <f t="shared" si="23"/>
        <v>293.39</v>
      </c>
      <c r="I290">
        <f t="shared" si="24"/>
        <v>293.39</v>
      </c>
    </row>
    <row r="291" spans="1:9" ht="60">
      <c r="A291" s="381">
        <v>71704</v>
      </c>
      <c r="B291" s="381" t="s">
        <v>1373</v>
      </c>
      <c r="C291" s="379" t="s">
        <v>109</v>
      </c>
      <c r="D291" s="380">
        <v>751.5</v>
      </c>
      <c r="E291" s="64" t="str">
        <f t="shared" si="20"/>
        <v>PORTA DE ABRIR TIPO VENEZIANA EM ALUMÍNIO ANODIZADO, LINHA 25, COMPLETA, INCL. PUXADOR COM TRANCA, CAIXILHO, ALIZAR E CONTRAMARCO</v>
      </c>
      <c r="F291" s="64" t="str">
        <f t="shared" si="21"/>
        <v>M2</v>
      </c>
      <c r="G291">
        <f t="shared" si="22"/>
        <v>732.78</v>
      </c>
      <c r="H291">
        <f t="shared" si="23"/>
        <v>574.1</v>
      </c>
      <c r="I291">
        <f t="shared" si="24"/>
        <v>574.1</v>
      </c>
    </row>
    <row r="292" spans="1:9" ht="45">
      <c r="A292" s="381">
        <v>71706</v>
      </c>
      <c r="B292" s="381" t="s">
        <v>1374</v>
      </c>
      <c r="C292" s="379" t="s">
        <v>109</v>
      </c>
      <c r="D292" s="380">
        <v>198.27</v>
      </c>
      <c r="E292" s="64" t="str">
        <f t="shared" si="20"/>
        <v>GUICHÊ/GRADIL EM PERFIL L 1" E PERFIL T 3/4" EM FERRO, INCLUSIVE PINTURA EM ESMALTE SINTÉTICO, MARCA DE REFERÊNCIA SUVINIL</v>
      </c>
      <c r="F292" s="64" t="str">
        <f t="shared" si="21"/>
        <v>M2</v>
      </c>
      <c r="G292">
        <f t="shared" si="22"/>
        <v>193.34</v>
      </c>
      <c r="H292">
        <f t="shared" si="23"/>
        <v>151.47</v>
      </c>
      <c r="I292">
        <f t="shared" si="24"/>
        <v>151.47</v>
      </c>
    </row>
    <row r="293" spans="1:9">
      <c r="A293" s="378">
        <v>718</v>
      </c>
      <c r="B293" s="378" t="s">
        <v>1345</v>
      </c>
      <c r="C293" s="379"/>
      <c r="D293" s="380"/>
      <c r="E293" s="64" t="str">
        <f t="shared" si="20"/>
        <v>REVISÕES E REPAROS</v>
      </c>
      <c r="F293" s="64" t="str">
        <f t="shared" si="21"/>
        <v/>
      </c>
      <c r="G293">
        <f t="shared" si="22"/>
        <v>0</v>
      </c>
      <c r="H293">
        <f t="shared" si="23"/>
        <v>0</v>
      </c>
      <c r="I293">
        <f t="shared" si="24"/>
        <v>0</v>
      </c>
    </row>
    <row r="294" spans="1:9" ht="30">
      <c r="A294" s="381">
        <v>71801</v>
      </c>
      <c r="B294" s="381" t="s">
        <v>1375</v>
      </c>
      <c r="C294" s="379" t="s">
        <v>109</v>
      </c>
      <c r="D294" s="380">
        <v>22.15</v>
      </c>
      <c r="E294" s="64" t="str">
        <f t="shared" si="20"/>
        <v>ESCOVAMENTO COM ESCOVA DE AÇO EM ESQUADRIAS DE FERRO</v>
      </c>
      <c r="F294" s="64" t="str">
        <f t="shared" si="21"/>
        <v>M2</v>
      </c>
      <c r="G294">
        <f t="shared" si="22"/>
        <v>21.6</v>
      </c>
      <c r="H294">
        <f t="shared" si="23"/>
        <v>16.920000000000002</v>
      </c>
      <c r="I294">
        <f t="shared" si="24"/>
        <v>16.920000000000002</v>
      </c>
    </row>
    <row r="295" spans="1:9">
      <c r="A295" s="378">
        <v>8</v>
      </c>
      <c r="B295" s="378" t="s">
        <v>1376</v>
      </c>
      <c r="C295" s="379"/>
      <c r="D295" s="380"/>
      <c r="E295" s="64" t="str">
        <f t="shared" si="20"/>
        <v>VIDROS E ESPELHOS</v>
      </c>
      <c r="F295" s="64" t="str">
        <f t="shared" si="21"/>
        <v/>
      </c>
      <c r="G295">
        <f t="shared" si="22"/>
        <v>0</v>
      </c>
      <c r="H295">
        <f t="shared" si="23"/>
        <v>0</v>
      </c>
      <c r="I295">
        <f t="shared" si="24"/>
        <v>0</v>
      </c>
    </row>
    <row r="296" spans="1:9">
      <c r="A296" s="378">
        <v>801</v>
      </c>
      <c r="B296" s="378" t="s">
        <v>1377</v>
      </c>
      <c r="C296" s="379"/>
      <c r="D296" s="380"/>
      <c r="E296" s="64" t="str">
        <f t="shared" si="20"/>
        <v>VIDROS PARA ESQUADRIAS</v>
      </c>
      <c r="F296" s="64" t="str">
        <f t="shared" si="21"/>
        <v/>
      </c>
      <c r="G296">
        <f t="shared" si="22"/>
        <v>0</v>
      </c>
      <c r="H296">
        <f t="shared" si="23"/>
        <v>0</v>
      </c>
      <c r="I296">
        <f t="shared" si="24"/>
        <v>0</v>
      </c>
    </row>
    <row r="297" spans="1:9" ht="30">
      <c r="A297" s="381">
        <v>80102</v>
      </c>
      <c r="B297" s="381" t="s">
        <v>1378</v>
      </c>
      <c r="C297" s="379" t="s">
        <v>109</v>
      </c>
      <c r="D297" s="380">
        <v>132.88999999999999</v>
      </c>
      <c r="E297" s="64" t="str">
        <f t="shared" si="20"/>
        <v>VIDRO PLANO TRANSPARENTE LISO, COM 4 MM DE ESPESSURA</v>
      </c>
      <c r="F297" s="64" t="str">
        <f t="shared" si="21"/>
        <v>M2</v>
      </c>
      <c r="G297">
        <f t="shared" si="22"/>
        <v>129.58000000000001</v>
      </c>
      <c r="H297">
        <f t="shared" si="23"/>
        <v>101.52</v>
      </c>
      <c r="I297">
        <f t="shared" si="24"/>
        <v>101.52</v>
      </c>
    </row>
    <row r="298" spans="1:9" ht="30">
      <c r="A298" s="381">
        <v>80103</v>
      </c>
      <c r="B298" s="381" t="s">
        <v>1379</v>
      </c>
      <c r="C298" s="379" t="s">
        <v>109</v>
      </c>
      <c r="D298" s="380">
        <v>173.15</v>
      </c>
      <c r="E298" s="64" t="str">
        <f t="shared" si="20"/>
        <v>VIDRO FANTASIA MINI-BOREAL, COM 4 MM DE ESPESSURA</v>
      </c>
      <c r="F298" s="64" t="str">
        <f t="shared" si="21"/>
        <v>M2</v>
      </c>
      <c r="G298">
        <f t="shared" si="22"/>
        <v>168.84</v>
      </c>
      <c r="H298">
        <f t="shared" si="23"/>
        <v>132.28</v>
      </c>
      <c r="I298">
        <f t="shared" si="24"/>
        <v>132.28</v>
      </c>
    </row>
    <row r="299" spans="1:9">
      <c r="A299" s="381">
        <v>80107</v>
      </c>
      <c r="B299" s="381" t="s">
        <v>1380</v>
      </c>
      <c r="C299" s="379" t="s">
        <v>109</v>
      </c>
      <c r="D299" s="380">
        <v>688.1</v>
      </c>
      <c r="E299" s="64" t="str">
        <f t="shared" si="20"/>
        <v>VIDRO ARAMADO ESP. 6MM, COLOCADO</v>
      </c>
      <c r="F299" s="64" t="str">
        <f t="shared" si="21"/>
        <v>M2</v>
      </c>
      <c r="G299">
        <f t="shared" si="22"/>
        <v>670.97</v>
      </c>
      <c r="H299">
        <f t="shared" si="23"/>
        <v>525.66999999999996</v>
      </c>
      <c r="I299">
        <f t="shared" si="24"/>
        <v>525.66999999999996</v>
      </c>
    </row>
    <row r="300" spans="1:9">
      <c r="A300" s="378">
        <v>802</v>
      </c>
      <c r="B300" s="378" t="s">
        <v>1381</v>
      </c>
      <c r="C300" s="379"/>
      <c r="D300" s="380"/>
      <c r="E300" s="64" t="str">
        <f t="shared" si="20"/>
        <v>ESPELHOS</v>
      </c>
      <c r="F300" s="64" t="str">
        <f t="shared" si="21"/>
        <v/>
      </c>
      <c r="G300">
        <f t="shared" si="22"/>
        <v>0</v>
      </c>
      <c r="H300">
        <f t="shared" si="23"/>
        <v>0</v>
      </c>
      <c r="I300">
        <f t="shared" si="24"/>
        <v>0</v>
      </c>
    </row>
    <row r="301" spans="1:9" ht="60">
      <c r="A301" s="381">
        <v>80201</v>
      </c>
      <c r="B301" s="381" t="s">
        <v>1382</v>
      </c>
      <c r="C301" s="379" t="s">
        <v>109</v>
      </c>
      <c r="D301" s="380">
        <v>504.02</v>
      </c>
      <c r="E301" s="64" t="str">
        <f t="shared" si="20"/>
        <v>ESPELHO PARA BANHEIROS ESPESSURA 4 MM, INCLUINDO CHAPA COMPENSADA 10 MM, MOLDURA DE ALUMÍNIO EM PERFIL L 3/4", FIXADO COM PARAFUSOS CROMADOS</v>
      </c>
      <c r="F301" s="64" t="str">
        <f t="shared" si="21"/>
        <v>M2</v>
      </c>
      <c r="G301">
        <f t="shared" si="22"/>
        <v>491.47</v>
      </c>
      <c r="H301">
        <f t="shared" si="23"/>
        <v>385.04</v>
      </c>
      <c r="I301">
        <f t="shared" si="24"/>
        <v>385.04</v>
      </c>
    </row>
    <row r="302" spans="1:9" ht="60">
      <c r="A302" s="381">
        <v>80202</v>
      </c>
      <c r="B302" s="381" t="s">
        <v>1383</v>
      </c>
      <c r="C302" s="379" t="s">
        <v>109</v>
      </c>
      <c r="D302" s="380">
        <v>575.84</v>
      </c>
      <c r="E302" s="64" t="str">
        <f t="shared" si="20"/>
        <v>ESPELHO ESPESSURA 4 MM, INCLUINDO CHAPA COMPENSADA 6MM, MOLDURA DE PEÇA DE MADEIRA 7X2.5CM FIXADA COM PARAFUSO E BUCHA CONFORME DETALHE EM PROJETO</v>
      </c>
      <c r="F302" s="64" t="str">
        <f t="shared" si="21"/>
        <v>M2</v>
      </c>
      <c r="G302">
        <f t="shared" si="22"/>
        <v>561.5</v>
      </c>
      <c r="H302">
        <f t="shared" si="23"/>
        <v>439.91</v>
      </c>
      <c r="I302">
        <f t="shared" si="24"/>
        <v>439.91</v>
      </c>
    </row>
    <row r="303" spans="1:9" ht="75">
      <c r="A303" s="381">
        <v>80203</v>
      </c>
      <c r="B303" s="381" t="s">
        <v>1384</v>
      </c>
      <c r="C303" s="379" t="s">
        <v>109</v>
      </c>
      <c r="D303" s="380">
        <v>530.71</v>
      </c>
      <c r="E303" s="64" t="str">
        <f t="shared" si="20"/>
        <v>ESPELHO PRATA ESP. 4 MM SOBRE CAIXA DE COMPENSADO COLADO REVESTIDO COM FÓRMICA E FIXADO COM PARAFUSO CROMADO E BUCHA, DIM. 1,80 X 0,40M, CONFORME DETALHE EM PROJETO</v>
      </c>
      <c r="F303" s="64" t="str">
        <f t="shared" si="21"/>
        <v>M2</v>
      </c>
      <c r="G303">
        <f t="shared" si="22"/>
        <v>517.49</v>
      </c>
      <c r="H303">
        <f t="shared" si="23"/>
        <v>405.43</v>
      </c>
      <c r="I303">
        <f t="shared" si="24"/>
        <v>405.43</v>
      </c>
    </row>
    <row r="304" spans="1:9">
      <c r="A304" s="378">
        <v>9</v>
      </c>
      <c r="B304" s="378" t="s">
        <v>47</v>
      </c>
      <c r="C304" s="379"/>
      <c r="D304" s="380"/>
      <c r="E304" s="64" t="str">
        <f t="shared" si="20"/>
        <v>COBERTURA</v>
      </c>
      <c r="F304" s="64" t="str">
        <f t="shared" si="21"/>
        <v/>
      </c>
      <c r="G304">
        <f t="shared" si="22"/>
        <v>0</v>
      </c>
      <c r="H304">
        <f t="shared" si="23"/>
        <v>0</v>
      </c>
      <c r="I304">
        <f t="shared" si="24"/>
        <v>0</v>
      </c>
    </row>
    <row r="305" spans="1:9">
      <c r="A305" s="378">
        <v>901</v>
      </c>
      <c r="B305" s="378" t="s">
        <v>1385</v>
      </c>
      <c r="C305" s="379"/>
      <c r="D305" s="380"/>
      <c r="E305" s="64" t="str">
        <f t="shared" si="20"/>
        <v>ESTRUTURA PARA TELHADO</v>
      </c>
      <c r="F305" s="64" t="str">
        <f t="shared" si="21"/>
        <v/>
      </c>
      <c r="G305">
        <f t="shared" si="22"/>
        <v>0</v>
      </c>
      <c r="H305">
        <f t="shared" si="23"/>
        <v>0</v>
      </c>
      <c r="I305">
        <f t="shared" si="24"/>
        <v>0</v>
      </c>
    </row>
    <row r="306" spans="1:9" ht="90">
      <c r="A306" s="381">
        <v>90101</v>
      </c>
      <c r="B306" s="381" t="s">
        <v>2477</v>
      </c>
      <c r="C306" s="379" t="s">
        <v>109</v>
      </c>
      <c r="D306" s="380">
        <v>199.06</v>
      </c>
      <c r="E306" s="64" t="str">
        <f t="shared" si="20"/>
        <v>ESTRUTURA DE MADEIRA DE LEI TIPO PARAJU, PEROBA MICA, ANGELIM PEDRA OU EQUIVALENTE PARA TELHADO DE TELHA CERÂMICA TIPO CAPA E CANAL, COM PONTALETES, TERÇAS, CAIBROS E RIPAS, INCLUSIVE TRATAMENTO COM CUPINICIDA, EXCLUSIVE TELHAS</v>
      </c>
      <c r="F306" s="64" t="str">
        <f t="shared" si="21"/>
        <v>M2</v>
      </c>
      <c r="G306">
        <f t="shared" si="22"/>
        <v>194.1</v>
      </c>
      <c r="H306">
        <f t="shared" si="23"/>
        <v>152.07</v>
      </c>
      <c r="I306">
        <f t="shared" si="24"/>
        <v>152.07</v>
      </c>
    </row>
    <row r="307" spans="1:9" ht="90">
      <c r="A307" s="381">
        <v>90102</v>
      </c>
      <c r="B307" s="381" t="s">
        <v>2478</v>
      </c>
      <c r="C307" s="379" t="s">
        <v>109</v>
      </c>
      <c r="D307" s="380">
        <v>98.63</v>
      </c>
      <c r="E307" s="64" t="str">
        <f t="shared" si="20"/>
        <v>ESTRUTURA DE MADEIRA DE LEI TIPO PARAJU, PEROBA MICA, ANGELIM PEDRA OU EQUIVALENTE PARA TELHADO DE TELHA ONDULADA DE FIBROCIMENTO ESP. 6MM, COM PONTALETES E CAIBROS, INCLUSIVE TRATAMENTO COM CUPINICIDA, EXCLUSIVE TELHAS</v>
      </c>
      <c r="F307" s="64" t="str">
        <f t="shared" si="21"/>
        <v>M2</v>
      </c>
      <c r="G307">
        <f t="shared" si="22"/>
        <v>96.18</v>
      </c>
      <c r="H307">
        <f t="shared" si="23"/>
        <v>75.349999999999994</v>
      </c>
      <c r="I307">
        <f t="shared" si="24"/>
        <v>75.349999999999994</v>
      </c>
    </row>
    <row r="308" spans="1:9" ht="75">
      <c r="A308" s="381">
        <v>90103</v>
      </c>
      <c r="B308" s="381" t="s">
        <v>1386</v>
      </c>
      <c r="C308" s="379" t="s">
        <v>109</v>
      </c>
      <c r="D308" s="380">
        <v>70.23</v>
      </c>
      <c r="E308" s="64" t="str">
        <f t="shared" si="20"/>
        <v>ESTRUTURA DE MADEIRA DE LEI TIPO PARAJU OU EQUIVALENTE PARA COBERTURA DE TELHA DE FIBROCIMENTO CANALETE 49/90, INCLUSIVE TRATAMENTO COM CUPINICIDA, EXCLUSIVE TELHAS</v>
      </c>
      <c r="F308" s="64" t="str">
        <f t="shared" si="21"/>
        <v>M2</v>
      </c>
      <c r="G308">
        <f t="shared" si="22"/>
        <v>68.48</v>
      </c>
      <c r="H308">
        <f t="shared" si="23"/>
        <v>53.65</v>
      </c>
      <c r="I308">
        <f t="shared" si="24"/>
        <v>53.65</v>
      </c>
    </row>
    <row r="309" spans="1:9" ht="90">
      <c r="A309" s="381">
        <v>90104</v>
      </c>
      <c r="B309" s="381" t="s">
        <v>2479</v>
      </c>
      <c r="C309" s="379" t="s">
        <v>109</v>
      </c>
      <c r="D309" s="380">
        <v>307.25</v>
      </c>
      <c r="E309" s="64" t="str">
        <f t="shared" si="20"/>
        <v>ESTRUTURA DE MADEIRA DE LEI TIPO PARAJU, PEROBA MICA, ANGELIM PEDRA OU EQUIVALENTE PARA TELHADO DE TELHAS CERÂMICAS TIPO CAPA E CANAL C/ TESOURAS, PILARES, VIGAS, TERÇAS, CAIBROS E RIPAS, INCL. TRAT. C/CUPINICIDA, EXCLUSIVE TELHAS</v>
      </c>
      <c r="F309" s="64" t="str">
        <f t="shared" si="21"/>
        <v>M2</v>
      </c>
      <c r="G309">
        <f t="shared" si="22"/>
        <v>299.60000000000002</v>
      </c>
      <c r="H309">
        <f t="shared" si="23"/>
        <v>234.72</v>
      </c>
      <c r="I309">
        <f t="shared" si="24"/>
        <v>234.72</v>
      </c>
    </row>
    <row r="310" spans="1:9" ht="90">
      <c r="A310" s="381">
        <v>90105</v>
      </c>
      <c r="B310" s="381" t="s">
        <v>2480</v>
      </c>
      <c r="C310" s="379" t="s">
        <v>109</v>
      </c>
      <c r="D310" s="380">
        <v>180.45</v>
      </c>
      <c r="E310" s="64" t="str">
        <f t="shared" si="20"/>
        <v>ESTRUTURA DE MADEIRA DE LEI PARAJU, PEROBA MICA, ANGELIM PEDRA OU EQUIVALENTE PARA TELHADO DE TELHA CERÂMICA TIPO FRANCESA, COM PONTALETES, TERÇAS, CAIBROS E RIPAS, INCLUSIVE TRATAMENTO COM CUPUNICIDA, EXCLUSIVE TELHAS</v>
      </c>
      <c r="F310" s="64" t="str">
        <f t="shared" si="21"/>
        <v>M2</v>
      </c>
      <c r="G310">
        <f t="shared" si="22"/>
        <v>175.95</v>
      </c>
      <c r="H310">
        <f t="shared" si="23"/>
        <v>137.85</v>
      </c>
      <c r="I310">
        <f t="shared" si="24"/>
        <v>137.85</v>
      </c>
    </row>
    <row r="311" spans="1:9">
      <c r="A311" s="378">
        <v>902</v>
      </c>
      <c r="B311" s="378" t="s">
        <v>48</v>
      </c>
      <c r="C311" s="379"/>
      <c r="D311" s="380"/>
      <c r="E311" s="64" t="str">
        <f t="shared" si="20"/>
        <v>TELHADO</v>
      </c>
      <c r="F311" s="64" t="str">
        <f t="shared" si="21"/>
        <v/>
      </c>
      <c r="G311">
        <f t="shared" si="22"/>
        <v>0</v>
      </c>
      <c r="H311">
        <f t="shared" si="23"/>
        <v>0</v>
      </c>
      <c r="I311">
        <f t="shared" si="24"/>
        <v>0</v>
      </c>
    </row>
    <row r="312" spans="1:9" ht="45">
      <c r="A312" s="381">
        <v>90202</v>
      </c>
      <c r="B312" s="381" t="s">
        <v>1387</v>
      </c>
      <c r="C312" s="379" t="s">
        <v>109</v>
      </c>
      <c r="D312" s="380">
        <v>46.74</v>
      </c>
      <c r="E312" s="64" t="str">
        <f t="shared" si="20"/>
        <v>COBERTURA NOVA DE TELHAS ONDULADAS DE FIBROCIMENTO 6.0MM, INCLUSIVE CUMEEIRAS E ACESSÓRIOS DE FIXAÇÃO</v>
      </c>
      <c r="F312" s="64" t="str">
        <f t="shared" si="21"/>
        <v>M2</v>
      </c>
      <c r="G312">
        <f t="shared" si="22"/>
        <v>45.58</v>
      </c>
      <c r="H312">
        <f t="shared" si="23"/>
        <v>35.71</v>
      </c>
      <c r="I312">
        <f t="shared" si="24"/>
        <v>35.71</v>
      </c>
    </row>
    <row r="313" spans="1:9" ht="45">
      <c r="A313" s="381">
        <v>90203</v>
      </c>
      <c r="B313" s="381" t="s">
        <v>1388</v>
      </c>
      <c r="C313" s="379" t="s">
        <v>109</v>
      </c>
      <c r="D313" s="380">
        <v>59.77</v>
      </c>
      <c r="E313" s="64" t="str">
        <f t="shared" si="20"/>
        <v>COBERTURA NOVA DE TELHAS ONDULADAS DE FIBROCIMENTO 8.0MM, INCLUSIVE CUMEEIRAS E ACESSÓRIOS DE FIXAÇÃO</v>
      </c>
      <c r="F313" s="64" t="str">
        <f t="shared" si="21"/>
        <v>M2</v>
      </c>
      <c r="G313">
        <f t="shared" si="22"/>
        <v>58.28</v>
      </c>
      <c r="H313">
        <f t="shared" si="23"/>
        <v>45.66</v>
      </c>
      <c r="I313">
        <f t="shared" si="24"/>
        <v>45.66</v>
      </c>
    </row>
    <row r="314" spans="1:9" ht="45">
      <c r="A314" s="381">
        <v>90206</v>
      </c>
      <c r="B314" s="381" t="s">
        <v>1389</v>
      </c>
      <c r="C314" s="379" t="s">
        <v>109</v>
      </c>
      <c r="D314" s="380">
        <v>67.56</v>
      </c>
      <c r="E314" s="64" t="str">
        <f t="shared" si="20"/>
        <v>COBERTURA NOVA DE TELHAS DE ALUMÍNIO TRAPEZOIDAL, H = 8 CM, ESP. 0.5MM, INCLUSIVE ACESSÓRIOS DE FIXAÇÃO</v>
      </c>
      <c r="F314" s="64" t="str">
        <f t="shared" si="21"/>
        <v>M2</v>
      </c>
      <c r="G314">
        <f t="shared" si="22"/>
        <v>65.88</v>
      </c>
      <c r="H314">
        <f t="shared" si="23"/>
        <v>51.61</v>
      </c>
      <c r="I314">
        <f t="shared" si="24"/>
        <v>51.61</v>
      </c>
    </row>
    <row r="315" spans="1:9" ht="75">
      <c r="A315" s="381">
        <v>90211</v>
      </c>
      <c r="B315" s="381" t="s">
        <v>1390</v>
      </c>
      <c r="C315" s="379" t="s">
        <v>109</v>
      </c>
      <c r="D315" s="380">
        <v>139.25</v>
      </c>
      <c r="E315" s="64" t="str">
        <f t="shared" si="20"/>
        <v>COBERTURA NOVA DE TELHAS CERÂMICAS TIPO CAPA E CANAL INCLUSIVE CUMEEIRA (TELHAS COMPRADAS NA PRAÇA DE VITÓRIA, POSTO OBRA) (ÁREA DE PROJEÇÃO HORIZONTAL; INCL. 35%)</v>
      </c>
      <c r="F315" s="64" t="str">
        <f t="shared" si="21"/>
        <v>M2</v>
      </c>
      <c r="G315">
        <f t="shared" si="22"/>
        <v>135.78</v>
      </c>
      <c r="H315">
        <f t="shared" si="23"/>
        <v>106.38</v>
      </c>
      <c r="I315">
        <f t="shared" si="24"/>
        <v>106.38</v>
      </c>
    </row>
    <row r="316" spans="1:9" ht="45">
      <c r="A316" s="381">
        <v>90212</v>
      </c>
      <c r="B316" s="381" t="s">
        <v>1391</v>
      </c>
      <c r="C316" s="379" t="s">
        <v>109</v>
      </c>
      <c r="D316" s="380">
        <v>112.23</v>
      </c>
      <c r="E316" s="64" t="str">
        <f t="shared" si="20"/>
        <v>COBERTURA NOVA DE TELHAS CERÂMICAS TIPO CAPA E CANAL INCLUSIVE CUMEEIRAS (TELHAS COMPRADAS NA FÁBRICA, POSTO OBRA)</v>
      </c>
      <c r="F316" s="64" t="str">
        <f t="shared" si="21"/>
        <v>M2</v>
      </c>
      <c r="G316">
        <f t="shared" si="22"/>
        <v>109.44</v>
      </c>
      <c r="H316">
        <f t="shared" si="23"/>
        <v>85.74</v>
      </c>
      <c r="I316">
        <f t="shared" si="24"/>
        <v>85.74</v>
      </c>
    </row>
    <row r="317" spans="1:9" ht="30">
      <c r="A317" s="381">
        <v>90215</v>
      </c>
      <c r="B317" s="381" t="s">
        <v>1392</v>
      </c>
      <c r="C317" s="379" t="s">
        <v>111</v>
      </c>
      <c r="D317" s="380">
        <v>30.76</v>
      </c>
      <c r="E317" s="64" t="str">
        <f t="shared" si="20"/>
        <v>CUMEEIRA PARA COBERTURA EM TELHA CERÂMICA TIPO CAPA E CANAL</v>
      </c>
      <c r="F317" s="64" t="str">
        <f t="shared" si="21"/>
        <v>M</v>
      </c>
      <c r="G317">
        <f t="shared" si="22"/>
        <v>30</v>
      </c>
      <c r="H317">
        <f t="shared" si="23"/>
        <v>23.5</v>
      </c>
      <c r="I317">
        <f t="shared" si="24"/>
        <v>23.5</v>
      </c>
    </row>
    <row r="318" spans="1:9" ht="30">
      <c r="A318" s="381">
        <v>90216</v>
      </c>
      <c r="B318" s="381" t="s">
        <v>1393</v>
      </c>
      <c r="C318" s="379" t="s">
        <v>111</v>
      </c>
      <c r="D318" s="380">
        <v>69.260000000000005</v>
      </c>
      <c r="E318" s="64" t="str">
        <f t="shared" si="20"/>
        <v>CUMEEIRA PARA COBERTURA EM TELHAS ONDULADAS DE FIBROCIMENTO 6.0MM</v>
      </c>
      <c r="F318" s="64" t="str">
        <f t="shared" si="21"/>
        <v>M</v>
      </c>
      <c r="G318">
        <f t="shared" si="22"/>
        <v>67.53</v>
      </c>
      <c r="H318">
        <f t="shared" si="23"/>
        <v>52.91</v>
      </c>
      <c r="I318">
        <f t="shared" si="24"/>
        <v>52.91</v>
      </c>
    </row>
    <row r="319" spans="1:9" ht="30">
      <c r="A319" s="381">
        <v>90219</v>
      </c>
      <c r="B319" s="381" t="s">
        <v>1394</v>
      </c>
      <c r="C319" s="379" t="s">
        <v>109</v>
      </c>
      <c r="D319" s="380">
        <v>67.099999999999994</v>
      </c>
      <c r="E319" s="64" t="str">
        <f t="shared" si="20"/>
        <v>COBERTURA EM TELHA ONDULADA DE ALUMÍNIO, ESP. 0.5MM, INCLUSIVE ACESSÓRIOS DE FIXAÇÃO</v>
      </c>
      <c r="F319" s="64" t="str">
        <f t="shared" si="21"/>
        <v>M2</v>
      </c>
      <c r="G319">
        <f t="shared" si="22"/>
        <v>65.430000000000007</v>
      </c>
      <c r="H319">
        <f t="shared" si="23"/>
        <v>51.26</v>
      </c>
      <c r="I319">
        <f t="shared" si="24"/>
        <v>51.26</v>
      </c>
    </row>
    <row r="320" spans="1:9" ht="75">
      <c r="A320" s="381">
        <v>90220</v>
      </c>
      <c r="B320" s="381" t="s">
        <v>1395</v>
      </c>
      <c r="C320" s="379" t="s">
        <v>109</v>
      </c>
      <c r="D320" s="380">
        <v>66.31</v>
      </c>
      <c r="E320" s="64" t="str">
        <f t="shared" si="20"/>
        <v>TELHA EM AÇO GALVANIZADO TRAPEZOIDAL 40, E=0.50MM, PINTURA COR BRANCA NAS DUAS FACES, INCLUSIVE ACESSÓRIO DE FIXAÇÃO, REF. STANTO ANDRÉ, ETERNIT, METFORM OU EQUIVALENTE</v>
      </c>
      <c r="F320" s="64" t="str">
        <f t="shared" si="21"/>
        <v>M2</v>
      </c>
      <c r="G320">
        <f t="shared" si="22"/>
        <v>64.66</v>
      </c>
      <c r="H320">
        <f t="shared" si="23"/>
        <v>50.66</v>
      </c>
      <c r="I320">
        <f t="shared" si="24"/>
        <v>50.66</v>
      </c>
    </row>
    <row r="321" spans="1:9" ht="105">
      <c r="A321" s="381">
        <v>90221</v>
      </c>
      <c r="B321" s="381" t="s">
        <v>22081</v>
      </c>
      <c r="C321" s="379" t="s">
        <v>109</v>
      </c>
      <c r="D321" s="380">
        <v>131.16999999999999</v>
      </c>
      <c r="E321" s="64" t="str">
        <f t="shared" ref="E321:E384" si="25">UPPER(B321)</f>
        <v>COBERT. TELHA TERMOACUST TIPO FORRO AÇO GALV TRAPEZ. 40, E=0.43MM, PINT. FACE. SUP. COR BRANCA, FACE INF. PLANA REVEST. PELICULA PVC TEXT., INCL. ACESS. FIX. NUCLEO ISOLANTE POLIURETANO (INJEÇÃO CONTÍNUA) E=30MM, REF. ISOESTE, STO ANDRÉ, ETERNIT, METFORM OU EQU</v>
      </c>
      <c r="F321" s="64" t="str">
        <f t="shared" ref="F321:F384" si="26">UPPER(C321)</f>
        <v>M2</v>
      </c>
      <c r="G321">
        <f t="shared" si="22"/>
        <v>127.91</v>
      </c>
      <c r="H321">
        <f t="shared" si="23"/>
        <v>100.21</v>
      </c>
      <c r="I321">
        <f t="shared" si="24"/>
        <v>100.21</v>
      </c>
    </row>
    <row r="322" spans="1:9" ht="105">
      <c r="A322" s="381">
        <v>90223</v>
      </c>
      <c r="B322" s="381" t="s">
        <v>22082</v>
      </c>
      <c r="C322" s="379" t="s">
        <v>109</v>
      </c>
      <c r="D322" s="380">
        <v>145.33000000000001</v>
      </c>
      <c r="E322" s="64" t="str">
        <f t="shared" si="25"/>
        <v>COBERTURA EM TELHA TERMOACUSTICA TIPO TELHA/TELHA EM AÇO GALVANIZADO TRAPEZ. 40, E=0.43MM, PINT. FACE. SUP. E INFER. COR BRANCA, INCL. ACESS. FIX. NUCLEO EM POLIURETANO (INJEÇÃO CONTÍNUA), E=30MM, REF. ISOESTE, STO ANDRÉ, PANISSOL, METFORM OU EQUI</v>
      </c>
      <c r="F322" s="64" t="str">
        <f t="shared" si="26"/>
        <v>M2</v>
      </c>
      <c r="G322">
        <f t="shared" si="22"/>
        <v>141.71</v>
      </c>
      <c r="H322">
        <f t="shared" si="23"/>
        <v>111.02</v>
      </c>
      <c r="I322">
        <f t="shared" si="24"/>
        <v>111.02</v>
      </c>
    </row>
    <row r="323" spans="1:9">
      <c r="A323" s="378">
        <v>903</v>
      </c>
      <c r="B323" s="378" t="s">
        <v>49</v>
      </c>
      <c r="C323" s="379"/>
      <c r="D323" s="380"/>
      <c r="E323" s="64" t="str">
        <f t="shared" si="25"/>
        <v>RUFOS E CALHAS</v>
      </c>
      <c r="F323" s="64" t="str">
        <f t="shared" si="26"/>
        <v/>
      </c>
      <c r="G323">
        <f t="shared" si="22"/>
        <v>0</v>
      </c>
      <c r="H323">
        <f t="shared" si="23"/>
        <v>0</v>
      </c>
      <c r="I323">
        <f t="shared" si="24"/>
        <v>0</v>
      </c>
    </row>
    <row r="324" spans="1:9" ht="30">
      <c r="A324" s="381">
        <v>90301</v>
      </c>
      <c r="B324" s="381" t="s">
        <v>1396</v>
      </c>
      <c r="C324" s="379" t="s">
        <v>111</v>
      </c>
      <c r="D324" s="380">
        <v>87.55</v>
      </c>
      <c r="E324" s="64" t="str">
        <f t="shared" si="25"/>
        <v>RUFO DE CONCRETO ARMADO FCK=15 MPA, NAS DIMENSÕES DE 30X5 CM, MOLDADO "IN LOCO"</v>
      </c>
      <c r="F324" s="64" t="str">
        <f t="shared" si="26"/>
        <v>M</v>
      </c>
      <c r="G324">
        <f t="shared" si="22"/>
        <v>85.37</v>
      </c>
      <c r="H324">
        <f t="shared" si="23"/>
        <v>66.88</v>
      </c>
      <c r="I324">
        <f t="shared" si="24"/>
        <v>66.88</v>
      </c>
    </row>
    <row r="325" spans="1:9" ht="30">
      <c r="A325" s="381">
        <v>90302</v>
      </c>
      <c r="B325" s="381" t="s">
        <v>1397</v>
      </c>
      <c r="C325" s="379" t="s">
        <v>111</v>
      </c>
      <c r="D325" s="380">
        <v>32.119999999999997</v>
      </c>
      <c r="E325" s="64" t="str">
        <f t="shared" si="25"/>
        <v>RUFO DE CHAPA METÁLICA Nº 26 COM LARGURA DE 30 CM</v>
      </c>
      <c r="F325" s="64" t="str">
        <f t="shared" si="26"/>
        <v>M</v>
      </c>
      <c r="G325">
        <f t="shared" si="22"/>
        <v>31.32</v>
      </c>
      <c r="H325">
        <f t="shared" si="23"/>
        <v>24.54</v>
      </c>
      <c r="I325">
        <f t="shared" si="24"/>
        <v>24.54</v>
      </c>
    </row>
    <row r="326" spans="1:9" ht="45">
      <c r="A326" s="381">
        <v>90305</v>
      </c>
      <c r="B326" s="381" t="s">
        <v>1398</v>
      </c>
      <c r="C326" s="379" t="s">
        <v>111</v>
      </c>
      <c r="D326" s="380">
        <v>210.68</v>
      </c>
      <c r="E326" s="64" t="str">
        <f t="shared" si="25"/>
        <v>CALHA DE CONCRETO ARMADO FCK=15 MPA EM "U" NAS DIMENSÕES DE 38 X 56 CM CONFORME DETALHES EM PROJETO</v>
      </c>
      <c r="F326" s="64" t="str">
        <f t="shared" si="26"/>
        <v>M</v>
      </c>
      <c r="G326">
        <f t="shared" si="22"/>
        <v>205.44</v>
      </c>
      <c r="H326">
        <f t="shared" si="23"/>
        <v>160.94999999999999</v>
      </c>
      <c r="I326">
        <f t="shared" si="24"/>
        <v>160.94999999999999</v>
      </c>
    </row>
    <row r="327" spans="1:9" ht="30">
      <c r="A327" s="381">
        <v>90312</v>
      </c>
      <c r="B327" s="381" t="s">
        <v>1399</v>
      </c>
      <c r="C327" s="379" t="s">
        <v>111</v>
      </c>
      <c r="D327" s="380">
        <v>150.1</v>
      </c>
      <c r="E327" s="64" t="str">
        <f t="shared" si="25"/>
        <v>CALHA EM CHAPA GALVANIZADA COM LARGURA DE 40 CM</v>
      </c>
      <c r="F327" s="64" t="str">
        <f t="shared" si="26"/>
        <v>M</v>
      </c>
      <c r="G327">
        <f t="shared" si="22"/>
        <v>146.36000000000001</v>
      </c>
      <c r="H327">
        <f t="shared" si="23"/>
        <v>114.67</v>
      </c>
      <c r="I327">
        <f t="shared" si="24"/>
        <v>114.67</v>
      </c>
    </row>
    <row r="328" spans="1:9" ht="30">
      <c r="A328" s="381">
        <v>90314</v>
      </c>
      <c r="B328" s="381" t="s">
        <v>1400</v>
      </c>
      <c r="C328" s="379" t="s">
        <v>111</v>
      </c>
      <c r="D328" s="380">
        <v>36.64</v>
      </c>
      <c r="E328" s="64" t="str">
        <f t="shared" si="25"/>
        <v>RUFO DE CHAPA DE ALUMÍNIO ESP. 0.5MM, LARGURA DE 30CM</v>
      </c>
      <c r="F328" s="64" t="str">
        <f t="shared" si="26"/>
        <v>M</v>
      </c>
      <c r="G328">
        <f t="shared" ref="G328:G391" si="27">ROUND(H328*(1+$G$1),2)</f>
        <v>35.729999999999997</v>
      </c>
      <c r="H328">
        <f t="shared" ref="H328:H391" si="28">I328</f>
        <v>27.99</v>
      </c>
      <c r="I328">
        <f t="shared" ref="I328:I391" si="29">ROUND(D328/(1+$E$1),2)</f>
        <v>27.99</v>
      </c>
    </row>
    <row r="329" spans="1:9">
      <c r="A329" s="378">
        <v>904</v>
      </c>
      <c r="B329" s="378" t="s">
        <v>1401</v>
      </c>
      <c r="C329" s="379"/>
      <c r="D329" s="380"/>
      <c r="E329" s="64" t="str">
        <f t="shared" si="25"/>
        <v>PLATIBANDA</v>
      </c>
      <c r="F329" s="64" t="str">
        <f t="shared" si="26"/>
        <v/>
      </c>
      <c r="G329">
        <f t="shared" si="27"/>
        <v>0</v>
      </c>
      <c r="H329">
        <f t="shared" si="28"/>
        <v>0</v>
      </c>
      <c r="I329">
        <f t="shared" si="29"/>
        <v>0</v>
      </c>
    </row>
    <row r="330" spans="1:9" ht="75">
      <c r="A330" s="381">
        <v>90403</v>
      </c>
      <c r="B330" s="381" t="s">
        <v>1402</v>
      </c>
      <c r="C330" s="379" t="s">
        <v>111</v>
      </c>
      <c r="D330" s="380">
        <v>92.8</v>
      </c>
      <c r="E330" s="64" t="str">
        <f t="shared" si="25"/>
        <v>PLATIBANDA DE ALVENARIA DE BLOCO CERÂMICO 10X20X20CM, ASSENTADO COM ARGAMASSA DE CIMENTO, CAL HIDRATADA CH1 E AREIA NO TRAÇO 1:0,5:8, AMARRADA COM PILARETES EM CONC. ARM. A CADA 2M (H=1.0M), EXCL. REVEST.</v>
      </c>
      <c r="F330" s="64" t="str">
        <f t="shared" si="26"/>
        <v>M</v>
      </c>
      <c r="G330">
        <f t="shared" si="27"/>
        <v>90.48</v>
      </c>
      <c r="H330">
        <f t="shared" si="28"/>
        <v>70.89</v>
      </c>
      <c r="I330">
        <f t="shared" si="29"/>
        <v>70.89</v>
      </c>
    </row>
    <row r="331" spans="1:9">
      <c r="A331" s="378">
        <v>905</v>
      </c>
      <c r="B331" s="378" t="s">
        <v>1345</v>
      </c>
      <c r="C331" s="379"/>
      <c r="D331" s="380"/>
      <c r="E331" s="64" t="str">
        <f t="shared" si="25"/>
        <v>REVISÕES E REPAROS</v>
      </c>
      <c r="F331" s="64" t="str">
        <f t="shared" si="26"/>
        <v/>
      </c>
      <c r="G331">
        <f t="shared" si="27"/>
        <v>0</v>
      </c>
      <c r="H331">
        <f t="shared" si="28"/>
        <v>0</v>
      </c>
      <c r="I331">
        <f t="shared" si="29"/>
        <v>0</v>
      </c>
    </row>
    <row r="332" spans="1:9" ht="60">
      <c r="A332" s="381">
        <v>90501</v>
      </c>
      <c r="B332" s="381" t="s">
        <v>1403</v>
      </c>
      <c r="C332" s="379" t="s">
        <v>109</v>
      </c>
      <c r="D332" s="380">
        <v>56.23</v>
      </c>
      <c r="E332" s="64" t="str">
        <f t="shared" si="25"/>
        <v>RECOLOCAÇÃO DE ENGRADAMENTO DE MADEIRA PARA TELHADO COM TELHA CERÂMICA, COM PONTALETES, TERÇAS, CAIBROS E RIPAS, EXCLUSIVE FORNECIMENTO</v>
      </c>
      <c r="F332" s="64" t="str">
        <f t="shared" si="26"/>
        <v>M2</v>
      </c>
      <c r="G332">
        <f t="shared" si="27"/>
        <v>54.83</v>
      </c>
      <c r="H332">
        <f t="shared" si="28"/>
        <v>42.96</v>
      </c>
      <c r="I332">
        <f t="shared" si="29"/>
        <v>42.96</v>
      </c>
    </row>
    <row r="333" spans="1:9" ht="75">
      <c r="A333" s="381">
        <v>90502</v>
      </c>
      <c r="B333" s="381" t="s">
        <v>1404</v>
      </c>
      <c r="C333" s="379" t="s">
        <v>109</v>
      </c>
      <c r="D333" s="380">
        <v>19.29</v>
      </c>
      <c r="E333" s="64" t="str">
        <f t="shared" si="25"/>
        <v>RECOLOCAÇÃO DE ESTRUTURA DE MADEIRA PARA TELHADO COM TELHA ONDULADA DE FIBROCIMENTO OU TELHA ECOLÓGICA TIPO ONDULINE, COM PONTALETES E CAIBROS, EXCLUSIVE FORNECIMENTO</v>
      </c>
      <c r="F333" s="64" t="str">
        <f t="shared" si="26"/>
        <v>M2</v>
      </c>
      <c r="G333">
        <f t="shared" si="27"/>
        <v>18.809999999999999</v>
      </c>
      <c r="H333">
        <f t="shared" si="28"/>
        <v>14.74</v>
      </c>
      <c r="I333">
        <f t="shared" si="29"/>
        <v>14.74</v>
      </c>
    </row>
    <row r="334" spans="1:9" ht="30">
      <c r="A334" s="381">
        <v>90506</v>
      </c>
      <c r="B334" s="381" t="s">
        <v>1405</v>
      </c>
      <c r="C334" s="379" t="s">
        <v>109</v>
      </c>
      <c r="D334" s="380">
        <v>14.67</v>
      </c>
      <c r="E334" s="64" t="str">
        <f t="shared" si="25"/>
        <v>RECOLOCAÇÃO DE TELHA ONDULADA DE FIBROCIMENTO 6MM, EXCL. CUMEEIRA</v>
      </c>
      <c r="F334" s="64" t="str">
        <f t="shared" si="26"/>
        <v>M2</v>
      </c>
      <c r="G334">
        <f t="shared" si="27"/>
        <v>14.31</v>
      </c>
      <c r="H334">
        <f t="shared" si="28"/>
        <v>11.21</v>
      </c>
      <c r="I334">
        <f t="shared" si="29"/>
        <v>11.21</v>
      </c>
    </row>
    <row r="335" spans="1:9" ht="30">
      <c r="A335" s="381">
        <v>90509</v>
      </c>
      <c r="B335" s="381" t="s">
        <v>1406</v>
      </c>
      <c r="C335" s="379" t="s">
        <v>109</v>
      </c>
      <c r="D335" s="380">
        <v>79.8</v>
      </c>
      <c r="E335" s="64" t="str">
        <f t="shared" si="25"/>
        <v>REMOÇÃO, LAVAGEM COM ESCOVA DE AÇO E RECOLOCAÇÃO DE TELHAS CERÂMICAS</v>
      </c>
      <c r="F335" s="64" t="str">
        <f t="shared" si="26"/>
        <v>M2</v>
      </c>
      <c r="G335">
        <f t="shared" si="27"/>
        <v>77.81</v>
      </c>
      <c r="H335">
        <f t="shared" si="28"/>
        <v>60.96</v>
      </c>
      <c r="I335">
        <f t="shared" si="29"/>
        <v>60.96</v>
      </c>
    </row>
    <row r="336" spans="1:9" ht="30">
      <c r="A336" s="381">
        <v>90511</v>
      </c>
      <c r="B336" s="381" t="s">
        <v>1407</v>
      </c>
      <c r="C336" s="379" t="s">
        <v>109</v>
      </c>
      <c r="D336" s="380">
        <v>51.46</v>
      </c>
      <c r="E336" s="64" t="str">
        <f t="shared" si="25"/>
        <v>TRATAMENTO EM ESTRUTURA DE MADEIRA COM CUPINICIDA</v>
      </c>
      <c r="F336" s="64" t="str">
        <f t="shared" si="26"/>
        <v>M2</v>
      </c>
      <c r="G336">
        <f t="shared" si="27"/>
        <v>50.18</v>
      </c>
      <c r="H336">
        <f t="shared" si="28"/>
        <v>39.31</v>
      </c>
      <c r="I336">
        <f t="shared" si="29"/>
        <v>39.31</v>
      </c>
    </row>
    <row r="337" spans="1:9" ht="30">
      <c r="A337" s="381">
        <v>90512</v>
      </c>
      <c r="B337" s="381" t="s">
        <v>1408</v>
      </c>
      <c r="C337" s="379" t="s">
        <v>1160</v>
      </c>
      <c r="D337" s="380">
        <v>20.3</v>
      </c>
      <c r="E337" s="64" t="str">
        <f t="shared" si="25"/>
        <v>LIMPEZA DE CALHAS E COLETORES (SERVIÇO REALIZADO POR SERVENTE)</v>
      </c>
      <c r="F337" s="64" t="str">
        <f t="shared" si="26"/>
        <v>M3</v>
      </c>
      <c r="G337">
        <f t="shared" si="27"/>
        <v>19.8</v>
      </c>
      <c r="H337">
        <f t="shared" si="28"/>
        <v>15.51</v>
      </c>
      <c r="I337">
        <f t="shared" si="29"/>
        <v>15.51</v>
      </c>
    </row>
    <row r="338" spans="1:9">
      <c r="A338" s="378">
        <v>10</v>
      </c>
      <c r="B338" s="378" t="s">
        <v>72</v>
      </c>
      <c r="C338" s="379"/>
      <c r="D338" s="380"/>
      <c r="E338" s="64" t="str">
        <f t="shared" si="25"/>
        <v>IMPERMEABILIZAÇÃO</v>
      </c>
      <c r="F338" s="64" t="str">
        <f t="shared" si="26"/>
        <v/>
      </c>
      <c r="G338">
        <f t="shared" si="27"/>
        <v>0</v>
      </c>
      <c r="H338">
        <f t="shared" si="28"/>
        <v>0</v>
      </c>
      <c r="I338">
        <f t="shared" si="29"/>
        <v>0</v>
      </c>
    </row>
    <row r="339" spans="1:9">
      <c r="A339" s="378">
        <v>1001</v>
      </c>
      <c r="B339" s="378" t="s">
        <v>1409</v>
      </c>
      <c r="C339" s="379"/>
      <c r="D339" s="380"/>
      <c r="E339" s="64" t="str">
        <f t="shared" si="25"/>
        <v>IMPERMEABILIZAÇÃO DE CAIXAS DE ÁGUA</v>
      </c>
      <c r="F339" s="64" t="str">
        <f t="shared" si="26"/>
        <v/>
      </c>
      <c r="G339">
        <f t="shared" si="27"/>
        <v>0</v>
      </c>
      <c r="H339">
        <f t="shared" si="28"/>
        <v>0</v>
      </c>
      <c r="I339">
        <f t="shared" si="29"/>
        <v>0</v>
      </c>
    </row>
    <row r="340" spans="1:9" ht="75">
      <c r="A340" s="381">
        <v>100102</v>
      </c>
      <c r="B340" s="381" t="s">
        <v>1410</v>
      </c>
      <c r="C340" s="379" t="s">
        <v>109</v>
      </c>
      <c r="D340" s="380">
        <v>68.760000000000005</v>
      </c>
      <c r="E340" s="64" t="str">
        <f t="shared" si="25"/>
        <v>IMPERMEABILIZAÇÃO NAS SEGUINTES ETAPAS: CHAPISCO TRAÇO 1:2 C/ SIKA 1 OU EQUIVALENTE, REVEST. DUPLO C/ ARGAMASSA DE CIMENTO E AREIA TRAÇO 1:3 C/ SIKA 1 OU EQUIVALENTE, EM 2X15 MM E ACAB. ARGAMASSA 1:1</v>
      </c>
      <c r="F340" s="64" t="str">
        <f t="shared" si="26"/>
        <v>M2</v>
      </c>
      <c r="G340">
        <f t="shared" si="27"/>
        <v>67.05</v>
      </c>
      <c r="H340">
        <f t="shared" si="28"/>
        <v>52.53</v>
      </c>
      <c r="I340">
        <f t="shared" si="29"/>
        <v>52.53</v>
      </c>
    </row>
    <row r="341" spans="1:9" ht="90">
      <c r="A341" s="381">
        <v>100105</v>
      </c>
      <c r="B341" s="381" t="s">
        <v>1411</v>
      </c>
      <c r="C341" s="379" t="s">
        <v>109</v>
      </c>
      <c r="D341" s="380">
        <v>235</v>
      </c>
      <c r="E341" s="64" t="str">
        <f t="shared" si="25"/>
        <v>ÍNDICE DE IMPERM.C/ MANTA ASFÁLTICA ATENDENDO NBR 9952, ASFALTO POLIMÉRICO, ESP.4MM REFORÇ.C/ FILME INT.EM POLIETILENO, REGUL.BASE C/ ARG.1:4 ESP.MÍN.15MM, PROTEÇÃO MEC. ARG. 1:4 ESP.20MM E JUNTAS DILAT.</v>
      </c>
      <c r="F341" s="64" t="str">
        <f t="shared" si="26"/>
        <v>M2</v>
      </c>
      <c r="G341">
        <f t="shared" si="27"/>
        <v>229.15</v>
      </c>
      <c r="H341">
        <f t="shared" si="28"/>
        <v>179.53</v>
      </c>
      <c r="I341">
        <f t="shared" si="29"/>
        <v>179.53</v>
      </c>
    </row>
    <row r="342" spans="1:9" ht="45">
      <c r="A342" s="378">
        <v>1002</v>
      </c>
      <c r="B342" s="378" t="s">
        <v>1412</v>
      </c>
      <c r="C342" s="379"/>
      <c r="D342" s="380"/>
      <c r="E342" s="64" t="str">
        <f t="shared" si="25"/>
        <v>IMPERMEABILIZAÇÃO CALHAS, LAJES DESCOBERTAS, BALDRAMES, PAREDES E JARDINEIRAS</v>
      </c>
      <c r="F342" s="64" t="str">
        <f t="shared" si="26"/>
        <v/>
      </c>
      <c r="G342">
        <f t="shared" si="27"/>
        <v>0</v>
      </c>
      <c r="H342">
        <f t="shared" si="28"/>
        <v>0</v>
      </c>
      <c r="I342">
        <f t="shared" si="29"/>
        <v>0</v>
      </c>
    </row>
    <row r="343" spans="1:9" ht="30">
      <c r="A343" s="381">
        <v>100202</v>
      </c>
      <c r="B343" s="381" t="s">
        <v>1413</v>
      </c>
      <c r="C343" s="379" t="s">
        <v>109</v>
      </c>
      <c r="D343" s="380">
        <v>50.21</v>
      </c>
      <c r="E343" s="64" t="str">
        <f t="shared" si="25"/>
        <v>IMPERMEABILIZAÇÃO COM ARGAMASSA DE IGOL 2 - MARCA DE REFERÊNCIA SIKA</v>
      </c>
      <c r="F343" s="64" t="str">
        <f t="shared" si="26"/>
        <v>M2</v>
      </c>
      <c r="G343">
        <f t="shared" si="27"/>
        <v>48.96</v>
      </c>
      <c r="H343">
        <f t="shared" si="28"/>
        <v>38.36</v>
      </c>
      <c r="I343">
        <f t="shared" si="29"/>
        <v>38.36</v>
      </c>
    </row>
    <row r="344" spans="1:9" ht="30">
      <c r="A344" s="381">
        <v>100203</v>
      </c>
      <c r="B344" s="381" t="s">
        <v>1414</v>
      </c>
      <c r="C344" s="379" t="s">
        <v>109</v>
      </c>
      <c r="D344" s="380">
        <v>47.05</v>
      </c>
      <c r="E344" s="64" t="str">
        <f t="shared" si="25"/>
        <v>PINTURA IMPERMEABILIZANTE COM IGOLFLEX OU EQUIVALENTE A 3 DEMÃOS</v>
      </c>
      <c r="F344" s="64" t="str">
        <f t="shared" si="26"/>
        <v>M2</v>
      </c>
      <c r="G344">
        <f t="shared" si="27"/>
        <v>45.87</v>
      </c>
      <c r="H344">
        <f t="shared" si="28"/>
        <v>35.94</v>
      </c>
      <c r="I344">
        <f t="shared" si="29"/>
        <v>35.94</v>
      </c>
    </row>
    <row r="345" spans="1:9" ht="75">
      <c r="A345" s="381">
        <v>100204</v>
      </c>
      <c r="B345" s="381" t="s">
        <v>1415</v>
      </c>
      <c r="C345" s="379" t="s">
        <v>109</v>
      </c>
      <c r="D345" s="380">
        <v>37.69</v>
      </c>
      <c r="E345" s="64" t="str">
        <f t="shared" si="25"/>
        <v>IMPERMEABILIZAÇÃO, EMPREGANDO ARGAMASSA DE CIMENTO E AREIA SEM PENEIRAR NO TRAÇO 1:3 COM ADITIVO IMPERMEABILIZADO TIPO SIKA 1 OU EQUIVALENTE, ESPESSURA DE 2 CM</v>
      </c>
      <c r="F345" s="64" t="str">
        <f t="shared" si="26"/>
        <v>M2</v>
      </c>
      <c r="G345">
        <f t="shared" si="27"/>
        <v>36.75</v>
      </c>
      <c r="H345">
        <f t="shared" si="28"/>
        <v>28.79</v>
      </c>
      <c r="I345">
        <f t="shared" si="29"/>
        <v>28.79</v>
      </c>
    </row>
    <row r="346" spans="1:9" ht="90">
      <c r="A346" s="381">
        <v>100208</v>
      </c>
      <c r="B346" s="381" t="s">
        <v>1416</v>
      </c>
      <c r="C346" s="379" t="s">
        <v>109</v>
      </c>
      <c r="D346" s="380">
        <v>217.98</v>
      </c>
      <c r="E346" s="64" t="str">
        <f t="shared" si="25"/>
        <v>ÍNDICE DE IMPERM.C/ MANTA ASFÁLTICA ATENDENDO NBR 9952, ASFALTO POLIMERIZADO ESP.3MM, REFORÇ.C/ FILME INT. POLIETILENO, REGUL. BASE C/ ARG.1:4 ESP.MÍN.15MM, PROTEÇÃO MEC. ARG.1:4 ESP.20MM E JUNTAS DILAT.</v>
      </c>
      <c r="F346" s="64" t="str">
        <f t="shared" si="26"/>
        <v>M2</v>
      </c>
      <c r="G346">
        <f t="shared" si="27"/>
        <v>212.55</v>
      </c>
      <c r="H346">
        <f t="shared" si="28"/>
        <v>166.52</v>
      </c>
      <c r="I346">
        <f t="shared" si="29"/>
        <v>166.52</v>
      </c>
    </row>
    <row r="347" spans="1:9">
      <c r="A347" s="378">
        <v>1003</v>
      </c>
      <c r="B347" s="378" t="s">
        <v>1417</v>
      </c>
      <c r="C347" s="379"/>
      <c r="D347" s="380"/>
      <c r="E347" s="64" t="str">
        <f t="shared" si="25"/>
        <v>IMPERMEABILIZAÇÃO DE FOSSAS E FILTROS</v>
      </c>
      <c r="F347" s="64" t="str">
        <f t="shared" si="26"/>
        <v/>
      </c>
      <c r="G347">
        <f t="shared" si="27"/>
        <v>0</v>
      </c>
      <c r="H347">
        <f t="shared" si="28"/>
        <v>0</v>
      </c>
      <c r="I347">
        <f t="shared" si="29"/>
        <v>0</v>
      </c>
    </row>
    <row r="348" spans="1:9" ht="90">
      <c r="A348" s="381">
        <v>100301</v>
      </c>
      <c r="B348" s="381" t="s">
        <v>1418</v>
      </c>
      <c r="C348" s="379" t="s">
        <v>109</v>
      </c>
      <c r="D348" s="380">
        <v>77.92</v>
      </c>
      <c r="E348" s="64" t="str">
        <f t="shared" si="25"/>
        <v>IMPERMEABILIZAÇÃO NAS SEGUINTES ETAPAS: CHAPISCO TRAÇO 1:2 C/ SIKA 1 PROP. 1:10 OU EQUIV., REVEST. DUPLO C/ ARGAMASSA DE CIMENTO E AREIA TRAÇO 1:3 C/ SIKA 1 PROP. 1:12 OU EQUIVALENTE, ESP. 2X15 MM E ACAB. ARGAMASSA 1:2</v>
      </c>
      <c r="F348" s="64" t="str">
        <f t="shared" si="26"/>
        <v>M2</v>
      </c>
      <c r="G348">
        <f t="shared" si="27"/>
        <v>75.98</v>
      </c>
      <c r="H348">
        <f t="shared" si="28"/>
        <v>59.53</v>
      </c>
      <c r="I348">
        <f t="shared" si="29"/>
        <v>59.53</v>
      </c>
    </row>
    <row r="349" spans="1:9">
      <c r="A349" s="378">
        <v>11</v>
      </c>
      <c r="B349" s="378" t="s">
        <v>1419</v>
      </c>
      <c r="C349" s="379"/>
      <c r="D349" s="380"/>
      <c r="E349" s="64" t="str">
        <f t="shared" si="25"/>
        <v>TETOS E FORROS</v>
      </c>
      <c r="F349" s="64" t="str">
        <f t="shared" si="26"/>
        <v/>
      </c>
      <c r="G349">
        <f t="shared" si="27"/>
        <v>0</v>
      </c>
      <c r="H349">
        <f t="shared" si="28"/>
        <v>0</v>
      </c>
      <c r="I349">
        <f t="shared" si="29"/>
        <v>0</v>
      </c>
    </row>
    <row r="350" spans="1:9">
      <c r="A350" s="378">
        <v>1101</v>
      </c>
      <c r="B350" s="378" t="s">
        <v>1420</v>
      </c>
      <c r="C350" s="379"/>
      <c r="D350" s="380"/>
      <c r="E350" s="64" t="str">
        <f t="shared" si="25"/>
        <v>REVESTIMENTO COM ARGAMASSA</v>
      </c>
      <c r="F350" s="64" t="str">
        <f t="shared" si="26"/>
        <v/>
      </c>
      <c r="G350">
        <f t="shared" si="27"/>
        <v>0</v>
      </c>
      <c r="H350">
        <f t="shared" si="28"/>
        <v>0</v>
      </c>
      <c r="I350">
        <f t="shared" si="29"/>
        <v>0</v>
      </c>
    </row>
    <row r="351" spans="1:9" ht="45">
      <c r="A351" s="381">
        <v>110101</v>
      </c>
      <c r="B351" s="381" t="s">
        <v>1421</v>
      </c>
      <c r="C351" s="379" t="s">
        <v>109</v>
      </c>
      <c r="D351" s="380">
        <v>11.43</v>
      </c>
      <c r="E351" s="64" t="str">
        <f t="shared" si="25"/>
        <v>CHAPISCO COM ARGAMASSA DE CIMENTO E AREIA MÉDIA OU GROSSA LAVADA NO TRAÇO 1:3, ESPESSURA 5 MM</v>
      </c>
      <c r="F351" s="64" t="str">
        <f t="shared" si="26"/>
        <v>M2</v>
      </c>
      <c r="G351">
        <f t="shared" si="27"/>
        <v>11.14</v>
      </c>
      <c r="H351">
        <f t="shared" si="28"/>
        <v>8.73</v>
      </c>
      <c r="I351">
        <f t="shared" si="29"/>
        <v>8.73</v>
      </c>
    </row>
    <row r="352" spans="1:9">
      <c r="A352" s="378">
        <v>1102</v>
      </c>
      <c r="B352" s="378" t="s">
        <v>1422</v>
      </c>
      <c r="C352" s="379"/>
      <c r="D352" s="380"/>
      <c r="E352" s="64" t="str">
        <f t="shared" si="25"/>
        <v>REBAIXAMENTOS</v>
      </c>
      <c r="F352" s="64" t="str">
        <f t="shared" si="26"/>
        <v/>
      </c>
      <c r="G352">
        <f t="shared" si="27"/>
        <v>0</v>
      </c>
      <c r="H352">
        <f t="shared" si="28"/>
        <v>0</v>
      </c>
      <c r="I352">
        <f t="shared" si="29"/>
        <v>0</v>
      </c>
    </row>
    <row r="353" spans="1:9">
      <c r="A353" s="381">
        <v>110201</v>
      </c>
      <c r="B353" s="381" t="s">
        <v>1423</v>
      </c>
      <c r="C353" s="379" t="s">
        <v>109</v>
      </c>
      <c r="D353" s="380">
        <v>35.67</v>
      </c>
      <c r="E353" s="64" t="str">
        <f t="shared" si="25"/>
        <v>FORRO DE GESSO ACABAMENTO TIPO LISO</v>
      </c>
      <c r="F353" s="64" t="str">
        <f t="shared" si="26"/>
        <v>M2</v>
      </c>
      <c r="G353">
        <f t="shared" si="27"/>
        <v>34.78</v>
      </c>
      <c r="H353">
        <f t="shared" si="28"/>
        <v>27.25</v>
      </c>
      <c r="I353">
        <f t="shared" si="29"/>
        <v>27.25</v>
      </c>
    </row>
    <row r="354" spans="1:9" ht="30">
      <c r="A354" s="381">
        <v>110210</v>
      </c>
      <c r="B354" s="381" t="s">
        <v>1424</v>
      </c>
      <c r="C354" s="379" t="s">
        <v>109</v>
      </c>
      <c r="D354" s="380">
        <v>45.29</v>
      </c>
      <c r="E354" s="64" t="str">
        <f t="shared" si="25"/>
        <v>FORRO PVC BRANCO L = 20 CM, FRISADO, COLOCADO</v>
      </c>
      <c r="F354" s="64" t="str">
        <f t="shared" si="26"/>
        <v>M2</v>
      </c>
      <c r="G354">
        <f t="shared" si="27"/>
        <v>44.16</v>
      </c>
      <c r="H354">
        <f t="shared" si="28"/>
        <v>34.6</v>
      </c>
      <c r="I354">
        <f t="shared" si="29"/>
        <v>34.6</v>
      </c>
    </row>
    <row r="355" spans="1:9" ht="30">
      <c r="A355" s="378">
        <v>1103</v>
      </c>
      <c r="B355" s="378" t="s">
        <v>1425</v>
      </c>
      <c r="C355" s="379"/>
      <c r="D355" s="380"/>
      <c r="E355" s="64" t="str">
        <f t="shared" si="25"/>
        <v>REVESTIMENTO EMPREGANDO ARGAMASSA DE CIMENTO, CAL E AREIA</v>
      </c>
      <c r="F355" s="64" t="str">
        <f t="shared" si="26"/>
        <v/>
      </c>
      <c r="G355">
        <f t="shared" si="27"/>
        <v>0</v>
      </c>
      <c r="H355">
        <f t="shared" si="28"/>
        <v>0</v>
      </c>
      <c r="I355">
        <f t="shared" si="29"/>
        <v>0</v>
      </c>
    </row>
    <row r="356" spans="1:9" ht="45">
      <c r="A356" s="381">
        <v>110301</v>
      </c>
      <c r="B356" s="381" t="s">
        <v>1426</v>
      </c>
      <c r="C356" s="379" t="s">
        <v>109</v>
      </c>
      <c r="D356" s="380">
        <v>32.119999999999997</v>
      </c>
      <c r="E356" s="64" t="str">
        <f t="shared" si="25"/>
        <v>EMBOÇO DE ARGAMASSA DE CIMENTO, CAL HIDRATADA CH1 E AREIA LAVADA TRAÇO 1:0.5:6, ESPESSURA 20 MM</v>
      </c>
      <c r="F356" s="64" t="str">
        <f t="shared" si="26"/>
        <v>M2</v>
      </c>
      <c r="G356">
        <f t="shared" si="27"/>
        <v>31.32</v>
      </c>
      <c r="H356">
        <f t="shared" si="28"/>
        <v>24.54</v>
      </c>
      <c r="I356">
        <f t="shared" si="29"/>
        <v>24.54</v>
      </c>
    </row>
    <row r="357" spans="1:9" ht="45">
      <c r="A357" s="381">
        <v>110302</v>
      </c>
      <c r="B357" s="381" t="s">
        <v>1427</v>
      </c>
      <c r="C357" s="379" t="s">
        <v>109</v>
      </c>
      <c r="D357" s="380">
        <v>55.68</v>
      </c>
      <c r="E357" s="64" t="str">
        <f t="shared" si="25"/>
        <v>REBOCO TIPO PAULISTA DE ARGAMASSA DE CIMENTO, CAL HIDRATADA CH1 E AREIA LAVADA TRAÇO 1:0.5:6, ESPESSURA 25 MM</v>
      </c>
      <c r="F357" s="64" t="str">
        <f t="shared" si="26"/>
        <v>M2</v>
      </c>
      <c r="G357">
        <f t="shared" si="27"/>
        <v>54.3</v>
      </c>
      <c r="H357">
        <f t="shared" si="28"/>
        <v>42.54</v>
      </c>
      <c r="I357">
        <f t="shared" si="29"/>
        <v>42.54</v>
      </c>
    </row>
    <row r="358" spans="1:9">
      <c r="A358" s="378">
        <v>1104</v>
      </c>
      <c r="B358" s="378" t="s">
        <v>1345</v>
      </c>
      <c r="C358" s="379"/>
      <c r="D358" s="380"/>
      <c r="E358" s="64" t="str">
        <f t="shared" si="25"/>
        <v>REVISÕES E REPAROS</v>
      </c>
      <c r="F358" s="64" t="str">
        <f t="shared" si="26"/>
        <v/>
      </c>
      <c r="G358">
        <f t="shared" si="27"/>
        <v>0</v>
      </c>
      <c r="H358">
        <f t="shared" si="28"/>
        <v>0</v>
      </c>
      <c r="I358">
        <f t="shared" si="29"/>
        <v>0</v>
      </c>
    </row>
    <row r="359" spans="1:9" ht="30">
      <c r="A359" s="381">
        <v>110401</v>
      </c>
      <c r="B359" s="381" t="s">
        <v>1428</v>
      </c>
      <c r="C359" s="379" t="s">
        <v>109</v>
      </c>
      <c r="D359" s="380">
        <v>49.7</v>
      </c>
      <c r="E359" s="64" t="str">
        <f t="shared" si="25"/>
        <v>RECOLOCAÇÃO DE FORRO DE MADEIRA, COM APROVEITAMENTO DO MATERIAL</v>
      </c>
      <c r="F359" s="64" t="str">
        <f t="shared" si="26"/>
        <v>M2</v>
      </c>
      <c r="G359">
        <f t="shared" si="27"/>
        <v>48.46</v>
      </c>
      <c r="H359">
        <f t="shared" si="28"/>
        <v>37.97</v>
      </c>
      <c r="I359">
        <f t="shared" si="29"/>
        <v>37.97</v>
      </c>
    </row>
    <row r="360" spans="1:9">
      <c r="A360" s="378">
        <v>12</v>
      </c>
      <c r="B360" s="378" t="s">
        <v>1429</v>
      </c>
      <c r="C360" s="379"/>
      <c r="D360" s="380"/>
      <c r="E360" s="64" t="str">
        <f t="shared" si="25"/>
        <v>REVESTIMENTO DE PAREDES</v>
      </c>
      <c r="F360" s="64" t="str">
        <f t="shared" si="26"/>
        <v/>
      </c>
      <c r="G360">
        <f t="shared" si="27"/>
        <v>0</v>
      </c>
      <c r="H360">
        <f t="shared" si="28"/>
        <v>0</v>
      </c>
      <c r="I360">
        <f t="shared" si="29"/>
        <v>0</v>
      </c>
    </row>
    <row r="361" spans="1:9">
      <c r="A361" s="378">
        <v>1201</v>
      </c>
      <c r="B361" s="378" t="s">
        <v>1420</v>
      </c>
      <c r="C361" s="379"/>
      <c r="D361" s="380"/>
      <c r="E361" s="64" t="str">
        <f t="shared" si="25"/>
        <v>REVESTIMENTO COM ARGAMASSA</v>
      </c>
      <c r="F361" s="64" t="str">
        <f t="shared" si="26"/>
        <v/>
      </c>
      <c r="G361">
        <f t="shared" si="27"/>
        <v>0</v>
      </c>
      <c r="H361">
        <f t="shared" si="28"/>
        <v>0</v>
      </c>
      <c r="I361">
        <f t="shared" si="29"/>
        <v>0</v>
      </c>
    </row>
    <row r="362" spans="1:9" ht="45">
      <c r="A362" s="381">
        <v>120101</v>
      </c>
      <c r="B362" s="381" t="s">
        <v>1430</v>
      </c>
      <c r="C362" s="379" t="s">
        <v>109</v>
      </c>
      <c r="D362" s="380">
        <v>5.76</v>
      </c>
      <c r="E362" s="64" t="str">
        <f t="shared" si="25"/>
        <v>CHAPISCO DE ARGAMASSA DE CIMENTO E AREIA MÉDIA OU GROSSA LAVADA, NO TRAÇO 1:3, ESPESSURA 5 MM</v>
      </c>
      <c r="F362" s="64" t="str">
        <f t="shared" si="26"/>
        <v>M2</v>
      </c>
      <c r="G362">
        <f t="shared" si="27"/>
        <v>5.62</v>
      </c>
      <c r="H362">
        <f t="shared" si="28"/>
        <v>4.4000000000000004</v>
      </c>
      <c r="I362">
        <f t="shared" si="29"/>
        <v>4.4000000000000004</v>
      </c>
    </row>
    <row r="363" spans="1:9">
      <c r="A363" s="378">
        <v>1202</v>
      </c>
      <c r="B363" s="378" t="s">
        <v>51</v>
      </c>
      <c r="C363" s="379"/>
      <c r="D363" s="380"/>
      <c r="E363" s="64" t="str">
        <f t="shared" si="25"/>
        <v>ACABAMENTOS</v>
      </c>
      <c r="F363" s="64" t="str">
        <f t="shared" si="26"/>
        <v/>
      </c>
      <c r="G363">
        <f t="shared" si="27"/>
        <v>0</v>
      </c>
      <c r="H363">
        <f t="shared" si="28"/>
        <v>0</v>
      </c>
      <c r="I363">
        <f t="shared" si="29"/>
        <v>0</v>
      </c>
    </row>
    <row r="364" spans="1:9" ht="75">
      <c r="A364" s="381">
        <v>120201</v>
      </c>
      <c r="B364" s="381" t="s">
        <v>1431</v>
      </c>
      <c r="C364" s="379" t="s">
        <v>109</v>
      </c>
      <c r="D364" s="380">
        <v>71</v>
      </c>
      <c r="E364" s="64" t="str">
        <f t="shared" si="25"/>
        <v>AZULEJO BRANCO 15 X 15 CM, JUNTAS A PRUMO, ASSENTADO COM ARGAMASSA DE CIMENTO COLANTE, INCLUSIVE REJUNTAMENTO COM CIMENTO BRANCO, MARCAS DE REFERÊNCIA ELIANE, CECRISA OU PORTOBELLO</v>
      </c>
      <c r="F364" s="64" t="str">
        <f t="shared" si="26"/>
        <v>M2</v>
      </c>
      <c r="G364">
        <f t="shared" si="27"/>
        <v>69.23</v>
      </c>
      <c r="H364">
        <f t="shared" si="28"/>
        <v>54.24</v>
      </c>
      <c r="I364">
        <f t="shared" si="29"/>
        <v>54.24</v>
      </c>
    </row>
    <row r="365" spans="1:9" ht="45">
      <c r="A365" s="381">
        <v>120205</v>
      </c>
      <c r="B365" s="381" t="s">
        <v>1432</v>
      </c>
      <c r="C365" s="379" t="s">
        <v>111</v>
      </c>
      <c r="D365" s="380">
        <v>43.13</v>
      </c>
      <c r="E365" s="64" t="str">
        <f t="shared" si="25"/>
        <v>RODA-PAREDE DE MADEIRA DE LEI TIPO PARAJU OU EQUIVALENTE, DE 10 X 2.5CM, FIXADO COM PARAFUSO E BUCHA PLÁSTICA N° 8</v>
      </c>
      <c r="F365" s="64" t="str">
        <f t="shared" si="26"/>
        <v>M</v>
      </c>
      <c r="G365">
        <f t="shared" si="27"/>
        <v>42.06</v>
      </c>
      <c r="H365">
        <f t="shared" si="28"/>
        <v>32.950000000000003</v>
      </c>
      <c r="I365">
        <f t="shared" si="29"/>
        <v>32.950000000000003</v>
      </c>
    </row>
    <row r="366" spans="1:9" ht="45">
      <c r="A366" s="381">
        <v>120207</v>
      </c>
      <c r="B366" s="381" t="s">
        <v>1433</v>
      </c>
      <c r="C366" s="379" t="s">
        <v>111</v>
      </c>
      <c r="D366" s="380">
        <v>51.71</v>
      </c>
      <c r="E366" s="64" t="str">
        <f t="shared" si="25"/>
        <v>RODA-PAREDE DE MADEIRA DE LEI TIPO PARAJU OU EQUIVALENTE, DE 20 X 1.5CM FIXADO COM PARAFUSO E BUCHA PLÁSTICA N° 7</v>
      </c>
      <c r="F366" s="64" t="str">
        <f t="shared" si="26"/>
        <v>M</v>
      </c>
      <c r="G366">
        <f t="shared" si="27"/>
        <v>50.42</v>
      </c>
      <c r="H366">
        <f t="shared" si="28"/>
        <v>39.5</v>
      </c>
      <c r="I366">
        <f t="shared" si="29"/>
        <v>39.5</v>
      </c>
    </row>
    <row r="367" spans="1:9" ht="30">
      <c r="A367" s="381">
        <v>120208</v>
      </c>
      <c r="B367" s="381" t="s">
        <v>1434</v>
      </c>
      <c r="C367" s="379" t="s">
        <v>111</v>
      </c>
      <c r="D367" s="380">
        <v>16.11</v>
      </c>
      <c r="E367" s="64" t="str">
        <f t="shared" si="25"/>
        <v>ACABAMENTO DE ALUMÍNIO COM PERFIL DE CANTO PARA ARREMATE DAS PAREDES</v>
      </c>
      <c r="F367" s="64" t="str">
        <f t="shared" si="26"/>
        <v>M</v>
      </c>
      <c r="G367">
        <f t="shared" si="27"/>
        <v>15.71</v>
      </c>
      <c r="H367">
        <f t="shared" si="28"/>
        <v>12.31</v>
      </c>
      <c r="I367">
        <f t="shared" si="29"/>
        <v>12.31</v>
      </c>
    </row>
    <row r="368" spans="1:9" ht="30">
      <c r="A368" s="381">
        <v>120216</v>
      </c>
      <c r="B368" s="381" t="s">
        <v>1435</v>
      </c>
      <c r="C368" s="379" t="s">
        <v>111</v>
      </c>
      <c r="D368" s="380">
        <v>15.88</v>
      </c>
      <c r="E368" s="64" t="str">
        <f t="shared" si="25"/>
        <v>ACABAMENTO DE PERFIL "U" EM ALUMÍNIO ANODIZADO FOSCO 1/2"</v>
      </c>
      <c r="F368" s="64" t="str">
        <f t="shared" si="26"/>
        <v>M</v>
      </c>
      <c r="G368">
        <f t="shared" si="27"/>
        <v>15.48</v>
      </c>
      <c r="H368">
        <f t="shared" si="28"/>
        <v>12.13</v>
      </c>
      <c r="I368">
        <f t="shared" si="29"/>
        <v>12.13</v>
      </c>
    </row>
    <row r="369" spans="1:9" ht="60">
      <c r="A369" s="381">
        <v>120220</v>
      </c>
      <c r="B369" s="381" t="s">
        <v>1436</v>
      </c>
      <c r="C369" s="379" t="s">
        <v>109</v>
      </c>
      <c r="D369" s="380">
        <v>65.27</v>
      </c>
      <c r="E369" s="64" t="str">
        <f t="shared" si="25"/>
        <v>CERÂMICA 10 X 10 CM, MARCAS DE REFERÊNCIA ELIANE, CECRISA OU PORTOBELLO, NAS CORES BRANCO OU AREIA, COM REJUNTE ESP. 0.5 CM, EMPREGANDO ARGAMASSA COLANTE</v>
      </c>
      <c r="F369" s="64" t="str">
        <f t="shared" si="26"/>
        <v>M2</v>
      </c>
      <c r="G369">
        <f t="shared" si="27"/>
        <v>63.64</v>
      </c>
      <c r="H369">
        <f t="shared" si="28"/>
        <v>49.86</v>
      </c>
      <c r="I369">
        <f t="shared" si="29"/>
        <v>49.86</v>
      </c>
    </row>
    <row r="370" spans="1:9" ht="75">
      <c r="A370" s="381">
        <v>120221</v>
      </c>
      <c r="B370" s="381" t="s">
        <v>1437</v>
      </c>
      <c r="C370" s="379" t="s">
        <v>109</v>
      </c>
      <c r="D370" s="380">
        <v>228.28</v>
      </c>
      <c r="E370" s="64" t="str">
        <f t="shared" si="25"/>
        <v>PASTILHA CERÂMICA BRANCA 5 X 5 CM, ASSENTADA COM ARGAMASSA DE CIMENTO COLANTE E REJUNTE PRÉ-FABRICADO, MARCAS DE REFERÊNCIA ATLAS, JATOBÁ, NGK OU EQUIVALENTWE</v>
      </c>
      <c r="F370" s="64" t="str">
        <f t="shared" si="26"/>
        <v>M2</v>
      </c>
      <c r="G370">
        <f t="shared" si="27"/>
        <v>222.59</v>
      </c>
      <c r="H370">
        <f t="shared" si="28"/>
        <v>174.39</v>
      </c>
      <c r="I370">
        <f t="shared" si="29"/>
        <v>174.39</v>
      </c>
    </row>
    <row r="371" spans="1:9" ht="45">
      <c r="A371" s="381">
        <v>120224</v>
      </c>
      <c r="B371" s="381" t="s">
        <v>1438</v>
      </c>
      <c r="C371" s="379" t="s">
        <v>109</v>
      </c>
      <c r="D371" s="380">
        <v>13.9</v>
      </c>
      <c r="E371" s="64" t="str">
        <f t="shared" si="25"/>
        <v>ASSENTAMENTO DE REVESTIMENTO CERÂMICO COM CIMENTO COLANTE, EXCL. REJUNTAMENTO E CERÂMICA</v>
      </c>
      <c r="F371" s="64" t="str">
        <f t="shared" si="26"/>
        <v>M2</v>
      </c>
      <c r="G371">
        <f t="shared" si="27"/>
        <v>13.56</v>
      </c>
      <c r="H371">
        <f t="shared" si="28"/>
        <v>10.62</v>
      </c>
      <c r="I371">
        <f t="shared" si="29"/>
        <v>10.62</v>
      </c>
    </row>
    <row r="372" spans="1:9" ht="45">
      <c r="A372" s="381">
        <v>120227</v>
      </c>
      <c r="B372" s="381" t="s">
        <v>1439</v>
      </c>
      <c r="C372" s="379" t="s">
        <v>111</v>
      </c>
      <c r="D372" s="380">
        <v>42.28</v>
      </c>
      <c r="E372" s="64" t="str">
        <f t="shared" si="25"/>
        <v>RODA PAREDE EM GRANITO CINZA ANDORINHA 7X2CM, COM ACABAMENTO ABAULADO NOS DOIS LADOS</v>
      </c>
      <c r="F372" s="64" t="str">
        <f t="shared" si="26"/>
        <v>M</v>
      </c>
      <c r="G372">
        <f t="shared" si="27"/>
        <v>41.23</v>
      </c>
      <c r="H372">
        <f t="shared" si="28"/>
        <v>32.299999999999997</v>
      </c>
      <c r="I372">
        <f t="shared" si="29"/>
        <v>32.299999999999997</v>
      </c>
    </row>
    <row r="373" spans="1:9" ht="75">
      <c r="A373" s="381">
        <v>120232</v>
      </c>
      <c r="B373" s="381" t="s">
        <v>1440</v>
      </c>
      <c r="C373" s="379" t="s">
        <v>109</v>
      </c>
      <c r="D373" s="380">
        <v>71.62</v>
      </c>
      <c r="E373" s="64" t="str">
        <f t="shared" si="25"/>
        <v>CERÂMICA 10 X 10 CM, REF CAMBURI BRANCO ELIANE, CECRISA OU PORTOBELLO, EMPREGANDO ARGAMASSA COLANTE, INCLUSIVE REJUNTAMENTO JUNTA PLUS CINZA CLARO ESP. 3 MM</v>
      </c>
      <c r="F373" s="64" t="str">
        <f t="shared" si="26"/>
        <v>M2</v>
      </c>
      <c r="G373">
        <f t="shared" si="27"/>
        <v>69.83</v>
      </c>
      <c r="H373">
        <f t="shared" si="28"/>
        <v>54.71</v>
      </c>
      <c r="I373">
        <f t="shared" si="29"/>
        <v>54.71</v>
      </c>
    </row>
    <row r="374" spans="1:9" ht="30">
      <c r="A374" s="381">
        <v>1203</v>
      </c>
      <c r="B374" s="381" t="s">
        <v>1425</v>
      </c>
      <c r="C374" s="379"/>
      <c r="D374" s="380"/>
      <c r="E374" s="64" t="str">
        <f t="shared" si="25"/>
        <v>REVESTIMENTO EMPREGANDO ARGAMASSA DE CIMENTO, CAL E AREIA</v>
      </c>
      <c r="F374" s="64" t="str">
        <f t="shared" si="26"/>
        <v/>
      </c>
      <c r="G374">
        <f t="shared" si="27"/>
        <v>0</v>
      </c>
      <c r="H374">
        <f t="shared" si="28"/>
        <v>0</v>
      </c>
      <c r="I374">
        <f t="shared" si="29"/>
        <v>0</v>
      </c>
    </row>
    <row r="375" spans="1:9" ht="45">
      <c r="A375" s="381">
        <v>120301</v>
      </c>
      <c r="B375" s="381" t="s">
        <v>1441</v>
      </c>
      <c r="C375" s="379" t="s">
        <v>109</v>
      </c>
      <c r="D375" s="380">
        <v>28.64</v>
      </c>
      <c r="E375" s="64" t="str">
        <f t="shared" si="25"/>
        <v>EMBOÇO DE ARGAMASSA DE CIMENTO, CAL HIDRATADA CH1 E AREIA MÉDIA OU GROSSA LAVADA NO TRAÇO 1:0.5:6, ESPESSURA 20 MM</v>
      </c>
      <c r="F375" s="64" t="str">
        <f t="shared" si="26"/>
        <v>M2</v>
      </c>
      <c r="G375">
        <f t="shared" si="27"/>
        <v>27.93</v>
      </c>
      <c r="H375">
        <f t="shared" si="28"/>
        <v>21.88</v>
      </c>
      <c r="I375">
        <f t="shared" si="29"/>
        <v>21.88</v>
      </c>
    </row>
    <row r="376" spans="1:9" ht="45">
      <c r="A376" s="378">
        <v>120302</v>
      </c>
      <c r="B376" s="378" t="s">
        <v>1442</v>
      </c>
      <c r="C376" s="379" t="s">
        <v>109</v>
      </c>
      <c r="D376" s="380">
        <v>20.54</v>
      </c>
      <c r="E376" s="64" t="str">
        <f t="shared" si="25"/>
        <v>REBOCO DE ARGAMASSA DE CIMENTO, CAL HIDRATADA CH1 E AREIA MÉDIA OU GROSSA LAVADA NO TRAÇO 1:0.5:6, ESPESSURA 5MM</v>
      </c>
      <c r="F376" s="64" t="str">
        <f t="shared" si="26"/>
        <v>M2</v>
      </c>
      <c r="G376">
        <f t="shared" si="27"/>
        <v>20.03</v>
      </c>
      <c r="H376">
        <f t="shared" si="28"/>
        <v>15.69</v>
      </c>
      <c r="I376">
        <f t="shared" si="29"/>
        <v>15.69</v>
      </c>
    </row>
    <row r="377" spans="1:9" ht="60">
      <c r="A377" s="381">
        <v>120303</v>
      </c>
      <c r="B377" s="381" t="s">
        <v>1443</v>
      </c>
      <c r="C377" s="379" t="s">
        <v>109</v>
      </c>
      <c r="D377" s="380">
        <v>49.27</v>
      </c>
      <c r="E377" s="64" t="str">
        <f t="shared" si="25"/>
        <v>REBOCO TIPO PAULISTA DE ARGAMASSA DE CIMENTO, CAL HIDRATADA CH1 E AREIA MÉDIA OU GROSSA LAVADA NO TRAÇO 1:0.5:6, ESPESSURA 25 MM</v>
      </c>
      <c r="F377" s="64" t="str">
        <f t="shared" si="26"/>
        <v>M2</v>
      </c>
      <c r="G377">
        <f t="shared" si="27"/>
        <v>48.04</v>
      </c>
      <c r="H377">
        <f t="shared" si="28"/>
        <v>37.64</v>
      </c>
      <c r="I377">
        <f t="shared" si="29"/>
        <v>37.64</v>
      </c>
    </row>
    <row r="378" spans="1:9" ht="75">
      <c r="A378" s="381">
        <v>120304</v>
      </c>
      <c r="B378" s="381" t="s">
        <v>1444</v>
      </c>
      <c r="C378" s="379" t="s">
        <v>109</v>
      </c>
      <c r="D378" s="380">
        <v>54.09</v>
      </c>
      <c r="E378" s="64" t="str">
        <f t="shared" si="25"/>
        <v>REBOCO DE ARGAMASSA DE CIMENTO, CAL HIDRATADA CH1 E AREIA MÉDIA OU GROSSA LAVADA NO TRAÇO 1:0.5:6, COM IMPERMEABILIZANTE PARA REVESTIMENTOS (CAIXAS, FOSSAS, FILTROS, CISTERNAS, ETC...)</v>
      </c>
      <c r="F378" s="64" t="str">
        <f t="shared" si="26"/>
        <v>M2</v>
      </c>
      <c r="G378">
        <f t="shared" si="27"/>
        <v>52.74</v>
      </c>
      <c r="H378">
        <f t="shared" si="28"/>
        <v>41.32</v>
      </c>
      <c r="I378">
        <f t="shared" si="29"/>
        <v>41.32</v>
      </c>
    </row>
    <row r="379" spans="1:9" ht="60">
      <c r="A379" s="381">
        <v>120308</v>
      </c>
      <c r="B379" s="381" t="s">
        <v>1445</v>
      </c>
      <c r="C379" s="379" t="s">
        <v>109</v>
      </c>
      <c r="D379" s="380">
        <v>6.44</v>
      </c>
      <c r="E379" s="64" t="str">
        <f t="shared" si="25"/>
        <v>CHAPISCO DE ARGAMASSA DE CIMENTO E AREIA MÉDIA OU GROSSA LAVADA NO TRAÇO 1:3, ESPESSURA 5MM, COM UTILIZAÇÃO DE IMPERMEABILIZANTE</v>
      </c>
      <c r="F379" s="64" t="str">
        <f t="shared" si="26"/>
        <v>M2</v>
      </c>
      <c r="G379">
        <f t="shared" si="27"/>
        <v>6.28</v>
      </c>
      <c r="H379">
        <f t="shared" si="28"/>
        <v>4.92</v>
      </c>
      <c r="I379">
        <f t="shared" si="29"/>
        <v>4.92</v>
      </c>
    </row>
    <row r="380" spans="1:9">
      <c r="A380" s="381">
        <v>13</v>
      </c>
      <c r="B380" s="381" t="s">
        <v>1446</v>
      </c>
      <c r="C380" s="379"/>
      <c r="D380" s="380"/>
      <c r="E380" s="64" t="str">
        <f t="shared" si="25"/>
        <v>PISOS INTERNOS E EXTERNOS</v>
      </c>
      <c r="F380" s="64" t="str">
        <f t="shared" si="26"/>
        <v/>
      </c>
      <c r="G380">
        <f t="shared" si="27"/>
        <v>0</v>
      </c>
      <c r="H380">
        <f t="shared" si="28"/>
        <v>0</v>
      </c>
      <c r="I380">
        <f t="shared" si="29"/>
        <v>0</v>
      </c>
    </row>
    <row r="381" spans="1:9">
      <c r="A381" s="381">
        <v>1301</v>
      </c>
      <c r="B381" s="381" t="s">
        <v>1447</v>
      </c>
      <c r="C381" s="379"/>
      <c r="D381" s="380"/>
      <c r="E381" s="64" t="str">
        <f t="shared" si="25"/>
        <v>LASTRO DE CONTRAPISO</v>
      </c>
      <c r="F381" s="64" t="str">
        <f t="shared" si="26"/>
        <v/>
      </c>
      <c r="G381">
        <f t="shared" si="27"/>
        <v>0</v>
      </c>
      <c r="H381">
        <f t="shared" si="28"/>
        <v>0</v>
      </c>
      <c r="I381">
        <f t="shared" si="29"/>
        <v>0</v>
      </c>
    </row>
    <row r="382" spans="1:9" ht="45">
      <c r="A382" s="378">
        <v>130103</v>
      </c>
      <c r="B382" s="378" t="s">
        <v>1448</v>
      </c>
      <c r="C382" s="379" t="s">
        <v>109</v>
      </c>
      <c r="D382" s="380">
        <v>19.829999999999998</v>
      </c>
      <c r="E382" s="64" t="str">
        <f t="shared" si="25"/>
        <v>REGULARIZAÇÃO DE BASE P/ REVESTIMENTO CERÂMICO, COM ARGAMASSA DE CIMENTO E AREIA NO TRAÇO 1:5, ESPESSURA 3CM</v>
      </c>
      <c r="F382" s="64" t="str">
        <f t="shared" si="26"/>
        <v>M2</v>
      </c>
      <c r="G382">
        <f t="shared" si="27"/>
        <v>19.34</v>
      </c>
      <c r="H382">
        <f t="shared" si="28"/>
        <v>15.15</v>
      </c>
      <c r="I382">
        <f t="shared" si="29"/>
        <v>15.15</v>
      </c>
    </row>
    <row r="383" spans="1:9" ht="45">
      <c r="A383" s="378">
        <v>130104</v>
      </c>
      <c r="B383" s="378" t="s">
        <v>1449</v>
      </c>
      <c r="C383" s="379" t="s">
        <v>109</v>
      </c>
      <c r="D383" s="380">
        <v>30.72</v>
      </c>
      <c r="E383" s="64" t="str">
        <f t="shared" si="25"/>
        <v>REGULARIZAÇÃO DE BASE P/ REVESTIMENTO CERÂMICO, COM ARGAMASSA DE CIMENTO E AREIA NO TRAÇO 1:5, ESPESSURA 5CM</v>
      </c>
      <c r="F383" s="64" t="str">
        <f t="shared" si="26"/>
        <v>M2</v>
      </c>
      <c r="G383">
        <f t="shared" si="27"/>
        <v>29.96</v>
      </c>
      <c r="H383">
        <f t="shared" si="28"/>
        <v>23.47</v>
      </c>
      <c r="I383">
        <f t="shared" si="29"/>
        <v>23.47</v>
      </c>
    </row>
    <row r="384" spans="1:9" ht="45">
      <c r="A384" s="381">
        <v>130109</v>
      </c>
      <c r="B384" s="381" t="s">
        <v>1450</v>
      </c>
      <c r="C384" s="379" t="s">
        <v>109</v>
      </c>
      <c r="D384" s="380">
        <v>62.4</v>
      </c>
      <c r="E384" s="64" t="str">
        <f t="shared" si="25"/>
        <v>LASTRO REGULARIZADO E IMPERMEABILIZADO DE CONCRETO NÃO ESTRUTURAL, ESPESSURA DE 8 CM</v>
      </c>
      <c r="F384" s="64" t="str">
        <f t="shared" si="26"/>
        <v>M2</v>
      </c>
      <c r="G384">
        <f t="shared" si="27"/>
        <v>60.85</v>
      </c>
      <c r="H384">
        <f t="shared" si="28"/>
        <v>47.67</v>
      </c>
      <c r="I384">
        <f t="shared" si="29"/>
        <v>47.67</v>
      </c>
    </row>
    <row r="385" spans="1:9" ht="30">
      <c r="A385" s="381">
        <v>130110</v>
      </c>
      <c r="B385" s="381" t="s">
        <v>1451</v>
      </c>
      <c r="C385" s="379" t="s">
        <v>109</v>
      </c>
      <c r="D385" s="380">
        <v>52.53</v>
      </c>
      <c r="E385" s="64" t="str">
        <f t="shared" ref="E385:E448" si="30">UPPER(B385)</f>
        <v>LASTRO REGULARIZADO DE CONCRETO NÃO ESTRUTURAL, ESPESSURA DE 8 CM</v>
      </c>
      <c r="F385" s="64" t="str">
        <f t="shared" ref="F385:F448" si="31">UPPER(C385)</f>
        <v>M2</v>
      </c>
      <c r="G385">
        <f t="shared" si="27"/>
        <v>51.22</v>
      </c>
      <c r="H385">
        <f t="shared" si="28"/>
        <v>40.130000000000003</v>
      </c>
      <c r="I385">
        <f t="shared" si="29"/>
        <v>40.130000000000003</v>
      </c>
    </row>
    <row r="386" spans="1:9" ht="30">
      <c r="A386" s="381">
        <v>130111</v>
      </c>
      <c r="B386" s="381" t="s">
        <v>1452</v>
      </c>
      <c r="C386" s="379" t="s">
        <v>109</v>
      </c>
      <c r="D386" s="380">
        <v>47.31</v>
      </c>
      <c r="E386" s="64" t="str">
        <f t="shared" si="30"/>
        <v>LASTRO IMPERMEABILIZADO DE CONCRETO NÃO ESTRUTURAL, ESPESSURA DE 6 CM</v>
      </c>
      <c r="F386" s="64" t="str">
        <f t="shared" si="31"/>
        <v>M2</v>
      </c>
      <c r="G386">
        <f t="shared" si="27"/>
        <v>46.13</v>
      </c>
      <c r="H386">
        <f t="shared" si="28"/>
        <v>36.14</v>
      </c>
      <c r="I386">
        <f t="shared" si="29"/>
        <v>36.14</v>
      </c>
    </row>
    <row r="387" spans="1:9" ht="30">
      <c r="A387" s="381">
        <v>130112</v>
      </c>
      <c r="B387" s="381" t="s">
        <v>1453</v>
      </c>
      <c r="C387" s="379" t="s">
        <v>109</v>
      </c>
      <c r="D387" s="380">
        <v>39.909999999999997</v>
      </c>
      <c r="E387" s="64" t="str">
        <f t="shared" si="30"/>
        <v>LASTRO DE CONCRETO NÃO ESTRUTURAL, ESPESSURA DE 6 CM</v>
      </c>
      <c r="F387" s="64" t="str">
        <f t="shared" si="31"/>
        <v>M2</v>
      </c>
      <c r="G387">
        <f t="shared" si="27"/>
        <v>38.92</v>
      </c>
      <c r="H387">
        <f t="shared" si="28"/>
        <v>30.49</v>
      </c>
      <c r="I387">
        <f t="shared" si="29"/>
        <v>30.49</v>
      </c>
    </row>
    <row r="388" spans="1:9" ht="30">
      <c r="A388" s="381">
        <v>130113</v>
      </c>
      <c r="B388" s="381" t="s">
        <v>1454</v>
      </c>
      <c r="C388" s="379" t="s">
        <v>109</v>
      </c>
      <c r="D388" s="380">
        <v>62.91</v>
      </c>
      <c r="E388" s="64" t="str">
        <f t="shared" si="30"/>
        <v>LASTRO IMPERMEABILIZADO DE CONCRETO NÃO ESTRUTURAL, ESPESSURA DE 8CM</v>
      </c>
      <c r="F388" s="64" t="str">
        <f t="shared" si="31"/>
        <v>M2</v>
      </c>
      <c r="G388">
        <f t="shared" si="27"/>
        <v>61.34</v>
      </c>
      <c r="H388">
        <f t="shared" si="28"/>
        <v>48.06</v>
      </c>
      <c r="I388">
        <f t="shared" si="29"/>
        <v>48.06</v>
      </c>
    </row>
    <row r="389" spans="1:9">
      <c r="A389" s="381">
        <v>1302</v>
      </c>
      <c r="B389" s="381" t="s">
        <v>51</v>
      </c>
      <c r="C389" s="379"/>
      <c r="D389" s="380"/>
      <c r="E389" s="64" t="str">
        <f t="shared" si="30"/>
        <v>ACABAMENTOS</v>
      </c>
      <c r="F389" s="64" t="str">
        <f t="shared" si="31"/>
        <v/>
      </c>
      <c r="G389">
        <f t="shared" si="27"/>
        <v>0</v>
      </c>
      <c r="H389">
        <f t="shared" si="28"/>
        <v>0</v>
      </c>
      <c r="I389">
        <f t="shared" si="29"/>
        <v>0</v>
      </c>
    </row>
    <row r="390" spans="1:9" ht="60">
      <c r="A390" s="381">
        <v>130202</v>
      </c>
      <c r="B390" s="381" t="s">
        <v>1455</v>
      </c>
      <c r="C390" s="379" t="s">
        <v>109</v>
      </c>
      <c r="D390" s="380">
        <v>46.18</v>
      </c>
      <c r="E390" s="64" t="str">
        <f t="shared" si="30"/>
        <v>PISO CIMENTADO LISO COM 1.5 CM DE ESPESSURA, DE ARGAMASSA DE CIMENTO E AREIA NO TRAÇO 1:3 E JUNTAS PLÁSTICAS EM QUADROS DE 1 M</v>
      </c>
      <c r="F390" s="64" t="str">
        <f t="shared" si="31"/>
        <v>M2</v>
      </c>
      <c r="G390">
        <f t="shared" si="27"/>
        <v>45.03</v>
      </c>
      <c r="H390">
        <f t="shared" si="28"/>
        <v>35.28</v>
      </c>
      <c r="I390">
        <f t="shared" si="29"/>
        <v>35.28</v>
      </c>
    </row>
    <row r="391" spans="1:9" ht="60">
      <c r="A391" s="378">
        <v>130205</v>
      </c>
      <c r="B391" s="378" t="s">
        <v>1456</v>
      </c>
      <c r="C391" s="379" t="s">
        <v>109</v>
      </c>
      <c r="D391" s="380">
        <v>271.45</v>
      </c>
      <c r="E391" s="64" t="str">
        <f t="shared" si="30"/>
        <v>PISO DE TÁBUAS CORRIDAS DE PEROBA DE 15CM SOBRE CAIBROS DE 5X6CM ESPAÇADOS DE 50CM, FIXADOS COM ARGAMASSA DE CIMENTO E AREIA NO TRAÇO 1:5</v>
      </c>
      <c r="F391" s="64" t="str">
        <f t="shared" si="31"/>
        <v>M2</v>
      </c>
      <c r="G391">
        <f t="shared" si="27"/>
        <v>264.69</v>
      </c>
      <c r="H391">
        <f t="shared" si="28"/>
        <v>207.37</v>
      </c>
      <c r="I391">
        <f t="shared" si="29"/>
        <v>207.37</v>
      </c>
    </row>
    <row r="392" spans="1:9" ht="45">
      <c r="A392" s="381">
        <v>130208</v>
      </c>
      <c r="B392" s="381" t="s">
        <v>1457</v>
      </c>
      <c r="C392" s="379" t="s">
        <v>111</v>
      </c>
      <c r="D392" s="380">
        <v>7.83</v>
      </c>
      <c r="E392" s="64" t="str">
        <f t="shared" si="30"/>
        <v>JUNTA PLÁSTICA 17 X 3 MM, PARA PISOS CORRIDOS, INCLUSIVE FORNECIMENTO E COLOCAÇÃO</v>
      </c>
      <c r="F392" s="64" t="str">
        <f t="shared" si="31"/>
        <v>M</v>
      </c>
      <c r="G392">
        <f t="shared" ref="G392:G455" si="32">ROUND(H392*(1+$G$1),2)</f>
        <v>7.63</v>
      </c>
      <c r="H392">
        <f t="shared" ref="H392:H455" si="33">I392</f>
        <v>5.9816653934300996</v>
      </c>
      <c r="I392">
        <f>D392/(1+$E$1)</f>
        <v>5.9816653934300996</v>
      </c>
    </row>
    <row r="393" spans="1:9" ht="45">
      <c r="A393" s="381">
        <v>130209</v>
      </c>
      <c r="B393" s="381" t="s">
        <v>1458</v>
      </c>
      <c r="C393" s="379" t="s">
        <v>109</v>
      </c>
      <c r="D393" s="380">
        <v>75.099999999999994</v>
      </c>
      <c r="E393" s="64" t="str">
        <f t="shared" si="30"/>
        <v>PISO DE CIMENTADO CAMURÇADO EXECUTADO COM ARGAMASSA DE CIMENTO E AREIA NO TRAÇO 1:3, ESP. 3.0CM</v>
      </c>
      <c r="F393" s="64" t="str">
        <f t="shared" si="31"/>
        <v>M2</v>
      </c>
      <c r="G393">
        <f t="shared" si="32"/>
        <v>73.23</v>
      </c>
      <c r="H393">
        <f t="shared" si="33"/>
        <v>57.37</v>
      </c>
      <c r="I393">
        <f t="shared" ref="I393:I455" si="34">ROUND(D393/(1+$E$1),2)</f>
        <v>57.37</v>
      </c>
    </row>
    <row r="394" spans="1:9" ht="75">
      <c r="A394" s="381">
        <v>130210</v>
      </c>
      <c r="B394" s="381" t="s">
        <v>1459</v>
      </c>
      <c r="C394" s="379" t="s">
        <v>109</v>
      </c>
      <c r="D394" s="380">
        <v>53.66</v>
      </c>
      <c r="E394" s="64" t="str">
        <f t="shared" si="30"/>
        <v>PISO CIMENTADO LISO COM 1.5 CM DE ESPESSURA, EM ARGAMASSA DE CIMENTO E AREIA NO TRAÇO 1:3 E JUNTAS PLÁSTICAS EM QUADROS DE 1 M COLORIDO COM CORANTE TIPO XADREZ OU EQUIVALENTE</v>
      </c>
      <c r="F394" s="64" t="str">
        <f t="shared" si="31"/>
        <v>M2</v>
      </c>
      <c r="G394">
        <f t="shared" si="32"/>
        <v>52.32</v>
      </c>
      <c r="H394">
        <f t="shared" si="33"/>
        <v>40.99</v>
      </c>
      <c r="I394">
        <f t="shared" si="34"/>
        <v>40.99</v>
      </c>
    </row>
    <row r="395" spans="1:9" ht="45">
      <c r="A395" s="381">
        <v>130211</v>
      </c>
      <c r="B395" s="381" t="s">
        <v>1460</v>
      </c>
      <c r="C395" s="379" t="s">
        <v>109</v>
      </c>
      <c r="D395" s="380">
        <v>180.9</v>
      </c>
      <c r="E395" s="64" t="str">
        <f t="shared" si="30"/>
        <v>FORNECIMENTO E INSTALAÇÃO DE PISO PAVIFLEX DIM. 30X30CM, ESP. 2MM LINHA CHROMA CONCEPT REF. FADEMAC OU EQUIVALENTE</v>
      </c>
      <c r="F395" s="64" t="str">
        <f t="shared" si="31"/>
        <v>M2</v>
      </c>
      <c r="G395">
        <f t="shared" si="32"/>
        <v>176.4</v>
      </c>
      <c r="H395">
        <f t="shared" si="33"/>
        <v>138.19999999999999</v>
      </c>
      <c r="I395">
        <f t="shared" si="34"/>
        <v>138.19999999999999</v>
      </c>
    </row>
    <row r="396" spans="1:9" ht="75">
      <c r="A396" s="381">
        <v>130219</v>
      </c>
      <c r="B396" s="381" t="s">
        <v>1461</v>
      </c>
      <c r="C396" s="379" t="s">
        <v>109</v>
      </c>
      <c r="D396" s="380">
        <v>76.2</v>
      </c>
      <c r="E396" s="64" t="str">
        <f t="shared" si="30"/>
        <v>PISO CERÂMICO 45X45CM, PEI 5, CARGO PLUS GRAY, MARCAS DE REFERÊNCIA ELIANE, CECRISA OU PORTOBELLO, ASSENTADO COM ARGAMASSA DE CIMENTO COLANTE, INCLUSIVE REJUNTAMENTO</v>
      </c>
      <c r="F396" s="64" t="str">
        <f t="shared" si="31"/>
        <v>M2</v>
      </c>
      <c r="G396">
        <f t="shared" si="32"/>
        <v>74.3</v>
      </c>
      <c r="H396">
        <f t="shared" si="33"/>
        <v>58.21</v>
      </c>
      <c r="I396">
        <f t="shared" si="34"/>
        <v>58.21</v>
      </c>
    </row>
    <row r="397" spans="1:9" ht="45">
      <c r="A397" s="381">
        <v>130222</v>
      </c>
      <c r="B397" s="381" t="s">
        <v>1462</v>
      </c>
      <c r="C397" s="379" t="s">
        <v>109</v>
      </c>
      <c r="D397" s="380">
        <v>112.77</v>
      </c>
      <c r="E397" s="64" t="str">
        <f t="shared" si="30"/>
        <v>REVESTIMENTO DE PISO COM PLACAS DE BORRACHA PLURIGOMA PRETO PASTILHADO OU EQUIVALENTE, INCLUSIVE ARREMATE</v>
      </c>
      <c r="F397" s="64" t="str">
        <f t="shared" si="31"/>
        <v>M2</v>
      </c>
      <c r="G397">
        <f t="shared" si="32"/>
        <v>109.96</v>
      </c>
      <c r="H397">
        <f t="shared" si="33"/>
        <v>86.15</v>
      </c>
      <c r="I397">
        <f t="shared" si="34"/>
        <v>86.15</v>
      </c>
    </row>
    <row r="398" spans="1:9" ht="45">
      <c r="A398" s="381">
        <v>130223</v>
      </c>
      <c r="B398" s="381" t="s">
        <v>1463</v>
      </c>
      <c r="C398" s="379" t="s">
        <v>109</v>
      </c>
      <c r="D398" s="380">
        <v>12.4</v>
      </c>
      <c r="E398" s="64" t="str">
        <f t="shared" si="30"/>
        <v>ASSENTAMENTO DE PISO CERÂMICO, COM UTILIZAÇÃO DE CIMENTO COLANTE, EXCL. REJUNTAMENTO E CERÂMICA</v>
      </c>
      <c r="F398" s="64" t="str">
        <f t="shared" si="31"/>
        <v>M2</v>
      </c>
      <c r="G398">
        <f t="shared" si="32"/>
        <v>12.09</v>
      </c>
      <c r="H398">
        <f t="shared" si="33"/>
        <v>9.4700000000000006</v>
      </c>
      <c r="I398">
        <f t="shared" si="34"/>
        <v>9.4700000000000006</v>
      </c>
    </row>
    <row r="399" spans="1:9" ht="45">
      <c r="A399" s="381">
        <v>130225</v>
      </c>
      <c r="B399" s="381" t="s">
        <v>1464</v>
      </c>
      <c r="C399" s="379" t="s">
        <v>109</v>
      </c>
      <c r="D399" s="380">
        <v>9.01</v>
      </c>
      <c r="E399" s="64" t="str">
        <f t="shared" si="30"/>
        <v>REJUNTAMENTO DE PISO CERÂMICO, USANDO CIMENTO BRANCO, PARA JUNTAS DE NO MÁXIMO 3MM DE ESPESSURA</v>
      </c>
      <c r="F399" s="64" t="str">
        <f t="shared" si="31"/>
        <v>M2</v>
      </c>
      <c r="G399">
        <f t="shared" si="32"/>
        <v>8.7799999999999994</v>
      </c>
      <c r="H399">
        <f t="shared" si="33"/>
        <v>6.88</v>
      </c>
      <c r="I399">
        <f t="shared" si="34"/>
        <v>6.88</v>
      </c>
    </row>
    <row r="400" spans="1:9" ht="30">
      <c r="A400" s="381">
        <v>130226</v>
      </c>
      <c r="B400" s="381" t="s">
        <v>1465</v>
      </c>
      <c r="C400" s="379" t="s">
        <v>109</v>
      </c>
      <c r="D400" s="380">
        <v>13.42</v>
      </c>
      <c r="E400" s="64" t="str">
        <f t="shared" si="30"/>
        <v>REJUNTAMENTO EMPREGANDO ARGAMASSA PARA REJUNTE, ESP. 5MM</v>
      </c>
      <c r="F400" s="64" t="str">
        <f t="shared" si="31"/>
        <v>M2</v>
      </c>
      <c r="G400">
        <f t="shared" si="32"/>
        <v>13.08</v>
      </c>
      <c r="H400">
        <f t="shared" si="33"/>
        <v>10.25</v>
      </c>
      <c r="I400">
        <f t="shared" si="34"/>
        <v>10.25</v>
      </c>
    </row>
    <row r="401" spans="1:9" ht="90">
      <c r="A401" s="381">
        <v>130228</v>
      </c>
      <c r="B401" s="381" t="s">
        <v>1466</v>
      </c>
      <c r="C401" s="379" t="s">
        <v>109</v>
      </c>
      <c r="D401" s="380">
        <v>46.23</v>
      </c>
      <c r="E401" s="64" t="str">
        <f t="shared" si="30"/>
        <v>ASSENTAMENTO E REJUNTAMENTO DE PISO EM PORCELANATO (DIMENSÕES SUPERIORES A 30X30CM) UTILIZANDO DUPLA COLAGEM DE ARGAMASSA COLANTE PARA PORCELANATO TIPO ACIII, EXCLUSIVE FORNECIMENTO DO PORCELANATO E DO REJUNTE</v>
      </c>
      <c r="F401" s="64" t="str">
        <f t="shared" si="31"/>
        <v>M2</v>
      </c>
      <c r="G401">
        <f t="shared" si="32"/>
        <v>45.08</v>
      </c>
      <c r="H401">
        <f t="shared" si="33"/>
        <v>35.32</v>
      </c>
      <c r="I401">
        <f t="shared" si="34"/>
        <v>35.32</v>
      </c>
    </row>
    <row r="402" spans="1:9" ht="105">
      <c r="A402" s="381">
        <v>130230</v>
      </c>
      <c r="B402" s="381" t="s">
        <v>1467</v>
      </c>
      <c r="C402" s="379" t="s">
        <v>109</v>
      </c>
      <c r="D402" s="380">
        <v>110.64</v>
      </c>
      <c r="E402" s="64" t="str">
        <f t="shared" si="30"/>
        <v>PISO ARGAMASSA ALTA RESISTÊNCIA TIPO GRANILITE OU EQUIV DE QUALIDADE COMPROVADA, ESP DE 10MM, COM JUNTAS PLÁSTICA EM QUADROS DE 1M, NA COR NATURAL, COM ACABAMENTO ANTI-DERRAPANTE MECANIZADO, INCLUSIVE REGULARIZAÇÃO E=3.0CM</v>
      </c>
      <c r="F402" s="64" t="str">
        <f t="shared" si="31"/>
        <v>M2</v>
      </c>
      <c r="G402">
        <f t="shared" si="32"/>
        <v>107.88</v>
      </c>
      <c r="H402">
        <f t="shared" si="33"/>
        <v>84.52</v>
      </c>
      <c r="I402">
        <f t="shared" si="34"/>
        <v>84.52</v>
      </c>
    </row>
    <row r="403" spans="1:9" ht="90">
      <c r="A403" s="381">
        <v>130231</v>
      </c>
      <c r="B403" s="381" t="s">
        <v>1468</v>
      </c>
      <c r="C403" s="379" t="s">
        <v>109</v>
      </c>
      <c r="D403" s="380">
        <v>122.42</v>
      </c>
      <c r="E403" s="64" t="str">
        <f t="shared" si="30"/>
        <v>PISO ARGAMASSA ALTA RESISTÊNCIA TIPO GRANILITE OU EQUIV DE QUALIDADE COMPROVADA, ESP DE 10MM, COM JUNTAS PLÁSTICA EM QUADROS DE 1M, NA COR NATURAL, COM ACABAMENTO POLIDO MECANIZADO, INCLUSIVE REGULARIZAÇÃO E=3.0CM</v>
      </c>
      <c r="F403" s="64" t="str">
        <f t="shared" si="31"/>
        <v>M2</v>
      </c>
      <c r="G403">
        <f t="shared" si="32"/>
        <v>119.37</v>
      </c>
      <c r="H403">
        <f t="shared" si="33"/>
        <v>93.52</v>
      </c>
      <c r="I403">
        <f t="shared" si="34"/>
        <v>93.52</v>
      </c>
    </row>
    <row r="404" spans="1:9" ht="90">
      <c r="A404" s="381">
        <v>130232</v>
      </c>
      <c r="B404" s="381" t="s">
        <v>1469</v>
      </c>
      <c r="C404" s="379" t="s">
        <v>109</v>
      </c>
      <c r="D404" s="380">
        <v>165.01</v>
      </c>
      <c r="E404" s="64" t="str">
        <f t="shared" si="30"/>
        <v>PORCELANATO POLIDO, ACABAMENTO BRILHANTE, DIM. 50X50CM, REF. DE COR PANNA PLUS PO ELIANE/EQUIV, UTILIZANDO DUPLA COLAGEM DE ARGAMASSA COLANTE PARA PORCELANATO TIPO ACIII E REJUNTE 1MM PARA PORCELANATO</v>
      </c>
      <c r="F404" s="64" t="str">
        <f t="shared" si="31"/>
        <v>M2</v>
      </c>
      <c r="G404">
        <f t="shared" si="32"/>
        <v>160.9</v>
      </c>
      <c r="H404">
        <f t="shared" si="33"/>
        <v>126.06</v>
      </c>
      <c r="I404">
        <f t="shared" si="34"/>
        <v>126.06</v>
      </c>
    </row>
    <row r="405" spans="1:9" ht="90">
      <c r="A405" s="381">
        <v>130233</v>
      </c>
      <c r="B405" s="381" t="s">
        <v>1470</v>
      </c>
      <c r="C405" s="379" t="s">
        <v>109</v>
      </c>
      <c r="D405" s="380">
        <v>101.11</v>
      </c>
      <c r="E405" s="64" t="str">
        <f t="shared" si="30"/>
        <v>PORCELANATO POLIDO, ACABAMENTO ACETINADO, DIM. 60X60CM, REF. DE COR CIMENTO CINZA BOLD POTOBELLO/EQUIV, UTILIZANDO DUPLA COLAGEM DE ARGAMASSA COLANTE PARA PORCELANATO TIPO ACIII E REJUNTE 1MM PARA PORCELANATO</v>
      </c>
      <c r="F405" s="64" t="str">
        <f t="shared" si="31"/>
        <v>M2</v>
      </c>
      <c r="G405">
        <f t="shared" si="32"/>
        <v>98.59</v>
      </c>
      <c r="H405">
        <f t="shared" si="33"/>
        <v>77.239999999999995</v>
      </c>
      <c r="I405">
        <f t="shared" si="34"/>
        <v>77.239999999999995</v>
      </c>
    </row>
    <row r="406" spans="1:9" ht="75">
      <c r="A406" s="381">
        <v>130234</v>
      </c>
      <c r="B406" s="381" t="s">
        <v>22083</v>
      </c>
      <c r="C406" s="379" t="s">
        <v>109</v>
      </c>
      <c r="D406" s="380">
        <v>195.9</v>
      </c>
      <c r="E406" s="64" t="str">
        <f t="shared" si="30"/>
        <v>PORCELANATO NATURAL, ACABAMENTO ACETINADO, DIM. 60X60CM, REF. PLATINA NA ELIANE/EQUIV, UTILIZANDO DUPLA COLAGEM DE ARGAMASSA COLANTE PARA PORCELANATO TIPO ACIII E REJUNTE 1MM PARA PORCELANATO</v>
      </c>
      <c r="F406" s="64" t="str">
        <f t="shared" si="31"/>
        <v>M2</v>
      </c>
      <c r="G406">
        <f t="shared" si="32"/>
        <v>191.03</v>
      </c>
      <c r="H406">
        <f t="shared" si="33"/>
        <v>149.66</v>
      </c>
      <c r="I406">
        <f t="shared" si="34"/>
        <v>149.66</v>
      </c>
    </row>
    <row r="407" spans="1:9" ht="75">
      <c r="A407" s="381">
        <v>130236</v>
      </c>
      <c r="B407" s="381" t="s">
        <v>1471</v>
      </c>
      <c r="C407" s="379" t="s">
        <v>109</v>
      </c>
      <c r="D407" s="380">
        <v>77.44</v>
      </c>
      <c r="E407" s="64" t="str">
        <f t="shared" si="30"/>
        <v>PISO CERÂMICO ESMALTADO, PEI 5, ACABAMENTO SEMIBRILHO, DIM. 45X45CM, REF. DE COR CARGO PLUS WHITE ELIANE/EQUIV. ASSENTADO COM ARGAMASSA DE CIMENTO COLANTE, INCLUSIVE REJUNTAMENTO</v>
      </c>
      <c r="F407" s="64" t="str">
        <f t="shared" si="31"/>
        <v>M2</v>
      </c>
      <c r="G407">
        <f t="shared" si="32"/>
        <v>75.510000000000005</v>
      </c>
      <c r="H407">
        <f t="shared" si="33"/>
        <v>59.16</v>
      </c>
      <c r="I407">
        <f t="shared" si="34"/>
        <v>59.16</v>
      </c>
    </row>
    <row r="408" spans="1:9" ht="90">
      <c r="A408" s="381">
        <v>130237</v>
      </c>
      <c r="B408" s="381" t="s">
        <v>30815</v>
      </c>
      <c r="C408" s="379" t="s">
        <v>109</v>
      </c>
      <c r="D408" s="380">
        <v>46.23</v>
      </c>
      <c r="E408" s="64" t="str">
        <f t="shared" si="30"/>
        <v>ASSENTAMENTO E REJUNTAMENTO DE PISO EM PORCELANATO (DIMENSÕES SUPERIORES A 30X30CM) UTILIZANDO DUPLA COLAGEM DE ARGAMASSA COLANTE PARA PORCELANATO TIPO ACII/ACIII, EXCLUSIVE FORNECIMENTO DO PORCELANATO E DO REJUNTE</v>
      </c>
      <c r="F408" s="64" t="str">
        <f t="shared" si="31"/>
        <v>M2</v>
      </c>
      <c r="G408">
        <f t="shared" si="32"/>
        <v>45.08</v>
      </c>
      <c r="H408">
        <f t="shared" si="33"/>
        <v>35.32</v>
      </c>
      <c r="I408">
        <f t="shared" si="34"/>
        <v>35.32</v>
      </c>
    </row>
    <row r="409" spans="1:9">
      <c r="A409" s="381">
        <v>1303</v>
      </c>
      <c r="B409" s="381" t="s">
        <v>1472</v>
      </c>
      <c r="C409" s="379"/>
      <c r="D409" s="380"/>
      <c r="E409" s="64" t="str">
        <f t="shared" si="30"/>
        <v>DEGRAUS, RODAPÉS, SOLEIRAS E PEITORIS</v>
      </c>
      <c r="F409" s="64" t="str">
        <f t="shared" si="31"/>
        <v/>
      </c>
      <c r="G409">
        <f t="shared" si="32"/>
        <v>0</v>
      </c>
      <c r="H409">
        <f t="shared" si="33"/>
        <v>0</v>
      </c>
      <c r="I409">
        <f t="shared" si="34"/>
        <v>0</v>
      </c>
    </row>
    <row r="410" spans="1:9" ht="30">
      <c r="A410" s="381">
        <v>130301</v>
      </c>
      <c r="B410" s="381" t="s">
        <v>1473</v>
      </c>
      <c r="C410" s="379" t="s">
        <v>111</v>
      </c>
      <c r="D410" s="380">
        <v>12.33</v>
      </c>
      <c r="E410" s="64" t="str">
        <f t="shared" si="30"/>
        <v>RODAPÉ DE ARGAMASSA DE CIMENTO E AREIA NO TRAÇO 1:3, ALTURA DE 7 CM E ESPESSURA DE 2 CM</v>
      </c>
      <c r="F410" s="64" t="str">
        <f t="shared" si="31"/>
        <v>M</v>
      </c>
      <c r="G410">
        <f t="shared" si="32"/>
        <v>12.02</v>
      </c>
      <c r="H410">
        <f t="shared" si="33"/>
        <v>9.42</v>
      </c>
      <c r="I410">
        <f t="shared" si="34"/>
        <v>9.42</v>
      </c>
    </row>
    <row r="411" spans="1:9" ht="45">
      <c r="A411" s="378">
        <v>130303</v>
      </c>
      <c r="B411" s="378" t="s">
        <v>1474</v>
      </c>
      <c r="C411" s="379" t="s">
        <v>111</v>
      </c>
      <c r="D411" s="380">
        <v>14.08</v>
      </c>
      <c r="E411" s="64" t="str">
        <f t="shared" si="30"/>
        <v>RODAPÉ DE CERÂMICA PEI-3, ASSENTADO COM ARGAMASSA DE CIMENTO COLA H = 7.0 CM, INCLUSIVE REJUNTAMENTO</v>
      </c>
      <c r="F411" s="64" t="str">
        <f t="shared" si="31"/>
        <v>M</v>
      </c>
      <c r="G411">
        <f t="shared" si="32"/>
        <v>13.73</v>
      </c>
      <c r="H411">
        <f t="shared" si="33"/>
        <v>10.76</v>
      </c>
      <c r="I411">
        <f t="shared" si="34"/>
        <v>10.76</v>
      </c>
    </row>
    <row r="412" spans="1:9" ht="30">
      <c r="A412" s="381">
        <v>130304</v>
      </c>
      <c r="B412" s="381" t="s">
        <v>1475</v>
      </c>
      <c r="C412" s="379" t="s">
        <v>111</v>
      </c>
      <c r="D412" s="380">
        <v>27.57</v>
      </c>
      <c r="E412" s="64" t="str">
        <f t="shared" si="30"/>
        <v>RODAPÉ DE MADEIRA DE LEI 7.0 X 1.5 CM, FIXADO COM PARAFUSO E BUCHA PLÁSTICA N° 7</v>
      </c>
      <c r="F412" s="64" t="str">
        <f t="shared" si="31"/>
        <v>M</v>
      </c>
      <c r="G412">
        <f t="shared" si="32"/>
        <v>26.88</v>
      </c>
      <c r="H412">
        <f t="shared" si="33"/>
        <v>21.06</v>
      </c>
      <c r="I412">
        <f t="shared" si="34"/>
        <v>21.06</v>
      </c>
    </row>
    <row r="413" spans="1:9" ht="30">
      <c r="A413" s="381">
        <v>130307</v>
      </c>
      <c r="B413" s="381" t="s">
        <v>1476</v>
      </c>
      <c r="C413" s="379" t="s">
        <v>111</v>
      </c>
      <c r="D413" s="380">
        <v>110.99</v>
      </c>
      <c r="E413" s="64" t="str">
        <f t="shared" si="30"/>
        <v>PEITORIL DE MÁRMORE BRANCO COM LARGURA 40 CM E ESP. 3CM</v>
      </c>
      <c r="F413" s="64" t="str">
        <f t="shared" si="31"/>
        <v>M</v>
      </c>
      <c r="G413">
        <f t="shared" si="32"/>
        <v>108.23</v>
      </c>
      <c r="H413">
        <f t="shared" si="33"/>
        <v>84.79</v>
      </c>
      <c r="I413">
        <f t="shared" si="34"/>
        <v>84.79</v>
      </c>
    </row>
    <row r="414" spans="1:9" ht="30">
      <c r="A414" s="381">
        <v>130308</v>
      </c>
      <c r="B414" s="381" t="s">
        <v>1477</v>
      </c>
      <c r="C414" s="379" t="s">
        <v>111</v>
      </c>
      <c r="D414" s="380">
        <v>52.01</v>
      </c>
      <c r="E414" s="64" t="str">
        <f t="shared" si="30"/>
        <v>SOLEIRA DE GRANITO ESP. 2 CM E LARGURA DE 15 CM</v>
      </c>
      <c r="F414" s="64" t="str">
        <f t="shared" si="31"/>
        <v>M</v>
      </c>
      <c r="G414">
        <f t="shared" si="32"/>
        <v>50.71</v>
      </c>
      <c r="H414">
        <f t="shared" si="33"/>
        <v>39.729999999999997</v>
      </c>
      <c r="I414">
        <f t="shared" si="34"/>
        <v>39.729999999999997</v>
      </c>
    </row>
    <row r="415" spans="1:9" ht="45">
      <c r="A415" s="381">
        <v>130311</v>
      </c>
      <c r="B415" s="381" t="s">
        <v>1478</v>
      </c>
      <c r="C415" s="379" t="s">
        <v>111</v>
      </c>
      <c r="D415" s="380">
        <v>16.440000000000001</v>
      </c>
      <c r="E415" s="64" t="str">
        <f t="shared" si="30"/>
        <v>SOLEIRA DE GRANITO CINZA, ESPESSURA 3 CM E LARGURA DE 3 CM, CONFORME DETALHE EM PROJETO</v>
      </c>
      <c r="F415" s="64" t="str">
        <f t="shared" si="31"/>
        <v>M</v>
      </c>
      <c r="G415">
        <f t="shared" si="32"/>
        <v>16.03</v>
      </c>
      <c r="H415">
        <f t="shared" si="33"/>
        <v>12.56</v>
      </c>
      <c r="I415">
        <f t="shared" si="34"/>
        <v>12.56</v>
      </c>
    </row>
    <row r="416" spans="1:9" ht="60">
      <c r="A416" s="381">
        <v>130315</v>
      </c>
      <c r="B416" s="381" t="s">
        <v>1479</v>
      </c>
      <c r="C416" s="379" t="s">
        <v>111</v>
      </c>
      <c r="D416" s="380">
        <v>42.87</v>
      </c>
      <c r="E416" s="64" t="str">
        <f t="shared" si="30"/>
        <v>RODAPÉ DE MÁRMORE OU GRANITO, ASSENTADO COM ARGAMASSA DE CIMENTO, CAL HIDRATADA CH1 E AREIA NO TRAÇO 1:0,5:8, INCL. REJUNTAMENTO COM CIMENTO BRANCO, H=7CM</v>
      </c>
      <c r="F416" s="64" t="str">
        <f t="shared" si="31"/>
        <v>M</v>
      </c>
      <c r="G416">
        <f t="shared" si="32"/>
        <v>41.8</v>
      </c>
      <c r="H416">
        <f t="shared" si="33"/>
        <v>32.75</v>
      </c>
      <c r="I416">
        <f t="shared" si="34"/>
        <v>32.75</v>
      </c>
    </row>
    <row r="417" spans="1:9" ht="30">
      <c r="A417" s="381">
        <v>130317</v>
      </c>
      <c r="B417" s="381" t="s">
        <v>1480</v>
      </c>
      <c r="C417" s="379" t="s">
        <v>111</v>
      </c>
      <c r="D417" s="380">
        <v>75.37</v>
      </c>
      <c r="E417" s="64" t="str">
        <f t="shared" si="30"/>
        <v>PEITORIL DE GRANITO CINZA POLIDO, 15 CM, ESP. 3CM</v>
      </c>
      <c r="F417" s="64" t="str">
        <f t="shared" si="31"/>
        <v>M</v>
      </c>
      <c r="G417">
        <f t="shared" si="32"/>
        <v>73.5</v>
      </c>
      <c r="H417">
        <f t="shared" si="33"/>
        <v>57.58</v>
      </c>
      <c r="I417">
        <f t="shared" si="34"/>
        <v>57.58</v>
      </c>
    </row>
    <row r="418" spans="1:9" ht="60">
      <c r="A418" s="381">
        <v>130320</v>
      </c>
      <c r="B418" s="381" t="s">
        <v>1481</v>
      </c>
      <c r="C418" s="379" t="s">
        <v>111</v>
      </c>
      <c r="D418" s="380">
        <v>28.9</v>
      </c>
      <c r="E418" s="64" t="str">
        <f t="shared" si="30"/>
        <v>RODAPÉ EM CERÂMICA PEI-3, H = 7CM, ASSENTADO COM ARGAMASSA DE CIMENTO, CAL E AREIA, INCL. REJUNTAMENTO COM CIMENTO BRANCO</v>
      </c>
      <c r="F418" s="64" t="str">
        <f t="shared" si="31"/>
        <v>M</v>
      </c>
      <c r="G418">
        <f t="shared" si="32"/>
        <v>28.18</v>
      </c>
      <c r="H418">
        <f t="shared" si="33"/>
        <v>22.08</v>
      </c>
      <c r="I418">
        <f t="shared" si="34"/>
        <v>22.08</v>
      </c>
    </row>
    <row r="419" spans="1:9" ht="60">
      <c r="A419" s="381">
        <v>130321</v>
      </c>
      <c r="B419" s="381" t="s">
        <v>1482</v>
      </c>
      <c r="C419" s="379" t="s">
        <v>111</v>
      </c>
      <c r="D419" s="380">
        <v>42.78</v>
      </c>
      <c r="E419" s="64" t="str">
        <f t="shared" si="30"/>
        <v>RODAPÉ DE GRANITO CINZA ESP. 2CM, H=7CM, ASSENTADO COM ARGAMASSA DE CIMENTO, CAL HIDRATADA CH1 E AREIA NO TRAÇO 1:0,5:8, INCL. REJUNTAMENTO COM CIMENTO BRANCO</v>
      </c>
      <c r="F419" s="64" t="str">
        <f t="shared" si="31"/>
        <v>M</v>
      </c>
      <c r="G419">
        <f t="shared" si="32"/>
        <v>41.71</v>
      </c>
      <c r="H419">
        <f t="shared" si="33"/>
        <v>32.68</v>
      </c>
      <c r="I419">
        <f t="shared" si="34"/>
        <v>32.68</v>
      </c>
    </row>
    <row r="420" spans="1:9" ht="90">
      <c r="A420" s="381">
        <v>130322</v>
      </c>
      <c r="B420" s="381" t="s">
        <v>1483</v>
      </c>
      <c r="C420" s="379" t="s">
        <v>111</v>
      </c>
      <c r="D420" s="380">
        <v>24.75</v>
      </c>
      <c r="E420" s="64" t="str">
        <f t="shared" si="30"/>
        <v>RODAPÉ DE ARGAMASSA DE ALTA RESISTÊNCIA TIPO GRANILITE OU EQUIVALENTE DE QUALIDADE COMPROVADA, ALTURA DE 10 CM E ESPESSURA DE 10 MM, COM CANTOS BOLEADOS, EXECUTADO COM CIMENTO E GRANITINA GRANA N.1, INCLUSIVE POLIMENTO</v>
      </c>
      <c r="F420" s="64" t="str">
        <f t="shared" si="31"/>
        <v>M</v>
      </c>
      <c r="G420">
        <f t="shared" si="32"/>
        <v>24.14</v>
      </c>
      <c r="H420">
        <f t="shared" si="33"/>
        <v>18.91</v>
      </c>
      <c r="I420">
        <f t="shared" si="34"/>
        <v>18.91</v>
      </c>
    </row>
    <row r="421" spans="1:9" ht="60">
      <c r="A421" s="381">
        <v>130323</v>
      </c>
      <c r="B421" s="381" t="s">
        <v>1484</v>
      </c>
      <c r="C421" s="379" t="s">
        <v>111</v>
      </c>
      <c r="D421" s="380">
        <v>42.62</v>
      </c>
      <c r="E421" s="64" t="str">
        <f t="shared" si="30"/>
        <v>SOLEIRA DE ARGAMASSA DE ALTA RESISTÊNCIA TIPO GRANILITE OU EQUIVALENTE DE QUALIDADE COMPROVADA, LARGURA DE 15CM, EXECUTADO COM CIMENTO E GRANITINA GRANA N.1</v>
      </c>
      <c r="F421" s="64" t="str">
        <f t="shared" si="31"/>
        <v>M</v>
      </c>
      <c r="G421">
        <f t="shared" si="32"/>
        <v>41.56</v>
      </c>
      <c r="H421">
        <f t="shared" si="33"/>
        <v>32.56</v>
      </c>
      <c r="I421">
        <f t="shared" si="34"/>
        <v>32.56</v>
      </c>
    </row>
    <row r="422" spans="1:9">
      <c r="A422" s="381">
        <v>1304</v>
      </c>
      <c r="B422" s="381" t="s">
        <v>1345</v>
      </c>
      <c r="C422" s="379"/>
      <c r="D422" s="380"/>
      <c r="E422" s="64" t="str">
        <f t="shared" si="30"/>
        <v>REVISÕES E REPAROS</v>
      </c>
      <c r="F422" s="64" t="str">
        <f t="shared" si="31"/>
        <v/>
      </c>
      <c r="G422">
        <f t="shared" si="32"/>
        <v>0</v>
      </c>
      <c r="H422">
        <f t="shared" si="33"/>
        <v>0</v>
      </c>
      <c r="I422">
        <f t="shared" si="34"/>
        <v>0</v>
      </c>
    </row>
    <row r="423" spans="1:9" ht="45">
      <c r="A423" s="381">
        <v>130403</v>
      </c>
      <c r="B423" s="381" t="s">
        <v>1485</v>
      </c>
      <c r="C423" s="379" t="s">
        <v>109</v>
      </c>
      <c r="D423" s="380">
        <v>106.32</v>
      </c>
      <c r="E423" s="64" t="str">
        <f t="shared" si="30"/>
        <v>RECOMPOSIÇÃO DE PISO CIMENTADO, COM ARGAMASSA DE CIMENTO E AREIA NO TRAÇO 1:3, COM 2 CM DE ESPESSURA, INCL. LASTRO</v>
      </c>
      <c r="F423" s="64" t="str">
        <f t="shared" si="31"/>
        <v>M2</v>
      </c>
      <c r="G423">
        <f t="shared" si="32"/>
        <v>103.67</v>
      </c>
      <c r="H423">
        <f t="shared" si="33"/>
        <v>81.22</v>
      </c>
      <c r="I423">
        <f t="shared" si="34"/>
        <v>81.22</v>
      </c>
    </row>
    <row r="424" spans="1:9">
      <c r="A424" s="378">
        <v>14</v>
      </c>
      <c r="B424" s="378" t="s">
        <v>1486</v>
      </c>
      <c r="C424" s="379"/>
      <c r="D424" s="380"/>
      <c r="E424" s="64" t="str">
        <f t="shared" si="30"/>
        <v>INSTALAÇÕES HIDRO-SANITÁRIAS</v>
      </c>
      <c r="F424" s="64" t="str">
        <f t="shared" si="31"/>
        <v/>
      </c>
      <c r="G424">
        <f t="shared" si="32"/>
        <v>0</v>
      </c>
      <c r="H424">
        <f t="shared" si="33"/>
        <v>0</v>
      </c>
      <c r="I424">
        <f t="shared" si="34"/>
        <v>0</v>
      </c>
    </row>
    <row r="425" spans="1:9" ht="30">
      <c r="A425" s="381">
        <v>1401</v>
      </c>
      <c r="B425" s="381" t="s">
        <v>1487</v>
      </c>
      <c r="C425" s="379"/>
      <c r="D425" s="380"/>
      <c r="E425" s="64" t="str">
        <f t="shared" si="30"/>
        <v>SUMIDOUROS, FOSSAS SÉPTICAS E FILTROS ANAERÓBIOS</v>
      </c>
      <c r="F425" s="64" t="str">
        <f t="shared" si="31"/>
        <v/>
      </c>
      <c r="G425">
        <f t="shared" si="32"/>
        <v>0</v>
      </c>
      <c r="H425">
        <f t="shared" si="33"/>
        <v>0</v>
      </c>
      <c r="I425">
        <f t="shared" si="34"/>
        <v>0</v>
      </c>
    </row>
    <row r="426" spans="1:9" ht="75">
      <c r="A426" s="378">
        <v>140102</v>
      </c>
      <c r="B426" s="378" t="s">
        <v>1488</v>
      </c>
      <c r="C426" s="379" t="s">
        <v>114</v>
      </c>
      <c r="D426" s="380">
        <v>1910.69</v>
      </c>
      <c r="E426" s="64" t="str">
        <f t="shared" si="30"/>
        <v>FOSSA SÉPTICA DE ANÉIS PRÉ-MOLDADOS DE CONCRETO, DIÂMETRO 1.20 M, ALTURA ÚTIL DE 1.70M, COMPLETA, INCLUINDO TAMPA C/VISITA DE 60CM, CONCRETO P/FUNDO ESP.10 CM, E TUBO PARA LIGAÇÃO AO FILTRO</v>
      </c>
      <c r="F426" s="64" t="str">
        <f t="shared" si="31"/>
        <v>UND</v>
      </c>
      <c r="G426">
        <f t="shared" si="32"/>
        <v>1863.11</v>
      </c>
      <c r="H426">
        <f t="shared" si="33"/>
        <v>1459.66</v>
      </c>
      <c r="I426">
        <f t="shared" si="34"/>
        <v>1459.66</v>
      </c>
    </row>
    <row r="427" spans="1:9" ht="75">
      <c r="A427" s="378">
        <v>140103</v>
      </c>
      <c r="B427" s="378" t="s">
        <v>1489</v>
      </c>
      <c r="C427" s="379" t="s">
        <v>114</v>
      </c>
      <c r="D427" s="380">
        <v>2603.86</v>
      </c>
      <c r="E427" s="64" t="str">
        <f t="shared" si="30"/>
        <v>FILTRO ANAERÓBIO DE ANÉIS PRÉ-MOLDADOS DE CONCRETO, DIÂMETRO DE 1.20M, ALTURA ÚTIL DE 1.80M, COMPLETO, INCL. TAMPA C/VISITA DE 60 CM, CONCRETO P/FUNDO ESP.10CM E TUBULAÇÃO DE SAÍDA DE ESGOTO</v>
      </c>
      <c r="F427" s="64" t="str">
        <f t="shared" si="31"/>
        <v>UND</v>
      </c>
      <c r="G427">
        <f t="shared" si="32"/>
        <v>2539.0100000000002</v>
      </c>
      <c r="H427">
        <f t="shared" si="33"/>
        <v>1989.2</v>
      </c>
      <c r="I427">
        <f t="shared" si="34"/>
        <v>1989.2</v>
      </c>
    </row>
    <row r="428" spans="1:9" ht="90">
      <c r="A428" s="381">
        <v>140108</v>
      </c>
      <c r="B428" s="381" t="s">
        <v>1490</v>
      </c>
      <c r="C428" s="379" t="s">
        <v>114</v>
      </c>
      <c r="D428" s="382">
        <v>4784.63</v>
      </c>
      <c r="E428" s="64" t="str">
        <f t="shared" si="30"/>
        <v>FOSSA SÉPTICA DE ANÉIS PRÉ-MOLDADOS DE CONCRETO, DIÂMETRO 2.00 M, HÚTIL 2.0M COMPLETA, INCLUINDO TAMPA C/VISITA DE 60CM, CONCRETO P/ FUNDO ESP.10 CM, TUBO DE LIMPEZA E ESCAVAÇÃO, CONF. DETALHE EM PROJETO</v>
      </c>
      <c r="F428" s="64" t="str">
        <f t="shared" si="31"/>
        <v>UND</v>
      </c>
      <c r="G428">
        <f t="shared" si="32"/>
        <v>4665.47</v>
      </c>
      <c r="H428">
        <f t="shared" si="33"/>
        <v>3655.18</v>
      </c>
      <c r="I428">
        <f t="shared" si="34"/>
        <v>3655.18</v>
      </c>
    </row>
    <row r="429" spans="1:9" ht="90">
      <c r="A429" s="381">
        <v>140109</v>
      </c>
      <c r="B429" s="381" t="s">
        <v>1491</v>
      </c>
      <c r="C429" s="379" t="s">
        <v>114</v>
      </c>
      <c r="D429" s="382">
        <v>4737.8900000000003</v>
      </c>
      <c r="E429" s="64" t="str">
        <f t="shared" si="30"/>
        <v>FILTRO ANAERÓBIO DE ANÉIS PRÉ-MOLDADOS DE CONCRETO, DIÂM. 2.0M, HÚTIL 2.0M, COMPL., INCL. TAMPA C/VISITA 60CM, CONCRETO P/ FUNDO ESP. 10CM, ESCAVAÇÃO, BRITA 4 E TUBULAÇÃO DE SAÍDA ESGOTO 150MM, CONF. PROJ.</v>
      </c>
      <c r="F429" s="64" t="str">
        <f t="shared" si="31"/>
        <v>UND</v>
      </c>
      <c r="G429">
        <f t="shared" si="32"/>
        <v>4619.8900000000003</v>
      </c>
      <c r="H429">
        <f t="shared" si="33"/>
        <v>3619.47</v>
      </c>
      <c r="I429">
        <f t="shared" si="34"/>
        <v>3619.47</v>
      </c>
    </row>
    <row r="430" spans="1:9">
      <c r="A430" s="381">
        <v>1402</v>
      </c>
      <c r="B430" s="381" t="s">
        <v>1492</v>
      </c>
      <c r="C430" s="379"/>
      <c r="D430" s="382"/>
      <c r="E430" s="64" t="str">
        <f t="shared" si="30"/>
        <v>ENTRADA DE ÁGUA</v>
      </c>
      <c r="F430" s="64" t="str">
        <f t="shared" si="31"/>
        <v/>
      </c>
      <c r="G430">
        <f t="shared" si="32"/>
        <v>0</v>
      </c>
      <c r="H430">
        <f t="shared" si="33"/>
        <v>0</v>
      </c>
      <c r="I430">
        <f t="shared" si="34"/>
        <v>0</v>
      </c>
    </row>
    <row r="431" spans="1:9" ht="105">
      <c r="A431" s="381">
        <v>140201</v>
      </c>
      <c r="B431" s="381" t="s">
        <v>2481</v>
      </c>
      <c r="C431" s="379" t="s">
        <v>114</v>
      </c>
      <c r="D431" s="382">
        <v>295.43</v>
      </c>
      <c r="E431" s="64" t="str">
        <f t="shared" si="30"/>
        <v>PADRÃO DE ENTRADA D ÁGUA COM CAVALETE DE PVC PARA HIDRÔMETRO COM DIÂMETRO DE 3/4" - PADRÃO 1C DA CESAN. INSTALADO EM VÃO DE MURO PROTEGIDO COM GRADEAMENTO. INCLUSIVE BASE DE CONCRETO MAGRO, TUBULAÇÃO, CONEXÕES E REGISTRO. CONFERIR DETALHE.</v>
      </c>
      <c r="F431" s="64" t="str">
        <f t="shared" si="31"/>
        <v>UND</v>
      </c>
      <c r="G431">
        <f t="shared" si="32"/>
        <v>288.07</v>
      </c>
      <c r="H431">
        <f t="shared" si="33"/>
        <v>225.69</v>
      </c>
      <c r="I431">
        <f t="shared" si="34"/>
        <v>225.69</v>
      </c>
    </row>
    <row r="432" spans="1:9" ht="90">
      <c r="A432" s="378">
        <v>140207</v>
      </c>
      <c r="B432" s="378" t="s">
        <v>2482</v>
      </c>
      <c r="C432" s="379" t="s">
        <v>114</v>
      </c>
      <c r="D432" s="380">
        <v>414.78</v>
      </c>
      <c r="E432" s="64" t="str">
        <f t="shared" si="30"/>
        <v>PADRÃO DE ENTRADA DÁGUA COM CAIXA TERMOPLÁSTICA PARA HIDRÔMETRO DE 3/4" - PADRÃO 1B DA CESAN. INSTALADO EMBUTIDO NA ALVENARIA. INCLUSIVE TUBULAÇÃO, CONEXÕES, REGISTRO, TUBO CAMISA E CAIXA COM TAMPA TRANSPARENTE. CONFERIR DETALHE.</v>
      </c>
      <c r="F432" s="64" t="str">
        <f t="shared" si="31"/>
        <v>UND</v>
      </c>
      <c r="G432">
        <f t="shared" si="32"/>
        <v>404.45</v>
      </c>
      <c r="H432">
        <f t="shared" si="33"/>
        <v>316.87</v>
      </c>
      <c r="I432">
        <f t="shared" si="34"/>
        <v>316.87</v>
      </c>
    </row>
    <row r="433" spans="1:9" ht="105">
      <c r="A433" s="381">
        <v>140208</v>
      </c>
      <c r="B433" s="381" t="s">
        <v>2483</v>
      </c>
      <c r="C433" s="379" t="s">
        <v>114</v>
      </c>
      <c r="D433" s="380">
        <v>553.45000000000005</v>
      </c>
      <c r="E433" s="64" t="str">
        <f t="shared" si="30"/>
        <v>PADRÃO ENTRADA DÁGUA COM CAIXA ENTERRADA PARA HIDRÔMETRO COM DIÂMETRO DE 1" - PADRÃO 2B DA CESAN. CAIXA EM ALVENARIA 60X80X40CM E COM TAMPA ARTICULADA DE FERRO FUNDIDO, REGISTRO E CONEXÕES PARA INSTALAÇÃO DE HIDRÔMETRO. CONFERIR DETALHE</v>
      </c>
      <c r="F433" s="64" t="str">
        <f t="shared" si="31"/>
        <v>UND</v>
      </c>
      <c r="G433">
        <f t="shared" si="32"/>
        <v>539.66</v>
      </c>
      <c r="H433">
        <f t="shared" si="33"/>
        <v>422.8</v>
      </c>
      <c r="I433">
        <f t="shared" si="34"/>
        <v>422.8</v>
      </c>
    </row>
    <row r="434" spans="1:9" ht="90">
      <c r="A434" s="381">
        <v>140209</v>
      </c>
      <c r="B434" s="381" t="s">
        <v>1493</v>
      </c>
      <c r="C434" s="379" t="s">
        <v>114</v>
      </c>
      <c r="D434" s="380">
        <v>219.47</v>
      </c>
      <c r="E434" s="64" t="str">
        <f t="shared" si="30"/>
        <v>MURETA P/ CAVALETE (PADRÃO 1B - CESAN) DE ALV. BLOCOS CERÂMICOS 10X20X20CM DEITADOS, DIMENSÕES 0.80X1.0X0.20M, PARA INSTALAÇÃO DE CAIXA TERMOPLASTICA, INCL REVEST. EM REBOCO E LASTRO CONCRETO ESP.10CM, EXCLUSIVE CAIXA E CAVALETE</v>
      </c>
      <c r="F434" s="64" t="str">
        <f t="shared" si="31"/>
        <v>UND</v>
      </c>
      <c r="G434">
        <f t="shared" si="32"/>
        <v>214</v>
      </c>
      <c r="H434">
        <f t="shared" si="33"/>
        <v>167.66</v>
      </c>
      <c r="I434">
        <f t="shared" si="34"/>
        <v>167.66</v>
      </c>
    </row>
    <row r="435" spans="1:9">
      <c r="A435" s="381">
        <v>1407</v>
      </c>
      <c r="B435" s="381" t="s">
        <v>1494</v>
      </c>
      <c r="C435" s="379"/>
      <c r="D435" s="380"/>
      <c r="E435" s="64" t="str">
        <f t="shared" si="30"/>
        <v>PONTOS HIDRO-SANITÁRIOS</v>
      </c>
      <c r="F435" s="64" t="str">
        <f t="shared" si="31"/>
        <v/>
      </c>
      <c r="G435">
        <f t="shared" si="32"/>
        <v>0</v>
      </c>
      <c r="H435">
        <f t="shared" si="33"/>
        <v>0</v>
      </c>
      <c r="I435">
        <f t="shared" si="34"/>
        <v>0</v>
      </c>
    </row>
    <row r="436" spans="1:9" ht="30">
      <c r="A436" s="381">
        <v>140701</v>
      </c>
      <c r="B436" s="381" t="s">
        <v>1495</v>
      </c>
      <c r="C436" s="379" t="s">
        <v>1496</v>
      </c>
      <c r="D436" s="380">
        <v>85.91</v>
      </c>
      <c r="E436" s="64" t="str">
        <f t="shared" si="30"/>
        <v>PONTO DE ÁGUA FRIA (LAVATÓRIO, TANQUE, PIA DE COZINHA, ETC...)</v>
      </c>
      <c r="F436" s="64" t="str">
        <f t="shared" si="31"/>
        <v>PT</v>
      </c>
      <c r="G436">
        <f t="shared" si="32"/>
        <v>83.77</v>
      </c>
      <c r="H436">
        <f t="shared" si="33"/>
        <v>65.63</v>
      </c>
      <c r="I436">
        <f t="shared" si="34"/>
        <v>65.63</v>
      </c>
    </row>
    <row r="437" spans="1:9" ht="30">
      <c r="A437" s="378">
        <v>140702</v>
      </c>
      <c r="B437" s="378" t="s">
        <v>1497</v>
      </c>
      <c r="C437" s="379" t="s">
        <v>1496</v>
      </c>
      <c r="D437" s="380">
        <v>169.28</v>
      </c>
      <c r="E437" s="64" t="str">
        <f t="shared" si="30"/>
        <v>PONTO COM REGISTRO DE PRESSÃO (CHUVEIRO, CAIXA DE DESCARGA, ETC...)</v>
      </c>
      <c r="F437" s="64" t="str">
        <f t="shared" si="31"/>
        <v>PT</v>
      </c>
      <c r="G437">
        <f t="shared" si="32"/>
        <v>165.06</v>
      </c>
      <c r="H437">
        <f t="shared" si="33"/>
        <v>129.32</v>
      </c>
      <c r="I437">
        <f t="shared" si="34"/>
        <v>129.32</v>
      </c>
    </row>
    <row r="438" spans="1:9">
      <c r="A438" s="381">
        <v>140703</v>
      </c>
      <c r="B438" s="381" t="s">
        <v>1498</v>
      </c>
      <c r="C438" s="379" t="s">
        <v>1496</v>
      </c>
      <c r="D438" s="380">
        <v>316.45</v>
      </c>
      <c r="E438" s="64" t="str">
        <f t="shared" si="30"/>
        <v>PONTO DE TORNEIRA DE JARDIM (PARA PRAÇAS)</v>
      </c>
      <c r="F438" s="64" t="str">
        <f t="shared" si="31"/>
        <v>PT</v>
      </c>
      <c r="G438">
        <f t="shared" si="32"/>
        <v>308.57</v>
      </c>
      <c r="H438">
        <f t="shared" si="33"/>
        <v>241.75</v>
      </c>
      <c r="I438">
        <f t="shared" si="34"/>
        <v>241.75</v>
      </c>
    </row>
    <row r="439" spans="1:9" ht="30">
      <c r="A439" s="381">
        <v>140704</v>
      </c>
      <c r="B439" s="381" t="s">
        <v>1499</v>
      </c>
      <c r="C439" s="379" t="s">
        <v>1496</v>
      </c>
      <c r="D439" s="380">
        <v>351.07</v>
      </c>
      <c r="E439" s="64" t="str">
        <f t="shared" si="30"/>
        <v>PONTO DE VÁLVULA DE DESCARGA, INCLUSIVE VÁLVULA (SEM ACABAMENTO)</v>
      </c>
      <c r="F439" s="64" t="str">
        <f t="shared" si="31"/>
        <v>PT</v>
      </c>
      <c r="G439">
        <f t="shared" si="32"/>
        <v>342.33</v>
      </c>
      <c r="H439">
        <f t="shared" si="33"/>
        <v>268.2</v>
      </c>
      <c r="I439">
        <f t="shared" si="34"/>
        <v>268.2</v>
      </c>
    </row>
    <row r="440" spans="1:9" ht="30">
      <c r="A440" s="381">
        <v>140705</v>
      </c>
      <c r="B440" s="381" t="s">
        <v>1500</v>
      </c>
      <c r="C440" s="379" t="s">
        <v>1496</v>
      </c>
      <c r="D440" s="380">
        <v>101.71</v>
      </c>
      <c r="E440" s="64" t="str">
        <f t="shared" si="30"/>
        <v>PONTO PARA ESGOTO PRIMÁRIO (VASO SANITÁRIO)</v>
      </c>
      <c r="F440" s="64" t="str">
        <f t="shared" si="31"/>
        <v>PT</v>
      </c>
      <c r="G440">
        <f t="shared" si="32"/>
        <v>99.18</v>
      </c>
      <c r="H440">
        <f t="shared" si="33"/>
        <v>77.7</v>
      </c>
      <c r="I440">
        <f t="shared" si="34"/>
        <v>77.7</v>
      </c>
    </row>
    <row r="441" spans="1:9" ht="30">
      <c r="A441" s="381">
        <v>140706</v>
      </c>
      <c r="B441" s="381" t="s">
        <v>1501</v>
      </c>
      <c r="C441" s="379" t="s">
        <v>1496</v>
      </c>
      <c r="D441" s="380">
        <v>79.31</v>
      </c>
      <c r="E441" s="64" t="str">
        <f t="shared" si="30"/>
        <v>PONTO PARA ESGOTO SECUNDÁRIO (PIA, LAVATÓRIO, MICTÓRIO, TANQUE, BIDÊ, ETC...)</v>
      </c>
      <c r="F441" s="64" t="str">
        <f t="shared" si="31"/>
        <v>PT</v>
      </c>
      <c r="G441">
        <f t="shared" si="32"/>
        <v>77.34</v>
      </c>
      <c r="H441">
        <f t="shared" si="33"/>
        <v>60.59</v>
      </c>
      <c r="I441">
        <f t="shared" si="34"/>
        <v>60.59</v>
      </c>
    </row>
    <row r="442" spans="1:9" ht="45">
      <c r="A442" s="381">
        <v>140707</v>
      </c>
      <c r="B442" s="381" t="s">
        <v>1502</v>
      </c>
      <c r="C442" s="379" t="s">
        <v>1496</v>
      </c>
      <c r="D442" s="380">
        <v>139.6</v>
      </c>
      <c r="E442" s="64" t="str">
        <f t="shared" si="30"/>
        <v>PONTO PARA CAIXA SIFONADA, INCLUSIVE CAIXA SIFONADA PVC 150X150X50MM COM GRELHA EM PVC</v>
      </c>
      <c r="F442" s="64" t="str">
        <f t="shared" si="31"/>
        <v>PT</v>
      </c>
      <c r="G442">
        <f t="shared" si="32"/>
        <v>136.13</v>
      </c>
      <c r="H442">
        <f t="shared" si="33"/>
        <v>106.65</v>
      </c>
      <c r="I442">
        <f t="shared" si="34"/>
        <v>106.65</v>
      </c>
    </row>
    <row r="443" spans="1:9" ht="30">
      <c r="A443" s="381">
        <v>140708</v>
      </c>
      <c r="B443" s="381" t="s">
        <v>1503</v>
      </c>
      <c r="C443" s="379" t="s">
        <v>1496</v>
      </c>
      <c r="D443" s="380">
        <v>77.05</v>
      </c>
      <c r="E443" s="64" t="str">
        <f t="shared" si="30"/>
        <v>PONTO PARA RALO SIFONADO, INCLUSIVE RALO SIFONADO 100 X 40 MM C/ GRELHA EM PVC</v>
      </c>
      <c r="F443" s="64" t="str">
        <f t="shared" si="31"/>
        <v>PT</v>
      </c>
      <c r="G443">
        <f t="shared" si="32"/>
        <v>75.13</v>
      </c>
      <c r="H443">
        <f t="shared" si="33"/>
        <v>58.86</v>
      </c>
      <c r="I443">
        <f t="shared" si="34"/>
        <v>58.86</v>
      </c>
    </row>
    <row r="444" spans="1:9" ht="30">
      <c r="A444" s="381">
        <v>140709</v>
      </c>
      <c r="B444" s="381" t="s">
        <v>1504</v>
      </c>
      <c r="C444" s="379" t="s">
        <v>1496</v>
      </c>
      <c r="D444" s="380">
        <v>75.239999999999995</v>
      </c>
      <c r="E444" s="64" t="str">
        <f t="shared" si="30"/>
        <v>PONTO PARA RALO SECO, INCLUSIVE RALO PVC 10 CM COM GRELHA EM PVC</v>
      </c>
      <c r="F444" s="64" t="str">
        <f t="shared" si="31"/>
        <v>PT</v>
      </c>
      <c r="G444">
        <f t="shared" si="32"/>
        <v>73.37</v>
      </c>
      <c r="H444">
        <f t="shared" si="33"/>
        <v>57.48</v>
      </c>
      <c r="I444">
        <f t="shared" si="34"/>
        <v>57.48</v>
      </c>
    </row>
    <row r="445" spans="1:9" ht="45">
      <c r="A445" s="381">
        <v>140710</v>
      </c>
      <c r="B445" s="381" t="s">
        <v>1505</v>
      </c>
      <c r="C445" s="379" t="s">
        <v>114</v>
      </c>
      <c r="D445" s="380">
        <v>175.51</v>
      </c>
      <c r="E445" s="64" t="str">
        <f t="shared" si="30"/>
        <v>PONTO PARA CAIXA SIFONADA, INCLUSIVE CAIXA SIFONADA PVC 150X150X50MM COM GRELHA EM AÇO INOX</v>
      </c>
      <c r="F445" s="64" t="str">
        <f t="shared" si="31"/>
        <v>UND</v>
      </c>
      <c r="G445">
        <f t="shared" si="32"/>
        <v>171.14</v>
      </c>
      <c r="H445">
        <f t="shared" si="33"/>
        <v>134.08000000000001</v>
      </c>
      <c r="I445">
        <f t="shared" si="34"/>
        <v>134.08000000000001</v>
      </c>
    </row>
    <row r="446" spans="1:9" ht="30">
      <c r="A446" s="381">
        <v>140711</v>
      </c>
      <c r="B446" s="381" t="s">
        <v>1506</v>
      </c>
      <c r="C446" s="379" t="s">
        <v>114</v>
      </c>
      <c r="D446" s="380">
        <v>88.95</v>
      </c>
      <c r="E446" s="64" t="str">
        <f t="shared" si="30"/>
        <v>PONTO PARA RALO SIFONADO, INCLUSIVE RALO SIFONADO 100 X 40 MM C/ GRELHA EM AÇÕ INOX</v>
      </c>
      <c r="F446" s="64" t="str">
        <f t="shared" si="31"/>
        <v>UND</v>
      </c>
      <c r="G446">
        <f t="shared" si="32"/>
        <v>86.73</v>
      </c>
      <c r="H446">
        <f t="shared" si="33"/>
        <v>67.95</v>
      </c>
      <c r="I446">
        <f t="shared" si="34"/>
        <v>67.95</v>
      </c>
    </row>
    <row r="447" spans="1:9" ht="60">
      <c r="A447" s="381">
        <v>140712</v>
      </c>
      <c r="B447" s="381" t="s">
        <v>2387</v>
      </c>
      <c r="C447" s="379" t="s">
        <v>114</v>
      </c>
      <c r="D447" s="380">
        <v>632.94000000000005</v>
      </c>
      <c r="E447" s="64" t="str">
        <f t="shared" si="30"/>
        <v>PONTO DE VÁLVULA DE DESCARGA, INCLUSIVE VÁLVULA E ACABAMENTO ANTI-VANDALISMO CROMADO REFERÊNCIA DOCOL, FABRIMAR E DECA</v>
      </c>
      <c r="F447" s="64" t="str">
        <f t="shared" si="31"/>
        <v>UND</v>
      </c>
      <c r="G447">
        <f t="shared" si="32"/>
        <v>617.17999999999995</v>
      </c>
      <c r="H447">
        <f t="shared" si="33"/>
        <v>483.53</v>
      </c>
      <c r="I447">
        <f t="shared" si="34"/>
        <v>483.53</v>
      </c>
    </row>
    <row r="448" spans="1:9" ht="75">
      <c r="A448" s="381">
        <v>140713</v>
      </c>
      <c r="B448" s="381" t="s">
        <v>1507</v>
      </c>
      <c r="C448" s="379" t="s">
        <v>114</v>
      </c>
      <c r="D448" s="380">
        <v>838.75</v>
      </c>
      <c r="E448" s="64" t="str">
        <f t="shared" si="30"/>
        <v>PONTO DE VÁLVULA DE DESCARGA, INCLUSIVE VÁLVULA DE DESCARGA DE 50MM (1 1/2"), COM ACABAMENTO PARA VÁLVULA DE DESCARGA BENEFIT, MARCA DE REFERÊNCIA DOCOL OU EQUIVALENTE MOD. 00184906</v>
      </c>
      <c r="F448" s="64" t="str">
        <f t="shared" si="31"/>
        <v>UND</v>
      </c>
      <c r="G448">
        <f t="shared" si="32"/>
        <v>817.87</v>
      </c>
      <c r="H448">
        <f t="shared" si="33"/>
        <v>640.76</v>
      </c>
      <c r="I448">
        <f t="shared" si="34"/>
        <v>640.76</v>
      </c>
    </row>
    <row r="449" spans="1:9" ht="90">
      <c r="A449" s="381">
        <v>140714</v>
      </c>
      <c r="B449" s="381" t="s">
        <v>1508</v>
      </c>
      <c r="C449" s="379" t="s">
        <v>114</v>
      </c>
      <c r="D449" s="380">
        <v>859.02</v>
      </c>
      <c r="E449" s="64" t="str">
        <f t="shared" ref="E449:E512" si="35">UPPER(B449)</f>
        <v>PONTO P/ VÁLVULA (MICTÓRIO) INCLUSIVE VÁLVULA COM ACABAMENTO MARCA DE REFERÊNCIA PRESSMATIC DOCOL, MOD. 17015106 E TUBO DE LIGAÇÃO P/MICTÓRIO ANTIVANDALISMO PRESSMATIC MOD. 00132606 MARCA DE REF. DOCOL OU EQUIVALENTE</v>
      </c>
      <c r="F449" s="64" t="str">
        <f t="shared" ref="F449:F512" si="36">UPPER(C449)</f>
        <v>UND</v>
      </c>
      <c r="G449">
        <f t="shared" si="32"/>
        <v>837.62</v>
      </c>
      <c r="H449">
        <f t="shared" si="33"/>
        <v>656.24</v>
      </c>
      <c r="I449">
        <f t="shared" si="34"/>
        <v>656.24</v>
      </c>
    </row>
    <row r="450" spans="1:9">
      <c r="A450" s="381">
        <v>1409</v>
      </c>
      <c r="B450" s="381" t="s">
        <v>1509</v>
      </c>
      <c r="C450" s="379"/>
      <c r="D450" s="380"/>
      <c r="E450" s="64" t="str">
        <f t="shared" si="35"/>
        <v>TUBULAÇÃO DE LIGAÇÃO DE CAIXAS</v>
      </c>
      <c r="F450" s="64" t="str">
        <f t="shared" si="36"/>
        <v/>
      </c>
      <c r="G450">
        <f t="shared" si="32"/>
        <v>0</v>
      </c>
      <c r="H450">
        <f t="shared" si="33"/>
        <v>0</v>
      </c>
      <c r="I450">
        <f t="shared" si="34"/>
        <v>0</v>
      </c>
    </row>
    <row r="451" spans="1:9" ht="75">
      <c r="A451" s="381">
        <v>140901</v>
      </c>
      <c r="B451" s="381" t="s">
        <v>1510</v>
      </c>
      <c r="C451" s="379" t="s">
        <v>111</v>
      </c>
      <c r="D451" s="380">
        <v>86.94</v>
      </c>
      <c r="E451" s="64" t="str">
        <f t="shared" si="35"/>
        <v>TUBOS DE CONCRETO SIMPLES C1, DIÂMETRO 200 MM, COM REJUNTAMENTO DE ARGAMASSA DE CIMENTO, CAL HIDRATADA E AREIA NO TRAÇO 1:2:6, INCLUINDO ESCAVAÇÃO E BERÇO, CONF. NORMAS E ESPECIFICAÇÕES.</v>
      </c>
      <c r="F451" s="64" t="str">
        <f t="shared" si="36"/>
        <v>M</v>
      </c>
      <c r="G451">
        <f t="shared" si="32"/>
        <v>84.78</v>
      </c>
      <c r="H451">
        <f t="shared" si="33"/>
        <v>66.42</v>
      </c>
      <c r="I451">
        <f t="shared" si="34"/>
        <v>66.42</v>
      </c>
    </row>
    <row r="452" spans="1:9" ht="75">
      <c r="A452" s="378">
        <v>140902</v>
      </c>
      <c r="B452" s="378" t="s">
        <v>1511</v>
      </c>
      <c r="C452" s="379" t="s">
        <v>111</v>
      </c>
      <c r="D452" s="380">
        <v>110.87</v>
      </c>
      <c r="E452" s="64" t="str">
        <f t="shared" si="35"/>
        <v>TUBOS DE CONCRETO SIMPLES C1, DIÂMETRO 300 MM, COM REJUNTAMENTO DE ARGAMASSA DE CIMENTO, CAL HIDRATADA E AREIA NO TRAÇO 1:2:6, INCLUINDO ESCAVAÇÃO E BERÇO, CONFORME NORMAS E ESPECIFICAÇÕES.</v>
      </c>
      <c r="F452" s="64" t="str">
        <f t="shared" si="36"/>
        <v>M</v>
      </c>
      <c r="G452">
        <f t="shared" si="32"/>
        <v>108.11</v>
      </c>
      <c r="H452">
        <f t="shared" si="33"/>
        <v>84.7</v>
      </c>
      <c r="I452">
        <f t="shared" si="34"/>
        <v>84.7</v>
      </c>
    </row>
    <row r="453" spans="1:9" ht="45">
      <c r="A453" s="381">
        <v>140903</v>
      </c>
      <c r="B453" s="381" t="s">
        <v>1512</v>
      </c>
      <c r="C453" s="379" t="s">
        <v>111</v>
      </c>
      <c r="D453" s="380">
        <v>49.7</v>
      </c>
      <c r="E453" s="64" t="str">
        <f t="shared" si="35"/>
        <v>TUBO PVC RÍGIDO PARA ESGOTO NO DIÂMETRO DE 100MM INCLUINDO ESCAVAÇÃO E ATERRO COM AREIA</v>
      </c>
      <c r="F453" s="64" t="str">
        <f t="shared" si="36"/>
        <v>M</v>
      </c>
      <c r="G453">
        <f t="shared" si="32"/>
        <v>48.46</v>
      </c>
      <c r="H453">
        <f t="shared" si="33"/>
        <v>37.97</v>
      </c>
      <c r="I453">
        <f t="shared" si="34"/>
        <v>37.97</v>
      </c>
    </row>
    <row r="454" spans="1:9" ht="45">
      <c r="A454" s="381">
        <v>140904</v>
      </c>
      <c r="B454" s="381" t="s">
        <v>1513</v>
      </c>
      <c r="C454" s="379" t="s">
        <v>111</v>
      </c>
      <c r="D454" s="380">
        <v>83.58</v>
      </c>
      <c r="E454" s="64" t="str">
        <f t="shared" si="35"/>
        <v>TUBO PVC RÍGIDO PARA ESGOTO NO DIÂMETRO DE 150MM INCLUINDO ESCAVAÇÃO E ATERRO COM AREIA</v>
      </c>
      <c r="F454" s="64" t="str">
        <f t="shared" si="36"/>
        <v>M</v>
      </c>
      <c r="G454">
        <f t="shared" si="32"/>
        <v>81.5</v>
      </c>
      <c r="H454">
        <f t="shared" si="33"/>
        <v>63.85</v>
      </c>
      <c r="I454">
        <f t="shared" si="34"/>
        <v>63.85</v>
      </c>
    </row>
    <row r="455" spans="1:9" ht="45">
      <c r="A455" s="381">
        <v>140905</v>
      </c>
      <c r="B455" s="381" t="s">
        <v>1514</v>
      </c>
      <c r="C455" s="379" t="s">
        <v>111</v>
      </c>
      <c r="D455" s="380">
        <v>119.01</v>
      </c>
      <c r="E455" s="64" t="str">
        <f t="shared" si="35"/>
        <v>TUBO PVC RÍGIDO PARA ESGOTO NO DIÂMETRO DE 200MM INCLUINDO ESCAVAÇÃO E ATERRO COM AREIA</v>
      </c>
      <c r="F455" s="64" t="str">
        <f t="shared" si="36"/>
        <v>M</v>
      </c>
      <c r="G455">
        <f t="shared" si="32"/>
        <v>116.05</v>
      </c>
      <c r="H455">
        <f t="shared" si="33"/>
        <v>90.92</v>
      </c>
      <c r="I455">
        <f t="shared" si="34"/>
        <v>90.92</v>
      </c>
    </row>
    <row r="456" spans="1:9" ht="45">
      <c r="A456" s="381">
        <v>140906</v>
      </c>
      <c r="B456" s="381" t="s">
        <v>1515</v>
      </c>
      <c r="C456" s="379" t="s">
        <v>111</v>
      </c>
      <c r="D456" s="380">
        <v>45.16</v>
      </c>
      <c r="E456" s="64" t="str">
        <f t="shared" si="35"/>
        <v>TUBO PVC RÍGIDO PARA ESGOTO NO DIÂMETRO DE 75 MM INCLUINDO ESCAVAÇÃO E ATERRO COM AREIA</v>
      </c>
      <c r="F456" s="64" t="str">
        <f t="shared" si="36"/>
        <v>M</v>
      </c>
      <c r="G456">
        <f t="shared" ref="G456:G519" si="37">ROUND(H456*(1+$G$1),2)</f>
        <v>44.04</v>
      </c>
      <c r="H456">
        <f t="shared" ref="H456:H519" si="38">I456</f>
        <v>34.5</v>
      </c>
      <c r="I456">
        <f t="shared" ref="I456:I519" si="39">ROUND(D456/(1+$E$1),2)</f>
        <v>34.5</v>
      </c>
    </row>
    <row r="457" spans="1:9" ht="30">
      <c r="A457" s="381">
        <v>1411</v>
      </c>
      <c r="B457" s="381" t="s">
        <v>1516</v>
      </c>
      <c r="C457" s="379"/>
      <c r="D457" s="380"/>
      <c r="E457" s="64" t="str">
        <f t="shared" si="35"/>
        <v>CAIXAS EMPREGANDO ARGAMASSA DE CIMENTO, CAL E AREIA</v>
      </c>
      <c r="F457" s="64" t="str">
        <f t="shared" si="36"/>
        <v/>
      </c>
      <c r="G457">
        <f t="shared" si="37"/>
        <v>0</v>
      </c>
      <c r="H457">
        <f t="shared" si="38"/>
        <v>0</v>
      </c>
      <c r="I457">
        <f t="shared" si="39"/>
        <v>0</v>
      </c>
    </row>
    <row r="458" spans="1:9" ht="90">
      <c r="A458" s="381">
        <v>141101</v>
      </c>
      <c r="B458" s="381" t="s">
        <v>1517</v>
      </c>
      <c r="C458" s="379" t="s">
        <v>114</v>
      </c>
      <c r="D458" s="380">
        <v>469.76</v>
      </c>
      <c r="E458" s="64" t="str">
        <f t="shared" si="35"/>
        <v>CAIXAS DE INSPEÇÃO DE ALV. BLOCOS CONCRETO 9X19X39CM, DIM, 60X60CM E HMÁX = 1M, COM TAMPA DE CONC. ESP. 5CM, LASTRO DE CONC. ESP. 10CM, REVEST INTERN. C/ CHAPISCO E REBOCO IMPERMEABILIZADO, INCL. ESCAVAÇÃO, REATERRO E ENCHIMENTO</v>
      </c>
      <c r="F458" s="64" t="str">
        <f t="shared" si="36"/>
        <v>UND</v>
      </c>
      <c r="G458">
        <f t="shared" si="37"/>
        <v>458.06</v>
      </c>
      <c r="H458">
        <f t="shared" si="38"/>
        <v>358.87</v>
      </c>
      <c r="I458">
        <f t="shared" si="39"/>
        <v>358.87</v>
      </c>
    </row>
    <row r="459" spans="1:9" ht="105">
      <c r="A459" s="378">
        <v>141102</v>
      </c>
      <c r="B459" s="378" t="s">
        <v>1518</v>
      </c>
      <c r="C459" s="379" t="s">
        <v>114</v>
      </c>
      <c r="D459" s="380">
        <v>463.4</v>
      </c>
      <c r="E459" s="64" t="str">
        <f t="shared" si="35"/>
        <v>CAIXA DE AREIA DE ALVENARIA DE BLOCOS DE CONCRETO 9X19X39CM, DIM. 60X60CM E HMÁX=1M, C/ TAMPA EM CONCRETO ESP. 5CM, LASTRO CONCRETO ESP. 10CM, REVESTIDA INTERN. C/ CHAPISCO E REBOCO IMPERMEABILIZANTE, INCL. ESCAVAÇÃO E REATERRO</v>
      </c>
      <c r="F459" s="64" t="str">
        <f t="shared" si="36"/>
        <v>UND</v>
      </c>
      <c r="G459">
        <f t="shared" si="37"/>
        <v>451.86</v>
      </c>
      <c r="H459">
        <f t="shared" si="38"/>
        <v>354.01</v>
      </c>
      <c r="I459">
        <f t="shared" si="39"/>
        <v>354.01</v>
      </c>
    </row>
    <row r="460" spans="1:9" ht="90">
      <c r="A460" s="381">
        <v>141103</v>
      </c>
      <c r="B460" s="381" t="s">
        <v>1519</v>
      </c>
      <c r="C460" s="379" t="s">
        <v>114</v>
      </c>
      <c r="D460" s="380">
        <v>516.02</v>
      </c>
      <c r="E460" s="64" t="str">
        <f t="shared" si="35"/>
        <v>CAIXA SIFONADA ESPECIAL DE ALV. BLOCO CONC.9X19X39CM, DIM 60X60CM E HMÁX=1M, C/ TAMPA EM CONCRETO ESP.5CM, LASTRO CONC.ESP.10CM, REVEST. INTERN. C/CHAP. E REB. IMPERMEAB. ESCAV, REATERRO E CURVA CURTA C/ VISITA E PLUG EM PVC 100MM</v>
      </c>
      <c r="F460" s="64" t="str">
        <f t="shared" si="36"/>
        <v>UND</v>
      </c>
      <c r="G460">
        <f t="shared" si="37"/>
        <v>503.17</v>
      </c>
      <c r="H460">
        <f t="shared" si="38"/>
        <v>394.21</v>
      </c>
      <c r="I460">
        <f t="shared" si="39"/>
        <v>394.21</v>
      </c>
    </row>
    <row r="461" spans="1:9" ht="90">
      <c r="A461" s="381">
        <v>141104</v>
      </c>
      <c r="B461" s="381" t="s">
        <v>1520</v>
      </c>
      <c r="C461" s="379" t="s">
        <v>114</v>
      </c>
      <c r="D461" s="380">
        <v>499.84</v>
      </c>
      <c r="E461" s="64" t="str">
        <f t="shared" si="35"/>
        <v>CAIXA DE GORDURA DE ALV. BLOCO CONCRETO 9X19X39CM, DIM.60X60CM E HMÁX=1M, COM TAMPA EM CONCRETO ESP.5CM, LASTRO CONCRETO ESP.10CM, REVESTIDA INTERN. C/ CHAPISCO E REBOCO IMPERMEAB, ESCAVAÇÃO, REATERRO E PAREDE INTERNA EM CONCRETO</v>
      </c>
      <c r="F461" s="64" t="str">
        <f t="shared" si="36"/>
        <v>UND</v>
      </c>
      <c r="G461">
        <f t="shared" si="37"/>
        <v>487.39</v>
      </c>
      <c r="H461">
        <f t="shared" si="38"/>
        <v>381.85</v>
      </c>
      <c r="I461">
        <f t="shared" si="39"/>
        <v>381.85</v>
      </c>
    </row>
    <row r="462" spans="1:9" ht="90">
      <c r="A462" s="381">
        <v>141105</v>
      </c>
      <c r="B462" s="381" t="s">
        <v>1521</v>
      </c>
      <c r="C462" s="379" t="s">
        <v>114</v>
      </c>
      <c r="D462" s="380">
        <v>489.75</v>
      </c>
      <c r="E462" s="64" t="str">
        <f t="shared" si="35"/>
        <v>CAIXA RETENTORA DE MATÉRIA SÓLIDA DE ALV. BLOCO CONC.9X19X39CM, DIM 60X60CM E HMÁX=1M, C/ TAMPA CONC. ESP.5CM, LASTRO CONC. ESP.10CM, REVEST. INTERNAMENTE C/ CHAP, REB. IMPERMEAB., ESCAVAÇÃO, REATERRO E PAREDE INT. EM CONCRETO</v>
      </c>
      <c r="F462" s="64" t="str">
        <f t="shared" si="36"/>
        <v>UND</v>
      </c>
      <c r="G462">
        <f t="shared" si="37"/>
        <v>477.55</v>
      </c>
      <c r="H462">
        <f t="shared" si="38"/>
        <v>374.14</v>
      </c>
      <c r="I462">
        <f t="shared" si="39"/>
        <v>374.14</v>
      </c>
    </row>
    <row r="463" spans="1:9" ht="90">
      <c r="A463" s="381">
        <v>141106</v>
      </c>
      <c r="B463" s="381" t="s">
        <v>1522</v>
      </c>
      <c r="C463" s="379" t="s">
        <v>114</v>
      </c>
      <c r="D463" s="380">
        <v>670.65</v>
      </c>
      <c r="E463" s="64" t="str">
        <f t="shared" si="35"/>
        <v>CAIXAS DE INSPEÇÃO DE ALV. BLOCOS CONCRETO 9X19X39CM, DIM.100X60CM E HMÁX = 1M, COM TAMPA DE CONC. ESP. 5CM, LASTRO DE CONC. ESP. 10CM, REVEST INTERN. C/ CHAPISCO E REBOCO IMPERMEABILIZADO, INCL. ESCAVAÇÃO, REATERRO E ENCHIMENTO</v>
      </c>
      <c r="F463" s="64" t="str">
        <f t="shared" si="36"/>
        <v>UND</v>
      </c>
      <c r="G463">
        <f t="shared" si="37"/>
        <v>653.95000000000005</v>
      </c>
      <c r="H463">
        <f t="shared" si="38"/>
        <v>512.34</v>
      </c>
      <c r="I463">
        <f t="shared" si="39"/>
        <v>512.34</v>
      </c>
    </row>
    <row r="464" spans="1:9" ht="90">
      <c r="A464" s="381">
        <v>141107</v>
      </c>
      <c r="B464" s="381" t="s">
        <v>1523</v>
      </c>
      <c r="C464" s="379" t="s">
        <v>114</v>
      </c>
      <c r="D464" s="380">
        <v>655.1</v>
      </c>
      <c r="E464" s="64" t="str">
        <f t="shared" si="35"/>
        <v>CAIXA DE GORDURA SIMPLES DE ALV. BLOCO CONCR.9X19X39CM, DIM.80X60CM E HMÁX=1M, COM TAMPA EM CONCR.ESP.5CM, LASTRO CONCR.ESP.10CM, REVESTIDA INTERN. C/ CHAPISCO E REBOCO IMPERMEAB, ESCAVAÇÃO, REATERRO E PAREDE INTERNA EM CONCR.</v>
      </c>
      <c r="F464" s="64" t="str">
        <f t="shared" si="36"/>
        <v>UND</v>
      </c>
      <c r="G464">
        <f t="shared" si="37"/>
        <v>638.79</v>
      </c>
      <c r="H464">
        <f t="shared" si="38"/>
        <v>500.46</v>
      </c>
      <c r="I464">
        <f t="shared" si="39"/>
        <v>500.46</v>
      </c>
    </row>
    <row r="465" spans="1:9" ht="90">
      <c r="A465" s="381">
        <v>141108</v>
      </c>
      <c r="B465" s="381" t="s">
        <v>1524</v>
      </c>
      <c r="C465" s="379" t="s">
        <v>114</v>
      </c>
      <c r="D465" s="380">
        <v>943.25</v>
      </c>
      <c r="E465" s="64" t="str">
        <f t="shared" si="35"/>
        <v>CAIXA DE GORDURA ESPECIAL DE ALV. BLOCO CONCR. 9X19X39CM, DIM.60X60CM E HMÁX=1M, COM TAMPA EM CONCR.ESP.5CM, LASTRO CONCR.ESP.10CM, REVESTIDA INTERN. C/ CHAPISCO E REBOCO IMPERMEAB, ESCAVAÇÃO, REATERRO E PAREDE INTERNA EM CONCR.</v>
      </c>
      <c r="F465" s="64" t="str">
        <f t="shared" si="36"/>
        <v>UND</v>
      </c>
      <c r="G465">
        <f t="shared" si="37"/>
        <v>919.76</v>
      </c>
      <c r="H465">
        <f t="shared" si="38"/>
        <v>720.59</v>
      </c>
      <c r="I465">
        <f t="shared" si="39"/>
        <v>720.59</v>
      </c>
    </row>
    <row r="466" spans="1:9" ht="60">
      <c r="A466" s="381">
        <v>141109</v>
      </c>
      <c r="B466" s="381" t="s">
        <v>1525</v>
      </c>
      <c r="C466" s="379" t="s">
        <v>111</v>
      </c>
      <c r="D466" s="380">
        <v>134.68</v>
      </c>
      <c r="E466" s="64" t="str">
        <f t="shared" si="35"/>
        <v>GRELHA LARGURA 20 CM DE FERRO REDONDO DE 1/2" A CADA 3 CM, CONTORNO COM BARRA DE FERRO DE 3/4" X 1/8" E CAIXILHO DE CANTONEIRA DE 1" X 3/16"</v>
      </c>
      <c r="F466" s="64" t="str">
        <f t="shared" si="36"/>
        <v>M</v>
      </c>
      <c r="G466">
        <f t="shared" si="37"/>
        <v>131.33000000000001</v>
      </c>
      <c r="H466">
        <f t="shared" si="38"/>
        <v>102.89</v>
      </c>
      <c r="I466">
        <f t="shared" si="39"/>
        <v>102.89</v>
      </c>
    </row>
    <row r="467" spans="1:9" ht="90">
      <c r="A467" s="381">
        <v>141110</v>
      </c>
      <c r="B467" s="381" t="s">
        <v>1526</v>
      </c>
      <c r="C467" s="379" t="s">
        <v>114</v>
      </c>
      <c r="D467" s="380">
        <v>670.31</v>
      </c>
      <c r="E467" s="64" t="str">
        <f t="shared" si="35"/>
        <v>CAIXA DE INSPEÇÃO EM ALV. BLOCO CONCRETO 9X19X39CM, DIM. 60X60CM E HMÁX=1M, C/ TAMPA DE FERRO FUNDIDO 40X40CM, LASTRO DE CONCRETO ESP.10CM, REVEST. INTERNO C/ CHAPISCO E REBOCO IMPERMEABILIZ, INCL. ESCAVAÇÃO, REATERRO E ENCHIMENTO</v>
      </c>
      <c r="F467" s="64" t="str">
        <f t="shared" si="36"/>
        <v>UND</v>
      </c>
      <c r="G467">
        <f t="shared" si="37"/>
        <v>653.62</v>
      </c>
      <c r="H467">
        <f t="shared" si="38"/>
        <v>512.08000000000004</v>
      </c>
      <c r="I467">
        <f t="shared" si="39"/>
        <v>512.08000000000004</v>
      </c>
    </row>
    <row r="468" spans="1:9" ht="90">
      <c r="A468" s="381">
        <v>141111</v>
      </c>
      <c r="B468" s="381" t="s">
        <v>1527</v>
      </c>
      <c r="C468" s="379" t="s">
        <v>114</v>
      </c>
      <c r="D468" s="380">
        <v>663.96</v>
      </c>
      <c r="E468" s="64" t="str">
        <f t="shared" si="35"/>
        <v>CAIXA DE AREIA EM ALV. DE BLOCO DE CONCRETO 9X19X39, DIM. 60X60CM E HMÁX=1M, C/ TAMPA EM FERRO FUNDIDO, LASTRO DE CONCRETO ESP. 10CM, REVEST. INT. C/ CHAPISCO E REBOCO IMPERMEABILIZADO, INCL. ESCAVAÇÃO E REATERRO</v>
      </c>
      <c r="F468" s="64" t="str">
        <f t="shared" si="36"/>
        <v>UND</v>
      </c>
      <c r="G468">
        <f t="shared" si="37"/>
        <v>647.42999999999995</v>
      </c>
      <c r="H468">
        <f t="shared" si="38"/>
        <v>507.23</v>
      </c>
      <c r="I468">
        <f t="shared" si="39"/>
        <v>507.23</v>
      </c>
    </row>
    <row r="469" spans="1:9" ht="90">
      <c r="A469" s="381">
        <v>141112</v>
      </c>
      <c r="B469" s="381" t="s">
        <v>1528</v>
      </c>
      <c r="C469" s="379" t="s">
        <v>114</v>
      </c>
      <c r="D469" s="380">
        <v>716.59</v>
      </c>
      <c r="E469" s="64" t="str">
        <f t="shared" si="35"/>
        <v>CAIXA SIFONADA ESPECIAL EM ALV. BLOCO CONCR. 9X19X39CM, DIM. 60X60CM E HMÁX=1M. C/ TAMPA EM FERRO FUNDIDO, LASTRO CONC. ESP.10CM, REVEST. INT. C/ CHAP. E REBOCO IMPERM., INCL. ESC, REATERRO E CURVA CURTA C/ VISITA E PLUG PVC 100MM</v>
      </c>
      <c r="F469" s="64" t="str">
        <f t="shared" si="36"/>
        <v>UND</v>
      </c>
      <c r="G469">
        <f t="shared" si="37"/>
        <v>698.74</v>
      </c>
      <c r="H469">
        <f t="shared" si="38"/>
        <v>547.42999999999995</v>
      </c>
      <c r="I469">
        <f t="shared" si="39"/>
        <v>547.42999999999995</v>
      </c>
    </row>
    <row r="470" spans="1:9" ht="90">
      <c r="A470" s="381">
        <v>141113</v>
      </c>
      <c r="B470" s="381" t="s">
        <v>1529</v>
      </c>
      <c r="C470" s="379" t="s">
        <v>114</v>
      </c>
      <c r="D470" s="380">
        <v>700.39</v>
      </c>
      <c r="E470" s="64" t="str">
        <f t="shared" si="35"/>
        <v>CAIXA DE GORDURA EM ALV. BLOCO 9X19X39CM, DIM. 60X60CM E HMÁX=1.0M, C/ TAMPA DE FERRO FUNDIDO, LASTRO CONCR. ESP. 10CM, REVEST. INTERN. C/ CHAPISCO E REBOCO IMPERMEAB., ESCAVAÇÃO, REATERRO E PAREDE INT. EM CONCRETO</v>
      </c>
      <c r="F470" s="64" t="str">
        <f t="shared" si="36"/>
        <v>UND</v>
      </c>
      <c r="G470">
        <f t="shared" si="37"/>
        <v>682.95</v>
      </c>
      <c r="H470">
        <f t="shared" si="38"/>
        <v>535.05999999999995</v>
      </c>
      <c r="I470">
        <f t="shared" si="39"/>
        <v>535.05999999999995</v>
      </c>
    </row>
    <row r="471" spans="1:9" ht="90">
      <c r="A471" s="381">
        <v>141114</v>
      </c>
      <c r="B471" s="381" t="s">
        <v>1530</v>
      </c>
      <c r="C471" s="379" t="s">
        <v>114</v>
      </c>
      <c r="D471" s="380">
        <v>682.47</v>
      </c>
      <c r="E471" s="64" t="str">
        <f t="shared" si="35"/>
        <v>CAIXA RETENTORA DE MAT. SÓLIDA EM ALV. BLOCO CONC.9X19X39CM, DIM.60X60CM E HMÁX=1M, C/ TAMPA DE FERRO FUND., LASTRO CONC. ESP.10CM, REVEST. INT. C/ CHAP. E REB. IMPERMEAB., ESC. REATERRO E PAREDE INT. EM CONCRETO</v>
      </c>
      <c r="F471" s="64" t="str">
        <f t="shared" si="36"/>
        <v>UND</v>
      </c>
      <c r="G471">
        <f t="shared" si="37"/>
        <v>665.48</v>
      </c>
      <c r="H471">
        <f t="shared" si="38"/>
        <v>521.37</v>
      </c>
      <c r="I471">
        <f t="shared" si="39"/>
        <v>521.37</v>
      </c>
    </row>
    <row r="472" spans="1:9">
      <c r="A472" s="381">
        <v>1412</v>
      </c>
      <c r="B472" s="381" t="s">
        <v>1531</v>
      </c>
      <c r="C472" s="379"/>
      <c r="D472" s="380"/>
      <c r="E472" s="64" t="str">
        <f t="shared" si="35"/>
        <v>REDE DE ÁGUA FRIA - TUBOS METÁLICOS</v>
      </c>
      <c r="F472" s="64" t="str">
        <f t="shared" si="36"/>
        <v/>
      </c>
      <c r="G472">
        <f t="shared" si="37"/>
        <v>0</v>
      </c>
      <c r="H472">
        <f t="shared" si="38"/>
        <v>0</v>
      </c>
      <c r="I472">
        <f t="shared" si="39"/>
        <v>0</v>
      </c>
    </row>
    <row r="473" spans="1:9" ht="30">
      <c r="A473" s="381">
        <v>141210</v>
      </c>
      <c r="B473" s="381" t="s">
        <v>1532</v>
      </c>
      <c r="C473" s="379" t="s">
        <v>111</v>
      </c>
      <c r="D473" s="380">
        <v>49.73</v>
      </c>
      <c r="E473" s="64" t="str">
        <f t="shared" si="35"/>
        <v>TUBO DE AÇO GALVANIZADO, INCLUSIVE CONEXÕES, DIÂM. 15MM (1/2")</v>
      </c>
      <c r="F473" s="64" t="str">
        <f t="shared" si="36"/>
        <v>M</v>
      </c>
      <c r="G473">
        <f t="shared" si="37"/>
        <v>48.49</v>
      </c>
      <c r="H473">
        <f t="shared" si="38"/>
        <v>37.99</v>
      </c>
      <c r="I473">
        <f t="shared" si="39"/>
        <v>37.99</v>
      </c>
    </row>
    <row r="474" spans="1:9" ht="30">
      <c r="A474" s="378">
        <v>141211</v>
      </c>
      <c r="B474" s="378" t="s">
        <v>1533</v>
      </c>
      <c r="C474" s="379" t="s">
        <v>111</v>
      </c>
      <c r="D474" s="380">
        <v>59.74</v>
      </c>
      <c r="E474" s="64" t="str">
        <f t="shared" si="35"/>
        <v>TUBO DE AÇO GALVANIZADO, INCLUSIVE CONEXÕES, DIÂM. 20MM (3/4")</v>
      </c>
      <c r="F474" s="64" t="str">
        <f t="shared" si="36"/>
        <v>M</v>
      </c>
      <c r="G474">
        <f t="shared" si="37"/>
        <v>58.25</v>
      </c>
      <c r="H474">
        <f t="shared" si="38"/>
        <v>45.64</v>
      </c>
      <c r="I474">
        <f t="shared" si="39"/>
        <v>45.64</v>
      </c>
    </row>
    <row r="475" spans="1:9" ht="30">
      <c r="A475" s="381">
        <v>141212</v>
      </c>
      <c r="B475" s="381" t="s">
        <v>1534</v>
      </c>
      <c r="C475" s="379" t="s">
        <v>111</v>
      </c>
      <c r="D475" s="380">
        <v>75.06</v>
      </c>
      <c r="E475" s="64" t="str">
        <f t="shared" si="35"/>
        <v>TUBO DE AÇO GALVANIZADO, INCLUSIVE CONEXÕES, DIÂM. 25MM (1")</v>
      </c>
      <c r="F475" s="64" t="str">
        <f t="shared" si="36"/>
        <v>M</v>
      </c>
      <c r="G475">
        <f t="shared" si="37"/>
        <v>73.19</v>
      </c>
      <c r="H475">
        <f t="shared" si="38"/>
        <v>57.34</v>
      </c>
      <c r="I475">
        <f t="shared" si="39"/>
        <v>57.34</v>
      </c>
    </row>
    <row r="476" spans="1:9" ht="30">
      <c r="A476" s="381">
        <v>141213</v>
      </c>
      <c r="B476" s="381" t="s">
        <v>1535</v>
      </c>
      <c r="C476" s="379" t="s">
        <v>111</v>
      </c>
      <c r="D476" s="380">
        <v>91.67</v>
      </c>
      <c r="E476" s="64" t="str">
        <f t="shared" si="35"/>
        <v>TUBO DE AÇO GALVANIZADO, INCLUSIVE CONEXÕES, DIÂM. 32MM (11/4")</v>
      </c>
      <c r="F476" s="64" t="str">
        <f t="shared" si="36"/>
        <v>M</v>
      </c>
      <c r="G476">
        <f t="shared" si="37"/>
        <v>89.39</v>
      </c>
      <c r="H476">
        <f t="shared" si="38"/>
        <v>70.03</v>
      </c>
      <c r="I476">
        <f t="shared" si="39"/>
        <v>70.03</v>
      </c>
    </row>
    <row r="477" spans="1:9" ht="30">
      <c r="A477" s="381">
        <v>141214</v>
      </c>
      <c r="B477" s="381" t="s">
        <v>1536</v>
      </c>
      <c r="C477" s="379" t="s">
        <v>111</v>
      </c>
      <c r="D477" s="380">
        <v>106.49</v>
      </c>
      <c r="E477" s="64" t="str">
        <f t="shared" si="35"/>
        <v>TUBO DE AÇO GALVANIZADO, INCLUSIVE CONEXÕES, DIÂM. 40MM (11/2")</v>
      </c>
      <c r="F477" s="64" t="str">
        <f t="shared" si="36"/>
        <v>M</v>
      </c>
      <c r="G477">
        <f t="shared" si="37"/>
        <v>103.84</v>
      </c>
      <c r="H477">
        <f t="shared" si="38"/>
        <v>81.349999999999994</v>
      </c>
      <c r="I477">
        <f t="shared" si="39"/>
        <v>81.349999999999994</v>
      </c>
    </row>
    <row r="478" spans="1:9" ht="30">
      <c r="A478" s="381">
        <v>141215</v>
      </c>
      <c r="B478" s="381" t="s">
        <v>1537</v>
      </c>
      <c r="C478" s="379" t="s">
        <v>111</v>
      </c>
      <c r="D478" s="380">
        <v>130.38</v>
      </c>
      <c r="E478" s="64" t="str">
        <f t="shared" si="35"/>
        <v>TUBO DE AÇO GALVANIZADO, INCLUSIVE CONEXÕES, DIÂM. 50MM (2")</v>
      </c>
      <c r="F478" s="64" t="str">
        <f t="shared" si="36"/>
        <v>M</v>
      </c>
      <c r="G478">
        <f t="shared" si="37"/>
        <v>127.13</v>
      </c>
      <c r="H478">
        <f t="shared" si="38"/>
        <v>99.6</v>
      </c>
      <c r="I478">
        <f t="shared" si="39"/>
        <v>99.6</v>
      </c>
    </row>
    <row r="479" spans="1:9" ht="30">
      <c r="A479" s="381">
        <v>141216</v>
      </c>
      <c r="B479" s="381" t="s">
        <v>1538</v>
      </c>
      <c r="C479" s="379" t="s">
        <v>111</v>
      </c>
      <c r="D479" s="380">
        <v>162.51</v>
      </c>
      <c r="E479" s="64" t="str">
        <f t="shared" si="35"/>
        <v>TUBO DE AÇO GALVANIZADO, INCLUSIVE CONEXÕES, DIÂM. 65MM (21/2")</v>
      </c>
      <c r="F479" s="64" t="str">
        <f t="shared" si="36"/>
        <v>M</v>
      </c>
      <c r="G479">
        <f t="shared" si="37"/>
        <v>158.47</v>
      </c>
      <c r="H479">
        <f t="shared" si="38"/>
        <v>124.15</v>
      </c>
      <c r="I479">
        <f t="shared" si="39"/>
        <v>124.15</v>
      </c>
    </row>
    <row r="480" spans="1:9" ht="30">
      <c r="A480" s="381">
        <v>141217</v>
      </c>
      <c r="B480" s="381" t="s">
        <v>1539</v>
      </c>
      <c r="C480" s="379" t="s">
        <v>111</v>
      </c>
      <c r="D480" s="380">
        <v>184.32</v>
      </c>
      <c r="E480" s="64" t="str">
        <f t="shared" si="35"/>
        <v>TUBO DE AÇO GALVANIZADO, INCLUSIVE CONEXÕES, DIÂM. 80MM (3")</v>
      </c>
      <c r="F480" s="64" t="str">
        <f t="shared" si="36"/>
        <v>M</v>
      </c>
      <c r="G480">
        <f t="shared" si="37"/>
        <v>179.73</v>
      </c>
      <c r="H480">
        <f t="shared" si="38"/>
        <v>140.81</v>
      </c>
      <c r="I480">
        <f t="shared" si="39"/>
        <v>140.81</v>
      </c>
    </row>
    <row r="481" spans="1:9" ht="30">
      <c r="A481" s="381">
        <v>141218</v>
      </c>
      <c r="B481" s="381" t="s">
        <v>1540</v>
      </c>
      <c r="C481" s="379" t="s">
        <v>111</v>
      </c>
      <c r="D481" s="380">
        <v>236.63</v>
      </c>
      <c r="E481" s="64" t="str">
        <f t="shared" si="35"/>
        <v>TUBO DE AÇO GALVANIZADO, INCLUSIVE CONEXÕES, DIÂM. 100MM(4")</v>
      </c>
      <c r="F481" s="64" t="str">
        <f t="shared" si="36"/>
        <v>M</v>
      </c>
      <c r="G481">
        <f t="shared" si="37"/>
        <v>230.73</v>
      </c>
      <c r="H481">
        <f t="shared" si="38"/>
        <v>180.77</v>
      </c>
      <c r="I481">
        <f t="shared" si="39"/>
        <v>180.77</v>
      </c>
    </row>
    <row r="482" spans="1:9" ht="30">
      <c r="A482" s="381">
        <v>1414</v>
      </c>
      <c r="B482" s="381" t="s">
        <v>1541</v>
      </c>
      <c r="C482" s="379"/>
      <c r="D482" s="380"/>
      <c r="E482" s="64" t="str">
        <f t="shared" si="35"/>
        <v>REDE DE ÁGUA FRIA - TUBOS SOLDÁVEIS DE PVC</v>
      </c>
      <c r="F482" s="64" t="str">
        <f t="shared" si="36"/>
        <v/>
      </c>
      <c r="G482">
        <f t="shared" si="37"/>
        <v>0</v>
      </c>
      <c r="H482">
        <f t="shared" si="38"/>
        <v>0</v>
      </c>
      <c r="I482">
        <f t="shared" si="39"/>
        <v>0</v>
      </c>
    </row>
    <row r="483" spans="1:9" ht="30">
      <c r="A483" s="381">
        <v>141409</v>
      </c>
      <c r="B483" s="381" t="s">
        <v>1542</v>
      </c>
      <c r="C483" s="379" t="s">
        <v>111</v>
      </c>
      <c r="D483" s="380">
        <v>17</v>
      </c>
      <c r="E483" s="64" t="str">
        <f t="shared" si="35"/>
        <v>TUBO DE PVC RÍGIDO SOLDÁVEL MARROM, DIÂM. 20MM (1/2"), INCLUSIVE CONEXÕES</v>
      </c>
      <c r="F483" s="64" t="str">
        <f t="shared" si="36"/>
        <v>M</v>
      </c>
      <c r="G483">
        <f t="shared" si="37"/>
        <v>16.579999999999998</v>
      </c>
      <c r="H483">
        <f t="shared" si="38"/>
        <v>12.99</v>
      </c>
      <c r="I483">
        <f t="shared" si="39"/>
        <v>12.99</v>
      </c>
    </row>
    <row r="484" spans="1:9" ht="30">
      <c r="A484" s="378">
        <v>141410</v>
      </c>
      <c r="B484" s="378" t="s">
        <v>1543</v>
      </c>
      <c r="C484" s="379" t="s">
        <v>111</v>
      </c>
      <c r="D484" s="380">
        <v>20.73</v>
      </c>
      <c r="E484" s="64" t="str">
        <f t="shared" si="35"/>
        <v>TUBO DE PVC RÍGIDO SOLDÁVEL MARROM, DIÂM. 25MM (3/4"), INCLUSIVE CONEXÕES</v>
      </c>
      <c r="F484" s="64" t="str">
        <f t="shared" si="36"/>
        <v>M</v>
      </c>
      <c r="G484">
        <f t="shared" si="37"/>
        <v>20.22</v>
      </c>
      <c r="H484">
        <f t="shared" si="38"/>
        <v>15.84</v>
      </c>
      <c r="I484">
        <f t="shared" si="39"/>
        <v>15.84</v>
      </c>
    </row>
    <row r="485" spans="1:9" ht="30">
      <c r="A485" s="381">
        <v>141411</v>
      </c>
      <c r="B485" s="381" t="s">
        <v>1544</v>
      </c>
      <c r="C485" s="379" t="s">
        <v>111</v>
      </c>
      <c r="D485" s="380">
        <v>28.37</v>
      </c>
      <c r="E485" s="64" t="str">
        <f t="shared" si="35"/>
        <v>TUBO DE PVC RIGIDO SOLDÁVEL MARROM, DIÂM. 32MM (1"), INCLUSIVE CONEXÕES</v>
      </c>
      <c r="F485" s="64" t="str">
        <f t="shared" si="36"/>
        <v>M</v>
      </c>
      <c r="G485">
        <f t="shared" si="37"/>
        <v>27.66</v>
      </c>
      <c r="H485">
        <f t="shared" si="38"/>
        <v>21.67</v>
      </c>
      <c r="I485">
        <f t="shared" si="39"/>
        <v>21.67</v>
      </c>
    </row>
    <row r="486" spans="1:9" ht="30">
      <c r="A486" s="381">
        <v>141412</v>
      </c>
      <c r="B486" s="381" t="s">
        <v>1545</v>
      </c>
      <c r="C486" s="379" t="s">
        <v>111</v>
      </c>
      <c r="D486" s="380">
        <v>34.32</v>
      </c>
      <c r="E486" s="64" t="str">
        <f t="shared" si="35"/>
        <v>TUBO DE PVC RÍGIDO SOLDÁVEL MARROM, DIÂM. 40MM (11/4"), INCLUSIVE CONEXÕES</v>
      </c>
      <c r="F486" s="64" t="str">
        <f t="shared" si="36"/>
        <v>M</v>
      </c>
      <c r="G486">
        <f t="shared" si="37"/>
        <v>33.47</v>
      </c>
      <c r="H486">
        <f t="shared" si="38"/>
        <v>26.22</v>
      </c>
      <c r="I486">
        <f t="shared" si="39"/>
        <v>26.22</v>
      </c>
    </row>
    <row r="487" spans="1:9" ht="30">
      <c r="A487" s="381">
        <v>141413</v>
      </c>
      <c r="B487" s="381" t="s">
        <v>1546</v>
      </c>
      <c r="C487" s="379" t="s">
        <v>111</v>
      </c>
      <c r="D487" s="380">
        <v>40.5</v>
      </c>
      <c r="E487" s="64" t="str">
        <f t="shared" si="35"/>
        <v>TUBO DE PVC RÍGIDO SOLDÁVEL MARROM, DIÂM. 50MM (11/2"), INCLUSIVE CONEXÕES</v>
      </c>
      <c r="F487" s="64" t="str">
        <f t="shared" si="36"/>
        <v>M</v>
      </c>
      <c r="G487">
        <f t="shared" si="37"/>
        <v>39.49</v>
      </c>
      <c r="H487">
        <f t="shared" si="38"/>
        <v>30.94</v>
      </c>
      <c r="I487">
        <f t="shared" si="39"/>
        <v>30.94</v>
      </c>
    </row>
    <row r="488" spans="1:9" ht="30">
      <c r="A488" s="381">
        <v>141414</v>
      </c>
      <c r="B488" s="381" t="s">
        <v>2388</v>
      </c>
      <c r="C488" s="379" t="s">
        <v>111</v>
      </c>
      <c r="D488" s="380">
        <v>63.32</v>
      </c>
      <c r="E488" s="64" t="str">
        <f t="shared" si="35"/>
        <v>TUBO DE PVC RÍGIDO SOLDÁVEL MARROM, DIÂM. 60MM (2"), INCLUSIVE CONEXÕES</v>
      </c>
      <c r="F488" s="64" t="str">
        <f t="shared" si="36"/>
        <v>M</v>
      </c>
      <c r="G488">
        <f t="shared" si="37"/>
        <v>61.74</v>
      </c>
      <c r="H488">
        <f t="shared" si="38"/>
        <v>48.37</v>
      </c>
      <c r="I488">
        <f t="shared" si="39"/>
        <v>48.37</v>
      </c>
    </row>
    <row r="489" spans="1:9" ht="30">
      <c r="A489" s="381">
        <v>141415</v>
      </c>
      <c r="B489" s="381" t="s">
        <v>1547</v>
      </c>
      <c r="C489" s="379" t="s">
        <v>111</v>
      </c>
      <c r="D489" s="380">
        <v>79.97</v>
      </c>
      <c r="E489" s="64" t="str">
        <f t="shared" si="35"/>
        <v>TUBO DE PVC RÍGIDO SOLDÁVEL MARROM, DIÂM. 75MM (21/2"), INCLUSIVE CONEXÕES</v>
      </c>
      <c r="F489" s="64" t="str">
        <f t="shared" si="36"/>
        <v>M</v>
      </c>
      <c r="G489">
        <f t="shared" si="37"/>
        <v>77.98</v>
      </c>
      <c r="H489">
        <f t="shared" si="38"/>
        <v>61.09</v>
      </c>
      <c r="I489">
        <f t="shared" si="39"/>
        <v>61.09</v>
      </c>
    </row>
    <row r="490" spans="1:9" ht="30">
      <c r="A490" s="381">
        <v>141416</v>
      </c>
      <c r="B490" s="381" t="s">
        <v>1548</v>
      </c>
      <c r="C490" s="379" t="s">
        <v>111</v>
      </c>
      <c r="D490" s="380">
        <v>90.6</v>
      </c>
      <c r="E490" s="64" t="str">
        <f t="shared" si="35"/>
        <v>TUBO DE PVC RÍGIDO SOLDÁVEL MARROM, DIÂM. 85MM (3"), INCLUSIVE CONEXÕES</v>
      </c>
      <c r="F490" s="64" t="str">
        <f t="shared" si="36"/>
        <v>M</v>
      </c>
      <c r="G490">
        <f t="shared" si="37"/>
        <v>88.34</v>
      </c>
      <c r="H490">
        <f t="shared" si="38"/>
        <v>69.209999999999994</v>
      </c>
      <c r="I490">
        <f t="shared" si="39"/>
        <v>69.209999999999994</v>
      </c>
    </row>
    <row r="491" spans="1:9" ht="30">
      <c r="A491" s="381">
        <v>1415</v>
      </c>
      <c r="B491" s="381" t="s">
        <v>1549</v>
      </c>
      <c r="C491" s="379"/>
      <c r="D491" s="380"/>
      <c r="E491" s="64" t="str">
        <f t="shared" si="35"/>
        <v>REDE DE ÁGUA FRIA - CONEXÕES SOLDÁVEIS DE PVC</v>
      </c>
      <c r="F491" s="64" t="str">
        <f t="shared" si="36"/>
        <v/>
      </c>
      <c r="G491">
        <f t="shared" si="37"/>
        <v>0</v>
      </c>
      <c r="H491">
        <f t="shared" si="38"/>
        <v>0</v>
      </c>
      <c r="I491">
        <f t="shared" si="39"/>
        <v>0</v>
      </c>
    </row>
    <row r="492" spans="1:9" ht="45">
      <c r="A492" s="381">
        <v>141522</v>
      </c>
      <c r="B492" s="381" t="s">
        <v>2484</v>
      </c>
      <c r="C492" s="379" t="s">
        <v>114</v>
      </c>
      <c r="D492" s="380">
        <v>15.59</v>
      </c>
      <c r="E492" s="64" t="str">
        <f t="shared" si="35"/>
        <v>ADAPTADOR DE PVC SOLDÁVEL COM FLANGES LIVRES PARA CAIXA DÁGUA, DIÂMETRO 25MM (3/4")</v>
      </c>
      <c r="F492" s="64" t="str">
        <f t="shared" si="36"/>
        <v>UND</v>
      </c>
      <c r="G492">
        <f t="shared" si="37"/>
        <v>15.2</v>
      </c>
      <c r="H492">
        <f t="shared" si="38"/>
        <v>11.91</v>
      </c>
      <c r="I492">
        <f t="shared" si="39"/>
        <v>11.91</v>
      </c>
    </row>
    <row r="493" spans="1:9" ht="45">
      <c r="A493" s="378">
        <v>141524</v>
      </c>
      <c r="B493" s="378" t="s">
        <v>2485</v>
      </c>
      <c r="C493" s="379" t="s">
        <v>114</v>
      </c>
      <c r="D493" s="380">
        <v>31.32</v>
      </c>
      <c r="E493" s="64" t="str">
        <f t="shared" si="35"/>
        <v>ADAPTADOR DE PVC SOLDÁVEL COM FLANGES LIVRES PARA CAIXA DÁGUA, DIÂMETRO 40MM (1 1/4")</v>
      </c>
      <c r="F493" s="64" t="str">
        <f t="shared" si="36"/>
        <v>UND</v>
      </c>
      <c r="G493">
        <f t="shared" si="37"/>
        <v>30.54</v>
      </c>
      <c r="H493">
        <f t="shared" si="38"/>
        <v>23.93</v>
      </c>
      <c r="I493">
        <f t="shared" si="39"/>
        <v>23.93</v>
      </c>
    </row>
    <row r="494" spans="1:9" ht="45">
      <c r="A494" s="381">
        <v>141525</v>
      </c>
      <c r="B494" s="381" t="s">
        <v>2486</v>
      </c>
      <c r="C494" s="379" t="s">
        <v>114</v>
      </c>
      <c r="D494" s="380">
        <v>36.56</v>
      </c>
      <c r="E494" s="64" t="str">
        <f t="shared" si="35"/>
        <v>ADAPTADOR DE PVC SOLDÁVEL COM FLANGES LIVRES PARA CAIXA DÁGUA, DIÂMETRO 50MM (1 1/2")</v>
      </c>
      <c r="F494" s="64" t="str">
        <f t="shared" si="36"/>
        <v>UND</v>
      </c>
      <c r="G494">
        <f t="shared" si="37"/>
        <v>35.65</v>
      </c>
      <c r="H494">
        <f t="shared" si="38"/>
        <v>27.93</v>
      </c>
      <c r="I494">
        <f t="shared" si="39"/>
        <v>27.93</v>
      </c>
    </row>
    <row r="495" spans="1:9" ht="30">
      <c r="A495" s="381">
        <v>141526</v>
      </c>
      <c r="B495" s="381" t="s">
        <v>2487</v>
      </c>
      <c r="C495" s="379" t="s">
        <v>114</v>
      </c>
      <c r="D495" s="380">
        <v>52.61</v>
      </c>
      <c r="E495" s="64" t="str">
        <f t="shared" si="35"/>
        <v>ADAPTADOR DE PVC SOLDÁVEL COM FLANGES LIVRES PARA CAIXA DÁGUA, DIÂMETRO 60MM (2")</v>
      </c>
      <c r="F495" s="64" t="str">
        <f t="shared" si="36"/>
        <v>UND</v>
      </c>
      <c r="G495">
        <f t="shared" si="37"/>
        <v>51.3</v>
      </c>
      <c r="H495">
        <f t="shared" si="38"/>
        <v>40.19</v>
      </c>
      <c r="I495">
        <f t="shared" si="39"/>
        <v>40.19</v>
      </c>
    </row>
    <row r="496" spans="1:9" ht="45">
      <c r="A496" s="381">
        <v>141527</v>
      </c>
      <c r="B496" s="381" t="s">
        <v>2488</v>
      </c>
      <c r="C496" s="379" t="s">
        <v>114</v>
      </c>
      <c r="D496" s="380">
        <v>220.61</v>
      </c>
      <c r="E496" s="64" t="str">
        <f t="shared" si="35"/>
        <v>ADAPTADOR DE PVC SOLDÁVEL COM FLANGES LIVRES PARA CAIXA DÁGUA, DIÂMETRO 75MM (2 1/2")</v>
      </c>
      <c r="F496" s="64" t="str">
        <f t="shared" si="36"/>
        <v>UND</v>
      </c>
      <c r="G496">
        <f t="shared" si="37"/>
        <v>215.11</v>
      </c>
      <c r="H496">
        <f t="shared" si="38"/>
        <v>168.53</v>
      </c>
      <c r="I496">
        <f t="shared" si="39"/>
        <v>168.53</v>
      </c>
    </row>
    <row r="497" spans="1:9" ht="30">
      <c r="A497" s="381">
        <v>141529</v>
      </c>
      <c r="B497" s="381" t="s">
        <v>1550</v>
      </c>
      <c r="C497" s="379" t="s">
        <v>114</v>
      </c>
      <c r="D497" s="380">
        <v>7.45</v>
      </c>
      <c r="E497" s="64" t="str">
        <f t="shared" si="35"/>
        <v>ADAPTADOR DE PVC SOLDÁVEL PARA REGISTRO, DIÂMETRO 32MM X 1"</v>
      </c>
      <c r="F497" s="64" t="str">
        <f t="shared" si="36"/>
        <v>UND</v>
      </c>
      <c r="G497">
        <f t="shared" si="37"/>
        <v>7.26</v>
      </c>
      <c r="H497">
        <f t="shared" si="38"/>
        <v>5.69</v>
      </c>
      <c r="I497">
        <f t="shared" si="39"/>
        <v>5.69</v>
      </c>
    </row>
    <row r="498" spans="1:9">
      <c r="A498" s="381">
        <v>1419</v>
      </c>
      <c r="B498" s="381" t="s">
        <v>1551</v>
      </c>
      <c r="C498" s="379"/>
      <c r="D498" s="380"/>
      <c r="E498" s="64" t="str">
        <f t="shared" si="35"/>
        <v>REDE DE ESGOTO - TUBOS DE PVC</v>
      </c>
      <c r="F498" s="64" t="str">
        <f t="shared" si="36"/>
        <v/>
      </c>
      <c r="G498">
        <f t="shared" si="37"/>
        <v>0</v>
      </c>
      <c r="H498">
        <f t="shared" si="38"/>
        <v>0</v>
      </c>
      <c r="I498">
        <f t="shared" si="39"/>
        <v>0</v>
      </c>
    </row>
    <row r="499" spans="1:9" ht="45">
      <c r="A499" s="381">
        <v>141906</v>
      </c>
      <c r="B499" s="381" t="s">
        <v>1552</v>
      </c>
      <c r="C499" s="379" t="s">
        <v>111</v>
      </c>
      <c r="D499" s="380">
        <v>30.49</v>
      </c>
      <c r="E499" s="64" t="str">
        <f t="shared" si="35"/>
        <v>TUBO DE PVC RÍGIDO SOLDÁVEL BRANCO, PARA ESGOTO, DIÂMETRO 40MM (1 1/2"), INCLUSIVE CONEXÕES</v>
      </c>
      <c r="F499" s="64" t="str">
        <f t="shared" si="36"/>
        <v>M</v>
      </c>
      <c r="G499">
        <f t="shared" si="37"/>
        <v>29.73</v>
      </c>
      <c r="H499">
        <f t="shared" si="38"/>
        <v>23.29</v>
      </c>
      <c r="I499">
        <f t="shared" si="39"/>
        <v>23.29</v>
      </c>
    </row>
    <row r="500" spans="1:9" ht="45">
      <c r="A500" s="378">
        <v>141907</v>
      </c>
      <c r="B500" s="378" t="s">
        <v>1553</v>
      </c>
      <c r="C500" s="379" t="s">
        <v>111</v>
      </c>
      <c r="D500" s="380">
        <v>37.909999999999997</v>
      </c>
      <c r="E500" s="64" t="str">
        <f t="shared" si="35"/>
        <v>TUBO DE PVC RÍGIDO SOLDÁVEL BRANCO, PARA ESGOTO, DIÂMETRO 50MM (2"), INCLUSIVE CONEXÕES</v>
      </c>
      <c r="F500" s="64" t="str">
        <f t="shared" si="36"/>
        <v>M</v>
      </c>
      <c r="G500">
        <f t="shared" si="37"/>
        <v>36.96</v>
      </c>
      <c r="H500">
        <f t="shared" si="38"/>
        <v>28.96</v>
      </c>
      <c r="I500">
        <f t="shared" si="39"/>
        <v>28.96</v>
      </c>
    </row>
    <row r="501" spans="1:9" ht="45">
      <c r="A501" s="381">
        <v>141908</v>
      </c>
      <c r="B501" s="381" t="s">
        <v>1554</v>
      </c>
      <c r="C501" s="379" t="s">
        <v>111</v>
      </c>
      <c r="D501" s="380">
        <v>54.55</v>
      </c>
      <c r="E501" s="64" t="str">
        <f t="shared" si="35"/>
        <v>TUBO DE PVC RÍGIDO SOLDÁVEL BRANCO, PARA ESGOTO, DIÂMETRO 75MM (3"), INCLUSIVE CONEXÕES</v>
      </c>
      <c r="F501" s="64" t="str">
        <f t="shared" si="36"/>
        <v>M</v>
      </c>
      <c r="G501">
        <f t="shared" si="37"/>
        <v>53.19</v>
      </c>
      <c r="H501">
        <f t="shared" si="38"/>
        <v>41.67</v>
      </c>
      <c r="I501">
        <f t="shared" si="39"/>
        <v>41.67</v>
      </c>
    </row>
    <row r="502" spans="1:9" ht="45">
      <c r="A502" s="381">
        <v>141909</v>
      </c>
      <c r="B502" s="381" t="s">
        <v>1555</v>
      </c>
      <c r="C502" s="379" t="s">
        <v>111</v>
      </c>
      <c r="D502" s="380">
        <v>62.18</v>
      </c>
      <c r="E502" s="64" t="str">
        <f t="shared" si="35"/>
        <v>TUBO DE PVC RÍGIDO SOLDÁVEL BRANCO, PARA ESGOTO, DIÂMETRO 100MM (4"), INCLUSIVE CONEXÕES</v>
      </c>
      <c r="F502" s="64" t="str">
        <f t="shared" si="36"/>
        <v>M</v>
      </c>
      <c r="G502">
        <f t="shared" si="37"/>
        <v>60.63</v>
      </c>
      <c r="H502">
        <f t="shared" si="38"/>
        <v>47.5</v>
      </c>
      <c r="I502">
        <f t="shared" si="39"/>
        <v>47.5</v>
      </c>
    </row>
    <row r="503" spans="1:9" ht="45">
      <c r="A503" s="381">
        <v>141910</v>
      </c>
      <c r="B503" s="381" t="s">
        <v>1556</v>
      </c>
      <c r="C503" s="379" t="s">
        <v>111</v>
      </c>
      <c r="D503" s="380">
        <v>93.89</v>
      </c>
      <c r="E503" s="64" t="str">
        <f t="shared" si="35"/>
        <v>TUBO DE PVC RÍGIDO SOLDÁVEL BRANCO, PARA ESGOTO, DIÂMETRO 150MM (6"), INCLUSIVE CONEXÕES</v>
      </c>
      <c r="F503" s="64" t="str">
        <f t="shared" si="36"/>
        <v>M</v>
      </c>
      <c r="G503">
        <f t="shared" si="37"/>
        <v>91.56</v>
      </c>
      <c r="H503">
        <f t="shared" si="38"/>
        <v>71.73</v>
      </c>
      <c r="I503">
        <f t="shared" si="39"/>
        <v>71.73</v>
      </c>
    </row>
    <row r="504" spans="1:9">
      <c r="A504" s="381">
        <v>1421</v>
      </c>
      <c r="B504" s="381" t="s">
        <v>1557</v>
      </c>
      <c r="C504" s="379"/>
      <c r="D504" s="380"/>
      <c r="E504" s="64" t="str">
        <f t="shared" si="35"/>
        <v>CAIXAS DE PVC / EQUIPAMENTOS</v>
      </c>
      <c r="F504" s="64" t="str">
        <f t="shared" si="36"/>
        <v/>
      </c>
      <c r="G504">
        <f t="shared" si="37"/>
        <v>0</v>
      </c>
      <c r="H504">
        <f t="shared" si="38"/>
        <v>0</v>
      </c>
      <c r="I504">
        <f t="shared" si="39"/>
        <v>0</v>
      </c>
    </row>
    <row r="505" spans="1:9" ht="30">
      <c r="A505" s="381">
        <v>142103</v>
      </c>
      <c r="B505" s="381" t="s">
        <v>1558</v>
      </c>
      <c r="C505" s="379" t="s">
        <v>114</v>
      </c>
      <c r="D505" s="380">
        <v>85.2</v>
      </c>
      <c r="E505" s="64" t="str">
        <f t="shared" si="35"/>
        <v>REPARO PARA VÁLVULA DE DESCARGA, COMPLETO</v>
      </c>
      <c r="F505" s="64" t="str">
        <f t="shared" si="36"/>
        <v>UND</v>
      </c>
      <c r="G505">
        <f t="shared" si="37"/>
        <v>83.08</v>
      </c>
      <c r="H505">
        <f t="shared" si="38"/>
        <v>65.09</v>
      </c>
      <c r="I505">
        <f t="shared" si="39"/>
        <v>65.09</v>
      </c>
    </row>
    <row r="506" spans="1:9" ht="30">
      <c r="A506" s="378">
        <v>142104</v>
      </c>
      <c r="B506" s="378" t="s">
        <v>1559</v>
      </c>
      <c r="C506" s="379" t="s">
        <v>114</v>
      </c>
      <c r="D506" s="380">
        <v>28.85</v>
      </c>
      <c r="E506" s="64" t="str">
        <f t="shared" si="35"/>
        <v>SIFÃO EM PVC PARA PIA DE COZINHA OU LAVATÓRIO 1X11/2"</v>
      </c>
      <c r="F506" s="64" t="str">
        <f t="shared" si="36"/>
        <v>UND</v>
      </c>
      <c r="G506">
        <f t="shared" si="37"/>
        <v>28.13</v>
      </c>
      <c r="H506">
        <f t="shared" si="38"/>
        <v>22.04</v>
      </c>
      <c r="I506">
        <f t="shared" si="39"/>
        <v>22.04</v>
      </c>
    </row>
    <row r="507" spans="1:9">
      <c r="A507" s="381">
        <v>142106</v>
      </c>
      <c r="B507" s="381" t="s">
        <v>1560</v>
      </c>
      <c r="C507" s="379" t="s">
        <v>114</v>
      </c>
      <c r="D507" s="380">
        <v>24.87</v>
      </c>
      <c r="E507" s="64" t="str">
        <f t="shared" si="35"/>
        <v>SIFÃO EM PVC PARA TANQUE 2"</v>
      </c>
      <c r="F507" s="64" t="str">
        <f t="shared" si="36"/>
        <v>UND</v>
      </c>
      <c r="G507">
        <f t="shared" si="37"/>
        <v>24.25</v>
      </c>
      <c r="H507">
        <f t="shared" si="38"/>
        <v>19</v>
      </c>
      <c r="I507">
        <f t="shared" si="39"/>
        <v>19</v>
      </c>
    </row>
    <row r="508" spans="1:9" ht="30">
      <c r="A508" s="381">
        <v>142107</v>
      </c>
      <c r="B508" s="381" t="s">
        <v>1561</v>
      </c>
      <c r="C508" s="379" t="s">
        <v>114</v>
      </c>
      <c r="D508" s="380">
        <v>48.04</v>
      </c>
      <c r="E508" s="64" t="str">
        <f t="shared" si="35"/>
        <v>RALO SIFONADO EM PVC 100X100MM, COM GRELHA PVC</v>
      </c>
      <c r="F508" s="64" t="str">
        <f t="shared" si="36"/>
        <v>UND</v>
      </c>
      <c r="G508">
        <f t="shared" si="37"/>
        <v>46.84</v>
      </c>
      <c r="H508">
        <f t="shared" si="38"/>
        <v>36.700000000000003</v>
      </c>
      <c r="I508">
        <f t="shared" si="39"/>
        <v>36.700000000000003</v>
      </c>
    </row>
    <row r="509" spans="1:9" ht="30">
      <c r="A509" s="381">
        <v>142109</v>
      </c>
      <c r="B509" s="381" t="s">
        <v>1562</v>
      </c>
      <c r="C509" s="379" t="s">
        <v>114</v>
      </c>
      <c r="D509" s="380">
        <v>47.84</v>
      </c>
      <c r="E509" s="64" t="str">
        <f t="shared" si="35"/>
        <v>RALO SECO EM PVC 100X100MM, COM GRELHA EM PVC</v>
      </c>
      <c r="F509" s="64" t="str">
        <f t="shared" si="36"/>
        <v>UND</v>
      </c>
      <c r="G509">
        <f t="shared" si="37"/>
        <v>46.65</v>
      </c>
      <c r="H509">
        <f t="shared" si="38"/>
        <v>36.549999999999997</v>
      </c>
      <c r="I509">
        <f t="shared" si="39"/>
        <v>36.549999999999997</v>
      </c>
    </row>
    <row r="510" spans="1:9" ht="45">
      <c r="A510" s="381">
        <v>142111</v>
      </c>
      <c r="B510" s="381" t="s">
        <v>1563</v>
      </c>
      <c r="C510" s="379" t="s">
        <v>114</v>
      </c>
      <c r="D510" s="380">
        <v>106.25</v>
      </c>
      <c r="E510" s="64" t="str">
        <f t="shared" si="35"/>
        <v>CAIXA SIFONADA EM PVC, DIÂM. 150MM, COM GRELHA E PORTA GRELHA QUADRADOS, EM AÇO INOX</v>
      </c>
      <c r="F510" s="64" t="str">
        <f t="shared" si="36"/>
        <v>UND</v>
      </c>
      <c r="G510">
        <f t="shared" si="37"/>
        <v>103.61</v>
      </c>
      <c r="H510">
        <f t="shared" si="38"/>
        <v>81.17</v>
      </c>
      <c r="I510">
        <f t="shared" si="39"/>
        <v>81.17</v>
      </c>
    </row>
    <row r="511" spans="1:9" ht="30">
      <c r="A511" s="381">
        <v>142112</v>
      </c>
      <c r="B511" s="381" t="s">
        <v>1564</v>
      </c>
      <c r="C511" s="379" t="s">
        <v>114</v>
      </c>
      <c r="D511" s="380">
        <v>54.57</v>
      </c>
      <c r="E511" s="64" t="str">
        <f t="shared" si="35"/>
        <v>CAIXA SECA EM PVC, DIÂM. 100MM, COM GRELHA E PORTA GRELHA QUADRADOS, EM AÇO INOX</v>
      </c>
      <c r="F511" s="64" t="str">
        <f t="shared" si="36"/>
        <v>UND</v>
      </c>
      <c r="G511">
        <f t="shared" si="37"/>
        <v>53.21</v>
      </c>
      <c r="H511">
        <f t="shared" si="38"/>
        <v>41.69</v>
      </c>
      <c r="I511">
        <f t="shared" si="39"/>
        <v>41.69</v>
      </c>
    </row>
    <row r="512" spans="1:9" ht="30">
      <c r="A512" s="381">
        <v>142113</v>
      </c>
      <c r="B512" s="381" t="s">
        <v>1565</v>
      </c>
      <c r="C512" s="379" t="s">
        <v>114</v>
      </c>
      <c r="D512" s="380">
        <v>78.47</v>
      </c>
      <c r="E512" s="64" t="str">
        <f t="shared" si="35"/>
        <v>CAIXA DE INSPEÇÃO EM PVC, DIÂM. 150MM, COM TAMPA CEGA</v>
      </c>
      <c r="F512" s="64" t="str">
        <f t="shared" si="36"/>
        <v>UND</v>
      </c>
      <c r="G512">
        <f t="shared" si="37"/>
        <v>76.52</v>
      </c>
      <c r="H512">
        <f t="shared" si="38"/>
        <v>59.95</v>
      </c>
      <c r="I512">
        <f t="shared" si="39"/>
        <v>59.95</v>
      </c>
    </row>
    <row r="513" spans="1:9" ht="30">
      <c r="A513" s="381">
        <v>142114</v>
      </c>
      <c r="B513" s="381" t="s">
        <v>1566</v>
      </c>
      <c r="C513" s="379" t="s">
        <v>114</v>
      </c>
      <c r="D513" s="380">
        <v>7.59</v>
      </c>
      <c r="E513" s="64" t="str">
        <f t="shared" ref="E513:E576" si="40">UPPER(B513)</f>
        <v>TAMPA PARA CAIXA SIFONADA, EM PVC, DE 150X150MM</v>
      </c>
      <c r="F513" s="64" t="str">
        <f t="shared" ref="F513:F576" si="41">UPPER(C513)</f>
        <v>UND</v>
      </c>
      <c r="G513">
        <f t="shared" si="37"/>
        <v>7.4</v>
      </c>
      <c r="H513">
        <f t="shared" si="38"/>
        <v>5.8</v>
      </c>
      <c r="I513">
        <f t="shared" si="39"/>
        <v>5.8</v>
      </c>
    </row>
    <row r="514" spans="1:9" ht="30">
      <c r="A514" s="381">
        <v>142115</v>
      </c>
      <c r="B514" s="381" t="s">
        <v>1567</v>
      </c>
      <c r="C514" s="379" t="s">
        <v>114</v>
      </c>
      <c r="D514" s="380">
        <v>35.299999999999997</v>
      </c>
      <c r="E514" s="64" t="str">
        <f t="shared" si="40"/>
        <v>TAMPA PARA CAIXA SIFONADA, EM AÇO INOX, DE 150X150MM</v>
      </c>
      <c r="F514" s="64" t="str">
        <f t="shared" si="41"/>
        <v>UND</v>
      </c>
      <c r="G514">
        <f t="shared" si="37"/>
        <v>34.42</v>
      </c>
      <c r="H514">
        <f t="shared" si="38"/>
        <v>26.97</v>
      </c>
      <c r="I514">
        <f t="shared" si="39"/>
        <v>26.97</v>
      </c>
    </row>
    <row r="515" spans="1:9">
      <c r="A515" s="381">
        <v>142116</v>
      </c>
      <c r="B515" s="381" t="s">
        <v>1568</v>
      </c>
      <c r="C515" s="379" t="s">
        <v>114</v>
      </c>
      <c r="D515" s="380">
        <v>3.42</v>
      </c>
      <c r="E515" s="64" t="str">
        <f t="shared" si="40"/>
        <v>TAMPA PARA RALO, EM PVC, DE 100X100MM</v>
      </c>
      <c r="F515" s="64" t="str">
        <f t="shared" si="41"/>
        <v>UND</v>
      </c>
      <c r="G515">
        <f t="shared" si="37"/>
        <v>3.33</v>
      </c>
      <c r="H515">
        <f t="shared" si="38"/>
        <v>2.61</v>
      </c>
      <c r="I515">
        <f t="shared" si="39"/>
        <v>2.61</v>
      </c>
    </row>
    <row r="516" spans="1:9" ht="30">
      <c r="A516" s="381">
        <v>142117</v>
      </c>
      <c r="B516" s="381" t="s">
        <v>1569</v>
      </c>
      <c r="C516" s="379" t="s">
        <v>114</v>
      </c>
      <c r="D516" s="380">
        <v>19.920000000000002</v>
      </c>
      <c r="E516" s="64" t="str">
        <f t="shared" si="40"/>
        <v>TAMPA PARA RALO, EM AÇO INOX, DE 100X100MM</v>
      </c>
      <c r="F516" s="64" t="str">
        <f t="shared" si="41"/>
        <v>UND</v>
      </c>
      <c r="G516">
        <f t="shared" si="37"/>
        <v>19.43</v>
      </c>
      <c r="H516">
        <f t="shared" si="38"/>
        <v>15.22</v>
      </c>
      <c r="I516">
        <f t="shared" si="39"/>
        <v>15.22</v>
      </c>
    </row>
    <row r="517" spans="1:9">
      <c r="A517" s="381">
        <v>142118</v>
      </c>
      <c r="B517" s="381" t="s">
        <v>1570</v>
      </c>
      <c r="C517" s="379" t="s">
        <v>114</v>
      </c>
      <c r="D517" s="380">
        <v>12.99</v>
      </c>
      <c r="E517" s="64" t="str">
        <f t="shared" si="40"/>
        <v>ENGATE FLEXÍVEL DE PVC PARA LAVATÓRIO</v>
      </c>
      <c r="F517" s="64" t="str">
        <f t="shared" si="41"/>
        <v>UND</v>
      </c>
      <c r="G517">
        <f t="shared" si="37"/>
        <v>12.66</v>
      </c>
      <c r="H517">
        <f t="shared" si="38"/>
        <v>9.92</v>
      </c>
      <c r="I517">
        <f t="shared" si="39"/>
        <v>9.92</v>
      </c>
    </row>
    <row r="518" spans="1:9">
      <c r="A518" s="381">
        <v>142119</v>
      </c>
      <c r="B518" s="381" t="s">
        <v>1571</v>
      </c>
      <c r="C518" s="379" t="s">
        <v>114</v>
      </c>
      <c r="D518" s="380">
        <v>93.17</v>
      </c>
      <c r="E518" s="64" t="str">
        <f t="shared" si="40"/>
        <v>TORNEIRA DE BÓIA DE PVC, DIÂM. 3/4" (20MM)</v>
      </c>
      <c r="F518" s="64" t="str">
        <f t="shared" si="41"/>
        <v>UND</v>
      </c>
      <c r="G518">
        <f t="shared" si="37"/>
        <v>90.85</v>
      </c>
      <c r="H518">
        <f t="shared" si="38"/>
        <v>71.180000000000007</v>
      </c>
      <c r="I518">
        <f t="shared" si="39"/>
        <v>71.180000000000007</v>
      </c>
    </row>
    <row r="519" spans="1:9">
      <c r="A519" s="381">
        <v>142120</v>
      </c>
      <c r="B519" s="381" t="s">
        <v>1572</v>
      </c>
      <c r="C519" s="379" t="s">
        <v>114</v>
      </c>
      <c r="D519" s="380">
        <v>120.09</v>
      </c>
      <c r="E519" s="64" t="str">
        <f t="shared" si="40"/>
        <v>TORNEIRA DE BÓIA DE PVC, DIÂM. 1" (25MM)</v>
      </c>
      <c r="F519" s="64" t="str">
        <f t="shared" si="41"/>
        <v>UND</v>
      </c>
      <c r="G519">
        <f t="shared" si="37"/>
        <v>117.1</v>
      </c>
      <c r="H519">
        <f t="shared" si="38"/>
        <v>91.74</v>
      </c>
      <c r="I519">
        <f t="shared" si="39"/>
        <v>91.74</v>
      </c>
    </row>
    <row r="520" spans="1:9">
      <c r="A520" s="381">
        <v>142121</v>
      </c>
      <c r="B520" s="381" t="s">
        <v>1573</v>
      </c>
      <c r="C520" s="379" t="s">
        <v>114</v>
      </c>
      <c r="D520" s="380">
        <v>186.64</v>
      </c>
      <c r="E520" s="64" t="str">
        <f t="shared" si="40"/>
        <v>TORNEIRA DE BÓIA DE PVC, DIÂM. 11/4" (32MM)</v>
      </c>
      <c r="F520" s="64" t="str">
        <f t="shared" si="41"/>
        <v>UND</v>
      </c>
      <c r="G520">
        <f t="shared" ref="G520:G583" si="42">ROUND(H520*(1+$G$1),2)</f>
        <v>181.99</v>
      </c>
      <c r="H520">
        <f t="shared" ref="H520:H583" si="43">I520</f>
        <v>142.58000000000001</v>
      </c>
      <c r="I520">
        <f t="shared" ref="I520:I583" si="44">ROUND(D520/(1+$E$1),2)</f>
        <v>142.58000000000001</v>
      </c>
    </row>
    <row r="521" spans="1:9">
      <c r="A521" s="381">
        <v>142122</v>
      </c>
      <c r="B521" s="381" t="s">
        <v>4040</v>
      </c>
      <c r="C521" s="379" t="s">
        <v>114</v>
      </c>
      <c r="D521" s="380">
        <v>83.28</v>
      </c>
      <c r="E521" s="64" t="str">
        <f t="shared" si="40"/>
        <v>AUTOMÁTICO DE BÓIA, DUAS FUNÇÕES 25A</v>
      </c>
      <c r="F521" s="64" t="str">
        <f t="shared" si="41"/>
        <v>UND</v>
      </c>
      <c r="G521">
        <f t="shared" si="42"/>
        <v>81.2</v>
      </c>
      <c r="H521">
        <f t="shared" si="43"/>
        <v>63.62</v>
      </c>
      <c r="I521">
        <f t="shared" si="44"/>
        <v>63.62</v>
      </c>
    </row>
    <row r="522" spans="1:9" ht="30">
      <c r="A522" s="381">
        <v>142123</v>
      </c>
      <c r="B522" s="381" t="s">
        <v>2489</v>
      </c>
      <c r="C522" s="379" t="s">
        <v>114</v>
      </c>
      <c r="D522" s="380">
        <v>14.33</v>
      </c>
      <c r="E522" s="64" t="str">
        <f t="shared" si="40"/>
        <v>ADAPTADOR DE PVC COM FLANGES LIVRES PARA CAIXA DÁGUA DE 20MMX1/2"</v>
      </c>
      <c r="F522" s="64" t="str">
        <f t="shared" si="41"/>
        <v>UND</v>
      </c>
      <c r="G522">
        <f t="shared" si="42"/>
        <v>13.98</v>
      </c>
      <c r="H522">
        <f t="shared" si="43"/>
        <v>10.95</v>
      </c>
      <c r="I522">
        <f t="shared" si="44"/>
        <v>10.95</v>
      </c>
    </row>
    <row r="523" spans="1:9" ht="30">
      <c r="A523" s="381">
        <v>142124</v>
      </c>
      <c r="B523" s="381" t="s">
        <v>2490</v>
      </c>
      <c r="C523" s="379" t="s">
        <v>114</v>
      </c>
      <c r="D523" s="380">
        <v>15.59</v>
      </c>
      <c r="E523" s="64" t="str">
        <f t="shared" si="40"/>
        <v>ADAPTADOR DE PVC COM FLANGES LIVRES PARA CAIXA DÁGUA DE 25MMX3/4"</v>
      </c>
      <c r="F523" s="64" t="str">
        <f t="shared" si="41"/>
        <v>UND</v>
      </c>
      <c r="G523">
        <f t="shared" si="42"/>
        <v>15.2</v>
      </c>
      <c r="H523">
        <f t="shared" si="43"/>
        <v>11.91</v>
      </c>
      <c r="I523">
        <f t="shared" si="44"/>
        <v>11.91</v>
      </c>
    </row>
    <row r="524" spans="1:9" ht="30">
      <c r="A524" s="381">
        <v>142125</v>
      </c>
      <c r="B524" s="381" t="s">
        <v>2491</v>
      </c>
      <c r="C524" s="379" t="s">
        <v>114</v>
      </c>
      <c r="D524" s="380">
        <v>20.55</v>
      </c>
      <c r="E524" s="64" t="str">
        <f t="shared" si="40"/>
        <v>ADAPTADOR DE PVC COM FLANGES LIVRES PARA CAIXA DÁGUA DE 32MMX1"</v>
      </c>
      <c r="F524" s="64" t="str">
        <f t="shared" si="41"/>
        <v>UND</v>
      </c>
      <c r="G524">
        <f t="shared" si="42"/>
        <v>20.04</v>
      </c>
      <c r="H524">
        <f t="shared" si="43"/>
        <v>15.7</v>
      </c>
      <c r="I524">
        <f t="shared" si="44"/>
        <v>15.7</v>
      </c>
    </row>
    <row r="525" spans="1:9" ht="45">
      <c r="A525" s="381">
        <v>1422</v>
      </c>
      <c r="B525" s="381" t="s">
        <v>1574</v>
      </c>
      <c r="C525" s="379"/>
      <c r="D525" s="380"/>
      <c r="E525" s="64" t="str">
        <f t="shared" si="40"/>
        <v>ABERTURA E FECHAMENTO DE RASGOS (INCLUSIVE PREPARO E APLICAÇÃO DE ARGAMASSA)</v>
      </c>
      <c r="F525" s="64" t="str">
        <f t="shared" si="41"/>
        <v/>
      </c>
      <c r="G525">
        <f t="shared" si="42"/>
        <v>0</v>
      </c>
      <c r="H525">
        <f t="shared" si="43"/>
        <v>0</v>
      </c>
      <c r="I525">
        <f t="shared" si="44"/>
        <v>0</v>
      </c>
    </row>
    <row r="526" spans="1:9" ht="45">
      <c r="A526" s="381">
        <v>142201</v>
      </c>
      <c r="B526" s="381" t="s">
        <v>1575</v>
      </c>
      <c r="C526" s="379" t="s">
        <v>111</v>
      </c>
      <c r="D526" s="380">
        <v>10.79</v>
      </c>
      <c r="E526" s="64" t="str">
        <f t="shared" si="40"/>
        <v>ABERTURA E FECHAMENTO DE RASGOS EM ALVENARIA, PARA PASSAGEM DE TUBULAÇÕES, DIÂM. 1/2" A 1"</v>
      </c>
      <c r="F526" s="64" t="str">
        <f t="shared" si="41"/>
        <v>M</v>
      </c>
      <c r="G526">
        <f t="shared" si="42"/>
        <v>10.52</v>
      </c>
      <c r="H526">
        <f t="shared" si="43"/>
        <v>8.24</v>
      </c>
      <c r="I526">
        <f t="shared" si="44"/>
        <v>8.24</v>
      </c>
    </row>
    <row r="527" spans="1:9" ht="45">
      <c r="A527" s="378">
        <v>142202</v>
      </c>
      <c r="B527" s="378" t="s">
        <v>1576</v>
      </c>
      <c r="C527" s="379" t="s">
        <v>111</v>
      </c>
      <c r="D527" s="380">
        <v>16.149999999999999</v>
      </c>
      <c r="E527" s="64" t="str">
        <f t="shared" si="40"/>
        <v>ABERTURA E FECHAMENTO DE RASGOS EM ALVENARIA, PARA PASSAGEM DE TUBULAÇÕES, DIÂM. 11/4" A 2"</v>
      </c>
      <c r="F527" s="64" t="str">
        <f t="shared" si="41"/>
        <v>M</v>
      </c>
      <c r="G527">
        <f t="shared" si="42"/>
        <v>15.75</v>
      </c>
      <c r="H527">
        <f t="shared" si="43"/>
        <v>12.34</v>
      </c>
      <c r="I527">
        <f t="shared" si="44"/>
        <v>12.34</v>
      </c>
    </row>
    <row r="528" spans="1:9" ht="45">
      <c r="A528" s="381">
        <v>142203</v>
      </c>
      <c r="B528" s="381" t="s">
        <v>1577</v>
      </c>
      <c r="C528" s="379" t="s">
        <v>111</v>
      </c>
      <c r="D528" s="380">
        <v>24.31</v>
      </c>
      <c r="E528" s="64" t="str">
        <f t="shared" si="40"/>
        <v>ABERTURA E FECHAMENTO DE RASGOS EM ALVENARIA, PARA PASSAGEM DE TUBULAÇÕES, DIÂM. 21/2 A 4"</v>
      </c>
      <c r="F528" s="64" t="str">
        <f t="shared" si="41"/>
        <v>M</v>
      </c>
      <c r="G528">
        <f t="shared" si="42"/>
        <v>23.7</v>
      </c>
      <c r="H528">
        <f t="shared" si="43"/>
        <v>18.57</v>
      </c>
      <c r="I528">
        <f t="shared" si="44"/>
        <v>18.57</v>
      </c>
    </row>
    <row r="529" spans="1:9" ht="45">
      <c r="A529" s="381">
        <v>142204</v>
      </c>
      <c r="B529" s="381" t="s">
        <v>1578</v>
      </c>
      <c r="C529" s="379" t="s">
        <v>111</v>
      </c>
      <c r="D529" s="380">
        <v>20.58</v>
      </c>
      <c r="E529" s="64" t="str">
        <f t="shared" si="40"/>
        <v>ABERTURA E FECHAMENTO DE RASGOS EM CONCRETO, PARA PASSAGEM DE TUBULAÇÕES, DIÂM. 1/2" A 1"</v>
      </c>
      <c r="F529" s="64" t="str">
        <f t="shared" si="41"/>
        <v>M</v>
      </c>
      <c r="G529">
        <f t="shared" si="42"/>
        <v>20.07</v>
      </c>
      <c r="H529">
        <f t="shared" si="43"/>
        <v>15.72</v>
      </c>
      <c r="I529">
        <f t="shared" si="44"/>
        <v>15.72</v>
      </c>
    </row>
    <row r="530" spans="1:9" ht="45">
      <c r="A530" s="381">
        <v>142205</v>
      </c>
      <c r="B530" s="381" t="s">
        <v>1579</v>
      </c>
      <c r="C530" s="379" t="s">
        <v>111</v>
      </c>
      <c r="D530" s="380">
        <v>31.35</v>
      </c>
      <c r="E530" s="64" t="str">
        <f t="shared" si="40"/>
        <v>ABERTURA E FECHAMENTO DE RASGOS EM CONCRETO, PARA PASSAGEM DE TUBULAÇÕES, DIÂM. 11/4" A 2"</v>
      </c>
      <c r="F530" s="64" t="str">
        <f t="shared" si="41"/>
        <v>M</v>
      </c>
      <c r="G530">
        <f t="shared" si="42"/>
        <v>30.57</v>
      </c>
      <c r="H530">
        <f t="shared" si="43"/>
        <v>23.95</v>
      </c>
      <c r="I530">
        <f t="shared" si="44"/>
        <v>23.95</v>
      </c>
    </row>
    <row r="531" spans="1:9" ht="45">
      <c r="A531" s="381">
        <v>142206</v>
      </c>
      <c r="B531" s="381" t="s">
        <v>1580</v>
      </c>
      <c r="C531" s="379" t="s">
        <v>111</v>
      </c>
      <c r="D531" s="380">
        <v>45.59</v>
      </c>
      <c r="E531" s="64" t="str">
        <f t="shared" si="40"/>
        <v>ABERTURA E FECHAMENTO DE RASGOS EM CONCRETO, PARA PASSAGEM DE TUBULAÇÕES, DIÂM. 2 1/2"A 4"</v>
      </c>
      <c r="F531" s="64" t="str">
        <f t="shared" si="41"/>
        <v>M</v>
      </c>
      <c r="G531">
        <f t="shared" si="42"/>
        <v>44.46</v>
      </c>
      <c r="H531">
        <f t="shared" si="43"/>
        <v>34.83</v>
      </c>
      <c r="I531">
        <f t="shared" si="44"/>
        <v>34.83</v>
      </c>
    </row>
    <row r="532" spans="1:9">
      <c r="A532" s="381">
        <v>1423</v>
      </c>
      <c r="B532" s="381" t="s">
        <v>1345</v>
      </c>
      <c r="C532" s="379"/>
      <c r="D532" s="380"/>
      <c r="E532" s="64" t="str">
        <f t="shared" si="40"/>
        <v>REVISÕES E REPAROS</v>
      </c>
      <c r="F532" s="64" t="str">
        <f t="shared" si="41"/>
        <v/>
      </c>
      <c r="G532">
        <f t="shared" si="42"/>
        <v>0</v>
      </c>
      <c r="H532">
        <f t="shared" si="43"/>
        <v>0</v>
      </c>
      <c r="I532">
        <f t="shared" si="44"/>
        <v>0</v>
      </c>
    </row>
    <row r="533" spans="1:9">
      <c r="A533" s="381">
        <v>142301</v>
      </c>
      <c r="B533" s="381" t="s">
        <v>1581</v>
      </c>
      <c r="C533" s="379" t="s">
        <v>114</v>
      </c>
      <c r="D533" s="380">
        <v>18.52</v>
      </c>
      <c r="E533" s="64" t="str">
        <f t="shared" si="40"/>
        <v>REVISÕES E REPAROS EM TORNEIRAS E REGISTROS</v>
      </c>
      <c r="F533" s="64" t="str">
        <f t="shared" si="41"/>
        <v>UND</v>
      </c>
      <c r="G533">
        <f t="shared" si="42"/>
        <v>18.059999999999999</v>
      </c>
      <c r="H533">
        <f t="shared" si="43"/>
        <v>14.15</v>
      </c>
      <c r="I533">
        <f t="shared" si="44"/>
        <v>14.15</v>
      </c>
    </row>
    <row r="534" spans="1:9">
      <c r="A534" s="378">
        <v>142302</v>
      </c>
      <c r="B534" s="378" t="s">
        <v>1582</v>
      </c>
      <c r="C534" s="379" t="s">
        <v>114</v>
      </c>
      <c r="D534" s="380">
        <v>25.92</v>
      </c>
      <c r="E534" s="64" t="str">
        <f t="shared" si="40"/>
        <v>REVISÕES E REPAROS EM CAIXAS DE DESCARGA</v>
      </c>
      <c r="F534" s="64" t="str">
        <f t="shared" si="41"/>
        <v>UND</v>
      </c>
      <c r="G534">
        <f t="shared" si="42"/>
        <v>25.27</v>
      </c>
      <c r="H534">
        <f t="shared" si="43"/>
        <v>19.8</v>
      </c>
      <c r="I534">
        <f t="shared" si="44"/>
        <v>19.8</v>
      </c>
    </row>
    <row r="535" spans="1:9">
      <c r="A535" s="381">
        <v>142303</v>
      </c>
      <c r="B535" s="381" t="s">
        <v>1583</v>
      </c>
      <c r="C535" s="379" t="s">
        <v>114</v>
      </c>
      <c r="D535" s="380">
        <v>18.52</v>
      </c>
      <c r="E535" s="64" t="str">
        <f t="shared" si="40"/>
        <v>REVISÕES E REPAROS EM TORNEIRAS DE BÓIA</v>
      </c>
      <c r="F535" s="64" t="str">
        <f t="shared" si="41"/>
        <v>UND</v>
      </c>
      <c r="G535">
        <f t="shared" si="42"/>
        <v>18.059999999999999</v>
      </c>
      <c r="H535">
        <f t="shared" si="43"/>
        <v>14.15</v>
      </c>
      <c r="I535">
        <f t="shared" si="44"/>
        <v>14.15</v>
      </c>
    </row>
    <row r="536" spans="1:9" ht="30">
      <c r="A536" s="381">
        <v>142304</v>
      </c>
      <c r="B536" s="381" t="s">
        <v>1584</v>
      </c>
      <c r="C536" s="379" t="s">
        <v>114</v>
      </c>
      <c r="D536" s="380">
        <v>27.57</v>
      </c>
      <c r="E536" s="64" t="str">
        <f t="shared" si="40"/>
        <v>FORNECIMENTO DE DUREPOX PARA REPAROS (250G)</v>
      </c>
      <c r="F536" s="64" t="str">
        <f t="shared" si="41"/>
        <v>UND</v>
      </c>
      <c r="G536">
        <f t="shared" si="42"/>
        <v>26.88</v>
      </c>
      <c r="H536">
        <f t="shared" si="43"/>
        <v>21.06</v>
      </c>
      <c r="I536">
        <f t="shared" si="44"/>
        <v>21.06</v>
      </c>
    </row>
    <row r="537" spans="1:9">
      <c r="A537" s="381">
        <v>15</v>
      </c>
      <c r="B537" s="381" t="s">
        <v>1585</v>
      </c>
      <c r="C537" s="379"/>
      <c r="D537" s="380"/>
      <c r="E537" s="64" t="str">
        <f t="shared" si="40"/>
        <v>INSTALAÇÕES ELÉTRICAS</v>
      </c>
      <c r="F537" s="64" t="str">
        <f t="shared" si="41"/>
        <v/>
      </c>
      <c r="G537">
        <f t="shared" si="42"/>
        <v>0</v>
      </c>
      <c r="H537">
        <f t="shared" si="43"/>
        <v>0</v>
      </c>
      <c r="I537">
        <f t="shared" si="44"/>
        <v>0</v>
      </c>
    </row>
    <row r="538" spans="1:9">
      <c r="A538" s="381">
        <v>1501</v>
      </c>
      <c r="B538" s="381" t="s">
        <v>1586</v>
      </c>
      <c r="C538" s="379"/>
      <c r="D538" s="380"/>
      <c r="E538" s="64" t="str">
        <f t="shared" si="40"/>
        <v>PADRÃO DE ENTRADA</v>
      </c>
      <c r="F538" s="64" t="str">
        <f t="shared" si="41"/>
        <v/>
      </c>
      <c r="G538">
        <f t="shared" si="42"/>
        <v>0</v>
      </c>
      <c r="H538">
        <f t="shared" si="43"/>
        <v>0</v>
      </c>
      <c r="I538">
        <f t="shared" si="44"/>
        <v>0</v>
      </c>
    </row>
    <row r="539" spans="1:9" ht="90">
      <c r="A539" s="378">
        <v>150122</v>
      </c>
      <c r="B539" s="378" t="s">
        <v>1587</v>
      </c>
      <c r="C539" s="379" t="s">
        <v>114</v>
      </c>
      <c r="D539" s="380">
        <v>1158.8800000000001</v>
      </c>
      <c r="E539" s="64" t="str">
        <f t="shared" si="40"/>
        <v>MURETA DE MEDIÇÃO UTILIZANDO ARG. CIMENTO, CAL E AREIA, DIMENSÕES 1100X2000X200MM, COM PILARES E CINTAS, REVESTIDO COM CHAPISCO E REBOCO, INCLUSIVE PINTURA EMASSAMENTO E PINTURA ACRÍLICA A TRÊS DEMÃOS, EXCLUSIVE COBERTURA</v>
      </c>
      <c r="F539" s="64" t="str">
        <f t="shared" si="41"/>
        <v>UND</v>
      </c>
      <c r="G539">
        <f t="shared" si="42"/>
        <v>1130.02</v>
      </c>
      <c r="H539">
        <f t="shared" si="43"/>
        <v>885.32</v>
      </c>
      <c r="I539">
        <f t="shared" si="44"/>
        <v>885.32</v>
      </c>
    </row>
    <row r="540" spans="1:9" ht="90">
      <c r="A540" s="378">
        <v>150123</v>
      </c>
      <c r="B540" s="378" t="s">
        <v>1588</v>
      </c>
      <c r="C540" s="379" t="s">
        <v>114</v>
      </c>
      <c r="D540" s="380">
        <v>2060.08</v>
      </c>
      <c r="E540" s="64" t="str">
        <f t="shared" si="40"/>
        <v>MURETA DE MEDIÇÃO UTILIZANDO ARG. CIMENTO, CAL E AREIA, DIMENSÕES 1500X2200X400MM, REVESTIDO COM CHAPISCO E REBOCO, INCLUSIVE PINTURA EMASSAMENTO, PINTURA ACRÍLICA A TRÊS DEMÃOS E COBERTURA EM TELHA CERÂMICA</v>
      </c>
      <c r="F540" s="64" t="str">
        <f t="shared" si="41"/>
        <v>UND</v>
      </c>
      <c r="G540">
        <f t="shared" si="42"/>
        <v>2008.77</v>
      </c>
      <c r="H540">
        <f t="shared" si="43"/>
        <v>1573.78</v>
      </c>
      <c r="I540">
        <f t="shared" si="44"/>
        <v>1573.78</v>
      </c>
    </row>
    <row r="541" spans="1:9">
      <c r="A541" s="381">
        <v>1503</v>
      </c>
      <c r="B541" s="381" t="s">
        <v>1589</v>
      </c>
      <c r="C541" s="379"/>
      <c r="D541" s="382"/>
      <c r="E541" s="64" t="str">
        <f t="shared" si="40"/>
        <v>QUADRO DE DISTRIBUIÇÃO</v>
      </c>
      <c r="F541" s="64" t="str">
        <f t="shared" si="41"/>
        <v/>
      </c>
      <c r="G541">
        <f t="shared" si="42"/>
        <v>0</v>
      </c>
      <c r="H541">
        <f t="shared" si="43"/>
        <v>0</v>
      </c>
      <c r="I541">
        <f t="shared" si="44"/>
        <v>0</v>
      </c>
    </row>
    <row r="542" spans="1:9" ht="30">
      <c r="A542" s="381">
        <v>150302</v>
      </c>
      <c r="B542" s="381" t="s">
        <v>1590</v>
      </c>
      <c r="C542" s="379" t="s">
        <v>114</v>
      </c>
      <c r="D542" s="382">
        <v>312.76</v>
      </c>
      <c r="E542" s="64" t="str">
        <f t="shared" si="40"/>
        <v>QUADRO DE DISTRIBUIÇÃO PARA 06 CIRCUITOS, INCLUSIVE DISJUNTORES MONOPOLAR</v>
      </c>
      <c r="F542" s="64" t="str">
        <f t="shared" si="41"/>
        <v>UND</v>
      </c>
      <c r="G542">
        <f t="shared" si="42"/>
        <v>304.97000000000003</v>
      </c>
      <c r="H542">
        <f t="shared" si="43"/>
        <v>238.93</v>
      </c>
      <c r="I542">
        <f t="shared" si="44"/>
        <v>238.93</v>
      </c>
    </row>
    <row r="543" spans="1:9" ht="45">
      <c r="A543" s="381">
        <v>150306</v>
      </c>
      <c r="B543" s="381" t="s">
        <v>1591</v>
      </c>
      <c r="C543" s="379" t="s">
        <v>114</v>
      </c>
      <c r="D543" s="382">
        <v>418.63</v>
      </c>
      <c r="E543" s="64" t="str">
        <f t="shared" si="40"/>
        <v>QUADRO DE DISTRIBUIÇÃO DE ENERGIA, DE EMBUTIR, COM 12 DIVISÕES MODULARES COM BARRAMENTO</v>
      </c>
      <c r="F543" s="64" t="str">
        <f t="shared" si="41"/>
        <v>UND</v>
      </c>
      <c r="G543">
        <f t="shared" si="42"/>
        <v>408.21</v>
      </c>
      <c r="H543">
        <f t="shared" si="43"/>
        <v>319.81</v>
      </c>
      <c r="I543">
        <f t="shared" si="44"/>
        <v>319.81</v>
      </c>
    </row>
    <row r="544" spans="1:9" ht="45">
      <c r="A544" s="378">
        <v>150307</v>
      </c>
      <c r="B544" s="378" t="s">
        <v>1592</v>
      </c>
      <c r="C544" s="379" t="s">
        <v>114</v>
      </c>
      <c r="D544" s="380">
        <v>449.39</v>
      </c>
      <c r="E544" s="64" t="str">
        <f t="shared" si="40"/>
        <v>QUADRO DE DISTRIBUIÇÃO DE ENERGIA, DE EMBUTIR, COM 18 DIVISÕES MODULARES, COM BARRAMENTO</v>
      </c>
      <c r="F544" s="64" t="str">
        <f t="shared" si="41"/>
        <v>UND</v>
      </c>
      <c r="G544">
        <f t="shared" si="42"/>
        <v>438.2</v>
      </c>
      <c r="H544">
        <f t="shared" si="43"/>
        <v>343.31</v>
      </c>
      <c r="I544">
        <f t="shared" si="44"/>
        <v>343.31</v>
      </c>
    </row>
    <row r="545" spans="1:9" ht="45">
      <c r="A545" s="381">
        <v>150308</v>
      </c>
      <c r="B545" s="381" t="s">
        <v>1593</v>
      </c>
      <c r="C545" s="379" t="s">
        <v>114</v>
      </c>
      <c r="D545" s="380">
        <v>479.5</v>
      </c>
      <c r="E545" s="64" t="str">
        <f t="shared" si="40"/>
        <v>QUADRO DE DISTRIBUIÇÃO DE ENERGIA, DE EMBUTIR, COM 24 DIVISÕES MODULARES, COM BARRAMENTO</v>
      </c>
      <c r="F545" s="64" t="str">
        <f t="shared" si="41"/>
        <v>UND</v>
      </c>
      <c r="G545">
        <f t="shared" si="42"/>
        <v>467.56</v>
      </c>
      <c r="H545">
        <f t="shared" si="43"/>
        <v>366.31</v>
      </c>
      <c r="I545">
        <f t="shared" si="44"/>
        <v>366.31</v>
      </c>
    </row>
    <row r="546" spans="1:9" ht="45">
      <c r="A546" s="381">
        <v>150309</v>
      </c>
      <c r="B546" s="381" t="s">
        <v>1594</v>
      </c>
      <c r="C546" s="379" t="s">
        <v>114</v>
      </c>
      <c r="D546" s="380">
        <v>525.96</v>
      </c>
      <c r="E546" s="64" t="str">
        <f t="shared" si="40"/>
        <v>QUADRO DE DISTRIBUIÇÃO DE ENERGIA, DE EMBUTIR, COM 32 DIVISÕES MODULARES, COM BARRAMENTO</v>
      </c>
      <c r="F546" s="64" t="str">
        <f t="shared" si="41"/>
        <v>UND</v>
      </c>
      <c r="G546">
        <f t="shared" si="42"/>
        <v>512.86</v>
      </c>
      <c r="H546">
        <f t="shared" si="43"/>
        <v>401.8</v>
      </c>
      <c r="I546">
        <f t="shared" si="44"/>
        <v>401.8</v>
      </c>
    </row>
    <row r="547" spans="1:9">
      <c r="A547" s="381">
        <v>150310</v>
      </c>
      <c r="B547" s="381" t="s">
        <v>1595</v>
      </c>
      <c r="C547" s="379" t="s">
        <v>114</v>
      </c>
      <c r="D547" s="380">
        <v>82.51</v>
      </c>
      <c r="E547" s="64" t="str">
        <f t="shared" si="40"/>
        <v>CAIXA DE DISTRIBUIÇÃO 20X20X15 CM</v>
      </c>
      <c r="F547" s="64" t="str">
        <f t="shared" si="41"/>
        <v>UND</v>
      </c>
      <c r="G547">
        <f t="shared" si="42"/>
        <v>80.45</v>
      </c>
      <c r="H547">
        <f t="shared" si="43"/>
        <v>63.03</v>
      </c>
      <c r="I547">
        <f t="shared" si="44"/>
        <v>63.03</v>
      </c>
    </row>
    <row r="548" spans="1:9" ht="45">
      <c r="A548" s="381">
        <v>150311</v>
      </c>
      <c r="B548" s="381" t="s">
        <v>1596</v>
      </c>
      <c r="C548" s="379" t="s">
        <v>114</v>
      </c>
      <c r="D548" s="380">
        <v>134.16999999999999</v>
      </c>
      <c r="E548" s="64" t="str">
        <f t="shared" si="40"/>
        <v>QUADRO DE DISTRIBUIÇÃO DE ENERGIA, DE EMBUTIR, COM 12 DIVISÕES MODULARES, SEM BARRAMENTO</v>
      </c>
      <c r="F548" s="64" t="str">
        <f t="shared" si="41"/>
        <v>UND</v>
      </c>
      <c r="G548">
        <f t="shared" si="42"/>
        <v>130.83000000000001</v>
      </c>
      <c r="H548">
        <f t="shared" si="43"/>
        <v>102.5</v>
      </c>
      <c r="I548">
        <f t="shared" si="44"/>
        <v>102.5</v>
      </c>
    </row>
    <row r="549" spans="1:9" ht="45">
      <c r="A549" s="381">
        <v>150312</v>
      </c>
      <c r="B549" s="381" t="s">
        <v>1597</v>
      </c>
      <c r="C549" s="379" t="s">
        <v>114</v>
      </c>
      <c r="D549" s="380">
        <v>116.45</v>
      </c>
      <c r="E549" s="64" t="str">
        <f t="shared" si="40"/>
        <v>QUADRO DE DISTRIBUIÇÃO DE ENERGIA, DE EMBUTIR, COM 3 DIVISÕES MODULARES, SEM BARRAMENTO</v>
      </c>
      <c r="F549" s="64" t="str">
        <f t="shared" si="41"/>
        <v>UND</v>
      </c>
      <c r="G549">
        <f t="shared" si="42"/>
        <v>113.55</v>
      </c>
      <c r="H549">
        <f t="shared" si="43"/>
        <v>88.96</v>
      </c>
      <c r="I549">
        <f t="shared" si="44"/>
        <v>88.96</v>
      </c>
    </row>
    <row r="550" spans="1:9" ht="45">
      <c r="A550" s="381">
        <v>150313</v>
      </c>
      <c r="B550" s="381" t="s">
        <v>1598</v>
      </c>
      <c r="C550" s="379" t="s">
        <v>114</v>
      </c>
      <c r="D550" s="380">
        <v>185.28</v>
      </c>
      <c r="E550" s="64" t="str">
        <f t="shared" si="40"/>
        <v>QUADRO DE DISTRIBUIÇÃO DE ENERGIA, DE EMBUTIR, COM 6 DIVISÕES MODULARES, SEM BARRAMENTO</v>
      </c>
      <c r="F550" s="64" t="str">
        <f t="shared" si="41"/>
        <v>UND</v>
      </c>
      <c r="G550">
        <f t="shared" si="42"/>
        <v>180.66</v>
      </c>
      <c r="H550">
        <f t="shared" si="43"/>
        <v>141.54</v>
      </c>
      <c r="I550">
        <f t="shared" si="44"/>
        <v>141.54</v>
      </c>
    </row>
    <row r="551" spans="1:9" ht="90">
      <c r="A551" s="381">
        <v>150315</v>
      </c>
      <c r="B551" s="381" t="s">
        <v>1599</v>
      </c>
      <c r="C551" s="379" t="s">
        <v>114</v>
      </c>
      <c r="D551" s="380">
        <v>988.88</v>
      </c>
      <c r="E551" s="64" t="str">
        <f t="shared" si="40"/>
        <v>QUADRO DISTRIB. ENERGIA, EMBUTIDO OU SEMI EMBUTIDO, CAPAC. P/ 34 DISJ. DIN, C/BARRAM TRIF. 150A BARRA. NEUTRO E TERRA, FAB. EM CHAPA DE AÇO 12 USG COM PORTA, ESPELHO, TRINCO COM FECHAD CH YALE, REF. QDETG II-34DIN-CEMAR OU EQUIV.</v>
      </c>
      <c r="F551" s="64" t="str">
        <f t="shared" si="41"/>
        <v>UND</v>
      </c>
      <c r="G551">
        <f t="shared" si="42"/>
        <v>964.26</v>
      </c>
      <c r="H551">
        <f t="shared" si="43"/>
        <v>755.45</v>
      </c>
      <c r="I551">
        <f t="shared" si="44"/>
        <v>755.45</v>
      </c>
    </row>
    <row r="552" spans="1:9" ht="90">
      <c r="A552" s="381">
        <v>150316</v>
      </c>
      <c r="B552" s="381" t="s">
        <v>1600</v>
      </c>
      <c r="C552" s="379" t="s">
        <v>114</v>
      </c>
      <c r="D552" s="380">
        <v>1176.45</v>
      </c>
      <c r="E552" s="64" t="str">
        <f t="shared" si="40"/>
        <v>QUADRO DISTRIB. ENERGIA, EMBUTIDO OU SEMI EMBUTIDO, CAPAC. P/ 44 DISJ. DIN, C/BARRAM TRIF. 150A BARRA. NEUTRO E TERRA, FAB. EM CHAPA DE AÇO 12 USG COM PORTA, ESPELHO, TRINCO COM FECHAD CH YALE, REF. QDETG II-44DIN-CEMAR OU EQUIV.</v>
      </c>
      <c r="F552" s="64" t="str">
        <f t="shared" si="41"/>
        <v>UND</v>
      </c>
      <c r="G552">
        <f t="shared" si="42"/>
        <v>1147.1500000000001</v>
      </c>
      <c r="H552">
        <f t="shared" si="43"/>
        <v>898.74</v>
      </c>
      <c r="I552">
        <f t="shared" si="44"/>
        <v>898.74</v>
      </c>
    </row>
    <row r="553" spans="1:9" ht="75">
      <c r="A553" s="381">
        <v>150317</v>
      </c>
      <c r="B553" s="381" t="s">
        <v>1601</v>
      </c>
      <c r="C553" s="379" t="s">
        <v>114</v>
      </c>
      <c r="D553" s="380">
        <v>1643.96</v>
      </c>
      <c r="E553" s="64" t="str">
        <f t="shared" si="40"/>
        <v>QUADRO DISTRIB. ENERGIA, EMBUTIDO OU SEMI EMBUTIDO, CAPAC. P/ 56 DISJ. DIN, C/BARRAM TRIF. 225A BARRA. NEUTRO E TERRA, FAB. EM CHAPA DE AÇO 12 USG COM PORTA, ESPELHO, TRINCO COM FECHAD CH</v>
      </c>
      <c r="F553" s="64" t="str">
        <f t="shared" si="41"/>
        <v>UND</v>
      </c>
      <c r="G553">
        <f t="shared" si="42"/>
        <v>1603.02</v>
      </c>
      <c r="H553">
        <f t="shared" si="43"/>
        <v>1255.8900000000001</v>
      </c>
      <c r="I553">
        <f t="shared" si="44"/>
        <v>1255.8900000000001</v>
      </c>
    </row>
    <row r="554" spans="1:9">
      <c r="A554" s="381">
        <v>1506</v>
      </c>
      <c r="B554" s="381" t="s">
        <v>1602</v>
      </c>
      <c r="C554" s="379"/>
      <c r="D554" s="382"/>
      <c r="E554" s="64" t="str">
        <f t="shared" si="40"/>
        <v>CAIXAS DE PASSAGEM</v>
      </c>
      <c r="F554" s="64" t="str">
        <f t="shared" si="41"/>
        <v/>
      </c>
      <c r="G554">
        <f t="shared" si="42"/>
        <v>0</v>
      </c>
      <c r="H554">
        <f t="shared" si="43"/>
        <v>0</v>
      </c>
      <c r="I554">
        <f t="shared" si="44"/>
        <v>0</v>
      </c>
    </row>
    <row r="555" spans="1:9" ht="45">
      <c r="A555" s="381">
        <v>150609</v>
      </c>
      <c r="B555" s="381" t="s">
        <v>1603</v>
      </c>
      <c r="C555" s="379" t="s">
        <v>114</v>
      </c>
      <c r="D555" s="382">
        <v>153.72</v>
      </c>
      <c r="E555" s="64" t="str">
        <f t="shared" si="40"/>
        <v>CAIXA PARA MEDIDOR POLIFÁSICO CARGA ATÉ 41000W INCLUSIVE CAIXA PARA DISJUNTOR POLIFÁSICO ATÉ 100A</v>
      </c>
      <c r="F555" s="64" t="str">
        <f t="shared" si="41"/>
        <v>UND</v>
      </c>
      <c r="G555">
        <f t="shared" si="42"/>
        <v>149.88999999999999</v>
      </c>
      <c r="H555">
        <f t="shared" si="43"/>
        <v>117.43</v>
      </c>
      <c r="I555">
        <f t="shared" si="44"/>
        <v>117.43</v>
      </c>
    </row>
    <row r="556" spans="1:9" ht="75">
      <c r="A556" s="381">
        <v>150610</v>
      </c>
      <c r="B556" s="381" t="s">
        <v>1604</v>
      </c>
      <c r="C556" s="379" t="s">
        <v>114</v>
      </c>
      <c r="D556" s="382">
        <v>196.65</v>
      </c>
      <c r="E556" s="64" t="str">
        <f t="shared" si="40"/>
        <v>CAIXA DE ATERRAMENTO DE CONCRETO SIMPLES, NAS DIMENSÕES DE 30X30X25CM, COM REVEST. INT. EM CHAPISCO E REBOCO, TAMPA DE CONCRETO ESP.5CM E LASTRO DE BRITA ESP. 5 CM, INCL. HASTE 5/8"X2400MM</v>
      </c>
      <c r="F556" s="64" t="str">
        <f t="shared" si="41"/>
        <v>UND</v>
      </c>
      <c r="G556">
        <f t="shared" si="42"/>
        <v>191.75</v>
      </c>
      <c r="H556">
        <f t="shared" si="43"/>
        <v>150.22999999999999</v>
      </c>
      <c r="I556">
        <f t="shared" si="44"/>
        <v>150.22999999999999</v>
      </c>
    </row>
    <row r="557" spans="1:9" ht="30">
      <c r="A557" s="378">
        <v>150612</v>
      </c>
      <c r="B557" s="378" t="s">
        <v>1605</v>
      </c>
      <c r="C557" s="379" t="s">
        <v>114</v>
      </c>
      <c r="D557" s="380">
        <v>32.65</v>
      </c>
      <c r="E557" s="64" t="str">
        <f t="shared" si="40"/>
        <v>CAIXA DE PASSAGEM EM CHAPA DE AÇO GALVANIZADA 4" X 4", COM TAMPA PARAFUSADA</v>
      </c>
      <c r="F557" s="64" t="str">
        <f t="shared" si="41"/>
        <v>UND</v>
      </c>
      <c r="G557">
        <f t="shared" si="42"/>
        <v>31.83</v>
      </c>
      <c r="H557">
        <f t="shared" si="43"/>
        <v>24.94</v>
      </c>
      <c r="I557">
        <f t="shared" si="44"/>
        <v>24.94</v>
      </c>
    </row>
    <row r="558" spans="1:9" ht="75">
      <c r="A558" s="381">
        <v>150614</v>
      </c>
      <c r="B558" s="381" t="s">
        <v>1606</v>
      </c>
      <c r="C558" s="379" t="s">
        <v>114</v>
      </c>
      <c r="D558" s="380">
        <v>117.86</v>
      </c>
      <c r="E558" s="64" t="str">
        <f t="shared" si="40"/>
        <v>CAIXA DE PASSAGEM DE ALVENARIA DE BLOCOS DE CONCRETO 9X19X39CM, DIMENSÕES DE 30X30X50CM, COM REVESTIMENTO INTERNO EM CHAPISCO E REBOCO, TAMPA DE CONCRETO ESP.5CM E LASTRO DE BRITA 5 CM</v>
      </c>
      <c r="F558" s="64" t="str">
        <f t="shared" si="41"/>
        <v>UND</v>
      </c>
      <c r="G558">
        <f t="shared" si="42"/>
        <v>114.93</v>
      </c>
      <c r="H558">
        <f t="shared" si="43"/>
        <v>90.04</v>
      </c>
      <c r="I558">
        <f t="shared" si="44"/>
        <v>90.04</v>
      </c>
    </row>
    <row r="559" spans="1:9" ht="75">
      <c r="A559" s="381">
        <v>150615</v>
      </c>
      <c r="B559" s="381" t="s">
        <v>1607</v>
      </c>
      <c r="C559" s="379" t="s">
        <v>114</v>
      </c>
      <c r="D559" s="380">
        <v>151.15</v>
      </c>
      <c r="E559" s="64" t="str">
        <f t="shared" si="40"/>
        <v>CAIXA DE PASSAGEM DE ALVENARIA DE BLOCOS DE CONCRETO 9X19X39CM, DIMENSÕES DE 40X40X50CM, COM REVESTIMENTO INTERNO EM CHAPISCO E REBOCO, TAMPA DE CONCRETO ESP.5CM E LASTRO DE BRITA 5 CM</v>
      </c>
      <c r="F559" s="64" t="str">
        <f t="shared" si="41"/>
        <v>UND</v>
      </c>
      <c r="G559">
        <f t="shared" si="42"/>
        <v>147.38999999999999</v>
      </c>
      <c r="H559">
        <f t="shared" si="43"/>
        <v>115.47</v>
      </c>
      <c r="I559">
        <f t="shared" si="44"/>
        <v>115.47</v>
      </c>
    </row>
    <row r="560" spans="1:9" ht="75">
      <c r="A560" s="381">
        <v>150616</v>
      </c>
      <c r="B560" s="381" t="s">
        <v>1608</v>
      </c>
      <c r="C560" s="379" t="s">
        <v>114</v>
      </c>
      <c r="D560" s="380">
        <v>211.5</v>
      </c>
      <c r="E560" s="64" t="str">
        <f t="shared" si="40"/>
        <v>CAIXA DE PASSAGEM DE ALVENARIA DE BLOCOS DE CONCRETO 9X19X39CM, DIMENSÕES DE 50X50X50CM, COM REVESTIMENTO INTERNO EM CHAPISCO E REBOCO, TAMPA DE CONCRETO ESP.5CM E LASTRO DE BRITA 5 CM</v>
      </c>
      <c r="F560" s="64" t="str">
        <f t="shared" si="41"/>
        <v>UND</v>
      </c>
      <c r="G560">
        <f t="shared" si="42"/>
        <v>206.23</v>
      </c>
      <c r="H560">
        <f t="shared" si="43"/>
        <v>161.57</v>
      </c>
      <c r="I560">
        <f t="shared" si="44"/>
        <v>161.57</v>
      </c>
    </row>
    <row r="561" spans="1:9">
      <c r="A561" s="381">
        <v>150623</v>
      </c>
      <c r="B561" s="381" t="s">
        <v>1609</v>
      </c>
      <c r="C561" s="379" t="s">
        <v>114</v>
      </c>
      <c r="D561" s="380">
        <v>7.97</v>
      </c>
      <c r="E561" s="64" t="str">
        <f t="shared" si="40"/>
        <v>CAIXA DE PASSAGEM 4X2", CHAPA 18</v>
      </c>
      <c r="F561" s="64" t="str">
        <f t="shared" si="41"/>
        <v>UND</v>
      </c>
      <c r="G561">
        <f t="shared" si="42"/>
        <v>7.77</v>
      </c>
      <c r="H561">
        <f t="shared" si="43"/>
        <v>6.09</v>
      </c>
      <c r="I561">
        <f t="shared" si="44"/>
        <v>6.09</v>
      </c>
    </row>
    <row r="562" spans="1:9" ht="75">
      <c r="A562" s="381">
        <v>150626</v>
      </c>
      <c r="B562" s="381" t="s">
        <v>1610</v>
      </c>
      <c r="C562" s="379" t="s">
        <v>114</v>
      </c>
      <c r="D562" s="380">
        <v>123.82</v>
      </c>
      <c r="E562" s="64" t="str">
        <f t="shared" si="40"/>
        <v>CONJUNTO CAIXA TERMOPLÁSTICA PARA MEDIDOR PADRÃO ESCELSA MONOFÁFICO COM TAMPA TRANSPARENTE EM POLICARBONATO P-980-009 INCLUSIVE CAIXA PARA DISJUNTOR MONOF P-940-003 PADRÃO ESCELSA</v>
      </c>
      <c r="F562" s="64" t="str">
        <f t="shared" si="41"/>
        <v>UND</v>
      </c>
      <c r="G562">
        <f t="shared" si="42"/>
        <v>120.73</v>
      </c>
      <c r="H562">
        <f t="shared" si="43"/>
        <v>94.59</v>
      </c>
      <c r="I562">
        <f t="shared" si="44"/>
        <v>94.59</v>
      </c>
    </row>
    <row r="563" spans="1:9" ht="30">
      <c r="A563" s="381">
        <v>150628</v>
      </c>
      <c r="B563" s="381" t="s">
        <v>1611</v>
      </c>
      <c r="C563" s="379" t="s">
        <v>114</v>
      </c>
      <c r="D563" s="380">
        <v>7.49</v>
      </c>
      <c r="E563" s="64" t="str">
        <f t="shared" si="40"/>
        <v>CAIXA DE EMBUTIR MARCA DE REFERÊNCIA TIGREFLEX, 4X2"</v>
      </c>
      <c r="F563" s="64" t="str">
        <f t="shared" si="41"/>
        <v>UND</v>
      </c>
      <c r="G563">
        <f t="shared" si="42"/>
        <v>7.3</v>
      </c>
      <c r="H563">
        <f t="shared" si="43"/>
        <v>5.72</v>
      </c>
      <c r="I563">
        <f t="shared" si="44"/>
        <v>5.72</v>
      </c>
    </row>
    <row r="564" spans="1:9" ht="30">
      <c r="A564" s="381">
        <v>150629</v>
      </c>
      <c r="B564" s="381" t="s">
        <v>1612</v>
      </c>
      <c r="C564" s="379" t="s">
        <v>114</v>
      </c>
      <c r="D564" s="380">
        <v>13.04</v>
      </c>
      <c r="E564" s="64" t="str">
        <f t="shared" si="40"/>
        <v>CAIXA DE EMBUTIR MARCA DE REFERÊNCIA TIGREFLEX, 4X4"</v>
      </c>
      <c r="F564" s="64" t="str">
        <f t="shared" si="41"/>
        <v>UND</v>
      </c>
      <c r="G564">
        <f t="shared" si="42"/>
        <v>12.71</v>
      </c>
      <c r="H564">
        <f t="shared" si="43"/>
        <v>9.9600000000000009</v>
      </c>
      <c r="I564">
        <f t="shared" si="44"/>
        <v>9.9600000000000009</v>
      </c>
    </row>
    <row r="565" spans="1:9">
      <c r="A565" s="381">
        <v>150630</v>
      </c>
      <c r="B565" s="381" t="s">
        <v>1613</v>
      </c>
      <c r="C565" s="379" t="s">
        <v>114</v>
      </c>
      <c r="D565" s="380">
        <v>9.3699999999999992</v>
      </c>
      <c r="E565" s="64" t="str">
        <f t="shared" si="40"/>
        <v>CAIXA DE PASSAGEM 4X4", CHAPA 18</v>
      </c>
      <c r="F565" s="64" t="str">
        <f t="shared" si="41"/>
        <v>UND</v>
      </c>
      <c r="G565">
        <f t="shared" si="42"/>
        <v>9.14</v>
      </c>
      <c r="H565">
        <f t="shared" si="43"/>
        <v>7.16</v>
      </c>
      <c r="I565">
        <f t="shared" si="44"/>
        <v>7.16</v>
      </c>
    </row>
    <row r="566" spans="1:9" ht="30">
      <c r="A566" s="381">
        <v>150632</v>
      </c>
      <c r="B566" s="381" t="s">
        <v>1614</v>
      </c>
      <c r="C566" s="379" t="s">
        <v>114</v>
      </c>
      <c r="D566" s="380">
        <v>53.3</v>
      </c>
      <c r="E566" s="64" t="str">
        <f t="shared" si="40"/>
        <v>CAIXA DE PASSAGEM 150X150X80MM, CHAPA 18, COM TAMPA PARAFUSADA</v>
      </c>
      <c r="F566" s="64" t="str">
        <f t="shared" si="41"/>
        <v>UND</v>
      </c>
      <c r="G566">
        <f t="shared" si="42"/>
        <v>51.98</v>
      </c>
      <c r="H566">
        <f t="shared" si="43"/>
        <v>40.72</v>
      </c>
      <c r="I566">
        <f t="shared" si="44"/>
        <v>40.72</v>
      </c>
    </row>
    <row r="567" spans="1:9" ht="30">
      <c r="A567" s="381">
        <v>150633</v>
      </c>
      <c r="B567" s="381" t="s">
        <v>1615</v>
      </c>
      <c r="C567" s="379" t="s">
        <v>114</v>
      </c>
      <c r="D567" s="380">
        <v>81.37</v>
      </c>
      <c r="E567" s="64" t="str">
        <f t="shared" si="40"/>
        <v>CAIXA DE PASSAGEM 200X200X100MM, CHAPA 18, COM TAMPA PARAFUSADA</v>
      </c>
      <c r="F567" s="64" t="str">
        <f t="shared" si="41"/>
        <v>UND</v>
      </c>
      <c r="G567">
        <f t="shared" si="42"/>
        <v>79.34</v>
      </c>
      <c r="H567">
        <f t="shared" si="43"/>
        <v>62.16</v>
      </c>
      <c r="I567">
        <f t="shared" si="44"/>
        <v>62.16</v>
      </c>
    </row>
    <row r="568" spans="1:9" ht="30">
      <c r="A568" s="381">
        <v>150634</v>
      </c>
      <c r="B568" s="381" t="s">
        <v>1616</v>
      </c>
      <c r="C568" s="379" t="s">
        <v>114</v>
      </c>
      <c r="D568" s="380">
        <v>126.29</v>
      </c>
      <c r="E568" s="64" t="str">
        <f t="shared" si="40"/>
        <v>CAIXA DE PASSAGEM 300X300X120MM, CHAPA 18, COM TAMPA PARAFUSADA</v>
      </c>
      <c r="F568" s="64" t="str">
        <f t="shared" si="41"/>
        <v>UND</v>
      </c>
      <c r="G568">
        <f t="shared" si="42"/>
        <v>123.15</v>
      </c>
      <c r="H568">
        <f t="shared" si="43"/>
        <v>96.48</v>
      </c>
      <c r="I568">
        <f t="shared" si="44"/>
        <v>96.48</v>
      </c>
    </row>
    <row r="569" spans="1:9" ht="30">
      <c r="A569" s="381">
        <v>150635</v>
      </c>
      <c r="B569" s="381" t="s">
        <v>1617</v>
      </c>
      <c r="C569" s="379" t="s">
        <v>114</v>
      </c>
      <c r="D569" s="380">
        <v>172.92</v>
      </c>
      <c r="E569" s="64" t="str">
        <f t="shared" si="40"/>
        <v>CAIXA DE PASSAGEM 400X400X120MM, CHAPA 18, COM TAMPA PARAFUSADA</v>
      </c>
      <c r="F569" s="64" t="str">
        <f t="shared" si="41"/>
        <v>UND</v>
      </c>
      <c r="G569">
        <f t="shared" si="42"/>
        <v>168.61</v>
      </c>
      <c r="H569">
        <f t="shared" si="43"/>
        <v>132.1</v>
      </c>
      <c r="I569">
        <f t="shared" si="44"/>
        <v>132.1</v>
      </c>
    </row>
    <row r="570" spans="1:9" ht="30">
      <c r="A570" s="381">
        <v>150636</v>
      </c>
      <c r="B570" s="381" t="s">
        <v>1618</v>
      </c>
      <c r="C570" s="379" t="s">
        <v>114</v>
      </c>
      <c r="D570" s="380">
        <v>9.39</v>
      </c>
      <c r="E570" s="64" t="str">
        <f t="shared" si="40"/>
        <v>CAIXA SEXTAVADA EM PVC DE 3X3X1 1/2", MARCA DE REFERÊNCIA TIGREFLEX</v>
      </c>
      <c r="F570" s="64" t="str">
        <f t="shared" si="41"/>
        <v>UND</v>
      </c>
      <c r="G570">
        <f t="shared" si="42"/>
        <v>9.15</v>
      </c>
      <c r="H570">
        <f t="shared" si="43"/>
        <v>7.17</v>
      </c>
      <c r="I570">
        <f t="shared" si="44"/>
        <v>7.17</v>
      </c>
    </row>
    <row r="571" spans="1:9">
      <c r="A571" s="381">
        <v>1507</v>
      </c>
      <c r="B571" s="381" t="s">
        <v>1619</v>
      </c>
      <c r="C571" s="379"/>
      <c r="D571" s="380"/>
      <c r="E571" s="64" t="str">
        <f t="shared" si="40"/>
        <v>ENVELOPAMENTO DE ELETRODUTOS</v>
      </c>
      <c r="F571" s="64" t="str">
        <f t="shared" si="41"/>
        <v/>
      </c>
      <c r="G571">
        <f t="shared" si="42"/>
        <v>0</v>
      </c>
      <c r="H571">
        <f t="shared" si="43"/>
        <v>0</v>
      </c>
      <c r="I571">
        <f t="shared" si="44"/>
        <v>0</v>
      </c>
    </row>
    <row r="572" spans="1:9" ht="75">
      <c r="A572" s="381">
        <v>150701</v>
      </c>
      <c r="B572" s="381" t="s">
        <v>1620</v>
      </c>
      <c r="C572" s="379" t="s">
        <v>111</v>
      </c>
      <c r="D572" s="380">
        <v>46.33</v>
      </c>
      <c r="E572" s="64" t="str">
        <f t="shared" si="40"/>
        <v>ENVELOPAMENTO DE CONCRETO SIMPLES COM CONSUMO MÍNIMO DE CIMENTO DE 250KG/M3, INCLUSIVE ESCAVAÇÃO PARA PROFUNDIDADE MÍNIMA DO ELETRODUTO DE 50 CM, DE 25 X 25 CM, PARA 1 ELETRODUTO</v>
      </c>
      <c r="F572" s="64" t="str">
        <f t="shared" si="41"/>
        <v>M</v>
      </c>
      <c r="G572">
        <f t="shared" si="42"/>
        <v>45.17</v>
      </c>
      <c r="H572">
        <f t="shared" si="43"/>
        <v>35.39</v>
      </c>
      <c r="I572">
        <f t="shared" si="44"/>
        <v>35.39</v>
      </c>
    </row>
    <row r="573" spans="1:9" ht="75">
      <c r="A573" s="381">
        <v>150702</v>
      </c>
      <c r="B573" s="381" t="s">
        <v>1621</v>
      </c>
      <c r="C573" s="379" t="s">
        <v>111</v>
      </c>
      <c r="D573" s="380">
        <v>55.59</v>
      </c>
      <c r="E573" s="64" t="str">
        <f t="shared" si="40"/>
        <v>ENVELOPAMENTO DE CONCRETO SIMPLES COM CONSUMO MÍNIMO DE CIMENTO DE 250KG/M3, INCLUSIVE ESCAVAÇÃO PARA PROFUNDIDADE MÍNIMA DO ELETRODUTO DE 50 CM, DE 25 X 30 CM, PARA 2 ELETRODUTOS</v>
      </c>
      <c r="F573" s="64" t="str">
        <f t="shared" si="41"/>
        <v>M</v>
      </c>
      <c r="G573">
        <f t="shared" si="42"/>
        <v>54.21</v>
      </c>
      <c r="H573">
        <f t="shared" si="43"/>
        <v>42.47</v>
      </c>
      <c r="I573">
        <f t="shared" si="44"/>
        <v>42.47</v>
      </c>
    </row>
    <row r="574" spans="1:9" ht="75">
      <c r="A574" s="378">
        <v>150703</v>
      </c>
      <c r="B574" s="378" t="s">
        <v>1622</v>
      </c>
      <c r="C574" s="379" t="s">
        <v>111</v>
      </c>
      <c r="D574" s="380">
        <v>144.61000000000001</v>
      </c>
      <c r="E574" s="64" t="str">
        <f t="shared" si="40"/>
        <v>ENVELOPAMENTO DE CONCRETO SIMPLES COM CONSUMO MÍNIMO DE CIMENTO DE 250KG/M3, INCLUSIVE ESCAVAÇÃO PARA PROFUNDIDADE MÍNIMA DO ELETRODUTO DE 50CM, DE 60 X 30 CM, PARA 3 ELETRODUTOS</v>
      </c>
      <c r="F574" s="64" t="str">
        <f t="shared" si="41"/>
        <v>M</v>
      </c>
      <c r="G574">
        <f t="shared" si="42"/>
        <v>141</v>
      </c>
      <c r="H574">
        <f t="shared" si="43"/>
        <v>110.47</v>
      </c>
      <c r="I574">
        <f t="shared" si="44"/>
        <v>110.47</v>
      </c>
    </row>
    <row r="575" spans="1:9" ht="75">
      <c r="A575" s="381">
        <v>150704</v>
      </c>
      <c r="B575" s="381" t="s">
        <v>1623</v>
      </c>
      <c r="C575" s="379" t="s">
        <v>111</v>
      </c>
      <c r="D575" s="380">
        <v>154.75</v>
      </c>
      <c r="E575" s="64" t="str">
        <f t="shared" si="40"/>
        <v>ENVELOPAMENTO DE CONCRETO SIMPLES COM CONSUMO MÍNIMO DE CIMENTO DE 250KG/M3, INCLUSIVE ESCAVAÇÃO PARA PROFUNDIDADE MÍNIMA DO ELETRODUTO DE 50CM, DE 45 X 45 CM, PARA 3 ELETRODUTOS</v>
      </c>
      <c r="F575" s="64" t="str">
        <f t="shared" si="41"/>
        <v>M</v>
      </c>
      <c r="G575">
        <f t="shared" si="42"/>
        <v>150.9</v>
      </c>
      <c r="H575">
        <f t="shared" si="43"/>
        <v>118.22</v>
      </c>
      <c r="I575">
        <f t="shared" si="44"/>
        <v>118.22</v>
      </c>
    </row>
    <row r="576" spans="1:9">
      <c r="A576" s="381">
        <v>1508</v>
      </c>
      <c r="B576" s="381" t="s">
        <v>1624</v>
      </c>
      <c r="C576" s="379"/>
      <c r="D576" s="380"/>
      <c r="E576" s="64" t="str">
        <f t="shared" si="40"/>
        <v>INSTALAÇÕES APARENTES</v>
      </c>
      <c r="F576" s="64" t="str">
        <f t="shared" si="41"/>
        <v/>
      </c>
      <c r="G576">
        <f t="shared" si="42"/>
        <v>0</v>
      </c>
      <c r="H576">
        <f t="shared" si="43"/>
        <v>0</v>
      </c>
      <c r="I576">
        <f t="shared" si="44"/>
        <v>0</v>
      </c>
    </row>
    <row r="577" spans="1:9" ht="45">
      <c r="A577" s="381">
        <v>150801</v>
      </c>
      <c r="B577" s="381" t="s">
        <v>14044</v>
      </c>
      <c r="C577" s="379" t="s">
        <v>111</v>
      </c>
      <c r="D577" s="380">
        <v>12.91</v>
      </c>
      <c r="E577" s="64" t="str">
        <f t="shared" ref="E577:E640" si="45">UPPER(B577)</f>
        <v>ELETRODUTO APARENTE DE PVC RÍGIDO ROSCÁVEL DIÂMETRO 3/4", INCLUSIVE ABRAÇADEIRA DE FIXAÇÃO</v>
      </c>
      <c r="F577" s="64" t="str">
        <f t="shared" ref="F577:F640" si="46">UPPER(C577)</f>
        <v>M</v>
      </c>
      <c r="G577">
        <f t="shared" si="42"/>
        <v>12.59</v>
      </c>
      <c r="H577">
        <f t="shared" si="43"/>
        <v>9.86</v>
      </c>
      <c r="I577">
        <f t="shared" si="44"/>
        <v>9.86</v>
      </c>
    </row>
    <row r="578" spans="1:9" ht="60">
      <c r="A578" s="381">
        <v>150802</v>
      </c>
      <c r="B578" s="381" t="s">
        <v>13900</v>
      </c>
      <c r="C578" s="379" t="s">
        <v>114</v>
      </c>
      <c r="D578" s="380">
        <v>17.850000000000001</v>
      </c>
      <c r="E578" s="64" t="str">
        <f t="shared" si="45"/>
        <v>CAIXA DE LIGAÇÃO DE ALUMÍNIO SILÍCIO, TIPO CONDULETES,SEM ROSCA, NO FORMATO B, INCLUSIVE TAMPA COM VEDAÇÃO, DIÂMETRO 3/4"</v>
      </c>
      <c r="F578" s="64" t="str">
        <f t="shared" si="46"/>
        <v>UND</v>
      </c>
      <c r="G578">
        <f t="shared" si="42"/>
        <v>17.41</v>
      </c>
      <c r="H578">
        <f t="shared" si="43"/>
        <v>13.64</v>
      </c>
      <c r="I578">
        <f t="shared" si="44"/>
        <v>13.64</v>
      </c>
    </row>
    <row r="579" spans="1:9" ht="60">
      <c r="A579" s="378">
        <v>150803</v>
      </c>
      <c r="B579" s="378" t="s">
        <v>13901</v>
      </c>
      <c r="C579" s="379" t="s">
        <v>114</v>
      </c>
      <c r="D579" s="380">
        <v>22.46</v>
      </c>
      <c r="E579" s="64" t="str">
        <f t="shared" si="45"/>
        <v>CAIXA DE LIGAÇÃO DE ALUMÍNIO SILÍCIO, TIPO CONDULETES, SEM ROSCA, NO FORMATO T, INCLUSIVE TAMPA COM VEDAÇÃO, DIÂMETRO 3/4"</v>
      </c>
      <c r="F579" s="64" t="str">
        <f t="shared" si="46"/>
        <v>UND</v>
      </c>
      <c r="G579">
        <f t="shared" si="42"/>
        <v>21.9</v>
      </c>
      <c r="H579">
        <f t="shared" si="43"/>
        <v>17.16</v>
      </c>
      <c r="I579">
        <f t="shared" si="44"/>
        <v>17.16</v>
      </c>
    </row>
    <row r="580" spans="1:9" ht="60">
      <c r="A580" s="381">
        <v>150804</v>
      </c>
      <c r="B580" s="381" t="s">
        <v>13902</v>
      </c>
      <c r="C580" s="379" t="s">
        <v>114</v>
      </c>
      <c r="D580" s="380">
        <v>20.71</v>
      </c>
      <c r="E580" s="64" t="str">
        <f t="shared" si="45"/>
        <v>CAIXA DE LIGAÇÃO DE ALUMÍNIO SILÍCIO, TIPO CONDULETES, SEM ROSCA, NO FORMATO LR, INCLUSIVE TAMPA COM VEDAÇÃO, DIÂMETRO 3/4"</v>
      </c>
      <c r="F580" s="64" t="str">
        <f t="shared" si="46"/>
        <v>UND</v>
      </c>
      <c r="G580">
        <f t="shared" si="42"/>
        <v>20.190000000000001</v>
      </c>
      <c r="H580">
        <f t="shared" si="43"/>
        <v>15.82</v>
      </c>
      <c r="I580">
        <f t="shared" si="44"/>
        <v>15.82</v>
      </c>
    </row>
    <row r="581" spans="1:9" ht="60">
      <c r="A581" s="381">
        <v>150805</v>
      </c>
      <c r="B581" s="381" t="s">
        <v>13903</v>
      </c>
      <c r="C581" s="379" t="s">
        <v>114</v>
      </c>
      <c r="D581" s="380">
        <v>22.88</v>
      </c>
      <c r="E581" s="64" t="str">
        <f t="shared" si="45"/>
        <v>CAIXA DE LIGAÇÃO DE ALUMÍNIO SILÍCIO, TIPO CONDULETES, SEM ROSCA, NO FORMATO X, INCLUSIVE TAMPA COM VEDAÇÃO, DIÂMETRO 3/4"</v>
      </c>
      <c r="F581" s="64" t="str">
        <f t="shared" si="46"/>
        <v>UND</v>
      </c>
      <c r="G581">
        <f t="shared" si="42"/>
        <v>22.31</v>
      </c>
      <c r="H581">
        <f t="shared" si="43"/>
        <v>17.48</v>
      </c>
      <c r="I581">
        <f t="shared" si="44"/>
        <v>17.48</v>
      </c>
    </row>
    <row r="582" spans="1:9" ht="45">
      <c r="A582" s="381">
        <v>150806</v>
      </c>
      <c r="B582" s="381" t="s">
        <v>14045</v>
      </c>
      <c r="C582" s="379" t="s">
        <v>111</v>
      </c>
      <c r="D582" s="380">
        <v>19.57</v>
      </c>
      <c r="E582" s="64" t="str">
        <f t="shared" si="45"/>
        <v>ELETRODUTO APARENTE DE PVC RÍGIDO ROSCÁVEL DIÂMETRO 1", INCLUSIVE ABRAÇADEIRA DE FIXAÇÃO</v>
      </c>
      <c r="F582" s="64" t="str">
        <f t="shared" si="46"/>
        <v>M</v>
      </c>
      <c r="G582">
        <f t="shared" si="42"/>
        <v>19.079999999999998</v>
      </c>
      <c r="H582">
        <f t="shared" si="43"/>
        <v>14.95</v>
      </c>
      <c r="I582">
        <f t="shared" si="44"/>
        <v>14.95</v>
      </c>
    </row>
    <row r="583" spans="1:9" ht="30">
      <c r="A583" s="381">
        <v>150807</v>
      </c>
      <c r="B583" s="381" t="s">
        <v>1625</v>
      </c>
      <c r="C583" s="379" t="s">
        <v>111</v>
      </c>
      <c r="D583" s="380">
        <v>13.54</v>
      </c>
      <c r="E583" s="64" t="str">
        <f t="shared" si="45"/>
        <v>CANALETA SISTEMA X DA PIAL OU EQUIVALENTE, INCLUSIVE CONEXÕES</v>
      </c>
      <c r="F583" s="64" t="str">
        <f t="shared" si="46"/>
        <v>M</v>
      </c>
      <c r="G583">
        <f t="shared" si="42"/>
        <v>13.2</v>
      </c>
      <c r="H583">
        <f t="shared" si="43"/>
        <v>10.34</v>
      </c>
      <c r="I583">
        <f t="shared" si="44"/>
        <v>10.34</v>
      </c>
    </row>
    <row r="584" spans="1:9" ht="30">
      <c r="A584" s="381">
        <v>150835</v>
      </c>
      <c r="B584" s="381" t="s">
        <v>1626</v>
      </c>
      <c r="C584" s="379" t="s">
        <v>111</v>
      </c>
      <c r="D584" s="380">
        <v>68.930000000000007</v>
      </c>
      <c r="E584" s="64" t="str">
        <f t="shared" si="45"/>
        <v>ELETROCALHA PERFURADA EM CHAPA DE AÇO GALVANIZADO Nº16, 150X50MM, SEM TAMPA</v>
      </c>
      <c r="F584" s="64" t="str">
        <f t="shared" si="46"/>
        <v>M</v>
      </c>
      <c r="G584">
        <f t="shared" ref="G584:G647" si="47">ROUND(H584*(1+$G$1),2)</f>
        <v>67.22</v>
      </c>
      <c r="H584">
        <f t="shared" ref="H584:H647" si="48">I584</f>
        <v>52.66</v>
      </c>
      <c r="I584">
        <f t="shared" ref="I584:I647" si="49">ROUND(D584/(1+$E$1),2)</f>
        <v>52.66</v>
      </c>
    </row>
    <row r="585" spans="1:9" ht="30">
      <c r="A585" s="381">
        <v>150836</v>
      </c>
      <c r="B585" s="381" t="s">
        <v>1627</v>
      </c>
      <c r="C585" s="379" t="s">
        <v>111</v>
      </c>
      <c r="D585" s="380">
        <v>91.76</v>
      </c>
      <c r="E585" s="64" t="str">
        <f t="shared" si="45"/>
        <v>ELETROCALHA PERFURADA EM CHAPA DE AÇO GALVANIZADO Nº16, 200X100MM, SEM TAMPA</v>
      </c>
      <c r="F585" s="64" t="str">
        <f t="shared" si="46"/>
        <v>M</v>
      </c>
      <c r="G585">
        <f t="shared" si="47"/>
        <v>89.48</v>
      </c>
      <c r="H585">
        <f t="shared" si="48"/>
        <v>70.099999999999994</v>
      </c>
      <c r="I585">
        <f t="shared" si="49"/>
        <v>70.099999999999994</v>
      </c>
    </row>
    <row r="586" spans="1:9" ht="30">
      <c r="A586" s="381">
        <v>150837</v>
      </c>
      <c r="B586" s="381" t="s">
        <v>1628</v>
      </c>
      <c r="C586" s="379" t="s">
        <v>111</v>
      </c>
      <c r="D586" s="380">
        <v>120.35</v>
      </c>
      <c r="E586" s="64" t="str">
        <f t="shared" si="45"/>
        <v>ELETROCALHA PERFURADA EM CHAPA DE AÇO GALVANIZADO Nº16, 300X100MM, SEM TAMPA</v>
      </c>
      <c r="F586" s="64" t="str">
        <f t="shared" si="46"/>
        <v>M</v>
      </c>
      <c r="G586">
        <f t="shared" si="47"/>
        <v>117.35</v>
      </c>
      <c r="H586">
        <f t="shared" si="48"/>
        <v>91.94</v>
      </c>
      <c r="I586">
        <f t="shared" si="49"/>
        <v>91.94</v>
      </c>
    </row>
    <row r="587" spans="1:9" ht="30">
      <c r="A587" s="381">
        <v>150838</v>
      </c>
      <c r="B587" s="381" t="s">
        <v>1629</v>
      </c>
      <c r="C587" s="379" t="s">
        <v>111</v>
      </c>
      <c r="D587" s="380">
        <v>141.44999999999999</v>
      </c>
      <c r="E587" s="64" t="str">
        <f t="shared" si="45"/>
        <v>ELETROCALHA PERFURADA EM CHAPA DE AÇO GALVANIZADO Nº16, 400X100MM, SEM TAMPA</v>
      </c>
      <c r="F587" s="64" t="str">
        <f t="shared" si="46"/>
        <v>M</v>
      </c>
      <c r="G587">
        <f t="shared" si="47"/>
        <v>137.93</v>
      </c>
      <c r="H587">
        <f t="shared" si="48"/>
        <v>108.06</v>
      </c>
      <c r="I587">
        <f t="shared" si="49"/>
        <v>108.06</v>
      </c>
    </row>
    <row r="588" spans="1:9" ht="30">
      <c r="A588" s="381">
        <v>150843</v>
      </c>
      <c r="B588" s="381" t="s">
        <v>1630</v>
      </c>
      <c r="C588" s="379" t="s">
        <v>114</v>
      </c>
      <c r="D588" s="380">
        <v>53.45</v>
      </c>
      <c r="E588" s="64" t="str">
        <f t="shared" si="45"/>
        <v>REDUÇÃO CONCÊNTRICA PARA ELETROCALHA PERFURADA, TIPO "U", 200X150MM, ABA 100</v>
      </c>
      <c r="F588" s="64" t="str">
        <f t="shared" si="46"/>
        <v>UND</v>
      </c>
      <c r="G588">
        <f t="shared" si="47"/>
        <v>52.12</v>
      </c>
      <c r="H588">
        <f t="shared" si="48"/>
        <v>40.83</v>
      </c>
      <c r="I588">
        <f t="shared" si="49"/>
        <v>40.83</v>
      </c>
    </row>
    <row r="589" spans="1:9" ht="30">
      <c r="A589" s="381">
        <v>150844</v>
      </c>
      <c r="B589" s="381" t="s">
        <v>1631</v>
      </c>
      <c r="C589" s="379" t="s">
        <v>114</v>
      </c>
      <c r="D589" s="380">
        <v>65.959999999999994</v>
      </c>
      <c r="E589" s="64" t="str">
        <f t="shared" si="45"/>
        <v>REDUÇÃO CONCÊNTRICA PARA ELETROCALHA PERFURADA, TIPO "U", 300X150MM, ABA 100</v>
      </c>
      <c r="F589" s="64" t="str">
        <f t="shared" si="46"/>
        <v>UND</v>
      </c>
      <c r="G589">
        <f t="shared" si="47"/>
        <v>64.319999999999993</v>
      </c>
      <c r="H589">
        <f t="shared" si="48"/>
        <v>50.39</v>
      </c>
      <c r="I589">
        <f t="shared" si="49"/>
        <v>50.39</v>
      </c>
    </row>
    <row r="590" spans="1:9" ht="30">
      <c r="A590" s="381">
        <v>150845</v>
      </c>
      <c r="B590" s="381" t="s">
        <v>1632</v>
      </c>
      <c r="C590" s="379" t="s">
        <v>114</v>
      </c>
      <c r="D590" s="380">
        <v>80.739999999999995</v>
      </c>
      <c r="E590" s="64" t="str">
        <f t="shared" si="45"/>
        <v>REDUÇÃO CONCÊNTRICA PARA ELETROCALHA PERFURADA, TIPO "U", 400X150MM, ABA 100</v>
      </c>
      <c r="F590" s="64" t="str">
        <f t="shared" si="46"/>
        <v>UND</v>
      </c>
      <c r="G590">
        <f t="shared" si="47"/>
        <v>78.73</v>
      </c>
      <c r="H590">
        <f t="shared" si="48"/>
        <v>61.68</v>
      </c>
      <c r="I590">
        <f t="shared" si="49"/>
        <v>61.68</v>
      </c>
    </row>
    <row r="591" spans="1:9">
      <c r="A591" s="381">
        <v>150850</v>
      </c>
      <c r="B591" s="381" t="s">
        <v>1633</v>
      </c>
      <c r="C591" s="379" t="s">
        <v>114</v>
      </c>
      <c r="D591" s="380">
        <v>7.74</v>
      </c>
      <c r="E591" s="64" t="str">
        <f t="shared" si="45"/>
        <v>SAÍDA HORIZONTAL PARA ELETRODUTO DE 3/4"</v>
      </c>
      <c r="F591" s="64" t="str">
        <f t="shared" si="46"/>
        <v>UND</v>
      </c>
      <c r="G591">
        <f t="shared" si="47"/>
        <v>7.54</v>
      </c>
      <c r="H591">
        <f t="shared" si="48"/>
        <v>5.91</v>
      </c>
      <c r="I591">
        <f t="shared" si="49"/>
        <v>5.91</v>
      </c>
    </row>
    <row r="592" spans="1:9">
      <c r="A592" s="381">
        <v>150851</v>
      </c>
      <c r="B592" s="381" t="s">
        <v>1634</v>
      </c>
      <c r="C592" s="379" t="s">
        <v>114</v>
      </c>
      <c r="D592" s="380">
        <v>7.8</v>
      </c>
      <c r="E592" s="64" t="str">
        <f t="shared" si="45"/>
        <v>SAÍDA HORIZONTAL PARA ELETRODUTO DE 1"</v>
      </c>
      <c r="F592" s="64" t="str">
        <f t="shared" si="46"/>
        <v>UND</v>
      </c>
      <c r="G592">
        <f t="shared" si="47"/>
        <v>7.61</v>
      </c>
      <c r="H592">
        <f t="shared" si="48"/>
        <v>5.96</v>
      </c>
      <c r="I592">
        <f t="shared" si="49"/>
        <v>5.96</v>
      </c>
    </row>
    <row r="593" spans="1:9">
      <c r="A593" s="381">
        <v>150852</v>
      </c>
      <c r="B593" s="381" t="s">
        <v>1635</v>
      </c>
      <c r="C593" s="379" t="s">
        <v>114</v>
      </c>
      <c r="D593" s="380">
        <v>9.58</v>
      </c>
      <c r="E593" s="64" t="str">
        <f t="shared" si="45"/>
        <v>SAÍDA HORIZONTAL PARA ELETRODUTO DE 2"</v>
      </c>
      <c r="F593" s="64" t="str">
        <f t="shared" si="46"/>
        <v>UND</v>
      </c>
      <c r="G593">
        <f t="shared" si="47"/>
        <v>9.34</v>
      </c>
      <c r="H593">
        <f t="shared" si="48"/>
        <v>7.32</v>
      </c>
      <c r="I593">
        <f t="shared" si="49"/>
        <v>7.32</v>
      </c>
    </row>
    <row r="594" spans="1:9" ht="30">
      <c r="A594" s="381">
        <v>150860</v>
      </c>
      <c r="B594" s="381" t="s">
        <v>1636</v>
      </c>
      <c r="C594" s="379" t="s">
        <v>114</v>
      </c>
      <c r="D594" s="380">
        <v>28.88</v>
      </c>
      <c r="E594" s="64" t="str">
        <f t="shared" si="45"/>
        <v>TAMPA DE ENCAIXE PARA ELETROCALHA EM CHAPA DE AÇO GALVANIZADA 18, DIM. 150MM</v>
      </c>
      <c r="F594" s="64" t="str">
        <f t="shared" si="46"/>
        <v>UND</v>
      </c>
      <c r="G594">
        <f t="shared" si="47"/>
        <v>28.16</v>
      </c>
      <c r="H594">
        <f t="shared" si="48"/>
        <v>22.06</v>
      </c>
      <c r="I594">
        <f t="shared" si="49"/>
        <v>22.06</v>
      </c>
    </row>
    <row r="595" spans="1:9" ht="30">
      <c r="A595" s="381">
        <v>150861</v>
      </c>
      <c r="B595" s="381" t="s">
        <v>1637</v>
      </c>
      <c r="C595" s="379" t="s">
        <v>114</v>
      </c>
      <c r="D595" s="380">
        <v>35.159999999999997</v>
      </c>
      <c r="E595" s="64" t="str">
        <f t="shared" si="45"/>
        <v>TAMPA DE ENCAIXE PARA ELETROCALHA EM CHAPA DE AÇO GALVANIZADA 18, DIM. 200MM</v>
      </c>
      <c r="F595" s="64" t="str">
        <f t="shared" si="46"/>
        <v>UND</v>
      </c>
      <c r="G595">
        <f t="shared" si="47"/>
        <v>34.28</v>
      </c>
      <c r="H595">
        <f t="shared" si="48"/>
        <v>26.86</v>
      </c>
      <c r="I595">
        <f t="shared" si="49"/>
        <v>26.86</v>
      </c>
    </row>
    <row r="596" spans="1:9" ht="30">
      <c r="A596" s="381">
        <v>150862</v>
      </c>
      <c r="B596" s="381" t="s">
        <v>1638</v>
      </c>
      <c r="C596" s="379" t="s">
        <v>114</v>
      </c>
      <c r="D596" s="380">
        <v>46.33</v>
      </c>
      <c r="E596" s="64" t="str">
        <f t="shared" si="45"/>
        <v>TAMPA DE ENCAIXE PARA ELETROCALHA EM CHAPA DE AÇO GALVANIZADA 18, DIM. 300MM</v>
      </c>
      <c r="F596" s="64" t="str">
        <f t="shared" si="46"/>
        <v>UND</v>
      </c>
      <c r="G596">
        <f t="shared" si="47"/>
        <v>45.17</v>
      </c>
      <c r="H596">
        <f t="shared" si="48"/>
        <v>35.39</v>
      </c>
      <c r="I596">
        <f t="shared" si="49"/>
        <v>35.39</v>
      </c>
    </row>
    <row r="597" spans="1:9" ht="30">
      <c r="A597" s="381">
        <v>150863</v>
      </c>
      <c r="B597" s="381" t="s">
        <v>1639</v>
      </c>
      <c r="C597" s="379" t="s">
        <v>114</v>
      </c>
      <c r="D597" s="380">
        <v>56.22</v>
      </c>
      <c r="E597" s="64" t="str">
        <f t="shared" si="45"/>
        <v>TAMPA DE ENCAIXE PARA ELETROCALHA EM CHAPA DE AÇO GALVANIZADA 18, DIM. 400MM</v>
      </c>
      <c r="F597" s="64" t="str">
        <f t="shared" si="46"/>
        <v>UND</v>
      </c>
      <c r="G597">
        <f t="shared" si="47"/>
        <v>54.82</v>
      </c>
      <c r="H597">
        <f t="shared" si="48"/>
        <v>42.95</v>
      </c>
      <c r="I597">
        <f t="shared" si="49"/>
        <v>42.95</v>
      </c>
    </row>
    <row r="598" spans="1:9" ht="45">
      <c r="A598" s="381">
        <v>150866</v>
      </c>
      <c r="B598" s="381" t="s">
        <v>1640</v>
      </c>
      <c r="C598" s="379" t="s">
        <v>114</v>
      </c>
      <c r="D598" s="380">
        <v>11.06</v>
      </c>
      <c r="E598" s="64" t="str">
        <f t="shared" si="45"/>
        <v>JUNÇÃO SIMPLES PARA ELETROCALHA METÁLICA 200X100MM, GALVANIZADA, REF. MEGA MG 2760 OU EQUIVALENTE</v>
      </c>
      <c r="F598" s="64" t="str">
        <f t="shared" si="46"/>
        <v>UND</v>
      </c>
      <c r="G598">
        <f t="shared" si="47"/>
        <v>10.79</v>
      </c>
      <c r="H598">
        <f t="shared" si="48"/>
        <v>8.4499999999999993</v>
      </c>
      <c r="I598">
        <f t="shared" si="49"/>
        <v>8.4499999999999993</v>
      </c>
    </row>
    <row r="599" spans="1:9" ht="45">
      <c r="A599" s="381">
        <v>150867</v>
      </c>
      <c r="B599" s="381" t="s">
        <v>1641</v>
      </c>
      <c r="C599" s="379" t="s">
        <v>114</v>
      </c>
      <c r="D599" s="380">
        <v>12.1</v>
      </c>
      <c r="E599" s="64" t="str">
        <f t="shared" si="45"/>
        <v>JUNÇÃO SIMPLES PARA ELETROCALHA METÁLICA 300X100MM, GALVANIZADA, REF. MEGA MG 2760 OU EQUIVALENTE</v>
      </c>
      <c r="F599" s="64" t="str">
        <f t="shared" si="46"/>
        <v>UND</v>
      </c>
      <c r="G599">
        <f t="shared" si="47"/>
        <v>11.79</v>
      </c>
      <c r="H599">
        <f t="shared" si="48"/>
        <v>9.24</v>
      </c>
      <c r="I599">
        <f t="shared" si="49"/>
        <v>9.24</v>
      </c>
    </row>
    <row r="600" spans="1:9" ht="45">
      <c r="A600" s="381">
        <v>150870</v>
      </c>
      <c r="B600" s="381" t="s">
        <v>1642</v>
      </c>
      <c r="C600" s="379" t="s">
        <v>114</v>
      </c>
      <c r="D600" s="380">
        <v>110.41</v>
      </c>
      <c r="E600" s="64" t="str">
        <f t="shared" si="45"/>
        <v>TÊ HORIZONTAL 90º PARA ELETROCALHA METÁLICA 200X100MM, GALVANIZADA, REF. MEGA MG 2570 OU EQUIVALENTE</v>
      </c>
      <c r="F600" s="64" t="str">
        <f t="shared" si="46"/>
        <v>UND</v>
      </c>
      <c r="G600">
        <f t="shared" si="47"/>
        <v>107.66</v>
      </c>
      <c r="H600">
        <f t="shared" si="48"/>
        <v>84.35</v>
      </c>
      <c r="I600">
        <f t="shared" si="49"/>
        <v>84.35</v>
      </c>
    </row>
    <row r="601" spans="1:9" ht="45">
      <c r="A601" s="381">
        <v>150871</v>
      </c>
      <c r="B601" s="381" t="s">
        <v>1643</v>
      </c>
      <c r="C601" s="379" t="s">
        <v>114</v>
      </c>
      <c r="D601" s="380">
        <v>132.30000000000001</v>
      </c>
      <c r="E601" s="64" t="str">
        <f t="shared" si="45"/>
        <v>TÊ HORIZONTAL 90º PARA ELETROCALHA METÁLICA 300X100MM, GALVANIZADA, REF. MEGA MG 2570 OU EQUIVALENTE</v>
      </c>
      <c r="F601" s="64" t="str">
        <f t="shared" si="46"/>
        <v>UND</v>
      </c>
      <c r="G601">
        <f t="shared" si="47"/>
        <v>129.01</v>
      </c>
      <c r="H601">
        <f t="shared" si="48"/>
        <v>101.07</v>
      </c>
      <c r="I601">
        <f t="shared" si="49"/>
        <v>101.07</v>
      </c>
    </row>
    <row r="602" spans="1:9" ht="45">
      <c r="A602" s="381">
        <v>150875</v>
      </c>
      <c r="B602" s="381" t="s">
        <v>1644</v>
      </c>
      <c r="C602" s="379" t="s">
        <v>114</v>
      </c>
      <c r="D602" s="380">
        <v>91.13</v>
      </c>
      <c r="E602" s="64" t="str">
        <f t="shared" si="45"/>
        <v>CURVA HORIZONTAL 90º PARA ELETROCALHA METÁLICA, 200X100MM, GALVANIZADA, REF. MEGA MG 2510</v>
      </c>
      <c r="F602" s="64" t="str">
        <f t="shared" si="46"/>
        <v>UND</v>
      </c>
      <c r="G602">
        <f t="shared" si="47"/>
        <v>88.86</v>
      </c>
      <c r="H602">
        <f t="shared" si="48"/>
        <v>69.62</v>
      </c>
      <c r="I602">
        <f t="shared" si="49"/>
        <v>69.62</v>
      </c>
    </row>
    <row r="603" spans="1:9" ht="45">
      <c r="A603" s="381">
        <v>150876</v>
      </c>
      <c r="B603" s="381" t="s">
        <v>1645</v>
      </c>
      <c r="C603" s="379" t="s">
        <v>114</v>
      </c>
      <c r="D603" s="380">
        <v>109.33</v>
      </c>
      <c r="E603" s="64" t="str">
        <f t="shared" si="45"/>
        <v>CURVA HORIZONTAL 90º PARA ELETROCALHA METÁLICA, 300X100MM, GALVANIZADA, REF. MEGA MG 2510</v>
      </c>
      <c r="F603" s="64" t="str">
        <f t="shared" si="46"/>
        <v>UND</v>
      </c>
      <c r="G603">
        <f t="shared" si="47"/>
        <v>106.6</v>
      </c>
      <c r="H603">
        <f t="shared" si="48"/>
        <v>83.52</v>
      </c>
      <c r="I603">
        <f t="shared" si="49"/>
        <v>83.52</v>
      </c>
    </row>
    <row r="604" spans="1:9" ht="75">
      <c r="A604" s="381">
        <v>150880</v>
      </c>
      <c r="B604" s="381" t="s">
        <v>1646</v>
      </c>
      <c r="C604" s="379" t="s">
        <v>114</v>
      </c>
      <c r="D604" s="380">
        <v>21.21</v>
      </c>
      <c r="E604" s="64" t="str">
        <f t="shared" si="45"/>
        <v>SUPORTE DE FIXAÇÃO DE ELETRODUTO NO TETO, ATRAVÉS DE FITA METÁLICA PERFURADA (WALSIWA) OU EQUIV (1,30M), CURSOR (1 UND), H=60CM, SUPORTE "Y" (1 UND), PARAFUSO E BUCHA S8 (1 UND)</v>
      </c>
      <c r="F604" s="64" t="str">
        <f t="shared" si="46"/>
        <v>UND</v>
      </c>
      <c r="G604">
        <f t="shared" si="47"/>
        <v>20.68</v>
      </c>
      <c r="H604">
        <f t="shared" si="48"/>
        <v>16.2</v>
      </c>
      <c r="I604">
        <f t="shared" si="49"/>
        <v>16.2</v>
      </c>
    </row>
    <row r="605" spans="1:9" ht="60">
      <c r="A605" s="381">
        <v>150881</v>
      </c>
      <c r="B605" s="381" t="s">
        <v>1647</v>
      </c>
      <c r="C605" s="379" t="s">
        <v>114</v>
      </c>
      <c r="D605" s="380">
        <v>23.85</v>
      </c>
      <c r="E605" s="64" t="str">
        <f t="shared" si="45"/>
        <v>SUPORTE DE FIXAÇÃO DE ELETROCALHA DE 200X100MM, NA PAREDE, ATRAVÉS DE SUPORTE TIPO MÃO FRANCESA SIMPLES (1 UND), PARAFUSO E BUCHA S8 (2UND)</v>
      </c>
      <c r="F605" s="64" t="str">
        <f t="shared" si="46"/>
        <v>UND</v>
      </c>
      <c r="G605">
        <f t="shared" si="47"/>
        <v>23.26</v>
      </c>
      <c r="H605">
        <f t="shared" si="48"/>
        <v>18.22</v>
      </c>
      <c r="I605">
        <f t="shared" si="49"/>
        <v>18.22</v>
      </c>
    </row>
    <row r="606" spans="1:9" ht="60">
      <c r="A606" s="381">
        <v>150882</v>
      </c>
      <c r="B606" s="381" t="s">
        <v>1648</v>
      </c>
      <c r="C606" s="379" t="s">
        <v>114</v>
      </c>
      <c r="D606" s="380">
        <v>48.42</v>
      </c>
      <c r="E606" s="64" t="str">
        <f t="shared" si="45"/>
        <v>SUPORTE DE FIXAÇÃO DE ELETROCALHA DE 300X100MM, NA PAREDE, ATRAVÉS DE SUPORTE TIPO MÃO FRANCESA REFORÇADA (1 UND), PARAFUSO E BUCHA S8 (2 UND)</v>
      </c>
      <c r="F606" s="64" t="str">
        <f t="shared" si="46"/>
        <v>UND</v>
      </c>
      <c r="G606">
        <f t="shared" si="47"/>
        <v>47.21</v>
      </c>
      <c r="H606">
        <f t="shared" si="48"/>
        <v>36.99</v>
      </c>
      <c r="I606">
        <f t="shared" si="49"/>
        <v>36.99</v>
      </c>
    </row>
    <row r="607" spans="1:9" ht="60">
      <c r="A607" s="381">
        <v>150883</v>
      </c>
      <c r="B607" s="381" t="s">
        <v>1649</v>
      </c>
      <c r="C607" s="379" t="s">
        <v>114</v>
      </c>
      <c r="D607" s="380">
        <v>54.36</v>
      </c>
      <c r="E607" s="64" t="str">
        <f t="shared" si="45"/>
        <v>SUPORTE DE FIXAÇÃO DE ELETROCALHA DE 400X100MM, NA PAREDE, ATRAVÉS DE SUPORTE TIPO MÃO FRANCESA REFORÇADA (1 UND), PARAFUSO E BUCHA S8 (2 UND)</v>
      </c>
      <c r="F607" s="64" t="str">
        <f t="shared" si="46"/>
        <v>UND</v>
      </c>
      <c r="G607">
        <f t="shared" si="47"/>
        <v>53.01</v>
      </c>
      <c r="H607">
        <f t="shared" si="48"/>
        <v>41.53</v>
      </c>
      <c r="I607">
        <f t="shared" si="49"/>
        <v>41.53</v>
      </c>
    </row>
    <row r="608" spans="1:9" ht="90">
      <c r="A608" s="381">
        <v>150884</v>
      </c>
      <c r="B608" s="381" t="s">
        <v>1650</v>
      </c>
      <c r="C608" s="379" t="s">
        <v>114</v>
      </c>
      <c r="D608" s="380">
        <v>30.13</v>
      </c>
      <c r="E608" s="64" t="str">
        <f t="shared" si="45"/>
        <v>SUPORTE DE FIXAÇÃO DE ELETROCALHA DE 200X100MM, NO TETO, ATRAVÉS DE GANCHO VERTICAL (1 UND), PORCA SEXTAVADA E ARRUELA 1/4" (4 UND), VERGALHÃO ROSCA TOTAL 1/4" (H=60CM), CANTONEIRA ZZ (1 UND) E PARAFUSO E BUCHA S8 (2 UND)</v>
      </c>
      <c r="F608" s="64" t="str">
        <f t="shared" si="46"/>
        <v>UND</v>
      </c>
      <c r="G608">
        <f t="shared" si="47"/>
        <v>29.38</v>
      </c>
      <c r="H608">
        <f t="shared" si="48"/>
        <v>23.02</v>
      </c>
      <c r="I608">
        <f t="shared" si="49"/>
        <v>23.02</v>
      </c>
    </row>
    <row r="609" spans="1:9" ht="90">
      <c r="A609" s="381">
        <v>150885</v>
      </c>
      <c r="B609" s="381" t="s">
        <v>2492</v>
      </c>
      <c r="C609" s="379" t="s">
        <v>114</v>
      </c>
      <c r="D609" s="380">
        <v>42.92</v>
      </c>
      <c r="E609" s="64" t="str">
        <f t="shared" si="45"/>
        <v>SUPORTE DE FIXAÇÃO DE ELETROCALHA DE 300X100MM, NO TETO, ATRAVÉS DE SUPORTE ANGULAR (1 UND), PORCA SEXTAVADA E ARRUELA 1/4 (4 UND) , VERGALHÃO COM ROSCA TOTAL 1/4" (H=60CM), CANTONEIRA ZZ (2 UND) E PARAFUSO E BUCHA S8 (2 UND)</v>
      </c>
      <c r="F609" s="64" t="str">
        <f t="shared" si="46"/>
        <v>UND</v>
      </c>
      <c r="G609">
        <f t="shared" si="47"/>
        <v>41.85</v>
      </c>
      <c r="H609">
        <f t="shared" si="48"/>
        <v>32.79</v>
      </c>
      <c r="I609">
        <f t="shared" si="49"/>
        <v>32.79</v>
      </c>
    </row>
    <row r="610" spans="1:9" ht="90">
      <c r="A610" s="381">
        <v>150886</v>
      </c>
      <c r="B610" s="381" t="s">
        <v>2493</v>
      </c>
      <c r="C610" s="379" t="s">
        <v>114</v>
      </c>
      <c r="D610" s="380">
        <v>46.16</v>
      </c>
      <c r="E610" s="64" t="str">
        <f t="shared" si="45"/>
        <v>SUPORTE DE FIXAÇÃO DE ELETROCALHA DE 400X100MM, NO TETO, ATRAVÉS DE SUPORTE ANGULAR (1 UND), PORCA SEXTAVADA E ARRUELA 1/4 (4 UND), VERGALHÃO ROSCA TOTAL 1/4" (H=60CM), CANTONEIRA ZZ (2 UND) E PARAFUSO E BUCHA S8 (2 UND)</v>
      </c>
      <c r="F610" s="64" t="str">
        <f t="shared" si="46"/>
        <v>UND</v>
      </c>
      <c r="G610">
        <f t="shared" si="47"/>
        <v>45.01</v>
      </c>
      <c r="H610">
        <f t="shared" si="48"/>
        <v>35.26</v>
      </c>
      <c r="I610">
        <f t="shared" si="49"/>
        <v>35.26</v>
      </c>
    </row>
    <row r="611" spans="1:9">
      <c r="A611" s="381">
        <v>1509</v>
      </c>
      <c r="B611" s="381" t="s">
        <v>1651</v>
      </c>
      <c r="C611" s="379"/>
      <c r="D611" s="380"/>
      <c r="E611" s="64" t="str">
        <f t="shared" si="45"/>
        <v>COMPOSIÇÕES INTERMEDIÁRIAS P/ ELETRICA</v>
      </c>
      <c r="F611" s="64" t="str">
        <f t="shared" si="46"/>
        <v/>
      </c>
      <c r="G611">
        <f t="shared" si="47"/>
        <v>0</v>
      </c>
      <c r="H611">
        <f t="shared" si="48"/>
        <v>0</v>
      </c>
      <c r="I611">
        <f t="shared" si="49"/>
        <v>0</v>
      </c>
    </row>
    <row r="612" spans="1:9">
      <c r="A612" s="381">
        <v>150906</v>
      </c>
      <c r="B612" s="381" t="s">
        <v>1652</v>
      </c>
      <c r="C612" s="379" t="s">
        <v>111</v>
      </c>
      <c r="D612" s="380">
        <v>1.66</v>
      </c>
      <c r="E612" s="64" t="str">
        <f t="shared" si="45"/>
        <v>ARAME GALVANIZADO 12 BWG (0.048 KG/M)</v>
      </c>
      <c r="F612" s="64" t="str">
        <f t="shared" si="46"/>
        <v>M</v>
      </c>
      <c r="G612">
        <f t="shared" si="47"/>
        <v>1.62</v>
      </c>
      <c r="H612">
        <f t="shared" si="48"/>
        <v>1.27</v>
      </c>
      <c r="I612">
        <f t="shared" si="49"/>
        <v>1.27</v>
      </c>
    </row>
    <row r="613" spans="1:9">
      <c r="A613" s="381">
        <v>150910</v>
      </c>
      <c r="B613" s="381" t="s">
        <v>1653</v>
      </c>
      <c r="C613" s="379" t="s">
        <v>114</v>
      </c>
      <c r="D613" s="380">
        <v>10.54</v>
      </c>
      <c r="E613" s="64" t="str">
        <f t="shared" si="45"/>
        <v>CABEÇOTE DE ALUMÍNIO DE 3/4"</v>
      </c>
      <c r="F613" s="64" t="str">
        <f t="shared" si="46"/>
        <v>UND</v>
      </c>
      <c r="G613">
        <f t="shared" si="47"/>
        <v>10.28</v>
      </c>
      <c r="H613">
        <f t="shared" si="48"/>
        <v>8.0500000000000007</v>
      </c>
      <c r="I613">
        <f t="shared" si="49"/>
        <v>8.0500000000000007</v>
      </c>
    </row>
    <row r="614" spans="1:9" ht="45">
      <c r="A614" s="378">
        <v>150916</v>
      </c>
      <c r="B614" s="378" t="s">
        <v>1654</v>
      </c>
      <c r="C614" s="379" t="s">
        <v>114</v>
      </c>
      <c r="D614" s="380">
        <v>31.04</v>
      </c>
      <c r="E614" s="64" t="str">
        <f t="shared" si="45"/>
        <v>CANALETA SISTEMA X PIAL OU EQUIVALENTE, INCLUSIVE CONECÇÕES, 20X10X2200 MM, COD. 30801</v>
      </c>
      <c r="F614" s="64" t="str">
        <f t="shared" si="46"/>
        <v>UND</v>
      </c>
      <c r="G614">
        <f t="shared" si="47"/>
        <v>30.26</v>
      </c>
      <c r="H614">
        <f t="shared" si="48"/>
        <v>23.71</v>
      </c>
      <c r="I614">
        <f t="shared" si="49"/>
        <v>23.71</v>
      </c>
    </row>
    <row r="615" spans="1:9" ht="30">
      <c r="A615" s="381">
        <v>150918</v>
      </c>
      <c r="B615" s="381" t="s">
        <v>1655</v>
      </c>
      <c r="C615" s="379" t="s">
        <v>114</v>
      </c>
      <c r="D615" s="380">
        <v>25.92</v>
      </c>
      <c r="E615" s="64" t="str">
        <f t="shared" si="45"/>
        <v>FITA ISOLANTE EM ROLO DE 19MM X 20 M, NÚMERO 33 SCOTH OU EQUIVALENTE</v>
      </c>
      <c r="F615" s="64" t="str">
        <f t="shared" si="46"/>
        <v>UND</v>
      </c>
      <c r="G615">
        <f t="shared" si="47"/>
        <v>25.27</v>
      </c>
      <c r="H615">
        <f t="shared" si="48"/>
        <v>19.8</v>
      </c>
      <c r="I615">
        <f t="shared" si="49"/>
        <v>19.8</v>
      </c>
    </row>
    <row r="616" spans="1:9" ht="30">
      <c r="A616" s="381">
        <v>150932</v>
      </c>
      <c r="B616" s="381" t="s">
        <v>1656</v>
      </c>
      <c r="C616" s="379" t="s">
        <v>114</v>
      </c>
      <c r="D616" s="380">
        <v>6.68</v>
      </c>
      <c r="E616" s="64" t="str">
        <f t="shared" si="45"/>
        <v>RECEPTÁCULO (BOCAL) DE LOUÇA PARA LÂMPADA INCANDESCENTE</v>
      </c>
      <c r="F616" s="64" t="str">
        <f t="shared" si="46"/>
        <v>UND</v>
      </c>
      <c r="G616">
        <f t="shared" si="47"/>
        <v>6.51</v>
      </c>
      <c r="H616">
        <f t="shared" si="48"/>
        <v>5.0999999999999996</v>
      </c>
      <c r="I616">
        <f t="shared" si="49"/>
        <v>5.0999999999999996</v>
      </c>
    </row>
    <row r="617" spans="1:9">
      <c r="A617" s="381">
        <v>150934</v>
      </c>
      <c r="B617" s="381" t="s">
        <v>1657</v>
      </c>
      <c r="C617" s="379" t="s">
        <v>114</v>
      </c>
      <c r="D617" s="380">
        <v>11.32</v>
      </c>
      <c r="E617" s="64" t="str">
        <f t="shared" si="45"/>
        <v>LÂMPADA FLUORESCENTE 40 W</v>
      </c>
      <c r="F617" s="64" t="str">
        <f t="shared" si="46"/>
        <v>UND</v>
      </c>
      <c r="G617">
        <f t="shared" si="47"/>
        <v>11.04</v>
      </c>
      <c r="H617">
        <f t="shared" si="48"/>
        <v>8.65</v>
      </c>
      <c r="I617">
        <f t="shared" si="49"/>
        <v>8.65</v>
      </c>
    </row>
    <row r="618" spans="1:9">
      <c r="A618" s="381">
        <v>150937</v>
      </c>
      <c r="B618" s="381" t="s">
        <v>1658</v>
      </c>
      <c r="C618" s="379" t="s">
        <v>111</v>
      </c>
      <c r="D618" s="380">
        <v>4.04</v>
      </c>
      <c r="E618" s="64" t="str">
        <f t="shared" si="45"/>
        <v>ARAME DE AÇO 14 BWG PARA GUIA</v>
      </c>
      <c r="F618" s="64" t="str">
        <f t="shared" si="46"/>
        <v>M</v>
      </c>
      <c r="G618">
        <f t="shared" si="47"/>
        <v>3.94</v>
      </c>
      <c r="H618">
        <f t="shared" si="48"/>
        <v>3.09</v>
      </c>
      <c r="I618">
        <f t="shared" si="49"/>
        <v>3.09</v>
      </c>
    </row>
    <row r="619" spans="1:9">
      <c r="A619" s="381">
        <v>150964</v>
      </c>
      <c r="B619" s="381" t="s">
        <v>1659</v>
      </c>
      <c r="C619" s="379" t="s">
        <v>114</v>
      </c>
      <c r="D619" s="380">
        <v>11.32</v>
      </c>
      <c r="E619" s="64" t="str">
        <f t="shared" si="45"/>
        <v>LÂMPADA FLUORESCENTE DE 20W</v>
      </c>
      <c r="F619" s="64" t="str">
        <f t="shared" si="46"/>
        <v>UND</v>
      </c>
      <c r="G619">
        <f t="shared" si="47"/>
        <v>11.04</v>
      </c>
      <c r="H619">
        <f t="shared" si="48"/>
        <v>8.65</v>
      </c>
      <c r="I619">
        <f t="shared" si="49"/>
        <v>8.65</v>
      </c>
    </row>
    <row r="620" spans="1:9">
      <c r="A620" s="381">
        <v>150967</v>
      </c>
      <c r="B620" s="381" t="s">
        <v>1660</v>
      </c>
      <c r="C620" s="379" t="s">
        <v>114</v>
      </c>
      <c r="D620" s="380">
        <v>6.05</v>
      </c>
      <c r="E620" s="64" t="str">
        <f t="shared" si="45"/>
        <v>SOQUETE PARA LÂMPADA FLUORESCENTE</v>
      </c>
      <c r="F620" s="64" t="str">
        <f t="shared" si="46"/>
        <v>UND</v>
      </c>
      <c r="G620">
        <f t="shared" si="47"/>
        <v>5.9</v>
      </c>
      <c r="H620">
        <f t="shared" si="48"/>
        <v>4.62</v>
      </c>
      <c r="I620">
        <f t="shared" si="49"/>
        <v>4.62</v>
      </c>
    </row>
    <row r="621" spans="1:9" ht="30">
      <c r="A621" s="381">
        <v>1510</v>
      </c>
      <c r="B621" s="381" t="s">
        <v>1661</v>
      </c>
      <c r="C621" s="379"/>
      <c r="D621" s="380"/>
      <c r="E621" s="64" t="str">
        <f t="shared" si="45"/>
        <v>CAIXAS DE PASSAGEM EMPREGANDO ARGAMASSA DE CIMENTO, CAL E AREIA</v>
      </c>
      <c r="F621" s="64" t="str">
        <f t="shared" si="46"/>
        <v/>
      </c>
      <c r="G621">
        <f t="shared" si="47"/>
        <v>0</v>
      </c>
      <c r="H621">
        <f t="shared" si="48"/>
        <v>0</v>
      </c>
      <c r="I621">
        <f t="shared" si="49"/>
        <v>0</v>
      </c>
    </row>
    <row r="622" spans="1:9" ht="75">
      <c r="A622" s="381">
        <v>151001</v>
      </c>
      <c r="B622" s="381" t="s">
        <v>1662</v>
      </c>
      <c r="C622" s="379" t="s">
        <v>114</v>
      </c>
      <c r="D622" s="380">
        <v>102.46</v>
      </c>
      <c r="E622" s="64" t="str">
        <f t="shared" si="45"/>
        <v>CAIXA DE PASSAGEM DE ALVENARIA DE BLOCOS CERÂMICOS 10 FUROS 10X20X20CM DIMENSÕES DE 25X25X25CM, COM REVESTIMENTO INTERNO EM CHAPISCO E REBOCO, TAMPA DE CONCRETO ESP.5CM E LASTRO DE BRITA 5 CM</v>
      </c>
      <c r="F622" s="64" t="str">
        <f t="shared" si="46"/>
        <v>UND</v>
      </c>
      <c r="G622">
        <f t="shared" si="47"/>
        <v>99.9</v>
      </c>
      <c r="H622">
        <f t="shared" si="48"/>
        <v>78.27</v>
      </c>
      <c r="I622">
        <f t="shared" si="49"/>
        <v>78.27</v>
      </c>
    </row>
    <row r="623" spans="1:9" ht="75">
      <c r="A623" s="381">
        <v>151002</v>
      </c>
      <c r="B623" s="381" t="s">
        <v>1663</v>
      </c>
      <c r="C623" s="379" t="s">
        <v>114</v>
      </c>
      <c r="D623" s="380">
        <v>233.2</v>
      </c>
      <c r="E623" s="64" t="str">
        <f t="shared" si="45"/>
        <v>CAIXA DE PASSAGEM DE ALVENARIA DE BLOCOS CERÂMICOS 10 FUROS 10X20X20CM DIMENSÕES DE 50X50X50CM, COM REVESTIMENTO INTERNO EM CHAPISCO E REBOCO, TAMPA DE CONCRETO ESP.5CM E LASTRO DE BRITA 5 CM</v>
      </c>
      <c r="F623" s="64" t="str">
        <f t="shared" si="46"/>
        <v>UND</v>
      </c>
      <c r="G623">
        <f t="shared" si="47"/>
        <v>227.39</v>
      </c>
      <c r="H623">
        <f t="shared" si="48"/>
        <v>178.15</v>
      </c>
      <c r="I623">
        <f t="shared" si="49"/>
        <v>178.15</v>
      </c>
    </row>
    <row r="624" spans="1:9" ht="75">
      <c r="A624" s="378">
        <v>151003</v>
      </c>
      <c r="B624" s="378" t="s">
        <v>1664</v>
      </c>
      <c r="C624" s="379" t="s">
        <v>114</v>
      </c>
      <c r="D624" s="380">
        <v>101.84</v>
      </c>
      <c r="E624" s="64" t="str">
        <f t="shared" si="45"/>
        <v>CAIXA DE PASSAGEM DE ALVENARIA DE BLOCOS CERÂMICOS 10 FUROS 10X20X20CM, DIMENSÃO DE 30X30X30CM, COM REVESTIMENTO INTERNO EM CHAPISCO E REBOCO, TAMPA DE CONCRETO ESP. 5CM E LASTRO DE BRITA 5CM</v>
      </c>
      <c r="F624" s="64" t="str">
        <f t="shared" si="46"/>
        <v>UND</v>
      </c>
      <c r="G624">
        <f t="shared" si="47"/>
        <v>99.3</v>
      </c>
      <c r="H624">
        <f t="shared" si="48"/>
        <v>77.8</v>
      </c>
      <c r="I624">
        <f t="shared" si="49"/>
        <v>77.8</v>
      </c>
    </row>
    <row r="625" spans="1:9" ht="90">
      <c r="A625" s="381">
        <v>151004</v>
      </c>
      <c r="B625" s="381" t="s">
        <v>30816</v>
      </c>
      <c r="C625" s="379" t="s">
        <v>114</v>
      </c>
      <c r="D625" s="380">
        <v>228.18</v>
      </c>
      <c r="E625" s="64" t="str">
        <f t="shared" si="45"/>
        <v>@(CANCELADA-UTILIZAR SERVIÇO 151002) - CAIXA DE PASSAGEM DE ALVENARIA DE BLOCOS CERÂMICOS 10 FUROS 10X20X20CM, DIMENSÃO DE 50X50X50CM, COM REVESTIMENTO INTERNO EM CHAPISCO E REBOCO, TAMPA DE CONCRETO ESP. 5CM E LASTRO DE BRITA 5CM</v>
      </c>
      <c r="F625" s="64" t="str">
        <f t="shared" si="46"/>
        <v>UND</v>
      </c>
      <c r="G625">
        <f t="shared" si="47"/>
        <v>222.5</v>
      </c>
      <c r="H625">
        <f t="shared" si="48"/>
        <v>174.32</v>
      </c>
      <c r="I625">
        <f t="shared" si="49"/>
        <v>174.32</v>
      </c>
    </row>
    <row r="626" spans="1:9" ht="75">
      <c r="A626" s="381">
        <v>151015</v>
      </c>
      <c r="B626" s="381" t="s">
        <v>1665</v>
      </c>
      <c r="C626" s="379" t="s">
        <v>114</v>
      </c>
      <c r="D626" s="380">
        <v>188.48</v>
      </c>
      <c r="E626" s="64" t="str">
        <f t="shared" si="45"/>
        <v>CAIXA DE INSPEÇÃO DE ALVENARIA DE BLOCOS CERÂMICOS 10 FUROS 10X20X20CM DIMENSÕES DE 30X30X60CM, COM REVESTIMENTO INTERNO EM CHAPISCO E REBOCO, TAMPA DE CONCRETO ESP.5CM E LASTRO DE BRITA 5 CM</v>
      </c>
      <c r="F626" s="64" t="str">
        <f t="shared" si="46"/>
        <v>UND</v>
      </c>
      <c r="G626">
        <f t="shared" si="47"/>
        <v>183.79</v>
      </c>
      <c r="H626">
        <f t="shared" si="48"/>
        <v>143.99</v>
      </c>
      <c r="I626">
        <f t="shared" si="49"/>
        <v>143.99</v>
      </c>
    </row>
    <row r="627" spans="1:9" ht="75">
      <c r="A627" s="381">
        <v>151016</v>
      </c>
      <c r="B627" s="381" t="s">
        <v>1666</v>
      </c>
      <c r="C627" s="379" t="s">
        <v>114</v>
      </c>
      <c r="D627" s="380">
        <v>565.74</v>
      </c>
      <c r="E627" s="64" t="str">
        <f t="shared" si="45"/>
        <v>CAIXA DE PASSAGEM DE ALVENARIA DE BLOCOS DE CONCRETO 9X19X39CM, DIMENSÕES DE 80X80X80M, COM REVESTIMENTO INTERNO EM CHAPISCO E REBOCO TAMPA DE CONCRETO ESP. 5CM E LASTRO DE BRITA 5CM</v>
      </c>
      <c r="F627" s="64" t="str">
        <f t="shared" si="46"/>
        <v>UND</v>
      </c>
      <c r="G627">
        <f t="shared" si="47"/>
        <v>551.65</v>
      </c>
      <c r="H627">
        <f t="shared" si="48"/>
        <v>432.19</v>
      </c>
      <c r="I627">
        <f t="shared" si="49"/>
        <v>432.19</v>
      </c>
    </row>
    <row r="628" spans="1:9" ht="75">
      <c r="A628" s="381">
        <v>151017</v>
      </c>
      <c r="B628" s="381" t="s">
        <v>1667</v>
      </c>
      <c r="C628" s="379" t="s">
        <v>114</v>
      </c>
      <c r="D628" s="380">
        <v>858.93</v>
      </c>
      <c r="E628" s="64" t="str">
        <f t="shared" si="45"/>
        <v>CAIXA DE PASSAGEM DE ALVENARIA DE BLOCOS DE CONCRETO 9X19X39CM, DIMENSÕES DE 1.00X1.00X1.00M, COM REVESTIMENTO INTERNO EM CHAPISCO E REBOCO TAMPA DE CONCRETO ESP. 5CM E LASTRO DE BRITA 5CM</v>
      </c>
      <c r="F628" s="64" t="str">
        <f t="shared" si="46"/>
        <v>UND</v>
      </c>
      <c r="G628">
        <f t="shared" si="47"/>
        <v>837.54</v>
      </c>
      <c r="H628">
        <f t="shared" si="48"/>
        <v>656.17</v>
      </c>
      <c r="I628">
        <f t="shared" si="49"/>
        <v>656.17</v>
      </c>
    </row>
    <row r="629" spans="1:9">
      <c r="A629" s="381">
        <v>1511</v>
      </c>
      <c r="B629" s="381" t="s">
        <v>1668</v>
      </c>
      <c r="C629" s="379"/>
      <c r="D629" s="380"/>
      <c r="E629" s="64" t="str">
        <f t="shared" si="45"/>
        <v>ELETRODUTOS E CONEXÕES</v>
      </c>
      <c r="F629" s="64" t="str">
        <f t="shared" si="46"/>
        <v/>
      </c>
      <c r="G629">
        <f t="shared" si="47"/>
        <v>0</v>
      </c>
      <c r="H629">
        <f t="shared" si="48"/>
        <v>0</v>
      </c>
      <c r="I629">
        <f t="shared" si="49"/>
        <v>0</v>
      </c>
    </row>
    <row r="630" spans="1:9" ht="30">
      <c r="A630" s="381">
        <v>151125</v>
      </c>
      <c r="B630" s="381" t="s">
        <v>1669</v>
      </c>
      <c r="C630" s="379" t="s">
        <v>111</v>
      </c>
      <c r="D630" s="380">
        <v>14.23</v>
      </c>
      <c r="E630" s="64" t="str">
        <f t="shared" si="45"/>
        <v>ELETRODUTO DE PVC RÍGIDO ROSCÁVEL, DIÂM. 1/2" (20MM), INCLUSIVE CONEXÕES</v>
      </c>
      <c r="F630" s="64" t="str">
        <f t="shared" si="46"/>
        <v>M</v>
      </c>
      <c r="G630">
        <f t="shared" si="47"/>
        <v>13.87</v>
      </c>
      <c r="H630">
        <f t="shared" si="48"/>
        <v>10.87</v>
      </c>
      <c r="I630">
        <f t="shared" si="49"/>
        <v>10.87</v>
      </c>
    </row>
    <row r="631" spans="1:9" ht="30">
      <c r="A631" s="381">
        <v>151126</v>
      </c>
      <c r="B631" s="381" t="s">
        <v>1670</v>
      </c>
      <c r="C631" s="379" t="s">
        <v>111</v>
      </c>
      <c r="D631" s="380">
        <v>14.79</v>
      </c>
      <c r="E631" s="64" t="str">
        <f t="shared" si="45"/>
        <v>ELETRODUTO DE PVC RÍGIDO ROSCÁVEL, DIÂM. 3/4" (25MM), INCLUSIVE CONEXÕES</v>
      </c>
      <c r="F631" s="64" t="str">
        <f t="shared" si="46"/>
        <v>M</v>
      </c>
      <c r="G631">
        <f t="shared" si="47"/>
        <v>14.42</v>
      </c>
      <c r="H631">
        <f t="shared" si="48"/>
        <v>11.3</v>
      </c>
      <c r="I631">
        <f t="shared" si="49"/>
        <v>11.3</v>
      </c>
    </row>
    <row r="632" spans="1:9" ht="30">
      <c r="A632" s="378">
        <v>151127</v>
      </c>
      <c r="B632" s="378" t="s">
        <v>1671</v>
      </c>
      <c r="C632" s="379" t="s">
        <v>111</v>
      </c>
      <c r="D632" s="380">
        <v>21.89</v>
      </c>
      <c r="E632" s="64" t="str">
        <f t="shared" si="45"/>
        <v>ELETRODUTO DE PVC RÍGIDO ROSCÁVEL, DIÂM. 1" (32MM), INCLUSIVE CONEXÕES</v>
      </c>
      <c r="F632" s="64" t="str">
        <f t="shared" si="46"/>
        <v>M</v>
      </c>
      <c r="G632">
        <f t="shared" si="47"/>
        <v>21.34</v>
      </c>
      <c r="H632">
        <f t="shared" si="48"/>
        <v>16.72</v>
      </c>
      <c r="I632">
        <f t="shared" si="49"/>
        <v>16.72</v>
      </c>
    </row>
    <row r="633" spans="1:9" ht="30">
      <c r="A633" s="381">
        <v>151128</v>
      </c>
      <c r="B633" s="381" t="s">
        <v>1672</v>
      </c>
      <c r="C633" s="379" t="s">
        <v>111</v>
      </c>
      <c r="D633" s="380">
        <v>26.13</v>
      </c>
      <c r="E633" s="64" t="str">
        <f t="shared" si="45"/>
        <v>ELETRODUTO DE PVC RÍGIDO ROSCÁVEL, DIÂM. 1 1/4" (40MM), INCLUSIVE CONEXÕES</v>
      </c>
      <c r="F633" s="64" t="str">
        <f t="shared" si="46"/>
        <v>M</v>
      </c>
      <c r="G633">
        <f t="shared" si="47"/>
        <v>25.48</v>
      </c>
      <c r="H633">
        <f t="shared" si="48"/>
        <v>19.96</v>
      </c>
      <c r="I633">
        <f t="shared" si="49"/>
        <v>19.96</v>
      </c>
    </row>
    <row r="634" spans="1:9" ht="30">
      <c r="A634" s="381">
        <v>151129</v>
      </c>
      <c r="B634" s="381" t="s">
        <v>1673</v>
      </c>
      <c r="C634" s="379" t="s">
        <v>111</v>
      </c>
      <c r="D634" s="380">
        <v>31.59</v>
      </c>
      <c r="E634" s="64" t="str">
        <f t="shared" si="45"/>
        <v>ELETRODUTO DE PVC RÍGIDO ROSCÁVEL, DIÂM. 1 1/2" (50MM), INCLUSIVE CONEXÕES</v>
      </c>
      <c r="F634" s="64" t="str">
        <f t="shared" si="46"/>
        <v>M</v>
      </c>
      <c r="G634">
        <f t="shared" si="47"/>
        <v>30.8</v>
      </c>
      <c r="H634">
        <f t="shared" si="48"/>
        <v>24.13</v>
      </c>
      <c r="I634">
        <f t="shared" si="49"/>
        <v>24.13</v>
      </c>
    </row>
    <row r="635" spans="1:9" ht="30">
      <c r="A635" s="381">
        <v>151130</v>
      </c>
      <c r="B635" s="381" t="s">
        <v>1674</v>
      </c>
      <c r="C635" s="379" t="s">
        <v>111</v>
      </c>
      <c r="D635" s="380">
        <v>37.53</v>
      </c>
      <c r="E635" s="64" t="str">
        <f t="shared" si="45"/>
        <v>ELETRODUTO DE PVC RÍGIDO ROSCÁVEL, DIÂM. 2" (60MM), INCLUSIVE CONEXÕES</v>
      </c>
      <c r="F635" s="64" t="str">
        <f t="shared" si="46"/>
        <v>M</v>
      </c>
      <c r="G635">
        <f t="shared" si="47"/>
        <v>36.590000000000003</v>
      </c>
      <c r="H635">
        <f t="shared" si="48"/>
        <v>28.67</v>
      </c>
      <c r="I635">
        <f t="shared" si="49"/>
        <v>28.67</v>
      </c>
    </row>
    <row r="636" spans="1:9" ht="30">
      <c r="A636" s="381">
        <v>151131</v>
      </c>
      <c r="B636" s="381" t="s">
        <v>1675</v>
      </c>
      <c r="C636" s="379" t="s">
        <v>111</v>
      </c>
      <c r="D636" s="380">
        <v>71.900000000000006</v>
      </c>
      <c r="E636" s="64" t="str">
        <f t="shared" si="45"/>
        <v>ELETRODUTO DE PVC RÍGIDO ROSCÁVEL, DIÂM. 3" (85MM), INCLUSIVE CONEXÕES</v>
      </c>
      <c r="F636" s="64" t="str">
        <f t="shared" si="46"/>
        <v>M</v>
      </c>
      <c r="G636">
        <f t="shared" si="47"/>
        <v>70.11</v>
      </c>
      <c r="H636">
        <f t="shared" si="48"/>
        <v>54.93</v>
      </c>
      <c r="I636">
        <f t="shared" si="49"/>
        <v>54.93</v>
      </c>
    </row>
    <row r="637" spans="1:9" ht="30">
      <c r="A637" s="381">
        <v>151132</v>
      </c>
      <c r="B637" s="381" t="s">
        <v>1676</v>
      </c>
      <c r="C637" s="379" t="s">
        <v>111</v>
      </c>
      <c r="D637" s="380">
        <v>7.71</v>
      </c>
      <c r="E637" s="64" t="str">
        <f t="shared" si="45"/>
        <v>ELETRODUTO FLEXÍVEL CORRUGADO 3/4" , MARCA DE REFERÊNCIA TIGRE</v>
      </c>
      <c r="F637" s="64" t="str">
        <f t="shared" si="46"/>
        <v>M</v>
      </c>
      <c r="G637">
        <f t="shared" si="47"/>
        <v>7.52</v>
      </c>
      <c r="H637">
        <f t="shared" si="48"/>
        <v>5.89</v>
      </c>
      <c r="I637">
        <f t="shared" si="49"/>
        <v>5.89</v>
      </c>
    </row>
    <row r="638" spans="1:9" ht="30">
      <c r="A638" s="381">
        <v>151133</v>
      </c>
      <c r="B638" s="381" t="s">
        <v>1677</v>
      </c>
      <c r="C638" s="379" t="s">
        <v>111</v>
      </c>
      <c r="D638" s="380">
        <v>8.6999999999999993</v>
      </c>
      <c r="E638" s="64" t="str">
        <f t="shared" si="45"/>
        <v>ELETRODUTO FLEXÍVEL CORRUGADO 1", MARCA DE REFERÊNCIA TIGRE</v>
      </c>
      <c r="F638" s="64" t="str">
        <f t="shared" si="46"/>
        <v>M</v>
      </c>
      <c r="G638">
        <f t="shared" si="47"/>
        <v>8.49</v>
      </c>
      <c r="H638">
        <f t="shared" si="48"/>
        <v>6.65</v>
      </c>
      <c r="I638">
        <f t="shared" si="49"/>
        <v>6.65</v>
      </c>
    </row>
    <row r="639" spans="1:9" ht="30">
      <c r="A639" s="381">
        <v>151135</v>
      </c>
      <c r="B639" s="381" t="s">
        <v>1678</v>
      </c>
      <c r="C639" s="379" t="s">
        <v>111</v>
      </c>
      <c r="D639" s="380">
        <v>97.22</v>
      </c>
      <c r="E639" s="64" t="str">
        <f t="shared" si="45"/>
        <v>ELETRODUTO DE PVC RÍGIDO ROSCÁVEL, DIÂM. 4" (110MM), INCLUSIVE CONEXÕES</v>
      </c>
      <c r="F639" s="64" t="str">
        <f t="shared" si="46"/>
        <v>M</v>
      </c>
      <c r="G639">
        <f t="shared" si="47"/>
        <v>94.8</v>
      </c>
      <c r="H639">
        <f t="shared" si="48"/>
        <v>74.27</v>
      </c>
      <c r="I639">
        <f t="shared" si="49"/>
        <v>74.27</v>
      </c>
    </row>
    <row r="640" spans="1:9" ht="30">
      <c r="A640" s="381">
        <v>151136</v>
      </c>
      <c r="B640" s="381" t="s">
        <v>1679</v>
      </c>
      <c r="C640" s="379" t="s">
        <v>111</v>
      </c>
      <c r="D640" s="380">
        <v>176.73</v>
      </c>
      <c r="E640" s="64" t="str">
        <f t="shared" si="45"/>
        <v>ELETRODUTO DE PVC RÍGIDO ROSCÁVEL, DIÂM. 6" (164MM), INCLUSIVE CONEXÕES</v>
      </c>
      <c r="F640" s="64" t="str">
        <f t="shared" si="46"/>
        <v>M</v>
      </c>
      <c r="G640">
        <f t="shared" si="47"/>
        <v>172.33</v>
      </c>
      <c r="H640">
        <f t="shared" si="48"/>
        <v>135.01</v>
      </c>
      <c r="I640">
        <f t="shared" si="49"/>
        <v>135.01</v>
      </c>
    </row>
    <row r="641" spans="1:9" ht="30">
      <c r="A641" s="381">
        <v>151137</v>
      </c>
      <c r="B641" s="381" t="s">
        <v>1680</v>
      </c>
      <c r="C641" s="379" t="s">
        <v>111</v>
      </c>
      <c r="D641" s="380">
        <v>21.72</v>
      </c>
      <c r="E641" s="64" t="str">
        <f t="shared" ref="E641:E704" si="50">UPPER(B641)</f>
        <v>ELETRODUTO PEAD, COR PRETA, DIAM. 1.1/2", MARCA REF. KANAFLEX OU EQUIVALENTE</v>
      </c>
      <c r="F641" s="64" t="str">
        <f t="shared" ref="F641:F704" si="51">UPPER(C641)</f>
        <v>M</v>
      </c>
      <c r="G641">
        <f t="shared" si="47"/>
        <v>21.18</v>
      </c>
      <c r="H641">
        <f t="shared" si="48"/>
        <v>16.59</v>
      </c>
      <c r="I641">
        <f t="shared" si="49"/>
        <v>16.59</v>
      </c>
    </row>
    <row r="642" spans="1:9" ht="30">
      <c r="A642" s="381">
        <v>151138</v>
      </c>
      <c r="B642" s="381" t="s">
        <v>1681</v>
      </c>
      <c r="C642" s="379" t="s">
        <v>111</v>
      </c>
      <c r="D642" s="380">
        <v>19.36</v>
      </c>
      <c r="E642" s="64" t="str">
        <f t="shared" si="50"/>
        <v>ELETRODUTO PEAD, COR PRETA, DIAM. 1.1/4", MARCA REF. KANAFLEX OU EQUIVALENTE</v>
      </c>
      <c r="F642" s="64" t="str">
        <f t="shared" si="51"/>
        <v>M</v>
      </c>
      <c r="G642">
        <f t="shared" si="47"/>
        <v>18.88</v>
      </c>
      <c r="H642">
        <f t="shared" si="48"/>
        <v>14.79</v>
      </c>
      <c r="I642">
        <f t="shared" si="49"/>
        <v>14.79</v>
      </c>
    </row>
    <row r="643" spans="1:9" ht="30">
      <c r="A643" s="381">
        <v>151139</v>
      </c>
      <c r="B643" s="381" t="s">
        <v>1682</v>
      </c>
      <c r="C643" s="379" t="s">
        <v>111</v>
      </c>
      <c r="D643" s="380">
        <v>23.26</v>
      </c>
      <c r="E643" s="64" t="str">
        <f t="shared" si="50"/>
        <v>ELETRODUTO PEAD, COR PRETA, DIAM. 2", MARCA REF. KANAFLEX OU EQUIVALENTE</v>
      </c>
      <c r="F643" s="64" t="str">
        <f t="shared" si="51"/>
        <v>M</v>
      </c>
      <c r="G643">
        <f t="shared" si="47"/>
        <v>22.68</v>
      </c>
      <c r="H643">
        <f t="shared" si="48"/>
        <v>17.77</v>
      </c>
      <c r="I643">
        <f t="shared" si="49"/>
        <v>17.77</v>
      </c>
    </row>
    <row r="644" spans="1:9" ht="30">
      <c r="A644" s="381">
        <v>151140</v>
      </c>
      <c r="B644" s="381" t="s">
        <v>1683</v>
      </c>
      <c r="C644" s="379" t="s">
        <v>111</v>
      </c>
      <c r="D644" s="380">
        <v>36.47</v>
      </c>
      <c r="E644" s="64" t="str">
        <f t="shared" si="50"/>
        <v>ELETRODUTO PEAD, COR PRETA, DIAM. 3", MARCA REF. KANAFLEX OU EQUIVALENTE</v>
      </c>
      <c r="F644" s="64" t="str">
        <f t="shared" si="51"/>
        <v>M</v>
      </c>
      <c r="G644">
        <f t="shared" si="47"/>
        <v>35.56</v>
      </c>
      <c r="H644">
        <f t="shared" si="48"/>
        <v>27.86</v>
      </c>
      <c r="I644">
        <f t="shared" si="49"/>
        <v>27.86</v>
      </c>
    </row>
    <row r="645" spans="1:9" ht="30">
      <c r="A645" s="381">
        <v>151141</v>
      </c>
      <c r="B645" s="381" t="s">
        <v>1684</v>
      </c>
      <c r="C645" s="379" t="s">
        <v>111</v>
      </c>
      <c r="D645" s="380">
        <v>49.85</v>
      </c>
      <c r="E645" s="64" t="str">
        <f t="shared" si="50"/>
        <v>ELETRODUTO PEAD, COR PRETA, DIAM. 4", MARCA REF. KANAFLEX OU EQUIVALENTE</v>
      </c>
      <c r="F645" s="64" t="str">
        <f t="shared" si="51"/>
        <v>M</v>
      </c>
      <c r="G645">
        <f t="shared" si="47"/>
        <v>48.61</v>
      </c>
      <c r="H645">
        <f t="shared" si="48"/>
        <v>38.08</v>
      </c>
      <c r="I645">
        <f t="shared" si="49"/>
        <v>38.08</v>
      </c>
    </row>
    <row r="646" spans="1:9" ht="30">
      <c r="A646" s="381">
        <v>151142</v>
      </c>
      <c r="B646" s="381" t="s">
        <v>1685</v>
      </c>
      <c r="C646" s="379" t="s">
        <v>111</v>
      </c>
      <c r="D646" s="380">
        <v>87.55</v>
      </c>
      <c r="E646" s="64" t="str">
        <f t="shared" si="50"/>
        <v>ELETRODUTO PEAD, COR PRETA, DIAM. 6", MARCA REF. KANAFLEX OU EQUIVALENTE</v>
      </c>
      <c r="F646" s="64" t="str">
        <f t="shared" si="51"/>
        <v>M</v>
      </c>
      <c r="G646">
        <f t="shared" si="47"/>
        <v>85.37</v>
      </c>
      <c r="H646">
        <f t="shared" si="48"/>
        <v>66.88</v>
      </c>
      <c r="I646">
        <f t="shared" si="49"/>
        <v>66.88</v>
      </c>
    </row>
    <row r="647" spans="1:9">
      <c r="A647" s="381">
        <v>1513</v>
      </c>
      <c r="B647" s="381" t="s">
        <v>2287</v>
      </c>
      <c r="C647" s="379"/>
      <c r="D647" s="380"/>
      <c r="E647" s="64" t="str">
        <f t="shared" si="50"/>
        <v>CHAVES, FUSIVEIS E DISJUNTORES</v>
      </c>
      <c r="F647" s="64" t="str">
        <f t="shared" si="51"/>
        <v/>
      </c>
      <c r="G647">
        <f t="shared" si="47"/>
        <v>0</v>
      </c>
      <c r="H647">
        <f t="shared" si="48"/>
        <v>0</v>
      </c>
      <c r="I647">
        <f t="shared" si="49"/>
        <v>0</v>
      </c>
    </row>
    <row r="648" spans="1:9" ht="45">
      <c r="A648" s="381">
        <v>151301</v>
      </c>
      <c r="B648" s="381" t="s">
        <v>2288</v>
      </c>
      <c r="C648" s="379" t="s">
        <v>114</v>
      </c>
      <c r="D648" s="380">
        <v>19.82</v>
      </c>
      <c r="E648" s="64" t="str">
        <f t="shared" si="50"/>
        <v>MINI-DISJUNTOR MONOPOLAR 16 A, CURVA C - 5KA 220/127VCA (NBR IEC 60947-2), REF. SIEMENS, GE, SCHNEIDER OU EQUIVALENTE</v>
      </c>
      <c r="F648" s="64" t="str">
        <f t="shared" si="51"/>
        <v>UND</v>
      </c>
      <c r="G648">
        <f t="shared" ref="G648:G711" si="52">ROUND(H648*(1+$G$1),2)</f>
        <v>19.32</v>
      </c>
      <c r="H648">
        <f t="shared" ref="H648:H711" si="53">I648</f>
        <v>15.14</v>
      </c>
      <c r="I648">
        <f t="shared" ref="I648:I711" si="54">ROUND(D648/(1+$E$1),2)</f>
        <v>15.14</v>
      </c>
    </row>
    <row r="649" spans="1:9" ht="45">
      <c r="A649" s="381">
        <v>151302</v>
      </c>
      <c r="B649" s="381" t="s">
        <v>2289</v>
      </c>
      <c r="C649" s="379" t="s">
        <v>114</v>
      </c>
      <c r="D649" s="380">
        <v>19.82</v>
      </c>
      <c r="E649" s="64" t="str">
        <f t="shared" si="50"/>
        <v>MINI-DISJUNTOR MONOPOLAR 20 A, CURVA C - 5KA 220/127VCA (NBR IEC 60947-2), REF. SIEMENS, GE, SCHNEIDER OU EQUIVALENTE</v>
      </c>
      <c r="F649" s="64" t="str">
        <f t="shared" si="51"/>
        <v>UND</v>
      </c>
      <c r="G649">
        <f t="shared" si="52"/>
        <v>19.32</v>
      </c>
      <c r="H649">
        <f t="shared" si="53"/>
        <v>15.14</v>
      </c>
      <c r="I649">
        <f t="shared" si="54"/>
        <v>15.14</v>
      </c>
    </row>
    <row r="650" spans="1:9" ht="45">
      <c r="A650" s="378">
        <v>151303</v>
      </c>
      <c r="B650" s="378" t="s">
        <v>2290</v>
      </c>
      <c r="C650" s="379" t="s">
        <v>114</v>
      </c>
      <c r="D650" s="380">
        <v>19.82</v>
      </c>
      <c r="E650" s="64" t="str">
        <f t="shared" si="50"/>
        <v>MINI-DISJUNTOR MONOPOLAR 25 A, CURVA C - 5KA 220/127VCA (NBR IEC 60947-2), REF. SIEMENS, GE, SCHNEIDER OU EQUIVALENTE</v>
      </c>
      <c r="F650" s="64" t="str">
        <f t="shared" si="51"/>
        <v>UND</v>
      </c>
      <c r="G650">
        <f t="shared" si="52"/>
        <v>19.32</v>
      </c>
      <c r="H650">
        <f t="shared" si="53"/>
        <v>15.14</v>
      </c>
      <c r="I650">
        <f t="shared" si="54"/>
        <v>15.14</v>
      </c>
    </row>
    <row r="651" spans="1:9" ht="45">
      <c r="A651" s="381">
        <v>151304</v>
      </c>
      <c r="B651" s="381" t="s">
        <v>2291</v>
      </c>
      <c r="C651" s="379" t="s">
        <v>114</v>
      </c>
      <c r="D651" s="380">
        <v>19.82</v>
      </c>
      <c r="E651" s="64" t="str">
        <f t="shared" si="50"/>
        <v>MINI-DISJUNTOR MONOPOLAR 32 A, CURVA C - 5KA 220/127VCA (NBR IEC 60947-2), REF. SIEMENS, GE, SCHNEIDER OU EQUIVALENTE</v>
      </c>
      <c r="F651" s="64" t="str">
        <f t="shared" si="51"/>
        <v>UND</v>
      </c>
      <c r="G651">
        <f t="shared" si="52"/>
        <v>19.32</v>
      </c>
      <c r="H651">
        <f t="shared" si="53"/>
        <v>15.14</v>
      </c>
      <c r="I651">
        <f t="shared" si="54"/>
        <v>15.14</v>
      </c>
    </row>
    <row r="652" spans="1:9" ht="45">
      <c r="A652" s="381">
        <v>151305</v>
      </c>
      <c r="B652" s="381" t="s">
        <v>2292</v>
      </c>
      <c r="C652" s="379" t="s">
        <v>114</v>
      </c>
      <c r="D652" s="380">
        <v>21.87</v>
      </c>
      <c r="E652" s="64" t="str">
        <f t="shared" si="50"/>
        <v>MINI-DISJUNTOR MONOPOLAR 40 A, CURVA C - 5KA 220/127VCA (NBR IEC 60947-2), REF. SIEMENS, GE, SCHNEIDER OU EQUIVALENTE</v>
      </c>
      <c r="F652" s="64" t="str">
        <f t="shared" si="51"/>
        <v>UND</v>
      </c>
      <c r="G652">
        <f t="shared" si="52"/>
        <v>21.33</v>
      </c>
      <c r="H652">
        <f t="shared" si="53"/>
        <v>16.71</v>
      </c>
      <c r="I652">
        <f t="shared" si="54"/>
        <v>16.71</v>
      </c>
    </row>
    <row r="653" spans="1:9" ht="45">
      <c r="A653" s="381">
        <v>151306</v>
      </c>
      <c r="B653" s="381" t="s">
        <v>2293</v>
      </c>
      <c r="C653" s="379" t="s">
        <v>114</v>
      </c>
      <c r="D653" s="380">
        <v>57.56</v>
      </c>
      <c r="E653" s="64" t="str">
        <f t="shared" si="50"/>
        <v>MINI-DISJUNTOR BIPOLAR 16 A, CURVA C - 5KA 220/127VCA (NBR IEC 60947-2), REF. SIEMENS, GE, SCHNEIDER OU EQUIVALENTE</v>
      </c>
      <c r="F653" s="64" t="str">
        <f t="shared" si="51"/>
        <v>UND</v>
      </c>
      <c r="G653">
        <f t="shared" si="52"/>
        <v>56.12</v>
      </c>
      <c r="H653">
        <f t="shared" si="53"/>
        <v>43.97</v>
      </c>
      <c r="I653">
        <f t="shared" si="54"/>
        <v>43.97</v>
      </c>
    </row>
    <row r="654" spans="1:9" ht="45">
      <c r="A654" s="381">
        <v>151307</v>
      </c>
      <c r="B654" s="381" t="s">
        <v>2294</v>
      </c>
      <c r="C654" s="379" t="s">
        <v>114</v>
      </c>
      <c r="D654" s="380">
        <v>57.56</v>
      </c>
      <c r="E654" s="64" t="str">
        <f t="shared" si="50"/>
        <v>MINI-DISJUNTOR BIPOLAR 20 A, CURVA C - 5KA 220/127VCA (NBR IEC 60947-2), REF. SIEMENS, GE, SCHNEIDER OU EQUIVALENTE</v>
      </c>
      <c r="F654" s="64" t="str">
        <f t="shared" si="51"/>
        <v>UND</v>
      </c>
      <c r="G654">
        <f t="shared" si="52"/>
        <v>56.12</v>
      </c>
      <c r="H654">
        <f t="shared" si="53"/>
        <v>43.97</v>
      </c>
      <c r="I654">
        <f t="shared" si="54"/>
        <v>43.97</v>
      </c>
    </row>
    <row r="655" spans="1:9" ht="45">
      <c r="A655" s="381">
        <v>151308</v>
      </c>
      <c r="B655" s="381" t="s">
        <v>2295</v>
      </c>
      <c r="C655" s="379" t="s">
        <v>114</v>
      </c>
      <c r="D655" s="380">
        <v>59.4</v>
      </c>
      <c r="E655" s="64" t="str">
        <f t="shared" si="50"/>
        <v>MINI-DISJUNTOR BIPOLAR 50 A, CURVA C - 5KA 220/127VCA (NBR IEC 60947-2), REF. SIEMENS, GE, SCHNEIDER OU EQUIVALENTE</v>
      </c>
      <c r="F655" s="64" t="str">
        <f t="shared" si="51"/>
        <v>UND</v>
      </c>
      <c r="G655">
        <f t="shared" si="52"/>
        <v>57.92</v>
      </c>
      <c r="H655">
        <f t="shared" si="53"/>
        <v>45.38</v>
      </c>
      <c r="I655">
        <f t="shared" si="54"/>
        <v>45.38</v>
      </c>
    </row>
    <row r="656" spans="1:9" ht="45">
      <c r="A656" s="381">
        <v>151309</v>
      </c>
      <c r="B656" s="381" t="s">
        <v>2296</v>
      </c>
      <c r="C656" s="379" t="s">
        <v>114</v>
      </c>
      <c r="D656" s="380">
        <v>82.27</v>
      </c>
      <c r="E656" s="64" t="str">
        <f t="shared" si="50"/>
        <v>MINI-DISJUNTOR TRIPOLAR 16 A, CURVA C - 5KA 220/127VCA (NBR IEC 60947-2), REF. SIEMENS, GE, SCHNEIDER OU EQUIVALENTE</v>
      </c>
      <c r="F656" s="64" t="str">
        <f t="shared" si="51"/>
        <v>UND</v>
      </c>
      <c r="G656">
        <f t="shared" si="52"/>
        <v>80.22</v>
      </c>
      <c r="H656">
        <f t="shared" si="53"/>
        <v>62.85</v>
      </c>
      <c r="I656">
        <f t="shared" si="54"/>
        <v>62.85</v>
      </c>
    </row>
    <row r="657" spans="1:9" ht="45">
      <c r="A657" s="381">
        <v>151310</v>
      </c>
      <c r="B657" s="381" t="s">
        <v>2297</v>
      </c>
      <c r="C657" s="379" t="s">
        <v>114</v>
      </c>
      <c r="D657" s="380">
        <v>96.83</v>
      </c>
      <c r="E657" s="64" t="str">
        <f t="shared" si="50"/>
        <v>MINI-DISJUNTOR TRIPOLAR 40 A, CURVA C - 5KA 220/127VCA (NBR IEC 60947-2), REF. SIEMENS, GE, SCHNEIDER OU EQUIVALENTE</v>
      </c>
      <c r="F657" s="64" t="str">
        <f t="shared" si="51"/>
        <v>UND</v>
      </c>
      <c r="G657">
        <f t="shared" si="52"/>
        <v>94.42</v>
      </c>
      <c r="H657">
        <f t="shared" si="53"/>
        <v>73.97</v>
      </c>
      <c r="I657">
        <f t="shared" si="54"/>
        <v>73.97</v>
      </c>
    </row>
    <row r="658" spans="1:9" ht="45">
      <c r="A658" s="381">
        <v>151311</v>
      </c>
      <c r="B658" s="381" t="s">
        <v>2298</v>
      </c>
      <c r="C658" s="379" t="s">
        <v>114</v>
      </c>
      <c r="D658" s="380">
        <v>96.83</v>
      </c>
      <c r="E658" s="64" t="str">
        <f t="shared" si="50"/>
        <v>MINI-DISJUNTOR TRIPOLAR 50 A, CURVA C - 5KA 220/127VCA (NBR IEC 60947-2), REF. SIEMENS, GE, SCHNEIDER OU EQUIVALENTE</v>
      </c>
      <c r="F658" s="64" t="str">
        <f t="shared" si="51"/>
        <v>UND</v>
      </c>
      <c r="G658">
        <f t="shared" si="52"/>
        <v>94.42</v>
      </c>
      <c r="H658">
        <f t="shared" si="53"/>
        <v>73.97</v>
      </c>
      <c r="I658">
        <f t="shared" si="54"/>
        <v>73.97</v>
      </c>
    </row>
    <row r="659" spans="1:9" ht="45">
      <c r="A659" s="381">
        <v>151313</v>
      </c>
      <c r="B659" s="381" t="s">
        <v>2299</v>
      </c>
      <c r="C659" s="379" t="s">
        <v>114</v>
      </c>
      <c r="D659" s="380">
        <v>168.99</v>
      </c>
      <c r="E659" s="64" t="str">
        <f t="shared" si="50"/>
        <v>MINI-DISJUNTOR TRIPOLAR 90 A, CURVA C - 5KA 220/127VCA (NBR IEC 60947-2), REF. SIEMENS, GE, SCHNEIDER OU EQUIVALENTE</v>
      </c>
      <c r="F659" s="64" t="str">
        <f t="shared" si="51"/>
        <v>UND</v>
      </c>
      <c r="G659">
        <f t="shared" si="52"/>
        <v>164.78</v>
      </c>
      <c r="H659">
        <f t="shared" si="53"/>
        <v>129.1</v>
      </c>
      <c r="I659">
        <f t="shared" si="54"/>
        <v>129.1</v>
      </c>
    </row>
    <row r="660" spans="1:9" ht="60">
      <c r="A660" s="381">
        <v>151314</v>
      </c>
      <c r="B660" s="381" t="s">
        <v>2300</v>
      </c>
      <c r="C660" s="379" t="s">
        <v>114</v>
      </c>
      <c r="D660" s="380">
        <v>331.28</v>
      </c>
      <c r="E660" s="64" t="str">
        <f t="shared" si="50"/>
        <v>DISJUNTOR COMPACTO EM CAIXA MOLDADA TRIPOLAR 100 A, CURVA C - 15KA 240VCA (NBR IEC 60947-2), REF. SIEMENS, GE, SCHNEIDER OU EQUIVALENTE</v>
      </c>
      <c r="F660" s="64" t="str">
        <f t="shared" si="51"/>
        <v>UND</v>
      </c>
      <c r="G660">
        <f t="shared" si="52"/>
        <v>323.02999999999997</v>
      </c>
      <c r="H660">
        <f t="shared" si="53"/>
        <v>253.08</v>
      </c>
      <c r="I660">
        <f t="shared" si="54"/>
        <v>253.08</v>
      </c>
    </row>
    <row r="661" spans="1:9" ht="30">
      <c r="A661" s="381">
        <v>151315</v>
      </c>
      <c r="B661" s="381" t="s">
        <v>1686</v>
      </c>
      <c r="C661" s="379" t="s">
        <v>114</v>
      </c>
      <c r="D661" s="380">
        <v>2885.6</v>
      </c>
      <c r="E661" s="64" t="str">
        <f t="shared" si="50"/>
        <v>CHAVE BLINDADA 600V / 160A, COM TERMINAIS PARA CABO 70 MM2</v>
      </c>
      <c r="F661" s="64" t="str">
        <f t="shared" si="51"/>
        <v>UND</v>
      </c>
      <c r="G661">
        <f t="shared" si="52"/>
        <v>2813.73</v>
      </c>
      <c r="H661">
        <f t="shared" si="53"/>
        <v>2204.4299999999998</v>
      </c>
      <c r="I661">
        <f t="shared" si="54"/>
        <v>2204.4299999999998</v>
      </c>
    </row>
    <row r="662" spans="1:9" ht="45">
      <c r="A662" s="381">
        <v>151316</v>
      </c>
      <c r="B662" s="381" t="s">
        <v>2301</v>
      </c>
      <c r="C662" s="379" t="s">
        <v>114</v>
      </c>
      <c r="D662" s="380">
        <v>168.99</v>
      </c>
      <c r="E662" s="64" t="str">
        <f t="shared" si="50"/>
        <v>MINI-DISJUNTOR TRIPOLAR 70 A, CURVA C - 5KA 220/127VCA (NBR IEC 60947-2), REF. SIEMENS, GE, SCHNEIDER OU EQUIVALENTE</v>
      </c>
      <c r="F662" s="64" t="str">
        <f t="shared" si="51"/>
        <v>UND</v>
      </c>
      <c r="G662">
        <f t="shared" si="52"/>
        <v>164.78</v>
      </c>
      <c r="H662">
        <f t="shared" si="53"/>
        <v>129.1</v>
      </c>
      <c r="I662">
        <f t="shared" si="54"/>
        <v>129.1</v>
      </c>
    </row>
    <row r="663" spans="1:9" ht="45">
      <c r="A663" s="381">
        <v>151317</v>
      </c>
      <c r="B663" s="381" t="s">
        <v>2302</v>
      </c>
      <c r="C663" s="379" t="s">
        <v>114</v>
      </c>
      <c r="D663" s="380">
        <v>22.19</v>
      </c>
      <c r="E663" s="64" t="str">
        <f t="shared" si="50"/>
        <v>MINI-DISJUNTOR MONOPOLAR 50 A, CURVA C - 5KA 220/127VCA (NBR IEC 60947-2), REF. SIEMENS, GE, SCHNEIDER OU EQUIVALENTE</v>
      </c>
      <c r="F663" s="64" t="str">
        <f t="shared" si="51"/>
        <v>UND</v>
      </c>
      <c r="G663">
        <f t="shared" si="52"/>
        <v>21.63</v>
      </c>
      <c r="H663">
        <f t="shared" si="53"/>
        <v>16.95</v>
      </c>
      <c r="I663">
        <f t="shared" si="54"/>
        <v>16.95</v>
      </c>
    </row>
    <row r="664" spans="1:9" ht="45">
      <c r="A664" s="381">
        <v>151318</v>
      </c>
      <c r="B664" s="381" t="s">
        <v>2303</v>
      </c>
      <c r="C664" s="379" t="s">
        <v>114</v>
      </c>
      <c r="D664" s="382">
        <v>26</v>
      </c>
      <c r="E664" s="64" t="str">
        <f t="shared" si="50"/>
        <v>MINI-DISJUNTOR MONOPOLAR 63 A, CURVA C - 5KA 220/127VCA (NBR IEC 60947-2), REF. SIEMENS, GE, SCHNEIDER OU EQUIVALENTE</v>
      </c>
      <c r="F664" s="64" t="str">
        <f t="shared" si="51"/>
        <v>UND</v>
      </c>
      <c r="G664">
        <f t="shared" si="52"/>
        <v>25.35</v>
      </c>
      <c r="H664">
        <f t="shared" si="53"/>
        <v>19.86</v>
      </c>
      <c r="I664">
        <f t="shared" si="54"/>
        <v>19.86</v>
      </c>
    </row>
    <row r="665" spans="1:9" ht="45">
      <c r="A665" s="381">
        <v>151319</v>
      </c>
      <c r="B665" s="381" t="s">
        <v>2304</v>
      </c>
      <c r="C665" s="379" t="s">
        <v>114</v>
      </c>
      <c r="D665" s="380">
        <v>26</v>
      </c>
      <c r="E665" s="64" t="str">
        <f t="shared" si="50"/>
        <v>MINI-DISJUNTOR MONOPOLAR 70 A, CURVA C - 5KA 220/127VCA (NBR IEC 60947-2), REF. SIEMENS, GE, SCHNEIDER OU EQUIVALENTE</v>
      </c>
      <c r="F665" s="64" t="str">
        <f t="shared" si="51"/>
        <v>UND</v>
      </c>
      <c r="G665">
        <f t="shared" si="52"/>
        <v>25.35</v>
      </c>
      <c r="H665">
        <f t="shared" si="53"/>
        <v>19.86</v>
      </c>
      <c r="I665">
        <f t="shared" si="54"/>
        <v>19.86</v>
      </c>
    </row>
    <row r="666" spans="1:9" ht="45">
      <c r="A666" s="381">
        <v>151320</v>
      </c>
      <c r="B666" s="381" t="s">
        <v>2305</v>
      </c>
      <c r="C666" s="379" t="s">
        <v>114</v>
      </c>
      <c r="D666" s="380">
        <v>26</v>
      </c>
      <c r="E666" s="64" t="str">
        <f t="shared" si="50"/>
        <v>MINI-DISJUNTOR MONOPOLAR 80 A, CURVA C - 10KA 240VCA (NBR IEC 60947-2), REF. SIEMENS, GE, SCHNEIDER OU EQUIVALENTE</v>
      </c>
      <c r="F666" s="64" t="str">
        <f t="shared" si="51"/>
        <v>UND</v>
      </c>
      <c r="G666">
        <f t="shared" si="52"/>
        <v>25.35</v>
      </c>
      <c r="H666">
        <f t="shared" si="53"/>
        <v>19.86</v>
      </c>
      <c r="I666">
        <f t="shared" si="54"/>
        <v>19.86</v>
      </c>
    </row>
    <row r="667" spans="1:9" ht="45">
      <c r="A667" s="381">
        <v>151321</v>
      </c>
      <c r="B667" s="381" t="s">
        <v>2306</v>
      </c>
      <c r="C667" s="379" t="s">
        <v>114</v>
      </c>
      <c r="D667" s="380">
        <v>57.56</v>
      </c>
      <c r="E667" s="64" t="str">
        <f t="shared" si="50"/>
        <v>MINI-DISJUNTOR BIPOLAR 25 A, CURVA C - 5KA 220/127VCA (NBR IEC 60947-2), REF. SIEMENS, GE, SCHNEIDER OU EQUIVALENTE</v>
      </c>
      <c r="F667" s="64" t="str">
        <f t="shared" si="51"/>
        <v>UND</v>
      </c>
      <c r="G667">
        <f t="shared" si="52"/>
        <v>56.12</v>
      </c>
      <c r="H667">
        <f t="shared" si="53"/>
        <v>43.97</v>
      </c>
      <c r="I667">
        <f t="shared" si="54"/>
        <v>43.97</v>
      </c>
    </row>
    <row r="668" spans="1:9" ht="45">
      <c r="A668" s="381">
        <v>151322</v>
      </c>
      <c r="B668" s="381" t="s">
        <v>2307</v>
      </c>
      <c r="C668" s="379" t="s">
        <v>114</v>
      </c>
      <c r="D668" s="380">
        <v>57.56</v>
      </c>
      <c r="E668" s="64" t="str">
        <f t="shared" si="50"/>
        <v>MINI-DISJUNTOR BIPOLAR 32 A, CURVA C - 5KA 220/127VCA (NBR IEC 60947-2), REF. SIEMENS, GE, SCHNEIDER OU EQUIVALENTE</v>
      </c>
      <c r="F668" s="64" t="str">
        <f t="shared" si="51"/>
        <v>UND</v>
      </c>
      <c r="G668">
        <f t="shared" si="52"/>
        <v>56.12</v>
      </c>
      <c r="H668">
        <f t="shared" si="53"/>
        <v>43.97</v>
      </c>
      <c r="I668">
        <f t="shared" si="54"/>
        <v>43.97</v>
      </c>
    </row>
    <row r="669" spans="1:9" ht="45">
      <c r="A669" s="381">
        <v>151323</v>
      </c>
      <c r="B669" s="381" t="s">
        <v>2308</v>
      </c>
      <c r="C669" s="379" t="s">
        <v>114</v>
      </c>
      <c r="D669" s="380">
        <v>59.4</v>
      </c>
      <c r="E669" s="64" t="str">
        <f t="shared" si="50"/>
        <v>MINI-DISJUNTOR BIPOLAR 40 A, CURVA C - 5KA 220/127VCA (NBR IEC 60947-2), REF. SIEMENS, GE, SCHNEIDER OU EQUIVALENTE</v>
      </c>
      <c r="F669" s="64" t="str">
        <f t="shared" si="51"/>
        <v>UND</v>
      </c>
      <c r="G669">
        <f t="shared" si="52"/>
        <v>57.92</v>
      </c>
      <c r="H669">
        <f t="shared" si="53"/>
        <v>45.38</v>
      </c>
      <c r="I669">
        <f t="shared" si="54"/>
        <v>45.38</v>
      </c>
    </row>
    <row r="670" spans="1:9" ht="45">
      <c r="A670" s="381">
        <v>151324</v>
      </c>
      <c r="B670" s="381" t="s">
        <v>2309</v>
      </c>
      <c r="C670" s="379" t="s">
        <v>114</v>
      </c>
      <c r="D670" s="380">
        <v>79.72</v>
      </c>
      <c r="E670" s="64" t="str">
        <f t="shared" si="50"/>
        <v>MINI-DISJUNTOR BIPOLAR 63 A, CURVA C - 5KA 220/127VCA (NBR IEC 60947-2), REF. SIEMENS, GE, SCHNEIDER OU EQUIVALENTE</v>
      </c>
      <c r="F670" s="64" t="str">
        <f t="shared" si="51"/>
        <v>UND</v>
      </c>
      <c r="G670">
        <f t="shared" si="52"/>
        <v>77.73</v>
      </c>
      <c r="H670">
        <f t="shared" si="53"/>
        <v>60.9</v>
      </c>
      <c r="I670">
        <f t="shared" si="54"/>
        <v>60.9</v>
      </c>
    </row>
    <row r="671" spans="1:9" ht="45">
      <c r="A671" s="381">
        <v>151325</v>
      </c>
      <c r="B671" s="381" t="s">
        <v>2310</v>
      </c>
      <c r="C671" s="379" t="s">
        <v>114</v>
      </c>
      <c r="D671" s="380">
        <v>112.67</v>
      </c>
      <c r="E671" s="64" t="str">
        <f t="shared" si="50"/>
        <v>MINI-DISJUNTOR BIPOLAR 70 A, CURVA C - 5KA 220/127VCA (NBR IEC 60947-2), REF. SIEMENS, GE, SCHNEIDER OU EQUIVALENTE</v>
      </c>
      <c r="F671" s="64" t="str">
        <f t="shared" si="51"/>
        <v>UND</v>
      </c>
      <c r="G671">
        <f t="shared" si="52"/>
        <v>109.86</v>
      </c>
      <c r="H671">
        <f t="shared" si="53"/>
        <v>86.07</v>
      </c>
      <c r="I671">
        <f t="shared" si="54"/>
        <v>86.07</v>
      </c>
    </row>
    <row r="672" spans="1:9" ht="45">
      <c r="A672" s="381">
        <v>151326</v>
      </c>
      <c r="B672" s="381" t="s">
        <v>22084</v>
      </c>
      <c r="C672" s="379" t="s">
        <v>114</v>
      </c>
      <c r="D672" s="380">
        <v>112.67</v>
      </c>
      <c r="E672" s="64" t="str">
        <f t="shared" si="50"/>
        <v>MINI-DISJUNTOR BIPOLAR 80 A, CURVA C - 5KA 240VCA (NBR IEC 60947-2), REF. SIEMENS, GE, SCHNEIDER OU EQUIVALENTE</v>
      </c>
      <c r="F672" s="64" t="str">
        <f t="shared" si="51"/>
        <v>UND</v>
      </c>
      <c r="G672">
        <f t="shared" si="52"/>
        <v>109.86</v>
      </c>
      <c r="H672">
        <f t="shared" si="53"/>
        <v>86.07</v>
      </c>
      <c r="I672">
        <f t="shared" si="54"/>
        <v>86.07</v>
      </c>
    </row>
    <row r="673" spans="1:9" ht="45">
      <c r="A673" s="381">
        <v>151327</v>
      </c>
      <c r="B673" s="381" t="s">
        <v>2311</v>
      </c>
      <c r="C673" s="379" t="s">
        <v>114</v>
      </c>
      <c r="D673" s="380">
        <v>82.27</v>
      </c>
      <c r="E673" s="64" t="str">
        <f t="shared" si="50"/>
        <v>MINI-DISJUNTOR TRIPOLAR 20 A, CURVA C - 5KA 220/127VCA (NBR IEC 60947-2), REF. SIEMENS, GE, SCHNEIDER OU EQUIVALENTE</v>
      </c>
      <c r="F673" s="64" t="str">
        <f t="shared" si="51"/>
        <v>UND</v>
      </c>
      <c r="G673">
        <f t="shared" si="52"/>
        <v>80.22</v>
      </c>
      <c r="H673">
        <f t="shared" si="53"/>
        <v>62.85</v>
      </c>
      <c r="I673">
        <f t="shared" si="54"/>
        <v>62.85</v>
      </c>
    </row>
    <row r="674" spans="1:9" ht="45">
      <c r="A674" s="381">
        <v>151328</v>
      </c>
      <c r="B674" s="381" t="s">
        <v>2312</v>
      </c>
      <c r="C674" s="379" t="s">
        <v>114</v>
      </c>
      <c r="D674" s="380">
        <v>82.27</v>
      </c>
      <c r="E674" s="64" t="str">
        <f t="shared" si="50"/>
        <v>MINI-DISJUNTOR TRIPOLAR 25 A, CURVA C - 5KA 220/127VCA (NBR IEC 60947-2), REF. SIEMENS, GE, SCHNEIDER OU EQUIVALENTE</v>
      </c>
      <c r="F674" s="64" t="str">
        <f t="shared" si="51"/>
        <v>UND</v>
      </c>
      <c r="G674">
        <f t="shared" si="52"/>
        <v>80.22</v>
      </c>
      <c r="H674">
        <f t="shared" si="53"/>
        <v>62.849503437738733</v>
      </c>
      <c r="I674">
        <f>D674/(1+$E$1)</f>
        <v>62.849503437738733</v>
      </c>
    </row>
    <row r="675" spans="1:9" ht="45">
      <c r="A675" s="381">
        <v>151329</v>
      </c>
      <c r="B675" s="381" t="s">
        <v>2389</v>
      </c>
      <c r="C675" s="379" t="s">
        <v>114</v>
      </c>
      <c r="D675" s="380">
        <v>82.27</v>
      </c>
      <c r="E675" s="64" t="str">
        <f t="shared" si="50"/>
        <v>MINI-DISJUNTOR TRIPOLAR 32 A, CURVA C - 5KA 220/127VCA (NBR IEC 60947-2), REF. SIEMENS, GE, SCHNEIDER OU EQUIVALENTE</v>
      </c>
      <c r="F675" s="64" t="str">
        <f t="shared" si="51"/>
        <v>UND</v>
      </c>
      <c r="G675">
        <f t="shared" si="52"/>
        <v>80.22</v>
      </c>
      <c r="H675">
        <f t="shared" si="53"/>
        <v>62.85</v>
      </c>
      <c r="I675">
        <f t="shared" si="54"/>
        <v>62.85</v>
      </c>
    </row>
    <row r="676" spans="1:9" ht="45">
      <c r="A676" s="381">
        <v>151330</v>
      </c>
      <c r="B676" s="381" t="s">
        <v>2313</v>
      </c>
      <c r="C676" s="379" t="s">
        <v>114</v>
      </c>
      <c r="D676" s="380">
        <v>110.47</v>
      </c>
      <c r="E676" s="64" t="str">
        <f t="shared" si="50"/>
        <v>MINI-DISJUNTOR TRIPOLAR 63 A, CURVA C - 5KA 220/127VCA (NBR IEC 60947-2), REF. SIEMENS, GE, SCHNEIDER OU EQUIVALENTE</v>
      </c>
      <c r="F676" s="64" t="str">
        <f t="shared" si="51"/>
        <v>UND</v>
      </c>
      <c r="G676">
        <f t="shared" si="52"/>
        <v>107.72</v>
      </c>
      <c r="H676">
        <f t="shared" si="53"/>
        <v>84.39</v>
      </c>
      <c r="I676">
        <f t="shared" si="54"/>
        <v>84.39</v>
      </c>
    </row>
    <row r="677" spans="1:9" ht="45">
      <c r="A677" s="381">
        <v>151331</v>
      </c>
      <c r="B677" s="381" t="s">
        <v>22085</v>
      </c>
      <c r="C677" s="379" t="s">
        <v>114</v>
      </c>
      <c r="D677" s="380">
        <v>168.99</v>
      </c>
      <c r="E677" s="64" t="str">
        <f t="shared" si="50"/>
        <v>MINI-DISJUNTOR TRIPOLAR 80 A, CURVA C - 5KA 240VCA (NBR IEC 60947-2), REF. SIEMENS, GE, SCHNEIDER OU EQUIVALENTE</v>
      </c>
      <c r="F677" s="64" t="str">
        <f t="shared" si="51"/>
        <v>UND</v>
      </c>
      <c r="G677">
        <f t="shared" si="52"/>
        <v>164.78</v>
      </c>
      <c r="H677">
        <f t="shared" si="53"/>
        <v>129.1</v>
      </c>
      <c r="I677">
        <f t="shared" si="54"/>
        <v>129.1</v>
      </c>
    </row>
    <row r="678" spans="1:9" ht="30">
      <c r="A678" s="381">
        <v>151332</v>
      </c>
      <c r="B678" s="381" t="s">
        <v>1687</v>
      </c>
      <c r="C678" s="379" t="s">
        <v>114</v>
      </c>
      <c r="D678" s="380">
        <v>405.45</v>
      </c>
      <c r="E678" s="64" t="str">
        <f t="shared" si="50"/>
        <v>DISJUNTOR CAIXA MOLDADA TERMOMAGNÉTICO TRIPOLAR 125 A</v>
      </c>
      <c r="F678" s="64" t="str">
        <f t="shared" si="51"/>
        <v>UND</v>
      </c>
      <c r="G678">
        <f t="shared" si="52"/>
        <v>395.35</v>
      </c>
      <c r="H678">
        <f t="shared" si="53"/>
        <v>309.74</v>
      </c>
      <c r="I678">
        <f t="shared" si="54"/>
        <v>309.74</v>
      </c>
    </row>
    <row r="679" spans="1:9" ht="60">
      <c r="A679" s="381">
        <v>151333</v>
      </c>
      <c r="B679" s="381" t="s">
        <v>2314</v>
      </c>
      <c r="C679" s="379" t="s">
        <v>114</v>
      </c>
      <c r="D679" s="380">
        <v>682.07</v>
      </c>
      <c r="E679" s="64" t="str">
        <f t="shared" si="50"/>
        <v>DISJUNTOR COMPACTO EM CAIXA MOLDADA TRIPOLAR 175 A, 50KA 220/240V / 25KA 380/415V (NBR IEC 60947-2), REF. SIEMENS, GE, SCHNEIDER OU EQUIVALENTE</v>
      </c>
      <c r="F679" s="64" t="str">
        <f t="shared" si="51"/>
        <v>UND</v>
      </c>
      <c r="G679">
        <f t="shared" si="52"/>
        <v>665.08</v>
      </c>
      <c r="H679">
        <f t="shared" si="53"/>
        <v>521.05999999999995</v>
      </c>
      <c r="I679">
        <f t="shared" si="54"/>
        <v>521.05999999999995</v>
      </c>
    </row>
    <row r="680" spans="1:9" ht="60">
      <c r="A680" s="381">
        <v>151334</v>
      </c>
      <c r="B680" s="381" t="s">
        <v>2315</v>
      </c>
      <c r="C680" s="379" t="s">
        <v>114</v>
      </c>
      <c r="D680" s="380">
        <v>1762.91</v>
      </c>
      <c r="E680" s="64" t="str">
        <f t="shared" si="50"/>
        <v>DISJUNTOR COMPACTO EM CAIXA MOLDADA TRIPOLAR 200 A, 50KA 220/240V / 25KA 380/415V 20KA/440V (NBR IEC 60947-2), REF. SIEMENS, GE, SCHNEIDER OU EQUIVALENTE</v>
      </c>
      <c r="F680" s="64" t="str">
        <f t="shared" si="51"/>
        <v>UND</v>
      </c>
      <c r="G680">
        <f t="shared" si="52"/>
        <v>1719</v>
      </c>
      <c r="H680">
        <f t="shared" si="53"/>
        <v>1346.76</v>
      </c>
      <c r="I680">
        <f t="shared" si="54"/>
        <v>1346.76</v>
      </c>
    </row>
    <row r="681" spans="1:9" ht="75">
      <c r="A681" s="381">
        <v>151335</v>
      </c>
      <c r="B681" s="381" t="s">
        <v>2316</v>
      </c>
      <c r="C681" s="379" t="s">
        <v>114</v>
      </c>
      <c r="D681" s="380">
        <v>3062.92</v>
      </c>
      <c r="E681" s="64" t="str">
        <f t="shared" si="50"/>
        <v>DISJUNTOR COMPACTO EM CAIXA MOLDADA TRIPOLAR 400 A, 65KA 220/240V / 36KA 380/415V 35KA 440/460V 25KA 600V (NBR IEC 60947-2), REF. SIEMENS, GE, SCHNEIDER OU EQUIVALENTE</v>
      </c>
      <c r="F681" s="64" t="str">
        <f t="shared" si="51"/>
        <v>UND</v>
      </c>
      <c r="G681">
        <f t="shared" si="52"/>
        <v>2986.64</v>
      </c>
      <c r="H681">
        <f t="shared" si="53"/>
        <v>2339.89</v>
      </c>
      <c r="I681">
        <f t="shared" si="54"/>
        <v>2339.89</v>
      </c>
    </row>
    <row r="682" spans="1:9" ht="30">
      <c r="A682" s="381">
        <v>151336</v>
      </c>
      <c r="B682" s="381" t="s">
        <v>14983</v>
      </c>
      <c r="C682" s="379" t="s">
        <v>114</v>
      </c>
      <c r="D682" s="380">
        <v>161.99</v>
      </c>
      <c r="E682" s="64" t="str">
        <f t="shared" si="50"/>
        <v>DISJUNTOR DR BIPOLAR 16A A 25A, CORRENTE NOMINAL 30 MA</v>
      </c>
      <c r="F682" s="64" t="str">
        <f t="shared" si="51"/>
        <v>UND</v>
      </c>
      <c r="G682">
        <f t="shared" si="52"/>
        <v>157.94999999999999</v>
      </c>
      <c r="H682">
        <f t="shared" si="53"/>
        <v>123.75</v>
      </c>
      <c r="I682">
        <f t="shared" si="54"/>
        <v>123.75</v>
      </c>
    </row>
    <row r="683" spans="1:9" ht="45">
      <c r="A683" s="381">
        <v>151337</v>
      </c>
      <c r="B683" s="381" t="s">
        <v>1688</v>
      </c>
      <c r="C683" s="379" t="s">
        <v>114</v>
      </c>
      <c r="D683" s="382">
        <v>179.44</v>
      </c>
      <c r="E683" s="64" t="str">
        <f t="shared" si="50"/>
        <v>DISPOSITIVO DE PROTEÇÃO CONTRA SURTO (DPS) BIPOLAR, TENSÃO NOMINAL MÁXIMA 275VCA, CORENTE DE SURTO MÁXIMA 40KA.</v>
      </c>
      <c r="F683" s="64" t="str">
        <f t="shared" si="51"/>
        <v>UND</v>
      </c>
      <c r="G683">
        <f t="shared" si="52"/>
        <v>174.97</v>
      </c>
      <c r="H683">
        <f t="shared" si="53"/>
        <v>137.08000000000001</v>
      </c>
      <c r="I683">
        <f t="shared" si="54"/>
        <v>137.08000000000001</v>
      </c>
    </row>
    <row r="684" spans="1:9" ht="45">
      <c r="A684" s="381">
        <v>151338</v>
      </c>
      <c r="B684" s="381" t="s">
        <v>2317</v>
      </c>
      <c r="C684" s="379" t="s">
        <v>114</v>
      </c>
      <c r="D684" s="382">
        <v>19.82</v>
      </c>
      <c r="E684" s="64" t="str">
        <f t="shared" si="50"/>
        <v>MINI-DISJUNTOR MONOPOLAR 10 A, CURVA C - 5KA 220/127VCA (NBR IEC 60947-2), REF. SIEMENS, GE, SCHNEIDER OU EQUIVALENTE</v>
      </c>
      <c r="F684" s="64" t="str">
        <f t="shared" si="51"/>
        <v>UND</v>
      </c>
      <c r="G684">
        <f t="shared" si="52"/>
        <v>19.32</v>
      </c>
      <c r="H684">
        <f t="shared" si="53"/>
        <v>15.14</v>
      </c>
      <c r="I684">
        <f t="shared" si="54"/>
        <v>15.14</v>
      </c>
    </row>
    <row r="685" spans="1:9" ht="45">
      <c r="A685" s="381">
        <v>151339</v>
      </c>
      <c r="B685" s="381" t="s">
        <v>2318</v>
      </c>
      <c r="C685" s="379" t="s">
        <v>114</v>
      </c>
      <c r="D685" s="380">
        <v>349.35</v>
      </c>
      <c r="E685" s="64" t="str">
        <f t="shared" si="50"/>
        <v>MINI-DISJUNTOR TRIPOLAR 125 A, CURVA C - 15KA 240VCA (NBR IEC 60947-2), REF. SIEMENS, GE, SCHNEIDER OU EQUIVALENTE</v>
      </c>
      <c r="F685" s="64" t="str">
        <f t="shared" si="51"/>
        <v>UND</v>
      </c>
      <c r="G685">
        <f t="shared" si="52"/>
        <v>340.65</v>
      </c>
      <c r="H685">
        <f t="shared" si="53"/>
        <v>266.88</v>
      </c>
      <c r="I685">
        <f t="shared" si="54"/>
        <v>266.88</v>
      </c>
    </row>
    <row r="686" spans="1:9">
      <c r="A686" s="381">
        <v>151340</v>
      </c>
      <c r="B686" s="381" t="s">
        <v>1689</v>
      </c>
      <c r="C686" s="379" t="s">
        <v>114</v>
      </c>
      <c r="D686" s="380">
        <v>1190.05</v>
      </c>
      <c r="E686" s="64" t="str">
        <f t="shared" si="50"/>
        <v>CHAVE BLINDADA TRIPOLAR 600V/125A</v>
      </c>
      <c r="F686" s="64" t="str">
        <f t="shared" si="51"/>
        <v>UND</v>
      </c>
      <c r="G686">
        <f t="shared" si="52"/>
        <v>1160.4100000000001</v>
      </c>
      <c r="H686">
        <f t="shared" si="53"/>
        <v>909.13</v>
      </c>
      <c r="I686">
        <f t="shared" si="54"/>
        <v>909.13</v>
      </c>
    </row>
    <row r="687" spans="1:9">
      <c r="A687" s="381">
        <v>151341</v>
      </c>
      <c r="B687" s="381" t="s">
        <v>1690</v>
      </c>
      <c r="C687" s="379" t="s">
        <v>114</v>
      </c>
      <c r="D687" s="380">
        <v>2975.68</v>
      </c>
      <c r="E687" s="64" t="str">
        <f t="shared" si="50"/>
        <v>CHAVE BLINDADA TRIPOLAR 600V/200A</v>
      </c>
      <c r="F687" s="64" t="str">
        <f t="shared" si="51"/>
        <v>UND</v>
      </c>
      <c r="G687">
        <f t="shared" si="52"/>
        <v>2901.58</v>
      </c>
      <c r="H687">
        <f t="shared" si="53"/>
        <v>2273.25</v>
      </c>
      <c r="I687">
        <f t="shared" si="54"/>
        <v>2273.25</v>
      </c>
    </row>
    <row r="688" spans="1:9">
      <c r="A688" s="381">
        <v>151342</v>
      </c>
      <c r="B688" s="381" t="s">
        <v>1691</v>
      </c>
      <c r="C688" s="379" t="s">
        <v>114</v>
      </c>
      <c r="D688" s="380">
        <v>3699.56</v>
      </c>
      <c r="E688" s="64" t="str">
        <f t="shared" si="50"/>
        <v>CHAVE BLINDADA TRIPOLAR 600V/400A</v>
      </c>
      <c r="F688" s="64" t="str">
        <f t="shared" si="51"/>
        <v>UND</v>
      </c>
      <c r="G688">
        <f t="shared" si="52"/>
        <v>3607.43</v>
      </c>
      <c r="H688">
        <f t="shared" si="53"/>
        <v>2826.25</v>
      </c>
      <c r="I688">
        <f t="shared" si="54"/>
        <v>2826.25</v>
      </c>
    </row>
    <row r="689" spans="1:9">
      <c r="A689" s="381">
        <v>151343</v>
      </c>
      <c r="B689" s="381" t="s">
        <v>1692</v>
      </c>
      <c r="C689" s="379" t="s">
        <v>114</v>
      </c>
      <c r="D689" s="382">
        <v>9151.98</v>
      </c>
      <c r="E689" s="64" t="str">
        <f t="shared" si="50"/>
        <v>CHAVE BLINDADA TRIPOLAR 600V/800A</v>
      </c>
      <c r="F689" s="64" t="str">
        <f t="shared" si="51"/>
        <v>UND</v>
      </c>
      <c r="G689">
        <f t="shared" si="52"/>
        <v>8924.0499999999993</v>
      </c>
      <c r="H689">
        <f t="shared" si="53"/>
        <v>6991.58</v>
      </c>
      <c r="I689">
        <f t="shared" si="54"/>
        <v>6991.58</v>
      </c>
    </row>
    <row r="690" spans="1:9">
      <c r="A690" s="381">
        <v>151344</v>
      </c>
      <c r="B690" s="381" t="s">
        <v>1693</v>
      </c>
      <c r="C690" s="379" t="s">
        <v>114</v>
      </c>
      <c r="D690" s="382">
        <v>45.04</v>
      </c>
      <c r="E690" s="64" t="str">
        <f t="shared" si="50"/>
        <v>FUSIVEL NH 100A, TAMANHO 01</v>
      </c>
      <c r="F690" s="64" t="str">
        <f t="shared" si="51"/>
        <v>UND</v>
      </c>
      <c r="G690">
        <f t="shared" si="52"/>
        <v>43.92</v>
      </c>
      <c r="H690">
        <f t="shared" si="53"/>
        <v>34.409999999999997</v>
      </c>
      <c r="I690">
        <f t="shared" si="54"/>
        <v>34.409999999999997</v>
      </c>
    </row>
    <row r="691" spans="1:9">
      <c r="A691" s="381">
        <v>151345</v>
      </c>
      <c r="B691" s="381" t="s">
        <v>1694</v>
      </c>
      <c r="C691" s="379" t="s">
        <v>114</v>
      </c>
      <c r="D691" s="382">
        <v>45.04</v>
      </c>
      <c r="E691" s="64" t="str">
        <f t="shared" si="50"/>
        <v>FUSIVE NH 160A, TAMANHO 01</v>
      </c>
      <c r="F691" s="64" t="str">
        <f t="shared" si="51"/>
        <v>UND</v>
      </c>
      <c r="G691">
        <f t="shared" si="52"/>
        <v>43.92</v>
      </c>
      <c r="H691">
        <f t="shared" si="53"/>
        <v>34.409999999999997</v>
      </c>
      <c r="I691">
        <f t="shared" si="54"/>
        <v>34.409999999999997</v>
      </c>
    </row>
    <row r="692" spans="1:9">
      <c r="A692" s="381">
        <v>151346</v>
      </c>
      <c r="B692" s="381" t="s">
        <v>1695</v>
      </c>
      <c r="C692" s="379" t="s">
        <v>114</v>
      </c>
      <c r="D692" s="382">
        <v>81.5</v>
      </c>
      <c r="E692" s="64" t="str">
        <f t="shared" si="50"/>
        <v>FUSIVE NH 250A, TAMANHO 02</v>
      </c>
      <c r="F692" s="64" t="str">
        <f t="shared" si="51"/>
        <v>UND</v>
      </c>
      <c r="G692">
        <f t="shared" si="52"/>
        <v>79.47</v>
      </c>
      <c r="H692">
        <f t="shared" si="53"/>
        <v>62.26</v>
      </c>
      <c r="I692">
        <f t="shared" si="54"/>
        <v>62.26</v>
      </c>
    </row>
    <row r="693" spans="1:9">
      <c r="A693" s="381">
        <v>151347</v>
      </c>
      <c r="B693" s="381" t="s">
        <v>1696</v>
      </c>
      <c r="C693" s="379" t="s">
        <v>114</v>
      </c>
      <c r="D693" s="380">
        <v>82.24</v>
      </c>
      <c r="E693" s="64" t="str">
        <f t="shared" si="50"/>
        <v>FUSIVE NH 300A, TAMANHO 02</v>
      </c>
      <c r="F693" s="64" t="str">
        <f t="shared" si="51"/>
        <v>UND</v>
      </c>
      <c r="G693">
        <f t="shared" si="52"/>
        <v>80.2</v>
      </c>
      <c r="H693">
        <f t="shared" si="53"/>
        <v>62.83</v>
      </c>
      <c r="I693">
        <f t="shared" si="54"/>
        <v>62.83</v>
      </c>
    </row>
    <row r="694" spans="1:9">
      <c r="A694" s="381">
        <v>151348</v>
      </c>
      <c r="B694" s="381" t="s">
        <v>1697</v>
      </c>
      <c r="C694" s="379" t="s">
        <v>114</v>
      </c>
      <c r="D694" s="380">
        <v>84.82</v>
      </c>
      <c r="E694" s="64" t="str">
        <f t="shared" si="50"/>
        <v>FUSIVE NH 355A, TAMANHO 02</v>
      </c>
      <c r="F694" s="64" t="str">
        <f t="shared" si="51"/>
        <v>UND</v>
      </c>
      <c r="G694">
        <f t="shared" si="52"/>
        <v>82.71</v>
      </c>
      <c r="H694">
        <f t="shared" si="53"/>
        <v>64.8</v>
      </c>
      <c r="I694">
        <f t="shared" si="54"/>
        <v>64.8</v>
      </c>
    </row>
    <row r="695" spans="1:9">
      <c r="A695" s="381">
        <v>151349</v>
      </c>
      <c r="B695" s="381" t="s">
        <v>1698</v>
      </c>
      <c r="C695" s="379" t="s">
        <v>114</v>
      </c>
      <c r="D695" s="380">
        <v>45.04</v>
      </c>
      <c r="E695" s="64" t="str">
        <f t="shared" si="50"/>
        <v>FUSIVE NH 125A, TAMANHO 01</v>
      </c>
      <c r="F695" s="64" t="str">
        <f t="shared" si="51"/>
        <v>UND</v>
      </c>
      <c r="G695">
        <f t="shared" si="52"/>
        <v>43.92</v>
      </c>
      <c r="H695">
        <f t="shared" si="53"/>
        <v>34.409999999999997</v>
      </c>
      <c r="I695">
        <f t="shared" si="54"/>
        <v>34.409999999999997</v>
      </c>
    </row>
    <row r="696" spans="1:9" ht="30">
      <c r="A696" s="381">
        <v>151350</v>
      </c>
      <c r="B696" s="381" t="s">
        <v>14984</v>
      </c>
      <c r="C696" s="379" t="s">
        <v>114</v>
      </c>
      <c r="D696" s="380">
        <v>161.99</v>
      </c>
      <c r="E696" s="64" t="str">
        <f t="shared" si="50"/>
        <v>INTERRUPTOR DIFERENCIAL DR 16A A 25A, 30MA, 2 MÓDULOS</v>
      </c>
      <c r="F696" s="64" t="str">
        <f t="shared" si="51"/>
        <v>UND</v>
      </c>
      <c r="G696">
        <f t="shared" si="52"/>
        <v>157.94999999999999</v>
      </c>
      <c r="H696">
        <f t="shared" si="53"/>
        <v>123.75</v>
      </c>
      <c r="I696">
        <f t="shared" si="54"/>
        <v>123.75</v>
      </c>
    </row>
    <row r="697" spans="1:9" ht="30">
      <c r="A697" s="381">
        <v>151351</v>
      </c>
      <c r="B697" s="381" t="s">
        <v>14985</v>
      </c>
      <c r="C697" s="379" t="s">
        <v>114</v>
      </c>
      <c r="D697" s="380">
        <v>161.99</v>
      </c>
      <c r="E697" s="64" t="str">
        <f t="shared" si="50"/>
        <v>INTERRUPTOR DIFERENCIAL DR 30A A 40A, 30MA, 2 MÓDULOS</v>
      </c>
      <c r="F697" s="64" t="str">
        <f t="shared" si="51"/>
        <v>UND</v>
      </c>
      <c r="G697">
        <f t="shared" si="52"/>
        <v>157.94999999999999</v>
      </c>
      <c r="H697">
        <f t="shared" si="53"/>
        <v>123.75</v>
      </c>
      <c r="I697">
        <f t="shared" si="54"/>
        <v>123.75</v>
      </c>
    </row>
    <row r="698" spans="1:9">
      <c r="A698" s="381">
        <v>1514</v>
      </c>
      <c r="B698" s="381" t="s">
        <v>552</v>
      </c>
      <c r="C698" s="379"/>
      <c r="D698" s="380"/>
      <c r="E698" s="64" t="str">
        <f t="shared" si="50"/>
        <v>FIOS E CABOS</v>
      </c>
      <c r="F698" s="64" t="str">
        <f t="shared" si="51"/>
        <v/>
      </c>
      <c r="G698">
        <f t="shared" si="52"/>
        <v>0</v>
      </c>
      <c r="H698">
        <f t="shared" si="53"/>
        <v>0</v>
      </c>
      <c r="I698">
        <f t="shared" si="54"/>
        <v>0</v>
      </c>
    </row>
    <row r="699" spans="1:9" ht="30">
      <c r="A699" s="381">
        <v>151401</v>
      </c>
      <c r="B699" s="381" t="s">
        <v>1699</v>
      </c>
      <c r="C699" s="379" t="s">
        <v>111</v>
      </c>
      <c r="D699" s="380">
        <v>4.59</v>
      </c>
      <c r="E699" s="64" t="str">
        <f t="shared" si="50"/>
        <v>FIO DE COBRE TERMOPLÁSTICO, COM ISOLAMENTO PARA 750V, SEÇÃO DE 1.5 MM2</v>
      </c>
      <c r="F699" s="64" t="str">
        <f t="shared" si="51"/>
        <v>M</v>
      </c>
      <c r="G699">
        <f t="shared" si="52"/>
        <v>4.4800000000000004</v>
      </c>
      <c r="H699">
        <f t="shared" si="53"/>
        <v>3.51</v>
      </c>
      <c r="I699">
        <f t="shared" si="54"/>
        <v>3.51</v>
      </c>
    </row>
    <row r="700" spans="1:9" ht="30">
      <c r="A700" s="381">
        <v>151402</v>
      </c>
      <c r="B700" s="381" t="s">
        <v>1700</v>
      </c>
      <c r="C700" s="379" t="s">
        <v>111</v>
      </c>
      <c r="D700" s="380">
        <v>5.64</v>
      </c>
      <c r="E700" s="64" t="str">
        <f t="shared" si="50"/>
        <v>FIO DE COBRE TERMOPLÁSTICO, COM ISOLAMENTO PARA 750V, SEÇÃO DE 2.5 MM2</v>
      </c>
      <c r="F700" s="64" t="str">
        <f t="shared" si="51"/>
        <v>M</v>
      </c>
      <c r="G700">
        <f t="shared" si="52"/>
        <v>5.5</v>
      </c>
      <c r="H700">
        <f t="shared" si="53"/>
        <v>4.3099999999999996</v>
      </c>
      <c r="I700">
        <f t="shared" si="54"/>
        <v>4.3099999999999996</v>
      </c>
    </row>
    <row r="701" spans="1:9" ht="30">
      <c r="A701" s="378">
        <v>151403</v>
      </c>
      <c r="B701" s="378" t="s">
        <v>1701</v>
      </c>
      <c r="C701" s="379" t="s">
        <v>111</v>
      </c>
      <c r="D701" s="380">
        <v>6.85</v>
      </c>
      <c r="E701" s="64" t="str">
        <f t="shared" si="50"/>
        <v>FIO OU CABO DE COBRE TERMOPLÁSTICO, COM ISOLAMENTO PARA 750V, SEÇÃO DE 4.0 MM2</v>
      </c>
      <c r="F701" s="64" t="str">
        <f t="shared" si="51"/>
        <v>M</v>
      </c>
      <c r="G701">
        <f t="shared" si="52"/>
        <v>6.68</v>
      </c>
      <c r="H701">
        <f t="shared" si="53"/>
        <v>5.23</v>
      </c>
      <c r="I701">
        <f t="shared" si="54"/>
        <v>5.23</v>
      </c>
    </row>
    <row r="702" spans="1:9" ht="30">
      <c r="A702" s="381">
        <v>151404</v>
      </c>
      <c r="B702" s="381" t="s">
        <v>1702</v>
      </c>
      <c r="C702" s="379" t="s">
        <v>111</v>
      </c>
      <c r="D702" s="380">
        <v>8.18</v>
      </c>
      <c r="E702" s="64" t="str">
        <f t="shared" si="50"/>
        <v>FIO OU CABO DE COBRE TERMOPLÁSTICO, COM ISOLAMENTO PARA 750V, SEÇÃO DE 6.0 MM2</v>
      </c>
      <c r="F702" s="64" t="str">
        <f t="shared" si="51"/>
        <v>M</v>
      </c>
      <c r="G702">
        <f t="shared" si="52"/>
        <v>7.98</v>
      </c>
      <c r="H702">
        <f t="shared" si="53"/>
        <v>6.25</v>
      </c>
      <c r="I702">
        <f t="shared" si="54"/>
        <v>6.25</v>
      </c>
    </row>
    <row r="703" spans="1:9" ht="30">
      <c r="A703" s="381">
        <v>151405</v>
      </c>
      <c r="B703" s="381" t="s">
        <v>1703</v>
      </c>
      <c r="C703" s="379" t="s">
        <v>111</v>
      </c>
      <c r="D703" s="380">
        <v>11.19</v>
      </c>
      <c r="E703" s="64" t="str">
        <f t="shared" si="50"/>
        <v>FIO OU CABO DE COBRE TERMOPLÁSTICO, COM ISOLAMENTO PARA 750V, SEÇÃO DE 10.0 MM2</v>
      </c>
      <c r="F703" s="64" t="str">
        <f t="shared" si="51"/>
        <v>M</v>
      </c>
      <c r="G703">
        <f t="shared" si="52"/>
        <v>10.91</v>
      </c>
      <c r="H703">
        <f t="shared" si="53"/>
        <v>8.5500000000000007</v>
      </c>
      <c r="I703">
        <f t="shared" si="54"/>
        <v>8.5500000000000007</v>
      </c>
    </row>
    <row r="704" spans="1:9" ht="30">
      <c r="A704" s="381">
        <v>151406</v>
      </c>
      <c r="B704" s="381" t="s">
        <v>1704</v>
      </c>
      <c r="C704" s="379" t="s">
        <v>111</v>
      </c>
      <c r="D704" s="380">
        <v>14.96</v>
      </c>
      <c r="E704" s="64" t="str">
        <f t="shared" si="50"/>
        <v>FIO OU CABO DE COBRE TERMOPLÁSTICO, COM ISOLAMENTO PARA 750V, SEÇÃO DE 16.0 MM2</v>
      </c>
      <c r="F704" s="64" t="str">
        <f t="shared" si="51"/>
        <v>M</v>
      </c>
      <c r="G704">
        <f t="shared" si="52"/>
        <v>14.59</v>
      </c>
      <c r="H704">
        <f t="shared" si="53"/>
        <v>11.43</v>
      </c>
      <c r="I704">
        <f t="shared" si="54"/>
        <v>11.43</v>
      </c>
    </row>
    <row r="705" spans="1:9" ht="30">
      <c r="A705" s="381">
        <v>151407</v>
      </c>
      <c r="B705" s="381" t="s">
        <v>1705</v>
      </c>
      <c r="C705" s="379" t="s">
        <v>111</v>
      </c>
      <c r="D705" s="380">
        <v>20.59</v>
      </c>
      <c r="E705" s="64" t="str">
        <f t="shared" ref="E705:E768" si="55">UPPER(B705)</f>
        <v>CABO DE COBRE TERMOPLÁSTICO, COM ISOLAMENTO PARA 750V, SEÇÃO DE 25.0 MM2</v>
      </c>
      <c r="F705" s="64" t="str">
        <f t="shared" ref="F705:F768" si="56">UPPER(C705)</f>
        <v>M</v>
      </c>
      <c r="G705">
        <f t="shared" si="52"/>
        <v>20.079999999999998</v>
      </c>
      <c r="H705">
        <f t="shared" si="53"/>
        <v>15.73</v>
      </c>
      <c r="I705">
        <f t="shared" si="54"/>
        <v>15.73</v>
      </c>
    </row>
    <row r="706" spans="1:9">
      <c r="A706" s="381">
        <v>151413</v>
      </c>
      <c r="B706" s="381" t="s">
        <v>1706</v>
      </c>
      <c r="C706" s="379" t="s">
        <v>111</v>
      </c>
      <c r="D706" s="380">
        <v>21.27</v>
      </c>
      <c r="E706" s="64" t="str">
        <f t="shared" si="55"/>
        <v>CABO DE COBRE NÚ, SEÇÃO DE 25.0 MM2</v>
      </c>
      <c r="F706" s="64" t="str">
        <f t="shared" si="56"/>
        <v>M</v>
      </c>
      <c r="G706">
        <f t="shared" si="52"/>
        <v>20.74</v>
      </c>
      <c r="H706">
        <f t="shared" si="53"/>
        <v>16.25</v>
      </c>
      <c r="I706">
        <f t="shared" si="54"/>
        <v>16.25</v>
      </c>
    </row>
    <row r="707" spans="1:9">
      <c r="A707" s="381">
        <v>151414</v>
      </c>
      <c r="B707" s="381" t="s">
        <v>2494</v>
      </c>
      <c r="C707" s="379" t="s">
        <v>111</v>
      </c>
      <c r="D707" s="380">
        <v>11.83</v>
      </c>
      <c r="E707" s="64" t="str">
        <f t="shared" si="55"/>
        <v>CABO DE COBRE NÚ, SEÇÃO DE 10.0 MM2</v>
      </c>
      <c r="F707" s="64" t="str">
        <f t="shared" si="56"/>
        <v>M</v>
      </c>
      <c r="G707">
        <f t="shared" si="52"/>
        <v>11.54</v>
      </c>
      <c r="H707">
        <f t="shared" si="53"/>
        <v>9.0399999999999991</v>
      </c>
      <c r="I707">
        <f t="shared" si="54"/>
        <v>9.0399999999999991</v>
      </c>
    </row>
    <row r="708" spans="1:9" ht="30">
      <c r="A708" s="381">
        <v>151417</v>
      </c>
      <c r="B708" s="381" t="s">
        <v>1707</v>
      </c>
      <c r="C708" s="379" t="s">
        <v>111</v>
      </c>
      <c r="D708" s="380">
        <v>6.02</v>
      </c>
      <c r="E708" s="64" t="str">
        <f t="shared" si="55"/>
        <v>CABO DE COBRE TERMOPLÁSTICO, COM ISOLAMENTO PARA 1000V, SEÇÃO DE 2.5 MM2</v>
      </c>
      <c r="F708" s="64" t="str">
        <f t="shared" si="56"/>
        <v>M</v>
      </c>
      <c r="G708">
        <f t="shared" si="52"/>
        <v>5.87</v>
      </c>
      <c r="H708">
        <f t="shared" si="53"/>
        <v>4.5999999999999996</v>
      </c>
      <c r="I708">
        <f t="shared" si="54"/>
        <v>4.5999999999999996</v>
      </c>
    </row>
    <row r="709" spans="1:9" ht="30">
      <c r="A709" s="381">
        <v>151418</v>
      </c>
      <c r="B709" s="381" t="s">
        <v>1708</v>
      </c>
      <c r="C709" s="379" t="s">
        <v>111</v>
      </c>
      <c r="D709" s="380">
        <v>7.34</v>
      </c>
      <c r="E709" s="64" t="str">
        <f t="shared" si="55"/>
        <v>CABO DE COBRE TERMOPLÁSTICO, COM ISOLAMENTO PARA 1000V, SEÇÃO DE 4.0 MM2</v>
      </c>
      <c r="F709" s="64" t="str">
        <f t="shared" si="56"/>
        <v>M</v>
      </c>
      <c r="G709">
        <f t="shared" si="52"/>
        <v>7.16</v>
      </c>
      <c r="H709">
        <f t="shared" si="53"/>
        <v>5.61</v>
      </c>
      <c r="I709">
        <f t="shared" si="54"/>
        <v>5.61</v>
      </c>
    </row>
    <row r="710" spans="1:9" ht="30">
      <c r="A710" s="381">
        <v>151419</v>
      </c>
      <c r="B710" s="381" t="s">
        <v>1709</v>
      </c>
      <c r="C710" s="379" t="s">
        <v>111</v>
      </c>
      <c r="D710" s="380">
        <v>8.9</v>
      </c>
      <c r="E710" s="64" t="str">
        <f t="shared" si="55"/>
        <v>FIO OU CABO DE COBRE TERMOPLÁSTICO, COM ISOLAMENTO PARA 1000V, SEÇÃO DE 6.0 MM2</v>
      </c>
      <c r="F710" s="64" t="str">
        <f t="shared" si="56"/>
        <v>M</v>
      </c>
      <c r="G710">
        <f t="shared" si="52"/>
        <v>8.68</v>
      </c>
      <c r="H710">
        <f t="shared" si="53"/>
        <v>6.8</v>
      </c>
      <c r="I710">
        <f t="shared" si="54"/>
        <v>6.8</v>
      </c>
    </row>
    <row r="711" spans="1:9" ht="30">
      <c r="A711" s="381">
        <v>151420</v>
      </c>
      <c r="B711" s="381" t="s">
        <v>1710</v>
      </c>
      <c r="C711" s="379" t="s">
        <v>111</v>
      </c>
      <c r="D711" s="380">
        <v>11.86</v>
      </c>
      <c r="E711" s="64" t="str">
        <f t="shared" si="55"/>
        <v>FIO OU CABO DE COBRE TERMOPLÁSTICO, COM ISOLAMENTO PARA 1000V, SEÇÃO DE 10.0 MM2</v>
      </c>
      <c r="F711" s="64" t="str">
        <f t="shared" si="56"/>
        <v>M</v>
      </c>
      <c r="G711">
        <f t="shared" si="52"/>
        <v>11.56</v>
      </c>
      <c r="H711">
        <f t="shared" si="53"/>
        <v>9.06</v>
      </c>
      <c r="I711">
        <f t="shared" si="54"/>
        <v>9.06</v>
      </c>
    </row>
    <row r="712" spans="1:9" ht="45">
      <c r="A712" s="381">
        <v>151421</v>
      </c>
      <c r="B712" s="381" t="s">
        <v>1711</v>
      </c>
      <c r="C712" s="379" t="s">
        <v>111</v>
      </c>
      <c r="D712" s="380">
        <v>15.63</v>
      </c>
      <c r="E712" s="64" t="str">
        <f t="shared" si="55"/>
        <v>FIO OU CABO DE COBRE TERMOPLÁSTICO, COM ISOLAMENTO PARA 0.6/1000V - 70º, SEÇÃO DE 16.0 MM2</v>
      </c>
      <c r="F712" s="64" t="str">
        <f t="shared" si="56"/>
        <v>M</v>
      </c>
      <c r="G712">
        <f t="shared" ref="G712:G775" si="57">ROUND(H712*(1+$G$1),2)</f>
        <v>15.24</v>
      </c>
      <c r="H712">
        <f t="shared" ref="H712:H775" si="58">I712</f>
        <v>11.94</v>
      </c>
      <c r="I712">
        <f t="shared" ref="I712:I775" si="59">ROUND(D712/(1+$E$1),2)</f>
        <v>11.94</v>
      </c>
    </row>
    <row r="713" spans="1:9" ht="30">
      <c r="A713" s="381">
        <v>151422</v>
      </c>
      <c r="B713" s="381" t="s">
        <v>1712</v>
      </c>
      <c r="C713" s="379" t="s">
        <v>111</v>
      </c>
      <c r="D713" s="380">
        <v>20.88</v>
      </c>
      <c r="E713" s="64" t="str">
        <f t="shared" si="55"/>
        <v>CABO DE COBRE TERMOPLÁSTICO, COM ISOLAMENTO PARA 1000V, SEÇÃO DE 25.0 MM2</v>
      </c>
      <c r="F713" s="64" t="str">
        <f t="shared" si="56"/>
        <v>M</v>
      </c>
      <c r="G713">
        <f t="shared" si="57"/>
        <v>20.36</v>
      </c>
      <c r="H713">
        <f t="shared" si="58"/>
        <v>15.95</v>
      </c>
      <c r="I713">
        <f t="shared" si="59"/>
        <v>15.95</v>
      </c>
    </row>
    <row r="714" spans="1:9" ht="30">
      <c r="A714" s="381">
        <v>151423</v>
      </c>
      <c r="B714" s="381" t="s">
        <v>1713</v>
      </c>
      <c r="C714" s="379" t="s">
        <v>111</v>
      </c>
      <c r="D714" s="380">
        <v>28.65</v>
      </c>
      <c r="E714" s="64" t="str">
        <f t="shared" si="55"/>
        <v>CABO DE COBRE TERMOPLÁSTICO, COM ISOLAMENTO PARA 1000V, SEÇÃO DE 35.0 MM2</v>
      </c>
      <c r="F714" s="64" t="str">
        <f t="shared" si="56"/>
        <v>M</v>
      </c>
      <c r="G714">
        <f t="shared" si="57"/>
        <v>27.94</v>
      </c>
      <c r="H714">
        <f t="shared" si="58"/>
        <v>21.89</v>
      </c>
      <c r="I714">
        <f t="shared" si="59"/>
        <v>21.89</v>
      </c>
    </row>
    <row r="715" spans="1:9" ht="30">
      <c r="A715" s="381">
        <v>151424</v>
      </c>
      <c r="B715" s="381" t="s">
        <v>1714</v>
      </c>
      <c r="C715" s="379" t="s">
        <v>111</v>
      </c>
      <c r="D715" s="380">
        <v>8.9</v>
      </c>
      <c r="E715" s="64" t="str">
        <f t="shared" si="55"/>
        <v>FIO OU CABO PARALELO DE COBRE, COM ISOLAMENTO PARA 750V, SEÇÃO DE 2 X 2.5 MM2</v>
      </c>
      <c r="F715" s="64" t="str">
        <f t="shared" si="56"/>
        <v>M</v>
      </c>
      <c r="G715">
        <f t="shared" si="57"/>
        <v>8.68</v>
      </c>
      <c r="H715">
        <f t="shared" si="58"/>
        <v>6.8</v>
      </c>
      <c r="I715">
        <f t="shared" si="59"/>
        <v>6.8</v>
      </c>
    </row>
    <row r="716" spans="1:9" ht="30">
      <c r="A716" s="381">
        <v>151425</v>
      </c>
      <c r="B716" s="381" t="s">
        <v>1715</v>
      </c>
      <c r="C716" s="379" t="s">
        <v>111</v>
      </c>
      <c r="D716" s="380">
        <v>43.14</v>
      </c>
      <c r="E716" s="64" t="str">
        <f t="shared" si="55"/>
        <v>CABO DE COBRE TERMOPLÁSTICO, COM ISOLAMENTO PARA 1000V, SEÇÃO DE 50 MM2</v>
      </c>
      <c r="F716" s="64" t="str">
        <f t="shared" si="56"/>
        <v>M</v>
      </c>
      <c r="G716">
        <f t="shared" si="57"/>
        <v>42.07</v>
      </c>
      <c r="H716">
        <f t="shared" si="58"/>
        <v>32.96</v>
      </c>
      <c r="I716">
        <f t="shared" si="59"/>
        <v>32.96</v>
      </c>
    </row>
    <row r="717" spans="1:9" ht="30">
      <c r="A717" s="381">
        <v>151426</v>
      </c>
      <c r="B717" s="381" t="s">
        <v>1716</v>
      </c>
      <c r="C717" s="379" t="s">
        <v>111</v>
      </c>
      <c r="D717" s="380">
        <v>68.849999999999994</v>
      </c>
      <c r="E717" s="64" t="str">
        <f t="shared" si="55"/>
        <v>CABO DE COBRE TERMOPLÁSTICO, COM ISOLAMENTO PARA 1000V, SEÇÃO DE 95.0 MM2</v>
      </c>
      <c r="F717" s="64" t="str">
        <f t="shared" si="56"/>
        <v>M</v>
      </c>
      <c r="G717">
        <f t="shared" si="57"/>
        <v>67.14</v>
      </c>
      <c r="H717">
        <f t="shared" si="58"/>
        <v>52.6</v>
      </c>
      <c r="I717">
        <f t="shared" si="59"/>
        <v>52.6</v>
      </c>
    </row>
    <row r="718" spans="1:9" ht="30">
      <c r="A718" s="381">
        <v>151427</v>
      </c>
      <c r="B718" s="381" t="s">
        <v>1717</v>
      </c>
      <c r="C718" s="379" t="s">
        <v>111</v>
      </c>
      <c r="D718" s="380">
        <v>87.31</v>
      </c>
      <c r="E718" s="64" t="str">
        <f t="shared" si="55"/>
        <v>CABO DE COBRE TERMOPLÁSTICO, COM ISOLAMENTO PARA 1000V, SEÇÃO DE 120.0 MM2</v>
      </c>
      <c r="F718" s="64" t="str">
        <f t="shared" si="56"/>
        <v>M</v>
      </c>
      <c r="G718">
        <f t="shared" si="57"/>
        <v>85.14</v>
      </c>
      <c r="H718">
        <f t="shared" si="58"/>
        <v>66.7</v>
      </c>
      <c r="I718">
        <f t="shared" si="59"/>
        <v>66.7</v>
      </c>
    </row>
    <row r="719" spans="1:9" ht="30">
      <c r="A719" s="381">
        <v>151428</v>
      </c>
      <c r="B719" s="381" t="s">
        <v>1718</v>
      </c>
      <c r="C719" s="379" t="s">
        <v>111</v>
      </c>
      <c r="D719" s="380">
        <v>220.19</v>
      </c>
      <c r="E719" s="64" t="str">
        <f t="shared" si="55"/>
        <v>CABO DE COBRE TERMOPLÁSTICO, COM ISOLAMENTO PARA 1000V, SEÇÃO DE 300.0 MM2</v>
      </c>
      <c r="F719" s="64" t="str">
        <f t="shared" si="56"/>
        <v>M</v>
      </c>
      <c r="G719">
        <f t="shared" si="57"/>
        <v>214.7</v>
      </c>
      <c r="H719">
        <f t="shared" si="58"/>
        <v>168.21</v>
      </c>
      <c r="I719">
        <f t="shared" si="59"/>
        <v>168.21</v>
      </c>
    </row>
    <row r="720" spans="1:9" ht="30">
      <c r="A720" s="381">
        <v>151429</v>
      </c>
      <c r="B720" s="381" t="s">
        <v>1719</v>
      </c>
      <c r="C720" s="379" t="s">
        <v>111</v>
      </c>
      <c r="D720" s="380">
        <v>57.54</v>
      </c>
      <c r="E720" s="64" t="str">
        <f t="shared" si="55"/>
        <v>CABO DE COBRE TERMOPLÁSTICO, COM ISOLAMENTO PARA 1000V, SEÇÃO DE 70,0MM2</v>
      </c>
      <c r="F720" s="64" t="str">
        <f t="shared" si="56"/>
        <v>M</v>
      </c>
      <c r="G720">
        <f t="shared" si="57"/>
        <v>56.11</v>
      </c>
      <c r="H720">
        <f t="shared" si="58"/>
        <v>43.96</v>
      </c>
      <c r="I720">
        <f t="shared" si="59"/>
        <v>43.96</v>
      </c>
    </row>
    <row r="721" spans="1:9" ht="30">
      <c r="A721" s="381">
        <v>151430</v>
      </c>
      <c r="B721" s="381" t="s">
        <v>1720</v>
      </c>
      <c r="C721" s="379" t="s">
        <v>111</v>
      </c>
      <c r="D721" s="380">
        <v>110.92</v>
      </c>
      <c r="E721" s="64" t="str">
        <f t="shared" si="55"/>
        <v>CABO DE COBRE TERMOPLÁSTICO, COM ISOLAMENTO PARA 1000V, SEÇÃO DE 150,0MM2</v>
      </c>
      <c r="F721" s="64" t="str">
        <f t="shared" si="56"/>
        <v>M</v>
      </c>
      <c r="G721">
        <f t="shared" si="57"/>
        <v>108.16</v>
      </c>
      <c r="H721">
        <f t="shared" si="58"/>
        <v>84.74</v>
      </c>
      <c r="I721">
        <f t="shared" si="59"/>
        <v>84.74</v>
      </c>
    </row>
    <row r="722" spans="1:9" ht="30">
      <c r="A722" s="381">
        <v>151431</v>
      </c>
      <c r="B722" s="381" t="s">
        <v>1721</v>
      </c>
      <c r="C722" s="379" t="s">
        <v>111</v>
      </c>
      <c r="D722" s="380">
        <v>142.56</v>
      </c>
      <c r="E722" s="64" t="str">
        <f t="shared" si="55"/>
        <v>CABO DE COBRE TERMOPLÁSTICO, COM ISOLAMENTO PARA 1000V, SEÇÃO DE 185,0MM2</v>
      </c>
      <c r="F722" s="64" t="str">
        <f t="shared" si="56"/>
        <v>M</v>
      </c>
      <c r="G722">
        <f t="shared" si="57"/>
        <v>139.01</v>
      </c>
      <c r="H722">
        <f t="shared" si="58"/>
        <v>108.91</v>
      </c>
      <c r="I722">
        <f t="shared" si="59"/>
        <v>108.91</v>
      </c>
    </row>
    <row r="723" spans="1:9" ht="30">
      <c r="A723" s="381">
        <v>151432</v>
      </c>
      <c r="B723" s="381" t="s">
        <v>1722</v>
      </c>
      <c r="C723" s="379" t="s">
        <v>111</v>
      </c>
      <c r="D723" s="380">
        <v>193.22</v>
      </c>
      <c r="E723" s="64" t="str">
        <f t="shared" si="55"/>
        <v>CABO DE COBRE TERMOPLÁSTICO, COM ISOLAMENTO PARA 1000V, SEÇÃO DE 240,0MM2</v>
      </c>
      <c r="F723" s="64" t="str">
        <f t="shared" si="56"/>
        <v>M</v>
      </c>
      <c r="G723">
        <f t="shared" si="57"/>
        <v>188.41</v>
      </c>
      <c r="H723">
        <f t="shared" si="58"/>
        <v>147.61000000000001</v>
      </c>
      <c r="I723">
        <f t="shared" si="59"/>
        <v>147.61000000000001</v>
      </c>
    </row>
    <row r="724" spans="1:9" ht="30">
      <c r="A724" s="381">
        <v>151433</v>
      </c>
      <c r="B724" s="381" t="s">
        <v>1723</v>
      </c>
      <c r="C724" s="379" t="s">
        <v>111</v>
      </c>
      <c r="D724" s="380">
        <v>46</v>
      </c>
      <c r="E724" s="64" t="str">
        <f t="shared" si="55"/>
        <v>CABO DE COBRE TERMOPLÁSTICO, COM ISOLAMENTO PARA 15KV, SEÇÃO DE 25,0MM2</v>
      </c>
      <c r="F724" s="64" t="str">
        <f t="shared" si="56"/>
        <v>M</v>
      </c>
      <c r="G724">
        <f t="shared" si="57"/>
        <v>44.85</v>
      </c>
      <c r="H724">
        <f t="shared" si="58"/>
        <v>35.14</v>
      </c>
      <c r="I724">
        <f t="shared" si="59"/>
        <v>35.14</v>
      </c>
    </row>
    <row r="725" spans="1:9" ht="30">
      <c r="A725" s="381">
        <v>151434</v>
      </c>
      <c r="B725" s="381" t="s">
        <v>1724</v>
      </c>
      <c r="C725" s="379" t="s">
        <v>111</v>
      </c>
      <c r="D725" s="380">
        <v>56.93</v>
      </c>
      <c r="E725" s="64" t="str">
        <f t="shared" si="55"/>
        <v>CABO DE COBRE TERMOPLÁSTICO, COM ISOLAMENTO PARA 15KV, SEÇÃO DE 35,0MM2</v>
      </c>
      <c r="F725" s="64" t="str">
        <f t="shared" si="56"/>
        <v>M</v>
      </c>
      <c r="G725">
        <f t="shared" si="57"/>
        <v>55.51</v>
      </c>
      <c r="H725">
        <f t="shared" si="58"/>
        <v>43.49</v>
      </c>
      <c r="I725">
        <f t="shared" si="59"/>
        <v>43.49</v>
      </c>
    </row>
    <row r="726" spans="1:9" ht="30">
      <c r="A726" s="381">
        <v>151435</v>
      </c>
      <c r="B726" s="381" t="s">
        <v>1725</v>
      </c>
      <c r="C726" s="379" t="s">
        <v>111</v>
      </c>
      <c r="D726" s="380">
        <v>9.77</v>
      </c>
      <c r="E726" s="64" t="str">
        <f t="shared" si="55"/>
        <v>CABO PARALELO PP DE COBRE, COM ISOLAMENTO PARA 750V, SEÇÃO 3X2,5MM2</v>
      </c>
      <c r="F726" s="64" t="str">
        <f t="shared" si="56"/>
        <v>M</v>
      </c>
      <c r="G726">
        <f t="shared" si="57"/>
        <v>9.52</v>
      </c>
      <c r="H726">
        <f t="shared" si="58"/>
        <v>7.46</v>
      </c>
      <c r="I726">
        <f t="shared" si="59"/>
        <v>7.46</v>
      </c>
    </row>
    <row r="727" spans="1:9" ht="30">
      <c r="A727" s="381">
        <v>151436</v>
      </c>
      <c r="B727" s="381" t="s">
        <v>1726</v>
      </c>
      <c r="C727" s="379" t="s">
        <v>111</v>
      </c>
      <c r="D727" s="380">
        <v>12.96</v>
      </c>
      <c r="E727" s="64" t="str">
        <f t="shared" si="55"/>
        <v>CABO PARALELO PP DE COBRE, COM ISOLAMENTO PARA 750V, SEÇÃO 3X4,0MM2</v>
      </c>
      <c r="F727" s="64" t="str">
        <f t="shared" si="56"/>
        <v>M</v>
      </c>
      <c r="G727">
        <f t="shared" si="57"/>
        <v>12.64</v>
      </c>
      <c r="H727">
        <f t="shared" si="58"/>
        <v>9.9</v>
      </c>
      <c r="I727">
        <f t="shared" si="59"/>
        <v>9.9</v>
      </c>
    </row>
    <row r="728" spans="1:9">
      <c r="A728" s="381">
        <v>1515</v>
      </c>
      <c r="B728" s="381" t="s">
        <v>60</v>
      </c>
      <c r="C728" s="379"/>
      <c r="D728" s="380"/>
      <c r="E728" s="64" t="str">
        <f t="shared" si="55"/>
        <v>SERVIÇOS DIVERSOS</v>
      </c>
      <c r="F728" s="64" t="str">
        <f t="shared" si="56"/>
        <v/>
      </c>
      <c r="G728">
        <f t="shared" si="57"/>
        <v>0</v>
      </c>
      <c r="H728">
        <f t="shared" si="58"/>
        <v>0</v>
      </c>
      <c r="I728">
        <f t="shared" si="59"/>
        <v>0</v>
      </c>
    </row>
    <row r="729" spans="1:9">
      <c r="A729" s="381">
        <v>151503</v>
      </c>
      <c r="B729" s="381" t="s">
        <v>1727</v>
      </c>
      <c r="C729" s="379" t="s">
        <v>114</v>
      </c>
      <c r="D729" s="380">
        <v>15.79</v>
      </c>
      <c r="E729" s="64" t="str">
        <f t="shared" si="55"/>
        <v>CABEÇOTE DE ALUMÍNIO DE 1 1/4"</v>
      </c>
      <c r="F729" s="64" t="str">
        <f t="shared" si="56"/>
        <v>UND</v>
      </c>
      <c r="G729">
        <f t="shared" si="57"/>
        <v>15.39</v>
      </c>
      <c r="H729">
        <f t="shared" si="58"/>
        <v>12.06</v>
      </c>
      <c r="I729">
        <f t="shared" si="59"/>
        <v>12.06</v>
      </c>
    </row>
    <row r="730" spans="1:9">
      <c r="A730" s="381">
        <v>151504</v>
      </c>
      <c r="B730" s="381" t="s">
        <v>1728</v>
      </c>
      <c r="C730" s="379" t="s">
        <v>114</v>
      </c>
      <c r="D730" s="380">
        <v>16.41</v>
      </c>
      <c r="E730" s="64" t="str">
        <f t="shared" si="55"/>
        <v>CABEÇOTE DE ALUMÍNIO DE 1 1/2"</v>
      </c>
      <c r="F730" s="64" t="str">
        <f t="shared" si="56"/>
        <v>UND</v>
      </c>
      <c r="G730">
        <f t="shared" si="57"/>
        <v>16.010000000000002</v>
      </c>
      <c r="H730">
        <f t="shared" si="58"/>
        <v>12.54</v>
      </c>
      <c r="I730">
        <f t="shared" si="59"/>
        <v>12.54</v>
      </c>
    </row>
    <row r="731" spans="1:9" ht="30">
      <c r="A731" s="378">
        <v>151506</v>
      </c>
      <c r="B731" s="378" t="s">
        <v>1729</v>
      </c>
      <c r="C731" s="379" t="s">
        <v>114</v>
      </c>
      <c r="D731" s="380">
        <v>120.86</v>
      </c>
      <c r="E731" s="64" t="str">
        <f t="shared" si="55"/>
        <v>HASTE DE TERRA TIPO COPPERWELD - 5/8" X 2.40M</v>
      </c>
      <c r="F731" s="64" t="str">
        <f t="shared" si="56"/>
        <v>UND</v>
      </c>
      <c r="G731">
        <f t="shared" si="57"/>
        <v>117.85</v>
      </c>
      <c r="H731">
        <f t="shared" si="58"/>
        <v>92.33</v>
      </c>
      <c r="I731">
        <f t="shared" si="59"/>
        <v>92.33</v>
      </c>
    </row>
    <row r="732" spans="1:9">
      <c r="A732" s="381">
        <v>151507</v>
      </c>
      <c r="B732" s="381" t="s">
        <v>1730</v>
      </c>
      <c r="C732" s="379" t="s">
        <v>114</v>
      </c>
      <c r="D732" s="380">
        <v>11.02</v>
      </c>
      <c r="E732" s="64" t="str">
        <f t="shared" si="55"/>
        <v>SAPATILHA</v>
      </c>
      <c r="F732" s="64" t="str">
        <f t="shared" si="56"/>
        <v>UND</v>
      </c>
      <c r="G732">
        <f t="shared" si="57"/>
        <v>10.75</v>
      </c>
      <c r="H732">
        <f t="shared" si="58"/>
        <v>8.42</v>
      </c>
      <c r="I732">
        <f t="shared" si="59"/>
        <v>8.42</v>
      </c>
    </row>
    <row r="733" spans="1:9" ht="30">
      <c r="A733" s="381">
        <v>151508</v>
      </c>
      <c r="B733" s="381" t="s">
        <v>1731</v>
      </c>
      <c r="C733" s="379" t="s">
        <v>114</v>
      </c>
      <c r="D733" s="380">
        <v>1.79</v>
      </c>
      <c r="E733" s="64" t="str">
        <f t="shared" si="55"/>
        <v>BUCHA E ARRUELA DE ALUMÍNIO FUNDIDO DIÂMETRO 20MM (3/4")</v>
      </c>
      <c r="F733" s="64" t="str">
        <f t="shared" si="56"/>
        <v>UND</v>
      </c>
      <c r="G733">
        <f t="shared" si="57"/>
        <v>1.75</v>
      </c>
      <c r="H733">
        <f t="shared" si="58"/>
        <v>1.37</v>
      </c>
      <c r="I733">
        <f t="shared" si="59"/>
        <v>1.37</v>
      </c>
    </row>
    <row r="734" spans="1:9" ht="30">
      <c r="A734" s="381">
        <v>151509</v>
      </c>
      <c r="B734" s="381" t="s">
        <v>1732</v>
      </c>
      <c r="C734" s="379" t="s">
        <v>114</v>
      </c>
      <c r="D734" s="380">
        <v>2.29</v>
      </c>
      <c r="E734" s="64" t="str">
        <f t="shared" si="55"/>
        <v>BUCHA E ARRUELA DE ALUMÍNIO FUNDIDO DIÂMETRO 25MM (1")</v>
      </c>
      <c r="F734" s="64" t="str">
        <f t="shared" si="56"/>
        <v>UND</v>
      </c>
      <c r="G734">
        <f t="shared" si="57"/>
        <v>2.23</v>
      </c>
      <c r="H734">
        <f t="shared" si="58"/>
        <v>1.75</v>
      </c>
      <c r="I734">
        <f t="shared" si="59"/>
        <v>1.75</v>
      </c>
    </row>
    <row r="735" spans="1:9" ht="30">
      <c r="A735" s="381">
        <v>151510</v>
      </c>
      <c r="B735" s="381" t="s">
        <v>1733</v>
      </c>
      <c r="C735" s="379" t="s">
        <v>114</v>
      </c>
      <c r="D735" s="380">
        <v>5.08</v>
      </c>
      <c r="E735" s="64" t="str">
        <f t="shared" si="55"/>
        <v>BUCHA E ARRUELA DE ALUMÍNIO FUNDIDO DIÂMETRO 40MM (1 1/2")</v>
      </c>
      <c r="F735" s="64" t="str">
        <f t="shared" si="56"/>
        <v>UND</v>
      </c>
      <c r="G735">
        <f t="shared" si="57"/>
        <v>4.95</v>
      </c>
      <c r="H735">
        <f t="shared" si="58"/>
        <v>3.88</v>
      </c>
      <c r="I735">
        <f t="shared" si="59"/>
        <v>3.88</v>
      </c>
    </row>
    <row r="736" spans="1:9" ht="30">
      <c r="A736" s="381">
        <v>151511</v>
      </c>
      <c r="B736" s="381" t="s">
        <v>1734</v>
      </c>
      <c r="C736" s="379" t="s">
        <v>114</v>
      </c>
      <c r="D736" s="380">
        <v>17.3</v>
      </c>
      <c r="E736" s="64" t="str">
        <f t="shared" si="55"/>
        <v>BUCHA E ARRUELA DE ALUMÍNIO FUNDIDO DIÂMETRO 80MM (3")</v>
      </c>
      <c r="F736" s="64" t="str">
        <f t="shared" si="56"/>
        <v>UND</v>
      </c>
      <c r="G736">
        <f t="shared" si="57"/>
        <v>16.87</v>
      </c>
      <c r="H736">
        <f t="shared" si="58"/>
        <v>13.22</v>
      </c>
      <c r="I736">
        <f t="shared" si="59"/>
        <v>13.22</v>
      </c>
    </row>
    <row r="737" spans="1:9">
      <c r="A737" s="381">
        <v>151512</v>
      </c>
      <c r="B737" s="381" t="s">
        <v>4041</v>
      </c>
      <c r="C737" s="379" t="s">
        <v>114</v>
      </c>
      <c r="D737" s="380">
        <v>83.28</v>
      </c>
      <c r="E737" s="64" t="str">
        <f t="shared" si="55"/>
        <v>AUTOMÁTICO DE BÓIA, 2 FUNÇÕES 25A</v>
      </c>
      <c r="F737" s="64" t="str">
        <f t="shared" si="56"/>
        <v>UND</v>
      </c>
      <c r="G737">
        <f t="shared" si="57"/>
        <v>81.2</v>
      </c>
      <c r="H737">
        <f t="shared" si="58"/>
        <v>63.62</v>
      </c>
      <c r="I737">
        <f t="shared" si="59"/>
        <v>63.62</v>
      </c>
    </row>
    <row r="738" spans="1:9" ht="30">
      <c r="A738" s="381">
        <v>151513</v>
      </c>
      <c r="B738" s="381" t="s">
        <v>1735</v>
      </c>
      <c r="C738" s="379" t="s">
        <v>114</v>
      </c>
      <c r="D738" s="380">
        <v>11.86</v>
      </c>
      <c r="E738" s="64" t="str">
        <f t="shared" si="55"/>
        <v>PARAFUSO DE MÁQUINA DE FERRO GALVANIZADO DIÂMETRO 16MM</v>
      </c>
      <c r="F738" s="64" t="str">
        <f t="shared" si="56"/>
        <v>UND</v>
      </c>
      <c r="G738">
        <f t="shared" si="57"/>
        <v>11.56</v>
      </c>
      <c r="H738">
        <f t="shared" si="58"/>
        <v>9.06</v>
      </c>
      <c r="I738">
        <f t="shared" si="59"/>
        <v>9.06</v>
      </c>
    </row>
    <row r="739" spans="1:9" ht="45">
      <c r="A739" s="381">
        <v>1516</v>
      </c>
      <c r="B739" s="381" t="s">
        <v>1574</v>
      </c>
      <c r="C739" s="379"/>
      <c r="D739" s="380"/>
      <c r="E739" s="64" t="str">
        <f t="shared" si="55"/>
        <v>ABERTURA E FECHAMENTO DE RASGOS (INCLUSIVE PREPARO E APLICAÇÃO DE ARGAMASSA)</v>
      </c>
      <c r="F739" s="64" t="str">
        <f t="shared" si="56"/>
        <v/>
      </c>
      <c r="G739">
        <f t="shared" si="57"/>
        <v>0</v>
      </c>
      <c r="H739">
        <f t="shared" si="58"/>
        <v>0</v>
      </c>
      <c r="I739">
        <f t="shared" si="59"/>
        <v>0</v>
      </c>
    </row>
    <row r="740" spans="1:9" ht="45">
      <c r="A740" s="381">
        <v>151601</v>
      </c>
      <c r="B740" s="381" t="s">
        <v>1736</v>
      </c>
      <c r="C740" s="379" t="s">
        <v>111</v>
      </c>
      <c r="D740" s="380">
        <v>10.8</v>
      </c>
      <c r="E740" s="64" t="str">
        <f t="shared" si="55"/>
        <v>ABERTURA E FECHAMENTO DE RASGOS EM ALVENARIA, PARA PASSAGEM DE ELETRODUTOS DIÂM. 1/2" A 1"</v>
      </c>
      <c r="F740" s="64" t="str">
        <f t="shared" si="56"/>
        <v>M</v>
      </c>
      <c r="G740">
        <f t="shared" si="57"/>
        <v>10.53</v>
      </c>
      <c r="H740">
        <f t="shared" si="58"/>
        <v>8.25</v>
      </c>
      <c r="I740">
        <f t="shared" si="59"/>
        <v>8.25</v>
      </c>
    </row>
    <row r="741" spans="1:9" ht="45">
      <c r="A741" s="381">
        <v>151602</v>
      </c>
      <c r="B741" s="381" t="s">
        <v>1737</v>
      </c>
      <c r="C741" s="379" t="s">
        <v>111</v>
      </c>
      <c r="D741" s="380">
        <v>16.149999999999999</v>
      </c>
      <c r="E741" s="64" t="str">
        <f t="shared" si="55"/>
        <v>ABERTURA E FECHAMENTO DE RASGOS EM ALVENARIA, PARA PASSAGEM DE ELETRODUTO DIÂM. 1 1/4"A 2"</v>
      </c>
      <c r="F741" s="64" t="str">
        <f t="shared" si="56"/>
        <v>M</v>
      </c>
      <c r="G741">
        <f t="shared" si="57"/>
        <v>15.75</v>
      </c>
      <c r="H741">
        <f t="shared" si="58"/>
        <v>12.34</v>
      </c>
      <c r="I741">
        <f t="shared" si="59"/>
        <v>12.34</v>
      </c>
    </row>
    <row r="742" spans="1:9" ht="45">
      <c r="A742" s="378">
        <v>151603</v>
      </c>
      <c r="B742" s="378" t="s">
        <v>1738</v>
      </c>
      <c r="C742" s="379" t="s">
        <v>111</v>
      </c>
      <c r="D742" s="380">
        <v>24.31</v>
      </c>
      <c r="E742" s="64" t="str">
        <f t="shared" si="55"/>
        <v>ABERTURA E FECHAMENTO DE RASGOS EM ALVENARIA, PARA PASSAGEM DE ELETRODUTO DIÂM. 2 1/2" A 4"</v>
      </c>
      <c r="F742" s="64" t="str">
        <f t="shared" si="56"/>
        <v>M</v>
      </c>
      <c r="G742">
        <f t="shared" si="57"/>
        <v>23.7</v>
      </c>
      <c r="H742">
        <f t="shared" si="58"/>
        <v>18.57</v>
      </c>
      <c r="I742">
        <f t="shared" si="59"/>
        <v>18.57</v>
      </c>
    </row>
    <row r="743" spans="1:9" ht="45">
      <c r="A743" s="381">
        <v>151604</v>
      </c>
      <c r="B743" s="381" t="s">
        <v>1739</v>
      </c>
      <c r="C743" s="379" t="s">
        <v>111</v>
      </c>
      <c r="D743" s="380">
        <v>20.59</v>
      </c>
      <c r="E743" s="64" t="str">
        <f t="shared" si="55"/>
        <v>ABERTURA E FECHAMENTO DE RASGOS EM CONCRETO, PARA PASSAGEM DE ELETRODUTO DIÂM. 1/2" A 1"</v>
      </c>
      <c r="F743" s="64" t="str">
        <f t="shared" si="56"/>
        <v>M</v>
      </c>
      <c r="G743">
        <f t="shared" si="57"/>
        <v>20.079999999999998</v>
      </c>
      <c r="H743">
        <f t="shared" si="58"/>
        <v>15.73</v>
      </c>
      <c r="I743">
        <f t="shared" si="59"/>
        <v>15.73</v>
      </c>
    </row>
    <row r="744" spans="1:9" ht="45">
      <c r="A744" s="381">
        <v>151605</v>
      </c>
      <c r="B744" s="381" t="s">
        <v>1740</v>
      </c>
      <c r="C744" s="379" t="s">
        <v>111</v>
      </c>
      <c r="D744" s="380">
        <v>31.35</v>
      </c>
      <c r="E744" s="64" t="str">
        <f t="shared" si="55"/>
        <v>ABERTURA E FECHAMENTO DE RASGOS EM CONCRETO, PARA PASSAGEM DE ELETRODUTO DIÂM. 1 1/4" A 2"</v>
      </c>
      <c r="F744" s="64" t="str">
        <f t="shared" si="56"/>
        <v>M</v>
      </c>
      <c r="G744">
        <f t="shared" si="57"/>
        <v>30.57</v>
      </c>
      <c r="H744">
        <f t="shared" si="58"/>
        <v>23.95</v>
      </c>
      <c r="I744">
        <f t="shared" si="59"/>
        <v>23.95</v>
      </c>
    </row>
    <row r="745" spans="1:9" ht="45">
      <c r="A745" s="381">
        <v>151606</v>
      </c>
      <c r="B745" s="381" t="s">
        <v>1741</v>
      </c>
      <c r="C745" s="379" t="s">
        <v>111</v>
      </c>
      <c r="D745" s="380">
        <v>45.59</v>
      </c>
      <c r="E745" s="64" t="str">
        <f t="shared" si="55"/>
        <v>ABERTURA E FECHAMENTO DE RASGOS EM CONCRETO, PARA PASSAGEM DE ELETRODUTO DIÂM. 2 1/2" A 4"</v>
      </c>
      <c r="F745" s="64" t="str">
        <f t="shared" si="56"/>
        <v>M</v>
      </c>
      <c r="G745">
        <f t="shared" si="57"/>
        <v>44.46</v>
      </c>
      <c r="H745">
        <f t="shared" si="58"/>
        <v>34.83</v>
      </c>
      <c r="I745">
        <f t="shared" si="59"/>
        <v>34.83</v>
      </c>
    </row>
    <row r="746" spans="1:9" ht="30">
      <c r="A746" s="381">
        <v>1517</v>
      </c>
      <c r="B746" s="381" t="s">
        <v>1742</v>
      </c>
      <c r="C746" s="379"/>
      <c r="D746" s="380"/>
      <c r="E746" s="64" t="str">
        <f t="shared" si="55"/>
        <v>PADRAO DE ENTRADA DE ENERGIA - NORTEC-01 - ESCELSA</v>
      </c>
      <c r="F746" s="64" t="str">
        <f t="shared" si="56"/>
        <v/>
      </c>
      <c r="G746">
        <f t="shared" si="57"/>
        <v>0</v>
      </c>
      <c r="H746">
        <f t="shared" si="58"/>
        <v>0</v>
      </c>
      <c r="I746">
        <f t="shared" si="59"/>
        <v>0</v>
      </c>
    </row>
    <row r="747" spans="1:9" ht="60">
      <c r="A747" s="381">
        <v>151701</v>
      </c>
      <c r="B747" s="381" t="s">
        <v>24126</v>
      </c>
      <c r="C747" s="379" t="s">
        <v>114</v>
      </c>
      <c r="D747" s="380">
        <v>1622.74</v>
      </c>
      <c r="E747" s="64" t="str">
        <f t="shared" si="55"/>
        <v>PADRÃO DE ENTRADA DE ENERGIA ELÉTRICA, MONOFÁSICO, ENTRADA AÉREA, A 2 FIOS, CARGA INSTALADA EM MURO DE 3500 ATÉ 9000W - 220/127V</v>
      </c>
      <c r="F747" s="64" t="str">
        <f t="shared" si="56"/>
        <v>UND</v>
      </c>
      <c r="G747">
        <f t="shared" si="57"/>
        <v>1582.33</v>
      </c>
      <c r="H747">
        <f t="shared" si="58"/>
        <v>1239.68</v>
      </c>
      <c r="I747">
        <f t="shared" si="59"/>
        <v>1239.68</v>
      </c>
    </row>
    <row r="748" spans="1:9" ht="60">
      <c r="A748" s="381">
        <v>151702</v>
      </c>
      <c r="B748" s="381" t="s">
        <v>24127</v>
      </c>
      <c r="C748" s="379" t="s">
        <v>114</v>
      </c>
      <c r="D748" s="380">
        <v>2054.9299999999998</v>
      </c>
      <c r="E748" s="64" t="str">
        <f t="shared" si="55"/>
        <v>PADRÃO DE ENTRADA DE ENERGIA ELÉTRICA, BIFÁSICO, ENTRADA AÉREA, A 3 FIOS, CARGA INSTALADA EM MURO DE 9001 ATÉ 15000W - 220/127V</v>
      </c>
      <c r="F748" s="64" t="str">
        <f t="shared" si="56"/>
        <v>UND</v>
      </c>
      <c r="G748">
        <f t="shared" si="57"/>
        <v>2003.76</v>
      </c>
      <c r="H748">
        <f t="shared" si="58"/>
        <v>1569.85</v>
      </c>
      <c r="I748">
        <f t="shared" si="59"/>
        <v>1569.85</v>
      </c>
    </row>
    <row r="749" spans="1:9" ht="60">
      <c r="A749" s="378">
        <v>151703</v>
      </c>
      <c r="B749" s="378" t="s">
        <v>24128</v>
      </c>
      <c r="C749" s="379" t="s">
        <v>114</v>
      </c>
      <c r="D749" s="380">
        <v>2225.2600000000002</v>
      </c>
      <c r="E749" s="64" t="str">
        <f t="shared" si="55"/>
        <v>PADRÃO DE ENTRADA DE ENERGIA ELÉTRICA, TRIFÁSICO, ENTRADA AÉREA, A 4 FIOS, CARGA INSTALADA EM MURO DE 15001 ATÉ 26000W - 220/127V</v>
      </c>
      <c r="F749" s="64" t="str">
        <f t="shared" si="56"/>
        <v>UND</v>
      </c>
      <c r="G749">
        <f t="shared" si="57"/>
        <v>2169.84</v>
      </c>
      <c r="H749">
        <f t="shared" si="58"/>
        <v>1699.97</v>
      </c>
      <c r="I749">
        <f t="shared" si="59"/>
        <v>1699.97</v>
      </c>
    </row>
    <row r="750" spans="1:9" ht="60">
      <c r="A750" s="381">
        <v>151704</v>
      </c>
      <c r="B750" s="381" t="s">
        <v>24129</v>
      </c>
      <c r="C750" s="379" t="s">
        <v>114</v>
      </c>
      <c r="D750" s="382">
        <v>2405.89</v>
      </c>
      <c r="E750" s="64" t="str">
        <f t="shared" si="55"/>
        <v>PADRÃO DE ENTRADA DE ENERGIA ELÉTRICA, TRIFÁSICO, ENTRADA AÉREA, A 4 FIOS, CARGA INSTALADA EM MURO DE 26001 ATÉ 34000W - 220/127V</v>
      </c>
      <c r="F750" s="64" t="str">
        <f t="shared" si="56"/>
        <v>UND</v>
      </c>
      <c r="G750">
        <f t="shared" si="57"/>
        <v>2345.9699999999998</v>
      </c>
      <c r="H750">
        <f t="shared" si="58"/>
        <v>1837.96</v>
      </c>
      <c r="I750">
        <f t="shared" si="59"/>
        <v>1837.96</v>
      </c>
    </row>
    <row r="751" spans="1:9" ht="60">
      <c r="A751" s="381">
        <v>151705</v>
      </c>
      <c r="B751" s="381" t="s">
        <v>24130</v>
      </c>
      <c r="C751" s="379" t="s">
        <v>114</v>
      </c>
      <c r="D751" s="382">
        <v>2643.64</v>
      </c>
      <c r="E751" s="64" t="str">
        <f t="shared" si="55"/>
        <v>PADRÃO DE ENTRADA DE ENERGIA ELÉTRICA, TRIFÁSICO, ENTRADA AÉREA, A 4 FIOS, CARGA INSTALADA EM MURO DE 34001 ATÉ 41000W - 220/127V</v>
      </c>
      <c r="F751" s="64" t="str">
        <f t="shared" si="56"/>
        <v>UND</v>
      </c>
      <c r="G751">
        <f t="shared" si="57"/>
        <v>2577.8000000000002</v>
      </c>
      <c r="H751">
        <f t="shared" si="58"/>
        <v>2019.59</v>
      </c>
      <c r="I751">
        <f t="shared" si="59"/>
        <v>2019.59</v>
      </c>
    </row>
    <row r="752" spans="1:9" ht="60">
      <c r="A752" s="381">
        <v>151706</v>
      </c>
      <c r="B752" s="381" t="s">
        <v>24131</v>
      </c>
      <c r="C752" s="379" t="s">
        <v>114</v>
      </c>
      <c r="D752" s="382">
        <v>5562.82</v>
      </c>
      <c r="E752" s="64" t="str">
        <f t="shared" si="55"/>
        <v>PADRÃO DE ENTRADA DE ENERGIA ELÉTRICA, TRIFÁSICO, ENTRADA AÉREA, A 4 FIOS, CARGA INSTALADA EM MURO DE 41001 ATÉ 47000W - 220/127V</v>
      </c>
      <c r="F752" s="64" t="str">
        <f t="shared" si="56"/>
        <v>UND</v>
      </c>
      <c r="G752">
        <f t="shared" si="57"/>
        <v>5424.28</v>
      </c>
      <c r="H752">
        <f t="shared" si="58"/>
        <v>4249.67</v>
      </c>
      <c r="I752">
        <f t="shared" si="59"/>
        <v>4249.67</v>
      </c>
    </row>
    <row r="753" spans="1:9" ht="75">
      <c r="A753" s="381">
        <v>151707</v>
      </c>
      <c r="B753" s="381" t="s">
        <v>24132</v>
      </c>
      <c r="C753" s="379" t="s">
        <v>114</v>
      </c>
      <c r="D753" s="382">
        <v>4200.53</v>
      </c>
      <c r="E753" s="64" t="str">
        <f t="shared" si="55"/>
        <v>PADRÃO DE ENTRADA DE ENERGIA ELÉTRICA, TRIFÁSICO, ENTRADA SUBTERRÂNEA, A 4 FIOS, CARGA INSTALADA EM MURO DE 41001 ATÉ 47000W - 220/127V, EXCLUSIVE DERIVAÇÃO DE RAMAL DE ENTRADA SUBTERRÂNEA</v>
      </c>
      <c r="F753" s="64" t="str">
        <f t="shared" si="56"/>
        <v>UND</v>
      </c>
      <c r="G753">
        <f t="shared" si="57"/>
        <v>4095.92</v>
      </c>
      <c r="H753">
        <f t="shared" si="58"/>
        <v>3208.96</v>
      </c>
      <c r="I753">
        <f t="shared" si="59"/>
        <v>3208.96</v>
      </c>
    </row>
    <row r="754" spans="1:9" ht="60">
      <c r="A754" s="381">
        <v>151708</v>
      </c>
      <c r="B754" s="381" t="s">
        <v>24133</v>
      </c>
      <c r="C754" s="379" t="s">
        <v>114</v>
      </c>
      <c r="D754" s="382">
        <v>7641.2</v>
      </c>
      <c r="E754" s="64" t="str">
        <f t="shared" si="55"/>
        <v>PADRÃO DE ENTRADA DE ENERGIA ELÉTRICA, TRIFÁSICO, ENTRADA AÉREA, A 4 FIOS, CARGA INSTALADA EM MURO DE 47001 ATÉ 57000W - 220/127V</v>
      </c>
      <c r="F754" s="64" t="str">
        <f t="shared" si="56"/>
        <v>UND</v>
      </c>
      <c r="G754">
        <f t="shared" si="57"/>
        <v>7450.9</v>
      </c>
      <c r="H754">
        <f t="shared" si="58"/>
        <v>5837.43</v>
      </c>
      <c r="I754">
        <f t="shared" si="59"/>
        <v>5837.43</v>
      </c>
    </row>
    <row r="755" spans="1:9" ht="75">
      <c r="A755" s="381">
        <v>151709</v>
      </c>
      <c r="B755" s="381" t="s">
        <v>24134</v>
      </c>
      <c r="C755" s="379" t="s">
        <v>114</v>
      </c>
      <c r="D755" s="382">
        <v>6496.1</v>
      </c>
      <c r="E755" s="64" t="str">
        <f t="shared" si="55"/>
        <v>PADRÃO DE ENTRADA DE ENERGIA ELÉTRICA, TRIFÁSICO, ENTRADA SUBTERRÂNEA, A 4 FIOS, CARGA INSTALADA EM MURO DE 47001 ATÉ 57000W - 220/127V, EXCLUSIVE DERIVAÇÃO DE RAMAL DE ENTRADA SUBTERRÂNEA</v>
      </c>
      <c r="F755" s="64" t="str">
        <f t="shared" si="56"/>
        <v>UND</v>
      </c>
      <c r="G755">
        <f t="shared" si="57"/>
        <v>6334.31</v>
      </c>
      <c r="H755">
        <f t="shared" si="58"/>
        <v>4962.6400000000003</v>
      </c>
      <c r="I755">
        <f t="shared" si="59"/>
        <v>4962.6400000000003</v>
      </c>
    </row>
    <row r="756" spans="1:9" ht="60">
      <c r="A756" s="381">
        <v>151710</v>
      </c>
      <c r="B756" s="381" t="s">
        <v>24135</v>
      </c>
      <c r="C756" s="379" t="s">
        <v>114</v>
      </c>
      <c r="D756" s="382">
        <v>8224.2800000000007</v>
      </c>
      <c r="E756" s="64" t="str">
        <f t="shared" si="55"/>
        <v>PADRÃO DE ENTRADA DE ENERGIA ELÉTRICA, TRIFÁSICO, ENTRADA AÉREA, A 4 FIOS, CARGA INSTALADA EM MURO DE 57001 ATÉ 75000W - 220/127V</v>
      </c>
      <c r="F756" s="64" t="str">
        <f t="shared" si="56"/>
        <v>UND</v>
      </c>
      <c r="G756">
        <f t="shared" si="57"/>
        <v>8019.46</v>
      </c>
      <c r="H756">
        <f t="shared" si="58"/>
        <v>6282.87</v>
      </c>
      <c r="I756">
        <f t="shared" si="59"/>
        <v>6282.87</v>
      </c>
    </row>
    <row r="757" spans="1:9" ht="75">
      <c r="A757" s="381">
        <v>151711</v>
      </c>
      <c r="B757" s="381" t="s">
        <v>24136</v>
      </c>
      <c r="C757" s="379" t="s">
        <v>114</v>
      </c>
      <c r="D757" s="382">
        <v>7010.6</v>
      </c>
      <c r="E757" s="64" t="str">
        <f t="shared" si="55"/>
        <v>PADRÃO DE ENTRADA DE ENERGIA ELÉTRICA, TRIFÁSICO, ENTRADA SUBTERRÂNEA, A 4 FIOS, CARGA INSTALADA EM MURO DE 57001 ATÉ 75000W - 220/127V, EXCLUSIVE DERIVAÇÃO DE RAMAL DE ENTRADA SUBTERRÂNEA</v>
      </c>
      <c r="F757" s="64" t="str">
        <f t="shared" si="56"/>
        <v>UND</v>
      </c>
      <c r="G757">
        <f t="shared" si="57"/>
        <v>6836</v>
      </c>
      <c r="H757">
        <f t="shared" si="58"/>
        <v>5355.69</v>
      </c>
      <c r="I757">
        <f t="shared" si="59"/>
        <v>5355.69</v>
      </c>
    </row>
    <row r="758" spans="1:9" ht="90">
      <c r="A758" s="381">
        <v>151712</v>
      </c>
      <c r="B758" s="381" t="s">
        <v>1743</v>
      </c>
      <c r="C758" s="379" t="s">
        <v>114</v>
      </c>
      <c r="D758" s="382">
        <v>28412.5</v>
      </c>
      <c r="E758" s="64" t="str">
        <f t="shared" si="55"/>
        <v>SUBESTAÇÃO EXT. AÉREA TRIFÁS. 75KVA, COMPLETA, C/ QUADROS DE MEDIÇÃO, TRANSF. A ÓLEO, CHAVE GERAL TRIPOLAR, POSTE E ACESSÓRIOS, CONF. NOR-TEC-01 DA ESCELSA, INCL. MURETA REV. C/ ARG. CIMENTO, CAL HIDRAT. CH1 E AREIA TRAÇO 1:0.5:6</v>
      </c>
      <c r="F758" s="64" t="str">
        <f t="shared" si="56"/>
        <v>UND</v>
      </c>
      <c r="G758">
        <f t="shared" si="57"/>
        <v>27704.9</v>
      </c>
      <c r="H758">
        <f t="shared" si="58"/>
        <v>21705.5</v>
      </c>
      <c r="I758">
        <f t="shared" si="59"/>
        <v>21705.5</v>
      </c>
    </row>
    <row r="759" spans="1:9" ht="90">
      <c r="A759" s="381">
        <v>151713</v>
      </c>
      <c r="B759" s="381" t="s">
        <v>1744</v>
      </c>
      <c r="C759" s="379" t="s">
        <v>114</v>
      </c>
      <c r="D759" s="382">
        <v>34411.46</v>
      </c>
      <c r="E759" s="64" t="str">
        <f t="shared" si="55"/>
        <v>SUBESTAÇÃO EXT. AÉREA TRIFÁS. 112.5KVA, COMPLETA, C/ QUADROS DE MEDIÇÃO, TRANSF. A ÓLEO, CHAVE GERAL TRIP., POSTE E ACESSÓRIOS, CONF. NOR-TEC-01 DA ESCELSA, INCL. MURETA REV. C/ ARG. CIMENTO, CAL HIDRAT. CH1 E AREIA TRAÇO 1:0.5:6</v>
      </c>
      <c r="F759" s="64" t="str">
        <f t="shared" si="56"/>
        <v>UND</v>
      </c>
      <c r="G759">
        <f t="shared" si="57"/>
        <v>33554.46</v>
      </c>
      <c r="H759">
        <f t="shared" si="58"/>
        <v>26288.36</v>
      </c>
      <c r="I759">
        <f t="shared" si="59"/>
        <v>26288.36</v>
      </c>
    </row>
    <row r="760" spans="1:9" ht="90">
      <c r="A760" s="381">
        <v>151714</v>
      </c>
      <c r="B760" s="381" t="s">
        <v>1745</v>
      </c>
      <c r="C760" s="379" t="s">
        <v>114</v>
      </c>
      <c r="D760" s="382">
        <v>48829.27</v>
      </c>
      <c r="E760" s="64" t="str">
        <f t="shared" si="55"/>
        <v>SUBESTAÇÃO EXT. AÉREA TRIFÁS. 150KVA, COMPLETA, C/ QUADROS DE MEDIÇÃO, TRANSF. A ÓLEO, CHAVE GERAL TRIP., POSTE E ACESSÓRIOS, CONF. NOR-TEC-01 DA ESCELSA, INCL. MURETA REV. C/ ARG. CIMENTO, CAL HIDRAT. CH1 E AREIA TRAÇO 1:0.5:6</v>
      </c>
      <c r="F760" s="64" t="str">
        <f t="shared" si="56"/>
        <v>UND</v>
      </c>
      <c r="G760">
        <f t="shared" si="57"/>
        <v>47613.2</v>
      </c>
      <c r="H760">
        <f t="shared" si="58"/>
        <v>37302.730000000003</v>
      </c>
      <c r="I760">
        <f t="shared" si="59"/>
        <v>37302.730000000003</v>
      </c>
    </row>
    <row r="761" spans="1:9" ht="90">
      <c r="A761" s="381">
        <v>151715</v>
      </c>
      <c r="B761" s="381" t="s">
        <v>1746</v>
      </c>
      <c r="C761" s="379" t="s">
        <v>114</v>
      </c>
      <c r="D761" s="382">
        <v>66896.92</v>
      </c>
      <c r="E761" s="64" t="str">
        <f t="shared" si="55"/>
        <v>SUBESTAÇÃO EXT. AÉREA TRIFÁS. 225KVA, COMPLETA, C/ QUADROS DE MEDIÇÃO, TRANSF. A ÓLEO, CHAVE GERAL TRIP., POSTE E ACESSÓRIOS, CONF. NOR-TEC-01 DA ESCELSA, INCL. MURETA REV. C/ ARG. CIMENTO, CAL HIDRAT. CH1 E AREIA TRAÇO 1:0.5:6</v>
      </c>
      <c r="F761" s="64" t="str">
        <f t="shared" si="56"/>
        <v>UND</v>
      </c>
      <c r="G761">
        <f t="shared" si="57"/>
        <v>65230.879999999997</v>
      </c>
      <c r="H761">
        <f t="shared" si="58"/>
        <v>51105.36</v>
      </c>
      <c r="I761">
        <f t="shared" si="59"/>
        <v>51105.36</v>
      </c>
    </row>
    <row r="762" spans="1:9">
      <c r="A762" s="381">
        <v>1518</v>
      </c>
      <c r="B762" s="381" t="s">
        <v>1747</v>
      </c>
      <c r="C762" s="379"/>
      <c r="D762" s="382"/>
      <c r="E762" s="64" t="str">
        <f t="shared" si="55"/>
        <v>PONTOS ELETRICOS REVISAO NR-10</v>
      </c>
      <c r="F762" s="64" t="str">
        <f t="shared" si="56"/>
        <v/>
      </c>
      <c r="G762">
        <f t="shared" si="57"/>
        <v>0</v>
      </c>
      <c r="H762">
        <f t="shared" si="58"/>
        <v>0</v>
      </c>
      <c r="I762">
        <f t="shared" si="59"/>
        <v>0</v>
      </c>
    </row>
    <row r="763" spans="1:9" ht="75">
      <c r="A763" s="381">
        <v>151801</v>
      </c>
      <c r="B763" s="381" t="s">
        <v>1748</v>
      </c>
      <c r="C763" s="379" t="s">
        <v>114</v>
      </c>
      <c r="D763" s="382">
        <v>174.7</v>
      </c>
      <c r="E763" s="64" t="str">
        <f t="shared" si="55"/>
        <v>PONTO PADRÃO DE LUZ NO TETO - CONSIDERANDO ELETRODUTO PVC RÍGIDO DE 3/4" INCLUSIVE CONEXÕES (4.5M), FIO ISOLADO PVC DE 2.5MM2 (16.2M) E CAIXA ESTAMPADA 4X4" (1 UND)</v>
      </c>
      <c r="F763" s="64" t="str">
        <f t="shared" si="56"/>
        <v>UND</v>
      </c>
      <c r="G763">
        <f t="shared" si="57"/>
        <v>170.35</v>
      </c>
      <c r="H763">
        <f t="shared" si="58"/>
        <v>133.46</v>
      </c>
      <c r="I763">
        <f t="shared" si="59"/>
        <v>133.46</v>
      </c>
    </row>
    <row r="764" spans="1:9" ht="75">
      <c r="A764" s="381">
        <v>151802</v>
      </c>
      <c r="B764" s="381" t="s">
        <v>1749</v>
      </c>
      <c r="C764" s="379" t="s">
        <v>114</v>
      </c>
      <c r="D764" s="382">
        <v>155.57</v>
      </c>
      <c r="E764" s="64" t="str">
        <f t="shared" si="55"/>
        <v>PONTO PADRÃO DE LUZ NA PAREDE - CONSIDERANDO ELETRODUTO PVC RÍGIDO DE 3/4" INCLUSIVE CONEXÕES (4.5M), FIO ISOLADO PVC DE 2.5MM2 (16.2M) E CAIXA ESTAMPADA 4X4" (1 UND)</v>
      </c>
      <c r="F764" s="64" t="str">
        <f t="shared" si="56"/>
        <v>UND</v>
      </c>
      <c r="G764">
        <f t="shared" si="57"/>
        <v>151.69999999999999</v>
      </c>
      <c r="H764">
        <f t="shared" si="58"/>
        <v>118.85</v>
      </c>
      <c r="I764">
        <f t="shared" si="59"/>
        <v>118.85</v>
      </c>
    </row>
    <row r="765" spans="1:9" ht="75">
      <c r="A765" s="378">
        <v>151803</v>
      </c>
      <c r="B765" s="378" t="s">
        <v>1750</v>
      </c>
      <c r="C765" s="379" t="s">
        <v>114</v>
      </c>
      <c r="D765" s="380">
        <v>178.68</v>
      </c>
      <c r="E765" s="64" t="str">
        <f t="shared" si="55"/>
        <v>PONTO PADRÃO DE TOMADA 2 PÓLOS MAIS TERRA - CONSIDERANDO ELETRODUTO PVC RÍGIDO DE 3/4" INCLUSIVE CONEXÕES (5.0M), FIO ISOLADO PVC DE 2.5MM2 (16.5M) E CAIXA ESTAMPADA 4X2" (1 UND)</v>
      </c>
      <c r="F765" s="64" t="str">
        <f t="shared" si="56"/>
        <v>UND</v>
      </c>
      <c r="G765">
        <f t="shared" si="57"/>
        <v>174.23</v>
      </c>
      <c r="H765">
        <f t="shared" si="58"/>
        <v>136.5</v>
      </c>
      <c r="I765">
        <f t="shared" si="59"/>
        <v>136.5</v>
      </c>
    </row>
    <row r="766" spans="1:9" ht="75">
      <c r="A766" s="381">
        <v>151805</v>
      </c>
      <c r="B766" s="381" t="s">
        <v>1751</v>
      </c>
      <c r="C766" s="379" t="s">
        <v>114</v>
      </c>
      <c r="D766" s="380">
        <v>410.41</v>
      </c>
      <c r="E766" s="64" t="str">
        <f t="shared" si="55"/>
        <v>PONTO PADRÃO DE TOMADA PARA CHUVEIRO ELÉTRICO - CONSIDERANDO ELETRODUTO PVC RÍGIDO DE 3/4" INCLUSIVE CONEXÕES (9.0M), FIO ISOLADO PVC DE 6.0MM2 (32.5M) E CAIXA ESTAMPADA 4X2" (1 UND)</v>
      </c>
      <c r="F766" s="64" t="str">
        <f t="shared" si="56"/>
        <v>UND</v>
      </c>
      <c r="G766">
        <f t="shared" si="57"/>
        <v>400.19</v>
      </c>
      <c r="H766">
        <f t="shared" si="58"/>
        <v>313.52999999999997</v>
      </c>
      <c r="I766">
        <f t="shared" si="59"/>
        <v>313.52999999999997</v>
      </c>
    </row>
    <row r="767" spans="1:9" ht="75">
      <c r="A767" s="381">
        <v>151806</v>
      </c>
      <c r="B767" s="381" t="s">
        <v>1752</v>
      </c>
      <c r="C767" s="379" t="s">
        <v>114</v>
      </c>
      <c r="D767" s="380">
        <v>247.87</v>
      </c>
      <c r="E767" s="64" t="str">
        <f t="shared" si="55"/>
        <v>PONTO PADRÃO DE TOMADA PARA AR REFRIGERADO - CONSIDERANDO ELETRODUTO PVC RÍGIDO DE 3/4" INCLUSIVE CONEXÕES (6.0M), FIO ISOLADO PVC DE 4.0MM2 (21.6M) E CAIXA ESTAMPADA 4X2" (1 UND)</v>
      </c>
      <c r="F767" s="64" t="str">
        <f t="shared" si="56"/>
        <v>UND</v>
      </c>
      <c r="G767">
        <f t="shared" si="57"/>
        <v>241.7</v>
      </c>
      <c r="H767">
        <f t="shared" si="58"/>
        <v>189.36</v>
      </c>
      <c r="I767">
        <f t="shared" si="59"/>
        <v>189.36</v>
      </c>
    </row>
    <row r="768" spans="1:9" ht="75">
      <c r="A768" s="381">
        <v>151807</v>
      </c>
      <c r="B768" s="381" t="s">
        <v>1753</v>
      </c>
      <c r="C768" s="379" t="s">
        <v>114</v>
      </c>
      <c r="D768" s="380">
        <v>205.21</v>
      </c>
      <c r="E768" s="64" t="str">
        <f t="shared" si="55"/>
        <v>PONTO PADRÃO DE VENTILADOR NO TETO - CONSIDERANDO ELETRODUTO PVC RÍGIDO DE 3/4" INCLUSIVE CONEXÕES (4.5M), FIO ISOLADO PVC DE 2.5MM2 (21.6M) E CAIXA ESTAMPADA 4X4" (1 UND)</v>
      </c>
      <c r="F768" s="64" t="str">
        <f t="shared" si="56"/>
        <v>UND</v>
      </c>
      <c r="G768">
        <f t="shared" si="57"/>
        <v>200.1</v>
      </c>
      <c r="H768">
        <f t="shared" si="58"/>
        <v>156.77000000000001</v>
      </c>
      <c r="I768">
        <f t="shared" si="59"/>
        <v>156.77000000000001</v>
      </c>
    </row>
    <row r="769" spans="1:9" ht="75">
      <c r="A769" s="381">
        <v>151809</v>
      </c>
      <c r="B769" s="381" t="s">
        <v>1754</v>
      </c>
      <c r="C769" s="379" t="s">
        <v>114</v>
      </c>
      <c r="D769" s="380">
        <v>157.51</v>
      </c>
      <c r="E769" s="64" t="str">
        <f t="shared" ref="E769:E832" si="60">UPPER(B769)</f>
        <v>PONTO PADRÃO DE INTERRUPTOR DE 2 TECLAS SIMPLES - CONSIDERANDO ELETRODUTO PVC RÍGIDO DE 3/4" INCLUSIVE CONEXÕES (3.3M), FIO ISOLADO PVC DE 2.5MM2 (17.2M) E CAIXA ESTAMPADA 4X2" (1 UND)</v>
      </c>
      <c r="F769" s="64" t="str">
        <f t="shared" ref="F769:F832" si="61">UPPER(C769)</f>
        <v>UND</v>
      </c>
      <c r="G769">
        <f t="shared" si="57"/>
        <v>153.59</v>
      </c>
      <c r="H769">
        <f t="shared" si="58"/>
        <v>120.33</v>
      </c>
      <c r="I769">
        <f t="shared" si="59"/>
        <v>120.33</v>
      </c>
    </row>
    <row r="770" spans="1:9" ht="75">
      <c r="A770" s="381">
        <v>151810</v>
      </c>
      <c r="B770" s="381" t="s">
        <v>1755</v>
      </c>
      <c r="C770" s="379" t="s">
        <v>114</v>
      </c>
      <c r="D770" s="380">
        <v>299.89999999999998</v>
      </c>
      <c r="E770" s="64" t="str">
        <f t="shared" si="60"/>
        <v>PONTO PADRÃO DE INTERRUPTOR DE 1 TECLA PARALELO - CONSIDERANDO ELETRODUTO PVC RÍGIDO DE 3/4" INCLUSIVE CONEXÕES (8.5M), FIO ISOLADO PVC DE 2.5MM2 (28.8M) E CAIXA ESTAMPADA 4X2" (1 UND)</v>
      </c>
      <c r="F770" s="64" t="str">
        <f t="shared" si="61"/>
        <v>UND</v>
      </c>
      <c r="G770">
        <f t="shared" si="57"/>
        <v>292.44</v>
      </c>
      <c r="H770">
        <f t="shared" si="58"/>
        <v>229.11</v>
      </c>
      <c r="I770">
        <f t="shared" si="59"/>
        <v>229.11</v>
      </c>
    </row>
    <row r="771" spans="1:9" ht="90">
      <c r="A771" s="381">
        <v>151811</v>
      </c>
      <c r="B771" s="381" t="s">
        <v>1756</v>
      </c>
      <c r="C771" s="379" t="s">
        <v>114</v>
      </c>
      <c r="D771" s="380">
        <v>187.4</v>
      </c>
      <c r="E771" s="64" t="str">
        <f t="shared" si="60"/>
        <v>PONTO PADRÃO DE INTERRUPTOR DE 1 TECLA SIMPLES E 1 TOMADA DOIS PÓLOS MAIS TERRA 10A/250V - CONSIDERANDO ELETRODUTO PVC RÍGIDO DE 3/4" INCLUSIVE CONEXÕES (4.5M), FIO ISOLADO PVC DE 2.5MM2 (19.4M) E CAIXA ESTAMPADA 4X2" (1 UND)</v>
      </c>
      <c r="F771" s="64" t="str">
        <f t="shared" si="61"/>
        <v>UND</v>
      </c>
      <c r="G771">
        <f t="shared" si="57"/>
        <v>182.73</v>
      </c>
      <c r="H771">
        <f t="shared" si="58"/>
        <v>143.16</v>
      </c>
      <c r="I771">
        <f t="shared" si="59"/>
        <v>143.16</v>
      </c>
    </row>
    <row r="772" spans="1:9" ht="90">
      <c r="A772" s="381">
        <v>151812</v>
      </c>
      <c r="B772" s="381" t="s">
        <v>1757</v>
      </c>
      <c r="C772" s="379" t="s">
        <v>114</v>
      </c>
      <c r="D772" s="380">
        <v>207.18</v>
      </c>
      <c r="E772" s="64" t="str">
        <f t="shared" si="60"/>
        <v>PONTO PADRÃO DE INTERRUPTOR DE 2 TECLAS SIMPLES E 1 TOMADA DOIS PÓLOS MAIS TERRA 10A/250V - CONSIDERANDO ELETRODUTO PVC RÍGIDO DE 3/4" INCLUSIVE CONEXÕES (4.5M), FIO ISOLADO PVC DE 2.5MM2 (22.9M) E CAIXA ESTAMPADA 4X2" (1 UND)</v>
      </c>
      <c r="F772" s="64" t="str">
        <f t="shared" si="61"/>
        <v>UND</v>
      </c>
      <c r="G772">
        <f t="shared" si="57"/>
        <v>202.02</v>
      </c>
      <c r="H772">
        <f t="shared" si="58"/>
        <v>158.27000000000001</v>
      </c>
      <c r="I772">
        <f t="shared" si="59"/>
        <v>158.27000000000001</v>
      </c>
    </row>
    <row r="773" spans="1:9" ht="75">
      <c r="A773" s="381">
        <v>151813</v>
      </c>
      <c r="B773" s="381" t="s">
        <v>1758</v>
      </c>
      <c r="C773" s="379" t="s">
        <v>114</v>
      </c>
      <c r="D773" s="380">
        <v>164.95</v>
      </c>
      <c r="E773" s="64" t="str">
        <f t="shared" si="60"/>
        <v>PONTO PADRÃO DE CAMPAINHA - CONSIDERANDO ELETRODUTO PVC RÍGIDO DE 3/4" INCLUSIVE CONEXÕES (5.0M), FIO ISOLADO PVC DE 2.5MM2 (12.0M) E CAIXA ESTAMPADA 4X2" (1 UND)</v>
      </c>
      <c r="F773" s="64" t="str">
        <f t="shared" si="61"/>
        <v>UND</v>
      </c>
      <c r="G773">
        <f t="shared" si="57"/>
        <v>160.84</v>
      </c>
      <c r="H773">
        <f t="shared" si="58"/>
        <v>126.01</v>
      </c>
      <c r="I773">
        <f t="shared" si="59"/>
        <v>126.01</v>
      </c>
    </row>
    <row r="774" spans="1:9" ht="60">
      <c r="A774" s="381">
        <v>151814</v>
      </c>
      <c r="B774" s="381" t="s">
        <v>1759</v>
      </c>
      <c r="C774" s="379" t="s">
        <v>114</v>
      </c>
      <c r="D774" s="380">
        <v>260.48</v>
      </c>
      <c r="E774" s="64" t="str">
        <f t="shared" si="60"/>
        <v>PONTO PADRÃO DE POSTE PARA ILUMINAÇÃO EXTERNA - CONSIDERANDO ELETRODUTO PVC RÍGIDO DE 3/4" INCLUSIVE CONEXÕES (7.7M) E FIO ISOLADO PVC DE 2.5MM2 (25.2.0M)</v>
      </c>
      <c r="F774" s="64" t="str">
        <f t="shared" si="61"/>
        <v>UND</v>
      </c>
      <c r="G774">
        <f t="shared" si="57"/>
        <v>253.99</v>
      </c>
      <c r="H774">
        <f t="shared" si="58"/>
        <v>198.99</v>
      </c>
      <c r="I774">
        <f t="shared" si="59"/>
        <v>198.99</v>
      </c>
    </row>
    <row r="775" spans="1:9" ht="75">
      <c r="A775" s="381">
        <v>151815</v>
      </c>
      <c r="B775" s="381" t="s">
        <v>1760</v>
      </c>
      <c r="C775" s="379" t="s">
        <v>114</v>
      </c>
      <c r="D775" s="380">
        <v>128.13999999999999</v>
      </c>
      <c r="E775" s="64" t="str">
        <f t="shared" si="60"/>
        <v>PONTO PADRÃO DE INTERRUPTOR PARA VENTILADOR - CONSIDERANDO ELETRODUTO PVC RÍGIDO DE 3/4" INCLUSIVE CONEXÕES (3.3M), FIO ISOLADO PVC DE 2.5MM2 (12.0M) E CAIXA ESTAMPADA 4X2" (1 UND)</v>
      </c>
      <c r="F775" s="64" t="str">
        <f t="shared" si="61"/>
        <v>UND</v>
      </c>
      <c r="G775">
        <f t="shared" si="57"/>
        <v>124.95</v>
      </c>
      <c r="H775">
        <f t="shared" si="58"/>
        <v>97.89</v>
      </c>
      <c r="I775">
        <f t="shared" si="59"/>
        <v>97.89</v>
      </c>
    </row>
    <row r="776" spans="1:9" ht="75">
      <c r="A776" s="381">
        <v>151816</v>
      </c>
      <c r="B776" s="381" t="s">
        <v>1761</v>
      </c>
      <c r="C776" s="379" t="s">
        <v>114</v>
      </c>
      <c r="D776" s="380">
        <v>223.84</v>
      </c>
      <c r="E776" s="64" t="str">
        <f t="shared" si="60"/>
        <v>PONTO PADRÃO DE INTERRUPTOR DE 3 TECLAS SIMPLES - CONSIDERANDO ELETRODUTO PVC RÍGIDO DE 3/4" INCLUSIVE CONEXÕES (4.5M), FIO ISOLADO PVC DE 2.5MM2 (25.8M) E CAIXA ESTAMPADA 4X2" (1 UND)</v>
      </c>
      <c r="F776" s="64" t="str">
        <f t="shared" si="61"/>
        <v>UND</v>
      </c>
      <c r="G776">
        <f t="shared" ref="G776:G839" si="62">ROUND(H776*(1+$G$1),2)</f>
        <v>218.26</v>
      </c>
      <c r="H776">
        <f t="shared" ref="H776:H839" si="63">I776</f>
        <v>171</v>
      </c>
      <c r="I776">
        <f t="shared" ref="I776:I839" si="64">ROUND(D776/(1+$E$1),2)</f>
        <v>171</v>
      </c>
    </row>
    <row r="777" spans="1:9" ht="75">
      <c r="A777" s="381">
        <v>151817</v>
      </c>
      <c r="B777" s="381" t="s">
        <v>1762</v>
      </c>
      <c r="C777" s="379" t="s">
        <v>114</v>
      </c>
      <c r="D777" s="380">
        <v>209.9</v>
      </c>
      <c r="E777" s="64" t="str">
        <f t="shared" si="60"/>
        <v>PONTO PADRÃO DE TOMADA DE PISO - CONSIDERANDO ELETRODUTO PVC RÍGIDO DE 3/4" INCLUSIVE CONEXÕES (5.0M), FIO ISOLADO PVC DE 2.5MM2 (18.0M) E CAIXA ALUMÍNIO SILÍCIO 4X4" (1 UND)</v>
      </c>
      <c r="F777" s="64" t="str">
        <f t="shared" si="61"/>
        <v>UND</v>
      </c>
      <c r="G777">
        <f t="shared" si="62"/>
        <v>204.67</v>
      </c>
      <c r="H777">
        <f t="shared" si="63"/>
        <v>160.35</v>
      </c>
      <c r="I777">
        <f t="shared" si="64"/>
        <v>160.35</v>
      </c>
    </row>
    <row r="778" spans="1:9" ht="60">
      <c r="A778" s="381">
        <v>151819</v>
      </c>
      <c r="B778" s="381" t="s">
        <v>1763</v>
      </c>
      <c r="C778" s="379" t="s">
        <v>114</v>
      </c>
      <c r="D778" s="380">
        <v>86.42</v>
      </c>
      <c r="E778" s="64" t="str">
        <f t="shared" si="60"/>
        <v>PONTO DE ANTENA DE TV - CONSIDERANDO ELETRODUTO PVC RÍGIDO DE 3/4" INCLUSIVE CONEXÕES (3.0M), CABO COAXIAL 67 OHMS (4.5M) E CAIXA ESTAMPADA 4X2" (1 UND)</v>
      </c>
      <c r="F778" s="64" t="str">
        <f t="shared" si="61"/>
        <v>UND</v>
      </c>
      <c r="G778">
        <f t="shared" si="62"/>
        <v>84.27</v>
      </c>
      <c r="H778">
        <f t="shared" si="63"/>
        <v>66.02</v>
      </c>
      <c r="I778">
        <f t="shared" si="64"/>
        <v>66.02</v>
      </c>
    </row>
    <row r="779" spans="1:9" ht="75">
      <c r="A779" s="381">
        <v>151820</v>
      </c>
      <c r="B779" s="381" t="s">
        <v>1764</v>
      </c>
      <c r="C779" s="379" t="s">
        <v>114</v>
      </c>
      <c r="D779" s="380">
        <v>149.59</v>
      </c>
      <c r="E779" s="64" t="str">
        <f t="shared" si="60"/>
        <v>PONTO PADRÃO DE INTERRUPTOR DE 1 TECLA INTERMEDIÁRIO - CONSIDERANDO ELETRODUTO PVC RÍGIDO DE 3/4" INCLUSIVE CONEXÕES (3.3M), FIO ISOLADO PVC DE 2.5MM2 (15.8M) E CAIXA ESTAMPADA 4X2" (1 UND)</v>
      </c>
      <c r="F779" s="64" t="str">
        <f t="shared" si="61"/>
        <v>UND</v>
      </c>
      <c r="G779">
        <f t="shared" si="62"/>
        <v>145.87</v>
      </c>
      <c r="H779">
        <f t="shared" si="63"/>
        <v>114.28</v>
      </c>
      <c r="I779">
        <f t="shared" si="64"/>
        <v>114.28</v>
      </c>
    </row>
    <row r="780" spans="1:9" ht="30">
      <c r="A780" s="381">
        <v>1519</v>
      </c>
      <c r="B780" s="381" t="s">
        <v>1765</v>
      </c>
      <c r="C780" s="379"/>
      <c r="D780" s="380"/>
      <c r="E780" s="64" t="str">
        <f t="shared" si="60"/>
        <v>QUADROS DE DISTRIBUIÇÃO COM BARRAMENTO, TRINCO E FECHADURA</v>
      </c>
      <c r="F780" s="64" t="str">
        <f t="shared" si="61"/>
        <v/>
      </c>
      <c r="G780">
        <f t="shared" si="62"/>
        <v>0</v>
      </c>
      <c r="H780">
        <f t="shared" si="63"/>
        <v>0</v>
      </c>
      <c r="I780">
        <f t="shared" si="64"/>
        <v>0</v>
      </c>
    </row>
    <row r="781" spans="1:9" ht="90">
      <c r="A781" s="381">
        <v>151901</v>
      </c>
      <c r="B781" s="381" t="s">
        <v>1766</v>
      </c>
      <c r="C781" s="379" t="s">
        <v>114</v>
      </c>
      <c r="D781" s="380">
        <v>432.7</v>
      </c>
      <c r="E781" s="64" t="str">
        <f t="shared" si="60"/>
        <v>QUADRO DISTRIB. ENERGIA, EMBUTIDO OU SEMI EMBUTIDO, CAPAC. P/ 16 DISJ. DIN, C/BARRAM TRIF. 100A BARRA. NEUTRO E TERRA, FAB. EM CHAPA DE AÇO 12 USG COM PORTA, ESPELHO, TRINCO COM FECHAD CH YALE, REF. QDTN II-16DIN-CEMAR OU EQUIV.</v>
      </c>
      <c r="F781" s="64" t="str">
        <f t="shared" si="61"/>
        <v>UND</v>
      </c>
      <c r="G781">
        <f t="shared" si="62"/>
        <v>421.93</v>
      </c>
      <c r="H781">
        <f t="shared" si="63"/>
        <v>330.56</v>
      </c>
      <c r="I781">
        <f t="shared" si="64"/>
        <v>330.56</v>
      </c>
    </row>
    <row r="782" spans="1:9" ht="90">
      <c r="A782" s="381">
        <v>151902</v>
      </c>
      <c r="B782" s="381" t="s">
        <v>1767</v>
      </c>
      <c r="C782" s="379" t="s">
        <v>114</v>
      </c>
      <c r="D782" s="380">
        <v>492.25</v>
      </c>
      <c r="E782" s="64" t="str">
        <f t="shared" si="60"/>
        <v>QUADRO DISTRIB. ENERGIA, EMBUTIDO OU SEMI EMBUTIDO, CAPAC. P/ 28 DISJ. DIN, C/BARRAM TRIF. 100A BARRA. NEUTRO E TERRA, FAB. EM CHAPA DE AÇO 12 USG COM PORTA, ESPELHO, TRINCO COM FECHAD CH YALE, REF. QDTN II-28DIN-CEMAR OU EQUIV.</v>
      </c>
      <c r="F782" s="64" t="str">
        <f t="shared" si="61"/>
        <v>UND</v>
      </c>
      <c r="G782">
        <f t="shared" si="62"/>
        <v>479.99</v>
      </c>
      <c r="H782">
        <f t="shared" si="63"/>
        <v>376.05</v>
      </c>
      <c r="I782">
        <f t="shared" si="64"/>
        <v>376.05</v>
      </c>
    </row>
    <row r="783" spans="1:9" ht="90">
      <c r="A783" s="378">
        <v>151903</v>
      </c>
      <c r="B783" s="378" t="s">
        <v>1768</v>
      </c>
      <c r="C783" s="379" t="s">
        <v>114</v>
      </c>
      <c r="D783" s="380">
        <v>539.16</v>
      </c>
      <c r="E783" s="64" t="str">
        <f t="shared" si="60"/>
        <v>QUADRO DISTRIB. ENERGIA, EMBUTIDO OU SEMI EMBUTIDO, CAPAC. P/ 34 DISJ. DIN, C/BARRAM TRIF. 100A BARRA. NEUTRO E TERRA, FAB. EM CHAPA DE AÇO 12 USG COM PORTA, ESPELHO, TRINCO COM FECHAD CH YALE, REF. QDTN II-34DIN-CEMAR OU EQUIV</v>
      </c>
      <c r="F783" s="64" t="str">
        <f t="shared" si="61"/>
        <v>UND</v>
      </c>
      <c r="G783">
        <f t="shared" si="62"/>
        <v>525.74</v>
      </c>
      <c r="H783">
        <f t="shared" si="63"/>
        <v>411.89</v>
      </c>
      <c r="I783">
        <f t="shared" si="64"/>
        <v>411.89</v>
      </c>
    </row>
    <row r="784" spans="1:9" ht="90">
      <c r="A784" s="381">
        <v>151904</v>
      </c>
      <c r="B784" s="381" t="s">
        <v>1769</v>
      </c>
      <c r="C784" s="379" t="s">
        <v>114</v>
      </c>
      <c r="D784" s="380">
        <v>683.63</v>
      </c>
      <c r="E784" s="64" t="str">
        <f t="shared" si="60"/>
        <v>QUADRO DISTRIB. ENERGIA, EMBUTIDO OU SEMI EMBUTIDO, CAPAC. P/ 44 DISJ. DIN, C/BARRAM TRIF. 100A BARRA. NEUTRO E TERRA, FAB. EM CHAPA DE AÇO 12 USG COM PORTA, ESPELHO, TRINCO COM FECHAD CH YALE, REF. QDTN II-44DIN-CEMAR OU EQUIV</v>
      </c>
      <c r="F784" s="64" t="str">
        <f t="shared" si="61"/>
        <v>UND</v>
      </c>
      <c r="G784">
        <f t="shared" si="62"/>
        <v>666.6</v>
      </c>
      <c r="H784">
        <f t="shared" si="63"/>
        <v>522.25</v>
      </c>
      <c r="I784">
        <f t="shared" si="64"/>
        <v>522.25</v>
      </c>
    </row>
    <row r="785" spans="1:9" ht="90">
      <c r="A785" s="381">
        <v>151905</v>
      </c>
      <c r="B785" s="381" t="s">
        <v>1770</v>
      </c>
      <c r="C785" s="379" t="s">
        <v>114</v>
      </c>
      <c r="D785" s="380">
        <v>1477.31</v>
      </c>
      <c r="E785" s="64" t="str">
        <f t="shared" si="60"/>
        <v>QUADRO DISTRIB. ENERGIA, EMBUTIDO OU SEMI EMBUTIDO, CAPAC. P/ 54 DISJ. DIN, C/BARRAM TRIF. 100A BARRA. NEUTRO E TERRA, FAB. EM CHAPA DE AÇO 12 USG COM PORTA, ESPELHO, TRINCO COM FECHAD CH YALE, REF. QDTN II-54DIN-CEMAR</v>
      </c>
      <c r="F785" s="64" t="str">
        <f t="shared" si="61"/>
        <v>UND</v>
      </c>
      <c r="G785">
        <f t="shared" si="62"/>
        <v>1440.52</v>
      </c>
      <c r="H785">
        <f t="shared" si="63"/>
        <v>1128.58</v>
      </c>
      <c r="I785">
        <f t="shared" si="64"/>
        <v>1128.58</v>
      </c>
    </row>
    <row r="786" spans="1:9">
      <c r="A786" s="381">
        <v>1520</v>
      </c>
      <c r="B786" s="381" t="s">
        <v>1771</v>
      </c>
      <c r="C786" s="379"/>
      <c r="D786" s="380"/>
      <c r="E786" s="64" t="str">
        <f t="shared" si="60"/>
        <v>TERMINAIS, CONECTORES E ABRAÇADEIRAS</v>
      </c>
      <c r="F786" s="64" t="str">
        <f t="shared" si="61"/>
        <v/>
      </c>
      <c r="G786">
        <f t="shared" si="62"/>
        <v>0</v>
      </c>
      <c r="H786">
        <f t="shared" si="63"/>
        <v>0</v>
      </c>
      <c r="I786">
        <f t="shared" si="64"/>
        <v>0</v>
      </c>
    </row>
    <row r="787" spans="1:9" ht="30">
      <c r="A787" s="381">
        <v>152001</v>
      </c>
      <c r="B787" s="381" t="s">
        <v>14986</v>
      </c>
      <c r="C787" s="379" t="s">
        <v>114</v>
      </c>
      <c r="D787" s="380">
        <v>9.92</v>
      </c>
      <c r="E787" s="64" t="str">
        <f t="shared" si="60"/>
        <v>TERMINAL PARA LIGAÇÃO DE CABO A BARRA ATÉ 4.0MM2</v>
      </c>
      <c r="F787" s="64" t="str">
        <f t="shared" si="61"/>
        <v>UND</v>
      </c>
      <c r="G787">
        <f t="shared" si="62"/>
        <v>9.68</v>
      </c>
      <c r="H787">
        <f t="shared" si="63"/>
        <v>7.58</v>
      </c>
      <c r="I787">
        <f t="shared" si="64"/>
        <v>7.58</v>
      </c>
    </row>
    <row r="788" spans="1:9" ht="30">
      <c r="A788" s="381">
        <v>152002</v>
      </c>
      <c r="B788" s="381" t="s">
        <v>1772</v>
      </c>
      <c r="C788" s="379" t="s">
        <v>114</v>
      </c>
      <c r="D788" s="382">
        <v>11.73</v>
      </c>
      <c r="E788" s="64" t="str">
        <f t="shared" si="60"/>
        <v>TERMINAL PARA LIGAÇÃO DE CABO A BARRA DE 6.0 MM2</v>
      </c>
      <c r="F788" s="64" t="str">
        <f t="shared" si="61"/>
        <v>UND</v>
      </c>
      <c r="G788">
        <f t="shared" si="62"/>
        <v>11.44</v>
      </c>
      <c r="H788">
        <f t="shared" si="63"/>
        <v>8.9600000000000009</v>
      </c>
      <c r="I788">
        <f t="shared" si="64"/>
        <v>8.9600000000000009</v>
      </c>
    </row>
    <row r="789" spans="1:9" ht="30">
      <c r="A789" s="378">
        <v>152003</v>
      </c>
      <c r="B789" s="378" t="s">
        <v>1773</v>
      </c>
      <c r="C789" s="379" t="s">
        <v>114</v>
      </c>
      <c r="D789" s="380">
        <v>17.37</v>
      </c>
      <c r="E789" s="64" t="str">
        <f t="shared" si="60"/>
        <v>TERMINAL PARA LIGAÇÃO DE CABO A BARRA DE 10.0 MM2</v>
      </c>
      <c r="F789" s="64" t="str">
        <f t="shared" si="61"/>
        <v>UND</v>
      </c>
      <c r="G789">
        <f t="shared" si="62"/>
        <v>16.940000000000001</v>
      </c>
      <c r="H789">
        <f t="shared" si="63"/>
        <v>13.27</v>
      </c>
      <c r="I789">
        <f t="shared" si="64"/>
        <v>13.27</v>
      </c>
    </row>
    <row r="790" spans="1:9" ht="30">
      <c r="A790" s="381">
        <v>152004</v>
      </c>
      <c r="B790" s="381" t="s">
        <v>1774</v>
      </c>
      <c r="C790" s="379" t="s">
        <v>114</v>
      </c>
      <c r="D790" s="380">
        <v>17.739999999999998</v>
      </c>
      <c r="E790" s="64" t="str">
        <f t="shared" si="60"/>
        <v>TERMINAL PARA LIGAÇÃO DE CABO A BARRA DE 16.0 MM2</v>
      </c>
      <c r="F790" s="64" t="str">
        <f t="shared" si="61"/>
        <v>UND</v>
      </c>
      <c r="G790">
        <f t="shared" si="62"/>
        <v>17.3</v>
      </c>
      <c r="H790">
        <f t="shared" si="63"/>
        <v>13.55</v>
      </c>
      <c r="I790">
        <f t="shared" si="64"/>
        <v>13.55</v>
      </c>
    </row>
    <row r="791" spans="1:9" ht="30">
      <c r="A791" s="381">
        <v>152005</v>
      </c>
      <c r="B791" s="381" t="s">
        <v>1775</v>
      </c>
      <c r="C791" s="379" t="s">
        <v>114</v>
      </c>
      <c r="D791" s="380">
        <v>18.59</v>
      </c>
      <c r="E791" s="64" t="str">
        <f t="shared" si="60"/>
        <v>TERMINAL PARA LIGAÇÃO DE CABO A BARRA DE 25.0 MM2</v>
      </c>
      <c r="F791" s="64" t="str">
        <f t="shared" si="61"/>
        <v>UND</v>
      </c>
      <c r="G791">
        <f t="shared" si="62"/>
        <v>18.12</v>
      </c>
      <c r="H791">
        <f t="shared" si="63"/>
        <v>14.2</v>
      </c>
      <c r="I791">
        <f t="shared" si="64"/>
        <v>14.2</v>
      </c>
    </row>
    <row r="792" spans="1:9" ht="30">
      <c r="A792" s="381">
        <v>152006</v>
      </c>
      <c r="B792" s="381" t="s">
        <v>1776</v>
      </c>
      <c r="C792" s="379" t="s">
        <v>114</v>
      </c>
      <c r="D792" s="380">
        <v>21.13</v>
      </c>
      <c r="E792" s="64" t="str">
        <f t="shared" si="60"/>
        <v>TERMINAL PARA LIGAÇÃO DE CABO A BARRA DE 35.0 MM2</v>
      </c>
      <c r="F792" s="64" t="str">
        <f t="shared" si="61"/>
        <v>UND</v>
      </c>
      <c r="G792">
        <f t="shared" si="62"/>
        <v>20.6</v>
      </c>
      <c r="H792">
        <f t="shared" si="63"/>
        <v>16.14</v>
      </c>
      <c r="I792">
        <f t="shared" si="64"/>
        <v>16.14</v>
      </c>
    </row>
    <row r="793" spans="1:9" ht="30">
      <c r="A793" s="381">
        <v>152007</v>
      </c>
      <c r="B793" s="381" t="s">
        <v>1777</v>
      </c>
      <c r="C793" s="379" t="s">
        <v>114</v>
      </c>
      <c r="D793" s="380">
        <v>30.16</v>
      </c>
      <c r="E793" s="64" t="str">
        <f t="shared" si="60"/>
        <v>TERMINAL PARA LIGAÇÃO DE CABO A BARRA DE 50.0 MM2</v>
      </c>
      <c r="F793" s="64" t="str">
        <f t="shared" si="61"/>
        <v>UND</v>
      </c>
      <c r="G793">
        <f t="shared" si="62"/>
        <v>29.41</v>
      </c>
      <c r="H793">
        <f t="shared" si="63"/>
        <v>23.04</v>
      </c>
      <c r="I793">
        <f t="shared" si="64"/>
        <v>23.04</v>
      </c>
    </row>
    <row r="794" spans="1:9" ht="30">
      <c r="A794" s="381">
        <v>152010</v>
      </c>
      <c r="B794" s="381" t="s">
        <v>1778</v>
      </c>
      <c r="C794" s="379" t="s">
        <v>114</v>
      </c>
      <c r="D794" s="380">
        <v>30.38</v>
      </c>
      <c r="E794" s="64" t="str">
        <f t="shared" si="60"/>
        <v>TERMINAL PARA LIGAÇÃO DE CABO A BARRA DE 70 MM2</v>
      </c>
      <c r="F794" s="64" t="str">
        <f t="shared" si="61"/>
        <v>UND</v>
      </c>
      <c r="G794">
        <f t="shared" si="62"/>
        <v>29.63</v>
      </c>
      <c r="H794">
        <f t="shared" si="63"/>
        <v>23.21</v>
      </c>
      <c r="I794">
        <f t="shared" si="64"/>
        <v>23.21</v>
      </c>
    </row>
    <row r="795" spans="1:9" ht="30">
      <c r="A795" s="381">
        <v>152011</v>
      </c>
      <c r="B795" s="381" t="s">
        <v>1779</v>
      </c>
      <c r="C795" s="379" t="s">
        <v>114</v>
      </c>
      <c r="D795" s="380">
        <v>36.99</v>
      </c>
      <c r="E795" s="64" t="str">
        <f t="shared" si="60"/>
        <v>TERMINAL PARA LIGAÇÃO DE CABO A BARRA DE 95 MM2</v>
      </c>
      <c r="F795" s="64" t="str">
        <f t="shared" si="61"/>
        <v>UND</v>
      </c>
      <c r="G795">
        <f t="shared" si="62"/>
        <v>36.07</v>
      </c>
      <c r="H795">
        <f t="shared" si="63"/>
        <v>28.26</v>
      </c>
      <c r="I795">
        <f t="shared" si="64"/>
        <v>28.26</v>
      </c>
    </row>
    <row r="796" spans="1:9" ht="30">
      <c r="A796" s="381">
        <v>152012</v>
      </c>
      <c r="B796" s="381" t="s">
        <v>1780</v>
      </c>
      <c r="C796" s="379" t="s">
        <v>114</v>
      </c>
      <c r="D796" s="380">
        <v>51.98</v>
      </c>
      <c r="E796" s="64" t="str">
        <f t="shared" si="60"/>
        <v>TERMINAL PARA LIGAÇÃO DE CABO A BARRA DE 120 MM2</v>
      </c>
      <c r="F796" s="64" t="str">
        <f t="shared" si="61"/>
        <v>UND</v>
      </c>
      <c r="G796">
        <f t="shared" si="62"/>
        <v>50.69</v>
      </c>
      <c r="H796">
        <f t="shared" si="63"/>
        <v>39.71</v>
      </c>
      <c r="I796">
        <f t="shared" si="64"/>
        <v>39.71</v>
      </c>
    </row>
    <row r="797" spans="1:9" ht="30">
      <c r="A797" s="381">
        <v>152013</v>
      </c>
      <c r="B797" s="381" t="s">
        <v>1781</v>
      </c>
      <c r="C797" s="379" t="s">
        <v>114</v>
      </c>
      <c r="D797" s="380">
        <v>54.35</v>
      </c>
      <c r="E797" s="64" t="str">
        <f t="shared" si="60"/>
        <v>TERMINAL PARA LIGAÇÃO DE CABO A BARRA DE 150 MM2</v>
      </c>
      <c r="F797" s="64" t="str">
        <f t="shared" si="61"/>
        <v>UND</v>
      </c>
      <c r="G797">
        <f t="shared" si="62"/>
        <v>53</v>
      </c>
      <c r="H797">
        <f t="shared" si="63"/>
        <v>41.52</v>
      </c>
      <c r="I797">
        <f t="shared" si="64"/>
        <v>41.52</v>
      </c>
    </row>
    <row r="798" spans="1:9" ht="30">
      <c r="A798" s="381">
        <v>152014</v>
      </c>
      <c r="B798" s="381" t="s">
        <v>1782</v>
      </c>
      <c r="C798" s="379" t="s">
        <v>114</v>
      </c>
      <c r="D798" s="380">
        <v>59.04</v>
      </c>
      <c r="E798" s="64" t="str">
        <f t="shared" si="60"/>
        <v>TERMINAL PARA LIGAÇÃO DE CABO A BARRA DE 185 MM2</v>
      </c>
      <c r="F798" s="64" t="str">
        <f t="shared" si="61"/>
        <v>UND</v>
      </c>
      <c r="G798">
        <f t="shared" si="62"/>
        <v>57.57</v>
      </c>
      <c r="H798">
        <f t="shared" si="63"/>
        <v>45.1</v>
      </c>
      <c r="I798">
        <f t="shared" si="64"/>
        <v>45.1</v>
      </c>
    </row>
    <row r="799" spans="1:9" ht="30">
      <c r="A799" s="381">
        <v>152015</v>
      </c>
      <c r="B799" s="381" t="s">
        <v>1783</v>
      </c>
      <c r="C799" s="379" t="s">
        <v>114</v>
      </c>
      <c r="D799" s="380">
        <v>66.069999999999993</v>
      </c>
      <c r="E799" s="64" t="str">
        <f t="shared" si="60"/>
        <v>TERMINAL PARA LIGAÇÃO DE CABO A BARRA DE 240 MM2</v>
      </c>
      <c r="F799" s="64" t="str">
        <f t="shared" si="61"/>
        <v>UND</v>
      </c>
      <c r="G799">
        <f t="shared" si="62"/>
        <v>64.42</v>
      </c>
      <c r="H799">
        <f t="shared" si="63"/>
        <v>50.47</v>
      </c>
      <c r="I799">
        <f t="shared" si="64"/>
        <v>50.47</v>
      </c>
    </row>
    <row r="800" spans="1:9" ht="30">
      <c r="A800" s="381">
        <v>152016</v>
      </c>
      <c r="B800" s="381" t="s">
        <v>1784</v>
      </c>
      <c r="C800" s="379" t="s">
        <v>114</v>
      </c>
      <c r="D800" s="380">
        <v>65.59</v>
      </c>
      <c r="E800" s="64" t="str">
        <f t="shared" si="60"/>
        <v>TERMINAL PARA LIGAÇÃO DE CABO A BARRA DE 300 MM2</v>
      </c>
      <c r="F800" s="64" t="str">
        <f t="shared" si="61"/>
        <v>UND</v>
      </c>
      <c r="G800">
        <f t="shared" si="62"/>
        <v>63.96</v>
      </c>
      <c r="H800">
        <f t="shared" si="63"/>
        <v>50.11</v>
      </c>
      <c r="I800">
        <f t="shared" si="64"/>
        <v>50.11</v>
      </c>
    </row>
    <row r="801" spans="1:9" ht="30">
      <c r="A801" s="381">
        <v>152025</v>
      </c>
      <c r="B801" s="381" t="s">
        <v>1785</v>
      </c>
      <c r="C801" s="379" t="s">
        <v>114</v>
      </c>
      <c r="D801" s="380">
        <v>234.68</v>
      </c>
      <c r="E801" s="64" t="str">
        <f t="shared" si="60"/>
        <v>TERMINAL PARA LIGAÇÃO DE CABO A BARRA DUPLO DE 185 MM2</v>
      </c>
      <c r="F801" s="64" t="str">
        <f t="shared" si="61"/>
        <v>UND</v>
      </c>
      <c r="G801">
        <f t="shared" si="62"/>
        <v>228.83</v>
      </c>
      <c r="H801">
        <f t="shared" si="63"/>
        <v>179.28</v>
      </c>
      <c r="I801">
        <f t="shared" si="64"/>
        <v>179.28</v>
      </c>
    </row>
    <row r="802" spans="1:9" ht="30">
      <c r="A802" s="381">
        <v>152026</v>
      </c>
      <c r="B802" s="381" t="s">
        <v>1786</v>
      </c>
      <c r="C802" s="379" t="s">
        <v>114</v>
      </c>
      <c r="D802" s="380">
        <v>245.42</v>
      </c>
      <c r="E802" s="64" t="str">
        <f t="shared" si="60"/>
        <v>TERMINAL PARA LIGAÇÃO DE CABO A BARRA DUPLO DE 240 MM2</v>
      </c>
      <c r="F802" s="64" t="str">
        <f t="shared" si="61"/>
        <v>UND</v>
      </c>
      <c r="G802">
        <f t="shared" si="62"/>
        <v>239.31</v>
      </c>
      <c r="H802">
        <f t="shared" si="63"/>
        <v>187.49</v>
      </c>
      <c r="I802">
        <f t="shared" si="64"/>
        <v>187.49</v>
      </c>
    </row>
    <row r="803" spans="1:9" ht="30">
      <c r="A803" s="381">
        <v>152027</v>
      </c>
      <c r="B803" s="381" t="s">
        <v>1787</v>
      </c>
      <c r="C803" s="379" t="s">
        <v>114</v>
      </c>
      <c r="D803" s="380">
        <v>327.38</v>
      </c>
      <c r="E803" s="64" t="str">
        <f t="shared" si="60"/>
        <v>TERMINAL PARA LIGAÇÃO DE CABO A BARRA DUPLO DE 300 MM2</v>
      </c>
      <c r="F803" s="64" t="str">
        <f t="shared" si="61"/>
        <v>UND</v>
      </c>
      <c r="G803">
        <f t="shared" si="62"/>
        <v>319.23</v>
      </c>
      <c r="H803">
        <f t="shared" si="63"/>
        <v>250.1</v>
      </c>
      <c r="I803">
        <f t="shared" si="64"/>
        <v>250.1</v>
      </c>
    </row>
    <row r="804" spans="1:9">
      <c r="A804" s="381">
        <v>152030</v>
      </c>
      <c r="B804" s="381" t="s">
        <v>1788</v>
      </c>
      <c r="C804" s="379" t="s">
        <v>114</v>
      </c>
      <c r="D804" s="380">
        <v>11.03</v>
      </c>
      <c r="E804" s="64" t="str">
        <f t="shared" si="60"/>
        <v>CONECTOR SPLIT BOLT PARA CABO DE 4.0 MM2</v>
      </c>
      <c r="F804" s="64" t="str">
        <f t="shared" si="61"/>
        <v>UND</v>
      </c>
      <c r="G804">
        <f t="shared" si="62"/>
        <v>10.76</v>
      </c>
      <c r="H804">
        <f t="shared" si="63"/>
        <v>8.43</v>
      </c>
      <c r="I804">
        <f t="shared" si="64"/>
        <v>8.43</v>
      </c>
    </row>
    <row r="805" spans="1:9">
      <c r="A805" s="381">
        <v>152031</v>
      </c>
      <c r="B805" s="381" t="s">
        <v>1789</v>
      </c>
      <c r="C805" s="379" t="s">
        <v>114</v>
      </c>
      <c r="D805" s="380">
        <v>18.559999999999999</v>
      </c>
      <c r="E805" s="64" t="str">
        <f t="shared" si="60"/>
        <v>CONECTOR SPLIT BOLT PARA CABO DE 35.0 MM2</v>
      </c>
      <c r="F805" s="64" t="str">
        <f t="shared" si="61"/>
        <v>UND</v>
      </c>
      <c r="G805">
        <f t="shared" si="62"/>
        <v>18.100000000000001</v>
      </c>
      <c r="H805">
        <f t="shared" si="63"/>
        <v>14.18</v>
      </c>
      <c r="I805">
        <f t="shared" si="64"/>
        <v>14.18</v>
      </c>
    </row>
    <row r="806" spans="1:9" ht="30">
      <c r="A806" s="381">
        <v>152033</v>
      </c>
      <c r="B806" s="381" t="s">
        <v>1790</v>
      </c>
      <c r="C806" s="379" t="s">
        <v>114</v>
      </c>
      <c r="D806" s="380">
        <v>15.66</v>
      </c>
      <c r="E806" s="64" t="str">
        <f t="shared" si="60"/>
        <v>CONECTOR PORCELANA 3 POLOS PARA CABOS DE #4,0MM2</v>
      </c>
      <c r="F806" s="64" t="str">
        <f t="shared" si="61"/>
        <v>UND</v>
      </c>
      <c r="G806">
        <f t="shared" si="62"/>
        <v>15.27</v>
      </c>
      <c r="H806">
        <f t="shared" si="63"/>
        <v>11.96</v>
      </c>
      <c r="I806">
        <f t="shared" si="64"/>
        <v>11.96</v>
      </c>
    </row>
    <row r="807" spans="1:9" ht="30">
      <c r="A807" s="381">
        <v>152034</v>
      </c>
      <c r="B807" s="381" t="s">
        <v>1791</v>
      </c>
      <c r="C807" s="379" t="s">
        <v>114</v>
      </c>
      <c r="D807" s="380">
        <v>16.100000000000001</v>
      </c>
      <c r="E807" s="64" t="str">
        <f t="shared" si="60"/>
        <v>CONECTOR PORCELANA 3 POLOS PARA CABO DE #6,0MM2</v>
      </c>
      <c r="F807" s="64" t="str">
        <f t="shared" si="61"/>
        <v>UND</v>
      </c>
      <c r="G807">
        <f t="shared" si="62"/>
        <v>15.7</v>
      </c>
      <c r="H807">
        <f t="shared" si="63"/>
        <v>12.3</v>
      </c>
      <c r="I807">
        <f t="shared" si="64"/>
        <v>12.3</v>
      </c>
    </row>
    <row r="808" spans="1:9" ht="30">
      <c r="A808" s="381">
        <v>152035</v>
      </c>
      <c r="B808" s="381" t="s">
        <v>1792</v>
      </c>
      <c r="C808" s="379" t="s">
        <v>114</v>
      </c>
      <c r="D808" s="380">
        <v>18.329999999999998</v>
      </c>
      <c r="E808" s="64" t="str">
        <f t="shared" si="60"/>
        <v>CONECTOR PORCELANA 3 POLOS PARA CABOS DE #10,0MM2</v>
      </c>
      <c r="F808" s="64" t="str">
        <f t="shared" si="61"/>
        <v>UND</v>
      </c>
      <c r="G808">
        <f t="shared" si="62"/>
        <v>17.87</v>
      </c>
      <c r="H808">
        <f t="shared" si="63"/>
        <v>14</v>
      </c>
      <c r="I808">
        <f t="shared" si="64"/>
        <v>14</v>
      </c>
    </row>
    <row r="809" spans="1:9">
      <c r="A809" s="381">
        <v>152040</v>
      </c>
      <c r="B809" s="381" t="s">
        <v>1793</v>
      </c>
      <c r="C809" s="379" t="s">
        <v>114</v>
      </c>
      <c r="D809" s="380">
        <v>27.24</v>
      </c>
      <c r="E809" s="64" t="str">
        <f t="shared" si="60"/>
        <v>PRENSA CABOS PARA ELETRODUTO 1/2"</v>
      </c>
      <c r="F809" s="64" t="str">
        <f t="shared" si="61"/>
        <v>UND</v>
      </c>
      <c r="G809">
        <f t="shared" si="62"/>
        <v>26.56</v>
      </c>
      <c r="H809">
        <f t="shared" si="63"/>
        <v>20.81</v>
      </c>
      <c r="I809">
        <f t="shared" si="64"/>
        <v>20.81</v>
      </c>
    </row>
    <row r="810" spans="1:9">
      <c r="A810" s="381">
        <v>152041</v>
      </c>
      <c r="B810" s="381" t="s">
        <v>1794</v>
      </c>
      <c r="C810" s="379" t="s">
        <v>114</v>
      </c>
      <c r="D810" s="380">
        <v>29.82</v>
      </c>
      <c r="E810" s="64" t="str">
        <f t="shared" si="60"/>
        <v>PRENSA CABOS PARA ELETRODUTO 3/4"</v>
      </c>
      <c r="F810" s="64" t="str">
        <f t="shared" si="61"/>
        <v>UND</v>
      </c>
      <c r="G810">
        <f t="shared" si="62"/>
        <v>29.08</v>
      </c>
      <c r="H810">
        <f t="shared" si="63"/>
        <v>22.78</v>
      </c>
      <c r="I810">
        <f t="shared" si="64"/>
        <v>22.78</v>
      </c>
    </row>
    <row r="811" spans="1:9">
      <c r="A811" s="381">
        <v>152042</v>
      </c>
      <c r="B811" s="381" t="s">
        <v>1795</v>
      </c>
      <c r="C811" s="379" t="s">
        <v>114</v>
      </c>
      <c r="D811" s="380">
        <v>32.54</v>
      </c>
      <c r="E811" s="64" t="str">
        <f t="shared" si="60"/>
        <v>PRENSA CABOS PARA ELETRODUTO DE 1"</v>
      </c>
      <c r="F811" s="64" t="str">
        <f t="shared" si="61"/>
        <v>UND</v>
      </c>
      <c r="G811">
        <f t="shared" si="62"/>
        <v>31.73</v>
      </c>
      <c r="H811">
        <f t="shared" si="63"/>
        <v>24.86</v>
      </c>
      <c r="I811">
        <f t="shared" si="64"/>
        <v>24.86</v>
      </c>
    </row>
    <row r="812" spans="1:9">
      <c r="A812" s="381">
        <v>16</v>
      </c>
      <c r="B812" s="381" t="s">
        <v>1796</v>
      </c>
      <c r="C812" s="379"/>
      <c r="D812" s="380"/>
      <c r="E812" s="64" t="str">
        <f t="shared" si="60"/>
        <v>OUTRAS INSTALAÇÕES</v>
      </c>
      <c r="F812" s="64" t="str">
        <f t="shared" si="61"/>
        <v/>
      </c>
      <c r="G812">
        <f t="shared" si="62"/>
        <v>0</v>
      </c>
      <c r="H812">
        <f t="shared" si="63"/>
        <v>0</v>
      </c>
      <c r="I812">
        <f t="shared" si="64"/>
        <v>0</v>
      </c>
    </row>
    <row r="813" spans="1:9">
      <c r="A813" s="381">
        <v>1601</v>
      </c>
      <c r="B813" s="381" t="s">
        <v>1797</v>
      </c>
      <c r="C813" s="379"/>
      <c r="D813" s="380"/>
      <c r="E813" s="64" t="str">
        <f t="shared" si="60"/>
        <v>INSTALAÇÃO DE TELEFONE</v>
      </c>
      <c r="F813" s="64" t="str">
        <f t="shared" si="61"/>
        <v/>
      </c>
      <c r="G813">
        <f t="shared" si="62"/>
        <v>0</v>
      </c>
      <c r="H813">
        <f t="shared" si="63"/>
        <v>0</v>
      </c>
      <c r="I813">
        <f t="shared" si="64"/>
        <v>0</v>
      </c>
    </row>
    <row r="814" spans="1:9" ht="45">
      <c r="A814" s="381">
        <v>160105</v>
      </c>
      <c r="B814" s="381" t="s">
        <v>1798</v>
      </c>
      <c r="C814" s="379" t="s">
        <v>114</v>
      </c>
      <c r="D814" s="380">
        <v>1391.96</v>
      </c>
      <c r="E814" s="64" t="str">
        <f t="shared" si="60"/>
        <v>CAIXA DE TELEFONE EM CHAPA DE AÇO PADRÃO TELEBRAS N. 6, 1200X1200X150 MM, COM FUNDO DE MADEIRA</v>
      </c>
      <c r="F814" s="64" t="str">
        <f t="shared" si="61"/>
        <v>UND</v>
      </c>
      <c r="G814">
        <f t="shared" si="62"/>
        <v>1357.3</v>
      </c>
      <c r="H814">
        <f t="shared" si="63"/>
        <v>1063.3800000000001</v>
      </c>
      <c r="I814">
        <f t="shared" si="64"/>
        <v>1063.3800000000001</v>
      </c>
    </row>
    <row r="815" spans="1:9" ht="60">
      <c r="A815" s="378">
        <v>160106</v>
      </c>
      <c r="B815" s="378" t="s">
        <v>1799</v>
      </c>
      <c r="C815" s="379" t="s">
        <v>114</v>
      </c>
      <c r="D815" s="380">
        <v>302.77</v>
      </c>
      <c r="E815" s="64" t="str">
        <f t="shared" si="60"/>
        <v>ATERRAMENTO COM HASTE DE TERRA 5/8"X2.40M, CABO DE COBRE NÚ 6MM2 EM CAIXA DE CONCRETO DE DIMENSÕES INTERNAS DE 30X30X30CM</v>
      </c>
      <c r="F815" s="64" t="str">
        <f t="shared" si="61"/>
        <v>UND</v>
      </c>
      <c r="G815">
        <f t="shared" si="62"/>
        <v>295.23</v>
      </c>
      <c r="H815">
        <f t="shared" si="63"/>
        <v>231.3</v>
      </c>
      <c r="I815">
        <f t="shared" si="64"/>
        <v>231.3</v>
      </c>
    </row>
    <row r="816" spans="1:9" ht="30">
      <c r="A816" s="378">
        <v>160108</v>
      </c>
      <c r="B816" s="378" t="s">
        <v>1800</v>
      </c>
      <c r="C816" s="379" t="s">
        <v>114</v>
      </c>
      <c r="D816" s="380">
        <v>125.85</v>
      </c>
      <c r="E816" s="64" t="str">
        <f t="shared" si="60"/>
        <v>CAIXA DE TELEFONE EM CHAPA DE AÇO PADRÃO TELEBRAS DO TIPO CIE-2 200X200X120MM</v>
      </c>
      <c r="F816" s="64" t="str">
        <f t="shared" si="61"/>
        <v>UND</v>
      </c>
      <c r="G816">
        <f t="shared" si="62"/>
        <v>122.71</v>
      </c>
      <c r="H816">
        <f t="shared" si="63"/>
        <v>96.14</v>
      </c>
      <c r="I816">
        <f t="shared" si="64"/>
        <v>96.14</v>
      </c>
    </row>
    <row r="817" spans="1:9" ht="30">
      <c r="A817" s="381">
        <v>160110</v>
      </c>
      <c r="B817" s="381" t="s">
        <v>1801</v>
      </c>
      <c r="C817" s="379" t="s">
        <v>114</v>
      </c>
      <c r="D817" s="382">
        <v>340.73</v>
      </c>
      <c r="E817" s="64" t="str">
        <f t="shared" si="60"/>
        <v>CAIXA DE TELEFONE EM CHAPA DE AÇO PADRÃO TELEBRAS DO TIPO CIE-4 600X600X120 MM</v>
      </c>
      <c r="F817" s="64" t="str">
        <f t="shared" si="61"/>
        <v>UND</v>
      </c>
      <c r="G817">
        <f t="shared" si="62"/>
        <v>332.25</v>
      </c>
      <c r="H817">
        <f t="shared" si="63"/>
        <v>260.3</v>
      </c>
      <c r="I817">
        <f t="shared" si="64"/>
        <v>260.3</v>
      </c>
    </row>
    <row r="818" spans="1:9" ht="60">
      <c r="A818" s="381">
        <v>160111</v>
      </c>
      <c r="B818" s="381" t="s">
        <v>1802</v>
      </c>
      <c r="C818" s="379" t="s">
        <v>114</v>
      </c>
      <c r="D818" s="380">
        <v>962.93</v>
      </c>
      <c r="E818" s="64" t="str">
        <f t="shared" si="60"/>
        <v>CAIXA PARA TELEFONE PADRÃO TELEMAR, DIM. 1070 X 520 X 500 MM, COM TAMPA DE FERRO TIPO R2, ASSENTADA COM ARGAMASSA DE CIMENTO, CAL E AREIA</v>
      </c>
      <c r="F818" s="64" t="str">
        <f t="shared" si="61"/>
        <v>UND</v>
      </c>
      <c r="G818">
        <f t="shared" si="62"/>
        <v>938.95</v>
      </c>
      <c r="H818">
        <f t="shared" si="63"/>
        <v>735.62</v>
      </c>
      <c r="I818">
        <f t="shared" si="64"/>
        <v>735.62</v>
      </c>
    </row>
    <row r="819" spans="1:9" ht="30">
      <c r="A819" s="381">
        <v>160115</v>
      </c>
      <c r="B819" s="381" t="s">
        <v>1803</v>
      </c>
      <c r="C819" s="379" t="s">
        <v>111</v>
      </c>
      <c r="D819" s="380">
        <v>16.27</v>
      </c>
      <c r="E819" s="64" t="str">
        <f t="shared" si="60"/>
        <v>CABO TELEFÔNICO CI, DIÂMETRO DO CONDUTOR 50MM, 30 PARES</v>
      </c>
      <c r="F819" s="64" t="str">
        <f t="shared" si="61"/>
        <v>M</v>
      </c>
      <c r="G819">
        <f t="shared" si="62"/>
        <v>15.87</v>
      </c>
      <c r="H819">
        <f t="shared" si="63"/>
        <v>12.43</v>
      </c>
      <c r="I819">
        <f t="shared" si="64"/>
        <v>12.43</v>
      </c>
    </row>
    <row r="820" spans="1:9">
      <c r="A820" s="381">
        <v>160120</v>
      </c>
      <c r="B820" s="381" t="s">
        <v>1804</v>
      </c>
      <c r="C820" s="379" t="s">
        <v>114</v>
      </c>
      <c r="D820" s="380">
        <v>31.94</v>
      </c>
      <c r="E820" s="64" t="str">
        <f t="shared" si="60"/>
        <v>TOMADA PARA TELEFONE COM CONECTOR RJ 11</v>
      </c>
      <c r="F820" s="64" t="str">
        <f t="shared" si="61"/>
        <v>UND</v>
      </c>
      <c r="G820">
        <f t="shared" si="62"/>
        <v>31.14</v>
      </c>
      <c r="H820">
        <f t="shared" si="63"/>
        <v>24.4</v>
      </c>
      <c r="I820">
        <f t="shared" si="64"/>
        <v>24.4</v>
      </c>
    </row>
    <row r="821" spans="1:9">
      <c r="A821" s="381">
        <v>1602</v>
      </c>
      <c r="B821" s="381" t="s">
        <v>1805</v>
      </c>
      <c r="C821" s="379"/>
      <c r="D821" s="380"/>
      <c r="E821" s="64" t="str">
        <f t="shared" si="60"/>
        <v>INSTALAÇÃO DE GÁS</v>
      </c>
      <c r="F821" s="64" t="str">
        <f t="shared" si="61"/>
        <v/>
      </c>
      <c r="G821">
        <f t="shared" si="62"/>
        <v>0</v>
      </c>
      <c r="H821">
        <f t="shared" si="63"/>
        <v>0</v>
      </c>
      <c r="I821">
        <f t="shared" si="64"/>
        <v>0</v>
      </c>
    </row>
    <row r="822" spans="1:9" ht="90">
      <c r="A822" s="381">
        <v>160207</v>
      </c>
      <c r="B822" s="381" t="s">
        <v>24137</v>
      </c>
      <c r="C822" s="379" t="s">
        <v>114</v>
      </c>
      <c r="D822" s="380">
        <v>7030.31</v>
      </c>
      <c r="E822" s="64" t="str">
        <f t="shared" si="60"/>
        <v>ABRIGO DE GÁS PARA 2 CILINDROS 45 KG, EXEC. EM ALV. BLOCO CONC CHEIO,DIM 1,50X0.85X2.10M, INCLUSIVE CILINDROS E REDE INTERNA DO ABRIGO COMPREENDENDO TUBOS E VÁLVULAS DE ESFERA QUE INTERLIGAM OS CILINDROS</v>
      </c>
      <c r="F822" s="64" t="str">
        <f t="shared" si="61"/>
        <v>UND</v>
      </c>
      <c r="G822">
        <f t="shared" si="62"/>
        <v>6855.23</v>
      </c>
      <c r="H822">
        <f t="shared" si="63"/>
        <v>5370.75</v>
      </c>
      <c r="I822">
        <f t="shared" si="64"/>
        <v>5370.75</v>
      </c>
    </row>
    <row r="823" spans="1:9" ht="75">
      <c r="A823" s="381">
        <v>160208</v>
      </c>
      <c r="B823" s="381" t="s">
        <v>1806</v>
      </c>
      <c r="C823" s="379" t="s">
        <v>114</v>
      </c>
      <c r="D823" s="380">
        <v>12206.01</v>
      </c>
      <c r="E823" s="64" t="str">
        <f t="shared" si="60"/>
        <v>ABRIGO DE GÁS PARA 4 CILINDROS 45KG , EXEC. EM ALV BLOCO CONCRETO, DIM.4.05X0,85X2.10M, INCLUSIVE CILINDROS E REDE INTERNA DO ABRIGO COMPREENDENDO TUBOS E VÁLVULAS DE ESFERA QUE INTERLIGAM OS CILINDROS</v>
      </c>
      <c r="F823" s="64" t="str">
        <f t="shared" si="61"/>
        <v>UND</v>
      </c>
      <c r="G823">
        <f t="shared" si="62"/>
        <v>11902.02</v>
      </c>
      <c r="H823">
        <f t="shared" si="63"/>
        <v>9324.68</v>
      </c>
      <c r="I823">
        <f t="shared" si="64"/>
        <v>9324.68</v>
      </c>
    </row>
    <row r="824" spans="1:9">
      <c r="A824" s="378">
        <v>1603</v>
      </c>
      <c r="B824" s="378" t="s">
        <v>1807</v>
      </c>
      <c r="C824" s="379"/>
      <c r="D824" s="380"/>
      <c r="E824" s="64" t="str">
        <f t="shared" si="60"/>
        <v>INSTALAÇÃO DE PÁRA-RAIO</v>
      </c>
      <c r="F824" s="64" t="str">
        <f t="shared" si="61"/>
        <v/>
      </c>
      <c r="G824">
        <f t="shared" si="62"/>
        <v>0</v>
      </c>
      <c r="H824">
        <f t="shared" si="63"/>
        <v>0</v>
      </c>
      <c r="I824">
        <f t="shared" si="64"/>
        <v>0</v>
      </c>
    </row>
    <row r="825" spans="1:9" ht="45">
      <c r="A825" s="381">
        <v>160303</v>
      </c>
      <c r="B825" s="381" t="s">
        <v>1808</v>
      </c>
      <c r="C825" s="379" t="s">
        <v>114</v>
      </c>
      <c r="D825" s="382">
        <v>284.26</v>
      </c>
      <c r="E825" s="64" t="str">
        <f t="shared" si="60"/>
        <v>ATERRAMENTO COM HASTE TERRA 5/8" X 2.40, CABO DE COBRE NU 6MM2, INCLUSIVE CAIXA DE CONCRETO 30 X 30 CM</v>
      </c>
      <c r="F825" s="64" t="str">
        <f t="shared" si="61"/>
        <v>UND</v>
      </c>
      <c r="G825">
        <f t="shared" si="62"/>
        <v>277.18</v>
      </c>
      <c r="H825">
        <f t="shared" si="63"/>
        <v>217.16</v>
      </c>
      <c r="I825">
        <f t="shared" si="64"/>
        <v>217.16</v>
      </c>
    </row>
    <row r="826" spans="1:9" ht="75">
      <c r="A826" s="381">
        <v>160304</v>
      </c>
      <c r="B826" s="381" t="s">
        <v>1809</v>
      </c>
      <c r="C826" s="379" t="s">
        <v>114</v>
      </c>
      <c r="D826" s="382">
        <v>792.89</v>
      </c>
      <c r="E826" s="64" t="str">
        <f t="shared" si="60"/>
        <v>PÁRA-RAIOS TIPO FRANKLIM INCLUINDO BASE DE FIXAÇÃO, CONJUNTO DE CONTRAVENTAGEM C/ABRAÇADEIRA P/3 ESTAIS EM TUBO E DEMAIS ACESSÓRIOS C/EXCEÇÃO DO CABO DE COBRE DE DESCIDA E SUPORTES ISOLADORES</v>
      </c>
      <c r="F826" s="64" t="str">
        <f t="shared" si="61"/>
        <v>UND</v>
      </c>
      <c r="G826">
        <f t="shared" si="62"/>
        <v>773.14</v>
      </c>
      <c r="H826">
        <f t="shared" si="63"/>
        <v>605.72</v>
      </c>
      <c r="I826">
        <f t="shared" si="64"/>
        <v>605.72</v>
      </c>
    </row>
    <row r="827" spans="1:9" ht="45">
      <c r="A827" s="378">
        <v>160305</v>
      </c>
      <c r="B827" s="378" t="s">
        <v>1810</v>
      </c>
      <c r="C827" s="379" t="s">
        <v>111</v>
      </c>
      <c r="D827" s="380">
        <v>72.260000000000005</v>
      </c>
      <c r="E827" s="64" t="str">
        <f t="shared" si="60"/>
        <v>CONDUTOR DE COBRE NÚ, SEÇÃO DE 35MM2, INCLUSIVE SUPORTES ISOLADORES E ACESSÓRIOS DE FIXAÇÃO, CONFORME PROJETO</v>
      </c>
      <c r="F827" s="64" t="str">
        <f t="shared" si="61"/>
        <v>M</v>
      </c>
      <c r="G827">
        <f t="shared" si="62"/>
        <v>70.459999999999994</v>
      </c>
      <c r="H827">
        <f t="shared" si="63"/>
        <v>55.2</v>
      </c>
      <c r="I827">
        <f t="shared" si="64"/>
        <v>55.2</v>
      </c>
    </row>
    <row r="828" spans="1:9" ht="45">
      <c r="A828" s="381">
        <v>160308</v>
      </c>
      <c r="B828" s="381" t="s">
        <v>1811</v>
      </c>
      <c r="C828" s="379" t="s">
        <v>111</v>
      </c>
      <c r="D828" s="380">
        <v>39.85</v>
      </c>
      <c r="E828" s="64" t="str">
        <f t="shared" si="60"/>
        <v>CABO CONDUTOR DE COBRE ELETROLÍTICO NU, TEMPERA MEIO DURA, ENCORDOAMENTO CLASSE 2, PARA ATERRAMENTO, DIAM. 50MM2</v>
      </c>
      <c r="F828" s="64" t="str">
        <f t="shared" si="61"/>
        <v>M</v>
      </c>
      <c r="G828">
        <f t="shared" si="62"/>
        <v>38.85</v>
      </c>
      <c r="H828">
        <f t="shared" si="63"/>
        <v>30.44</v>
      </c>
      <c r="I828">
        <f t="shared" si="64"/>
        <v>30.44</v>
      </c>
    </row>
    <row r="829" spans="1:9" ht="75">
      <c r="A829" s="381">
        <v>160309</v>
      </c>
      <c r="B829" s="381" t="s">
        <v>1812</v>
      </c>
      <c r="C829" s="379" t="s">
        <v>114</v>
      </c>
      <c r="D829" s="380">
        <v>51.71</v>
      </c>
      <c r="E829" s="64" t="str">
        <f t="shared" si="60"/>
        <v>TERMINAL AÉREO EM LATÃO (CAPTOR), COM CONECTOR E FIXAÇÃO HORIZONTAL 5/16"X250MM, REF. TEL-024, INCLUSIVE VEDAÇÃO DOS FUROS COM POLIURETANO REF. TEL 5905, MARCA DE REF. TERMOTÉCNICA OU EQUIVALENTE</v>
      </c>
      <c r="F829" s="64" t="str">
        <f t="shared" si="61"/>
        <v>UND</v>
      </c>
      <c r="G829">
        <f t="shared" si="62"/>
        <v>50.42</v>
      </c>
      <c r="H829">
        <f t="shared" si="63"/>
        <v>39.5</v>
      </c>
      <c r="I829">
        <f t="shared" si="64"/>
        <v>39.5</v>
      </c>
    </row>
    <row r="830" spans="1:9" ht="45">
      <c r="A830" s="381">
        <v>160310</v>
      </c>
      <c r="B830" s="381" t="s">
        <v>1813</v>
      </c>
      <c r="C830" s="379" t="s">
        <v>114</v>
      </c>
      <c r="D830" s="380">
        <v>58.56</v>
      </c>
      <c r="E830" s="64" t="str">
        <f t="shared" si="60"/>
        <v>CONECTOR DE MEDIÇÃO EM LATÃO COM 2 PARAFUSOS PARA CABOS DE 16 A 50 MM2, REF. TEL-562, TERMOTÉCNICA OU EQUIVALENTE</v>
      </c>
      <c r="F830" s="64" t="str">
        <f t="shared" si="61"/>
        <v>UND</v>
      </c>
      <c r="G830">
        <f t="shared" si="62"/>
        <v>57.11</v>
      </c>
      <c r="H830">
        <f t="shared" si="63"/>
        <v>44.74</v>
      </c>
      <c r="I830">
        <f t="shared" si="64"/>
        <v>44.74</v>
      </c>
    </row>
    <row r="831" spans="1:9" ht="30">
      <c r="A831" s="381">
        <v>160311</v>
      </c>
      <c r="B831" s="381" t="s">
        <v>1729</v>
      </c>
      <c r="C831" s="379" t="s">
        <v>114</v>
      </c>
      <c r="D831" s="380">
        <v>120.86</v>
      </c>
      <c r="E831" s="64" t="str">
        <f t="shared" si="60"/>
        <v>HASTE DE TERRA TIPO COPPERWELD - 5/8" X 2.40M</v>
      </c>
      <c r="F831" s="64" t="str">
        <f t="shared" si="61"/>
        <v>UND</v>
      </c>
      <c r="G831">
        <f t="shared" si="62"/>
        <v>117.85</v>
      </c>
      <c r="H831">
        <f t="shared" si="63"/>
        <v>92.33</v>
      </c>
      <c r="I831">
        <f t="shared" si="64"/>
        <v>92.33</v>
      </c>
    </row>
    <row r="832" spans="1:9" ht="75">
      <c r="A832" s="381">
        <v>160312</v>
      </c>
      <c r="B832" s="381" t="s">
        <v>1814</v>
      </c>
      <c r="C832" s="379" t="s">
        <v>114</v>
      </c>
      <c r="D832" s="380">
        <v>46.33</v>
      </c>
      <c r="E832" s="64" t="str">
        <f t="shared" si="60"/>
        <v>KIT COMPLETO PARA SOLDA EXOTÉRMICA (MOLDE HCL 5/8" REF: TEL905611 / CARTUCHO N° 115 REF: TEL 909115 / ALICATE Z 201 REF: TEL 998201), MARCA DE REFERÊNCIA TERMOTÉCNICA OU EQUIVALENTE</v>
      </c>
      <c r="F832" s="64" t="str">
        <f t="shared" si="61"/>
        <v>UND</v>
      </c>
      <c r="G832">
        <f t="shared" si="62"/>
        <v>45.17</v>
      </c>
      <c r="H832">
        <f t="shared" si="63"/>
        <v>35.39</v>
      </c>
      <c r="I832">
        <f t="shared" si="64"/>
        <v>35.39</v>
      </c>
    </row>
    <row r="833" spans="1:9" ht="90">
      <c r="A833" s="381">
        <v>160313</v>
      </c>
      <c r="B833" s="381" t="s">
        <v>1815</v>
      </c>
      <c r="C833" s="379" t="s">
        <v>114</v>
      </c>
      <c r="D833" s="380">
        <v>51.55</v>
      </c>
      <c r="E833" s="64" t="str">
        <f t="shared" ref="E833:E896" si="65">UPPER(B833)</f>
        <v>FIXADOR UNIVERSAL LATÃO ESTANHADO P/ CABOS 16 A 70 MM2 REF. 5024, INCL. PARAFUSO SEXTAVADO M6X45MM, ARRUELA LISA 1/4", BUCHA Nº8, VEDAÇÃO DOS FUROS C/ POLIURETANO REF. 5905, MARCA DE REF. TERMOTÉCNICA OU EQUIVALENTE</v>
      </c>
      <c r="F833" s="64" t="str">
        <f t="shared" ref="F833:F896" si="66">UPPER(C833)</f>
        <v>UND</v>
      </c>
      <c r="G833">
        <f t="shared" si="62"/>
        <v>50.26</v>
      </c>
      <c r="H833">
        <f t="shared" si="63"/>
        <v>39.380000000000003</v>
      </c>
      <c r="I833">
        <f t="shared" si="64"/>
        <v>39.380000000000003</v>
      </c>
    </row>
    <row r="834" spans="1:9" ht="90">
      <c r="A834" s="381">
        <v>160314</v>
      </c>
      <c r="B834" s="381" t="s">
        <v>1816</v>
      </c>
      <c r="C834" s="379" t="s">
        <v>114</v>
      </c>
      <c r="D834" s="380">
        <v>780.73</v>
      </c>
      <c r="E834" s="64" t="str">
        <f t="shared" si="65"/>
        <v>MASTRO SIMPLES 3MX1.1/2", UMA DESCIDA, INCL. BASE DE FIXAÇÃO, CAPTOR, CONJ.DE CONTRAVENTAGEM C/ABRAÇADEIRA P/3 ESTAIS EM TUBO E DEMAIS ACESSÓRIOS, EXCL. CABO DE COBRE DE DESCIDA E SUPORTES ISOLADORES, REF.TERMOTÉCNICA OU EQUIV.</v>
      </c>
      <c r="F834" s="64" t="str">
        <f t="shared" si="66"/>
        <v>UND</v>
      </c>
      <c r="G834">
        <f t="shared" si="62"/>
        <v>761.28</v>
      </c>
      <c r="H834">
        <f t="shared" si="63"/>
        <v>596.42999999999995</v>
      </c>
      <c r="I834">
        <f t="shared" si="64"/>
        <v>596.42999999999995</v>
      </c>
    </row>
    <row r="835" spans="1:9" ht="90">
      <c r="A835" s="381">
        <v>160315</v>
      </c>
      <c r="B835" s="381" t="s">
        <v>1817</v>
      </c>
      <c r="C835" s="379" t="s">
        <v>114</v>
      </c>
      <c r="D835" s="380">
        <v>1179.6600000000001</v>
      </c>
      <c r="E835" s="64" t="str">
        <f t="shared" si="65"/>
        <v>MASTRO TELESCÓPICO 5MX2", UMA DESCIDA, INCL. BASE DE FIXAÇÃO, CAPTOR, CONJ.DE CONTRAVENTAGEM C/ABRAÇADEIRA P/3 ESTAIS EM TUBO E DEMAIS ACESSÓRIOS EXCL. CABO DE COBRE DE DESCIDA E SUPORTES ISOLADORES, REF. TERMOTÉCNICA OU EQUIV.</v>
      </c>
      <c r="F835" s="64" t="str">
        <f t="shared" si="66"/>
        <v>UND</v>
      </c>
      <c r="G835">
        <f t="shared" si="62"/>
        <v>1150.28</v>
      </c>
      <c r="H835">
        <f t="shared" si="63"/>
        <v>901.19</v>
      </c>
      <c r="I835">
        <f t="shared" si="64"/>
        <v>901.19</v>
      </c>
    </row>
    <row r="836" spans="1:9" ht="60">
      <c r="A836" s="381">
        <v>160316</v>
      </c>
      <c r="B836" s="381" t="s">
        <v>1818</v>
      </c>
      <c r="C836" s="379" t="s">
        <v>114</v>
      </c>
      <c r="D836" s="380">
        <v>85.66</v>
      </c>
      <c r="E836" s="64" t="str">
        <f t="shared" si="65"/>
        <v>CAIXA DE INSPEÇÃO EM PVC, DIÂMETRO 300 MM, REF TEL-552, MARCA DE REFERÊNCIA TERMOTÉCNICA OU EQUIVALENTE, INCLUSIVE ESCAVAÇÃO E REATERRO</v>
      </c>
      <c r="F836" s="64" t="str">
        <f t="shared" si="66"/>
        <v>UND</v>
      </c>
      <c r="G836">
        <f t="shared" si="62"/>
        <v>83.53</v>
      </c>
      <c r="H836">
        <f t="shared" si="63"/>
        <v>65.44</v>
      </c>
      <c r="I836">
        <f t="shared" si="64"/>
        <v>65.44</v>
      </c>
    </row>
    <row r="837" spans="1:9" ht="45">
      <c r="A837" s="381">
        <v>160317</v>
      </c>
      <c r="B837" s="381" t="s">
        <v>1819</v>
      </c>
      <c r="C837" s="379" t="s">
        <v>111</v>
      </c>
      <c r="D837" s="380">
        <v>39.85</v>
      </c>
      <c r="E837" s="64" t="str">
        <f t="shared" si="65"/>
        <v>CABO DE COBRE NÚ 50MM2, REF. TEL 5750, MARCA DE REFERÊNCIA TERMOTÉCNICA OU EQUIVALENTE</v>
      </c>
      <c r="F837" s="64" t="str">
        <f t="shared" si="66"/>
        <v>M</v>
      </c>
      <c r="G837">
        <f t="shared" si="62"/>
        <v>38.85</v>
      </c>
      <c r="H837">
        <f t="shared" si="63"/>
        <v>30.44</v>
      </c>
      <c r="I837">
        <f t="shared" si="64"/>
        <v>30.44</v>
      </c>
    </row>
    <row r="838" spans="1:9" ht="45">
      <c r="A838" s="381">
        <v>160318</v>
      </c>
      <c r="B838" s="381" t="s">
        <v>1820</v>
      </c>
      <c r="C838" s="379" t="s">
        <v>111</v>
      </c>
      <c r="D838" s="382">
        <v>28.29</v>
      </c>
      <c r="E838" s="64" t="str">
        <f t="shared" si="65"/>
        <v>CABO DE COBRE NÚ 35MM2, REF. TEL 5735, MARCA DE REFERÊNCIA TERMOTÉCNICA OU EQUIVALENTE</v>
      </c>
      <c r="F838" s="64" t="str">
        <f t="shared" si="66"/>
        <v>M</v>
      </c>
      <c r="G838">
        <f t="shared" si="62"/>
        <v>27.58</v>
      </c>
      <c r="H838">
        <f t="shared" si="63"/>
        <v>21.61</v>
      </c>
      <c r="I838">
        <f t="shared" si="64"/>
        <v>21.61</v>
      </c>
    </row>
    <row r="839" spans="1:9" ht="75">
      <c r="A839" s="381">
        <v>160319</v>
      </c>
      <c r="B839" s="381" t="s">
        <v>1821</v>
      </c>
      <c r="C839" s="379" t="s">
        <v>114</v>
      </c>
      <c r="D839" s="380">
        <v>10.42</v>
      </c>
      <c r="E839" s="64" t="str">
        <f t="shared" si="65"/>
        <v>PRESILHA DE LATÃO REF. 744, INCLUSIVE PARAFUSO FENDA DN 4,2X32MM E BUCHA NYLON DN 6MM E VEDAÇÃO DOS FUROS COM POLIURETANO REF. 5905, MARCA DE REF. TERMOTÉCNICA OU EQUIVALENTE</v>
      </c>
      <c r="F839" s="64" t="str">
        <f t="shared" si="66"/>
        <v>UND</v>
      </c>
      <c r="G839">
        <f t="shared" si="62"/>
        <v>10.16</v>
      </c>
      <c r="H839">
        <f t="shared" si="63"/>
        <v>7.96</v>
      </c>
      <c r="I839">
        <f t="shared" si="64"/>
        <v>7.96</v>
      </c>
    </row>
    <row r="840" spans="1:9" ht="60">
      <c r="A840" s="381">
        <v>160321</v>
      </c>
      <c r="B840" s="381" t="s">
        <v>1822</v>
      </c>
      <c r="C840" s="379" t="s">
        <v>114</v>
      </c>
      <c r="D840" s="380">
        <v>131.63</v>
      </c>
      <c r="E840" s="64" t="str">
        <f t="shared" si="65"/>
        <v>TAMPA REFORÇADA EM FERRO FUNDIDO COM ESCOTILHA TEL 536, INCLUSIVE ASSENTAMENTO, MARCA DE REFERÊNCIA TERMOTÉCNICA OU EQUIVALENTE</v>
      </c>
      <c r="F840" s="64" t="str">
        <f t="shared" si="66"/>
        <v>UND</v>
      </c>
      <c r="G840">
        <f t="shared" ref="G840:G903" si="67">ROUND(H840*(1+$G$1),2)</f>
        <v>128.35</v>
      </c>
      <c r="H840">
        <f t="shared" ref="H840:H903" si="68">I840</f>
        <v>100.56</v>
      </c>
      <c r="I840">
        <f t="shared" ref="I840:I903" si="69">ROUND(D840/(1+$E$1),2)</f>
        <v>100.56</v>
      </c>
    </row>
    <row r="841" spans="1:9" ht="45">
      <c r="A841" s="381">
        <v>160322</v>
      </c>
      <c r="B841" s="381" t="s">
        <v>1823</v>
      </c>
      <c r="C841" s="379" t="s">
        <v>114</v>
      </c>
      <c r="D841" s="380">
        <v>6.89</v>
      </c>
      <c r="E841" s="64" t="str">
        <f t="shared" si="65"/>
        <v>ABRAÇADEIRA TIPO "D" COM CUNHA, DIÂMETRO 1", REF. TEL-095, MARCA DE REFERÊNCIA TERMOTÉCNICA OU EQUIVALENTE</v>
      </c>
      <c r="F841" s="64" t="str">
        <f t="shared" si="66"/>
        <v>UND</v>
      </c>
      <c r="G841">
        <f t="shared" si="67"/>
        <v>6.71</v>
      </c>
      <c r="H841">
        <f t="shared" si="68"/>
        <v>5.26</v>
      </c>
      <c r="I841">
        <f t="shared" si="69"/>
        <v>5.26</v>
      </c>
    </row>
    <row r="842" spans="1:9" ht="45">
      <c r="A842" s="381">
        <v>160323</v>
      </c>
      <c r="B842" s="381" t="s">
        <v>1824</v>
      </c>
      <c r="C842" s="379" t="s">
        <v>114</v>
      </c>
      <c r="D842" s="380">
        <v>9.57</v>
      </c>
      <c r="E842" s="64" t="str">
        <f t="shared" si="65"/>
        <v>TAMPÃO PARA ELETRODUTO 1", REF. TEL-5533, MARCA DE REFERÊNCIA TERMOTÉCNICA OU EQUIVALENTE</v>
      </c>
      <c r="F842" s="64" t="str">
        <f t="shared" si="66"/>
        <v>UND</v>
      </c>
      <c r="G842">
        <f t="shared" si="67"/>
        <v>9.33</v>
      </c>
      <c r="H842">
        <f t="shared" si="68"/>
        <v>7.31</v>
      </c>
      <c r="I842">
        <f t="shared" si="69"/>
        <v>7.31</v>
      </c>
    </row>
    <row r="843" spans="1:9" ht="75">
      <c r="A843" s="381">
        <v>160324</v>
      </c>
      <c r="B843" s="381" t="s">
        <v>1825</v>
      </c>
      <c r="C843" s="379" t="s">
        <v>114</v>
      </c>
      <c r="D843" s="380">
        <v>216.93</v>
      </c>
      <c r="E843" s="64" t="str">
        <f t="shared" si="65"/>
        <v>CAIXA DE EQUALIZAÇÃO DE POTENCIAIS PARA USO INTERNO E EXTERNO COM CINCO (5) TERMINAIS PARA ATERRAMENTO (BEP), EM POLIPROPILENO, REF. TEL-902, MARCA DE REFERÊNCIA TERMOTÉCNICA OU EQUIVALENTE</v>
      </c>
      <c r="F843" s="64" t="str">
        <f t="shared" si="66"/>
        <v>UND</v>
      </c>
      <c r="G843">
        <f t="shared" si="67"/>
        <v>211.53</v>
      </c>
      <c r="H843">
        <f t="shared" si="68"/>
        <v>165.72</v>
      </c>
      <c r="I843">
        <f t="shared" si="69"/>
        <v>165.72</v>
      </c>
    </row>
    <row r="844" spans="1:9" ht="90">
      <c r="A844" s="381">
        <v>160325</v>
      </c>
      <c r="B844" s="381" t="s">
        <v>1826</v>
      </c>
      <c r="C844" s="379" t="s">
        <v>114</v>
      </c>
      <c r="D844" s="380">
        <v>515.98</v>
      </c>
      <c r="E844" s="64" t="str">
        <f t="shared" si="65"/>
        <v>CAIXA DE EQUALIZAÇÃO DE POTENCIAIS PARA USO INTERNO E EXTERNO COM NOVE (9) TERMINAIS PARA ATERRAMENTO (BEP), EM AÇO, COM FLANGE INFERIOR E VEDAÇÃO NA PORTA, REF. TEL-903, MARCA DE REFERÊNCIA TERMOTÉCNICA OU EQUIVALENTE</v>
      </c>
      <c r="F844" s="64" t="str">
        <f t="shared" si="66"/>
        <v>UND</v>
      </c>
      <c r="G844">
        <f t="shared" si="67"/>
        <v>503.13</v>
      </c>
      <c r="H844">
        <f t="shared" si="68"/>
        <v>394.18</v>
      </c>
      <c r="I844">
        <f t="shared" si="69"/>
        <v>394.18</v>
      </c>
    </row>
    <row r="845" spans="1:9" ht="60">
      <c r="A845" s="381">
        <v>160326</v>
      </c>
      <c r="B845" s="381" t="s">
        <v>1827</v>
      </c>
      <c r="C845" s="379" t="s">
        <v>111</v>
      </c>
      <c r="D845" s="380">
        <v>32.880000000000003</v>
      </c>
      <c r="E845" s="64" t="str">
        <f t="shared" si="65"/>
        <v>BARRA CHATA EM ALUMÍNIO 7/8"X1/8" (70MM²), COM FUROS DIÂMETRO 7 MM REF. TEL-771, MARCA DE REFERÊNCIA TERMOTÉCNICA OU EQUIVALENTE</v>
      </c>
      <c r="F845" s="64" t="str">
        <f t="shared" si="66"/>
        <v>M</v>
      </c>
      <c r="G845">
        <f t="shared" si="67"/>
        <v>32.06</v>
      </c>
      <c r="H845">
        <f t="shared" si="68"/>
        <v>25.12</v>
      </c>
      <c r="I845">
        <f t="shared" si="69"/>
        <v>25.12</v>
      </c>
    </row>
    <row r="846" spans="1:9" ht="60">
      <c r="A846" s="381">
        <v>160327</v>
      </c>
      <c r="B846" s="381" t="s">
        <v>1828</v>
      </c>
      <c r="C846" s="379" t="s">
        <v>111</v>
      </c>
      <c r="D846" s="380">
        <v>35.47</v>
      </c>
      <c r="E846" s="64" t="str">
        <f t="shared" si="65"/>
        <v>BARRA CHATA EM AÇO GALVANIZADO A FOGO 7/8"X1/8" (70MM²), COM FUROS DIÂM. 7MM REF. TEL-761, MARCA DE REFERÊNCIA TERMOTÉCNICA OU EQUIVALENTE</v>
      </c>
      <c r="F846" s="64" t="str">
        <f t="shared" si="66"/>
        <v>M</v>
      </c>
      <c r="G846">
        <f t="shared" si="67"/>
        <v>34.590000000000003</v>
      </c>
      <c r="H846">
        <f t="shared" si="68"/>
        <v>27.1</v>
      </c>
      <c r="I846">
        <f t="shared" si="69"/>
        <v>27.1</v>
      </c>
    </row>
    <row r="847" spans="1:9" ht="45">
      <c r="A847" s="381">
        <v>160328</v>
      </c>
      <c r="B847" s="381" t="s">
        <v>1829</v>
      </c>
      <c r="C847" s="379" t="s">
        <v>114</v>
      </c>
      <c r="D847" s="380">
        <v>20.51</v>
      </c>
      <c r="E847" s="64" t="str">
        <f t="shared" si="65"/>
        <v>TERMINAL ESTANHADO DE 1 COMPRESSÃO 1 FURO, 35MM², REF. TEL-5135, MARCA DE REFERÊNCIA TERMOTÉCNICA OU EQUIVALENTE</v>
      </c>
      <c r="F847" s="64" t="str">
        <f t="shared" si="66"/>
        <v>UND</v>
      </c>
      <c r="G847">
        <f t="shared" si="67"/>
        <v>20</v>
      </c>
      <c r="H847">
        <f t="shared" si="68"/>
        <v>15.67</v>
      </c>
      <c r="I847">
        <f t="shared" si="69"/>
        <v>15.67</v>
      </c>
    </row>
    <row r="848" spans="1:9" ht="60">
      <c r="A848" s="381">
        <v>160329</v>
      </c>
      <c r="B848" s="381" t="s">
        <v>1830</v>
      </c>
      <c r="C848" s="379" t="s">
        <v>114</v>
      </c>
      <c r="D848" s="380">
        <v>15.92</v>
      </c>
      <c r="E848" s="64" t="str">
        <f t="shared" si="65"/>
        <v>CURVA 90º DE BARRA CHATA EM ALUMÍNIO 7/8"X1/8"X300MM, 70MM², REF. TEL-778, MARCA DE REFERÊNCIA TERMOTÉCNICA OU EQUIVALENTE</v>
      </c>
      <c r="F848" s="64" t="str">
        <f t="shared" si="66"/>
        <v>UND</v>
      </c>
      <c r="G848">
        <f t="shared" si="67"/>
        <v>15.52</v>
      </c>
      <c r="H848">
        <f t="shared" si="68"/>
        <v>12.16</v>
      </c>
      <c r="I848">
        <f t="shared" si="69"/>
        <v>12.16</v>
      </c>
    </row>
    <row r="849" spans="1:9" ht="75">
      <c r="A849" s="381">
        <v>160330</v>
      </c>
      <c r="B849" s="381" t="s">
        <v>1831</v>
      </c>
      <c r="C849" s="379" t="s">
        <v>114</v>
      </c>
      <c r="D849" s="380">
        <v>11.24</v>
      </c>
      <c r="E849" s="64" t="str">
        <f t="shared" si="65"/>
        <v>FIXADOR ÔMEGA EM LATÃO REF. 733, INCLUSIVE PARAFUSO FENDA DN 4,2X32MM, BUCHA NYLON DN 6MM E VEDAÇÃO DOS FUROS COM POLIURETANO REF. 5905, MARCA DE REF. TERMOTÉCNICA OU EQUIVALENTE</v>
      </c>
      <c r="F849" s="64" t="str">
        <f t="shared" si="66"/>
        <v>UND</v>
      </c>
      <c r="G849">
        <f t="shared" si="67"/>
        <v>10.96</v>
      </c>
      <c r="H849">
        <f t="shared" si="68"/>
        <v>8.59</v>
      </c>
      <c r="I849">
        <f t="shared" si="69"/>
        <v>8.59</v>
      </c>
    </row>
    <row r="850" spans="1:9" ht="45">
      <c r="A850" s="381">
        <v>160331</v>
      </c>
      <c r="B850" s="381" t="s">
        <v>1832</v>
      </c>
      <c r="C850" s="379" t="s">
        <v>114</v>
      </c>
      <c r="D850" s="380">
        <v>32.229999999999997</v>
      </c>
      <c r="E850" s="64" t="str">
        <f t="shared" si="65"/>
        <v>CORDOALHA FLEXÍVEL 25X100 MM, COM DOIS FUROS, DIÂMETRO 11 MM, REF. TEL-5701, MARCA DE REFERÊNCIA TERMOTÉCNICA OU EQUIVALENTE</v>
      </c>
      <c r="F850" s="64" t="str">
        <f t="shared" si="66"/>
        <v>UND</v>
      </c>
      <c r="G850">
        <f t="shared" si="67"/>
        <v>31.42</v>
      </c>
      <c r="H850">
        <f t="shared" si="68"/>
        <v>24.62</v>
      </c>
      <c r="I850">
        <f t="shared" si="69"/>
        <v>24.62</v>
      </c>
    </row>
    <row r="851" spans="1:9" ht="60">
      <c r="A851" s="381">
        <v>160332</v>
      </c>
      <c r="B851" s="381" t="s">
        <v>1833</v>
      </c>
      <c r="C851" s="379" t="s">
        <v>111</v>
      </c>
      <c r="D851" s="380">
        <v>33.71</v>
      </c>
      <c r="E851" s="64" t="str">
        <f t="shared" si="65"/>
        <v>FITA PERFURADA EM LATÃO NIQUELADO 20MM X 0,8MM, PARA EQUALIZAÇÃO DE POTENCIAIS, REF. TEL-750, MARCA DE REFERÊNCIA TERMOTÉCNICA OU EQUIVALENTE</v>
      </c>
      <c r="F851" s="64" t="str">
        <f t="shared" si="66"/>
        <v>M</v>
      </c>
      <c r="G851">
        <f t="shared" si="67"/>
        <v>32.869999999999997</v>
      </c>
      <c r="H851">
        <f t="shared" si="68"/>
        <v>25.75</v>
      </c>
      <c r="I851">
        <f t="shared" si="69"/>
        <v>25.75</v>
      </c>
    </row>
    <row r="852" spans="1:9" ht="75">
      <c r="A852" s="381">
        <v>160333</v>
      </c>
      <c r="B852" s="381" t="s">
        <v>1834</v>
      </c>
      <c r="C852" s="379" t="s">
        <v>111</v>
      </c>
      <c r="D852" s="380">
        <v>51.16</v>
      </c>
      <c r="E852" s="64" t="str">
        <f t="shared" si="65"/>
        <v>CABO DE COBRE NÚ 50 MM2, REF. TEL-5750, MARCA DE REFERÊNCIA TERMOTÉCNICA OU EQUIVALENTE, INCLUSIVE ABERTURA E FECHAMENTO DE VALA PARA CABO DIMENSÕES 50X20CM</v>
      </c>
      <c r="F852" s="64" t="str">
        <f t="shared" si="66"/>
        <v>M</v>
      </c>
      <c r="G852">
        <f t="shared" si="67"/>
        <v>49.88</v>
      </c>
      <c r="H852">
        <f t="shared" si="68"/>
        <v>39.08</v>
      </c>
      <c r="I852">
        <f t="shared" si="69"/>
        <v>39.08</v>
      </c>
    </row>
    <row r="853" spans="1:9" ht="45">
      <c r="A853" s="381">
        <v>160334</v>
      </c>
      <c r="B853" s="381" t="s">
        <v>1835</v>
      </c>
      <c r="C853" s="379" t="s">
        <v>114</v>
      </c>
      <c r="D853" s="380">
        <v>28.75</v>
      </c>
      <c r="E853" s="64" t="str">
        <f t="shared" si="65"/>
        <v>TERMINAL ESTANHADO DE 1 COMPRESSÃO 1 FURO, 50MM², REF. TEL-5150, MARCA DE REFERÊNCIA TERMOTÉCNICA OU EQUIVALENTE</v>
      </c>
      <c r="F853" s="64" t="str">
        <f t="shared" si="66"/>
        <v>UND</v>
      </c>
      <c r="G853">
        <f t="shared" si="67"/>
        <v>28.03</v>
      </c>
      <c r="H853">
        <f t="shared" si="68"/>
        <v>21.96</v>
      </c>
      <c r="I853">
        <f t="shared" si="69"/>
        <v>21.96</v>
      </c>
    </row>
    <row r="854" spans="1:9" ht="60">
      <c r="A854" s="381">
        <v>160335</v>
      </c>
      <c r="B854" s="381" t="s">
        <v>24138</v>
      </c>
      <c r="C854" s="379" t="s">
        <v>111</v>
      </c>
      <c r="D854" s="380">
        <v>52.27</v>
      </c>
      <c r="E854" s="64" t="str">
        <f t="shared" si="65"/>
        <v>CHAPA PERFURADA(TELA CASA DA MOEDA) BELINOX, LARGURA 245 MM, ESPESSURA 1.5MM, REF. TEL-752, MARCA DE REFERÊNCIA TERMOTÉCNICA OU EQUIVALENTE</v>
      </c>
      <c r="F854" s="64" t="str">
        <f t="shared" si="66"/>
        <v>M</v>
      </c>
      <c r="G854">
        <f t="shared" si="67"/>
        <v>50.97</v>
      </c>
      <c r="H854">
        <f t="shared" si="68"/>
        <v>39.93</v>
      </c>
      <c r="I854">
        <f t="shared" si="69"/>
        <v>39.93</v>
      </c>
    </row>
    <row r="855" spans="1:9">
      <c r="A855" s="381">
        <v>1606</v>
      </c>
      <c r="B855" s="381" t="s">
        <v>1836</v>
      </c>
      <c r="C855" s="379"/>
      <c r="D855" s="380"/>
      <c r="E855" s="64" t="str">
        <f t="shared" si="65"/>
        <v>INSTALAÇÃO DE INCÊNDIO</v>
      </c>
      <c r="F855" s="64" t="str">
        <f t="shared" si="66"/>
        <v/>
      </c>
      <c r="G855">
        <f t="shared" si="67"/>
        <v>0</v>
      </c>
      <c r="H855">
        <f t="shared" si="68"/>
        <v>0</v>
      </c>
      <c r="I855">
        <f t="shared" si="69"/>
        <v>0</v>
      </c>
    </row>
    <row r="856" spans="1:9" ht="75">
      <c r="A856" s="381">
        <v>160602</v>
      </c>
      <c r="B856" s="381" t="s">
        <v>1837</v>
      </c>
      <c r="C856" s="379" t="s">
        <v>114</v>
      </c>
      <c r="D856" s="380">
        <v>1539.37</v>
      </c>
      <c r="E856" s="64" t="str">
        <f t="shared" si="65"/>
        <v>HIDRANTE DE PAREDE, COM ABRIGO EM CHAPA, 60X90X17CM, COM SUPORTE E MANGUEIRA 20M 63MM, ADAPTADOR ROSCA FÊMEA E ENGATE RÁPIDO, ESGUICHO EM LATÃO REGULAVEL, REGISTRO GLOBO ANGULAR 45º/ 63MM</v>
      </c>
      <c r="F856" s="64" t="str">
        <f t="shared" si="66"/>
        <v>UND</v>
      </c>
      <c r="G856">
        <f t="shared" si="67"/>
        <v>1501.03</v>
      </c>
      <c r="H856">
        <f t="shared" si="68"/>
        <v>1175.99</v>
      </c>
      <c r="I856">
        <f t="shared" si="69"/>
        <v>1175.99</v>
      </c>
    </row>
    <row r="857" spans="1:9" ht="60">
      <c r="A857" s="381">
        <v>160603</v>
      </c>
      <c r="B857" s="381" t="s">
        <v>1838</v>
      </c>
      <c r="C857" s="379" t="s">
        <v>114</v>
      </c>
      <c r="D857" s="380">
        <v>704.01</v>
      </c>
      <c r="E857" s="64" t="str">
        <f t="shared" si="65"/>
        <v>HIDRANTE DE RECALQUE NO PASSEIO EM CAIXA METÁLICA DE 40X60X40CM, INCL. REGISTRO GLOBO ANGULAR 90º DE 63MM, ADAPTADOR P/ ENGATE RÁPIDO E TAMPA C/ CORRENTE</v>
      </c>
      <c r="F857" s="64" t="str">
        <f t="shared" si="66"/>
        <v>UND</v>
      </c>
      <c r="G857">
        <f t="shared" si="67"/>
        <v>686.47</v>
      </c>
      <c r="H857">
        <f t="shared" si="68"/>
        <v>537.82000000000005</v>
      </c>
      <c r="I857">
        <f t="shared" si="69"/>
        <v>537.82000000000005</v>
      </c>
    </row>
    <row r="858" spans="1:9" ht="60">
      <c r="A858" s="378">
        <v>160604</v>
      </c>
      <c r="B858" s="378" t="s">
        <v>2319</v>
      </c>
      <c r="C858" s="379" t="s">
        <v>114</v>
      </c>
      <c r="D858" s="380">
        <v>153.18</v>
      </c>
      <c r="E858" s="64" t="str">
        <f t="shared" si="65"/>
        <v>EXTINTOR DE INCÊNDIO DE ÁGUA PRESSURIZADA CAPACIDADE 2A (10L), INCLUSIVE SUPORTE PARA FIXAÇÃO E EXCLUSIVE PLACA SINALIZADORA EM PVC FOTOLUMINESCENTE</v>
      </c>
      <c r="F858" s="64" t="str">
        <f t="shared" si="66"/>
        <v>UND</v>
      </c>
      <c r="G858">
        <f t="shared" si="67"/>
        <v>149.36000000000001</v>
      </c>
      <c r="H858">
        <f t="shared" si="68"/>
        <v>117.02</v>
      </c>
      <c r="I858">
        <f t="shared" si="69"/>
        <v>117.02</v>
      </c>
    </row>
    <row r="859" spans="1:9" ht="75">
      <c r="A859" s="381">
        <v>160605</v>
      </c>
      <c r="B859" s="381" t="s">
        <v>1839</v>
      </c>
      <c r="C859" s="379" t="s">
        <v>114</v>
      </c>
      <c r="D859" s="382">
        <v>224.72</v>
      </c>
      <c r="E859" s="64" t="str">
        <f t="shared" si="65"/>
        <v>EXTINTOR DE INCÊNDIO PORTÁTIL DE PÓ QUÍMICO ABC COM CAPACIDADE 2A-20B:C (6 KG), INCLUSIVE SUPORTE PARA FIXAÇÃO, EXCLUSIVE PLACA SINALIZADORA EM PVC FOTOLUMINESCENTE</v>
      </c>
      <c r="F859" s="64" t="str">
        <f t="shared" si="66"/>
        <v>UND</v>
      </c>
      <c r="G859">
        <f t="shared" si="67"/>
        <v>219.12</v>
      </c>
      <c r="H859">
        <f t="shared" si="68"/>
        <v>171.67</v>
      </c>
      <c r="I859">
        <f t="shared" si="69"/>
        <v>171.67</v>
      </c>
    </row>
    <row r="860" spans="1:9" ht="60">
      <c r="A860" s="381">
        <v>160606</v>
      </c>
      <c r="B860" s="381" t="s">
        <v>2320</v>
      </c>
      <c r="C860" s="379" t="s">
        <v>114</v>
      </c>
      <c r="D860" s="380">
        <v>551.78</v>
      </c>
      <c r="E860" s="64" t="str">
        <f t="shared" si="65"/>
        <v>EXTINTOR DE INCÊNDIO DE GÁS CARBÔNICO CO2 5 B:C (6 KG), INCLUSIVE SUPORTE PARA FIXAÇÃO, EXCLUSIVE PLACA SINALIZADORA EM PVC FOTOLUMINESCENTE</v>
      </c>
      <c r="F860" s="64" t="str">
        <f t="shared" si="66"/>
        <v>UND</v>
      </c>
      <c r="G860">
        <f t="shared" si="67"/>
        <v>538.04</v>
      </c>
      <c r="H860">
        <f t="shared" si="68"/>
        <v>421.53</v>
      </c>
      <c r="I860">
        <f t="shared" si="69"/>
        <v>421.53</v>
      </c>
    </row>
    <row r="861" spans="1:9" ht="75">
      <c r="A861" s="381">
        <v>160607</v>
      </c>
      <c r="B861" s="381" t="s">
        <v>1840</v>
      </c>
      <c r="C861" s="379" t="s">
        <v>114</v>
      </c>
      <c r="D861" s="380">
        <v>200.91</v>
      </c>
      <c r="E861" s="64" t="str">
        <f t="shared" si="65"/>
        <v>EXTINTOR DE INCÊNDIO PORTÁTIL DE PÓ QUÍMICO ABC COM CAPACIDADE 2A-20B:C (4 KG), INCLUSIVE SUPORTE PARA FIXAÇÃO, EXCLUSIVE PLACA SINALIZADORA EM PVC FOTOLUMINESCENTE</v>
      </c>
      <c r="F861" s="64" t="str">
        <f t="shared" si="66"/>
        <v>UND</v>
      </c>
      <c r="G861">
        <f t="shared" si="67"/>
        <v>195.9</v>
      </c>
      <c r="H861">
        <f t="shared" si="68"/>
        <v>153.47999999999999</v>
      </c>
      <c r="I861">
        <f t="shared" si="69"/>
        <v>153.47999999999999</v>
      </c>
    </row>
    <row r="862" spans="1:9" ht="90">
      <c r="A862" s="381">
        <v>160608</v>
      </c>
      <c r="B862" s="381" t="s">
        <v>1841</v>
      </c>
      <c r="C862" s="379" t="s">
        <v>114</v>
      </c>
      <c r="D862" s="380">
        <v>356</v>
      </c>
      <c r="E862" s="64" t="str">
        <f t="shared" si="65"/>
        <v>PONTO PARA SETA INDICATIVA DE SAÍDA, INCL. SETA EM ACRÍLICO, COM FONTE ALIMENTADORA PRÓPRIA QUE ASSEGURE UM FUNCIONAMENTO MÍNIMO DE 1H, PARA QUANDO OCORRER FALTA DE ENERGIA ELÉTRICA NA REDE PÚBLICA, CONFORME PROJETO</v>
      </c>
      <c r="F862" s="64" t="str">
        <f t="shared" si="66"/>
        <v>UND</v>
      </c>
      <c r="G862">
        <f t="shared" si="67"/>
        <v>347.13</v>
      </c>
      <c r="H862">
        <f t="shared" si="68"/>
        <v>271.95999999999998</v>
      </c>
      <c r="I862">
        <f t="shared" si="69"/>
        <v>271.95999999999998</v>
      </c>
    </row>
    <row r="863" spans="1:9" ht="45">
      <c r="A863" s="381">
        <v>160612</v>
      </c>
      <c r="B863" s="381" t="s">
        <v>1842</v>
      </c>
      <c r="C863" s="379" t="s">
        <v>114</v>
      </c>
      <c r="D863" s="380">
        <v>29.37</v>
      </c>
      <c r="E863" s="64" t="str">
        <f t="shared" si="65"/>
        <v>PLACA DE SINALIZAÇÃO DE SEGURANÇA CODIGO 14 - 315/158(NBR 13.434); CÓDIGO S3(NT 14/2010-ES) ("SAIDA DE EMERGÊNCIA" - SETA VERTICAL)</v>
      </c>
      <c r="F863" s="64" t="str">
        <f t="shared" si="66"/>
        <v>UND</v>
      </c>
      <c r="G863">
        <f t="shared" si="67"/>
        <v>28.64</v>
      </c>
      <c r="H863">
        <f t="shared" si="68"/>
        <v>22.44</v>
      </c>
      <c r="I863">
        <f t="shared" si="69"/>
        <v>22.44</v>
      </c>
    </row>
    <row r="864" spans="1:9" ht="45">
      <c r="A864" s="381">
        <v>160613</v>
      </c>
      <c r="B864" s="381" t="s">
        <v>1843</v>
      </c>
      <c r="C864" s="379" t="s">
        <v>114</v>
      </c>
      <c r="D864" s="380">
        <v>214.68</v>
      </c>
      <c r="E864" s="64" t="str">
        <f t="shared" si="65"/>
        <v>PONTO PARA ILUMINAÇÃO DE EMERGÊNCIA COMPLETO, INCLUSIVE BLOCO AUTÔNOMO DE ILUMINAÇÃO 2X9W COM TOMADA UNIVERSAL</v>
      </c>
      <c r="F864" s="64" t="str">
        <f t="shared" si="66"/>
        <v>UND</v>
      </c>
      <c r="G864">
        <f t="shared" si="67"/>
        <v>209.33</v>
      </c>
      <c r="H864">
        <f t="shared" si="68"/>
        <v>164</v>
      </c>
      <c r="I864">
        <f t="shared" si="69"/>
        <v>164</v>
      </c>
    </row>
    <row r="865" spans="1:9" ht="75">
      <c r="A865" s="381">
        <v>160625</v>
      </c>
      <c r="B865" s="381" t="s">
        <v>1844</v>
      </c>
      <c r="C865" s="379" t="s">
        <v>114</v>
      </c>
      <c r="D865" s="380">
        <v>715.39</v>
      </c>
      <c r="E865" s="64" t="str">
        <f t="shared" si="65"/>
        <v>ABRIGO PARA HIDRANTE DE RECALQUE NO PASSEIO EM CAIXA DE ALVENARIA 60X40CM EM BLOCO DE CONCRETO INCLUSIVE REGISTRO DE RECALQUE Ø 65 MM (2 1/2") E TAMPA DE FERRO FUNDIDO 40X40CM COM INSCRIÇÃO INCÊNDIO</v>
      </c>
      <c r="F865" s="64" t="str">
        <f t="shared" si="66"/>
        <v>UND</v>
      </c>
      <c r="G865">
        <f t="shared" si="67"/>
        <v>697.58</v>
      </c>
      <c r="H865">
        <f t="shared" si="68"/>
        <v>546.52</v>
      </c>
      <c r="I865">
        <f t="shared" si="69"/>
        <v>546.52</v>
      </c>
    </row>
    <row r="866" spans="1:9" ht="45">
      <c r="A866" s="381">
        <v>160663</v>
      </c>
      <c r="B866" s="381" t="s">
        <v>2321</v>
      </c>
      <c r="C866" s="379" t="s">
        <v>114</v>
      </c>
      <c r="D866" s="380">
        <v>537.16999999999996</v>
      </c>
      <c r="E866" s="64" t="str">
        <f t="shared" si="65"/>
        <v>FORNECIMENTO E INSTALAÇÃO DE BATERIA SELADA 12V - 60 AH, PARA CENTRAIS DE ALARME / ILUMINAÇÃO DE EMERGÊNCIA</v>
      </c>
      <c r="F866" s="64" t="str">
        <f t="shared" si="66"/>
        <v>UND</v>
      </c>
      <c r="G866">
        <f t="shared" si="67"/>
        <v>523.79999999999995</v>
      </c>
      <c r="H866">
        <f t="shared" si="68"/>
        <v>410.37</v>
      </c>
      <c r="I866">
        <f t="shared" si="69"/>
        <v>410.37</v>
      </c>
    </row>
    <row r="867" spans="1:9" ht="90">
      <c r="A867" s="381">
        <v>160665</v>
      </c>
      <c r="B867" s="381" t="s">
        <v>1845</v>
      </c>
      <c r="C867" s="379" t="s">
        <v>114</v>
      </c>
      <c r="D867" s="380">
        <v>2878.7</v>
      </c>
      <c r="E867" s="64" t="str">
        <f t="shared" si="65"/>
        <v>FORNECIMENTO E INSTALAÇÃO DE PORTA CORTA-FOGO PARA SAÍDA DE EMERGÊNCIA DIM.: 100X210X5CM, CONFORME ABNT NBR 11742P, CLASSE P-90, INCL. MARCO, 3 PARES DE DOBRADIÇAAS C/MOLA, BARRA ANTI-PANICO, PINTURA ESMALTE SINTETICO COR VERMELHA</v>
      </c>
      <c r="F867" s="64" t="str">
        <f t="shared" si="66"/>
        <v>UND</v>
      </c>
      <c r="G867">
        <f t="shared" si="67"/>
        <v>2807.01</v>
      </c>
      <c r="H867">
        <f t="shared" si="68"/>
        <v>2199.16</v>
      </c>
      <c r="I867">
        <f t="shared" si="69"/>
        <v>2199.16</v>
      </c>
    </row>
    <row r="868" spans="1:9" ht="75">
      <c r="A868" s="381">
        <v>160671</v>
      </c>
      <c r="B868" s="381" t="s">
        <v>1846</v>
      </c>
      <c r="C868" s="379" t="s">
        <v>114</v>
      </c>
      <c r="D868" s="380">
        <v>2106.67</v>
      </c>
      <c r="E868" s="64" t="str">
        <f t="shared" si="65"/>
        <v>HIDRANTE DE PAREDE, COM ABRIGO EM CHAPA, 80X90X17CM, COM SUPORTE E MANGUEIRAS 2 X 15M 63MM, ADAPTADOR ROSCA FÊMEA E ENGATE RÁPIDO, ESGUICHO EM LATÃO REGULAVEL, REGISTRO GLOBO ANGULAR 45º/ 63MM</v>
      </c>
      <c r="F868" s="64" t="str">
        <f t="shared" si="66"/>
        <v>UND</v>
      </c>
      <c r="G868">
        <f t="shared" si="67"/>
        <v>2054.1999999999998</v>
      </c>
      <c r="H868">
        <f t="shared" si="68"/>
        <v>1609.37</v>
      </c>
      <c r="I868">
        <f t="shared" si="69"/>
        <v>1609.37</v>
      </c>
    </row>
    <row r="869" spans="1:9" ht="75">
      <c r="A869" s="381">
        <v>160673</v>
      </c>
      <c r="B869" s="381" t="s">
        <v>2322</v>
      </c>
      <c r="C869" s="379" t="s">
        <v>114</v>
      </c>
      <c r="D869" s="380">
        <v>2247.84</v>
      </c>
      <c r="E869" s="64" t="str">
        <f t="shared" si="65"/>
        <v>FORNECIMENTO E INSTALAÇÃO DE CENTRAL DE ALARME DE INCÊNDIO ENDEREÇÁVEL, CAPACIDADE ATÉ: 256 ENDEREÇOS, 4 LAÇOS COM BATERIA REF. WALMONOF, ABAFIRE, DELTAFIRE OU EQUIVALENTE</v>
      </c>
      <c r="F869" s="64" t="str">
        <f t="shared" si="66"/>
        <v>UND</v>
      </c>
      <c r="G869">
        <f t="shared" si="67"/>
        <v>2191.86</v>
      </c>
      <c r="H869">
        <f t="shared" si="68"/>
        <v>1717.22</v>
      </c>
      <c r="I869">
        <f t="shared" si="69"/>
        <v>1717.22</v>
      </c>
    </row>
    <row r="870" spans="1:9" ht="45">
      <c r="A870" s="381">
        <v>160674</v>
      </c>
      <c r="B870" s="381" t="s">
        <v>2323</v>
      </c>
      <c r="C870" s="379" t="s">
        <v>114</v>
      </c>
      <c r="D870" s="382">
        <v>147.25</v>
      </c>
      <c r="E870" s="64" t="str">
        <f t="shared" si="65"/>
        <v>FORNECIMENTO E INSTALAÇÃO DE ACIONADOR MANUAL DE ALARME DE INCÊNDIO ENDEREÇAVEL, TIPO QUEBRA VIDRO</v>
      </c>
      <c r="F870" s="64" t="str">
        <f t="shared" si="66"/>
        <v>UND</v>
      </c>
      <c r="G870">
        <f t="shared" si="67"/>
        <v>143.58000000000001</v>
      </c>
      <c r="H870">
        <f t="shared" si="68"/>
        <v>112.49</v>
      </c>
      <c r="I870">
        <f t="shared" si="69"/>
        <v>112.49</v>
      </c>
    </row>
    <row r="871" spans="1:9" ht="45">
      <c r="A871" s="381">
        <v>160675</v>
      </c>
      <c r="B871" s="381" t="s">
        <v>2324</v>
      </c>
      <c r="C871" s="379" t="s">
        <v>114</v>
      </c>
      <c r="D871" s="382">
        <v>176.47</v>
      </c>
      <c r="E871" s="64" t="str">
        <f t="shared" si="65"/>
        <v>FORNECIMENTO E INSTALAÇÃO DE DETECTOR DE FUMAÇA ÓPTICO ENDEREÇAVEL BIVOLT 12/24V PARA PAREDE OU TETO</v>
      </c>
      <c r="F871" s="64" t="str">
        <f t="shared" si="66"/>
        <v>UND</v>
      </c>
      <c r="G871">
        <f t="shared" si="67"/>
        <v>172.07</v>
      </c>
      <c r="H871">
        <f t="shared" si="68"/>
        <v>134.81</v>
      </c>
      <c r="I871">
        <f t="shared" si="69"/>
        <v>134.81</v>
      </c>
    </row>
    <row r="872" spans="1:9" ht="30">
      <c r="A872" s="381">
        <v>160676</v>
      </c>
      <c r="B872" s="381" t="s">
        <v>2325</v>
      </c>
      <c r="C872" s="379" t="s">
        <v>114</v>
      </c>
      <c r="D872" s="382">
        <v>100.77</v>
      </c>
      <c r="E872" s="64" t="str">
        <f t="shared" si="65"/>
        <v>FORNECIMENTO E INSTALAÇÃO DE SIRENE ELETRONICA MÉDIA TIPO CORNETA</v>
      </c>
      <c r="F872" s="64" t="str">
        <f t="shared" si="66"/>
        <v>UND</v>
      </c>
      <c r="G872">
        <f t="shared" si="67"/>
        <v>98.26</v>
      </c>
      <c r="H872">
        <f t="shared" si="68"/>
        <v>76.98</v>
      </c>
      <c r="I872">
        <f t="shared" si="69"/>
        <v>76.98</v>
      </c>
    </row>
    <row r="873" spans="1:9">
      <c r="A873" s="381">
        <v>1607</v>
      </c>
      <c r="B873" s="381" t="s">
        <v>1847</v>
      </c>
      <c r="C873" s="379"/>
      <c r="D873" s="380"/>
      <c r="E873" s="64" t="str">
        <f t="shared" si="65"/>
        <v>DEPÓSITO DE GÁS</v>
      </c>
      <c r="F873" s="64" t="str">
        <f t="shared" si="66"/>
        <v/>
      </c>
      <c r="G873">
        <f t="shared" si="67"/>
        <v>0</v>
      </c>
      <c r="H873">
        <f t="shared" si="68"/>
        <v>0</v>
      </c>
      <c r="I873">
        <f t="shared" si="69"/>
        <v>0</v>
      </c>
    </row>
    <row r="874" spans="1:9" ht="45">
      <c r="A874" s="381">
        <v>160702</v>
      </c>
      <c r="B874" s="381" t="s">
        <v>1848</v>
      </c>
      <c r="C874" s="379" t="s">
        <v>109</v>
      </c>
      <c r="D874" s="380">
        <v>5.76</v>
      </c>
      <c r="E874" s="64" t="str">
        <f t="shared" si="65"/>
        <v>CHAPISCO COM ARGAMASSA DE CIMENTO E AREIA MÉDIA OU GROSSA SEM PENEIRAR NO TRAÇO 1:3, ESPESSURA 5 MM</v>
      </c>
      <c r="F874" s="64" t="str">
        <f t="shared" si="66"/>
        <v>M2</v>
      </c>
      <c r="G874">
        <f t="shared" si="67"/>
        <v>5.62</v>
      </c>
      <c r="H874">
        <f t="shared" si="68"/>
        <v>4.4000000000000004</v>
      </c>
      <c r="I874">
        <f t="shared" si="69"/>
        <v>4.4000000000000004</v>
      </c>
    </row>
    <row r="875" spans="1:9" ht="60">
      <c r="A875" s="381">
        <v>160704</v>
      </c>
      <c r="B875" s="381" t="s">
        <v>1849</v>
      </c>
      <c r="C875" s="379" t="s">
        <v>1160</v>
      </c>
      <c r="D875" s="380">
        <v>1987.23</v>
      </c>
      <c r="E875" s="64" t="str">
        <f t="shared" si="65"/>
        <v>FORNECIMENTO, PREPARO E APLICAÇÃO DE CONCRETO ARMADO FCK=15 MPA, INCLUSIVE FORMA, ARMAÇÃO E DESFORMA PARA LAJES MACIÇAS</v>
      </c>
      <c r="F875" s="64" t="str">
        <f t="shared" si="66"/>
        <v>M3</v>
      </c>
      <c r="G875">
        <f t="shared" si="67"/>
        <v>1937.74</v>
      </c>
      <c r="H875">
        <f t="shared" si="68"/>
        <v>1518.13</v>
      </c>
      <c r="I875">
        <f t="shared" si="69"/>
        <v>1518.13</v>
      </c>
    </row>
    <row r="876" spans="1:9" ht="45">
      <c r="A876" s="378">
        <v>160707</v>
      </c>
      <c r="B876" s="378" t="s">
        <v>1850</v>
      </c>
      <c r="C876" s="379" t="s">
        <v>109</v>
      </c>
      <c r="D876" s="380">
        <v>22.38</v>
      </c>
      <c r="E876" s="64" t="str">
        <f t="shared" si="65"/>
        <v>PINTURA COM TINTA LÁTEX PVA SUVINIL, CORAL OU METALATEX, INCLUSIVE SELADOR EM PAREDES INTERNAS E FORROS A TRÊS DEMÃOS</v>
      </c>
      <c r="F876" s="64" t="str">
        <f t="shared" si="66"/>
        <v>M2</v>
      </c>
      <c r="G876">
        <f t="shared" si="67"/>
        <v>21.83</v>
      </c>
      <c r="H876">
        <f t="shared" si="68"/>
        <v>17.100000000000001</v>
      </c>
      <c r="I876">
        <f t="shared" si="69"/>
        <v>17.100000000000001</v>
      </c>
    </row>
    <row r="877" spans="1:9" ht="45">
      <c r="A877" s="381">
        <v>160708</v>
      </c>
      <c r="B877" s="381" t="s">
        <v>1851</v>
      </c>
      <c r="C877" s="379" t="s">
        <v>109</v>
      </c>
      <c r="D877" s="380">
        <v>23.21</v>
      </c>
      <c r="E877" s="64" t="str">
        <f t="shared" si="65"/>
        <v>PINTURA COM TINTA ACRÍLICA SUVINIL, CORAL OU METALATEX, INCLUSIVE SELADOR ACRÍLICO, EM PAREDES EXTERNAS A TRÊS DEMÃOS</v>
      </c>
      <c r="F877" s="64" t="str">
        <f t="shared" si="66"/>
        <v>M2</v>
      </c>
      <c r="G877">
        <f t="shared" si="67"/>
        <v>22.63</v>
      </c>
      <c r="H877">
        <f t="shared" si="68"/>
        <v>17.73</v>
      </c>
      <c r="I877">
        <f t="shared" si="69"/>
        <v>17.73</v>
      </c>
    </row>
    <row r="878" spans="1:9" ht="30">
      <c r="A878" s="381">
        <v>160709</v>
      </c>
      <c r="B878" s="381" t="s">
        <v>1852</v>
      </c>
      <c r="C878" s="379" t="s">
        <v>109</v>
      </c>
      <c r="D878" s="382">
        <v>626.95000000000005</v>
      </c>
      <c r="E878" s="64" t="str">
        <f t="shared" si="65"/>
        <v>ESTRADO DE MADEIRA DE LEI TIPO PARAJU OU EQUIVALENTE CONFORME DETALHE EM PROJETO</v>
      </c>
      <c r="F878" s="64" t="str">
        <f t="shared" si="66"/>
        <v>M2</v>
      </c>
      <c r="G878">
        <f t="shared" si="67"/>
        <v>611.33000000000004</v>
      </c>
      <c r="H878">
        <f t="shared" si="68"/>
        <v>478.95</v>
      </c>
      <c r="I878">
        <f t="shared" si="69"/>
        <v>478.95</v>
      </c>
    </row>
    <row r="879" spans="1:9" ht="75">
      <c r="A879" s="381">
        <v>160710</v>
      </c>
      <c r="B879" s="381" t="s">
        <v>1853</v>
      </c>
      <c r="C879" s="379" t="s">
        <v>109</v>
      </c>
      <c r="D879" s="380">
        <v>52.81</v>
      </c>
      <c r="E879" s="64" t="str">
        <f t="shared" si="65"/>
        <v>ALVENARIA DE BLOCOS DE CONCRETO 9X19X39 C/ RESIST. MIN COMP. 2.5MPA, ASSENTADO C/ ARGAMASSA DE CIMENTO, CAL HIDRATADA CH1 E AREIA TRAÇO 1:0,5:8, ESP.JUNTAS 10MM E ESP. PAREDES, SEM REVESTIMENTO, 9CM</v>
      </c>
      <c r="F879" s="64" t="str">
        <f t="shared" si="66"/>
        <v>M2</v>
      </c>
      <c r="G879">
        <f t="shared" si="67"/>
        <v>51.49</v>
      </c>
      <c r="H879">
        <f t="shared" si="68"/>
        <v>40.340000000000003</v>
      </c>
      <c r="I879">
        <f t="shared" si="69"/>
        <v>40.340000000000003</v>
      </c>
    </row>
    <row r="880" spans="1:9" ht="45">
      <c r="A880" s="381">
        <v>160711</v>
      </c>
      <c r="B880" s="381" t="s">
        <v>1854</v>
      </c>
      <c r="C880" s="379" t="s">
        <v>109</v>
      </c>
      <c r="D880" s="380">
        <v>49.27</v>
      </c>
      <c r="E880" s="64" t="str">
        <f t="shared" si="65"/>
        <v>REBOCO TIPO PAULISTA COM ARGAMASSA DE CIMENTO, CAL HIDRATADA CH1 E AREIA NO TRAÇO 1:0,5:6, ESPESSURA 25MM</v>
      </c>
      <c r="F880" s="64" t="str">
        <f t="shared" si="66"/>
        <v>M2</v>
      </c>
      <c r="G880">
        <f t="shared" si="67"/>
        <v>48.04</v>
      </c>
      <c r="H880">
        <f t="shared" si="68"/>
        <v>37.64</v>
      </c>
      <c r="I880">
        <f t="shared" si="69"/>
        <v>37.64</v>
      </c>
    </row>
    <row r="881" spans="1:9" ht="45">
      <c r="A881" s="381">
        <v>160712</v>
      </c>
      <c r="B881" s="381" t="s">
        <v>1855</v>
      </c>
      <c r="C881" s="379" t="s">
        <v>109</v>
      </c>
      <c r="D881" s="380">
        <v>171.15</v>
      </c>
      <c r="E881" s="64" t="str">
        <f t="shared" si="65"/>
        <v>TELA EM ARAME GALVANIZADO DE 1"E FIO 10 PARA VENTILAÇÃO DE CASA DE GÁS, CHUMBADA COM ARGAMASSA DE CIMENTO, CAL E AREIA</v>
      </c>
      <c r="F881" s="64" t="str">
        <f t="shared" si="66"/>
        <v>M2</v>
      </c>
      <c r="G881">
        <f t="shared" si="67"/>
        <v>166.89</v>
      </c>
      <c r="H881">
        <f t="shared" si="68"/>
        <v>130.75</v>
      </c>
      <c r="I881">
        <f t="shared" si="69"/>
        <v>130.75</v>
      </c>
    </row>
    <row r="882" spans="1:9" ht="60">
      <c r="A882" s="381">
        <v>160713</v>
      </c>
      <c r="B882" s="381" t="s">
        <v>1856</v>
      </c>
      <c r="C882" s="379" t="s">
        <v>109</v>
      </c>
      <c r="D882" s="380">
        <v>371.19</v>
      </c>
      <c r="E882" s="64" t="str">
        <f t="shared" si="65"/>
        <v>PORTA DE CORRER DE CHAPA GALVANIZADA Nº 14 - PINTURA COM ESMALTE SINTETICO ACETINADO SOBRE ZARCÃO, COM TELA QUEBRA CHAMA EM MALHA 2 A 5MM</v>
      </c>
      <c r="F882" s="64" t="str">
        <f t="shared" si="66"/>
        <v>M2</v>
      </c>
      <c r="G882">
        <f t="shared" si="67"/>
        <v>361.95</v>
      </c>
      <c r="H882">
        <f t="shared" si="68"/>
        <v>283.57</v>
      </c>
      <c r="I882">
        <f t="shared" si="69"/>
        <v>283.57</v>
      </c>
    </row>
    <row r="883" spans="1:9" ht="30">
      <c r="A883" s="381">
        <v>160714</v>
      </c>
      <c r="B883" s="381" t="s">
        <v>1857</v>
      </c>
      <c r="C883" s="379" t="s">
        <v>109</v>
      </c>
      <c r="D883" s="380">
        <v>62.4</v>
      </c>
      <c r="E883" s="64" t="str">
        <f t="shared" si="65"/>
        <v>LASTRO REGULARIZADO E IMPERMEABILIZADO DE CONCRETO NÃO ESTRUTURAL, ESP. DE 8CM</v>
      </c>
      <c r="F883" s="64" t="str">
        <f t="shared" si="66"/>
        <v>M2</v>
      </c>
      <c r="G883">
        <f t="shared" si="67"/>
        <v>60.85</v>
      </c>
      <c r="H883">
        <f t="shared" si="68"/>
        <v>47.67</v>
      </c>
      <c r="I883">
        <f t="shared" si="69"/>
        <v>47.67</v>
      </c>
    </row>
    <row r="884" spans="1:9" ht="90">
      <c r="A884" s="381">
        <v>160715</v>
      </c>
      <c r="B884" s="381" t="s">
        <v>1858</v>
      </c>
      <c r="C884" s="379" t="s">
        <v>109</v>
      </c>
      <c r="D884" s="380">
        <v>235.95</v>
      </c>
      <c r="E884" s="64" t="str">
        <f t="shared" si="65"/>
        <v>INDICE DE IMPERM.C/ MANTA ASFÁLTICA ATENDENDO À NORMA 9952, ASFALTO POLIMERIZADO ESP.3MM, REFORÇADA COM FIO INT. POLIETILENO, REG. BASE COM ARG. 1:4 ESP MIN 15MM, PROTEÇÃO MECÂNICA ARG. 1:4 ESP. 20MM E JUNTAS DILAT.</v>
      </c>
      <c r="F884" s="64" t="str">
        <f t="shared" si="66"/>
        <v>M2</v>
      </c>
      <c r="G884">
        <f t="shared" si="67"/>
        <v>230.07</v>
      </c>
      <c r="H884">
        <f t="shared" si="68"/>
        <v>180.25</v>
      </c>
      <c r="I884">
        <f t="shared" si="69"/>
        <v>180.25</v>
      </c>
    </row>
    <row r="885" spans="1:9" ht="45">
      <c r="A885" s="381">
        <v>160716</v>
      </c>
      <c r="B885" s="381" t="s">
        <v>1859</v>
      </c>
      <c r="C885" s="379" t="s">
        <v>1160</v>
      </c>
      <c r="D885" s="380">
        <v>532.02</v>
      </c>
      <c r="E885" s="64" t="str">
        <f t="shared" si="65"/>
        <v>FORNECIMENTO, PREPARO E APLICAÇÃO DE CONCRETO FCK = 15MPA (BRITA 1 E 2) - (5% DE PERDAS)</v>
      </c>
      <c r="F885" s="64" t="str">
        <f t="shared" si="66"/>
        <v>M3</v>
      </c>
      <c r="G885">
        <f t="shared" si="67"/>
        <v>518.77</v>
      </c>
      <c r="H885">
        <f t="shared" si="68"/>
        <v>406.43</v>
      </c>
      <c r="I885">
        <f t="shared" si="69"/>
        <v>406.43</v>
      </c>
    </row>
    <row r="886" spans="1:9" ht="60">
      <c r="A886" s="381">
        <v>160718</v>
      </c>
      <c r="B886" s="381" t="s">
        <v>1860</v>
      </c>
      <c r="C886" s="379" t="s">
        <v>109</v>
      </c>
      <c r="D886" s="380">
        <v>20.170000000000002</v>
      </c>
      <c r="E886" s="64" t="str">
        <f t="shared" si="65"/>
        <v>PINTURA COM TINTA ESMALTE SINTÉTICO SUVINIL, CORAL OU METALATEX A DUAS DEMÃOS, INCLUSIVE FUNDO ANTI CORROSIVO A UMA DEMÃO, EM METAL</v>
      </c>
      <c r="F886" s="64" t="str">
        <f t="shared" si="66"/>
        <v>M2</v>
      </c>
      <c r="G886">
        <f t="shared" si="67"/>
        <v>19.670000000000002</v>
      </c>
      <c r="H886">
        <f t="shared" si="68"/>
        <v>15.41</v>
      </c>
      <c r="I886">
        <f t="shared" si="69"/>
        <v>15.41</v>
      </c>
    </row>
    <row r="887" spans="1:9">
      <c r="A887" s="381">
        <v>1608</v>
      </c>
      <c r="B887" s="381" t="s">
        <v>1861</v>
      </c>
      <c r="C887" s="379"/>
      <c r="D887" s="380"/>
      <c r="E887" s="64" t="str">
        <f t="shared" si="65"/>
        <v>INSTALAÇÃO DE REDE LÓGICA</v>
      </c>
      <c r="F887" s="64" t="str">
        <f t="shared" si="66"/>
        <v/>
      </c>
      <c r="G887">
        <f t="shared" si="67"/>
        <v>0</v>
      </c>
      <c r="H887">
        <f t="shared" si="68"/>
        <v>0</v>
      </c>
      <c r="I887">
        <f t="shared" si="69"/>
        <v>0</v>
      </c>
    </row>
    <row r="888" spans="1:9" ht="30">
      <c r="A888" s="381">
        <v>160806</v>
      </c>
      <c r="B888" s="381" t="s">
        <v>4042</v>
      </c>
      <c r="C888" s="379" t="s">
        <v>114</v>
      </c>
      <c r="D888" s="380">
        <v>24.7</v>
      </c>
      <c r="E888" s="64" t="str">
        <f t="shared" si="65"/>
        <v>ESPELHO 4" X 2" COM CONECTOR RJ 45 FÊMEA CAT. 5</v>
      </c>
      <c r="F888" s="64" t="str">
        <f t="shared" si="66"/>
        <v>UND</v>
      </c>
      <c r="G888">
        <f t="shared" si="67"/>
        <v>24.09</v>
      </c>
      <c r="H888">
        <f t="shared" si="68"/>
        <v>18.87</v>
      </c>
      <c r="I888">
        <f t="shared" si="69"/>
        <v>18.87</v>
      </c>
    </row>
    <row r="889" spans="1:9">
      <c r="A889" s="381">
        <v>160807</v>
      </c>
      <c r="B889" s="381" t="s">
        <v>1862</v>
      </c>
      <c r="C889" s="379" t="s">
        <v>114</v>
      </c>
      <c r="D889" s="380">
        <v>10.76</v>
      </c>
      <c r="E889" s="64" t="str">
        <f t="shared" si="65"/>
        <v>CONECTOR RJ 45 MACHO</v>
      </c>
      <c r="F889" s="64" t="str">
        <f t="shared" si="66"/>
        <v>UND</v>
      </c>
      <c r="G889">
        <f t="shared" si="67"/>
        <v>10.49</v>
      </c>
      <c r="H889">
        <f t="shared" si="68"/>
        <v>8.2200000000000006</v>
      </c>
      <c r="I889">
        <f t="shared" si="69"/>
        <v>8.2200000000000006</v>
      </c>
    </row>
    <row r="890" spans="1:9">
      <c r="A890" s="378">
        <v>160808</v>
      </c>
      <c r="B890" s="378" t="s">
        <v>1863</v>
      </c>
      <c r="C890" s="379" t="s">
        <v>111</v>
      </c>
      <c r="D890" s="380">
        <v>7.28</v>
      </c>
      <c r="E890" s="64" t="str">
        <f t="shared" si="65"/>
        <v>CABO PAR TRANÇADO CAT 5E</v>
      </c>
      <c r="F890" s="64" t="str">
        <f t="shared" si="66"/>
        <v>M</v>
      </c>
      <c r="G890">
        <f t="shared" si="67"/>
        <v>7.1</v>
      </c>
      <c r="H890">
        <f t="shared" si="68"/>
        <v>5.56</v>
      </c>
      <c r="I890">
        <f t="shared" si="69"/>
        <v>5.56</v>
      </c>
    </row>
    <row r="891" spans="1:9">
      <c r="A891" s="381">
        <v>17</v>
      </c>
      <c r="B891" s="381" t="s">
        <v>1864</v>
      </c>
      <c r="C891" s="379"/>
      <c r="D891" s="380"/>
      <c r="E891" s="64" t="str">
        <f t="shared" si="65"/>
        <v>APARELHOS HIDRO-SANITÁRIOS</v>
      </c>
      <c r="F891" s="64" t="str">
        <f t="shared" si="66"/>
        <v/>
      </c>
      <c r="G891">
        <f t="shared" si="67"/>
        <v>0</v>
      </c>
      <c r="H891">
        <f t="shared" si="68"/>
        <v>0</v>
      </c>
      <c r="I891">
        <f t="shared" si="69"/>
        <v>0</v>
      </c>
    </row>
    <row r="892" spans="1:9">
      <c r="A892" s="381">
        <v>1701</v>
      </c>
      <c r="B892" s="381" t="s">
        <v>1865</v>
      </c>
      <c r="C892" s="379"/>
      <c r="D892" s="380"/>
      <c r="E892" s="64" t="str">
        <f t="shared" si="65"/>
        <v>LOUÇAS</v>
      </c>
      <c r="F892" s="64" t="str">
        <f t="shared" si="66"/>
        <v/>
      </c>
      <c r="G892">
        <f t="shared" si="67"/>
        <v>0</v>
      </c>
      <c r="H892">
        <f t="shared" si="68"/>
        <v>0</v>
      </c>
      <c r="I892">
        <f t="shared" si="69"/>
        <v>0</v>
      </c>
    </row>
    <row r="893" spans="1:9" ht="60">
      <c r="A893" s="381">
        <v>170101</v>
      </c>
      <c r="B893" s="381" t="s">
        <v>1866</v>
      </c>
      <c r="C893" s="379" t="s">
        <v>114</v>
      </c>
      <c r="D893" s="380">
        <v>579.77</v>
      </c>
      <c r="E893" s="64" t="str">
        <f t="shared" si="65"/>
        <v>LAVATÓRIO DE LOUÇA BRANCA COM COLUNA, MARCAS DE REFERÊNCIA DECA, CELITE OU IDEAL STANDARD, INCLUSIVE SIFÃO, VÁLVULA E ENGATES CROMADOS, EXCLUSIVE TORNEIRA.</v>
      </c>
      <c r="F893" s="64" t="str">
        <f t="shared" si="66"/>
        <v>UND</v>
      </c>
      <c r="G893">
        <f t="shared" si="67"/>
        <v>565.33000000000004</v>
      </c>
      <c r="H893">
        <f t="shared" si="68"/>
        <v>442.91</v>
      </c>
      <c r="I893">
        <f t="shared" si="69"/>
        <v>442.91</v>
      </c>
    </row>
    <row r="894" spans="1:9" ht="45">
      <c r="A894" s="378">
        <v>170107</v>
      </c>
      <c r="B894" s="378" t="s">
        <v>1867</v>
      </c>
      <c r="C894" s="379" t="s">
        <v>114</v>
      </c>
      <c r="D894" s="380">
        <v>490.25</v>
      </c>
      <c r="E894" s="64" t="str">
        <f t="shared" si="65"/>
        <v>MICTÓRIO DE LOUÇA BRANCA, MARCAS DE REFERÊNCIA DECA, CELITE OU IDEAL STANDARD, INCLUSIVE ENGATES CROMADOS</v>
      </c>
      <c r="F894" s="64" t="str">
        <f t="shared" si="66"/>
        <v>UND</v>
      </c>
      <c r="G894">
        <f t="shared" si="67"/>
        <v>478.04</v>
      </c>
      <c r="H894">
        <f t="shared" si="68"/>
        <v>374.52</v>
      </c>
      <c r="I894">
        <f t="shared" si="69"/>
        <v>374.52</v>
      </c>
    </row>
    <row r="895" spans="1:9" ht="45">
      <c r="A895" s="378">
        <v>170108</v>
      </c>
      <c r="B895" s="378" t="s">
        <v>1868</v>
      </c>
      <c r="C895" s="379" t="s">
        <v>114</v>
      </c>
      <c r="D895" s="380">
        <v>75.959999999999994</v>
      </c>
      <c r="E895" s="64" t="str">
        <f t="shared" si="65"/>
        <v>SABONETEIRA DE LOUÇA BRANCA, 15X15CM, MARCAS DE REFERÊNCIA DECA, CELITE OU IDEAL STANDARD.</v>
      </c>
      <c r="F895" s="64" t="str">
        <f t="shared" si="66"/>
        <v>UND</v>
      </c>
      <c r="G895">
        <f t="shared" si="67"/>
        <v>74.069999999999993</v>
      </c>
      <c r="H895">
        <f t="shared" si="68"/>
        <v>58.03</v>
      </c>
      <c r="I895">
        <f t="shared" si="69"/>
        <v>58.03</v>
      </c>
    </row>
    <row r="896" spans="1:9" ht="45">
      <c r="A896" s="381">
        <v>170110</v>
      </c>
      <c r="B896" s="381" t="s">
        <v>1869</v>
      </c>
      <c r="C896" s="379" t="s">
        <v>114</v>
      </c>
      <c r="D896" s="380">
        <v>63</v>
      </c>
      <c r="E896" s="64" t="str">
        <f t="shared" si="65"/>
        <v>CABIDE DE LOUÇA BRANCA COM 2 GANCHOS, MARCAS DE REFERÊNCIA DECA, CELITE OU IDEAL STANDARD</v>
      </c>
      <c r="F896" s="64" t="str">
        <f t="shared" si="66"/>
        <v>UND</v>
      </c>
      <c r="G896">
        <f t="shared" si="67"/>
        <v>61.43</v>
      </c>
      <c r="H896">
        <f t="shared" si="68"/>
        <v>48.13</v>
      </c>
      <c r="I896">
        <f t="shared" si="69"/>
        <v>48.13</v>
      </c>
    </row>
    <row r="897" spans="1:9" ht="45">
      <c r="A897" s="381">
        <v>170111</v>
      </c>
      <c r="B897" s="381" t="s">
        <v>1870</v>
      </c>
      <c r="C897" s="379" t="s">
        <v>114</v>
      </c>
      <c r="D897" s="380">
        <v>79.38</v>
      </c>
      <c r="E897" s="64" t="str">
        <f t="shared" ref="E897:E960" si="70">UPPER(B897)</f>
        <v>PAPELEIRA DE LOUÇA BRANCA, 15X15CM, MARCAS DE REFERÊNCIA DECA, CELITE OU IDEAL STANDARD.</v>
      </c>
      <c r="F897" s="64" t="str">
        <f t="shared" ref="F897:F960" si="71">UPPER(C897)</f>
        <v>UND</v>
      </c>
      <c r="G897">
        <f t="shared" si="67"/>
        <v>77.400000000000006</v>
      </c>
      <c r="H897">
        <f t="shared" si="68"/>
        <v>60.64</v>
      </c>
      <c r="I897">
        <f t="shared" si="69"/>
        <v>60.64</v>
      </c>
    </row>
    <row r="898" spans="1:9" ht="45">
      <c r="A898" s="381">
        <v>170114</v>
      </c>
      <c r="B898" s="381" t="s">
        <v>1871</v>
      </c>
      <c r="C898" s="379" t="s">
        <v>114</v>
      </c>
      <c r="D898" s="380">
        <v>598.85</v>
      </c>
      <c r="E898" s="64" t="str">
        <f t="shared" si="70"/>
        <v>BACIA SIFONADA INFANTIL DE LOUÇA BRANCA, MARCAS DE REFERÊNCIA DECA, CELITE OU IDEAL STANDARD, INCLUSIVE TAMPA E ACESSÓRIOS</v>
      </c>
      <c r="F898" s="64" t="str">
        <f t="shared" si="71"/>
        <v>UND</v>
      </c>
      <c r="G898">
        <f t="shared" si="67"/>
        <v>583.94000000000005</v>
      </c>
      <c r="H898">
        <f t="shared" si="68"/>
        <v>457.49</v>
      </c>
      <c r="I898">
        <f t="shared" si="69"/>
        <v>457.49</v>
      </c>
    </row>
    <row r="899" spans="1:9" ht="60">
      <c r="A899" s="381">
        <v>170115</v>
      </c>
      <c r="B899" s="381" t="s">
        <v>13904</v>
      </c>
      <c r="C899" s="379" t="s">
        <v>114</v>
      </c>
      <c r="D899" s="380">
        <v>330.89</v>
      </c>
      <c r="E899" s="64" t="str">
        <f t="shared" si="70"/>
        <v>CUBA LOUÇA DE EMBUTIR REDONDA, 30CM, L-41, COMPLETA, MARCAS DE REFERÊNCIA DECA, CELITE OU IDEAL STANDARD, INCL. VÁLVULA E SIFÃO, EXCLUSIVE TORNEIRA</v>
      </c>
      <c r="F899" s="64" t="str">
        <f t="shared" si="71"/>
        <v>UND</v>
      </c>
      <c r="G899">
        <f t="shared" si="67"/>
        <v>322.64999999999998</v>
      </c>
      <c r="H899">
        <f t="shared" si="68"/>
        <v>252.78</v>
      </c>
      <c r="I899">
        <f t="shared" si="69"/>
        <v>252.78</v>
      </c>
    </row>
    <row r="900" spans="1:9" ht="60">
      <c r="A900" s="381">
        <v>170116</v>
      </c>
      <c r="B900" s="381" t="s">
        <v>1872</v>
      </c>
      <c r="C900" s="379" t="s">
        <v>114</v>
      </c>
      <c r="D900" s="380">
        <v>419.26</v>
      </c>
      <c r="E900" s="64" t="str">
        <f t="shared" si="70"/>
        <v>VASO SANITÁRIO PADRÃO POPULAR COMPLETO COM ACESSÓRIOS PARA LIGAÇÃO, MARCAS DE REFERÊNCIA DECA, CELITE OU IDEAL STANDARD, INCLUSIVE ASSENTO PLÁSTICO</v>
      </c>
      <c r="F900" s="64" t="str">
        <f t="shared" si="71"/>
        <v>UND</v>
      </c>
      <c r="G900">
        <f t="shared" si="67"/>
        <v>408.82</v>
      </c>
      <c r="H900">
        <f t="shared" si="68"/>
        <v>320.29000000000002</v>
      </c>
      <c r="I900">
        <f t="shared" si="69"/>
        <v>320.29000000000002</v>
      </c>
    </row>
    <row r="901" spans="1:9" ht="60">
      <c r="A901" s="381">
        <v>170117</v>
      </c>
      <c r="B901" s="381" t="s">
        <v>1873</v>
      </c>
      <c r="C901" s="379" t="s">
        <v>114</v>
      </c>
      <c r="D901" s="380">
        <v>195.3</v>
      </c>
      <c r="E901" s="64" t="str">
        <f t="shared" si="70"/>
        <v>LAVATÓRIO DE LOUÇA BRANCA, PADRÃO POPULAR, MARCAS DE REFERÊNCIA DECA, CELITE OU IDEAL STANDARD, INCLUSIVE ACESSÓRIOS EM PVC, EXCETO TORNEIRA</v>
      </c>
      <c r="F901" s="64" t="str">
        <f t="shared" si="71"/>
        <v>UND</v>
      </c>
      <c r="G901">
        <f t="shared" si="67"/>
        <v>190.44</v>
      </c>
      <c r="H901">
        <f t="shared" si="68"/>
        <v>149.19999999999999</v>
      </c>
      <c r="I901">
        <f t="shared" si="69"/>
        <v>149.19999999999999</v>
      </c>
    </row>
    <row r="902" spans="1:9" ht="45">
      <c r="A902" s="381">
        <v>170118</v>
      </c>
      <c r="B902" s="381" t="s">
        <v>1874</v>
      </c>
      <c r="C902" s="379" t="s">
        <v>114</v>
      </c>
      <c r="D902" s="380">
        <v>66.48</v>
      </c>
      <c r="E902" s="64" t="str">
        <f t="shared" si="70"/>
        <v>SABONETEIRA DE LOUÇA BRANCA DE 7,5 X 15 CM, MARCAS DE REFERÊNCIA DECA, CELITE OU IDEAL STANDARD</v>
      </c>
      <c r="F902" s="64" t="str">
        <f t="shared" si="71"/>
        <v>UND</v>
      </c>
      <c r="G902">
        <f t="shared" si="67"/>
        <v>64.83</v>
      </c>
      <c r="H902">
        <f t="shared" si="68"/>
        <v>50.79</v>
      </c>
      <c r="I902">
        <f t="shared" si="69"/>
        <v>50.79</v>
      </c>
    </row>
    <row r="903" spans="1:9" ht="45">
      <c r="A903" s="381">
        <v>170119</v>
      </c>
      <c r="B903" s="381" t="s">
        <v>1875</v>
      </c>
      <c r="C903" s="379" t="s">
        <v>114</v>
      </c>
      <c r="D903" s="380">
        <v>54.72</v>
      </c>
      <c r="E903" s="64" t="str">
        <f t="shared" si="70"/>
        <v>CABIDE DE LOUÇA BRANCA COM UM GANCHO, MARCAS DE REFERÊNCIA DECA, CELITE OU IDEAL STANDARD</v>
      </c>
      <c r="F903" s="64" t="str">
        <f t="shared" si="71"/>
        <v>UND</v>
      </c>
      <c r="G903">
        <f t="shared" si="67"/>
        <v>53.35</v>
      </c>
      <c r="H903">
        <f t="shared" si="68"/>
        <v>41.8</v>
      </c>
      <c r="I903">
        <f t="shared" si="69"/>
        <v>41.8</v>
      </c>
    </row>
    <row r="904" spans="1:9" ht="60">
      <c r="A904" s="381">
        <v>170120</v>
      </c>
      <c r="B904" s="381" t="s">
        <v>1876</v>
      </c>
      <c r="C904" s="379" t="s">
        <v>114</v>
      </c>
      <c r="D904" s="380">
        <v>270.49</v>
      </c>
      <c r="E904" s="64" t="str">
        <f t="shared" si="70"/>
        <v>LAVATÓRIO COM COLUNA PADRÃO POPULAR, MARCAS DE REFERÊNCIA DECA, CELITE OU IDEAL STANDARD, INCLUSIVE ACESSÓRIOS EM PVC, EXCETO APARELHO MISTURADOR</v>
      </c>
      <c r="F904" s="64" t="str">
        <f t="shared" si="71"/>
        <v>UND</v>
      </c>
      <c r="G904">
        <f t="shared" ref="G904:G967" si="72">ROUND(H904*(1+$G$1),2)</f>
        <v>263.76</v>
      </c>
      <c r="H904">
        <f t="shared" ref="H904:H967" si="73">I904</f>
        <v>206.64</v>
      </c>
      <c r="I904">
        <f t="shared" ref="I904:I967" si="74">ROUND(D904/(1+$E$1),2)</f>
        <v>206.64</v>
      </c>
    </row>
    <row r="905" spans="1:9" ht="75">
      <c r="A905" s="381">
        <v>170121</v>
      </c>
      <c r="B905" s="381" t="s">
        <v>1877</v>
      </c>
      <c r="C905" s="379" t="s">
        <v>114</v>
      </c>
      <c r="D905" s="380">
        <v>191.72</v>
      </c>
      <c r="E905" s="64" t="str">
        <f t="shared" si="70"/>
        <v>RECOLOCAÇÃO DE VASO SANITÁRIO, INCLUSIVE FORNECIMENTO DE ACESSÓRIOS (PARAFUSOS DE FIXAÇÃO ANEL DE VEDAÇÃO, BOLSA E TUBO DE LIGAÇÃO, ETC), EXCLUSIVE FORNECIMENTO DO VASO E TAMPA</v>
      </c>
      <c r="F905" s="64" t="str">
        <f t="shared" si="71"/>
        <v>UND</v>
      </c>
      <c r="G905">
        <f t="shared" si="72"/>
        <v>186.94</v>
      </c>
      <c r="H905">
        <f t="shared" si="73"/>
        <v>146.46</v>
      </c>
      <c r="I905">
        <f t="shared" si="74"/>
        <v>146.46</v>
      </c>
    </row>
    <row r="906" spans="1:9" ht="60">
      <c r="A906" s="381">
        <v>170122</v>
      </c>
      <c r="B906" s="381" t="s">
        <v>1878</v>
      </c>
      <c r="C906" s="379" t="s">
        <v>114</v>
      </c>
      <c r="D906" s="380">
        <v>303.52999999999997</v>
      </c>
      <c r="E906" s="64" t="str">
        <f t="shared" si="70"/>
        <v>RECOLOCAÇÃO DE LAVATÓRIO SANITÁRIO, COM ACESSÓRIOS EM METAL (ENGATE, SIFÃO, VÁLVULA), EXCLUSIVE FORNECIMENTO DO MESMO</v>
      </c>
      <c r="F906" s="64" t="str">
        <f t="shared" si="71"/>
        <v>UND</v>
      </c>
      <c r="G906">
        <f t="shared" si="72"/>
        <v>295.97000000000003</v>
      </c>
      <c r="H906">
        <f t="shared" si="73"/>
        <v>231.88</v>
      </c>
      <c r="I906">
        <f t="shared" si="74"/>
        <v>231.88</v>
      </c>
    </row>
    <row r="907" spans="1:9" ht="45">
      <c r="A907" s="381">
        <v>170123</v>
      </c>
      <c r="B907" s="381" t="s">
        <v>1879</v>
      </c>
      <c r="C907" s="379" t="s">
        <v>114</v>
      </c>
      <c r="D907" s="380">
        <v>117.86</v>
      </c>
      <c r="E907" s="64" t="str">
        <f t="shared" si="70"/>
        <v>RECOLOCAÇÃO DE LAVATÓRIO SANITÁRIO, COM ACESSÓRIOS EM PVC (ENGATE, SIFÃO E VÁLVULA), EXCLUSIVE FORNECIMENTO DO MESMO</v>
      </c>
      <c r="F907" s="64" t="str">
        <f t="shared" si="71"/>
        <v>UND</v>
      </c>
      <c r="G907">
        <f t="shared" si="72"/>
        <v>114.93</v>
      </c>
      <c r="H907">
        <f t="shared" si="73"/>
        <v>90.04</v>
      </c>
      <c r="I907">
        <f t="shared" si="74"/>
        <v>90.04</v>
      </c>
    </row>
    <row r="908" spans="1:9" ht="45">
      <c r="A908" s="381">
        <v>170124</v>
      </c>
      <c r="B908" s="381" t="s">
        <v>1880</v>
      </c>
      <c r="C908" s="379" t="s">
        <v>114</v>
      </c>
      <c r="D908" s="380">
        <v>457.94</v>
      </c>
      <c r="E908" s="64" t="str">
        <f t="shared" si="70"/>
        <v>LAVATÓRIO DE CANTO REF. L101 DECA OU EQUIVALENTE, INCLUSIVE VÁLVULA, SIFÃO E ENGATES CROMADOS, EXCLUSIVE TORNEIRA</v>
      </c>
      <c r="F908" s="64" t="str">
        <f t="shared" si="71"/>
        <v>UND</v>
      </c>
      <c r="G908">
        <f t="shared" si="72"/>
        <v>446.54</v>
      </c>
      <c r="H908">
        <f t="shared" si="73"/>
        <v>349.84</v>
      </c>
      <c r="I908">
        <f t="shared" si="74"/>
        <v>349.84</v>
      </c>
    </row>
    <row r="909" spans="1:9" ht="90">
      <c r="A909" s="381">
        <v>170126</v>
      </c>
      <c r="B909" s="381" t="s">
        <v>2347</v>
      </c>
      <c r="C909" s="379" t="s">
        <v>114</v>
      </c>
      <c r="D909" s="380">
        <v>1766.67</v>
      </c>
      <c r="E909" s="64" t="str">
        <f t="shared" si="70"/>
        <v>BACIA SIFONADA DE LOUÇA BRANCA SEM ABERTURA FRONTAL PARA PORTADORES DE NECESSIDADES ESPECIAIS, VOGUE PLUS CONFORTO - LINHA CONFORTO, MOD P510, INCL. ASSENTO POLIESTER, REF.AP51,MARCA DE REF. DECA OU EQUIVALENTE, SEM ABERTURA FRONTAL</v>
      </c>
      <c r="F909" s="64" t="str">
        <f t="shared" si="71"/>
        <v>UND</v>
      </c>
      <c r="G909">
        <f t="shared" si="72"/>
        <v>1722.67</v>
      </c>
      <c r="H909">
        <f t="shared" si="73"/>
        <v>1349.63</v>
      </c>
      <c r="I909">
        <f t="shared" si="74"/>
        <v>1349.63</v>
      </c>
    </row>
    <row r="910" spans="1:9" ht="90">
      <c r="A910" s="381">
        <v>170127</v>
      </c>
      <c r="B910" s="381" t="s">
        <v>1881</v>
      </c>
      <c r="C910" s="379" t="s">
        <v>114</v>
      </c>
      <c r="D910" s="380">
        <v>1014.1</v>
      </c>
      <c r="E910" s="64" t="str">
        <f t="shared" si="70"/>
        <v>MICTÓRIO DE LOUÇA BRANCA, MARCAS DE REFERÊNCIA DECA, CELITE OU IDEAL STANDARD, INCLUSIVE VÁLVULA DE DESCARGA LINHA ANTI-VANDALISMO, MARCAS DE REFERÊNCIA FABRIMAR, DOCOL OU DECA E ENGATES E ACESSÓRIOS CROMADOS</v>
      </c>
      <c r="F910" s="64" t="str">
        <f t="shared" si="71"/>
        <v>UND</v>
      </c>
      <c r="G910">
        <f t="shared" si="72"/>
        <v>988.84</v>
      </c>
      <c r="H910">
        <f t="shared" si="73"/>
        <v>774.71</v>
      </c>
      <c r="I910">
        <f t="shared" si="74"/>
        <v>774.71</v>
      </c>
    </row>
    <row r="911" spans="1:9" ht="90">
      <c r="A911" s="381">
        <v>170128</v>
      </c>
      <c r="B911" s="381" t="s">
        <v>1882</v>
      </c>
      <c r="C911" s="379" t="s">
        <v>114</v>
      </c>
      <c r="D911" s="380">
        <v>966.28</v>
      </c>
      <c r="E911" s="64" t="str">
        <f t="shared" si="70"/>
        <v>LAVATÓRIO DE LOUÇA BRANCA COM COLUNA SUSPENSA, LINHA VOGUE PLUS CONFORT PARA PORTADORES DE NECESSIDADES ESPECIAIS, MARCA DE REFERENCIA DECA, CELITE OU IDEAL STANDART, INCLUSIVE VALVULA, SIFÃO E ENGATES, EXCLUSIVE TORNEIRA</v>
      </c>
      <c r="F911" s="64" t="str">
        <f t="shared" si="71"/>
        <v>UND</v>
      </c>
      <c r="G911">
        <f t="shared" si="72"/>
        <v>942.21</v>
      </c>
      <c r="H911">
        <f t="shared" si="73"/>
        <v>738.18</v>
      </c>
      <c r="I911">
        <f t="shared" si="74"/>
        <v>738.18</v>
      </c>
    </row>
    <row r="912" spans="1:9" ht="30">
      <c r="A912" s="381">
        <v>170129</v>
      </c>
      <c r="B912" s="381" t="s">
        <v>1883</v>
      </c>
      <c r="C912" s="379" t="s">
        <v>114</v>
      </c>
      <c r="D912" s="382">
        <v>558.22</v>
      </c>
      <c r="E912" s="64" t="str">
        <f t="shared" si="70"/>
        <v>BACIA SIFONADA DE LOUÇA BRANCA COM CAIXA ACOPLADA, INCLUSIVE ACESSÓRIOS</v>
      </c>
      <c r="F912" s="64" t="str">
        <f t="shared" si="71"/>
        <v>UND</v>
      </c>
      <c r="G912">
        <f t="shared" si="72"/>
        <v>544.32000000000005</v>
      </c>
      <c r="H912">
        <f t="shared" si="73"/>
        <v>426.45</v>
      </c>
      <c r="I912">
        <f t="shared" si="74"/>
        <v>426.45</v>
      </c>
    </row>
    <row r="913" spans="1:9" ht="45">
      <c r="A913" s="381">
        <v>170130</v>
      </c>
      <c r="B913" s="381" t="s">
        <v>1884</v>
      </c>
      <c r="C913" s="379" t="s">
        <v>114</v>
      </c>
      <c r="D913" s="380">
        <v>617.85</v>
      </c>
      <c r="E913" s="64" t="str">
        <f t="shared" si="70"/>
        <v>LAVATÓRIO DE LOUÇA BRANCA COM COLUNA, RAVENA L91 + C9 INCLUSIVE SIFÃO, VÁLVULA E ENGATES CROMADOS, EXCLUSIVE TORNEIRA</v>
      </c>
      <c r="F913" s="64" t="str">
        <f t="shared" si="71"/>
        <v>UND</v>
      </c>
      <c r="G913">
        <f t="shared" si="72"/>
        <v>602.46</v>
      </c>
      <c r="H913">
        <f t="shared" si="73"/>
        <v>472</v>
      </c>
      <c r="I913">
        <f t="shared" si="74"/>
        <v>472</v>
      </c>
    </row>
    <row r="914" spans="1:9" ht="60">
      <c r="A914" s="381">
        <v>170131</v>
      </c>
      <c r="B914" s="381" t="s">
        <v>1885</v>
      </c>
      <c r="C914" s="379" t="s">
        <v>114</v>
      </c>
      <c r="D914" s="380">
        <v>966.34</v>
      </c>
      <c r="E914" s="64" t="str">
        <f t="shared" si="70"/>
        <v>LAVATÓRIO DE LOUÇA BRANCA COM COLUNA SUSPENSA - REF L51 + CS 1V, COR BRANCA, INCLUSIVE SIFÃO, VÁLVULA E ENGATES CROMADOS, EXCLUSIVE TORNEIRA, PARA PNE</v>
      </c>
      <c r="F914" s="64" t="str">
        <f t="shared" si="71"/>
        <v>UND</v>
      </c>
      <c r="G914">
        <f t="shared" si="72"/>
        <v>942.28</v>
      </c>
      <c r="H914">
        <f t="shared" si="73"/>
        <v>738.23</v>
      </c>
      <c r="I914">
        <f t="shared" si="74"/>
        <v>738.23</v>
      </c>
    </row>
    <row r="915" spans="1:9" ht="60">
      <c r="A915" s="381">
        <v>170132</v>
      </c>
      <c r="B915" s="381" t="s">
        <v>1886</v>
      </c>
      <c r="C915" s="379" t="s">
        <v>114</v>
      </c>
      <c r="D915" s="380">
        <v>1310.99</v>
      </c>
      <c r="E915" s="64" t="str">
        <f t="shared" si="70"/>
        <v>LAVÁTORIO DE CANTO COLEÇÃO MASTER - REF. L76 MARCA DE REF. DECA OU EQUIVALENTE, INCLUSIVE VÁLVULA, SIFÃO E ENGATES CROMADOS, EXCLUSIVE TORNEIRA,PARA PNE</v>
      </c>
      <c r="F915" s="64" t="str">
        <f t="shared" si="71"/>
        <v>UND</v>
      </c>
      <c r="G915">
        <f t="shared" si="72"/>
        <v>1278.3399999999999</v>
      </c>
      <c r="H915">
        <f t="shared" si="73"/>
        <v>1001.52</v>
      </c>
      <c r="I915">
        <f t="shared" si="74"/>
        <v>1001.52</v>
      </c>
    </row>
    <row r="916" spans="1:9" ht="45">
      <c r="A916" s="381">
        <v>170133</v>
      </c>
      <c r="B916" s="381" t="s">
        <v>1887</v>
      </c>
      <c r="C916" s="379" t="s">
        <v>114</v>
      </c>
      <c r="D916" s="380">
        <v>339.45</v>
      </c>
      <c r="E916" s="64" t="str">
        <f t="shared" si="70"/>
        <v>CUBA LOUÇA BRANCA OVAL, DE EMBUTIR, MOD. L37, MARCA DE REF. DECA INCL. VÁLVULA E SIFÃO, EXCLUSIVE TORNEIRA.</v>
      </c>
      <c r="F916" s="64" t="str">
        <f t="shared" si="71"/>
        <v>UND</v>
      </c>
      <c r="G916">
        <f t="shared" si="72"/>
        <v>331</v>
      </c>
      <c r="H916">
        <f t="shared" si="73"/>
        <v>259.32</v>
      </c>
      <c r="I916">
        <f t="shared" si="74"/>
        <v>259.32</v>
      </c>
    </row>
    <row r="917" spans="1:9" ht="60">
      <c r="A917" s="381">
        <v>170134</v>
      </c>
      <c r="B917" s="381" t="s">
        <v>1888</v>
      </c>
      <c r="C917" s="379" t="s">
        <v>114</v>
      </c>
      <c r="D917" s="380">
        <v>538.99</v>
      </c>
      <c r="E917" s="64" t="str">
        <f t="shared" si="70"/>
        <v>BACIA CONVENCIONAL EM LOUÇA BRANCA REF. LINHA RAVENA P9 DECA OU EQUIV., INCLUSIVE TUBO DE LIGAÇÃO, ACESSÓRIOS DE FIXAÇÃO E ASSENTO PLÁSTICO</v>
      </c>
      <c r="F917" s="64" t="str">
        <f t="shared" si="71"/>
        <v>UND</v>
      </c>
      <c r="G917">
        <f t="shared" si="72"/>
        <v>525.57000000000005</v>
      </c>
      <c r="H917">
        <f t="shared" si="73"/>
        <v>411.76</v>
      </c>
      <c r="I917">
        <f t="shared" si="74"/>
        <v>411.76</v>
      </c>
    </row>
    <row r="918" spans="1:9" ht="90">
      <c r="A918" s="381">
        <v>170135</v>
      </c>
      <c r="B918" s="381" t="s">
        <v>1889</v>
      </c>
      <c r="C918" s="379" t="s">
        <v>114</v>
      </c>
      <c r="D918" s="382">
        <v>1810.94</v>
      </c>
      <c r="E918" s="64" t="str">
        <f t="shared" si="70"/>
        <v>BACIA SIFONADA DE LOUÇA BRANCA PARA PORTADORES DE NECESSIDADES ESPECIAIS, VOGUE PLUS CONFORTO - LINHA CONFORTO, MOD P51, INCL. ASSENTO COM ABERTURA FRONTAL, REF.AP52,MARCA DE REF. DECA OU EQUIVALENTE</v>
      </c>
      <c r="F918" s="64" t="str">
        <f t="shared" si="71"/>
        <v>UND</v>
      </c>
      <c r="G918">
        <f t="shared" si="72"/>
        <v>1765.84</v>
      </c>
      <c r="H918">
        <f t="shared" si="73"/>
        <v>1383.45</v>
      </c>
      <c r="I918">
        <f t="shared" si="74"/>
        <v>1383.45</v>
      </c>
    </row>
    <row r="919" spans="1:9" ht="75">
      <c r="A919" s="381">
        <v>170136</v>
      </c>
      <c r="B919" s="381" t="s">
        <v>1890</v>
      </c>
      <c r="C919" s="379" t="s">
        <v>114</v>
      </c>
      <c r="D919" s="380">
        <v>912.86</v>
      </c>
      <c r="E919" s="64" t="str">
        <f t="shared" si="70"/>
        <v>BACIA SANITÁRIA DE LOUÇA BRANCA, COM CAIXA ACOPLADA DUPLO ACIONAMENTO, MARCA DE REF. DECA LINHA RAVENA OU EQUIVALENTE, INCLUSIVE ASSENTO PLÁSTICO E ACESSÓRIOS DE FIXAÇÃO</v>
      </c>
      <c r="F919" s="64" t="str">
        <f t="shared" si="71"/>
        <v>UND</v>
      </c>
      <c r="G919">
        <f t="shared" si="72"/>
        <v>890.12</v>
      </c>
      <c r="H919">
        <f t="shared" si="73"/>
        <v>697.37</v>
      </c>
      <c r="I919">
        <f t="shared" si="74"/>
        <v>697.37</v>
      </c>
    </row>
    <row r="920" spans="1:9" ht="45">
      <c r="A920" s="381">
        <v>170137</v>
      </c>
      <c r="B920" s="381" t="s">
        <v>1891</v>
      </c>
      <c r="C920" s="379" t="s">
        <v>114</v>
      </c>
      <c r="D920" s="380">
        <v>857.21</v>
      </c>
      <c r="E920" s="64" t="str">
        <f t="shared" si="70"/>
        <v>MICTÓRIO DE LOUÇA BRANCA, COM SIFÃO INTEGRADO, MOD. M712 MARCA DE REF. DECA OU EQUIVALENTE, INCLUSIVE ENGATES CROMADOS</v>
      </c>
      <c r="F920" s="64" t="str">
        <f t="shared" si="71"/>
        <v>UND</v>
      </c>
      <c r="G920">
        <f t="shared" si="72"/>
        <v>835.86</v>
      </c>
      <c r="H920">
        <f t="shared" si="73"/>
        <v>654.86</v>
      </c>
      <c r="I920">
        <f t="shared" si="74"/>
        <v>654.86</v>
      </c>
    </row>
    <row r="921" spans="1:9">
      <c r="A921" s="381">
        <v>1702</v>
      </c>
      <c r="B921" s="381" t="s">
        <v>55</v>
      </c>
      <c r="C921" s="379"/>
      <c r="D921" s="382"/>
      <c r="E921" s="64" t="str">
        <f t="shared" si="70"/>
        <v>BANCADAS</v>
      </c>
      <c r="F921" s="64" t="str">
        <f t="shared" si="71"/>
        <v/>
      </c>
      <c r="G921">
        <f t="shared" si="72"/>
        <v>0</v>
      </c>
      <c r="H921">
        <f t="shared" si="73"/>
        <v>0</v>
      </c>
      <c r="I921">
        <f t="shared" si="74"/>
        <v>0</v>
      </c>
    </row>
    <row r="922" spans="1:9">
      <c r="A922" s="381">
        <v>170205</v>
      </c>
      <c r="B922" s="381" t="s">
        <v>1892</v>
      </c>
      <c r="C922" s="379" t="s">
        <v>109</v>
      </c>
      <c r="D922" s="380">
        <v>434.34</v>
      </c>
      <c r="E922" s="64" t="str">
        <f t="shared" si="70"/>
        <v>BANCADA DE MÁRMORE ESP. 3CM</v>
      </c>
      <c r="F922" s="64" t="str">
        <f t="shared" si="71"/>
        <v>M2</v>
      </c>
      <c r="G922">
        <f t="shared" si="72"/>
        <v>423.52</v>
      </c>
      <c r="H922">
        <f t="shared" si="73"/>
        <v>331.81</v>
      </c>
      <c r="I922">
        <f t="shared" si="74"/>
        <v>331.81</v>
      </c>
    </row>
    <row r="923" spans="1:9">
      <c r="A923" s="381">
        <v>170220</v>
      </c>
      <c r="B923" s="381" t="s">
        <v>1893</v>
      </c>
      <c r="C923" s="379" t="s">
        <v>109</v>
      </c>
      <c r="D923" s="380">
        <v>361.22</v>
      </c>
      <c r="E923" s="64" t="str">
        <f t="shared" si="70"/>
        <v>BANCADA DE GRANITO COM ESPESSURA DE 2 CM</v>
      </c>
      <c r="F923" s="64" t="str">
        <f t="shared" si="71"/>
        <v>M2</v>
      </c>
      <c r="G923">
        <f t="shared" si="72"/>
        <v>352.22</v>
      </c>
      <c r="H923">
        <f t="shared" si="73"/>
        <v>275.95</v>
      </c>
      <c r="I923">
        <f t="shared" si="74"/>
        <v>275.95</v>
      </c>
    </row>
    <row r="924" spans="1:9" ht="30">
      <c r="A924" s="378">
        <v>170221</v>
      </c>
      <c r="B924" s="378" t="s">
        <v>1894</v>
      </c>
      <c r="C924" s="379" t="s">
        <v>109</v>
      </c>
      <c r="D924" s="380">
        <v>17.38</v>
      </c>
      <c r="E924" s="64" t="str">
        <f t="shared" si="70"/>
        <v>LAJE ARMADA ESPESSURA DE 3CM P/ ENCHIMENTO DE FUNDO DE BANCADA INOX</v>
      </c>
      <c r="F924" s="64" t="str">
        <f t="shared" si="71"/>
        <v>M2</v>
      </c>
      <c r="G924">
        <f t="shared" si="72"/>
        <v>16.95</v>
      </c>
      <c r="H924">
        <f t="shared" si="73"/>
        <v>13.28</v>
      </c>
      <c r="I924">
        <f t="shared" si="74"/>
        <v>13.28</v>
      </c>
    </row>
    <row r="925" spans="1:9" ht="90">
      <c r="A925" s="381">
        <v>170222</v>
      </c>
      <c r="B925" s="381" t="s">
        <v>1895</v>
      </c>
      <c r="C925" s="379" t="s">
        <v>114</v>
      </c>
      <c r="D925" s="380">
        <v>1650.94</v>
      </c>
      <c r="E925" s="64" t="str">
        <f t="shared" si="70"/>
        <v>BANCADA E TANQUE PARA PANELÕES EM GRANITO CINZA ANDORINHA, ESP. 2CM, DIM. 0.80X1.10M, BASE DE CONCRETO E APOIO EM ALVENARIA, FRONTÃO H=10CM, INCL. VÁLVULA E SIFÃO, EXCLUSIVE TORNEIRA, CONF. DET. PROJETO</v>
      </c>
      <c r="F925" s="64" t="str">
        <f t="shared" si="71"/>
        <v>UND</v>
      </c>
      <c r="G925">
        <f t="shared" si="72"/>
        <v>1609.82</v>
      </c>
      <c r="H925">
        <f t="shared" si="73"/>
        <v>1261.22</v>
      </c>
      <c r="I925">
        <f t="shared" si="74"/>
        <v>1261.22</v>
      </c>
    </row>
    <row r="926" spans="1:9">
      <c r="A926" s="381">
        <v>1703</v>
      </c>
      <c r="B926" s="381" t="s">
        <v>1896</v>
      </c>
      <c r="C926" s="379"/>
      <c r="D926" s="380"/>
      <c r="E926" s="64" t="str">
        <f t="shared" si="70"/>
        <v>TORNEIRAS, REGISTROS, VÁLVULAS E METAIS</v>
      </c>
      <c r="F926" s="64" t="str">
        <f t="shared" si="71"/>
        <v/>
      </c>
      <c r="G926">
        <f t="shared" si="72"/>
        <v>0</v>
      </c>
      <c r="H926">
        <f t="shared" si="73"/>
        <v>0</v>
      </c>
      <c r="I926">
        <f t="shared" si="74"/>
        <v>0</v>
      </c>
    </row>
    <row r="927" spans="1:9" ht="45">
      <c r="A927" s="381">
        <v>170304</v>
      </c>
      <c r="B927" s="381" t="s">
        <v>1897</v>
      </c>
      <c r="C927" s="379" t="s">
        <v>114</v>
      </c>
      <c r="D927" s="380">
        <v>125.66</v>
      </c>
      <c r="E927" s="64" t="str">
        <f t="shared" si="70"/>
        <v>TORNEIRA PRESSÃO CROMADA DIÂM. 1/2" PARA LAVATÓRIO, MARCAS DE REFERÊNCIA FABRIMAR, DECA OU DOCOL</v>
      </c>
      <c r="F927" s="64" t="str">
        <f t="shared" si="71"/>
        <v>UND</v>
      </c>
      <c r="G927">
        <f t="shared" si="72"/>
        <v>122.53</v>
      </c>
      <c r="H927">
        <f t="shared" si="73"/>
        <v>96</v>
      </c>
      <c r="I927">
        <f t="shared" si="74"/>
        <v>96</v>
      </c>
    </row>
    <row r="928" spans="1:9" ht="30">
      <c r="A928" s="381">
        <v>170306</v>
      </c>
      <c r="B928" s="381" t="s">
        <v>1898</v>
      </c>
      <c r="C928" s="379" t="s">
        <v>114</v>
      </c>
      <c r="D928" s="382">
        <v>95.81</v>
      </c>
      <c r="E928" s="64" t="str">
        <f t="shared" si="70"/>
        <v>TORNEIRA PARA TANQUE, MARCAS DE REFERÊNCIA FABRIMAR, DECA OU DOCOL.</v>
      </c>
      <c r="F928" s="64" t="str">
        <f t="shared" si="71"/>
        <v>UND</v>
      </c>
      <c r="G928">
        <f t="shared" si="72"/>
        <v>93.42</v>
      </c>
      <c r="H928">
        <f t="shared" si="73"/>
        <v>73.19</v>
      </c>
      <c r="I928">
        <f t="shared" si="74"/>
        <v>73.19</v>
      </c>
    </row>
    <row r="929" spans="1:9" ht="30">
      <c r="A929" s="378">
        <v>170309</v>
      </c>
      <c r="B929" s="378" t="s">
        <v>1899</v>
      </c>
      <c r="C929" s="379" t="s">
        <v>114</v>
      </c>
      <c r="D929" s="380">
        <v>93.06</v>
      </c>
      <c r="E929" s="64" t="str">
        <f t="shared" si="70"/>
        <v>TORNEIRA PARA JARDIM DE 3/4" MARCAS DE REFERÊNCIA FABRIMAR, DECA OU DOCOL</v>
      </c>
      <c r="F929" s="64" t="str">
        <f t="shared" si="71"/>
        <v>UND</v>
      </c>
      <c r="G929">
        <f t="shared" si="72"/>
        <v>90.74</v>
      </c>
      <c r="H929">
        <f t="shared" si="73"/>
        <v>71.09</v>
      </c>
      <c r="I929">
        <f t="shared" si="74"/>
        <v>71.09</v>
      </c>
    </row>
    <row r="930" spans="1:9" ht="45">
      <c r="A930" s="381">
        <v>170310</v>
      </c>
      <c r="B930" s="381" t="s">
        <v>1900</v>
      </c>
      <c r="C930" s="379" t="s">
        <v>114</v>
      </c>
      <c r="D930" s="380">
        <v>112.85</v>
      </c>
      <c r="E930" s="64" t="str">
        <f t="shared" si="70"/>
        <v>TORNEIRA PRESSÃO CROMADA DIAM. 3/4" PARA USO GERAL, MARCAS DE REFERÊNCIA FABRIMAR, DECA OU DOCOL</v>
      </c>
      <c r="F930" s="64" t="str">
        <f t="shared" si="71"/>
        <v>UND</v>
      </c>
      <c r="G930">
        <f t="shared" si="72"/>
        <v>110.04</v>
      </c>
      <c r="H930">
        <f t="shared" si="73"/>
        <v>86.21</v>
      </c>
      <c r="I930">
        <f t="shared" si="74"/>
        <v>86.21</v>
      </c>
    </row>
    <row r="931" spans="1:9" ht="30">
      <c r="A931" s="381">
        <v>170311</v>
      </c>
      <c r="B931" s="381" t="s">
        <v>1901</v>
      </c>
      <c r="C931" s="379" t="s">
        <v>114</v>
      </c>
      <c r="D931" s="380">
        <v>33.76</v>
      </c>
      <c r="E931" s="64" t="str">
        <f t="shared" si="70"/>
        <v>TORNEIRA PRESSÃO EM PVC PARA PIA DIAM. 1/2", MARCAS DE REFERÊNCIA ASTRA, CIPLA OU AKROS</v>
      </c>
      <c r="F931" s="64" t="str">
        <f t="shared" si="71"/>
        <v>UND</v>
      </c>
      <c r="G931">
        <f t="shared" si="72"/>
        <v>32.92</v>
      </c>
      <c r="H931">
        <f t="shared" si="73"/>
        <v>25.79</v>
      </c>
      <c r="I931">
        <f t="shared" si="74"/>
        <v>25.79</v>
      </c>
    </row>
    <row r="932" spans="1:9" ht="45">
      <c r="A932" s="381">
        <v>170312</v>
      </c>
      <c r="B932" s="381" t="s">
        <v>1902</v>
      </c>
      <c r="C932" s="379" t="s">
        <v>114</v>
      </c>
      <c r="D932" s="380">
        <v>102.65</v>
      </c>
      <c r="E932" s="64" t="str">
        <f t="shared" si="70"/>
        <v>TORNEIRA DE METAL COM BORDA ROSCÁVEL, MARCAS DE REFERÊNCIA FABRIMAR, DECA OU DOCOL</v>
      </c>
      <c r="F932" s="64" t="str">
        <f t="shared" si="71"/>
        <v>UND</v>
      </c>
      <c r="G932">
        <f t="shared" si="72"/>
        <v>100.1</v>
      </c>
      <c r="H932">
        <f t="shared" si="73"/>
        <v>78.42</v>
      </c>
      <c r="I932">
        <f t="shared" si="74"/>
        <v>78.42</v>
      </c>
    </row>
    <row r="933" spans="1:9" ht="45">
      <c r="A933" s="381">
        <v>170313</v>
      </c>
      <c r="B933" s="381" t="s">
        <v>1903</v>
      </c>
      <c r="C933" s="379" t="s">
        <v>114</v>
      </c>
      <c r="D933" s="380">
        <v>96.59</v>
      </c>
      <c r="E933" s="64" t="str">
        <f t="shared" si="70"/>
        <v>TORNEIRA PRESSÃO CROMADA, DIAM. 1/2" PARA TANQUE, MARCAS DE REFERÊNCIA FABRIMAR, DECA OU DOCOL</v>
      </c>
      <c r="F933" s="64" t="str">
        <f t="shared" si="71"/>
        <v>UND</v>
      </c>
      <c r="G933">
        <f t="shared" si="72"/>
        <v>94.19</v>
      </c>
      <c r="H933">
        <f t="shared" si="73"/>
        <v>73.790000000000006</v>
      </c>
      <c r="I933">
        <f t="shared" si="74"/>
        <v>73.790000000000006</v>
      </c>
    </row>
    <row r="934" spans="1:9" ht="45">
      <c r="A934" s="381">
        <v>170315</v>
      </c>
      <c r="B934" s="381" t="s">
        <v>1904</v>
      </c>
      <c r="C934" s="379" t="s">
        <v>114</v>
      </c>
      <c r="D934" s="380">
        <v>116.57</v>
      </c>
      <c r="E934" s="64" t="str">
        <f t="shared" si="70"/>
        <v>TORNEIRA PRESSÃO CROMADA DIAM. 1/2" PARA PIA, MARCAS DE REFERÊNCIA FABRIMAR, DECA OU DOCOL</v>
      </c>
      <c r="F934" s="64" t="str">
        <f t="shared" si="71"/>
        <v>UND</v>
      </c>
      <c r="G934">
        <f t="shared" si="72"/>
        <v>113.66</v>
      </c>
      <c r="H934">
        <f t="shared" si="73"/>
        <v>89.05</v>
      </c>
      <c r="I934">
        <f t="shared" si="74"/>
        <v>89.05</v>
      </c>
    </row>
    <row r="935" spans="1:9" ht="45">
      <c r="A935" s="381">
        <v>170316</v>
      </c>
      <c r="B935" s="381" t="s">
        <v>1905</v>
      </c>
      <c r="C935" s="379" t="s">
        <v>114</v>
      </c>
      <c r="D935" s="380">
        <v>72.19</v>
      </c>
      <c r="E935" s="64" t="str">
        <f t="shared" si="70"/>
        <v>REGISTRO DE PRESSÃO COM CANOPLA CROMADA DIAM. 15MM (1/2"), MARCAS DE REFERÊNCIA FABRIMAR, DECA OU DOCOL</v>
      </c>
      <c r="F935" s="64" t="str">
        <f t="shared" si="71"/>
        <v>UND</v>
      </c>
      <c r="G935">
        <f t="shared" si="72"/>
        <v>70.39</v>
      </c>
      <c r="H935">
        <f t="shared" si="73"/>
        <v>55.15</v>
      </c>
      <c r="I935">
        <f t="shared" si="74"/>
        <v>55.15</v>
      </c>
    </row>
    <row r="936" spans="1:9" ht="45">
      <c r="A936" s="381">
        <v>170317</v>
      </c>
      <c r="B936" s="381" t="s">
        <v>1906</v>
      </c>
      <c r="C936" s="379" t="s">
        <v>114</v>
      </c>
      <c r="D936" s="380">
        <v>82.6</v>
      </c>
      <c r="E936" s="64" t="str">
        <f t="shared" si="70"/>
        <v>REGISTRO DE PRESSÃO COM CANOPLA CROMADA DIAM. 20MM (3/4"), MARCAS DE REFERÊNCIA FABRIMAR, DECA OU DOCOL</v>
      </c>
      <c r="F936" s="64" t="str">
        <f t="shared" si="71"/>
        <v>UND</v>
      </c>
      <c r="G936">
        <f t="shared" si="72"/>
        <v>80.540000000000006</v>
      </c>
      <c r="H936">
        <f t="shared" si="73"/>
        <v>63.1</v>
      </c>
      <c r="I936">
        <f t="shared" si="74"/>
        <v>63.1</v>
      </c>
    </row>
    <row r="937" spans="1:9" ht="30">
      <c r="A937" s="381">
        <v>170318</v>
      </c>
      <c r="B937" s="381" t="s">
        <v>1907</v>
      </c>
      <c r="C937" s="379" t="s">
        <v>114</v>
      </c>
      <c r="D937" s="380">
        <v>67.95</v>
      </c>
      <c r="E937" s="64" t="str">
        <f t="shared" si="70"/>
        <v>REGISTRO DE PRESSÃO BRUTO, DIAM. 15MM (1/2")</v>
      </c>
      <c r="F937" s="64" t="str">
        <f t="shared" si="71"/>
        <v>UND</v>
      </c>
      <c r="G937">
        <f t="shared" si="72"/>
        <v>66.260000000000005</v>
      </c>
      <c r="H937">
        <f t="shared" si="73"/>
        <v>51.91</v>
      </c>
      <c r="I937">
        <f t="shared" si="74"/>
        <v>51.91</v>
      </c>
    </row>
    <row r="938" spans="1:9">
      <c r="A938" s="381">
        <v>170319</v>
      </c>
      <c r="B938" s="381" t="s">
        <v>1908</v>
      </c>
      <c r="C938" s="379" t="s">
        <v>114</v>
      </c>
      <c r="D938" s="380">
        <v>47.07</v>
      </c>
      <c r="E938" s="64" t="str">
        <f t="shared" si="70"/>
        <v>REGISTRO DE GAVETA BRUTO DIAM. 15MM (1/2")</v>
      </c>
      <c r="F938" s="64" t="str">
        <f t="shared" si="71"/>
        <v>UND</v>
      </c>
      <c r="G938">
        <f t="shared" si="72"/>
        <v>45.9</v>
      </c>
      <c r="H938">
        <f t="shared" si="73"/>
        <v>35.96</v>
      </c>
      <c r="I938">
        <f t="shared" si="74"/>
        <v>35.96</v>
      </c>
    </row>
    <row r="939" spans="1:9">
      <c r="A939" s="381">
        <v>170320</v>
      </c>
      <c r="B939" s="381" t="s">
        <v>1909</v>
      </c>
      <c r="C939" s="379" t="s">
        <v>114</v>
      </c>
      <c r="D939" s="380">
        <v>50.13</v>
      </c>
      <c r="E939" s="64" t="str">
        <f t="shared" si="70"/>
        <v>REGISTRO DE GAVETA BRUTO DIAM. 20MM (3/4")</v>
      </c>
      <c r="F939" s="64" t="str">
        <f t="shared" si="71"/>
        <v>UND</v>
      </c>
      <c r="G939">
        <f t="shared" si="72"/>
        <v>48.89</v>
      </c>
      <c r="H939">
        <f t="shared" si="73"/>
        <v>38.299999999999997</v>
      </c>
      <c r="I939">
        <f t="shared" si="74"/>
        <v>38.299999999999997</v>
      </c>
    </row>
    <row r="940" spans="1:9">
      <c r="A940" s="381">
        <v>170321</v>
      </c>
      <c r="B940" s="381" t="s">
        <v>1910</v>
      </c>
      <c r="C940" s="379" t="s">
        <v>114</v>
      </c>
      <c r="D940" s="380">
        <v>56.42</v>
      </c>
      <c r="E940" s="64" t="str">
        <f t="shared" si="70"/>
        <v>REGISTRO DE GAVETA BRUTO DIAM. 25MM (1")</v>
      </c>
      <c r="F940" s="64" t="str">
        <f t="shared" si="71"/>
        <v>UND</v>
      </c>
      <c r="G940">
        <f t="shared" si="72"/>
        <v>55.01</v>
      </c>
      <c r="H940">
        <f t="shared" si="73"/>
        <v>43.1</v>
      </c>
      <c r="I940">
        <f t="shared" si="74"/>
        <v>43.1</v>
      </c>
    </row>
    <row r="941" spans="1:9">
      <c r="A941" s="381">
        <v>170322</v>
      </c>
      <c r="B941" s="381" t="s">
        <v>1911</v>
      </c>
      <c r="C941" s="379" t="s">
        <v>114</v>
      </c>
      <c r="D941" s="380">
        <v>83.95</v>
      </c>
      <c r="E941" s="64" t="str">
        <f t="shared" si="70"/>
        <v>REGISTRO DE GAVETA BRUTO DIAM. 32MM (11/4")</v>
      </c>
      <c r="F941" s="64" t="str">
        <f t="shared" si="71"/>
        <v>UND</v>
      </c>
      <c r="G941">
        <f t="shared" si="72"/>
        <v>81.86</v>
      </c>
      <c r="H941">
        <f t="shared" si="73"/>
        <v>64.13</v>
      </c>
      <c r="I941">
        <f t="shared" si="74"/>
        <v>64.13</v>
      </c>
    </row>
    <row r="942" spans="1:9">
      <c r="A942" s="381">
        <v>170323</v>
      </c>
      <c r="B942" s="381" t="s">
        <v>1912</v>
      </c>
      <c r="C942" s="379" t="s">
        <v>114</v>
      </c>
      <c r="D942" s="380">
        <v>99.39</v>
      </c>
      <c r="E942" s="64" t="str">
        <f t="shared" si="70"/>
        <v>REGISTRO DE GAVETA BRUTO DIAM. 40MM (11/2")</v>
      </c>
      <c r="F942" s="64" t="str">
        <f t="shared" si="71"/>
        <v>UND</v>
      </c>
      <c r="G942">
        <f t="shared" si="72"/>
        <v>96.92</v>
      </c>
      <c r="H942">
        <f t="shared" si="73"/>
        <v>75.930000000000007</v>
      </c>
      <c r="I942">
        <f t="shared" si="74"/>
        <v>75.930000000000007</v>
      </c>
    </row>
    <row r="943" spans="1:9">
      <c r="A943" s="381">
        <v>170324</v>
      </c>
      <c r="B943" s="381" t="s">
        <v>1913</v>
      </c>
      <c r="C943" s="379" t="s">
        <v>114</v>
      </c>
      <c r="D943" s="380">
        <v>149.15</v>
      </c>
      <c r="E943" s="64" t="str">
        <f t="shared" si="70"/>
        <v>REGISTRO DE GAVETA BRUTO DIAM. 50MM (2")</v>
      </c>
      <c r="F943" s="64" t="str">
        <f t="shared" si="71"/>
        <v>UND</v>
      </c>
      <c r="G943">
        <f t="shared" si="72"/>
        <v>145.43</v>
      </c>
      <c r="H943">
        <f t="shared" si="73"/>
        <v>113.94</v>
      </c>
      <c r="I943">
        <f t="shared" si="74"/>
        <v>113.94</v>
      </c>
    </row>
    <row r="944" spans="1:9">
      <c r="A944" s="381">
        <v>170325</v>
      </c>
      <c r="B944" s="381" t="s">
        <v>1914</v>
      </c>
      <c r="C944" s="379" t="s">
        <v>114</v>
      </c>
      <c r="D944" s="380">
        <v>344.18</v>
      </c>
      <c r="E944" s="64" t="str">
        <f t="shared" si="70"/>
        <v>REGISTRO DE GAVETA BRUTO DIAM. 65MM (21/2")</v>
      </c>
      <c r="F944" s="64" t="str">
        <f t="shared" si="71"/>
        <v>UND</v>
      </c>
      <c r="G944">
        <f t="shared" si="72"/>
        <v>335.6</v>
      </c>
      <c r="H944">
        <f t="shared" si="73"/>
        <v>262.93</v>
      </c>
      <c r="I944">
        <f t="shared" si="74"/>
        <v>262.93</v>
      </c>
    </row>
    <row r="945" spans="1:9">
      <c r="A945" s="381">
        <v>170326</v>
      </c>
      <c r="B945" s="381" t="s">
        <v>1915</v>
      </c>
      <c r="C945" s="379" t="s">
        <v>114</v>
      </c>
      <c r="D945" s="380">
        <v>531.22</v>
      </c>
      <c r="E945" s="64" t="str">
        <f t="shared" si="70"/>
        <v>REGISTRO DE GAVETA BRUTO DIAM. 80MM (3")</v>
      </c>
      <c r="F945" s="64" t="str">
        <f t="shared" si="71"/>
        <v>UND</v>
      </c>
      <c r="G945">
        <f t="shared" si="72"/>
        <v>517.99</v>
      </c>
      <c r="H945">
        <f t="shared" si="73"/>
        <v>405.82</v>
      </c>
      <c r="I945">
        <f t="shared" si="74"/>
        <v>405.82</v>
      </c>
    </row>
    <row r="946" spans="1:9" ht="45">
      <c r="A946" s="381">
        <v>170327</v>
      </c>
      <c r="B946" s="381" t="s">
        <v>1916</v>
      </c>
      <c r="C946" s="379" t="s">
        <v>114</v>
      </c>
      <c r="D946" s="380">
        <v>102.43</v>
      </c>
      <c r="E946" s="64" t="str">
        <f t="shared" si="70"/>
        <v>REGISTRO DE GAVETA COM CANOPLA CROMADA DIAM. 15MM (1/2"), MARCAS DE REFERÊNCIA FABRIMAR, DECA OU DOCOL</v>
      </c>
      <c r="F946" s="64" t="str">
        <f t="shared" si="71"/>
        <v>UND</v>
      </c>
      <c r="G946">
        <f t="shared" si="72"/>
        <v>99.88</v>
      </c>
      <c r="H946">
        <f t="shared" si="73"/>
        <v>78.25</v>
      </c>
      <c r="I946">
        <f t="shared" si="74"/>
        <v>78.25</v>
      </c>
    </row>
    <row r="947" spans="1:9" ht="45">
      <c r="A947" s="381">
        <v>170328</v>
      </c>
      <c r="B947" s="381" t="s">
        <v>1917</v>
      </c>
      <c r="C947" s="379" t="s">
        <v>114</v>
      </c>
      <c r="D947" s="380">
        <v>109.88</v>
      </c>
      <c r="E947" s="64" t="str">
        <f t="shared" si="70"/>
        <v>REGISTRO DE GAVETA COM CANOPLA CROMADA, DIAM. 20MM (3/4"), MARCAS DE REFERÊNCIA FABRIMAR, DECA OU DOCOL</v>
      </c>
      <c r="F947" s="64" t="str">
        <f t="shared" si="71"/>
        <v>UND</v>
      </c>
      <c r="G947">
        <f t="shared" si="72"/>
        <v>107.14</v>
      </c>
      <c r="H947">
        <f t="shared" si="73"/>
        <v>83.94</v>
      </c>
      <c r="I947">
        <f t="shared" si="74"/>
        <v>83.94</v>
      </c>
    </row>
    <row r="948" spans="1:9" ht="45">
      <c r="A948" s="381">
        <v>170329</v>
      </c>
      <c r="B948" s="381" t="s">
        <v>1918</v>
      </c>
      <c r="C948" s="379" t="s">
        <v>114</v>
      </c>
      <c r="D948" s="380">
        <v>159.59</v>
      </c>
      <c r="E948" s="64" t="str">
        <f t="shared" si="70"/>
        <v>REGISTRO DE GAVETA COM CANOPLA CROMADA DIAM. 25MM (1"), MARCAS DE REFERÊNCIA FABRIMAR, DECA OU DOCOL</v>
      </c>
      <c r="F948" s="64" t="str">
        <f t="shared" si="71"/>
        <v>UND</v>
      </c>
      <c r="G948">
        <f t="shared" si="72"/>
        <v>155.62</v>
      </c>
      <c r="H948">
        <f t="shared" si="73"/>
        <v>121.92</v>
      </c>
      <c r="I948">
        <f t="shared" si="74"/>
        <v>121.92</v>
      </c>
    </row>
    <row r="949" spans="1:9" ht="45">
      <c r="A949" s="381">
        <v>170330</v>
      </c>
      <c r="B949" s="381" t="s">
        <v>1919</v>
      </c>
      <c r="C949" s="379" t="s">
        <v>114</v>
      </c>
      <c r="D949" s="380">
        <v>211.52</v>
      </c>
      <c r="E949" s="64" t="str">
        <f t="shared" si="70"/>
        <v>REGISTRO DE GAVETA COM CANOPLA CROMADA DIAM 32MM (11/4"), MARCAS DE REFERÊNCIA FABRIMAR, DECA OU DOCOL</v>
      </c>
      <c r="F949" s="64" t="str">
        <f t="shared" si="71"/>
        <v>UND</v>
      </c>
      <c r="G949">
        <f t="shared" si="72"/>
        <v>206.25</v>
      </c>
      <c r="H949">
        <f t="shared" si="73"/>
        <v>161.59</v>
      </c>
      <c r="I949">
        <f t="shared" si="74"/>
        <v>161.59</v>
      </c>
    </row>
    <row r="950" spans="1:9" ht="45">
      <c r="A950" s="381">
        <v>170331</v>
      </c>
      <c r="B950" s="381" t="s">
        <v>1920</v>
      </c>
      <c r="C950" s="379" t="s">
        <v>114</v>
      </c>
      <c r="D950" s="380">
        <v>220.66</v>
      </c>
      <c r="E950" s="64" t="str">
        <f t="shared" si="70"/>
        <v>REGISTRO DE GAVETA COM CANOPLA CROMADA, DIAM. 40MM (11/2"), MARCAS DE REFERÊNCIA FABRIMAR, DECA OU DOCOL</v>
      </c>
      <c r="F950" s="64" t="str">
        <f t="shared" si="71"/>
        <v>UND</v>
      </c>
      <c r="G950">
        <f t="shared" si="72"/>
        <v>215.16</v>
      </c>
      <c r="H950">
        <f t="shared" si="73"/>
        <v>168.57</v>
      </c>
      <c r="I950">
        <f t="shared" si="74"/>
        <v>168.57</v>
      </c>
    </row>
    <row r="951" spans="1:9" ht="30">
      <c r="A951" s="381">
        <v>170332</v>
      </c>
      <c r="B951" s="381" t="s">
        <v>1921</v>
      </c>
      <c r="C951" s="379" t="s">
        <v>114</v>
      </c>
      <c r="D951" s="380">
        <v>75.78</v>
      </c>
      <c r="E951" s="64" t="str">
        <f t="shared" si="70"/>
        <v>VÁLVULA DE RETENÇÃO HORIZONTAL OU VERTICAL DIAM. 15MM (1/2")</v>
      </c>
      <c r="F951" s="64" t="str">
        <f t="shared" si="71"/>
        <v>UND</v>
      </c>
      <c r="G951">
        <f t="shared" si="72"/>
        <v>73.89</v>
      </c>
      <c r="H951">
        <f t="shared" si="73"/>
        <v>57.89</v>
      </c>
      <c r="I951">
        <f t="shared" si="74"/>
        <v>57.89</v>
      </c>
    </row>
    <row r="952" spans="1:9" ht="30">
      <c r="A952" s="381">
        <v>170333</v>
      </c>
      <c r="B952" s="381" t="s">
        <v>1922</v>
      </c>
      <c r="C952" s="379" t="s">
        <v>114</v>
      </c>
      <c r="D952" s="380">
        <v>84.3</v>
      </c>
      <c r="E952" s="64" t="str">
        <f t="shared" si="70"/>
        <v>VÁLVULA DE RETENÇÃO HORIZONTAL OU VERTICAL DIAM. 20MM (3/4")</v>
      </c>
      <c r="F952" s="64" t="str">
        <f t="shared" si="71"/>
        <v>UND</v>
      </c>
      <c r="G952">
        <f t="shared" si="72"/>
        <v>82.2</v>
      </c>
      <c r="H952">
        <f t="shared" si="73"/>
        <v>64.400000000000006</v>
      </c>
      <c r="I952">
        <f t="shared" si="74"/>
        <v>64.400000000000006</v>
      </c>
    </row>
    <row r="953" spans="1:9" ht="30">
      <c r="A953" s="381">
        <v>170334</v>
      </c>
      <c r="B953" s="381" t="s">
        <v>1923</v>
      </c>
      <c r="C953" s="379" t="s">
        <v>114</v>
      </c>
      <c r="D953" s="380">
        <v>106.3</v>
      </c>
      <c r="E953" s="64" t="str">
        <f t="shared" si="70"/>
        <v>VÁLVULA DE RETENÇÃO HORIZONTAL OU VERTICAL DIAM. 25MM (1")</v>
      </c>
      <c r="F953" s="64" t="str">
        <f t="shared" si="71"/>
        <v>UND</v>
      </c>
      <c r="G953">
        <f t="shared" si="72"/>
        <v>103.66</v>
      </c>
      <c r="H953">
        <f t="shared" si="73"/>
        <v>81.209999999999994</v>
      </c>
      <c r="I953">
        <f t="shared" si="74"/>
        <v>81.209999999999994</v>
      </c>
    </row>
    <row r="954" spans="1:9" ht="30">
      <c r="A954" s="381">
        <v>170335</v>
      </c>
      <c r="B954" s="381" t="s">
        <v>1924</v>
      </c>
      <c r="C954" s="379" t="s">
        <v>114</v>
      </c>
      <c r="D954" s="380">
        <v>170.37</v>
      </c>
      <c r="E954" s="64" t="str">
        <f t="shared" si="70"/>
        <v>VÁLVULA DE RETENÇÃO HORIZONTAL OU VERTICAL, DIAM. 32MM (11/4")</v>
      </c>
      <c r="F954" s="64" t="str">
        <f t="shared" si="71"/>
        <v>UND</v>
      </c>
      <c r="G954">
        <f t="shared" si="72"/>
        <v>166.12</v>
      </c>
      <c r="H954">
        <f t="shared" si="73"/>
        <v>130.15</v>
      </c>
      <c r="I954">
        <f t="shared" si="74"/>
        <v>130.15</v>
      </c>
    </row>
    <row r="955" spans="1:9" ht="30">
      <c r="A955" s="381">
        <v>170336</v>
      </c>
      <c r="B955" s="381" t="s">
        <v>1925</v>
      </c>
      <c r="C955" s="379" t="s">
        <v>114</v>
      </c>
      <c r="D955" s="380">
        <v>187.65</v>
      </c>
      <c r="E955" s="64" t="str">
        <f t="shared" si="70"/>
        <v>VÁLVULA DE RETENÇÃO HORIZONTAL OU VERTICAL DIAM. 40MM (11/2")</v>
      </c>
      <c r="F955" s="64" t="str">
        <f t="shared" si="71"/>
        <v>UND</v>
      </c>
      <c r="G955">
        <f t="shared" si="72"/>
        <v>182.97</v>
      </c>
      <c r="H955">
        <f t="shared" si="73"/>
        <v>143.35</v>
      </c>
      <c r="I955">
        <f t="shared" si="74"/>
        <v>143.35</v>
      </c>
    </row>
    <row r="956" spans="1:9" ht="30">
      <c r="A956" s="381">
        <v>170337</v>
      </c>
      <c r="B956" s="381" t="s">
        <v>1926</v>
      </c>
      <c r="C956" s="379" t="s">
        <v>114</v>
      </c>
      <c r="D956" s="380">
        <v>242.13</v>
      </c>
      <c r="E956" s="64" t="str">
        <f t="shared" si="70"/>
        <v>VÁLVULA DE RETENÇÃO HORIZONTAL OU VERTICAL DIAM. 50MM (2")</v>
      </c>
      <c r="F956" s="64" t="str">
        <f t="shared" si="71"/>
        <v>UND</v>
      </c>
      <c r="G956">
        <f t="shared" si="72"/>
        <v>236.1</v>
      </c>
      <c r="H956">
        <f t="shared" si="73"/>
        <v>184.97</v>
      </c>
      <c r="I956">
        <f t="shared" si="74"/>
        <v>184.97</v>
      </c>
    </row>
    <row r="957" spans="1:9" ht="30">
      <c r="A957" s="381">
        <v>170338</v>
      </c>
      <c r="B957" s="381" t="s">
        <v>1927</v>
      </c>
      <c r="C957" s="379" t="s">
        <v>114</v>
      </c>
      <c r="D957" s="380">
        <v>396.26</v>
      </c>
      <c r="E957" s="64" t="str">
        <f t="shared" si="70"/>
        <v>VÁLVULA DE RETENÇÃO HORIZONTAL OU VERTICAL DIAM. 65MM (21/2")</v>
      </c>
      <c r="F957" s="64" t="str">
        <f t="shared" si="71"/>
        <v>UND</v>
      </c>
      <c r="G957">
        <f t="shared" si="72"/>
        <v>386.39</v>
      </c>
      <c r="H957">
        <f t="shared" si="73"/>
        <v>302.72000000000003</v>
      </c>
      <c r="I957">
        <f t="shared" si="74"/>
        <v>302.72000000000003</v>
      </c>
    </row>
    <row r="958" spans="1:9" ht="30">
      <c r="A958" s="381">
        <v>170339</v>
      </c>
      <c r="B958" s="381" t="s">
        <v>1928</v>
      </c>
      <c r="C958" s="379" t="s">
        <v>114</v>
      </c>
      <c r="D958" s="380">
        <v>531.32000000000005</v>
      </c>
      <c r="E958" s="64" t="str">
        <f t="shared" si="70"/>
        <v>VÁLVULA DE RETENÇÃO HORIZONTAL OU VERTICAL, DIAM. 80MM (3")</v>
      </c>
      <c r="F958" s="64" t="str">
        <f t="shared" si="71"/>
        <v>UND</v>
      </c>
      <c r="G958">
        <f t="shared" si="72"/>
        <v>518.09</v>
      </c>
      <c r="H958">
        <f t="shared" si="73"/>
        <v>405.9</v>
      </c>
      <c r="I958">
        <f t="shared" si="74"/>
        <v>405.9</v>
      </c>
    </row>
    <row r="959" spans="1:9" ht="45">
      <c r="A959" s="381">
        <v>170345</v>
      </c>
      <c r="B959" s="381" t="s">
        <v>1929</v>
      </c>
      <c r="C959" s="379" t="s">
        <v>114</v>
      </c>
      <c r="D959" s="380">
        <v>357.47</v>
      </c>
      <c r="E959" s="64" t="str">
        <f t="shared" si="70"/>
        <v>VÁLVULA DE DESCARGA COM CANOPLA CROMADA DE 32MM (11/4"), MARCAS DE REFERÊNCIA FABRIMAR, DECA OU DOCOL</v>
      </c>
      <c r="F959" s="64" t="str">
        <f t="shared" si="71"/>
        <v>UND</v>
      </c>
      <c r="G959">
        <f t="shared" si="72"/>
        <v>348.57</v>
      </c>
      <c r="H959">
        <f t="shared" si="73"/>
        <v>273.08999999999997</v>
      </c>
      <c r="I959">
        <f t="shared" si="74"/>
        <v>273.08999999999997</v>
      </c>
    </row>
    <row r="960" spans="1:9" ht="45">
      <c r="A960" s="381">
        <v>170346</v>
      </c>
      <c r="B960" s="381" t="s">
        <v>1930</v>
      </c>
      <c r="C960" s="379" t="s">
        <v>114</v>
      </c>
      <c r="D960" s="380">
        <v>350.05</v>
      </c>
      <c r="E960" s="64" t="str">
        <f t="shared" si="70"/>
        <v>VÁLVULA DE DESCARGA COM CANOPLA CROMADA DE 40MM (11/2"), MARCAS DE REFERÊNCIA FABRIMAR, DECA OU DOCOL</v>
      </c>
      <c r="F960" s="64" t="str">
        <f t="shared" si="71"/>
        <v>UND</v>
      </c>
      <c r="G960">
        <f t="shared" si="72"/>
        <v>341.33</v>
      </c>
      <c r="H960">
        <f t="shared" si="73"/>
        <v>267.42</v>
      </c>
      <c r="I960">
        <f t="shared" si="74"/>
        <v>267.42</v>
      </c>
    </row>
    <row r="961" spans="1:9" ht="30">
      <c r="A961" s="381">
        <v>170347</v>
      </c>
      <c r="B961" s="381" t="s">
        <v>1931</v>
      </c>
      <c r="C961" s="379" t="s">
        <v>114</v>
      </c>
      <c r="D961" s="380">
        <v>8.81</v>
      </c>
      <c r="E961" s="64" t="str">
        <f t="shared" ref="E961:E1024" si="75">UPPER(B961)</f>
        <v>VÁLVULA DE PVC PARA LAVATÓRIO, MARCAS DE REFERÊNCIA ASTRA, CIPLA OU AKROS</v>
      </c>
      <c r="F961" s="64" t="str">
        <f t="shared" ref="F961:F1024" si="76">UPPER(C961)</f>
        <v>UND</v>
      </c>
      <c r="G961">
        <f t="shared" si="72"/>
        <v>8.59</v>
      </c>
      <c r="H961">
        <f t="shared" si="73"/>
        <v>6.73</v>
      </c>
      <c r="I961">
        <f t="shared" si="74"/>
        <v>6.73</v>
      </c>
    </row>
    <row r="962" spans="1:9" ht="30">
      <c r="A962" s="381">
        <v>170348</v>
      </c>
      <c r="B962" s="381" t="s">
        <v>1932</v>
      </c>
      <c r="C962" s="379" t="s">
        <v>114</v>
      </c>
      <c r="D962" s="380">
        <v>10.08</v>
      </c>
      <c r="E962" s="64" t="str">
        <f t="shared" si="75"/>
        <v>VÁLVULA DE PVC PARA TANQUE, MARCAS DE REFERÊNCIA ASTRA, CIPLA OU AKROS</v>
      </c>
      <c r="F962" s="64" t="str">
        <f t="shared" si="76"/>
        <v>UND</v>
      </c>
      <c r="G962">
        <f t="shared" si="72"/>
        <v>9.83</v>
      </c>
      <c r="H962">
        <f t="shared" si="73"/>
        <v>7.7</v>
      </c>
      <c r="I962">
        <f t="shared" si="74"/>
        <v>7.7</v>
      </c>
    </row>
    <row r="963" spans="1:9" ht="30">
      <c r="A963" s="381">
        <v>170349</v>
      </c>
      <c r="B963" s="381" t="s">
        <v>1933</v>
      </c>
      <c r="C963" s="379" t="s">
        <v>114</v>
      </c>
      <c r="D963" s="380">
        <v>81.92</v>
      </c>
      <c r="E963" s="64" t="str">
        <f t="shared" si="75"/>
        <v>CANOPLA PARA VÁLVULA DE DESCARGA, MARCAS DE REFERÊNCIA FABRIMAR, DECA OU DOCOL</v>
      </c>
      <c r="F963" s="64" t="str">
        <f t="shared" si="76"/>
        <v>UND</v>
      </c>
      <c r="G963">
        <f t="shared" si="72"/>
        <v>79.88</v>
      </c>
      <c r="H963">
        <f t="shared" si="73"/>
        <v>62.58</v>
      </c>
      <c r="I963">
        <f t="shared" si="74"/>
        <v>62.58</v>
      </c>
    </row>
    <row r="964" spans="1:9" ht="30">
      <c r="A964" s="381">
        <v>170350</v>
      </c>
      <c r="B964" s="381" t="s">
        <v>1934</v>
      </c>
      <c r="C964" s="379" t="s">
        <v>114</v>
      </c>
      <c r="D964" s="380">
        <v>15.21</v>
      </c>
      <c r="E964" s="64" t="str">
        <f t="shared" si="75"/>
        <v>PARAFUSO DE FIXAÇÃO PARA LAVATÓRIO OU VASO, INCLUSIVE COLOCAÇÃO</v>
      </c>
      <c r="F964" s="64" t="str">
        <f t="shared" si="76"/>
        <v>UND</v>
      </c>
      <c r="G964">
        <f t="shared" si="72"/>
        <v>14.83</v>
      </c>
      <c r="H964">
        <f t="shared" si="73"/>
        <v>11.62</v>
      </c>
      <c r="I964">
        <f t="shared" si="74"/>
        <v>11.62</v>
      </c>
    </row>
    <row r="965" spans="1:9" ht="45">
      <c r="A965" s="381">
        <v>170351</v>
      </c>
      <c r="B965" s="381" t="s">
        <v>1935</v>
      </c>
      <c r="C965" s="379" t="s">
        <v>114</v>
      </c>
      <c r="D965" s="380">
        <v>307.07</v>
      </c>
      <c r="E965" s="64" t="str">
        <f t="shared" si="75"/>
        <v>TORNEIRA DE PAREDE CROMADA, MARCAS DE REFERÊNCIA FABRIMAR (LINHA PRÁTICA, REF.1157) , DECA OU DOCOL</v>
      </c>
      <c r="F965" s="64" t="str">
        <f t="shared" si="76"/>
        <v>UND</v>
      </c>
      <c r="G965">
        <f t="shared" si="72"/>
        <v>299.42</v>
      </c>
      <c r="H965">
        <f t="shared" si="73"/>
        <v>234.58</v>
      </c>
      <c r="I965">
        <f t="shared" si="74"/>
        <v>234.58</v>
      </c>
    </row>
    <row r="966" spans="1:9" ht="45">
      <c r="A966" s="381">
        <v>170352</v>
      </c>
      <c r="B966" s="381" t="s">
        <v>1936</v>
      </c>
      <c r="C966" s="379" t="s">
        <v>114</v>
      </c>
      <c r="D966" s="380">
        <v>504.4</v>
      </c>
      <c r="E966" s="64" t="str">
        <f t="shared" si="75"/>
        <v>VÁLVULA DE DESCARGA COM ACABAMENTO ANTI-VANDALISMO, MARCAS DE REFERÊNCIA FABRIMAR, DECA OU DOCOL</v>
      </c>
      <c r="F966" s="64" t="str">
        <f t="shared" si="76"/>
        <v>UND</v>
      </c>
      <c r="G966">
        <f t="shared" si="72"/>
        <v>491.84</v>
      </c>
      <c r="H966">
        <f t="shared" si="73"/>
        <v>385.33</v>
      </c>
      <c r="I966">
        <f t="shared" si="74"/>
        <v>385.33</v>
      </c>
    </row>
    <row r="967" spans="1:9" ht="45">
      <c r="A967" s="381">
        <v>170353</v>
      </c>
      <c r="B967" s="381" t="s">
        <v>1937</v>
      </c>
      <c r="C967" s="379" t="s">
        <v>114</v>
      </c>
      <c r="D967" s="380">
        <v>412.35</v>
      </c>
      <c r="E967" s="64" t="str">
        <f t="shared" si="75"/>
        <v>TORNEIRA PARA LAVATÓRIO LINHA ANTI-VANDALISMO, MARCAS DE REFERÊNCIA FABRIMAR, DECA OU DOCOL</v>
      </c>
      <c r="F967" s="64" t="str">
        <f t="shared" si="76"/>
        <v>UND</v>
      </c>
      <c r="G967">
        <f t="shared" si="72"/>
        <v>402.08</v>
      </c>
      <c r="H967">
        <f t="shared" si="73"/>
        <v>315.01</v>
      </c>
      <c r="I967">
        <f t="shared" si="74"/>
        <v>315.01</v>
      </c>
    </row>
    <row r="968" spans="1:9" ht="45">
      <c r="A968" s="381">
        <v>170354</v>
      </c>
      <c r="B968" s="381" t="s">
        <v>1938</v>
      </c>
      <c r="C968" s="379" t="s">
        <v>114</v>
      </c>
      <c r="D968" s="380">
        <v>762.4</v>
      </c>
      <c r="E968" s="64" t="str">
        <f t="shared" si="75"/>
        <v>CHUVEIRO COMPLETO, LINHA ANTI-VANDALISMO, MARCAS DE REFERÊNCIA FABRIMAR, DECA OU DOCOL</v>
      </c>
      <c r="F968" s="64" t="str">
        <f t="shared" si="76"/>
        <v>UND</v>
      </c>
      <c r="G968">
        <f t="shared" ref="G968:G1031" si="77">ROUND(H968*(1+$G$1),2)</f>
        <v>743.41</v>
      </c>
      <c r="H968">
        <f t="shared" ref="H968:H1031" si="78">I968</f>
        <v>582.42999999999995</v>
      </c>
      <c r="I968">
        <f t="shared" ref="I968:I1031" si="79">ROUND(D968/(1+$E$1),2)</f>
        <v>582.42999999999995</v>
      </c>
    </row>
    <row r="969" spans="1:9" ht="45">
      <c r="A969" s="381">
        <v>170356</v>
      </c>
      <c r="B969" s="381" t="s">
        <v>1939</v>
      </c>
      <c r="C969" s="379" t="s">
        <v>114</v>
      </c>
      <c r="D969" s="380">
        <v>350.83</v>
      </c>
      <c r="E969" s="64" t="str">
        <f t="shared" si="75"/>
        <v>TORNEIRA DE PAREDE ARTICULÁVEL ACABAMENTO CROMADO, MARCAS DE REF. FABRIMAR, DECA, DOCOL OU EQUIVALENTE</v>
      </c>
      <c r="F969" s="64" t="str">
        <f t="shared" si="76"/>
        <v>UND</v>
      </c>
      <c r="G969">
        <f t="shared" si="77"/>
        <v>342.09</v>
      </c>
      <c r="H969">
        <f t="shared" si="78"/>
        <v>268.01</v>
      </c>
      <c r="I969">
        <f t="shared" si="79"/>
        <v>268.01</v>
      </c>
    </row>
    <row r="970" spans="1:9" ht="45">
      <c r="A970" s="381">
        <v>170357</v>
      </c>
      <c r="B970" s="381" t="s">
        <v>1940</v>
      </c>
      <c r="C970" s="379" t="s">
        <v>114</v>
      </c>
      <c r="D970" s="380">
        <v>757.61</v>
      </c>
      <c r="E970" s="64" t="str">
        <f t="shared" si="75"/>
        <v>CHUVEIRO COM DESVIADOR FLEXIVEL E DUCHA MANUAL, MOD. 1975C REF. DECA OU EQUIVALENTE</v>
      </c>
      <c r="F970" s="64" t="str">
        <f t="shared" si="76"/>
        <v>UND</v>
      </c>
      <c r="G970">
        <f t="shared" si="77"/>
        <v>738.74</v>
      </c>
      <c r="H970">
        <f t="shared" si="78"/>
        <v>578.77</v>
      </c>
      <c r="I970">
        <f t="shared" si="79"/>
        <v>578.77</v>
      </c>
    </row>
    <row r="971" spans="1:9">
      <c r="A971" s="381">
        <v>1705</v>
      </c>
      <c r="B971" s="381" t="s">
        <v>1941</v>
      </c>
      <c r="C971" s="379"/>
      <c r="D971" s="380"/>
      <c r="E971" s="64" t="str">
        <f t="shared" si="75"/>
        <v>OUTROS APARELHOS</v>
      </c>
      <c r="F971" s="64" t="str">
        <f t="shared" si="76"/>
        <v/>
      </c>
      <c r="G971">
        <f t="shared" si="77"/>
        <v>0</v>
      </c>
      <c r="H971">
        <f t="shared" si="78"/>
        <v>0</v>
      </c>
      <c r="I971">
        <f t="shared" si="79"/>
        <v>0</v>
      </c>
    </row>
    <row r="972" spans="1:9" ht="30">
      <c r="A972" s="381">
        <v>170502</v>
      </c>
      <c r="B972" s="381" t="s">
        <v>4043</v>
      </c>
      <c r="C972" s="379" t="s">
        <v>114</v>
      </c>
      <c r="D972" s="380">
        <v>153.72</v>
      </c>
      <c r="E972" s="64" t="str">
        <f t="shared" si="75"/>
        <v>CAIXA DE DESCARGA PLÁSTICA DE SOBREPOR 6/9 LITROS, REF. ASTRA, AKROS OU EQUIVALENTE</v>
      </c>
      <c r="F972" s="64" t="str">
        <f t="shared" si="76"/>
        <v>UND</v>
      </c>
      <c r="G972">
        <f t="shared" si="77"/>
        <v>149.88999999999999</v>
      </c>
      <c r="H972">
        <f t="shared" si="78"/>
        <v>117.43</v>
      </c>
      <c r="I972">
        <f t="shared" si="79"/>
        <v>117.43</v>
      </c>
    </row>
    <row r="973" spans="1:9" ht="45">
      <c r="A973" s="381">
        <v>170506</v>
      </c>
      <c r="B973" s="381" t="s">
        <v>2390</v>
      </c>
      <c r="C973" s="379" t="s">
        <v>114</v>
      </c>
      <c r="D973" s="380">
        <v>594.25</v>
      </c>
      <c r="E973" s="64" t="str">
        <f t="shared" si="75"/>
        <v>RESERVATÓRIO DE POLIETILENO DE 500 L, INCLUSIVE ADAPTADORES COM FLANGES DE PVC E TORNEIRA DE BÓIA DE 3/4"</v>
      </c>
      <c r="F973" s="64" t="str">
        <f t="shared" si="76"/>
        <v>UND</v>
      </c>
      <c r="G973">
        <f t="shared" si="77"/>
        <v>579.45000000000005</v>
      </c>
      <c r="H973">
        <f t="shared" si="78"/>
        <v>453.97</v>
      </c>
      <c r="I973">
        <f t="shared" si="79"/>
        <v>453.97</v>
      </c>
    </row>
    <row r="974" spans="1:9" ht="90">
      <c r="A974" s="378">
        <v>170507</v>
      </c>
      <c r="B974" s="378" t="s">
        <v>1942</v>
      </c>
      <c r="C974" s="379" t="s">
        <v>111</v>
      </c>
      <c r="D974" s="380">
        <v>1414.89</v>
      </c>
      <c r="E974" s="64" t="str">
        <f t="shared" si="75"/>
        <v>LAVATÓRIO DE AÇO INOX, LIGA AISI 304, N° 18, MARCAS DE REFERÊNCIA FISHER, METALPRESS OU MEKAL, INCLUSIVE APOIO DE CONCRETO, ARGAMASSA DE APOIO E ASSENTAMENTO, VÁLVULA E SIFÃO CROMADOS, EXCLUSIVE TORNEIRA, CONF. PROJETO</v>
      </c>
      <c r="F974" s="64" t="str">
        <f t="shared" si="76"/>
        <v>M</v>
      </c>
      <c r="G974">
        <f t="shared" si="77"/>
        <v>1379.65</v>
      </c>
      <c r="H974">
        <f t="shared" si="78"/>
        <v>1080.8900000000001</v>
      </c>
      <c r="I974">
        <f t="shared" si="79"/>
        <v>1080.8900000000001</v>
      </c>
    </row>
    <row r="975" spans="1:9" ht="90">
      <c r="A975" s="381">
        <v>170508</v>
      </c>
      <c r="B975" s="381" t="s">
        <v>1943</v>
      </c>
      <c r="C975" s="379" t="s">
        <v>111</v>
      </c>
      <c r="D975" s="380">
        <v>1526.4</v>
      </c>
      <c r="E975" s="64" t="str">
        <f t="shared" si="75"/>
        <v>ESCOVÁRIO DE AÇO INOX, LIGA AISI 304, N° 18, MARCAS DE REFERÊNCIA FISCHER, METALPRESS OU MEKAL, INCLUSIVE APOIO DE CONCRETO, ARGAMASSA DE APOIO E ASSENTAMENTO, VÁLVULA E SIFÃO CROMADOS, EXCLUSIVE TORNEIRA, CONF. PROJETO</v>
      </c>
      <c r="F975" s="64" t="str">
        <f t="shared" si="76"/>
        <v>M</v>
      </c>
      <c r="G975">
        <f t="shared" si="77"/>
        <v>1488.38</v>
      </c>
      <c r="H975">
        <f t="shared" si="78"/>
        <v>1166.08</v>
      </c>
      <c r="I975">
        <f t="shared" si="79"/>
        <v>1166.08</v>
      </c>
    </row>
    <row r="976" spans="1:9" ht="45">
      <c r="A976" s="381">
        <v>170509</v>
      </c>
      <c r="B976" s="381" t="s">
        <v>1944</v>
      </c>
      <c r="C976" s="379" t="s">
        <v>114</v>
      </c>
      <c r="D976" s="380">
        <v>1904.23</v>
      </c>
      <c r="E976" s="64" t="str">
        <f t="shared" si="75"/>
        <v>TANQUE DE AÇO INOX Nº 2, MARCAS DE REFERÊNCIA FISHER, METALPRESS OU MEKAL, INCLUSIVE VÁLVULA DE METAL E SIFÃO</v>
      </c>
      <c r="F976" s="64" t="str">
        <f t="shared" si="76"/>
        <v>UND</v>
      </c>
      <c r="G976">
        <f t="shared" si="77"/>
        <v>1856.8</v>
      </c>
      <c r="H976">
        <f t="shared" si="78"/>
        <v>1454.72</v>
      </c>
      <c r="I976">
        <f t="shared" si="79"/>
        <v>1454.72</v>
      </c>
    </row>
    <row r="977" spans="1:9" ht="75">
      <c r="A977" s="381">
        <v>170510</v>
      </c>
      <c r="B977" s="381" t="s">
        <v>1945</v>
      </c>
      <c r="C977" s="379" t="s">
        <v>114</v>
      </c>
      <c r="D977" s="382">
        <v>4713.58</v>
      </c>
      <c r="E977" s="64" t="str">
        <f t="shared" si="75"/>
        <v>BEBEDOURO DE AÇO INOX, MARCAS DE REFERÊNCIA FISHER, METALPRESS OU MEKAL, INCLUSIVE VÁLVULA, SIFÃO CROMADO E TORNEIRAS, EXCLUSIVE ALVENARIA, DIM. 0.45X2.75 M, CONFORME DETALHE EM PROJETO</v>
      </c>
      <c r="F977" s="64" t="str">
        <f t="shared" si="76"/>
        <v>UND</v>
      </c>
      <c r="G977">
        <f t="shared" si="77"/>
        <v>4596.1899999999996</v>
      </c>
      <c r="H977">
        <f t="shared" si="78"/>
        <v>3600.9</v>
      </c>
      <c r="I977">
        <f t="shared" si="79"/>
        <v>3600.9</v>
      </c>
    </row>
    <row r="978" spans="1:9" ht="60">
      <c r="A978" s="381">
        <v>170511</v>
      </c>
      <c r="B978" s="381" t="s">
        <v>1946</v>
      </c>
      <c r="C978" s="379" t="s">
        <v>114</v>
      </c>
      <c r="D978" s="382">
        <v>2109.79</v>
      </c>
      <c r="E978" s="64" t="str">
        <f t="shared" si="75"/>
        <v>MICTÓRIO COLETIVO DE AÇO INOX, LIGA AISI-304 N.18, MARCAS DE REFERÊNCIA FISHER, METALPRESS OU MEKAL, DIMENSÕES 1.80X0.30M, COM TUBO ESPARGIDOR</v>
      </c>
      <c r="F978" s="64" t="str">
        <f t="shared" si="76"/>
        <v>UND</v>
      </c>
      <c r="G978">
        <f t="shared" si="77"/>
        <v>2057.25</v>
      </c>
      <c r="H978">
        <f t="shared" si="78"/>
        <v>1611.76</v>
      </c>
      <c r="I978">
        <f t="shared" si="79"/>
        <v>1611.76</v>
      </c>
    </row>
    <row r="979" spans="1:9" ht="75">
      <c r="A979" s="381">
        <v>170512</v>
      </c>
      <c r="B979" s="381" t="s">
        <v>1947</v>
      </c>
      <c r="C979" s="379" t="s">
        <v>114</v>
      </c>
      <c r="D979" s="382">
        <v>493.27</v>
      </c>
      <c r="E979" s="64" t="str">
        <f t="shared" si="75"/>
        <v>CUBA DE AÇO INOX N° 1(DIM.460X300X150)MM, MARCAS DE REFERÊNCIA FRANKE, STRAKE, TRAMONTINA, INCLUSIVE VÁLVULA DE METAL 31/2" E SIFÃO CROMADO 1 X 1/2", EXCL. TORNEIRA</v>
      </c>
      <c r="F979" s="64" t="str">
        <f t="shared" si="76"/>
        <v>UND</v>
      </c>
      <c r="G979">
        <f t="shared" si="77"/>
        <v>480.99</v>
      </c>
      <c r="H979">
        <f t="shared" si="78"/>
        <v>376.83</v>
      </c>
      <c r="I979">
        <f t="shared" si="79"/>
        <v>376.83</v>
      </c>
    </row>
    <row r="980" spans="1:9" ht="75">
      <c r="A980" s="381">
        <v>170514</v>
      </c>
      <c r="B980" s="381" t="s">
        <v>1948</v>
      </c>
      <c r="C980" s="379" t="s">
        <v>114</v>
      </c>
      <c r="D980" s="382">
        <v>1655.27</v>
      </c>
      <c r="E980" s="64" t="str">
        <f t="shared" si="75"/>
        <v>TANQUE SIMPLES DE AÇO INOX FISCHER, MOD. TQ1-S AISI 304, OU EQUIVALENTE NAS MARCAS METALPRESS OU MEKAL, INCLUSIVE VÁLVULA DE METAL 1 1/4" E SIFÃO CROMADO 2", EXCL. TORNEIRA</v>
      </c>
      <c r="F980" s="64" t="str">
        <f t="shared" si="76"/>
        <v>UND</v>
      </c>
      <c r="G980">
        <f t="shared" si="77"/>
        <v>1614.05</v>
      </c>
      <c r="H980">
        <f t="shared" si="78"/>
        <v>1264.53</v>
      </c>
      <c r="I980">
        <f t="shared" si="79"/>
        <v>1264.53</v>
      </c>
    </row>
    <row r="981" spans="1:9" ht="60">
      <c r="A981" s="381">
        <v>170515</v>
      </c>
      <c r="B981" s="381" t="s">
        <v>1949</v>
      </c>
      <c r="C981" s="379" t="s">
        <v>114</v>
      </c>
      <c r="D981" s="382">
        <v>1973.3</v>
      </c>
      <c r="E981" s="64" t="str">
        <f t="shared" si="75"/>
        <v>CUBA P/ PANELÕES DE AÇO INOX 80X60X40 CM, MARCAS DE REFERÊNCIA FISHER, METALPRESS OU MEKAL, INCLUSIVE VÁLVULA METAL 1 1/4" E SIFÃO CROMADO 1 X 1 1/2", EXCL. TORNEIRA</v>
      </c>
      <c r="F981" s="64" t="str">
        <f t="shared" si="76"/>
        <v>UND</v>
      </c>
      <c r="G981">
        <f t="shared" si="77"/>
        <v>1924.16</v>
      </c>
      <c r="H981">
        <f t="shared" si="78"/>
        <v>1507.49</v>
      </c>
      <c r="I981">
        <f t="shared" si="79"/>
        <v>1507.49</v>
      </c>
    </row>
    <row r="982" spans="1:9" ht="60">
      <c r="A982" s="381">
        <v>170516</v>
      </c>
      <c r="B982" s="381" t="s">
        <v>1950</v>
      </c>
      <c r="C982" s="379" t="s">
        <v>114</v>
      </c>
      <c r="D982" s="380">
        <v>2732.89</v>
      </c>
      <c r="E982" s="64" t="str">
        <f t="shared" si="75"/>
        <v>TANQUE DUPLO DE AÇO INOX AISI 304, MARCAS DE REFERÊNCIA FISHER (MOD TQI-D) METALPRESS OU MEKAL, INCLUSIVE VÁLVULAS DE METAL 1 1/4" E SIFÃO CROMADO 2", EXCL. TORNEIRAS</v>
      </c>
      <c r="F982" s="64" t="str">
        <f t="shared" si="76"/>
        <v>UND</v>
      </c>
      <c r="G982">
        <f t="shared" si="77"/>
        <v>2664.83</v>
      </c>
      <c r="H982">
        <f t="shared" si="78"/>
        <v>2087.77</v>
      </c>
      <c r="I982">
        <f t="shared" si="79"/>
        <v>2087.77</v>
      </c>
    </row>
    <row r="983" spans="1:9" ht="45">
      <c r="A983" s="381">
        <v>170519</v>
      </c>
      <c r="B983" s="381" t="s">
        <v>1951</v>
      </c>
      <c r="C983" s="379" t="s">
        <v>114</v>
      </c>
      <c r="D983" s="382">
        <v>277.02</v>
      </c>
      <c r="E983" s="64" t="str">
        <f t="shared" si="75"/>
        <v>DUCHA MANUAL ACQUA JET , LINHA AQUARIUS, COM REGISTRO REF.C 2195, MARCAS DE REFERÊNCIA FABRIMAR, DECA OU DOCOL</v>
      </c>
      <c r="F983" s="64" t="str">
        <f t="shared" si="76"/>
        <v>UND</v>
      </c>
      <c r="G983">
        <f t="shared" si="77"/>
        <v>270.12</v>
      </c>
      <c r="H983">
        <f t="shared" si="78"/>
        <v>211.63</v>
      </c>
      <c r="I983">
        <f t="shared" si="79"/>
        <v>211.63</v>
      </c>
    </row>
    <row r="984" spans="1:9" ht="45">
      <c r="A984" s="381">
        <v>170524</v>
      </c>
      <c r="B984" s="381" t="s">
        <v>1952</v>
      </c>
      <c r="C984" s="379" t="s">
        <v>114</v>
      </c>
      <c r="D984" s="382">
        <v>74.55</v>
      </c>
      <c r="E984" s="64" t="str">
        <f t="shared" si="75"/>
        <v>CABIDE SIMPLES DE UM GANCHO, LINHA VERSAILLES, REF. 08, ACABAMENTO CROMADO, DA MOLDENOX, DOCOL OU DECA</v>
      </c>
      <c r="F984" s="64" t="str">
        <f t="shared" si="76"/>
        <v>UND</v>
      </c>
      <c r="G984">
        <f t="shared" si="77"/>
        <v>72.69</v>
      </c>
      <c r="H984">
        <f t="shared" si="78"/>
        <v>56.95</v>
      </c>
      <c r="I984">
        <f t="shared" si="79"/>
        <v>56.95</v>
      </c>
    </row>
    <row r="985" spans="1:9" ht="45">
      <c r="A985" s="381">
        <v>170528</v>
      </c>
      <c r="B985" s="381" t="s">
        <v>2391</v>
      </c>
      <c r="C985" s="379" t="s">
        <v>114</v>
      </c>
      <c r="D985" s="382">
        <v>3214.77</v>
      </c>
      <c r="E985" s="64" t="str">
        <f t="shared" si="75"/>
        <v>RESERVATÓRIO DE POLIETILENO DE 5.000 L, INCLUSIVE PEÇA DE MADEIRA 6 X 16 CM PARA APOIO, EXCLUSIVE FLANGES E TORNEIRA DE BÓIA</v>
      </c>
      <c r="F985" s="64" t="str">
        <f t="shared" si="76"/>
        <v>UND</v>
      </c>
      <c r="G985">
        <f t="shared" si="77"/>
        <v>3134.71</v>
      </c>
      <c r="H985">
        <f t="shared" si="78"/>
        <v>2455.9</v>
      </c>
      <c r="I985">
        <f t="shared" si="79"/>
        <v>2455.9</v>
      </c>
    </row>
    <row r="986" spans="1:9" ht="75">
      <c r="A986" s="381">
        <v>170530</v>
      </c>
      <c r="B986" s="381" t="s">
        <v>1953</v>
      </c>
      <c r="C986" s="379" t="s">
        <v>114</v>
      </c>
      <c r="D986" s="380">
        <v>414.8</v>
      </c>
      <c r="E986" s="64" t="str">
        <f t="shared" si="75"/>
        <v>CUBA EM AÇO INOX Nº 02(DIM.560X340X150)MM, MARCAS DE REFERÊNCIA FRANKE, STRAKE, TRAMONTINA, INCLUSIVE VÁLVULA DE METAL 31/2" E SIFÃO CROMADO 1 X 1/2", EXCL. TORNEIRA</v>
      </c>
      <c r="F986" s="64" t="str">
        <f t="shared" si="76"/>
        <v>UND</v>
      </c>
      <c r="G986">
        <f t="shared" si="77"/>
        <v>404.47</v>
      </c>
      <c r="H986">
        <f t="shared" si="78"/>
        <v>316.88</v>
      </c>
      <c r="I986">
        <f t="shared" si="79"/>
        <v>316.88</v>
      </c>
    </row>
    <row r="987" spans="1:9" ht="45">
      <c r="A987" s="381">
        <v>170533</v>
      </c>
      <c r="B987" s="381" t="s">
        <v>1954</v>
      </c>
      <c r="C987" s="379" t="s">
        <v>114</v>
      </c>
      <c r="D987" s="380">
        <v>2020.85</v>
      </c>
      <c r="E987" s="64" t="str">
        <f t="shared" si="75"/>
        <v>PIA EM AÇO INOX COM 01 CUBA Nº 1, DIMENSÕES DE 0.60 X 1.50M, INCLUSIVE VÁLVULA TIPO AMERICANA, EXCLUSIVE SIFÃO</v>
      </c>
      <c r="F987" s="64" t="str">
        <f t="shared" si="76"/>
        <v>UND</v>
      </c>
      <c r="G987">
        <f t="shared" si="77"/>
        <v>1970.52</v>
      </c>
      <c r="H987">
        <f t="shared" si="78"/>
        <v>1543.81</v>
      </c>
      <c r="I987">
        <f t="shared" si="79"/>
        <v>1543.81</v>
      </c>
    </row>
    <row r="988" spans="1:9" ht="45">
      <c r="A988" s="381">
        <v>170534</v>
      </c>
      <c r="B988" s="381" t="s">
        <v>1955</v>
      </c>
      <c r="C988" s="379" t="s">
        <v>114</v>
      </c>
      <c r="D988" s="382">
        <v>2873.18</v>
      </c>
      <c r="E988" s="64" t="str">
        <f t="shared" si="75"/>
        <v>PIA EM AÇO INOX COM 02 CUBAS Nº 1, DIMENSÕES 0.60 X 2.50, INCLUSIVE VÁLVULA TIPO AMERICANA, EXCLUSIVE SIFÃO</v>
      </c>
      <c r="F988" s="64" t="str">
        <f t="shared" si="76"/>
        <v>UND</v>
      </c>
      <c r="G988">
        <f t="shared" si="77"/>
        <v>2801.62</v>
      </c>
      <c r="H988">
        <f t="shared" si="78"/>
        <v>2194.94</v>
      </c>
      <c r="I988">
        <f t="shared" si="79"/>
        <v>2194.94</v>
      </c>
    </row>
    <row r="989" spans="1:9" ht="45">
      <c r="A989" s="381">
        <v>170535</v>
      </c>
      <c r="B989" s="381" t="s">
        <v>1956</v>
      </c>
      <c r="C989" s="379" t="s">
        <v>114</v>
      </c>
      <c r="D989" s="380">
        <v>2279.0300000000002</v>
      </c>
      <c r="E989" s="64" t="str">
        <f t="shared" si="75"/>
        <v>PIA EM AÇO INOX COM 01 CUBA Nº 1, DIMENSÕES DE 0.60 X 1.80M, INCLUSIVE VÁLVULA AMERICANA, EXCLUSIVE SIFÃO</v>
      </c>
      <c r="F989" s="64" t="str">
        <f t="shared" si="76"/>
        <v>UND</v>
      </c>
      <c r="G989">
        <f t="shared" si="77"/>
        <v>2222.2800000000002</v>
      </c>
      <c r="H989">
        <f t="shared" si="78"/>
        <v>1741.05</v>
      </c>
      <c r="I989">
        <f t="shared" si="79"/>
        <v>1741.05</v>
      </c>
    </row>
    <row r="990" spans="1:9" ht="45">
      <c r="A990" s="381">
        <v>170536</v>
      </c>
      <c r="B990" s="381" t="s">
        <v>1957</v>
      </c>
      <c r="C990" s="379" t="s">
        <v>114</v>
      </c>
      <c r="D990" s="382">
        <v>2532.65</v>
      </c>
      <c r="E990" s="64" t="str">
        <f t="shared" si="75"/>
        <v>PIA EM AÇO INOX COM 02 CUBAS Nº 2, DIMENSÕES DE 0.60 X 2.10M, INCLUSIVE VÁLVULA AMERICANA, EXCLUSIVE SIFÃO</v>
      </c>
      <c r="F990" s="64" t="str">
        <f t="shared" si="76"/>
        <v>UND</v>
      </c>
      <c r="G990">
        <f t="shared" si="77"/>
        <v>2469.58</v>
      </c>
      <c r="H990">
        <f t="shared" si="78"/>
        <v>1934.8</v>
      </c>
      <c r="I990">
        <f t="shared" si="79"/>
        <v>1934.8</v>
      </c>
    </row>
    <row r="991" spans="1:9" ht="45">
      <c r="A991" s="381">
        <v>170537</v>
      </c>
      <c r="B991" s="381" t="s">
        <v>1958</v>
      </c>
      <c r="C991" s="379" t="s">
        <v>114</v>
      </c>
      <c r="D991" s="382">
        <v>72.52</v>
      </c>
      <c r="E991" s="64" t="str">
        <f t="shared" si="75"/>
        <v>ASSENTO PLÁSTICO PARA VASO SANITÁRIO, MARCAS DE REFERÊNCIA DECA, CELITE OU IDEAL STANDARD</v>
      </c>
      <c r="F991" s="64" t="str">
        <f t="shared" si="76"/>
        <v>UND</v>
      </c>
      <c r="G991">
        <f t="shared" si="77"/>
        <v>70.709999999999994</v>
      </c>
      <c r="H991">
        <f t="shared" si="78"/>
        <v>55.4</v>
      </c>
      <c r="I991">
        <f t="shared" si="79"/>
        <v>55.4</v>
      </c>
    </row>
    <row r="992" spans="1:9" ht="30">
      <c r="A992" s="381">
        <v>170538</v>
      </c>
      <c r="B992" s="381" t="s">
        <v>1959</v>
      </c>
      <c r="C992" s="379" t="s">
        <v>114</v>
      </c>
      <c r="D992" s="382">
        <v>26.28</v>
      </c>
      <c r="E992" s="64" t="str">
        <f t="shared" si="75"/>
        <v>CHUVEIRO FRIO DE PVC, MARCAS DE REFERÊNCIA ATLAS, CIPLA OU AKROS</v>
      </c>
      <c r="F992" s="64" t="str">
        <f t="shared" si="76"/>
        <v>UND</v>
      </c>
      <c r="G992">
        <f t="shared" si="77"/>
        <v>25.63</v>
      </c>
      <c r="H992">
        <f t="shared" si="78"/>
        <v>20.079999999999998</v>
      </c>
      <c r="I992">
        <f t="shared" si="79"/>
        <v>20.079999999999998</v>
      </c>
    </row>
    <row r="993" spans="1:9" ht="45">
      <c r="A993" s="381">
        <v>170539</v>
      </c>
      <c r="B993" s="381" t="s">
        <v>2392</v>
      </c>
      <c r="C993" s="379" t="s">
        <v>114</v>
      </c>
      <c r="D993" s="382">
        <v>564.28</v>
      </c>
      <c r="E993" s="64" t="str">
        <f t="shared" si="75"/>
        <v>RESERVATÓRIO DE POLIETILENO DE 500L, INCLUSIVE PEÇA DE MADEIRA 6X16CM PARA APOIO, EXCLUSIVE FLANGES E TORNEIRA DE BÓIA</v>
      </c>
      <c r="F993" s="64" t="str">
        <f t="shared" si="76"/>
        <v>UND</v>
      </c>
      <c r="G993">
        <f t="shared" si="77"/>
        <v>550.23</v>
      </c>
      <c r="H993">
        <f t="shared" si="78"/>
        <v>431.08</v>
      </c>
      <c r="I993">
        <f t="shared" si="79"/>
        <v>431.08</v>
      </c>
    </row>
    <row r="994" spans="1:9" ht="45">
      <c r="A994" s="381">
        <v>170540</v>
      </c>
      <c r="B994" s="381" t="s">
        <v>2393</v>
      </c>
      <c r="C994" s="379" t="s">
        <v>114</v>
      </c>
      <c r="D994" s="380">
        <v>661.1</v>
      </c>
      <c r="E994" s="64" t="str">
        <f t="shared" si="75"/>
        <v>RESERVATÓRIO DE POLIETILENO DE 1000L, INCLUSIVE PEÇA DE MADEIRA 6X16CM PARA APOIO, EXCLUSIVE FLANGES E TORNEIRA DE BÓIA</v>
      </c>
      <c r="F994" s="64" t="str">
        <f t="shared" si="76"/>
        <v>UND</v>
      </c>
      <c r="G994">
        <f t="shared" si="77"/>
        <v>644.63</v>
      </c>
      <c r="H994">
        <f t="shared" si="78"/>
        <v>505.04</v>
      </c>
      <c r="I994">
        <f t="shared" si="79"/>
        <v>505.04</v>
      </c>
    </row>
    <row r="995" spans="1:9" ht="30">
      <c r="A995" s="381">
        <v>170541</v>
      </c>
      <c r="B995" s="381" t="s">
        <v>4044</v>
      </c>
      <c r="C995" s="379" t="s">
        <v>114</v>
      </c>
      <c r="D995" s="380">
        <v>186.18</v>
      </c>
      <c r="E995" s="64" t="str">
        <f t="shared" si="75"/>
        <v>FILTRO CURTO AP200, MARCA DE REFERÊNCIA AQUALAR, INCLUSIVE REFIL(VELA)</v>
      </c>
      <c r="F995" s="64" t="str">
        <f t="shared" si="76"/>
        <v>UND</v>
      </c>
      <c r="G995">
        <f t="shared" si="77"/>
        <v>181.54</v>
      </c>
      <c r="H995">
        <f t="shared" si="78"/>
        <v>142.22999999999999</v>
      </c>
      <c r="I995">
        <f t="shared" si="79"/>
        <v>142.22999999999999</v>
      </c>
    </row>
    <row r="996" spans="1:9" ht="90">
      <c r="A996" s="381">
        <v>170545</v>
      </c>
      <c r="B996" s="381" t="s">
        <v>1960</v>
      </c>
      <c r="C996" s="379" t="s">
        <v>111</v>
      </c>
      <c r="D996" s="380">
        <v>1410.67</v>
      </c>
      <c r="E996" s="64" t="str">
        <f t="shared" si="75"/>
        <v>MICTÓRIO DE AÇO INOX, MARCAS DE REFERÊNCIA FISHER, METALPRESS OU MEKAL, COM 30 CM DE LARGURA E COMP. VARIÁVEL, INCLUSIVE VÁLVULA TIPO AMERICANA, ENGATE FLEXÍVEL CROMADO, VÁLVULA DE DESCARGA, SIFÃO CROMADO E CONJUNTO DE FIXAÇÃO</v>
      </c>
      <c r="F996" s="64" t="str">
        <f t="shared" si="76"/>
        <v>M</v>
      </c>
      <c r="G996">
        <f t="shared" si="77"/>
        <v>1375.54</v>
      </c>
      <c r="H996">
        <f t="shared" si="78"/>
        <v>1077.67</v>
      </c>
      <c r="I996">
        <f t="shared" si="79"/>
        <v>1077.67</v>
      </c>
    </row>
    <row r="997" spans="1:9" ht="30">
      <c r="A997" s="381">
        <v>170546</v>
      </c>
      <c r="B997" s="381" t="s">
        <v>1961</v>
      </c>
      <c r="C997" s="379" t="s">
        <v>114</v>
      </c>
      <c r="D997" s="380">
        <v>313.92</v>
      </c>
      <c r="E997" s="64" t="str">
        <f t="shared" si="75"/>
        <v>TANQUE EM MÁRMORE SINTÉTICO COM 2 BOJOS, INCLUSIVE VÁLVULA E SIFÃO EM PVC</v>
      </c>
      <c r="F997" s="64" t="str">
        <f t="shared" si="76"/>
        <v>UND</v>
      </c>
      <c r="G997">
        <f t="shared" si="77"/>
        <v>306.11</v>
      </c>
      <c r="H997">
        <f t="shared" si="78"/>
        <v>239.82</v>
      </c>
      <c r="I997">
        <f t="shared" si="79"/>
        <v>239.82</v>
      </c>
    </row>
    <row r="998" spans="1:9" ht="45">
      <c r="A998" s="381">
        <v>170547</v>
      </c>
      <c r="B998" s="381" t="s">
        <v>2394</v>
      </c>
      <c r="C998" s="379" t="s">
        <v>114</v>
      </c>
      <c r="D998" s="380">
        <v>531.79</v>
      </c>
      <c r="E998" s="64" t="str">
        <f t="shared" si="75"/>
        <v>RESERVATÓRIO DE POLIETILENO DE 310L, INCLUSIVE PEÇA DE MADEIRA 6 X 16 CM P/ APOIO, EXCLUSIVE FLANGE E TORNEIRA DE BÓIA</v>
      </c>
      <c r="F998" s="64" t="str">
        <f t="shared" si="76"/>
        <v>UND</v>
      </c>
      <c r="G998">
        <f t="shared" si="77"/>
        <v>518.54999999999995</v>
      </c>
      <c r="H998">
        <f t="shared" si="78"/>
        <v>406.26</v>
      </c>
      <c r="I998">
        <f t="shared" si="79"/>
        <v>406.26</v>
      </c>
    </row>
    <row r="999" spans="1:9" ht="45">
      <c r="A999" s="381">
        <v>170548</v>
      </c>
      <c r="B999" s="381" t="s">
        <v>2395</v>
      </c>
      <c r="C999" s="379" t="s">
        <v>114</v>
      </c>
      <c r="D999" s="382">
        <v>1216.23</v>
      </c>
      <c r="E999" s="64" t="str">
        <f t="shared" si="75"/>
        <v>RESERVATÓRIO DE POLIETILENO DE 1500L, INCLUSIVE PEÇA 6X16CM PARA APOIO, EXCLUSIVE FLANGES E TORNEIRA DE BÓIA</v>
      </c>
      <c r="F999" s="64" t="str">
        <f t="shared" si="76"/>
        <v>UND</v>
      </c>
      <c r="G999">
        <f t="shared" si="77"/>
        <v>1185.94</v>
      </c>
      <c r="H999">
        <f t="shared" si="78"/>
        <v>929.13</v>
      </c>
      <c r="I999">
        <f t="shared" si="79"/>
        <v>929.13</v>
      </c>
    </row>
    <row r="1000" spans="1:9" ht="45">
      <c r="A1000" s="381">
        <v>170549</v>
      </c>
      <c r="B1000" s="381" t="s">
        <v>2396</v>
      </c>
      <c r="C1000" s="379" t="s">
        <v>114</v>
      </c>
      <c r="D1000" s="380">
        <v>2173.9899999999998</v>
      </c>
      <c r="E1000" s="64" t="str">
        <f t="shared" si="75"/>
        <v>RESERVATÓRIO DE POLIETILENO DE 3000 LITROS, INCLUSIVE PEÇA DE APOIO DE 6X16 CM, EXCLUSIVE FLANGES E TORNEIRA DE BÓIA</v>
      </c>
      <c r="F1000" s="64" t="str">
        <f t="shared" si="76"/>
        <v>UND</v>
      </c>
      <c r="G1000">
        <f t="shared" si="77"/>
        <v>2119.85</v>
      </c>
      <c r="H1000">
        <f t="shared" si="78"/>
        <v>1660.8</v>
      </c>
      <c r="I1000">
        <f t="shared" si="79"/>
        <v>1660.8</v>
      </c>
    </row>
    <row r="1001" spans="1:9" ht="45">
      <c r="A1001" s="381">
        <v>170550</v>
      </c>
      <c r="B1001" s="381" t="s">
        <v>2397</v>
      </c>
      <c r="C1001" s="379" t="s">
        <v>114</v>
      </c>
      <c r="D1001" s="380">
        <v>1519.04</v>
      </c>
      <c r="E1001" s="64" t="str">
        <f t="shared" si="75"/>
        <v>RESERVATÓRIO DE POLIETILENO DE 2000L, INCLUSIVE PEÇA DE APOIO 6X16 CM, EXCLUSIVE FLANGES E TORNEIRA DE BÓIA</v>
      </c>
      <c r="F1001" s="64" t="str">
        <f t="shared" si="76"/>
        <v>UND</v>
      </c>
      <c r="G1001">
        <f t="shared" si="77"/>
        <v>1481.21</v>
      </c>
      <c r="H1001">
        <f t="shared" si="78"/>
        <v>1160.46</v>
      </c>
      <c r="I1001">
        <f t="shared" si="79"/>
        <v>1160.46</v>
      </c>
    </row>
    <row r="1002" spans="1:9" ht="30">
      <c r="A1002" s="381">
        <v>170555</v>
      </c>
      <c r="B1002" s="381" t="s">
        <v>1962</v>
      </c>
      <c r="C1002" s="379" t="s">
        <v>114</v>
      </c>
      <c r="D1002" s="382">
        <v>205.15</v>
      </c>
      <c r="E1002" s="64" t="str">
        <f t="shared" si="75"/>
        <v>TANQUE DE MÁRMORE SINTÉTICO COM UM BOJO, INCLUSIVE VÁLVULA E SIFÃO EM PVC</v>
      </c>
      <c r="F1002" s="64" t="str">
        <f t="shared" si="76"/>
        <v>UND</v>
      </c>
      <c r="G1002">
        <f t="shared" si="77"/>
        <v>200.04</v>
      </c>
      <c r="H1002">
        <f t="shared" si="78"/>
        <v>156.72</v>
      </c>
      <c r="I1002">
        <f t="shared" si="79"/>
        <v>156.72</v>
      </c>
    </row>
    <row r="1003" spans="1:9" ht="90">
      <c r="A1003" s="381">
        <v>170557</v>
      </c>
      <c r="B1003" s="381" t="s">
        <v>1963</v>
      </c>
      <c r="C1003" s="379" t="s">
        <v>111</v>
      </c>
      <c r="D1003" s="382">
        <v>1650.28</v>
      </c>
      <c r="E1003" s="64" t="str">
        <f t="shared" si="75"/>
        <v>BEBEDOURO EM AÇO INOX COLETIVO, MARCAS DE REFERÊNCIA FISHER, METALPRESS OU MEKAL, INCLUSIVE BASE DE APOIO EM CONCRETO E FECHAMENTO EM ALVENARIA REVESTIDA COM AZULEJO, INCLUSIVE VÁLVULA E SIFÃO, EXCLUSIVE TORNEIRAS</v>
      </c>
      <c r="F1003" s="64" t="str">
        <f t="shared" si="76"/>
        <v>M</v>
      </c>
      <c r="G1003">
        <f t="shared" si="77"/>
        <v>1609.18</v>
      </c>
      <c r="H1003">
        <f t="shared" si="78"/>
        <v>1260.72</v>
      </c>
      <c r="I1003">
        <f t="shared" si="79"/>
        <v>1260.72</v>
      </c>
    </row>
    <row r="1004" spans="1:9" ht="45">
      <c r="A1004" s="381">
        <v>170561</v>
      </c>
      <c r="B1004" s="381" t="s">
        <v>2398</v>
      </c>
      <c r="C1004" s="379" t="s">
        <v>114</v>
      </c>
      <c r="D1004" s="382">
        <v>9496.94</v>
      </c>
      <c r="E1004" s="64" t="str">
        <f t="shared" si="75"/>
        <v>RESERVATÓRIO DE POLIETILENO DE 15.000L, INCLUSIVE PEÇA DE MADEIRA 5 X 16CM PARA APOIO, EXCLUSIVE FLANGES E TORNEIRAS DE BOIA</v>
      </c>
      <c r="F1004" s="64" t="str">
        <f t="shared" si="76"/>
        <v>UND</v>
      </c>
      <c r="G1004">
        <f t="shared" si="77"/>
        <v>9260.42</v>
      </c>
      <c r="H1004">
        <f t="shared" si="78"/>
        <v>7255.11</v>
      </c>
      <c r="I1004">
        <f t="shared" si="79"/>
        <v>7255.11</v>
      </c>
    </row>
    <row r="1005" spans="1:9" ht="45">
      <c r="A1005" s="381">
        <v>170562</v>
      </c>
      <c r="B1005" s="381" t="s">
        <v>1964</v>
      </c>
      <c r="C1005" s="379" t="s">
        <v>114</v>
      </c>
      <c r="D1005" s="380">
        <v>3399.26</v>
      </c>
      <c r="E1005" s="64" t="str">
        <f t="shared" si="75"/>
        <v>BEBEBEDOURO ELÉTRICO DE PRESSÃO PARA PORTADORES DE NECESSIDADES ESPECIAIS IBBL BDF300 OU EQUIVALENTE</v>
      </c>
      <c r="F1005" s="64" t="str">
        <f t="shared" si="76"/>
        <v>UND</v>
      </c>
      <c r="G1005">
        <f t="shared" si="77"/>
        <v>3314.61</v>
      </c>
      <c r="H1005">
        <f t="shared" si="78"/>
        <v>2596.84</v>
      </c>
      <c r="I1005">
        <f t="shared" si="79"/>
        <v>2596.84</v>
      </c>
    </row>
    <row r="1006" spans="1:9">
      <c r="A1006" s="381">
        <v>18</v>
      </c>
      <c r="B1006" s="381" t="s">
        <v>673</v>
      </c>
      <c r="C1006" s="379"/>
      <c r="D1006" s="382"/>
      <c r="E1006" s="64" t="str">
        <f t="shared" si="75"/>
        <v>APARELHOS ELÉTRICOS</v>
      </c>
      <c r="F1006" s="64" t="str">
        <f t="shared" si="76"/>
        <v/>
      </c>
      <c r="G1006">
        <f t="shared" si="77"/>
        <v>0</v>
      </c>
      <c r="H1006">
        <f t="shared" si="78"/>
        <v>0</v>
      </c>
      <c r="I1006">
        <f t="shared" si="79"/>
        <v>0</v>
      </c>
    </row>
    <row r="1007" spans="1:9">
      <c r="A1007" s="381">
        <v>1801</v>
      </c>
      <c r="B1007" s="381" t="s">
        <v>1965</v>
      </c>
      <c r="C1007" s="379"/>
      <c r="D1007" s="382"/>
      <c r="E1007" s="64" t="str">
        <f t="shared" si="75"/>
        <v>LUMINÁRIAS</v>
      </c>
      <c r="F1007" s="64" t="str">
        <f t="shared" si="76"/>
        <v/>
      </c>
      <c r="G1007">
        <f t="shared" si="77"/>
        <v>0</v>
      </c>
      <c r="H1007">
        <f t="shared" si="78"/>
        <v>0</v>
      </c>
      <c r="I1007">
        <f t="shared" si="79"/>
        <v>0</v>
      </c>
    </row>
    <row r="1008" spans="1:9" ht="75">
      <c r="A1008" s="381">
        <v>180101</v>
      </c>
      <c r="B1008" s="381" t="s">
        <v>1966</v>
      </c>
      <c r="C1008" s="379" t="s">
        <v>114</v>
      </c>
      <c r="D1008" s="382">
        <v>120.36</v>
      </c>
      <c r="E1008" s="64" t="str">
        <f t="shared" si="75"/>
        <v>LUMINÁRIA P/ DUAS LÂMPADAS FLUORESCENTES 20W, COMPLETA, C/ REATOR DUPLO-127V PARTIDA RÁPIDA E ALTO FATOR DE POTÊNCIA, SOQUETE ANTIVIBRATÓRIO E LÂMPADA FLUORESCENTE 20W-127V</v>
      </c>
      <c r="F1008" s="64" t="str">
        <f t="shared" si="76"/>
        <v>UND</v>
      </c>
      <c r="G1008">
        <f t="shared" si="77"/>
        <v>117.36</v>
      </c>
      <c r="H1008">
        <f t="shared" si="78"/>
        <v>91.95</v>
      </c>
      <c r="I1008">
        <f t="shared" si="79"/>
        <v>91.95</v>
      </c>
    </row>
    <row r="1009" spans="1:9" ht="75">
      <c r="A1009" s="378">
        <v>180102</v>
      </c>
      <c r="B1009" s="378" t="s">
        <v>1967</v>
      </c>
      <c r="C1009" s="379" t="s">
        <v>114</v>
      </c>
      <c r="D1009" s="380">
        <v>146.08000000000001</v>
      </c>
      <c r="E1009" s="64" t="str">
        <f t="shared" si="75"/>
        <v>LUMINÁRIA P/ DUAS LÂMPADAS FLUORESCENTES 40W, COMPLETA, C/ REATOR DUPLO-127V PARTIDA RÁPIDA E ALTO FATOR DE POTÊNCIA, SOQUETE ANTIVIBRATÓRIO E LÂMPADA FLUORESCENTE 40W-127V</v>
      </c>
      <c r="F1009" s="64" t="str">
        <f t="shared" si="76"/>
        <v>UND</v>
      </c>
      <c r="G1009">
        <f t="shared" si="77"/>
        <v>142.44999999999999</v>
      </c>
      <c r="H1009">
        <f t="shared" si="78"/>
        <v>111.6</v>
      </c>
      <c r="I1009">
        <f t="shared" si="79"/>
        <v>111.6</v>
      </c>
    </row>
    <row r="1010" spans="1:9" ht="75">
      <c r="A1010" s="378">
        <v>180103</v>
      </c>
      <c r="B1010" s="378" t="s">
        <v>1968</v>
      </c>
      <c r="C1010" s="379" t="s">
        <v>114</v>
      </c>
      <c r="D1010" s="380">
        <v>197.17</v>
      </c>
      <c r="E1010" s="64" t="str">
        <f t="shared" si="75"/>
        <v>LUMINÁRIA P/ QUATRO LÂMPADAS FLUORESCENTES 20W, COMPLETA, C/ REATORES DUPLOS - 127V PARTIDA RÁPIDA E ALTO FATOR DE POTÊNCIA, SOQUETE ANTIVIBRATÓRIO E LÂMPADA FLUORESCENTE 20W-127V</v>
      </c>
      <c r="F1010" s="64" t="str">
        <f t="shared" si="76"/>
        <v>UND</v>
      </c>
      <c r="G1010">
        <f t="shared" si="77"/>
        <v>192.26</v>
      </c>
      <c r="H1010">
        <f t="shared" si="78"/>
        <v>150.63</v>
      </c>
      <c r="I1010">
        <f t="shared" si="79"/>
        <v>150.63</v>
      </c>
    </row>
    <row r="1011" spans="1:9" ht="75">
      <c r="A1011" s="381">
        <v>180104</v>
      </c>
      <c r="B1011" s="381" t="s">
        <v>1969</v>
      </c>
      <c r="C1011" s="379" t="s">
        <v>114</v>
      </c>
      <c r="D1011" s="380">
        <v>258.95999999999998</v>
      </c>
      <c r="E1011" s="64" t="str">
        <f t="shared" si="75"/>
        <v>LUMINÁRIA P/ QUATRO LÂMPADAS FLUORESCENTES 40W, COMPLETA, C/REATORES DUPLOS-127V PARTIDA RÁPIDA E ALTO FATOR DE POTÊNCIA, SOQUETE ANTIVIBRATÓRIO E LÂMPADA FLUORESCENTE 40W-127V</v>
      </c>
      <c r="F1011" s="64" t="str">
        <f t="shared" si="76"/>
        <v>UND</v>
      </c>
      <c r="G1011">
        <f t="shared" si="77"/>
        <v>252.51</v>
      </c>
      <c r="H1011">
        <f t="shared" si="78"/>
        <v>197.83</v>
      </c>
      <c r="I1011">
        <f t="shared" si="79"/>
        <v>197.83</v>
      </c>
    </row>
    <row r="1012" spans="1:9" ht="45">
      <c r="A1012" s="381">
        <v>180107</v>
      </c>
      <c r="B1012" s="381" t="s">
        <v>1970</v>
      </c>
      <c r="C1012" s="379" t="s">
        <v>114</v>
      </c>
      <c r="D1012" s="380">
        <v>403.54</v>
      </c>
      <c r="E1012" s="64" t="str">
        <f t="shared" si="75"/>
        <v>LUMINÁRIA INDUSTRIAL A PROVA DE TEMPO, 45 GRAUS, WETZEL OU EQUIVALENTE, INCLUSIVE LAMPADA MISTA 160W</v>
      </c>
      <c r="F1012" s="64" t="str">
        <f t="shared" si="76"/>
        <v>UND</v>
      </c>
      <c r="G1012">
        <f t="shared" si="77"/>
        <v>393.49</v>
      </c>
      <c r="H1012">
        <f t="shared" si="78"/>
        <v>308.27999999999997</v>
      </c>
      <c r="I1012">
        <f t="shared" si="79"/>
        <v>308.27999999999997</v>
      </c>
    </row>
    <row r="1013" spans="1:9" ht="75">
      <c r="A1013" s="381">
        <v>180108</v>
      </c>
      <c r="B1013" s="381" t="s">
        <v>1971</v>
      </c>
      <c r="C1013" s="379" t="s">
        <v>114</v>
      </c>
      <c r="D1013" s="380">
        <v>71.77</v>
      </c>
      <c r="E1013" s="64" t="str">
        <f t="shared" si="75"/>
        <v>LUMINÁRIA PARA UMA LÂMPADA FLUORESCENTE 20W, COMPLETA, C/ REATOR SIMPLES-127V PARTIDA RÁPIDA ALTO FATOR DE POTÊNCIA, SOQUETE ANTIVIBRATÓRIO E LÂMPADA FLUORESCENTE 20W-127V</v>
      </c>
      <c r="F1013" s="64" t="str">
        <f t="shared" si="76"/>
        <v>UND</v>
      </c>
      <c r="G1013">
        <f t="shared" si="77"/>
        <v>69.989999999999995</v>
      </c>
      <c r="H1013">
        <f t="shared" si="78"/>
        <v>54.83</v>
      </c>
      <c r="I1013">
        <f t="shared" si="79"/>
        <v>54.83</v>
      </c>
    </row>
    <row r="1014" spans="1:9" ht="75">
      <c r="A1014" s="381">
        <v>180109</v>
      </c>
      <c r="B1014" s="381" t="s">
        <v>1972</v>
      </c>
      <c r="C1014" s="379" t="s">
        <v>114</v>
      </c>
      <c r="D1014" s="380">
        <v>95.28</v>
      </c>
      <c r="E1014" s="64" t="str">
        <f t="shared" si="75"/>
        <v>LUMINÁRIA PARA UMA LÂMPADA FLUORESCENTE 40W, COMPLETA, C/ REATOR SIMPLES-127V PARTIDA RÁPIDA ALTO FATOR DE POTÊNCIA, SOQUETE ANTIVIBRATÓRIO E LÂMPADA FLUORESCENTE 40W-127V</v>
      </c>
      <c r="F1014" s="64" t="str">
        <f t="shared" si="76"/>
        <v>UND</v>
      </c>
      <c r="G1014">
        <f t="shared" si="77"/>
        <v>92.91</v>
      </c>
      <c r="H1014">
        <f t="shared" si="78"/>
        <v>72.790000000000006</v>
      </c>
      <c r="I1014">
        <f t="shared" si="79"/>
        <v>72.790000000000006</v>
      </c>
    </row>
    <row r="1015" spans="1:9" ht="30">
      <c r="A1015" s="381">
        <v>180110</v>
      </c>
      <c r="B1015" s="381" t="s">
        <v>1973</v>
      </c>
      <c r="C1015" s="379" t="s">
        <v>114</v>
      </c>
      <c r="D1015" s="380">
        <v>101.53</v>
      </c>
      <c r="E1015" s="64" t="str">
        <f t="shared" si="75"/>
        <v>ARANDELA COM LÂMPADA INCANDESCENTE DE 100W</v>
      </c>
      <c r="F1015" s="64" t="str">
        <f t="shared" si="76"/>
        <v>UND</v>
      </c>
      <c r="G1015">
        <f t="shared" si="77"/>
        <v>99</v>
      </c>
      <c r="H1015">
        <f t="shared" si="78"/>
        <v>77.56</v>
      </c>
      <c r="I1015">
        <f t="shared" si="79"/>
        <v>77.56</v>
      </c>
    </row>
    <row r="1016" spans="1:9" ht="75">
      <c r="A1016" s="381">
        <v>180111</v>
      </c>
      <c r="B1016" s="381" t="s">
        <v>1974</v>
      </c>
      <c r="C1016" s="379" t="s">
        <v>114</v>
      </c>
      <c r="D1016" s="380">
        <v>278.49</v>
      </c>
      <c r="E1016" s="64" t="str">
        <f t="shared" si="75"/>
        <v>LUMINÁRIA P/ DUAS LÂMPADAS FLUORESCENTES 40W, C/ DIFUSOR, COMPLETA, C/ REATOR DUPLO-127V PARTIDA RÁPIDA E ALTO FATOR DE POTÊNCIA, SOQUETE ANTIVIBRATÓRIO E LÂMPADAS FLUORESCENTES 40W-127V</v>
      </c>
      <c r="F1016" s="64" t="str">
        <f t="shared" si="76"/>
        <v>UND</v>
      </c>
      <c r="G1016">
        <f t="shared" si="77"/>
        <v>271.55</v>
      </c>
      <c r="H1016">
        <f t="shared" si="78"/>
        <v>212.75</v>
      </c>
      <c r="I1016">
        <f t="shared" si="79"/>
        <v>212.75</v>
      </c>
    </row>
    <row r="1017" spans="1:9" ht="75">
      <c r="A1017" s="381">
        <v>180114</v>
      </c>
      <c r="B1017" s="381" t="s">
        <v>1975</v>
      </c>
      <c r="C1017" s="379" t="s">
        <v>114</v>
      </c>
      <c r="D1017" s="380">
        <v>205.04</v>
      </c>
      <c r="E1017" s="64" t="str">
        <f t="shared" si="75"/>
        <v>LUMINÁRIA P/ TRÊS LÂMPADAS FLUORESCENTES 40W, COMPLETA, COM REATOR DUPLO-127V PARTIDA RÁPIDA E ALTO FATOR DE POTÊNCIA, SOQUETE ANTIVIBRATÓRIO E LÂMPADA FLUORESCENTE 40W-127V</v>
      </c>
      <c r="F1017" s="64" t="str">
        <f t="shared" si="76"/>
        <v>UND</v>
      </c>
      <c r="G1017">
        <f t="shared" si="77"/>
        <v>199.94</v>
      </c>
      <c r="H1017">
        <f t="shared" si="78"/>
        <v>156.63999999999999</v>
      </c>
      <c r="I1017">
        <f t="shared" si="79"/>
        <v>156.63999999999999</v>
      </c>
    </row>
    <row r="1018" spans="1:9" ht="30">
      <c r="A1018" s="381">
        <v>180115</v>
      </c>
      <c r="B1018" s="381" t="s">
        <v>1976</v>
      </c>
      <c r="C1018" s="379" t="s">
        <v>114</v>
      </c>
      <c r="D1018" s="380">
        <v>66.17</v>
      </c>
      <c r="E1018" s="64" t="str">
        <f t="shared" si="75"/>
        <v>LUMINÁRIA TIPO GLOBO DE PLÁSTICO 9X4", INCLUSIVE PLAFONIER</v>
      </c>
      <c r="F1018" s="64" t="str">
        <f t="shared" si="76"/>
        <v>UND</v>
      </c>
      <c r="G1018">
        <f t="shared" si="77"/>
        <v>64.52</v>
      </c>
      <c r="H1018">
        <f t="shared" si="78"/>
        <v>50.55</v>
      </c>
      <c r="I1018">
        <f t="shared" si="79"/>
        <v>50.55</v>
      </c>
    </row>
    <row r="1019" spans="1:9" ht="105">
      <c r="A1019" s="381">
        <v>180123</v>
      </c>
      <c r="B1019" s="381" t="s">
        <v>1977</v>
      </c>
      <c r="C1019" s="379" t="s">
        <v>114</v>
      </c>
      <c r="D1019" s="380">
        <v>244.81</v>
      </c>
      <c r="E1019" s="64" t="str">
        <f t="shared" si="75"/>
        <v>LUMINARIA SOBREPOR COMPL.,CORPO CH. AÇO PINTADA BRANCA,REFLETOR,ALETAS PARABÓLICAS ALUM.ALTA PUREZA E REFLETÂNCIA,2 LÂMP.FLUOR.TUBULARES DE 16W/127V, REATOR DUPLO 127V,PART.RÁP.AFP,SOQ. ANTIVIB.,REF. CAA01-S216 LUMICENTER OU EQU.</v>
      </c>
      <c r="F1019" s="64" t="str">
        <f t="shared" si="76"/>
        <v>UND</v>
      </c>
      <c r="G1019">
        <f t="shared" si="77"/>
        <v>238.71</v>
      </c>
      <c r="H1019">
        <f t="shared" si="78"/>
        <v>187.02</v>
      </c>
      <c r="I1019">
        <f t="shared" si="79"/>
        <v>187.02</v>
      </c>
    </row>
    <row r="1020" spans="1:9" ht="105">
      <c r="A1020" s="381">
        <v>180124</v>
      </c>
      <c r="B1020" s="381" t="s">
        <v>1978</v>
      </c>
      <c r="C1020" s="379" t="s">
        <v>114</v>
      </c>
      <c r="D1020" s="380">
        <v>321.02999999999997</v>
      </c>
      <c r="E1020" s="64" t="str">
        <f t="shared" si="75"/>
        <v>LUMINARIA SOBREPOR COMPL.,CORPO CH. AÇO PINTADA BRANCA,REFLETOR ALETAS PARABÓLICAS ALUM.ALTA PUREZA E REFLETÂNCIA,2 LÂMP.FLUOR.TUBULARES DE 32W/127V, REATOR DUPLO 127V,PART.RÁP.AFP, SOQ. ANTIVIB.,REF. CAA01-S232 LUMICENTER OU EQU.</v>
      </c>
      <c r="F1020" s="64" t="str">
        <f t="shared" si="76"/>
        <v>UND</v>
      </c>
      <c r="G1020">
        <f t="shared" si="77"/>
        <v>313.04000000000002</v>
      </c>
      <c r="H1020">
        <f t="shared" si="78"/>
        <v>245.25</v>
      </c>
      <c r="I1020">
        <f t="shared" si="79"/>
        <v>245.25</v>
      </c>
    </row>
    <row r="1021" spans="1:9" ht="105">
      <c r="A1021" s="381">
        <v>180125</v>
      </c>
      <c r="B1021" s="381" t="s">
        <v>1979</v>
      </c>
      <c r="C1021" s="379" t="s">
        <v>114</v>
      </c>
      <c r="D1021" s="380">
        <v>221.88</v>
      </c>
      <c r="E1021" s="64" t="str">
        <f t="shared" si="75"/>
        <v>LUMINARIA EMBUTIR COMPL.,CORPO CH. AÇO PINTADA BRANCA,REFLETOR ALETAS PARABÓLICAS ALUM.ALTA PUREZA E REFLETÂNCIA,2 LÂMP.FLUOR.TUBULARES DE 16W/127V, REATOR DUPLO 127V, PART.RÁP.AFP, SOQ. ANTIVIB.,REF. CAA01-E216 LUMICENTER OU EQU</v>
      </c>
      <c r="F1021" s="64" t="str">
        <f t="shared" si="76"/>
        <v>UND</v>
      </c>
      <c r="G1021">
        <f t="shared" si="77"/>
        <v>216.35</v>
      </c>
      <c r="H1021">
        <f t="shared" si="78"/>
        <v>169.5</v>
      </c>
      <c r="I1021">
        <f t="shared" si="79"/>
        <v>169.5</v>
      </c>
    </row>
    <row r="1022" spans="1:9" ht="90">
      <c r="A1022" s="381">
        <v>180126</v>
      </c>
      <c r="B1022" s="381" t="s">
        <v>1980</v>
      </c>
      <c r="C1022" s="379" t="s">
        <v>114</v>
      </c>
      <c r="D1022" s="380">
        <v>293.75</v>
      </c>
      <c r="E1022" s="64" t="str">
        <f t="shared" si="75"/>
        <v>LUMINARIA EMBUTIR COMPL.,CORPO CH. AÇO PINTADA BRANCA,REFLETOR, ALETAS PARABÓLICAS ALUM.ALTA PUREZA E REFLETÂNCIA,2 LÂMP. FLUOR.TUBULARES DE 32W/127V, C/ REATOR DUPLO 127V, PAR.RÁP.AFP, SOQ. ANTIVIB.,REF. CAA01-E232 LUMICENTER OU</v>
      </c>
      <c r="F1022" s="64" t="str">
        <f t="shared" si="76"/>
        <v>UND</v>
      </c>
      <c r="G1022">
        <f t="shared" si="77"/>
        <v>286.44</v>
      </c>
      <c r="H1022">
        <f t="shared" si="78"/>
        <v>224.41</v>
      </c>
      <c r="I1022">
        <f t="shared" si="79"/>
        <v>224.41</v>
      </c>
    </row>
    <row r="1023" spans="1:9" ht="105">
      <c r="A1023" s="381">
        <v>180127</v>
      </c>
      <c r="B1023" s="381" t="s">
        <v>1981</v>
      </c>
      <c r="C1023" s="379" t="s">
        <v>114</v>
      </c>
      <c r="D1023" s="380">
        <v>367.28</v>
      </c>
      <c r="E1023" s="64" t="str">
        <f t="shared" si="75"/>
        <v>LUMINÁRIA SOBREPOR COMPL.,CORPO CH. AÇO PINTADA BRANCA,REFLETOR,ALETAS PARABÓLICAS ALUM.ALTA PUREZA E REFLETÂNCIA,4 LÂMP.FLUOR.TUBULARES DE 16W/127V,REATORES DUPLO 127V, PART.RÁP.AFP,SOQ. ANTIVIB.,REF.CAA01-S416 LUMICENTER OU EQU.</v>
      </c>
      <c r="F1023" s="64" t="str">
        <f t="shared" si="76"/>
        <v>UND</v>
      </c>
      <c r="G1023">
        <f t="shared" si="77"/>
        <v>358.13</v>
      </c>
      <c r="H1023">
        <f t="shared" si="78"/>
        <v>280.58</v>
      </c>
      <c r="I1023">
        <f t="shared" si="79"/>
        <v>280.58</v>
      </c>
    </row>
    <row r="1024" spans="1:9" ht="105">
      <c r="A1024" s="381">
        <v>180128</v>
      </c>
      <c r="B1024" s="381" t="s">
        <v>1982</v>
      </c>
      <c r="C1024" s="379" t="s">
        <v>114</v>
      </c>
      <c r="D1024" s="380">
        <v>334.65</v>
      </c>
      <c r="E1024" s="64" t="str">
        <f t="shared" si="75"/>
        <v>LUMINÁRIA EMBUTIR COMPL.,CORPO CH.AÇO PINTADA BRANCA,REFLETOR,ALETAS PARABÓLICAS ALUM.ALTA PUREZA E REFLETÂNCIA,4 LÂMP.FLUOR.TUBULARES DE 16W/127V,REATORES DUPLO 127V,PART.RÁP.AFP, SOQ.ANTIVIB.,REF. CAA01-E416 LUMICENTER OU EQU.</v>
      </c>
      <c r="F1024" s="64" t="str">
        <f t="shared" si="76"/>
        <v>UND</v>
      </c>
      <c r="G1024">
        <f t="shared" si="77"/>
        <v>326.31</v>
      </c>
      <c r="H1024">
        <f t="shared" si="78"/>
        <v>255.65</v>
      </c>
      <c r="I1024">
        <f t="shared" si="79"/>
        <v>255.65</v>
      </c>
    </row>
    <row r="1025" spans="1:9">
      <c r="A1025" s="381">
        <v>1802</v>
      </c>
      <c r="B1025" s="381" t="s">
        <v>1983</v>
      </c>
      <c r="C1025" s="379"/>
      <c r="D1025" s="380"/>
      <c r="E1025" s="64" t="str">
        <f t="shared" ref="E1025:E1088" si="80">UPPER(B1025)</f>
        <v>INTERRUPTORES E TOMADAS</v>
      </c>
      <c r="F1025" s="64" t="str">
        <f t="shared" ref="F1025:F1088" si="81">UPPER(C1025)</f>
        <v/>
      </c>
      <c r="G1025">
        <f t="shared" si="77"/>
        <v>0</v>
      </c>
      <c r="H1025">
        <f t="shared" si="78"/>
        <v>0</v>
      </c>
      <c r="I1025">
        <f t="shared" si="79"/>
        <v>0</v>
      </c>
    </row>
    <row r="1026" spans="1:9" ht="45">
      <c r="A1026" s="381">
        <v>180201</v>
      </c>
      <c r="B1026" s="381" t="s">
        <v>13905</v>
      </c>
      <c r="C1026" s="379" t="s">
        <v>114</v>
      </c>
      <c r="D1026" s="380">
        <v>34.28</v>
      </c>
      <c r="E1026" s="64" t="str">
        <f t="shared" si="80"/>
        <v>TOMADA PADRÃO BRASILEIRO LINHA BRANCA, NBR 14136 2 POLOS + TERRA 10A/250V, COM PLACA 4X2"</v>
      </c>
      <c r="F1026" s="64" t="str">
        <f t="shared" si="81"/>
        <v>UND</v>
      </c>
      <c r="G1026">
        <f t="shared" si="77"/>
        <v>33.43</v>
      </c>
      <c r="H1026">
        <f t="shared" si="78"/>
        <v>26.19</v>
      </c>
      <c r="I1026">
        <f t="shared" si="79"/>
        <v>26.19</v>
      </c>
    </row>
    <row r="1027" spans="1:9" ht="45">
      <c r="A1027" s="381">
        <v>180202</v>
      </c>
      <c r="B1027" s="381" t="s">
        <v>13906</v>
      </c>
      <c r="C1027" s="379" t="s">
        <v>114</v>
      </c>
      <c r="D1027" s="380">
        <v>39.130000000000003</v>
      </c>
      <c r="E1027" s="64" t="str">
        <f t="shared" si="80"/>
        <v>TOMADA PADRÃO BRASILEIRO LINHA BRANCA, NBR 14136 2 POLOS + TERRA 20A/250V, COM PLACA 4X2"</v>
      </c>
      <c r="F1027" s="64" t="str">
        <f t="shared" si="81"/>
        <v>UND</v>
      </c>
      <c r="G1027">
        <f t="shared" si="77"/>
        <v>38.15</v>
      </c>
      <c r="H1027">
        <f t="shared" si="78"/>
        <v>29.89</v>
      </c>
      <c r="I1027">
        <f t="shared" si="79"/>
        <v>29.89</v>
      </c>
    </row>
    <row r="1028" spans="1:9" ht="30">
      <c r="A1028" s="381">
        <v>180204</v>
      </c>
      <c r="B1028" s="381" t="s">
        <v>1984</v>
      </c>
      <c r="C1028" s="379" t="s">
        <v>114</v>
      </c>
      <c r="D1028" s="380">
        <v>29.27</v>
      </c>
      <c r="E1028" s="64" t="str">
        <f t="shared" si="80"/>
        <v>INTERRUPTOR DE UMA TECLA SIMPLES 10A/250V, COM PLACA 4X2"</v>
      </c>
      <c r="F1028" s="64" t="str">
        <f t="shared" si="81"/>
        <v>UND</v>
      </c>
      <c r="G1028">
        <f t="shared" si="77"/>
        <v>28.54</v>
      </c>
      <c r="H1028">
        <f t="shared" si="78"/>
        <v>22.36</v>
      </c>
      <c r="I1028">
        <f t="shared" si="79"/>
        <v>22.36</v>
      </c>
    </row>
    <row r="1029" spans="1:9" ht="30">
      <c r="A1029" s="378">
        <v>180205</v>
      </c>
      <c r="B1029" s="378" t="s">
        <v>1985</v>
      </c>
      <c r="C1029" s="379" t="s">
        <v>114</v>
      </c>
      <c r="D1029" s="380">
        <v>48.07</v>
      </c>
      <c r="E1029" s="64" t="str">
        <f t="shared" si="80"/>
        <v>INTERRUPTOR DE DUAS TECLAS SIMPLES 10A/250V, COM PLACA 4X2"</v>
      </c>
      <c r="F1029" s="64" t="str">
        <f t="shared" si="81"/>
        <v>UND</v>
      </c>
      <c r="G1029">
        <f t="shared" si="77"/>
        <v>46.87</v>
      </c>
      <c r="H1029">
        <f t="shared" si="78"/>
        <v>36.72</v>
      </c>
      <c r="I1029">
        <f t="shared" si="79"/>
        <v>36.72</v>
      </c>
    </row>
    <row r="1030" spans="1:9" ht="30">
      <c r="A1030" s="381">
        <v>180206</v>
      </c>
      <c r="B1030" s="381" t="s">
        <v>112</v>
      </c>
      <c r="C1030" s="379" t="s">
        <v>114</v>
      </c>
      <c r="D1030" s="380">
        <v>32.869999999999997</v>
      </c>
      <c r="E1030" s="64" t="str">
        <f t="shared" si="80"/>
        <v>INTERRUPTOR DE UMA TECLA PARALELO 10A/250V, COM PLACA 4X2"</v>
      </c>
      <c r="F1030" s="64" t="str">
        <f t="shared" si="81"/>
        <v>UND</v>
      </c>
      <c r="G1030">
        <f t="shared" si="77"/>
        <v>32.049999999999997</v>
      </c>
      <c r="H1030">
        <f t="shared" si="78"/>
        <v>25.11</v>
      </c>
      <c r="I1030">
        <f t="shared" si="79"/>
        <v>25.11</v>
      </c>
    </row>
    <row r="1031" spans="1:9" ht="60">
      <c r="A1031" s="381">
        <v>180207</v>
      </c>
      <c r="B1031" s="381" t="s">
        <v>14046</v>
      </c>
      <c r="C1031" s="379" t="s">
        <v>114</v>
      </c>
      <c r="D1031" s="380">
        <v>53.08</v>
      </c>
      <c r="E1031" s="64" t="str">
        <f t="shared" si="80"/>
        <v>INTERRUPTOR DE UMA TECLA SIMPLES 10A/250V E UMA TOMADA 3 POLOS 10A/250V, PADRÃO BRASILEIRO, NBR 14136, LINHA BRANCA, COM PLACA 4X2"</v>
      </c>
      <c r="F1031" s="64" t="str">
        <f t="shared" si="81"/>
        <v>UND</v>
      </c>
      <c r="G1031">
        <f t="shared" si="77"/>
        <v>51.76</v>
      </c>
      <c r="H1031">
        <f t="shared" si="78"/>
        <v>40.549999999999997</v>
      </c>
      <c r="I1031">
        <f t="shared" si="79"/>
        <v>40.549999999999997</v>
      </c>
    </row>
    <row r="1032" spans="1:9" ht="45">
      <c r="A1032" s="381">
        <v>180208</v>
      </c>
      <c r="B1032" s="381" t="s">
        <v>14047</v>
      </c>
      <c r="C1032" s="379" t="s">
        <v>114</v>
      </c>
      <c r="D1032" s="380">
        <v>71.89</v>
      </c>
      <c r="E1032" s="64" t="str">
        <f t="shared" si="80"/>
        <v>INTERRUPTOR DE DUAS TECLAS SIMPLES 10A/250V E UMA TOMADA 3 POLOS UNIVERSAL 10A/250V, COM PLACA 4X2"</v>
      </c>
      <c r="F1032" s="64" t="str">
        <f t="shared" si="81"/>
        <v>UND</v>
      </c>
      <c r="G1032">
        <f t="shared" ref="G1032:G1095" si="82">ROUND(H1032*(1+$G$1),2)</f>
        <v>70.099999999999994</v>
      </c>
      <c r="H1032">
        <f t="shared" ref="H1032:H1095" si="83">I1032</f>
        <v>54.92</v>
      </c>
      <c r="I1032">
        <f t="shared" ref="I1032:I1095" si="84">ROUND(D1032/(1+$E$1),2)</f>
        <v>54.92</v>
      </c>
    </row>
    <row r="1033" spans="1:9" ht="30">
      <c r="A1033" s="381">
        <v>180209</v>
      </c>
      <c r="B1033" s="381" t="s">
        <v>1986</v>
      </c>
      <c r="C1033" s="379" t="s">
        <v>114</v>
      </c>
      <c r="D1033" s="380">
        <v>29.74</v>
      </c>
      <c r="E1033" s="64" t="str">
        <f t="shared" si="80"/>
        <v>INTERRUPTOR PULSADOR DE CAMPAINHA 10A/250V, COM PLACA 4X2"</v>
      </c>
      <c r="F1033" s="64" t="str">
        <f t="shared" si="81"/>
        <v>UND</v>
      </c>
      <c r="G1033">
        <f t="shared" si="82"/>
        <v>29</v>
      </c>
      <c r="H1033">
        <f t="shared" si="83"/>
        <v>22.72</v>
      </c>
      <c r="I1033">
        <f t="shared" si="84"/>
        <v>22.72</v>
      </c>
    </row>
    <row r="1034" spans="1:9">
      <c r="A1034" s="381">
        <v>180210</v>
      </c>
      <c r="B1034" s="381" t="s">
        <v>1987</v>
      </c>
      <c r="C1034" s="379" t="s">
        <v>114</v>
      </c>
      <c r="D1034" s="380">
        <v>35.79</v>
      </c>
      <c r="E1034" s="64" t="str">
        <f t="shared" si="80"/>
        <v>TOMADA DE 3 POLOS 20A/250V, COM PLACA 4X2"</v>
      </c>
      <c r="F1034" s="64" t="str">
        <f t="shared" si="81"/>
        <v>UND</v>
      </c>
      <c r="G1034">
        <f t="shared" si="82"/>
        <v>34.9</v>
      </c>
      <c r="H1034">
        <f t="shared" si="83"/>
        <v>27.34</v>
      </c>
      <c r="I1034">
        <f t="shared" si="84"/>
        <v>27.34</v>
      </c>
    </row>
    <row r="1035" spans="1:9" ht="45">
      <c r="A1035" s="381">
        <v>180211</v>
      </c>
      <c r="B1035" s="381" t="s">
        <v>1988</v>
      </c>
      <c r="C1035" s="379" t="s">
        <v>114</v>
      </c>
      <c r="D1035" s="380">
        <v>112.84</v>
      </c>
      <c r="E1035" s="64" t="str">
        <f t="shared" si="80"/>
        <v>INTERRUPTOR DE TRÊS TECLAS SIMPLES 10 A/250 V E DUAS TECLAS SIMPLES 10A/250V, COM PLACA 4X4"</v>
      </c>
      <c r="F1035" s="64" t="str">
        <f t="shared" si="81"/>
        <v>UND</v>
      </c>
      <c r="G1035">
        <f t="shared" si="82"/>
        <v>110.03</v>
      </c>
      <c r="H1035">
        <f t="shared" si="83"/>
        <v>86.2</v>
      </c>
      <c r="I1035">
        <f t="shared" si="84"/>
        <v>86.2</v>
      </c>
    </row>
    <row r="1036" spans="1:9" ht="30">
      <c r="A1036" s="381">
        <v>180212</v>
      </c>
      <c r="B1036" s="381" t="s">
        <v>1989</v>
      </c>
      <c r="C1036" s="379" t="s">
        <v>114</v>
      </c>
      <c r="D1036" s="380">
        <v>66.88</v>
      </c>
      <c r="E1036" s="64" t="str">
        <f t="shared" si="80"/>
        <v>INTERRUPTOR DE TRÊS TECLAS SIMPLES 10A/250V, C/ PLACA 4X2"</v>
      </c>
      <c r="F1036" s="64" t="str">
        <f t="shared" si="81"/>
        <v>UND</v>
      </c>
      <c r="G1036">
        <f t="shared" si="82"/>
        <v>65.209999999999994</v>
      </c>
      <c r="H1036">
        <f t="shared" si="83"/>
        <v>51.09</v>
      </c>
      <c r="I1036">
        <f t="shared" si="84"/>
        <v>51.09</v>
      </c>
    </row>
    <row r="1037" spans="1:9">
      <c r="A1037" s="381">
        <v>180217</v>
      </c>
      <c r="B1037" s="381" t="s">
        <v>1990</v>
      </c>
      <c r="C1037" s="379" t="s">
        <v>114</v>
      </c>
      <c r="D1037" s="380">
        <v>8.61</v>
      </c>
      <c r="E1037" s="64" t="str">
        <f t="shared" si="80"/>
        <v>ESPELHO PARA CAIXA ESTAMPADA 4 X 2"</v>
      </c>
      <c r="F1037" s="64" t="str">
        <f t="shared" si="81"/>
        <v>UND</v>
      </c>
      <c r="G1037">
        <f t="shared" si="82"/>
        <v>8.4</v>
      </c>
      <c r="H1037">
        <f t="shared" si="83"/>
        <v>6.58</v>
      </c>
      <c r="I1037">
        <f t="shared" si="84"/>
        <v>6.58</v>
      </c>
    </row>
    <row r="1038" spans="1:9">
      <c r="A1038" s="381">
        <v>180218</v>
      </c>
      <c r="B1038" s="381" t="s">
        <v>1991</v>
      </c>
      <c r="C1038" s="379" t="s">
        <v>114</v>
      </c>
      <c r="D1038" s="380">
        <v>15.11</v>
      </c>
      <c r="E1038" s="64" t="str">
        <f t="shared" si="80"/>
        <v>ESPELHO PARA CAIXA ESTAMPADA 4 X 4"</v>
      </c>
      <c r="F1038" s="64" t="str">
        <f t="shared" si="81"/>
        <v>UND</v>
      </c>
      <c r="G1038">
        <f t="shared" si="82"/>
        <v>14.73</v>
      </c>
      <c r="H1038">
        <f t="shared" si="83"/>
        <v>11.54</v>
      </c>
      <c r="I1038">
        <f t="shared" si="84"/>
        <v>11.54</v>
      </c>
    </row>
    <row r="1039" spans="1:9">
      <c r="A1039" s="381">
        <v>180220</v>
      </c>
      <c r="B1039" s="381" t="s">
        <v>1992</v>
      </c>
      <c r="C1039" s="379" t="s">
        <v>114</v>
      </c>
      <c r="D1039" s="380">
        <v>23.72</v>
      </c>
      <c r="E1039" s="64" t="str">
        <f t="shared" si="80"/>
        <v>TOMADA COAXIAL 75 OHMS PARA TV</v>
      </c>
      <c r="F1039" s="64" t="str">
        <f t="shared" si="81"/>
        <v>UND</v>
      </c>
      <c r="G1039">
        <f t="shared" si="82"/>
        <v>23.13</v>
      </c>
      <c r="H1039">
        <f t="shared" si="83"/>
        <v>18.12</v>
      </c>
      <c r="I1039">
        <f t="shared" si="84"/>
        <v>18.12</v>
      </c>
    </row>
    <row r="1040" spans="1:9">
      <c r="A1040" s="381">
        <v>1803</v>
      </c>
      <c r="B1040" s="381" t="s">
        <v>1993</v>
      </c>
      <c r="C1040" s="379"/>
      <c r="D1040" s="380"/>
      <c r="E1040" s="64" t="str">
        <f t="shared" si="80"/>
        <v>BOMBAS</v>
      </c>
      <c r="F1040" s="64" t="str">
        <f t="shared" si="81"/>
        <v/>
      </c>
      <c r="G1040">
        <f t="shared" si="82"/>
        <v>0</v>
      </c>
      <c r="H1040">
        <f t="shared" si="83"/>
        <v>0</v>
      </c>
      <c r="I1040">
        <f t="shared" si="84"/>
        <v>0</v>
      </c>
    </row>
    <row r="1041" spans="1:9" ht="30">
      <c r="A1041" s="381">
        <v>180301</v>
      </c>
      <c r="B1041" s="381" t="s">
        <v>24139</v>
      </c>
      <c r="C1041" s="379" t="s">
        <v>114</v>
      </c>
      <c r="D1041" s="380">
        <v>3798.42</v>
      </c>
      <c r="E1041" s="64" t="str">
        <f t="shared" si="80"/>
        <v>BOMBA CENTRÍFUGA TRIFÁSICA 5CV, MODELO 620 DANCOR, OU EQUIVALENTE</v>
      </c>
      <c r="F1041" s="64" t="str">
        <f t="shared" si="81"/>
        <v>UND</v>
      </c>
      <c r="G1041">
        <f t="shared" si="82"/>
        <v>3703.82</v>
      </c>
      <c r="H1041">
        <f t="shared" si="83"/>
        <v>2901.77</v>
      </c>
      <c r="I1041">
        <f t="shared" si="84"/>
        <v>2901.77</v>
      </c>
    </row>
    <row r="1042" spans="1:9">
      <c r="A1042" s="381">
        <v>180302</v>
      </c>
      <c r="B1042" s="381" t="s">
        <v>1994</v>
      </c>
      <c r="C1042" s="379" t="s">
        <v>114</v>
      </c>
      <c r="D1042" s="380">
        <v>1044.99</v>
      </c>
      <c r="E1042" s="64" t="str">
        <f t="shared" si="80"/>
        <v>BOMBA CENTRÍFUGA MONOFÁSICA 1/2 CV</v>
      </c>
      <c r="F1042" s="64" t="str">
        <f t="shared" si="81"/>
        <v>UND</v>
      </c>
      <c r="G1042">
        <f t="shared" si="82"/>
        <v>1018.96</v>
      </c>
      <c r="H1042">
        <f t="shared" si="83"/>
        <v>798.31</v>
      </c>
      <c r="I1042">
        <f t="shared" si="84"/>
        <v>798.31</v>
      </c>
    </row>
    <row r="1043" spans="1:9">
      <c r="A1043" s="381">
        <v>180303</v>
      </c>
      <c r="B1043" s="381" t="s">
        <v>1995</v>
      </c>
      <c r="C1043" s="379" t="s">
        <v>114</v>
      </c>
      <c r="D1043" s="380">
        <v>1541.71</v>
      </c>
      <c r="E1043" s="64" t="str">
        <f t="shared" si="80"/>
        <v>BOMBA CENTRÍFUGA MONOFÁSICA 3/4 CV</v>
      </c>
      <c r="F1043" s="64" t="str">
        <f t="shared" si="81"/>
        <v>UND</v>
      </c>
      <c r="G1043">
        <f t="shared" si="82"/>
        <v>1503.32</v>
      </c>
      <c r="H1043">
        <f t="shared" si="83"/>
        <v>1177.78</v>
      </c>
      <c r="I1043">
        <f t="shared" si="84"/>
        <v>1177.78</v>
      </c>
    </row>
    <row r="1044" spans="1:9">
      <c r="A1044" s="378">
        <v>180304</v>
      </c>
      <c r="B1044" s="378" t="s">
        <v>1996</v>
      </c>
      <c r="C1044" s="379" t="s">
        <v>114</v>
      </c>
      <c r="D1044" s="380">
        <v>1811.83</v>
      </c>
      <c r="E1044" s="64" t="str">
        <f t="shared" si="80"/>
        <v>BOMBA CENTRIFUGA TRIFÁSICA 2CV</v>
      </c>
      <c r="F1044" s="64" t="str">
        <f t="shared" si="81"/>
        <v>UND</v>
      </c>
      <c r="G1044">
        <f t="shared" si="82"/>
        <v>1766.7</v>
      </c>
      <c r="H1044">
        <f t="shared" si="83"/>
        <v>1384.13</v>
      </c>
      <c r="I1044">
        <f t="shared" si="84"/>
        <v>1384.13</v>
      </c>
    </row>
    <row r="1045" spans="1:9">
      <c r="A1045" s="381">
        <v>180305</v>
      </c>
      <c r="B1045" s="381" t="s">
        <v>1997</v>
      </c>
      <c r="C1045" s="379" t="s">
        <v>114</v>
      </c>
      <c r="D1045" s="382">
        <v>1756.44</v>
      </c>
      <c r="E1045" s="64" t="str">
        <f t="shared" si="80"/>
        <v>BOMBA ELÉTRICA CENTRÍFUGA MONOFÁSICA 1 CV</v>
      </c>
      <c r="F1045" s="64" t="str">
        <f t="shared" si="81"/>
        <v>UND</v>
      </c>
      <c r="G1045">
        <f t="shared" si="82"/>
        <v>1712.7</v>
      </c>
      <c r="H1045">
        <f t="shared" si="83"/>
        <v>1341.82</v>
      </c>
      <c r="I1045">
        <f t="shared" si="84"/>
        <v>1341.82</v>
      </c>
    </row>
    <row r="1046" spans="1:9">
      <c r="A1046" s="381">
        <v>1804</v>
      </c>
      <c r="B1046" s="381" t="s">
        <v>499</v>
      </c>
      <c r="C1046" s="379"/>
      <c r="D1046" s="380"/>
      <c r="E1046" s="64" t="str">
        <f t="shared" si="80"/>
        <v>POSTES</v>
      </c>
      <c r="F1046" s="64" t="str">
        <f t="shared" si="81"/>
        <v/>
      </c>
      <c r="G1046">
        <f t="shared" si="82"/>
        <v>0</v>
      </c>
      <c r="H1046">
        <f t="shared" si="83"/>
        <v>0</v>
      </c>
      <c r="I1046">
        <f t="shared" si="84"/>
        <v>0</v>
      </c>
    </row>
    <row r="1047" spans="1:9" ht="75">
      <c r="A1047" s="381">
        <v>180405</v>
      </c>
      <c r="B1047" s="381" t="s">
        <v>1998</v>
      </c>
      <c r="C1047" s="379" t="s">
        <v>114</v>
      </c>
      <c r="D1047" s="382">
        <v>3338.55</v>
      </c>
      <c r="E1047" s="64" t="str">
        <f t="shared" si="80"/>
        <v>POSTE CIRCULAR DE CONCRETO 11 M PADRÃO ESCELSA, INCL. LUMINÁRIA TIPO 1 PÉTALA MOD. BETA II C/1 LÂMPADA VS 400W, REATOR ALTO FATOR DE POTÊNCIA 400W/220V E RELÉ FOTOELÉTRICO, TECNOWATT OU EQUIVALENTE</v>
      </c>
      <c r="F1047" s="64" t="str">
        <f t="shared" si="81"/>
        <v>UND</v>
      </c>
      <c r="G1047">
        <f t="shared" si="82"/>
        <v>3255.41</v>
      </c>
      <c r="H1047">
        <f t="shared" si="83"/>
        <v>2550.46</v>
      </c>
      <c r="I1047">
        <f t="shared" si="84"/>
        <v>2550.46</v>
      </c>
    </row>
    <row r="1048" spans="1:9" ht="75">
      <c r="A1048" s="381">
        <v>180408</v>
      </c>
      <c r="B1048" s="381" t="s">
        <v>1999</v>
      </c>
      <c r="C1048" s="379" t="s">
        <v>114</v>
      </c>
      <c r="D1048" s="382">
        <v>4368.74</v>
      </c>
      <c r="E1048" s="64" t="str">
        <f t="shared" si="80"/>
        <v>POSTE CIRCULAR DE CONCRETO 11M PADRÃO ESCELSA, INCL. 3 PROJETORES PL 400 MA C/ LÂMPADA VM 400W, REATOR TIPO EXTERNO 400 W /220V ALTO FATOR DE POTÊNCIA, TECNOWATT OU EQUIVALENTE.</v>
      </c>
      <c r="F1048" s="64" t="str">
        <f t="shared" si="81"/>
        <v>UND</v>
      </c>
      <c r="G1048">
        <f t="shared" si="82"/>
        <v>4259.93</v>
      </c>
      <c r="H1048">
        <f t="shared" si="83"/>
        <v>3337.46</v>
      </c>
      <c r="I1048">
        <f t="shared" si="84"/>
        <v>3337.46</v>
      </c>
    </row>
    <row r="1049" spans="1:9">
      <c r="A1049" s="381">
        <v>1807</v>
      </c>
      <c r="B1049" s="381" t="s">
        <v>2000</v>
      </c>
      <c r="C1049" s="379"/>
      <c r="D1049" s="382"/>
      <c r="E1049" s="64" t="str">
        <f t="shared" si="80"/>
        <v>VENTILADORES</v>
      </c>
      <c r="F1049" s="64" t="str">
        <f t="shared" si="81"/>
        <v/>
      </c>
      <c r="G1049">
        <f t="shared" si="82"/>
        <v>0</v>
      </c>
      <c r="H1049">
        <f t="shared" si="83"/>
        <v>0</v>
      </c>
      <c r="I1049">
        <f t="shared" si="84"/>
        <v>0</v>
      </c>
    </row>
    <row r="1050" spans="1:9" ht="75">
      <c r="A1050" s="378">
        <v>180702</v>
      </c>
      <c r="B1050" s="378" t="s">
        <v>2001</v>
      </c>
      <c r="C1050" s="379" t="s">
        <v>114</v>
      </c>
      <c r="D1050" s="380">
        <v>267.47000000000003</v>
      </c>
      <c r="E1050" s="64" t="str">
        <f t="shared" si="80"/>
        <v>VENTILADOR DE TETO BASE MADEIRA SEM ALOJAMENTO PARA LUMINÁRIA, REF. TRON OU EQUIVALENTE, COM COMANDO DE INTERRUPTOR SIMPLES, SEM DIMER PARA REGULAGEM DE VELOCIDADE</v>
      </c>
      <c r="F1050" s="64" t="str">
        <f t="shared" si="81"/>
        <v>UND</v>
      </c>
      <c r="G1050">
        <f t="shared" si="82"/>
        <v>260.81</v>
      </c>
      <c r="H1050">
        <f t="shared" si="83"/>
        <v>204.33</v>
      </c>
      <c r="I1050">
        <f t="shared" si="84"/>
        <v>204.33</v>
      </c>
    </row>
    <row r="1051" spans="1:9">
      <c r="A1051" s="381">
        <v>1808</v>
      </c>
      <c r="B1051" s="381" t="s">
        <v>1941</v>
      </c>
      <c r="C1051" s="379"/>
      <c r="D1051" s="382"/>
      <c r="E1051" s="64" t="str">
        <f t="shared" si="80"/>
        <v>OUTROS APARELHOS</v>
      </c>
      <c r="F1051" s="64" t="str">
        <f t="shared" si="81"/>
        <v/>
      </c>
      <c r="G1051">
        <f t="shared" si="82"/>
        <v>0</v>
      </c>
      <c r="H1051">
        <f t="shared" si="83"/>
        <v>0</v>
      </c>
      <c r="I1051">
        <f t="shared" si="84"/>
        <v>0</v>
      </c>
    </row>
    <row r="1052" spans="1:9" ht="30">
      <c r="A1052" s="381">
        <v>180803</v>
      </c>
      <c r="B1052" s="381" t="s">
        <v>2002</v>
      </c>
      <c r="C1052" s="379" t="s">
        <v>114</v>
      </c>
      <c r="D1052" s="382">
        <v>192.49</v>
      </c>
      <c r="E1052" s="64" t="str">
        <f t="shared" si="80"/>
        <v>CAMPAINHA TIPO TIMBRE PIAL, COD. 412.77 OU EQUIVALENTE</v>
      </c>
      <c r="F1052" s="64" t="str">
        <f t="shared" si="81"/>
        <v>UND</v>
      </c>
      <c r="G1052">
        <f t="shared" si="82"/>
        <v>187.69</v>
      </c>
      <c r="H1052">
        <f t="shared" si="83"/>
        <v>147.05000000000001</v>
      </c>
      <c r="I1052">
        <f t="shared" si="84"/>
        <v>147.05000000000001</v>
      </c>
    </row>
    <row r="1053" spans="1:9">
      <c r="A1053" s="378">
        <v>180804</v>
      </c>
      <c r="B1053" s="378" t="s">
        <v>2003</v>
      </c>
      <c r="C1053" s="379" t="s">
        <v>114</v>
      </c>
      <c r="D1053" s="380">
        <v>712.48</v>
      </c>
      <c r="E1053" s="64" t="str">
        <f t="shared" si="80"/>
        <v>CAMPAINHA TIPO PRATO PIAL, COD. 414.18</v>
      </c>
      <c r="F1053" s="64" t="str">
        <f t="shared" si="81"/>
        <v>UND</v>
      </c>
      <c r="G1053">
        <f t="shared" si="82"/>
        <v>694.73</v>
      </c>
      <c r="H1053">
        <f t="shared" si="83"/>
        <v>544.29</v>
      </c>
      <c r="I1053">
        <f t="shared" si="84"/>
        <v>544.29</v>
      </c>
    </row>
    <row r="1054" spans="1:9" ht="30">
      <c r="A1054" s="381">
        <v>180809</v>
      </c>
      <c r="B1054" s="381" t="s">
        <v>2004</v>
      </c>
      <c r="C1054" s="379" t="s">
        <v>114</v>
      </c>
      <c r="D1054" s="380">
        <v>86.01</v>
      </c>
      <c r="E1054" s="64" t="str">
        <f t="shared" si="80"/>
        <v>CHUVEIRO ELÉTRICO TIPO DUCHA LORENZET OU CORONA</v>
      </c>
      <c r="F1054" s="64" t="str">
        <f t="shared" si="81"/>
        <v>UND</v>
      </c>
      <c r="G1054">
        <f t="shared" si="82"/>
        <v>83.87</v>
      </c>
      <c r="H1054">
        <f t="shared" si="83"/>
        <v>65.709999999999994</v>
      </c>
      <c r="I1054">
        <f t="shared" si="84"/>
        <v>65.709999999999994</v>
      </c>
    </row>
    <row r="1055" spans="1:9">
      <c r="A1055" s="378">
        <v>19</v>
      </c>
      <c r="B1055" s="378" t="s">
        <v>52</v>
      </c>
      <c r="C1055" s="379"/>
      <c r="D1055" s="380"/>
      <c r="E1055" s="64" t="str">
        <f t="shared" si="80"/>
        <v>PINTURA</v>
      </c>
      <c r="F1055" s="64" t="str">
        <f t="shared" si="81"/>
        <v/>
      </c>
      <c r="G1055">
        <f t="shared" si="82"/>
        <v>0</v>
      </c>
      <c r="H1055">
        <f t="shared" si="83"/>
        <v>0</v>
      </c>
      <c r="I1055">
        <f t="shared" si="84"/>
        <v>0</v>
      </c>
    </row>
    <row r="1056" spans="1:9">
      <c r="A1056" s="381">
        <v>1901</v>
      </c>
      <c r="B1056" s="381" t="s">
        <v>2005</v>
      </c>
      <c r="C1056" s="379"/>
      <c r="D1056" s="380"/>
      <c r="E1056" s="64" t="str">
        <f t="shared" si="80"/>
        <v>SOBRE PAREDES E FORROS</v>
      </c>
      <c r="F1056" s="64" t="str">
        <f t="shared" si="81"/>
        <v/>
      </c>
      <c r="G1056">
        <f t="shared" si="82"/>
        <v>0</v>
      </c>
      <c r="H1056">
        <f t="shared" si="83"/>
        <v>0</v>
      </c>
      <c r="I1056">
        <f t="shared" si="84"/>
        <v>0</v>
      </c>
    </row>
    <row r="1057" spans="1:9" ht="60">
      <c r="A1057" s="381">
        <v>190101</v>
      </c>
      <c r="B1057" s="381" t="s">
        <v>2006</v>
      </c>
      <c r="C1057" s="379" t="s">
        <v>109</v>
      </c>
      <c r="D1057" s="380">
        <v>12.15</v>
      </c>
      <c r="E1057" s="64" t="str">
        <f t="shared" si="80"/>
        <v>EMASSAMENTO DE PAREDES E FORROS, COM DUAS DEMÃOS DE MASSA À BASE DE PVA, MARCAS DE REFERÊNCIA SUVINIL, CORAL OU METALATEX</v>
      </c>
      <c r="F1057" s="64" t="str">
        <f t="shared" si="81"/>
        <v>M2</v>
      </c>
      <c r="G1057">
        <f t="shared" si="82"/>
        <v>11.84</v>
      </c>
      <c r="H1057">
        <f t="shared" si="83"/>
        <v>9.2799999999999994</v>
      </c>
      <c r="I1057">
        <f t="shared" si="84"/>
        <v>9.2799999999999994</v>
      </c>
    </row>
    <row r="1058" spans="1:9" ht="60">
      <c r="A1058" s="381">
        <v>190102</v>
      </c>
      <c r="B1058" s="381" t="s">
        <v>2007</v>
      </c>
      <c r="C1058" s="379" t="s">
        <v>109</v>
      </c>
      <c r="D1058" s="380">
        <v>20.97</v>
      </c>
      <c r="E1058" s="64" t="str">
        <f t="shared" si="80"/>
        <v>EMASSAMENTO DE PAREDES E FORROS, COM DUAS DEMÃOS DE MASSA À BASE DE ÓLEO, MARCAS DE REFERÊNCIA SUVINIL, CORAL OU METALATEX</v>
      </c>
      <c r="F1058" s="64" t="str">
        <f t="shared" si="81"/>
        <v>M2</v>
      </c>
      <c r="G1058">
        <f t="shared" si="82"/>
        <v>20.45</v>
      </c>
      <c r="H1058">
        <f t="shared" si="83"/>
        <v>16.02</v>
      </c>
      <c r="I1058">
        <f t="shared" si="84"/>
        <v>16.02</v>
      </c>
    </row>
    <row r="1059" spans="1:9" ht="45">
      <c r="A1059" s="378">
        <v>190103</v>
      </c>
      <c r="B1059" s="378" t="s">
        <v>2008</v>
      </c>
      <c r="C1059" s="379" t="s">
        <v>109</v>
      </c>
      <c r="D1059" s="380">
        <v>15.42</v>
      </c>
      <c r="E1059" s="64" t="str">
        <f t="shared" si="80"/>
        <v>EMASSAMENTO DE PAREDES E FORROS, COM DUAS DEMÃOS DE MASSA ACRÍLICA, MARCAS DE REFERÊNCIA SUVINIL, CORAL OU METALATEX</v>
      </c>
      <c r="F1059" s="64" t="str">
        <f t="shared" si="81"/>
        <v>M2</v>
      </c>
      <c r="G1059">
        <f t="shared" si="82"/>
        <v>15.04</v>
      </c>
      <c r="H1059">
        <f t="shared" si="83"/>
        <v>11.78</v>
      </c>
      <c r="I1059">
        <f t="shared" si="84"/>
        <v>11.78</v>
      </c>
    </row>
    <row r="1060" spans="1:9" ht="60">
      <c r="A1060" s="378">
        <v>190104</v>
      </c>
      <c r="B1060" s="378" t="s">
        <v>2009</v>
      </c>
      <c r="C1060" s="379" t="s">
        <v>109</v>
      </c>
      <c r="D1060" s="380">
        <v>22.38</v>
      </c>
      <c r="E1060" s="64" t="str">
        <f t="shared" si="80"/>
        <v>PINTURA COM TINTA LÁTEX PVA, MARCAS DE REFERÊNCIA SUVINIL, CORAL OU METALATEX, INCLUSIVE SELADOR EM PAREDES E FORROS, A TRÊS DEMÃOS</v>
      </c>
      <c r="F1060" s="64" t="str">
        <f t="shared" si="81"/>
        <v>M2</v>
      </c>
      <c r="G1060">
        <f t="shared" si="82"/>
        <v>21.83</v>
      </c>
      <c r="H1060">
        <f t="shared" si="83"/>
        <v>17.100000000000001</v>
      </c>
      <c r="I1060">
        <f t="shared" si="84"/>
        <v>17.100000000000001</v>
      </c>
    </row>
    <row r="1061" spans="1:9" ht="60">
      <c r="A1061" s="381">
        <v>190105</v>
      </c>
      <c r="B1061" s="381" t="s">
        <v>2010</v>
      </c>
      <c r="C1061" s="379" t="s">
        <v>109</v>
      </c>
      <c r="D1061" s="380">
        <v>26.47</v>
      </c>
      <c r="E1061" s="64" t="str">
        <f t="shared" si="80"/>
        <v>PINTURA COM TINTA ESMALTE SINTÉTICO, MARCAS DE REFERÊNCIA SUVINIL, CORAL OU METALATEX, INCLUSIVE SELADOR ACRÍLICO, EM PAREDES A TRÊS DEMÃOS</v>
      </c>
      <c r="F1061" s="64" t="str">
        <f t="shared" si="81"/>
        <v>M2</v>
      </c>
      <c r="G1061">
        <f t="shared" si="82"/>
        <v>25.81</v>
      </c>
      <c r="H1061">
        <f t="shared" si="83"/>
        <v>20.22</v>
      </c>
      <c r="I1061">
        <f t="shared" si="84"/>
        <v>20.22</v>
      </c>
    </row>
    <row r="1062" spans="1:9" ht="60">
      <c r="A1062" s="381">
        <v>190106</v>
      </c>
      <c r="B1062" s="381" t="s">
        <v>2011</v>
      </c>
      <c r="C1062" s="379" t="s">
        <v>109</v>
      </c>
      <c r="D1062" s="380">
        <v>23.21</v>
      </c>
      <c r="E1062" s="64" t="str">
        <f t="shared" si="80"/>
        <v>PINTURA COM TINTA ACRÍLICA, MARCAS DE REFERÊNCIA SUVINIL, CORAL OU METALATEX, INCLUSIVE SELADOR ACRÍLICO, EM PAREDES E FORROS, A TRÊS DEMÃOS</v>
      </c>
      <c r="F1062" s="64" t="str">
        <f t="shared" si="81"/>
        <v>M2</v>
      </c>
      <c r="G1062">
        <f t="shared" si="82"/>
        <v>22.63</v>
      </c>
      <c r="H1062">
        <f t="shared" si="83"/>
        <v>17.73</v>
      </c>
      <c r="I1062">
        <f t="shared" si="84"/>
        <v>17.73</v>
      </c>
    </row>
    <row r="1063" spans="1:9" ht="30">
      <c r="A1063" s="381">
        <v>190107</v>
      </c>
      <c r="B1063" s="381" t="s">
        <v>2012</v>
      </c>
      <c r="C1063" s="379" t="s">
        <v>109</v>
      </c>
      <c r="D1063" s="380">
        <v>3.39</v>
      </c>
      <c r="E1063" s="64" t="str">
        <f t="shared" si="80"/>
        <v>PINTURA COM NATA DE CIMENTO SOBRE SUPERFÍCIE ÁSPERA A TRÊS DEMÃOS</v>
      </c>
      <c r="F1063" s="64" t="str">
        <f t="shared" si="81"/>
        <v>M2</v>
      </c>
      <c r="G1063">
        <f t="shared" si="82"/>
        <v>3.31</v>
      </c>
      <c r="H1063">
        <f t="shared" si="83"/>
        <v>2.59</v>
      </c>
      <c r="I1063">
        <f t="shared" si="84"/>
        <v>2.59</v>
      </c>
    </row>
    <row r="1064" spans="1:9" ht="30">
      <c r="A1064" s="381">
        <v>190108</v>
      </c>
      <c r="B1064" s="381" t="s">
        <v>2013</v>
      </c>
      <c r="C1064" s="379" t="s">
        <v>109</v>
      </c>
      <c r="D1064" s="380">
        <v>12.28</v>
      </c>
      <c r="E1064" s="64" t="str">
        <f t="shared" si="80"/>
        <v>PINTURA A CAL A TRÊS DEMÃOS, EM PAREDES INTERNAS OU EXTERNAS</v>
      </c>
      <c r="F1064" s="64" t="str">
        <f t="shared" si="81"/>
        <v>M2</v>
      </c>
      <c r="G1064">
        <f t="shared" si="82"/>
        <v>11.97</v>
      </c>
      <c r="H1064">
        <f t="shared" si="83"/>
        <v>9.3800000000000008</v>
      </c>
      <c r="I1064">
        <f t="shared" si="84"/>
        <v>9.3800000000000008</v>
      </c>
    </row>
    <row r="1065" spans="1:9" ht="45">
      <c r="A1065" s="381">
        <v>190109</v>
      </c>
      <c r="B1065" s="381" t="s">
        <v>2014</v>
      </c>
      <c r="C1065" s="379" t="s">
        <v>114</v>
      </c>
      <c r="D1065" s="380">
        <v>25.85</v>
      </c>
      <c r="E1065" s="64" t="str">
        <f t="shared" si="80"/>
        <v>PINTURA DE LETRA EM PAREDE DIM. 20X30CM COM TINTA LÁTEX ACRÍLICA, MARCAS DE REFERÊNCIA SUVINIL, CORAL OU METALATEX</v>
      </c>
      <c r="F1065" s="64" t="str">
        <f t="shared" si="81"/>
        <v>UND</v>
      </c>
      <c r="G1065">
        <f t="shared" si="82"/>
        <v>25.21</v>
      </c>
      <c r="H1065">
        <f t="shared" si="83"/>
        <v>19.75</v>
      </c>
      <c r="I1065">
        <f t="shared" si="84"/>
        <v>19.75</v>
      </c>
    </row>
    <row r="1066" spans="1:9" ht="30">
      <c r="A1066" s="381">
        <v>190114</v>
      </c>
      <c r="B1066" s="381" t="s">
        <v>2015</v>
      </c>
      <c r="C1066" s="379" t="s">
        <v>109</v>
      </c>
      <c r="D1066" s="380">
        <v>5.35</v>
      </c>
      <c r="E1066" s="64" t="str">
        <f t="shared" si="80"/>
        <v>SELADOR ACRÍLICO A UMA DEMÃO, MARCAS DE REFERÊNCIA SUVINIL, CORAL OU METALATEX</v>
      </c>
      <c r="F1066" s="64" t="str">
        <f t="shared" si="81"/>
        <v>M2</v>
      </c>
      <c r="G1066">
        <f t="shared" si="82"/>
        <v>5.22</v>
      </c>
      <c r="H1066">
        <f t="shared" si="83"/>
        <v>4.09</v>
      </c>
      <c r="I1066">
        <f t="shared" si="84"/>
        <v>4.09</v>
      </c>
    </row>
    <row r="1067" spans="1:9" ht="60">
      <c r="A1067" s="381">
        <v>190115</v>
      </c>
      <c r="B1067" s="381" t="s">
        <v>2016</v>
      </c>
      <c r="C1067" s="379" t="s">
        <v>109</v>
      </c>
      <c r="D1067" s="380">
        <v>18.260000000000002</v>
      </c>
      <c r="E1067" s="64" t="str">
        <f t="shared" si="80"/>
        <v>PINTURA COM TINTA LÁTEX PVA, MARCAS DE REFERÊNCIA SUVINIL, CORAL OU METALATEX, INCLUSIVE SELADOR, EM PAREDES E FORROS, A DUAS DEMÃOS</v>
      </c>
      <c r="F1067" s="64" t="str">
        <f t="shared" si="81"/>
        <v>M2</v>
      </c>
      <c r="G1067">
        <f t="shared" si="82"/>
        <v>17.809999999999999</v>
      </c>
      <c r="H1067">
        <f t="shared" si="83"/>
        <v>13.95</v>
      </c>
      <c r="I1067">
        <f t="shared" si="84"/>
        <v>13.95</v>
      </c>
    </row>
    <row r="1068" spans="1:9" ht="60">
      <c r="A1068" s="381">
        <v>190116</v>
      </c>
      <c r="B1068" s="381" t="s">
        <v>2017</v>
      </c>
      <c r="C1068" s="379" t="s">
        <v>109</v>
      </c>
      <c r="D1068" s="380">
        <v>21.36</v>
      </c>
      <c r="E1068" s="64" t="str">
        <f t="shared" si="80"/>
        <v>PINTURA COM TINTA ESMALTE SINTÉTICO, MARCAS DE REFERÊNCIA SUVINIL, CORAL E METALATEX, INCLUSIVE SELADOR ACRÍLICO, EM PAREDES, A DUAS DEMÃOS</v>
      </c>
      <c r="F1068" s="64" t="str">
        <f t="shared" si="81"/>
        <v>M2</v>
      </c>
      <c r="G1068">
        <f t="shared" si="82"/>
        <v>20.83</v>
      </c>
      <c r="H1068">
        <f t="shared" si="83"/>
        <v>16.32</v>
      </c>
      <c r="I1068">
        <f t="shared" si="84"/>
        <v>16.32</v>
      </c>
    </row>
    <row r="1069" spans="1:9" ht="60">
      <c r="A1069" s="381">
        <v>190117</v>
      </c>
      <c r="B1069" s="381" t="s">
        <v>2018</v>
      </c>
      <c r="C1069" s="379" t="s">
        <v>109</v>
      </c>
      <c r="D1069" s="380">
        <v>18.850000000000001</v>
      </c>
      <c r="E1069" s="64" t="str">
        <f t="shared" si="80"/>
        <v>PINTURA COM TINTA ACRÍLICA, MARCAS DE REFERÊNCIA SUVINIL, CORAL E METALATEX, INCLUSIVE SELADOR ACRÍLICO, EM PAREDES E FORROS, A DUAS DEMÃOS</v>
      </c>
      <c r="F1069" s="64" t="str">
        <f t="shared" si="81"/>
        <v>M2</v>
      </c>
      <c r="G1069">
        <f t="shared" si="82"/>
        <v>18.38</v>
      </c>
      <c r="H1069">
        <f t="shared" si="83"/>
        <v>14.400305576776168</v>
      </c>
      <c r="I1069">
        <f>D1069/(1+$E$1)</f>
        <v>14.400305576776168</v>
      </c>
    </row>
    <row r="1070" spans="1:9" ht="45">
      <c r="A1070" s="381">
        <v>190121</v>
      </c>
      <c r="B1070" s="381" t="s">
        <v>2019</v>
      </c>
      <c r="C1070" s="379" t="s">
        <v>109</v>
      </c>
      <c r="D1070" s="380">
        <v>2.5299999999999998</v>
      </c>
      <c r="E1070" s="64" t="str">
        <f t="shared" si="80"/>
        <v>LIQUIDO SELADOR PARA TINTA PVA, A UMA DEMÃO, MARCAS DE REFERÊNCIA SUVINIL, CORAL OU METALATEX</v>
      </c>
      <c r="F1070" s="64" t="str">
        <f t="shared" si="81"/>
        <v>M2</v>
      </c>
      <c r="G1070">
        <f t="shared" si="82"/>
        <v>2.46</v>
      </c>
      <c r="H1070">
        <f t="shared" si="83"/>
        <v>1.93</v>
      </c>
      <c r="I1070">
        <f t="shared" si="84"/>
        <v>1.93</v>
      </c>
    </row>
    <row r="1071" spans="1:9" ht="30">
      <c r="A1071" s="381">
        <v>1902</v>
      </c>
      <c r="B1071" s="381" t="s">
        <v>2020</v>
      </c>
      <c r="C1071" s="379"/>
      <c r="D1071" s="380"/>
      <c r="E1071" s="64" t="str">
        <f t="shared" si="80"/>
        <v>SOBRE CONCRETO OU BLOCOS CERÂMICOS APARENTES</v>
      </c>
      <c r="F1071" s="64" t="str">
        <f t="shared" si="81"/>
        <v/>
      </c>
      <c r="G1071">
        <f t="shared" si="82"/>
        <v>0</v>
      </c>
      <c r="H1071">
        <f t="shared" si="83"/>
        <v>0</v>
      </c>
      <c r="I1071">
        <f t="shared" si="84"/>
        <v>0</v>
      </c>
    </row>
    <row r="1072" spans="1:9" ht="60">
      <c r="A1072" s="381">
        <v>190201</v>
      </c>
      <c r="B1072" s="381" t="s">
        <v>2021</v>
      </c>
      <c r="C1072" s="379" t="s">
        <v>109</v>
      </c>
      <c r="D1072" s="380">
        <v>10.89</v>
      </c>
      <c r="E1072" s="64" t="str">
        <f t="shared" si="80"/>
        <v>PINTURA COM VERNIZ ACRÍLICO, MARCAS DE REFERÊNCIA SUVINIL, CORAL OU METALATEX, SOBRE CONCRETO OU BLOCOS APARENTES, A DUAS DEMÃOS</v>
      </c>
      <c r="F1072" s="64" t="str">
        <f t="shared" si="81"/>
        <v>M2</v>
      </c>
      <c r="G1072">
        <f t="shared" si="82"/>
        <v>10.62</v>
      </c>
      <c r="H1072">
        <f t="shared" si="83"/>
        <v>8.32</v>
      </c>
      <c r="I1072">
        <f t="shared" si="84"/>
        <v>8.32</v>
      </c>
    </row>
    <row r="1073" spans="1:9" ht="60">
      <c r="A1073" s="381">
        <v>190202</v>
      </c>
      <c r="B1073" s="381" t="s">
        <v>2022</v>
      </c>
      <c r="C1073" s="379" t="s">
        <v>109</v>
      </c>
      <c r="D1073" s="380">
        <v>21.25</v>
      </c>
      <c r="E1073" s="64" t="str">
        <f t="shared" si="80"/>
        <v>PINTURA À BASE DE SILICONE, MARCAS DE REFERÊNCIA SUVINIL, CORAL OU METALATEX, SOBRE PAREDES DE BLOCOS CERÂMICOS OU CONCRETO, A UMA DEMÃO</v>
      </c>
      <c r="F1073" s="64" t="str">
        <f t="shared" si="81"/>
        <v>M2</v>
      </c>
      <c r="G1073">
        <f t="shared" si="82"/>
        <v>20.72</v>
      </c>
      <c r="H1073">
        <f t="shared" si="83"/>
        <v>16.23</v>
      </c>
      <c r="I1073">
        <f t="shared" si="84"/>
        <v>16.23</v>
      </c>
    </row>
    <row r="1074" spans="1:9" ht="60">
      <c r="A1074" s="381">
        <v>190203</v>
      </c>
      <c r="B1074" s="381" t="s">
        <v>2023</v>
      </c>
      <c r="C1074" s="379" t="s">
        <v>109</v>
      </c>
      <c r="D1074" s="380">
        <v>21.91</v>
      </c>
      <c r="E1074" s="64" t="str">
        <f t="shared" si="80"/>
        <v>PINTURA COM TINTA ACRÍLICA, MARCAS DE REFERÊNCIA SUVINIL, CORAL OU METALATEX, INCLUSIVE SELADOR ACRÍLICO, SOBRE CONCRETO OU BLOCOS DE CONCRETO, A TRÊS DEMÃOS</v>
      </c>
      <c r="F1074" s="64" t="str">
        <f t="shared" si="81"/>
        <v>M2</v>
      </c>
      <c r="G1074">
        <f t="shared" si="82"/>
        <v>21.37</v>
      </c>
      <c r="H1074">
        <f t="shared" si="83"/>
        <v>16.739999999999998</v>
      </c>
      <c r="I1074">
        <f t="shared" si="84"/>
        <v>16.739999999999998</v>
      </c>
    </row>
    <row r="1075" spans="1:9" ht="60">
      <c r="A1075" s="378">
        <v>190204</v>
      </c>
      <c r="B1075" s="378" t="s">
        <v>2024</v>
      </c>
      <c r="C1075" s="379" t="s">
        <v>109</v>
      </c>
      <c r="D1075" s="380">
        <v>28.1</v>
      </c>
      <c r="E1075" s="64" t="str">
        <f t="shared" si="80"/>
        <v>PINTURA COM TINTA ACRÍLICA, MARCAS DE REFERÊNCIA SUVINIL, CORAL OU METALATEX, INCLUSIVE SELADOR ACRÍLICO, EM COBOGÓS DE CONCRETO, A DUAS DEMÃOS</v>
      </c>
      <c r="F1075" s="64" t="str">
        <f t="shared" si="81"/>
        <v>M2</v>
      </c>
      <c r="G1075">
        <f t="shared" si="82"/>
        <v>27.4</v>
      </c>
      <c r="H1075">
        <f t="shared" si="83"/>
        <v>21.47</v>
      </c>
      <c r="I1075">
        <f t="shared" si="84"/>
        <v>21.47</v>
      </c>
    </row>
    <row r="1076" spans="1:9">
      <c r="A1076" s="381">
        <v>190205</v>
      </c>
      <c r="B1076" s="381" t="s">
        <v>2025</v>
      </c>
      <c r="C1076" s="379" t="s">
        <v>109</v>
      </c>
      <c r="D1076" s="380">
        <v>9.77</v>
      </c>
      <c r="E1076" s="64" t="str">
        <f t="shared" si="80"/>
        <v>CAIAÇÃO DE MEIO-FIO, A TRÊS DEMÃOS</v>
      </c>
      <c r="F1076" s="64" t="str">
        <f t="shared" si="81"/>
        <v>M2</v>
      </c>
      <c r="G1076">
        <f t="shared" si="82"/>
        <v>9.52</v>
      </c>
      <c r="H1076">
        <f t="shared" si="83"/>
        <v>7.46</v>
      </c>
      <c r="I1076">
        <f t="shared" si="84"/>
        <v>7.46</v>
      </c>
    </row>
    <row r="1077" spans="1:9" ht="45">
      <c r="A1077" s="381">
        <v>190211</v>
      </c>
      <c r="B1077" s="381" t="s">
        <v>2026</v>
      </c>
      <c r="C1077" s="379" t="s">
        <v>109</v>
      </c>
      <c r="D1077" s="380">
        <v>18.260000000000002</v>
      </c>
      <c r="E1077" s="64" t="str">
        <f t="shared" si="80"/>
        <v>PINTURA COM TINTA PVA, SOBRE CONCRETO OU BLOCO DE CONCRETO, A DUAS DEMÃOS, MARCAS DE REFERÊNCIA SUVINIL, CORAL OU METALATEX</v>
      </c>
      <c r="F1077" s="64" t="str">
        <f t="shared" si="81"/>
        <v>M2</v>
      </c>
      <c r="G1077">
        <f t="shared" si="82"/>
        <v>17.809999999999999</v>
      </c>
      <c r="H1077">
        <f t="shared" si="83"/>
        <v>13.95</v>
      </c>
      <c r="I1077">
        <f t="shared" si="84"/>
        <v>13.95</v>
      </c>
    </row>
    <row r="1078" spans="1:9">
      <c r="A1078" s="381">
        <v>1903</v>
      </c>
      <c r="B1078" s="381" t="s">
        <v>2027</v>
      </c>
      <c r="C1078" s="379"/>
      <c r="D1078" s="380"/>
      <c r="E1078" s="64" t="str">
        <f t="shared" si="80"/>
        <v>SOBRE MADEIRA</v>
      </c>
      <c r="F1078" s="64" t="str">
        <f t="shared" si="81"/>
        <v/>
      </c>
      <c r="G1078">
        <f t="shared" si="82"/>
        <v>0</v>
      </c>
      <c r="H1078">
        <f t="shared" si="83"/>
        <v>0</v>
      </c>
      <c r="I1078">
        <f t="shared" si="84"/>
        <v>0</v>
      </c>
    </row>
    <row r="1079" spans="1:9" ht="60">
      <c r="A1079" s="381">
        <v>190301</v>
      </c>
      <c r="B1079" s="381" t="s">
        <v>2028</v>
      </c>
      <c r="C1079" s="379" t="s">
        <v>109</v>
      </c>
      <c r="D1079" s="380">
        <v>19.73</v>
      </c>
      <c r="E1079" s="64" t="str">
        <f t="shared" si="80"/>
        <v>EMASSAMENTO DE ESQUADRIAS DE MADEIRA, COM DUAS DEMÃOS DE MASSA À BASE DE ÓLEO, MARCAS DE REFERÊNCIA SUVINIL, CORAL OU METALATEX</v>
      </c>
      <c r="F1079" s="64" t="str">
        <f t="shared" si="81"/>
        <v>M2</v>
      </c>
      <c r="G1079">
        <f t="shared" si="82"/>
        <v>19.239999999999998</v>
      </c>
      <c r="H1079">
        <f t="shared" si="83"/>
        <v>15.07</v>
      </c>
      <c r="I1079">
        <f t="shared" si="84"/>
        <v>15.07</v>
      </c>
    </row>
    <row r="1080" spans="1:9" ht="60">
      <c r="A1080" s="381">
        <v>190302</v>
      </c>
      <c r="B1080" s="381" t="s">
        <v>2029</v>
      </c>
      <c r="C1080" s="379" t="s">
        <v>109</v>
      </c>
      <c r="D1080" s="380">
        <v>24.11</v>
      </c>
      <c r="E1080" s="64" t="str">
        <f t="shared" si="80"/>
        <v>PINTURA COM TINTA ESMALTE SINTÉTICO, MARCAS DE REFERÊNCIA SUVINIL, CORAL OU METALATEX, INCLUSIVE FUNDO BRANCO NIVELADOR, EM MADEIRA, A DUAS DEMÃOS</v>
      </c>
      <c r="F1080" s="64" t="str">
        <f t="shared" si="81"/>
        <v>M2</v>
      </c>
      <c r="G1080">
        <f t="shared" si="82"/>
        <v>23.51</v>
      </c>
      <c r="H1080">
        <f t="shared" si="83"/>
        <v>18.420000000000002</v>
      </c>
      <c r="I1080">
        <f t="shared" si="84"/>
        <v>18.420000000000002</v>
      </c>
    </row>
    <row r="1081" spans="1:9" ht="60">
      <c r="A1081" s="381">
        <v>190303</v>
      </c>
      <c r="B1081" s="381" t="s">
        <v>2030</v>
      </c>
      <c r="C1081" s="379" t="s">
        <v>109</v>
      </c>
      <c r="D1081" s="380">
        <v>24.65</v>
      </c>
      <c r="E1081" s="64" t="str">
        <f t="shared" si="80"/>
        <v>PINTURA COM VERNIZ BRILHANTE, LINHA PREMIUM, MARCAS DE REFERÊNCIA SUVINIL, CORAL OU METALATEX, EM MADEIRA, A TRÊS DEMÃOS</v>
      </c>
      <c r="F1081" s="64" t="str">
        <f t="shared" si="81"/>
        <v>M2</v>
      </c>
      <c r="G1081">
        <f t="shared" si="82"/>
        <v>24.03</v>
      </c>
      <c r="H1081">
        <f t="shared" si="83"/>
        <v>18.829999999999998</v>
      </c>
      <c r="I1081">
        <f t="shared" si="84"/>
        <v>18.829999999999998</v>
      </c>
    </row>
    <row r="1082" spans="1:9" ht="60">
      <c r="A1082" s="378">
        <v>190306</v>
      </c>
      <c r="B1082" s="378" t="s">
        <v>2031</v>
      </c>
      <c r="C1082" s="379" t="s">
        <v>109</v>
      </c>
      <c r="D1082" s="380">
        <v>24.07</v>
      </c>
      <c r="E1082" s="64" t="str">
        <f t="shared" si="80"/>
        <v>PINTURA COM VERNIZ FILTRO SOLAR FOSCO, LINHA PREMIUM, EM MADEIRA, A TRÊS DEMÃOS, MARCAS DE REFERÊNCIA SUVINIL, CORAL OU METALATEX</v>
      </c>
      <c r="F1082" s="64" t="str">
        <f t="shared" si="81"/>
        <v>M2</v>
      </c>
      <c r="G1082">
        <f t="shared" si="82"/>
        <v>23.47</v>
      </c>
      <c r="H1082">
        <f t="shared" si="83"/>
        <v>18.39</v>
      </c>
      <c r="I1082">
        <f t="shared" si="84"/>
        <v>18.39</v>
      </c>
    </row>
    <row r="1083" spans="1:9">
      <c r="A1083" s="381">
        <v>1904</v>
      </c>
      <c r="B1083" s="381" t="s">
        <v>2032</v>
      </c>
      <c r="C1083" s="379"/>
      <c r="D1083" s="380"/>
      <c r="E1083" s="64" t="str">
        <f t="shared" si="80"/>
        <v>SOBRE METAL</v>
      </c>
      <c r="F1083" s="64" t="str">
        <f t="shared" si="81"/>
        <v/>
      </c>
      <c r="G1083">
        <f t="shared" si="82"/>
        <v>0</v>
      </c>
      <c r="H1083">
        <f t="shared" si="83"/>
        <v>0</v>
      </c>
      <c r="I1083">
        <f t="shared" si="84"/>
        <v>0</v>
      </c>
    </row>
    <row r="1084" spans="1:9" ht="60">
      <c r="A1084" s="381">
        <v>190417</v>
      </c>
      <c r="B1084" s="381" t="s">
        <v>2033</v>
      </c>
      <c r="C1084" s="379" t="s">
        <v>109</v>
      </c>
      <c r="D1084" s="380">
        <v>20.170000000000002</v>
      </c>
      <c r="E1084" s="64" t="str">
        <f t="shared" si="80"/>
        <v>PINTURA COM TINTA ESMALTE SINTÉTICO, MARCAS DE REFERÊNCIA SUVINIL, CORAL OU METALATEX, A DUAS DEMÃOS, INCLUSIVE FUNDO ANTICORROSIVO A UMA DEMÃO, EM METAL</v>
      </c>
      <c r="F1084" s="64" t="str">
        <f t="shared" si="81"/>
        <v>M2</v>
      </c>
      <c r="G1084">
        <f t="shared" si="82"/>
        <v>19.670000000000002</v>
      </c>
      <c r="H1084">
        <f t="shared" si="83"/>
        <v>15.41</v>
      </c>
      <c r="I1084">
        <f t="shared" si="84"/>
        <v>15.41</v>
      </c>
    </row>
    <row r="1085" spans="1:9" ht="45">
      <c r="A1085" s="381">
        <v>190418</v>
      </c>
      <c r="B1085" s="381" t="s">
        <v>2034</v>
      </c>
      <c r="C1085" s="379" t="s">
        <v>109</v>
      </c>
      <c r="D1085" s="380">
        <v>32.700000000000003</v>
      </c>
      <c r="E1085" s="64" t="str">
        <f t="shared" si="80"/>
        <v>PINTURA DE SUPERFÍCIE METÁLICA COM UMA DEMÃO DE PRIMER EPOXI E DUAS DEMÃOS DE TINTA À BASE DE EPOXI</v>
      </c>
      <c r="F1085" s="64" t="str">
        <f t="shared" si="81"/>
        <v>M2</v>
      </c>
      <c r="G1085">
        <f t="shared" si="82"/>
        <v>31.88</v>
      </c>
      <c r="H1085">
        <f t="shared" si="83"/>
        <v>24.98</v>
      </c>
      <c r="I1085">
        <f t="shared" si="84"/>
        <v>24.98</v>
      </c>
    </row>
    <row r="1086" spans="1:9">
      <c r="A1086" s="381">
        <v>1905</v>
      </c>
      <c r="B1086" s="381" t="s">
        <v>2035</v>
      </c>
      <c r="C1086" s="379"/>
      <c r="D1086" s="380"/>
      <c r="E1086" s="64" t="str">
        <f t="shared" si="80"/>
        <v>SOBRE ELEMENTOS ESPECIAIS</v>
      </c>
      <c r="F1086" s="64" t="str">
        <f t="shared" si="81"/>
        <v/>
      </c>
      <c r="G1086">
        <f t="shared" si="82"/>
        <v>0</v>
      </c>
      <c r="H1086">
        <f t="shared" si="83"/>
        <v>0</v>
      </c>
      <c r="I1086">
        <f t="shared" si="84"/>
        <v>0</v>
      </c>
    </row>
    <row r="1087" spans="1:9" ht="60">
      <c r="A1087" s="378">
        <v>190501</v>
      </c>
      <c r="B1087" s="378" t="s">
        <v>2036</v>
      </c>
      <c r="C1087" s="379" t="s">
        <v>114</v>
      </c>
      <c r="D1087" s="380">
        <v>4.83</v>
      </c>
      <c r="E1087" s="64" t="str">
        <f t="shared" si="80"/>
        <v>PINTURA DE LETRAS EM CHAPAS DE FERRO, DIMENSÕES 20X30CM, COM TINTA ÓLEO OU ESMALTE, A DUAS DEMÃOS, MARCAS DE REFERÊNCIA SUVINIL, CORAL OU METALATEX</v>
      </c>
      <c r="F1087" s="64" t="str">
        <f t="shared" si="81"/>
        <v>UND</v>
      </c>
      <c r="G1087">
        <f t="shared" si="82"/>
        <v>4.71</v>
      </c>
      <c r="H1087">
        <f t="shared" si="83"/>
        <v>3.69</v>
      </c>
      <c r="I1087">
        <f t="shared" si="84"/>
        <v>3.69</v>
      </c>
    </row>
    <row r="1088" spans="1:9">
      <c r="A1088" s="381">
        <v>1906</v>
      </c>
      <c r="B1088" s="381" t="s">
        <v>2037</v>
      </c>
      <c r="C1088" s="379"/>
      <c r="D1088" s="380"/>
      <c r="E1088" s="64" t="str">
        <f t="shared" si="80"/>
        <v>SOBRE PISOS</v>
      </c>
      <c r="F1088" s="64" t="str">
        <f t="shared" si="81"/>
        <v/>
      </c>
      <c r="G1088">
        <f t="shared" si="82"/>
        <v>0</v>
      </c>
      <c r="H1088">
        <f t="shared" si="83"/>
        <v>0</v>
      </c>
      <c r="I1088">
        <f t="shared" si="84"/>
        <v>0</v>
      </c>
    </row>
    <row r="1089" spans="1:9" ht="60">
      <c r="A1089" s="381">
        <v>190601</v>
      </c>
      <c r="B1089" s="381" t="s">
        <v>2038</v>
      </c>
      <c r="C1089" s="379" t="s">
        <v>111</v>
      </c>
      <c r="D1089" s="380">
        <v>30.74</v>
      </c>
      <c r="E1089" s="64" t="str">
        <f t="shared" ref="E1089:E1152" si="85">UPPER(B1089)</f>
        <v>PINTURA À BASE DE EPOXI, MARCAS DE REFERÊNCIA SUVINIL, CORAL OU METALATEX, EM FAIXAS COM LARGURA DE 5 CM, PARA DEMARCAÇÃO DE QUADRA DE ESPORTES</v>
      </c>
      <c r="F1089" s="64" t="str">
        <f t="shared" ref="F1089:F1152" si="86">UPPER(C1089)</f>
        <v>M</v>
      </c>
      <c r="G1089">
        <f t="shared" si="82"/>
        <v>29.97</v>
      </c>
      <c r="H1089">
        <f t="shared" si="83"/>
        <v>23.48</v>
      </c>
      <c r="I1089">
        <f t="shared" si="84"/>
        <v>23.48</v>
      </c>
    </row>
    <row r="1090" spans="1:9" ht="60">
      <c r="A1090" s="378">
        <v>190602</v>
      </c>
      <c r="B1090" s="378" t="s">
        <v>2039</v>
      </c>
      <c r="C1090" s="379" t="s">
        <v>109</v>
      </c>
      <c r="D1090" s="380">
        <v>34.479999999999997</v>
      </c>
      <c r="E1090" s="64" t="str">
        <f t="shared" si="85"/>
        <v>PINTURA COM TINTA À BASE DE RESINAS ACRÍLICAS, MARCAS DE REFERÊNCIA SUVINIL, CORAL OU METALATEX, SOBRE PISO DE CONCRETO, A DUAS DEMÃOS</v>
      </c>
      <c r="F1090" s="64" t="str">
        <f t="shared" si="86"/>
        <v>M2</v>
      </c>
      <c r="G1090">
        <f t="shared" si="82"/>
        <v>33.619999999999997</v>
      </c>
      <c r="H1090">
        <f t="shared" si="83"/>
        <v>26.34</v>
      </c>
      <c r="I1090">
        <f t="shared" si="84"/>
        <v>26.34</v>
      </c>
    </row>
    <row r="1091" spans="1:9" ht="45">
      <c r="A1091" s="381">
        <v>190603</v>
      </c>
      <c r="B1091" s="381" t="s">
        <v>25338</v>
      </c>
      <c r="C1091" s="379" t="s">
        <v>109</v>
      </c>
      <c r="D1091" s="380">
        <v>19.05</v>
      </c>
      <c r="E1091" s="64" t="str">
        <f t="shared" si="85"/>
        <v>PINTURA SOBRE PISOS, MARCAS DE REFERÊNCIA NOVACOR, CORAL OU SUVINIL, A DUAS DEMÃOS, LINHA PREMIUM</v>
      </c>
      <c r="F1091" s="64" t="str">
        <f t="shared" si="86"/>
        <v>M2</v>
      </c>
      <c r="G1091">
        <f t="shared" si="82"/>
        <v>18.57</v>
      </c>
      <c r="H1091">
        <f t="shared" si="83"/>
        <v>14.55</v>
      </c>
      <c r="I1091">
        <f t="shared" si="84"/>
        <v>14.55</v>
      </c>
    </row>
    <row r="1092" spans="1:9" ht="60">
      <c r="A1092" s="378">
        <v>190604</v>
      </c>
      <c r="B1092" s="378" t="s">
        <v>2040</v>
      </c>
      <c r="C1092" s="379" t="s">
        <v>111</v>
      </c>
      <c r="D1092" s="380">
        <v>49.17</v>
      </c>
      <c r="E1092" s="64" t="str">
        <f t="shared" si="85"/>
        <v>PINTURA À BASE DE EPOXI, MARCAS DE REFERÊNCIA SUVINIL, CORAL OU METALATEX, EM FAIXAS COM LARGURA DE 8 CM, PARA DEMARCAÇÃO DE QUADRA DE ESPORTES</v>
      </c>
      <c r="F1092" s="64" t="str">
        <f t="shared" si="86"/>
        <v>M</v>
      </c>
      <c r="G1092">
        <f t="shared" si="82"/>
        <v>47.94</v>
      </c>
      <c r="H1092">
        <f t="shared" si="83"/>
        <v>37.56</v>
      </c>
      <c r="I1092">
        <f t="shared" si="84"/>
        <v>37.56</v>
      </c>
    </row>
    <row r="1093" spans="1:9" ht="75">
      <c r="A1093" s="381">
        <v>190605</v>
      </c>
      <c r="B1093" s="381" t="s">
        <v>30817</v>
      </c>
      <c r="C1093" s="379" t="s">
        <v>109</v>
      </c>
      <c r="D1093" s="380">
        <v>53.76</v>
      </c>
      <c r="E1093" s="64" t="str">
        <f t="shared" si="85"/>
        <v>APLICAÇÃO DE TINTA EPÓXI DE ALTA ESPESSURA SEMIBRILHANTE SOBRE PISO DE CONCRETO A TRÊS DEMÃOS, INCLUSIVE SELADOR EPÓXI A UMA DEMÃO - REF. INTERGARD 2005 E 2001 - INTERNACIONAL OU EQUIVALENTE</v>
      </c>
      <c r="F1093" s="64" t="str">
        <f t="shared" si="86"/>
        <v>M2</v>
      </c>
      <c r="G1093">
        <f t="shared" si="82"/>
        <v>52.42</v>
      </c>
      <c r="H1093">
        <f t="shared" si="83"/>
        <v>41.07</v>
      </c>
      <c r="I1093">
        <f t="shared" si="84"/>
        <v>41.07</v>
      </c>
    </row>
    <row r="1094" spans="1:9">
      <c r="A1094" s="381">
        <v>20</v>
      </c>
      <c r="B1094" s="381" t="s">
        <v>2041</v>
      </c>
      <c r="C1094" s="379"/>
      <c r="D1094" s="380"/>
      <c r="E1094" s="64" t="str">
        <f t="shared" si="85"/>
        <v>SERVIÇOS COMPLEMENTARES EXTERNOS</v>
      </c>
      <c r="F1094" s="64" t="str">
        <f t="shared" si="86"/>
        <v/>
      </c>
      <c r="G1094">
        <f t="shared" si="82"/>
        <v>0</v>
      </c>
      <c r="H1094">
        <f t="shared" si="83"/>
        <v>0</v>
      </c>
      <c r="I1094">
        <f t="shared" si="84"/>
        <v>0</v>
      </c>
    </row>
    <row r="1095" spans="1:9">
      <c r="A1095" s="381">
        <v>2001</v>
      </c>
      <c r="B1095" s="381" t="s">
        <v>56</v>
      </c>
      <c r="C1095" s="379"/>
      <c r="D1095" s="380"/>
      <c r="E1095" s="64" t="str">
        <f t="shared" si="85"/>
        <v>MUROS E FECHAMENTOS</v>
      </c>
      <c r="F1095" s="64" t="str">
        <f t="shared" si="86"/>
        <v/>
      </c>
      <c r="G1095">
        <f t="shared" si="82"/>
        <v>0</v>
      </c>
      <c r="H1095">
        <f t="shared" si="83"/>
        <v>0</v>
      </c>
      <c r="I1095">
        <f t="shared" si="84"/>
        <v>0</v>
      </c>
    </row>
    <row r="1096" spans="1:9" ht="75">
      <c r="A1096" s="381">
        <v>200101</v>
      </c>
      <c r="B1096" s="381" t="s">
        <v>2042</v>
      </c>
      <c r="C1096" s="379" t="s">
        <v>109</v>
      </c>
      <c r="D1096" s="380">
        <v>166.4</v>
      </c>
      <c r="E1096" s="64" t="str">
        <f t="shared" si="85"/>
        <v>ALAMBRADO C/ TELA LOSANGULAR DE ARAME FIO 12 MALHA 2" REVEST. EM PVC COM TUBO DE FERRO GALVANIZADO VERTICAL DE 2 1/2" E HORIZONTAL DE 1" INCL. PORTÃO, PINTADOS COM ESMALTE SOBRE FUNDO ANTICORROSIVO</v>
      </c>
      <c r="F1096" s="64" t="str">
        <f t="shared" si="86"/>
        <v>M2</v>
      </c>
      <c r="G1096">
        <f t="shared" ref="G1096:G1159" si="87">ROUND(H1096*(1+$G$1),2)</f>
        <v>162.26</v>
      </c>
      <c r="H1096">
        <f t="shared" ref="H1096:H1159" si="88">I1096</f>
        <v>127.12</v>
      </c>
      <c r="I1096">
        <f t="shared" ref="I1096:I1159" si="89">ROUND(D1096/(1+$E$1),2)</f>
        <v>127.12</v>
      </c>
    </row>
    <row r="1097" spans="1:9" ht="45">
      <c r="A1097" s="381">
        <v>200104</v>
      </c>
      <c r="B1097" s="381" t="s">
        <v>2043</v>
      </c>
      <c r="C1097" s="379" t="s">
        <v>111</v>
      </c>
      <c r="D1097" s="380">
        <v>213.05</v>
      </c>
      <c r="E1097" s="64" t="str">
        <f t="shared" si="85"/>
        <v>CERCA DE MADEIRA COM RIPAS DE 7 X 2 CM, ALTURA DE 1.50 M E CAIBRO DE 8 X 8 CM EM MADEIRA DE LEI ESPAÇADOS A CADA 2.0 M</v>
      </c>
      <c r="F1097" s="64" t="str">
        <f t="shared" si="86"/>
        <v>M</v>
      </c>
      <c r="G1097">
        <f t="shared" si="87"/>
        <v>207.75</v>
      </c>
      <c r="H1097">
        <f t="shared" si="88"/>
        <v>162.76</v>
      </c>
      <c r="I1097">
        <f t="shared" si="89"/>
        <v>162.76</v>
      </c>
    </row>
    <row r="1098" spans="1:9" ht="75">
      <c r="A1098" s="378">
        <v>200105</v>
      </c>
      <c r="B1098" s="378" t="s">
        <v>2326</v>
      </c>
      <c r="C1098" s="379" t="s">
        <v>111</v>
      </c>
      <c r="D1098" s="380">
        <v>155.34</v>
      </c>
      <c r="E1098" s="64" t="str">
        <f t="shared" si="85"/>
        <v>CERCA COM TELA FIO 16 MALHA LOSANGULAR DE 2", FIXADAS C/ GRAMPOS EM PONTALETES DE MADEIRA DE LEI 8X8CM ESPAÇADOS DE 1.5M, COM BASES CONCRETADAS E COM TRÊS FIOS TENSORES DE ARAME GALVANIZADO N.12</v>
      </c>
      <c r="F1098" s="64" t="str">
        <f t="shared" si="86"/>
        <v>M</v>
      </c>
      <c r="G1098">
        <f t="shared" si="87"/>
        <v>151.47</v>
      </c>
      <c r="H1098">
        <f t="shared" si="88"/>
        <v>118.67</v>
      </c>
      <c r="I1098">
        <f t="shared" si="89"/>
        <v>118.67</v>
      </c>
    </row>
    <row r="1099" spans="1:9" ht="60">
      <c r="A1099" s="378">
        <v>200107</v>
      </c>
      <c r="B1099" s="378" t="s">
        <v>2327</v>
      </c>
      <c r="C1099" s="379" t="s">
        <v>111</v>
      </c>
      <c r="D1099" s="380">
        <v>87.42</v>
      </c>
      <c r="E1099" s="64" t="str">
        <f t="shared" si="85"/>
        <v>CERCA COM CINCO FIOS DE ARAME LISO N. 12 FIXADOS COM GRAMPOS EM PONTALETES DE MADEIRA DE LEI DE 8 X 8CM A CADA 2.0 M E ALTURA LIVRE DE 1.6 M</v>
      </c>
      <c r="F1099" s="64" t="str">
        <f t="shared" si="86"/>
        <v>M</v>
      </c>
      <c r="G1099">
        <f t="shared" si="87"/>
        <v>85.24</v>
      </c>
      <c r="H1099">
        <f t="shared" si="88"/>
        <v>66.78</v>
      </c>
      <c r="I1099">
        <f t="shared" si="89"/>
        <v>66.78</v>
      </c>
    </row>
    <row r="1100" spans="1:9" ht="45">
      <c r="A1100" s="381">
        <v>200108</v>
      </c>
      <c r="B1100" s="381" t="s">
        <v>2044</v>
      </c>
      <c r="C1100" s="379" t="s">
        <v>1160</v>
      </c>
      <c r="D1100" s="380">
        <v>801.21</v>
      </c>
      <c r="E1100" s="64" t="str">
        <f t="shared" si="85"/>
        <v>MURO DE ARRIMO DE CONCRETO CICLÓPICO COM ATERRO NA PARTE POSTERIOR, INCLUSIVE FORMA DE MADEIRA E DRENO DE BRITA</v>
      </c>
      <c r="F1100" s="64" t="str">
        <f t="shared" si="86"/>
        <v>M3</v>
      </c>
      <c r="G1100">
        <f t="shared" si="87"/>
        <v>781.26</v>
      </c>
      <c r="H1100">
        <f t="shared" si="88"/>
        <v>612.08000000000004</v>
      </c>
      <c r="I1100">
        <f t="shared" si="89"/>
        <v>612.08000000000004</v>
      </c>
    </row>
    <row r="1101" spans="1:9" ht="105">
      <c r="A1101" s="381">
        <v>200120</v>
      </c>
      <c r="B1101" s="381" t="s">
        <v>2045</v>
      </c>
      <c r="C1101" s="379" t="s">
        <v>111</v>
      </c>
      <c r="D1101" s="380">
        <v>184.86</v>
      </c>
      <c r="E1101" s="64" t="str">
        <f t="shared" si="85"/>
        <v>CERCA H=2.30CM, C/TELA LOSANG. ARAME FIO 12 MALHA 2" REVEST. EM PVC COM MOURÃO CURVO DE CONCRETO H=3,20M, SECÇÃO T, FIXADO EMSOLO, A CADA 3M, C/3 FIOS DE ARAME FARPADO NA PARTE CURVA, INCL 3 FIOS TENSORES, CHUMBADORES E SAPATA DE 40X40X50CM</v>
      </c>
      <c r="F1101" s="64" t="str">
        <f t="shared" si="86"/>
        <v>M</v>
      </c>
      <c r="G1101">
        <f t="shared" si="87"/>
        <v>180.25</v>
      </c>
      <c r="H1101">
        <f t="shared" si="88"/>
        <v>141.22</v>
      </c>
      <c r="I1101">
        <f t="shared" si="89"/>
        <v>141.22</v>
      </c>
    </row>
    <row r="1102" spans="1:9" ht="90">
      <c r="A1102" s="381">
        <v>200124</v>
      </c>
      <c r="B1102" s="381" t="s">
        <v>2046</v>
      </c>
      <c r="C1102" s="379" t="s">
        <v>111</v>
      </c>
      <c r="D1102" s="380">
        <v>740.75</v>
      </c>
      <c r="E1102" s="64" t="str">
        <f t="shared" si="85"/>
        <v>MURO DE ALVENARIA DE BLOCOS CERÂMICOS 10X20X20CM, C/ PILARES A CADA 2 M, ESP. 10CM E H=2.5M, REVESTIDO COM CHAPISCO, REBOCO E PINTURA ACRÍLICA A 2 DEMÃOS, INCL. PILARES, CINTAS E SAPATAS, EMPREGANDO ARG. CIMENTO CAL E AREIA</v>
      </c>
      <c r="F1102" s="64" t="str">
        <f t="shared" si="86"/>
        <v>M</v>
      </c>
      <c r="G1102">
        <f t="shared" si="87"/>
        <v>722.3</v>
      </c>
      <c r="H1102">
        <f t="shared" si="88"/>
        <v>565.89</v>
      </c>
      <c r="I1102">
        <f t="shared" si="89"/>
        <v>565.89</v>
      </c>
    </row>
    <row r="1103" spans="1:9" ht="75">
      <c r="A1103" s="381">
        <v>200128</v>
      </c>
      <c r="B1103" s="381" t="s">
        <v>2047</v>
      </c>
      <c r="C1103" s="379" t="s">
        <v>109</v>
      </c>
      <c r="D1103" s="380">
        <v>198.04</v>
      </c>
      <c r="E1103" s="64" t="str">
        <f t="shared" si="85"/>
        <v>ALAMBRADO SOBRE MURO EXISTENTE, EXECUTADO EM TELA FIO 12 MALHA 3", COM 02 FIOS TENSORES, FIXADOS EM TUBOS DE FG 11/2" COLOCADOS A CADA 3M (H DO ALAMBRADO =1,5M), INLCUSIVE CHUMBAMENTO NO MURO</v>
      </c>
      <c r="F1103" s="64" t="str">
        <f t="shared" si="86"/>
        <v>M2</v>
      </c>
      <c r="G1103">
        <f t="shared" si="87"/>
        <v>193.11</v>
      </c>
      <c r="H1103">
        <f t="shared" si="88"/>
        <v>151.29</v>
      </c>
      <c r="I1103">
        <f t="shared" si="89"/>
        <v>151.29</v>
      </c>
    </row>
    <row r="1104" spans="1:9" ht="60">
      <c r="A1104" s="381">
        <v>200129</v>
      </c>
      <c r="B1104" s="381" t="s">
        <v>2048</v>
      </c>
      <c r="C1104" s="379" t="s">
        <v>111</v>
      </c>
      <c r="D1104" s="382">
        <v>90.32</v>
      </c>
      <c r="E1104" s="64" t="str">
        <f t="shared" si="85"/>
        <v>CERCA COM MOURÃO DE CONCRETO RETO H=2.5, BASE QUADRADA 10X10CM, FIXADO EM SOLO A CADA 3.0M, COM 10 FIOS DE ARAME GALVANIZADO LISO Nº 10</v>
      </c>
      <c r="F1104" s="64" t="str">
        <f t="shared" si="86"/>
        <v>M</v>
      </c>
      <c r="G1104">
        <f t="shared" si="87"/>
        <v>88.07</v>
      </c>
      <c r="H1104">
        <f t="shared" si="88"/>
        <v>69</v>
      </c>
      <c r="I1104">
        <f t="shared" si="89"/>
        <v>69</v>
      </c>
    </row>
    <row r="1105" spans="1:9" ht="60">
      <c r="A1105" s="381">
        <v>200130</v>
      </c>
      <c r="B1105" s="381" t="s">
        <v>2049</v>
      </c>
      <c r="C1105" s="379" t="s">
        <v>111</v>
      </c>
      <c r="D1105" s="380">
        <v>703.84</v>
      </c>
      <c r="E1105" s="64" t="str">
        <f t="shared" si="85"/>
        <v>GRADIL H = 1.90M PADRÃO SEDU EM TUDO DE FG 2" E BARRA CHATA DE 11/2"X1/4", PARA FIXAÇÃO SOBRE MURETA CONFORME PROJETO, EXCLUSIVE A MURETA.</v>
      </c>
      <c r="F1105" s="64" t="str">
        <f t="shared" si="86"/>
        <v>M</v>
      </c>
      <c r="G1105">
        <f t="shared" si="87"/>
        <v>686.31</v>
      </c>
      <c r="H1105">
        <f t="shared" si="88"/>
        <v>537.69000000000005</v>
      </c>
      <c r="I1105">
        <f t="shared" si="89"/>
        <v>537.69000000000005</v>
      </c>
    </row>
    <row r="1106" spans="1:9" ht="60">
      <c r="A1106" s="381">
        <v>200131</v>
      </c>
      <c r="B1106" s="381" t="s">
        <v>2050</v>
      </c>
      <c r="C1106" s="379" t="s">
        <v>111</v>
      </c>
      <c r="D1106" s="380">
        <v>1246.1300000000001</v>
      </c>
      <c r="E1106" s="64" t="str">
        <f t="shared" si="85"/>
        <v>GRADIL H = 1.90M PADRÃO SEDU EM TUBO DE FG 31/2" E BARRA CHATA DE 2"X1/4" PARA FIXAÇÃO SOBRE MURETA CONFORME PROJETO, EXCLUSIVE A MURETA.</v>
      </c>
      <c r="F1106" s="64" t="str">
        <f t="shared" si="86"/>
        <v>M</v>
      </c>
      <c r="G1106">
        <f t="shared" si="87"/>
        <v>1215.0899999999999</v>
      </c>
      <c r="H1106">
        <f t="shared" si="88"/>
        <v>951.97</v>
      </c>
      <c r="I1106">
        <f t="shared" si="89"/>
        <v>951.97</v>
      </c>
    </row>
    <row r="1107" spans="1:9">
      <c r="A1107" s="381">
        <v>2002</v>
      </c>
      <c r="B1107" s="381" t="s">
        <v>50</v>
      </c>
      <c r="C1107" s="379"/>
      <c r="D1107" s="380"/>
      <c r="E1107" s="64" t="str">
        <f t="shared" si="85"/>
        <v>PAVIMENTAÇÃO</v>
      </c>
      <c r="F1107" s="64" t="str">
        <f t="shared" si="86"/>
        <v/>
      </c>
      <c r="G1107">
        <f t="shared" si="87"/>
        <v>0</v>
      </c>
      <c r="H1107">
        <f t="shared" si="88"/>
        <v>0</v>
      </c>
      <c r="I1107">
        <f t="shared" si="89"/>
        <v>0</v>
      </c>
    </row>
    <row r="1108" spans="1:9" ht="60">
      <c r="A1108" s="381">
        <v>200202</v>
      </c>
      <c r="B1108" s="381" t="s">
        <v>2051</v>
      </c>
      <c r="C1108" s="379" t="s">
        <v>111</v>
      </c>
      <c r="D1108" s="380">
        <v>49.62</v>
      </c>
      <c r="E1108" s="64" t="str">
        <f t="shared" si="85"/>
        <v>MEIO-FIO DE CONCRETO PRÉ-MOLDADO COM DIMENSÕES DE 15X12X30X100 CM , REJUNTADOS COM ARGAMASSA DE CIMENTO E AREIA NO TRAÇO 1:3</v>
      </c>
      <c r="F1108" s="64" t="str">
        <f t="shared" si="86"/>
        <v>M</v>
      </c>
      <c r="G1108">
        <f t="shared" si="87"/>
        <v>48.39</v>
      </c>
      <c r="H1108">
        <f t="shared" si="88"/>
        <v>37.909999999999997</v>
      </c>
      <c r="I1108">
        <f t="shared" si="89"/>
        <v>37.909999999999997</v>
      </c>
    </row>
    <row r="1109" spans="1:9" ht="75">
      <c r="A1109" s="381">
        <v>200206</v>
      </c>
      <c r="B1109" s="381" t="s">
        <v>2052</v>
      </c>
      <c r="C1109" s="379" t="s">
        <v>109</v>
      </c>
      <c r="D1109" s="380">
        <v>67.05</v>
      </c>
      <c r="E1109" s="64" t="str">
        <f t="shared" si="85"/>
        <v>BLOCOS PRÉ-MOLDADOS DE CONCRETO TIPO PAVI-S OU EQUIVALENTE, ESPESSURA DE 8 CM E RESISTÊNCIA A COMPRESSÃO MÍNIMA DE 35MPA, ASSENTADOS SOBRE COLCHÃO DE PÓ DE PEDRA NA ESPESSURA DE 10 CM</v>
      </c>
      <c r="F1109" s="64" t="str">
        <f t="shared" si="86"/>
        <v>M2</v>
      </c>
      <c r="G1109">
        <f t="shared" si="87"/>
        <v>65.38</v>
      </c>
      <c r="H1109">
        <f t="shared" si="88"/>
        <v>51.22</v>
      </c>
      <c r="I1109">
        <f t="shared" si="89"/>
        <v>51.22</v>
      </c>
    </row>
    <row r="1110" spans="1:9" ht="60">
      <c r="A1110" s="381">
        <v>200209</v>
      </c>
      <c r="B1110" s="381" t="s">
        <v>2053</v>
      </c>
      <c r="C1110" s="379" t="s">
        <v>109</v>
      </c>
      <c r="D1110" s="382">
        <v>122.85</v>
      </c>
      <c r="E1110" s="64" t="str">
        <f t="shared" si="85"/>
        <v>PASSEIO DE CIMENTADO CAMURÇADO COM ARGAMASSA DE CIMENTO E AREIA NO TRAÇO 1:3 ESP. 1.5CM, E LASTRO DE CONCRETO COM 8CM DE ESPESSURA, INCLUSIVE PREPARO DE CAIXA</v>
      </c>
      <c r="F1110" s="64" t="str">
        <f t="shared" si="86"/>
        <v>M2</v>
      </c>
      <c r="G1110">
        <f t="shared" si="87"/>
        <v>119.79</v>
      </c>
      <c r="H1110">
        <f t="shared" si="88"/>
        <v>93.85</v>
      </c>
      <c r="I1110">
        <f t="shared" si="89"/>
        <v>93.85</v>
      </c>
    </row>
    <row r="1111" spans="1:9" ht="75">
      <c r="A1111" s="378">
        <v>200214</v>
      </c>
      <c r="B1111" s="378" t="s">
        <v>2054</v>
      </c>
      <c r="C1111" s="379" t="s">
        <v>109</v>
      </c>
      <c r="D1111" s="380">
        <v>84.64</v>
      </c>
      <c r="E1111" s="64" t="str">
        <f t="shared" si="85"/>
        <v>BLOCOS PRÉ-MOLDADOS DE CONCRETO TIPO PAVI-S OU EQUIVALENTE, ESPESSURA 10 CM E RESISTÊNCIA A COMPRESSÃO MÍNIMA DE 35MPA, ASSENTADOS SOBRE COLCHÃO DE PÓ DE PEDRA NA ESPESSURA DE 10 CM</v>
      </c>
      <c r="F1111" s="64" t="str">
        <f t="shared" si="86"/>
        <v>M2</v>
      </c>
      <c r="G1111">
        <f t="shared" si="87"/>
        <v>82.53</v>
      </c>
      <c r="H1111">
        <f t="shared" si="88"/>
        <v>64.66</v>
      </c>
      <c r="I1111">
        <f t="shared" si="89"/>
        <v>64.66</v>
      </c>
    </row>
    <row r="1112" spans="1:9" ht="30">
      <c r="A1112" s="381">
        <v>200223</v>
      </c>
      <c r="B1112" s="381" t="s">
        <v>2055</v>
      </c>
      <c r="C1112" s="379" t="s">
        <v>1160</v>
      </c>
      <c r="D1112" s="380">
        <v>185.6</v>
      </c>
      <c r="E1112" s="64" t="str">
        <f t="shared" si="85"/>
        <v>EXECUÇÃO DE LASTRO DE BRITA Nº 02 SOB PASSEIOS E CICLOVIAS, INCL. ESCAVAÇÃO</v>
      </c>
      <c r="F1112" s="64" t="str">
        <f t="shared" si="86"/>
        <v>M3</v>
      </c>
      <c r="G1112">
        <f t="shared" si="87"/>
        <v>180.98</v>
      </c>
      <c r="H1112">
        <f t="shared" si="88"/>
        <v>141.79</v>
      </c>
      <c r="I1112">
        <f t="shared" si="89"/>
        <v>141.79</v>
      </c>
    </row>
    <row r="1113" spans="1:9" ht="60">
      <c r="A1113" s="381">
        <v>200229</v>
      </c>
      <c r="B1113" s="381" t="s">
        <v>2056</v>
      </c>
      <c r="C1113" s="379" t="s">
        <v>111</v>
      </c>
      <c r="D1113" s="380">
        <v>71.98</v>
      </c>
      <c r="E1113" s="64" t="str">
        <f t="shared" si="85"/>
        <v>MEIO-FIO DE CONCRETO MOLDADO IN-LOCO COM FORMAS DE CHAPA COMPENSADA RESINADA 6MM, NAS DIMENSÕES 10 X 30 CM, INCL. ESCAVAÇÃO, REATERRO E BOTA-FORA</v>
      </c>
      <c r="F1113" s="64" t="str">
        <f t="shared" si="86"/>
        <v>M</v>
      </c>
      <c r="G1113">
        <f t="shared" si="87"/>
        <v>70.19</v>
      </c>
      <c r="H1113">
        <f t="shared" si="88"/>
        <v>54.99</v>
      </c>
      <c r="I1113">
        <f t="shared" si="89"/>
        <v>54.99</v>
      </c>
    </row>
    <row r="1114" spans="1:9" ht="75">
      <c r="A1114" s="381">
        <v>200237</v>
      </c>
      <c r="B1114" s="381" t="s">
        <v>2057</v>
      </c>
      <c r="C1114" s="379" t="s">
        <v>109</v>
      </c>
      <c r="D1114" s="380">
        <v>60.14</v>
      </c>
      <c r="E1114" s="64" t="str">
        <f t="shared" si="85"/>
        <v>BLOCOS PRÉ-MOLDADOS DE CONCRETO TIPO PAVI-S OU EQUIVALENTE, ESPESSURA DE 6 CM E RESISTÊNCIA A COMPRESSÃO MÍNIMA DE 35MPA, ASSENTADOS SOBRE COLCHÃO DE PÓ DE PEDRA NA ESPESSURA DE 10 CM</v>
      </c>
      <c r="F1114" s="64" t="str">
        <f t="shared" si="86"/>
        <v>M2</v>
      </c>
      <c r="G1114">
        <f t="shared" si="87"/>
        <v>58.64</v>
      </c>
      <c r="H1114">
        <f t="shared" si="88"/>
        <v>45.94</v>
      </c>
      <c r="I1114">
        <f t="shared" si="89"/>
        <v>45.94</v>
      </c>
    </row>
    <row r="1115" spans="1:9" ht="75">
      <c r="A1115" s="381">
        <v>200243</v>
      </c>
      <c r="B1115" s="381" t="s">
        <v>2058</v>
      </c>
      <c r="C1115" s="379" t="s">
        <v>111</v>
      </c>
      <c r="D1115" s="380">
        <v>198.22</v>
      </c>
      <c r="E1115" s="64" t="str">
        <f t="shared" si="85"/>
        <v>CANALETA NO PISO EM CONCRETO SIMPLES COM DIMENSÕES INTERNAS DE 20 X 10 CM E GRELHA EM FERRO DIAM. 1/2" A CADA 3 CM FIXADOS EM CANTONEIRA DE 3/4" X 1/8" APOIADA SOBRE REQUADRO EM CANTONEIRA DE 1" X 3/16"</v>
      </c>
      <c r="F1115" s="64" t="str">
        <f t="shared" si="86"/>
        <v>M</v>
      </c>
      <c r="G1115">
        <f t="shared" si="87"/>
        <v>193.29</v>
      </c>
      <c r="H1115">
        <f t="shared" si="88"/>
        <v>151.43</v>
      </c>
      <c r="I1115">
        <f t="shared" si="89"/>
        <v>151.43</v>
      </c>
    </row>
    <row r="1116" spans="1:9" ht="75">
      <c r="A1116" s="381">
        <v>200253</v>
      </c>
      <c r="B1116" s="381" t="s">
        <v>2059</v>
      </c>
      <c r="C1116" s="379" t="s">
        <v>109</v>
      </c>
      <c r="D1116" s="380">
        <v>63.64</v>
      </c>
      <c r="E1116" s="64" t="str">
        <f t="shared" si="85"/>
        <v>FORNECIMENTO E ASSENTAMENTO DE LADRILHO HIDRÁULICO PASTILHADO, VERMELHO, DIM. 20X20 CM, ESP. 1.5CM, ASSENTADO COM PASTA DE CIMENTO COLANTE, EXCLUSIVE REGULARIZAÇÃO E LASTRO</v>
      </c>
      <c r="F1116" s="64" t="str">
        <f t="shared" si="86"/>
        <v>M2</v>
      </c>
      <c r="G1116">
        <f t="shared" si="87"/>
        <v>62.06</v>
      </c>
      <c r="H1116">
        <f t="shared" si="88"/>
        <v>48.62</v>
      </c>
      <c r="I1116">
        <f t="shared" si="89"/>
        <v>48.62</v>
      </c>
    </row>
    <row r="1117" spans="1:9" ht="75">
      <c r="A1117" s="381">
        <v>200254</v>
      </c>
      <c r="B1117" s="381" t="s">
        <v>2060</v>
      </c>
      <c r="C1117" s="379" t="s">
        <v>109</v>
      </c>
      <c r="D1117" s="380">
        <v>63.64</v>
      </c>
      <c r="E1117" s="64" t="str">
        <f t="shared" si="85"/>
        <v>FORNECIMENTO E ASSENTAMENTO DE LADRILHO HIDRÁULICO RANHURADO, VERMELHO, DIM. 20X20 CM, ESP. 1.5CM, ASSENTADO COM PASTA DE CIMENTO COLANTE, EXCLUSIVE REGULARIZAÇÃO E LASTRO</v>
      </c>
      <c r="F1117" s="64" t="str">
        <f t="shared" si="86"/>
        <v>M2</v>
      </c>
      <c r="G1117">
        <f t="shared" si="87"/>
        <v>62.06</v>
      </c>
      <c r="H1117">
        <f t="shared" si="88"/>
        <v>48.62</v>
      </c>
      <c r="I1117">
        <f t="shared" si="89"/>
        <v>48.62</v>
      </c>
    </row>
    <row r="1118" spans="1:9">
      <c r="A1118" s="381">
        <v>2003</v>
      </c>
      <c r="B1118" s="381" t="s">
        <v>58</v>
      </c>
      <c r="C1118" s="379"/>
      <c r="D1118" s="380"/>
      <c r="E1118" s="64" t="str">
        <f t="shared" si="85"/>
        <v>PAISAGISMO</v>
      </c>
      <c r="F1118" s="64" t="str">
        <f t="shared" si="86"/>
        <v/>
      </c>
      <c r="G1118">
        <f t="shared" si="87"/>
        <v>0</v>
      </c>
      <c r="H1118">
        <f t="shared" si="88"/>
        <v>0</v>
      </c>
      <c r="I1118">
        <f t="shared" si="89"/>
        <v>0</v>
      </c>
    </row>
    <row r="1119" spans="1:9" ht="45">
      <c r="A1119" s="381">
        <v>200303</v>
      </c>
      <c r="B1119" s="381" t="s">
        <v>2061</v>
      </c>
      <c r="C1119" s="379" t="s">
        <v>109</v>
      </c>
      <c r="D1119" s="380">
        <v>8.85</v>
      </c>
      <c r="E1119" s="64" t="str">
        <f t="shared" si="85"/>
        <v>FORNECIMENTO DE GRAMA TIPO ESMERALDA EM PLACAS COM ESPESSURA DE 0.06 M, EXCLUSIVE PLANTIO</v>
      </c>
      <c r="F1119" s="64" t="str">
        <f t="shared" si="86"/>
        <v>M2</v>
      </c>
      <c r="G1119">
        <f t="shared" si="87"/>
        <v>8.6300000000000008</v>
      </c>
      <c r="H1119">
        <f t="shared" si="88"/>
        <v>6.76</v>
      </c>
      <c r="I1119">
        <f t="shared" si="89"/>
        <v>6.76</v>
      </c>
    </row>
    <row r="1120" spans="1:9" ht="30">
      <c r="A1120" s="381">
        <v>200305</v>
      </c>
      <c r="B1120" s="381" t="s">
        <v>2062</v>
      </c>
      <c r="C1120" s="379" t="s">
        <v>1160</v>
      </c>
      <c r="D1120" s="380">
        <v>143.13</v>
      </c>
      <c r="E1120" s="64" t="str">
        <f t="shared" si="85"/>
        <v>FORNECIMENTO E ESPALHAMENTO DE AREIA MÉDIA LAVADA</v>
      </c>
      <c r="F1120" s="64" t="str">
        <f t="shared" si="86"/>
        <v>M3</v>
      </c>
      <c r="G1120">
        <f t="shared" si="87"/>
        <v>139.56</v>
      </c>
      <c r="H1120">
        <f t="shared" si="88"/>
        <v>109.34</v>
      </c>
      <c r="I1120">
        <f t="shared" si="89"/>
        <v>109.34</v>
      </c>
    </row>
    <row r="1121" spans="1:9" ht="30">
      <c r="A1121" s="381">
        <v>200306</v>
      </c>
      <c r="B1121" s="381" t="s">
        <v>2063</v>
      </c>
      <c r="C1121" s="379" t="s">
        <v>1160</v>
      </c>
      <c r="D1121" s="380">
        <v>149.37</v>
      </c>
      <c r="E1121" s="64" t="str">
        <f t="shared" si="85"/>
        <v>FORNECIMENTO E ESPALHAMENTO DE BRITA 1 OU 2</v>
      </c>
      <c r="F1121" s="64" t="str">
        <f t="shared" si="86"/>
        <v>M3</v>
      </c>
      <c r="G1121">
        <f t="shared" si="87"/>
        <v>145.65</v>
      </c>
      <c r="H1121">
        <f t="shared" si="88"/>
        <v>114.11</v>
      </c>
      <c r="I1121">
        <f t="shared" si="89"/>
        <v>114.11</v>
      </c>
    </row>
    <row r="1122" spans="1:9" ht="30">
      <c r="A1122" s="378">
        <v>200307</v>
      </c>
      <c r="B1122" s="378" t="s">
        <v>2064</v>
      </c>
      <c r="C1122" s="379" t="s">
        <v>1160</v>
      </c>
      <c r="D1122" s="380">
        <v>151.71</v>
      </c>
      <c r="E1122" s="64" t="str">
        <f t="shared" si="85"/>
        <v>FORNECIMENTO E ESPALHAMENTO DE TERRA VEGETAL</v>
      </c>
      <c r="F1122" s="64" t="str">
        <f t="shared" si="86"/>
        <v>M3</v>
      </c>
      <c r="G1122">
        <f t="shared" si="87"/>
        <v>147.93</v>
      </c>
      <c r="H1122">
        <f t="shared" si="88"/>
        <v>115.9</v>
      </c>
      <c r="I1122">
        <f t="shared" si="89"/>
        <v>115.9</v>
      </c>
    </row>
    <row r="1123" spans="1:9" ht="30">
      <c r="A1123" s="381">
        <v>200323</v>
      </c>
      <c r="B1123" s="381" t="s">
        <v>2065</v>
      </c>
      <c r="C1123" s="379" t="s">
        <v>1160</v>
      </c>
      <c r="D1123" s="380">
        <v>116.84</v>
      </c>
      <c r="E1123" s="64" t="str">
        <f t="shared" si="85"/>
        <v>FORNECIMENTO E ESPALHAMENTO DE PÓ DE PEDRA</v>
      </c>
      <c r="F1123" s="64" t="str">
        <f t="shared" si="86"/>
        <v>M3</v>
      </c>
      <c r="G1123">
        <f t="shared" si="87"/>
        <v>113.93</v>
      </c>
      <c r="H1123">
        <f t="shared" si="88"/>
        <v>89.26</v>
      </c>
      <c r="I1123">
        <f t="shared" si="89"/>
        <v>89.26</v>
      </c>
    </row>
    <row r="1124" spans="1:9" ht="45">
      <c r="A1124" s="381">
        <v>200326</v>
      </c>
      <c r="B1124" s="381" t="s">
        <v>2066</v>
      </c>
      <c r="C1124" s="379" t="s">
        <v>109</v>
      </c>
      <c r="D1124" s="380">
        <v>18.739999999999998</v>
      </c>
      <c r="E1124" s="64" t="str">
        <f t="shared" si="85"/>
        <v>FORNECIMENTO E PLANTIO DE GRAMA EM PLACAS TIPO ESMERALDA, INCLUSIVE FORNECIMENTO DE TERRA VEGETAL</v>
      </c>
      <c r="F1124" s="64" t="str">
        <f t="shared" si="86"/>
        <v>M2</v>
      </c>
      <c r="G1124">
        <f t="shared" si="87"/>
        <v>18.28</v>
      </c>
      <c r="H1124">
        <f t="shared" si="88"/>
        <v>14.32</v>
      </c>
      <c r="I1124">
        <f t="shared" si="89"/>
        <v>14.32</v>
      </c>
    </row>
    <row r="1125" spans="1:9">
      <c r="A1125" s="381">
        <v>2004</v>
      </c>
      <c r="B1125" s="381" t="s">
        <v>2067</v>
      </c>
      <c r="C1125" s="379"/>
      <c r="D1125" s="380"/>
      <c r="E1125" s="64" t="str">
        <f t="shared" si="85"/>
        <v>TRATAMENTO, CONSERVAÇÃO E LIMPEZA</v>
      </c>
      <c r="F1125" s="64" t="str">
        <f t="shared" si="86"/>
        <v/>
      </c>
      <c r="G1125">
        <f t="shared" si="87"/>
        <v>0</v>
      </c>
      <c r="H1125">
        <f t="shared" si="88"/>
        <v>0</v>
      </c>
      <c r="I1125">
        <f t="shared" si="89"/>
        <v>0</v>
      </c>
    </row>
    <row r="1126" spans="1:9">
      <c r="A1126" s="381">
        <v>200401</v>
      </c>
      <c r="B1126" s="381" t="s">
        <v>24140</v>
      </c>
      <c r="C1126" s="379" t="s">
        <v>109</v>
      </c>
      <c r="D1126" s="380">
        <v>10.34</v>
      </c>
      <c r="E1126" s="64" t="str">
        <f t="shared" si="85"/>
        <v>LIMPEZA GERAL DA OBRA (EDIFICAÇÃO)</v>
      </c>
      <c r="F1126" s="64" t="str">
        <f t="shared" si="86"/>
        <v>M2</v>
      </c>
      <c r="G1126">
        <f t="shared" si="87"/>
        <v>10.08</v>
      </c>
      <c r="H1126">
        <f t="shared" si="88"/>
        <v>7.9</v>
      </c>
      <c r="I1126">
        <f t="shared" si="89"/>
        <v>7.9</v>
      </c>
    </row>
    <row r="1127" spans="1:9" ht="30">
      <c r="A1127" s="381">
        <v>200402</v>
      </c>
      <c r="B1127" s="381" t="s">
        <v>2068</v>
      </c>
      <c r="C1127" s="379" t="s">
        <v>109</v>
      </c>
      <c r="D1127" s="380">
        <v>1.03</v>
      </c>
      <c r="E1127" s="64" t="str">
        <f t="shared" si="85"/>
        <v>LIMPEZA GERAL DE OBRAS (QUADRAS, PRAÇAS E JARDINS)</v>
      </c>
      <c r="F1127" s="64" t="str">
        <f t="shared" si="86"/>
        <v>M2</v>
      </c>
      <c r="G1127">
        <f t="shared" si="87"/>
        <v>1.01</v>
      </c>
      <c r="H1127">
        <f t="shared" si="88"/>
        <v>0.79</v>
      </c>
      <c r="I1127">
        <f t="shared" si="89"/>
        <v>0.79</v>
      </c>
    </row>
    <row r="1128" spans="1:9">
      <c r="A1128" s="381">
        <v>200404</v>
      </c>
      <c r="B1128" s="381" t="s">
        <v>2069</v>
      </c>
      <c r="C1128" s="379" t="s">
        <v>109</v>
      </c>
      <c r="D1128" s="380">
        <v>20.170000000000002</v>
      </c>
      <c r="E1128" s="64" t="str">
        <f t="shared" si="85"/>
        <v>LIMPEZA DE PISOS E REVESTIMENTOS CERÂMICOS</v>
      </c>
      <c r="F1128" s="64" t="str">
        <f t="shared" si="86"/>
        <v>M2</v>
      </c>
      <c r="G1128">
        <f t="shared" si="87"/>
        <v>19.670000000000002</v>
      </c>
      <c r="H1128">
        <f t="shared" si="88"/>
        <v>15.41</v>
      </c>
      <c r="I1128">
        <f t="shared" si="89"/>
        <v>15.41</v>
      </c>
    </row>
    <row r="1129" spans="1:9">
      <c r="A1129" s="378">
        <v>2005</v>
      </c>
      <c r="B1129" s="378" t="s">
        <v>59</v>
      </c>
      <c r="C1129" s="379"/>
      <c r="D1129" s="380"/>
      <c r="E1129" s="64" t="str">
        <f t="shared" si="85"/>
        <v>DIVERSOS EXTERNOS</v>
      </c>
      <c r="F1129" s="64" t="str">
        <f t="shared" si="86"/>
        <v/>
      </c>
      <c r="G1129">
        <f t="shared" si="87"/>
        <v>0</v>
      </c>
      <c r="H1129">
        <f t="shared" si="88"/>
        <v>0</v>
      </c>
      <c r="I1129">
        <f t="shared" si="89"/>
        <v>0</v>
      </c>
    </row>
    <row r="1130" spans="1:9" ht="45">
      <c r="A1130" s="381">
        <v>200511</v>
      </c>
      <c r="B1130" s="381" t="s">
        <v>2070</v>
      </c>
      <c r="C1130" s="379" t="s">
        <v>114</v>
      </c>
      <c r="D1130" s="380">
        <v>121.88</v>
      </c>
      <c r="E1130" s="64" t="str">
        <f t="shared" si="85"/>
        <v>BANCO DE CONCRETO APARENTE COM TAMPO DE 40X40X5 CM E BASE DE 20X20X36 CM PARA MESA DE JOGOS, CONFORME DETALHE EM PROJETO</v>
      </c>
      <c r="F1130" s="64" t="str">
        <f t="shared" si="86"/>
        <v>UND</v>
      </c>
      <c r="G1130">
        <f t="shared" si="87"/>
        <v>118.85</v>
      </c>
      <c r="H1130">
        <f t="shared" si="88"/>
        <v>93.11</v>
      </c>
      <c r="I1130">
        <f t="shared" si="89"/>
        <v>93.11</v>
      </c>
    </row>
    <row r="1131" spans="1:9" ht="75">
      <c r="A1131" s="381">
        <v>200512</v>
      </c>
      <c r="B1131" s="381" t="s">
        <v>2071</v>
      </c>
      <c r="C1131" s="379" t="s">
        <v>114</v>
      </c>
      <c r="D1131" s="380">
        <v>359.35</v>
      </c>
      <c r="E1131" s="64" t="str">
        <f t="shared" si="85"/>
        <v>MESA DE CONCRETO APARENTE COM TAMPO DE 60X60X5 CM, BASE DE 30X30X75 CM E TABULEIRO 40X40CM EMBUTIDO NO CONCRETO, FEITO COM PASTILHAS DE MÁRMORE BRANCO E GRANITO PRETO DE 5X5X2CM CONF. PROJETO</v>
      </c>
      <c r="F1131" s="64" t="str">
        <f t="shared" si="86"/>
        <v>UND</v>
      </c>
      <c r="G1131">
        <f t="shared" si="87"/>
        <v>350.4</v>
      </c>
      <c r="H1131">
        <f t="shared" si="88"/>
        <v>274.52</v>
      </c>
      <c r="I1131">
        <f t="shared" si="89"/>
        <v>274.52</v>
      </c>
    </row>
    <row r="1132" spans="1:9" ht="60">
      <c r="A1132" s="381">
        <v>200513</v>
      </c>
      <c r="B1132" s="381" t="s">
        <v>2495</v>
      </c>
      <c r="C1132" s="379" t="s">
        <v>114</v>
      </c>
      <c r="D1132" s="380">
        <v>1219.24</v>
      </c>
      <c r="E1132" s="64" t="str">
        <f t="shared" si="85"/>
        <v>ESCADA TIPO MARINHEIRO DE TUBO DE FERRO 1" E 3/4", COM H=4.20M, PARA ACESSO A CAIXA DÁGUA, INCLUSIVE PINTURA EM ESMALTE SINTÉTICO, CONFORME DETALHE EM PROJETO</v>
      </c>
      <c r="F1132" s="64" t="str">
        <f t="shared" si="86"/>
        <v>UND</v>
      </c>
      <c r="G1132">
        <f t="shared" si="87"/>
        <v>1188.8800000000001</v>
      </c>
      <c r="H1132">
        <f t="shared" si="88"/>
        <v>931.43</v>
      </c>
      <c r="I1132">
        <f t="shared" si="89"/>
        <v>931.43</v>
      </c>
    </row>
    <row r="1133" spans="1:9" ht="60">
      <c r="A1133" s="378">
        <v>200549</v>
      </c>
      <c r="B1133" s="378" t="s">
        <v>2072</v>
      </c>
      <c r="C1133" s="379" t="s">
        <v>114</v>
      </c>
      <c r="D1133" s="380">
        <v>55.72</v>
      </c>
      <c r="E1133" s="64" t="str">
        <f t="shared" si="85"/>
        <v>BRISES DE CHAPA DE CIMENTO AMIANTO, ACABAMENTO ESMALTE SINTÉTICO ACETINADO BRANCO, PEÇA COM DIMENSÕES 110X25CM (EXCLUSIVE PINTURA)</v>
      </c>
      <c r="F1133" s="64" t="str">
        <f t="shared" si="86"/>
        <v>UND</v>
      </c>
      <c r="G1133">
        <f t="shared" si="87"/>
        <v>54.34</v>
      </c>
      <c r="H1133">
        <f t="shared" si="88"/>
        <v>42.57</v>
      </c>
      <c r="I1133">
        <f t="shared" si="89"/>
        <v>42.57</v>
      </c>
    </row>
    <row r="1134" spans="1:9" ht="30">
      <c r="A1134" s="381">
        <v>200562</v>
      </c>
      <c r="B1134" s="381" t="s">
        <v>2073</v>
      </c>
      <c r="C1134" s="379" t="s">
        <v>114</v>
      </c>
      <c r="D1134" s="380">
        <v>407.99</v>
      </c>
      <c r="E1134" s="64" t="str">
        <f t="shared" si="85"/>
        <v>CAIXA PRÉ-MOLDADA DE CONCRETO PARA APARELHO DE AR CONDICIONADO DE 18.000 BTU</v>
      </c>
      <c r="F1134" s="64" t="str">
        <f t="shared" si="86"/>
        <v>UND</v>
      </c>
      <c r="G1134">
        <f t="shared" si="87"/>
        <v>397.83</v>
      </c>
      <c r="H1134">
        <f t="shared" si="88"/>
        <v>311.68</v>
      </c>
      <c r="I1134">
        <f t="shared" si="89"/>
        <v>311.68</v>
      </c>
    </row>
    <row r="1135" spans="1:9" ht="60">
      <c r="A1135" s="381">
        <v>200563</v>
      </c>
      <c r="B1135" s="381" t="s">
        <v>2074</v>
      </c>
      <c r="C1135" s="379" t="s">
        <v>111</v>
      </c>
      <c r="D1135" s="380">
        <v>128.87</v>
      </c>
      <c r="E1135" s="64" t="str">
        <f t="shared" si="85"/>
        <v>BANCO DE CONCRETO ARMADO APARENTE COM APOIOS DE ALVENARIA ASSENTADA COM ARGAMASSA DE CIMENTO, CAL E AREIA, LARGURA DE 0,50M E ESPESSURA DE 0,05M</v>
      </c>
      <c r="F1135" s="64" t="str">
        <f t="shared" si="86"/>
        <v>M</v>
      </c>
      <c r="G1135">
        <f t="shared" si="87"/>
        <v>125.66</v>
      </c>
      <c r="H1135">
        <f t="shared" si="88"/>
        <v>98.45</v>
      </c>
      <c r="I1135">
        <f t="shared" si="89"/>
        <v>98.45</v>
      </c>
    </row>
    <row r="1136" spans="1:9" ht="45">
      <c r="A1136" s="381">
        <v>200572</v>
      </c>
      <c r="B1136" s="381" t="s">
        <v>2075</v>
      </c>
      <c r="C1136" s="379" t="s">
        <v>114</v>
      </c>
      <c r="D1136" s="382">
        <v>2160.12</v>
      </c>
      <c r="E1136" s="64" t="str">
        <f t="shared" si="85"/>
        <v>POÇO C/ ANÉIS PRÉ-MOLDADOS DIAM. 1.5M E PROFUNDIDADE DE 7M, INCLUSIVE FORNECIMENTO</v>
      </c>
      <c r="F1136" s="64" t="str">
        <f t="shared" si="86"/>
        <v>UND</v>
      </c>
      <c r="G1136">
        <f t="shared" si="87"/>
        <v>2106.33</v>
      </c>
      <c r="H1136">
        <f t="shared" si="88"/>
        <v>1650.21</v>
      </c>
      <c r="I1136">
        <f t="shared" si="89"/>
        <v>1650.21</v>
      </c>
    </row>
    <row r="1137" spans="1:9" ht="45">
      <c r="A1137" s="381">
        <v>200573</v>
      </c>
      <c r="B1137" s="381" t="s">
        <v>2076</v>
      </c>
      <c r="C1137" s="379" t="s">
        <v>111</v>
      </c>
      <c r="D1137" s="380">
        <v>167.72</v>
      </c>
      <c r="E1137" s="64" t="str">
        <f t="shared" si="85"/>
        <v>BICICLETÁRIO EM TUBO DE FERRO GALVANIZADO 1" E FERRO LISO 1/2", INCLUSIVE PINTURA, CONFORME PROJETO PADRÃO SEDU</v>
      </c>
      <c r="F1137" s="64" t="str">
        <f t="shared" si="86"/>
        <v>M</v>
      </c>
      <c r="G1137">
        <f t="shared" si="87"/>
        <v>163.55000000000001</v>
      </c>
      <c r="H1137">
        <f t="shared" si="88"/>
        <v>128.13</v>
      </c>
      <c r="I1137">
        <f t="shared" si="89"/>
        <v>128.13</v>
      </c>
    </row>
    <row r="1138" spans="1:9" ht="60">
      <c r="A1138" s="381">
        <v>200576</v>
      </c>
      <c r="B1138" s="381" t="s">
        <v>2077</v>
      </c>
      <c r="C1138" s="379" t="s">
        <v>114</v>
      </c>
      <c r="D1138" s="380">
        <v>807.85</v>
      </c>
      <c r="E1138" s="64" t="str">
        <f t="shared" si="85"/>
        <v>PLACA PARA INAUGURAÇÃO DE OBRA EM ALUMÍNIO POLIDO E=4MM, DIMENSÕES 40 X 50 CM, GRAVAÇÃO EM BAIXO RELEVO, INCLUSIVE PINTURA E FIXAÇÃO</v>
      </c>
      <c r="F1138" s="64" t="str">
        <f t="shared" si="86"/>
        <v>UND</v>
      </c>
      <c r="G1138">
        <f t="shared" si="87"/>
        <v>787.73</v>
      </c>
      <c r="H1138">
        <f t="shared" si="88"/>
        <v>617.15</v>
      </c>
      <c r="I1138">
        <f t="shared" si="89"/>
        <v>617.15</v>
      </c>
    </row>
    <row r="1139" spans="1:9" ht="30">
      <c r="A1139" s="381">
        <v>2007</v>
      </c>
      <c r="B1139" s="381" t="s">
        <v>2078</v>
      </c>
      <c r="C1139" s="379"/>
      <c r="D1139" s="380"/>
      <c r="E1139" s="64" t="str">
        <f t="shared" si="85"/>
        <v>QUADRA DE ESPORTES (VER NOTA 9 DA PLANILHA)</v>
      </c>
      <c r="F1139" s="64" t="str">
        <f t="shared" si="86"/>
        <v/>
      </c>
      <c r="G1139">
        <f t="shared" si="87"/>
        <v>0</v>
      </c>
      <c r="H1139">
        <f t="shared" si="88"/>
        <v>0</v>
      </c>
      <c r="I1139">
        <f t="shared" si="89"/>
        <v>0</v>
      </c>
    </row>
    <row r="1140" spans="1:9" ht="90">
      <c r="A1140" s="381">
        <v>200702</v>
      </c>
      <c r="B1140" s="381" t="s">
        <v>2079</v>
      </c>
      <c r="C1140" s="379" t="s">
        <v>109</v>
      </c>
      <c r="D1140" s="382">
        <v>107.08</v>
      </c>
      <c r="E1140" s="64" t="str">
        <f t="shared" si="85"/>
        <v>PISO QUADRA POLIESP. FCK=25MPA, ESP.=10 CM, ARMADO C/ TELA Q138, CONCRET CAMADA ÚNICA BOMBEÁVEL C/ BRITA N. 1, ACAB. SUP. C/ ROTOALISADOR, JUNTAS C/ CORTE SERRA DIAMANT. PREENCH. C/ MASTIQUE, BASE 5CM SOLO BRITA 30% E RESINA ENDUR</v>
      </c>
      <c r="F1140" s="64" t="str">
        <f t="shared" si="86"/>
        <v>M2</v>
      </c>
      <c r="G1140">
        <f t="shared" si="87"/>
        <v>104.41</v>
      </c>
      <c r="H1140">
        <f t="shared" si="88"/>
        <v>81.8</v>
      </c>
      <c r="I1140">
        <f t="shared" si="89"/>
        <v>81.8</v>
      </c>
    </row>
    <row r="1141" spans="1:9" ht="60">
      <c r="A1141" s="381">
        <v>200703</v>
      </c>
      <c r="B1141" s="381" t="s">
        <v>2080</v>
      </c>
      <c r="C1141" s="379" t="s">
        <v>111</v>
      </c>
      <c r="D1141" s="380">
        <v>30.74</v>
      </c>
      <c r="E1141" s="64" t="str">
        <f t="shared" si="85"/>
        <v>PINTURA À BASE DE EPOXI, MARCAS DE REFERÊNCIA SUVINIL, CORAL OU NOVACOR, EM FAIXAS COM LARGURA DE 5CM, PARA DEMARCAÇÃO DE QUADRAS DE ESPORTES</v>
      </c>
      <c r="F1141" s="64" t="str">
        <f t="shared" si="86"/>
        <v>M</v>
      </c>
      <c r="G1141">
        <f t="shared" si="87"/>
        <v>29.97</v>
      </c>
      <c r="H1141">
        <f t="shared" si="88"/>
        <v>23.48</v>
      </c>
      <c r="I1141">
        <f t="shared" si="89"/>
        <v>23.48</v>
      </c>
    </row>
    <row r="1142" spans="1:9" ht="60">
      <c r="A1142" s="381">
        <v>200704</v>
      </c>
      <c r="B1142" s="381" t="s">
        <v>2081</v>
      </c>
      <c r="C1142" s="379" t="s">
        <v>109</v>
      </c>
      <c r="D1142" s="380">
        <v>34.479999999999997</v>
      </c>
      <c r="E1142" s="64" t="str">
        <f t="shared" si="85"/>
        <v>PINTURA COM TINTA À BASE DE RESINAS ACRÍLICAS, MARCAS DE REFERENCIA SUVINIL, CORAL OU NOVACOR, SOBRE PISO DE CONCRETO A DUAS DEMÃOS</v>
      </c>
      <c r="F1142" s="64" t="str">
        <f t="shared" si="86"/>
        <v>M2</v>
      </c>
      <c r="G1142">
        <f t="shared" si="87"/>
        <v>33.619999999999997</v>
      </c>
      <c r="H1142">
        <f t="shared" si="88"/>
        <v>26.34</v>
      </c>
      <c r="I1142">
        <f t="shared" si="89"/>
        <v>26.34</v>
      </c>
    </row>
    <row r="1143" spans="1:9" ht="30">
      <c r="A1143" s="378">
        <v>200705</v>
      </c>
      <c r="B1143" s="378" t="s">
        <v>2082</v>
      </c>
      <c r="C1143" s="379" t="s">
        <v>114</v>
      </c>
      <c r="D1143" s="380">
        <v>268.2</v>
      </c>
      <c r="E1143" s="64" t="str">
        <f t="shared" si="85"/>
        <v>REDE PARA VOLEIBOL COM MALHA GROSSA, FAIXAS DE LONA SUPERIOR E INFERIOR</v>
      </c>
      <c r="F1143" s="64" t="str">
        <f t="shared" si="86"/>
        <v>UND</v>
      </c>
      <c r="G1143">
        <f t="shared" si="87"/>
        <v>261.52</v>
      </c>
      <c r="H1143">
        <f t="shared" si="88"/>
        <v>204.89</v>
      </c>
      <c r="I1143">
        <f t="shared" si="89"/>
        <v>204.89</v>
      </c>
    </row>
    <row r="1144" spans="1:9" ht="45">
      <c r="A1144" s="381">
        <v>200706</v>
      </c>
      <c r="B1144" s="381" t="s">
        <v>2083</v>
      </c>
      <c r="C1144" s="379" t="s">
        <v>114</v>
      </c>
      <c r="D1144" s="380">
        <v>2804.91</v>
      </c>
      <c r="E1144" s="64" t="str">
        <f t="shared" si="85"/>
        <v>SUPORTE PARA TABELA DE BASQUETE DE CONCRETO ARMADO FCK = 15MPA, INCLUSIVE FORMA, ARMAÇÃO, LANÇAMENTO E DESFORMA</v>
      </c>
      <c r="F1144" s="64" t="str">
        <f t="shared" si="86"/>
        <v>UND</v>
      </c>
      <c r="G1144">
        <f t="shared" si="87"/>
        <v>2735.06</v>
      </c>
      <c r="H1144">
        <f t="shared" si="88"/>
        <v>2142.79</v>
      </c>
      <c r="I1144">
        <f t="shared" si="89"/>
        <v>2142.79</v>
      </c>
    </row>
    <row r="1145" spans="1:9" ht="45">
      <c r="A1145" s="381">
        <v>200707</v>
      </c>
      <c r="B1145" s="381" t="s">
        <v>2084</v>
      </c>
      <c r="C1145" s="379" t="s">
        <v>114</v>
      </c>
      <c r="D1145" s="380">
        <v>1407.38</v>
      </c>
      <c r="E1145" s="64" t="str">
        <f t="shared" si="85"/>
        <v>TRAVE PARA FUTEBOL DE SALÃO DE TUBO DE FERRO GALVANIZADO 3", COM RECUO, REMOVÍVEL, DIMENSÕES OFICIAIS 3X2M</v>
      </c>
      <c r="F1145" s="64" t="str">
        <f t="shared" si="86"/>
        <v>UND</v>
      </c>
      <c r="G1145">
        <f t="shared" si="87"/>
        <v>1372.33</v>
      </c>
      <c r="H1145">
        <f t="shared" si="88"/>
        <v>1075.1600000000001</v>
      </c>
      <c r="I1145">
        <f t="shared" si="89"/>
        <v>1075.1600000000001</v>
      </c>
    </row>
    <row r="1146" spans="1:9" ht="75">
      <c r="A1146" s="381">
        <v>200708</v>
      </c>
      <c r="B1146" s="381" t="s">
        <v>2085</v>
      </c>
      <c r="C1146" s="379" t="s">
        <v>114</v>
      </c>
      <c r="D1146" s="380">
        <v>1156.72</v>
      </c>
      <c r="E1146" s="64" t="str">
        <f t="shared" si="85"/>
        <v>CONJUNTO DE POSTE DE VOLEIBOL DE TUBO DE FERRO GALVANIZADO 3"E PARTE MÓVEL DE 21/2", INCLUSIVE CARRETILHA, FURO COM TUBO DE FERRO GALVANIZADO DE 31/2"E TAMPÃO DE FURO</v>
      </c>
      <c r="F1146" s="64" t="str">
        <f t="shared" si="86"/>
        <v>UND</v>
      </c>
      <c r="G1146">
        <f t="shared" si="87"/>
        <v>1127.92</v>
      </c>
      <c r="H1146">
        <f t="shared" si="88"/>
        <v>883.67</v>
      </c>
      <c r="I1146">
        <f t="shared" si="89"/>
        <v>883.67</v>
      </c>
    </row>
    <row r="1147" spans="1:9" ht="30">
      <c r="A1147" s="381">
        <v>200709</v>
      </c>
      <c r="B1147" s="381" t="s">
        <v>2086</v>
      </c>
      <c r="C1147" s="379" t="s">
        <v>114</v>
      </c>
      <c r="D1147" s="380">
        <v>795.86</v>
      </c>
      <c r="E1147" s="64" t="str">
        <f t="shared" si="85"/>
        <v>TABELA DE BASQUETE DE MADEIRA, COM ARO, INCLUSIVE COLOCAÇÃO</v>
      </c>
      <c r="F1147" s="64" t="str">
        <f t="shared" si="86"/>
        <v>UND</v>
      </c>
      <c r="G1147">
        <f t="shared" si="87"/>
        <v>776.04</v>
      </c>
      <c r="H1147">
        <f t="shared" si="88"/>
        <v>607.99</v>
      </c>
      <c r="I1147">
        <f t="shared" si="89"/>
        <v>607.99</v>
      </c>
    </row>
    <row r="1148" spans="1:9" ht="75">
      <c r="A1148" s="381">
        <v>200711</v>
      </c>
      <c r="B1148" s="381" t="s">
        <v>2087</v>
      </c>
      <c r="C1148" s="379" t="s">
        <v>109</v>
      </c>
      <c r="D1148" s="382">
        <v>216.05</v>
      </c>
      <c r="E1148" s="64" t="str">
        <f t="shared" si="85"/>
        <v>ALAMBRADO COM TELA FIO 12, MALHA DE 1", TUBOS DE FERRO GALVANIZADO VERTICAIS DE 2" E TUBOS DE FERRO GALVANIZADO HORIZONTAIS DE 1" SOLDADOS NAS PARTES SUPERIOR E INFERIOR, INCLUSIVE PORTÃO</v>
      </c>
      <c r="F1148" s="64" t="str">
        <f t="shared" si="86"/>
        <v>M2</v>
      </c>
      <c r="G1148">
        <f t="shared" si="87"/>
        <v>210.67</v>
      </c>
      <c r="H1148">
        <f t="shared" si="88"/>
        <v>165.05</v>
      </c>
      <c r="I1148">
        <f t="shared" si="89"/>
        <v>165.05</v>
      </c>
    </row>
    <row r="1149" spans="1:9">
      <c r="A1149" s="381">
        <v>200713</v>
      </c>
      <c r="B1149" s="381" t="s">
        <v>2088</v>
      </c>
      <c r="C1149" s="379" t="s">
        <v>114</v>
      </c>
      <c r="D1149" s="382">
        <v>196.64</v>
      </c>
      <c r="E1149" s="64" t="str">
        <f t="shared" si="85"/>
        <v>REDE PARA FUTEBOL DE SALÃO</v>
      </c>
      <c r="F1149" s="64" t="str">
        <f t="shared" si="86"/>
        <v>UND</v>
      </c>
      <c r="G1149">
        <f t="shared" si="87"/>
        <v>191.74</v>
      </c>
      <c r="H1149">
        <f t="shared" si="88"/>
        <v>150.22</v>
      </c>
      <c r="I1149">
        <f t="shared" si="89"/>
        <v>150.22</v>
      </c>
    </row>
    <row r="1150" spans="1:9" ht="45">
      <c r="A1150" s="381">
        <v>200714</v>
      </c>
      <c r="B1150" s="381" t="s">
        <v>2089</v>
      </c>
      <c r="C1150" s="379" t="s">
        <v>109</v>
      </c>
      <c r="D1150" s="382">
        <v>13.77</v>
      </c>
      <c r="E1150" s="64" t="str">
        <f t="shared" si="85"/>
        <v>PREPARO, REGULARIZAÇÃO E COMPACTAÇÃO DO TERRENO (COMPACTADOR MANUAL) PARA EXECUÇÃO DE PISO DE QUADRA</v>
      </c>
      <c r="F1150" s="64" t="str">
        <f t="shared" si="86"/>
        <v>M2</v>
      </c>
      <c r="G1150">
        <f t="shared" si="87"/>
        <v>13.43</v>
      </c>
      <c r="H1150">
        <f t="shared" si="88"/>
        <v>10.52</v>
      </c>
      <c r="I1150">
        <f t="shared" si="89"/>
        <v>10.52</v>
      </c>
    </row>
    <row r="1151" spans="1:9" ht="75">
      <c r="A1151" s="381">
        <v>200715</v>
      </c>
      <c r="B1151" s="381" t="s">
        <v>2090</v>
      </c>
      <c r="C1151" s="379" t="s">
        <v>109</v>
      </c>
      <c r="D1151" s="380">
        <v>147.51</v>
      </c>
      <c r="E1151" s="64" t="str">
        <f t="shared" si="85"/>
        <v>MURETA EM ALVENARIA DE BLOCOS CERÂMICOS 10X20X20CMM, H=0.60CM, PARA FECHAMENTO DE QUADRA, COM PILARETES DE TRAVAMENTO EM CONCRETO ARMADO A CADA 3M, INCLUSIVE CHAPISCO</v>
      </c>
      <c r="F1151" s="64" t="str">
        <f t="shared" si="86"/>
        <v>M2</v>
      </c>
      <c r="G1151">
        <f t="shared" si="87"/>
        <v>143.84</v>
      </c>
      <c r="H1151">
        <f t="shared" si="88"/>
        <v>112.69</v>
      </c>
      <c r="I1151">
        <f t="shared" si="89"/>
        <v>112.69</v>
      </c>
    </row>
    <row r="1152" spans="1:9" ht="75">
      <c r="A1152" s="381">
        <v>200716</v>
      </c>
      <c r="B1152" s="381" t="s">
        <v>2091</v>
      </c>
      <c r="C1152" s="379" t="s">
        <v>109</v>
      </c>
      <c r="D1152" s="382">
        <v>119.6</v>
      </c>
      <c r="E1152" s="64" t="str">
        <f t="shared" si="85"/>
        <v>PAREDE EM ALVENARIA DE BLOCO CERÂMICO 10X20X20CM, H=2M, PARA PROTEÇÃO DE FUNDO DE GOL (QUADRA POLIESPORTIVA), COM PILARES EM CONCRETO ARMADO A CADA 3M PARA TRAVAMENTO, INCLUSIVE CHAPISCO</v>
      </c>
      <c r="F1152" s="64" t="str">
        <f t="shared" si="86"/>
        <v>M2</v>
      </c>
      <c r="G1152">
        <f t="shared" si="87"/>
        <v>116.62</v>
      </c>
      <c r="H1152">
        <f t="shared" si="88"/>
        <v>91.37</v>
      </c>
      <c r="I1152">
        <f t="shared" si="89"/>
        <v>91.37</v>
      </c>
    </row>
    <row r="1153" spans="1:9" ht="30">
      <c r="A1153" s="381">
        <v>200717</v>
      </c>
      <c r="B1153" s="381" t="s">
        <v>2092</v>
      </c>
      <c r="C1153" s="379" t="s">
        <v>111</v>
      </c>
      <c r="D1153" s="380">
        <v>4.87</v>
      </c>
      <c r="E1153" s="64" t="str">
        <f t="shared" ref="E1153:E1216" si="90">UPPER(B1153)</f>
        <v>GOIVETE NAS DIMENSÕES 2X1 EXECUTADO SOBRE ALVENARIA CHAPISCADA E REBOCADA</v>
      </c>
      <c r="F1153" s="64" t="str">
        <f t="shared" ref="F1153:F1216" si="91">UPPER(C1153)</f>
        <v>M</v>
      </c>
      <c r="G1153">
        <f t="shared" si="87"/>
        <v>4.75</v>
      </c>
      <c r="H1153">
        <f t="shared" si="88"/>
        <v>3.72</v>
      </c>
      <c r="I1153">
        <f t="shared" si="89"/>
        <v>3.72</v>
      </c>
    </row>
    <row r="1154" spans="1:9" ht="90">
      <c r="A1154" s="381">
        <v>200720</v>
      </c>
      <c r="B1154" s="381" t="s">
        <v>2093</v>
      </c>
      <c r="C1154" s="379" t="s">
        <v>109</v>
      </c>
      <c r="D1154" s="380">
        <v>44.98</v>
      </c>
      <c r="E1154" s="64" t="str">
        <f t="shared" si="90"/>
        <v>FORN E ASSENT DE TELHAS DE LIGA DE ALUMÍNIO E ZINCO (GALVALUME), ONDULADA, ESP. MÍNIMA 0.43MM, ALT. MÍNIMA DE ONDA 17MM, SOBREP. LATERAL DE UMA ONDA E LONGIT. 200MM C/ MÍNIMO DE 3 APOIOS, ASSENT. C/ UTILIZ. DE FITAS ANTI-CORROSIVA</v>
      </c>
      <c r="F1154" s="64" t="str">
        <f t="shared" si="91"/>
        <v>M2</v>
      </c>
      <c r="G1154">
        <f t="shared" si="87"/>
        <v>43.86</v>
      </c>
      <c r="H1154">
        <f t="shared" si="88"/>
        <v>34.36</v>
      </c>
      <c r="I1154">
        <f t="shared" si="89"/>
        <v>34.36</v>
      </c>
    </row>
    <row r="1155" spans="1:9" ht="30">
      <c r="A1155" s="381">
        <v>200721</v>
      </c>
      <c r="B1155" s="381" t="s">
        <v>4045</v>
      </c>
      <c r="C1155" s="379" t="s">
        <v>109</v>
      </c>
      <c r="D1155" s="380">
        <v>17.97</v>
      </c>
      <c r="E1155" s="64" t="str">
        <f t="shared" si="90"/>
        <v>REDE DE PROTEÇÃO EM NYLON MALHA 10X10 CM PARA PROTEÇÃO DE QUADRA DE ESPORTES</v>
      </c>
      <c r="F1155" s="64" t="str">
        <f t="shared" si="91"/>
        <v>M2</v>
      </c>
      <c r="G1155">
        <f t="shared" si="87"/>
        <v>17.52</v>
      </c>
      <c r="H1155">
        <f t="shared" si="88"/>
        <v>13.73</v>
      </c>
      <c r="I1155">
        <f t="shared" si="89"/>
        <v>13.73</v>
      </c>
    </row>
    <row r="1156" spans="1:9" ht="45">
      <c r="A1156" s="381">
        <v>200722</v>
      </c>
      <c r="B1156" s="381" t="s">
        <v>2094</v>
      </c>
      <c r="C1156" s="379" t="s">
        <v>114</v>
      </c>
      <c r="D1156" s="380">
        <v>460.82</v>
      </c>
      <c r="E1156" s="64" t="str">
        <f t="shared" si="90"/>
        <v>PROJETOR MARCA DE REFERÊNCIA TECNOWATT PL 400MA COM LÂMPADA VAPOR DE MERCÚRIO 400W</v>
      </c>
      <c r="F1156" s="64" t="str">
        <f t="shared" si="91"/>
        <v>UND</v>
      </c>
      <c r="G1156">
        <f t="shared" si="87"/>
        <v>449.34</v>
      </c>
      <c r="H1156">
        <f t="shared" si="88"/>
        <v>352.04</v>
      </c>
      <c r="I1156">
        <f t="shared" si="89"/>
        <v>352.04</v>
      </c>
    </row>
    <row r="1157" spans="1:9" ht="60">
      <c r="A1157" s="381">
        <v>200725</v>
      </c>
      <c r="B1157" s="381" t="s">
        <v>2095</v>
      </c>
      <c r="C1157" s="379" t="s">
        <v>111</v>
      </c>
      <c r="D1157" s="380">
        <v>49.17</v>
      </c>
      <c r="E1157" s="64" t="str">
        <f t="shared" si="90"/>
        <v>PINTURA A BASE DE EPOXI, MARCAS DE REFERÊNCIA SUVINIL, CORAL OU NOVACOR, EM FAIXAS LARGURA DE 8CM PARA DEMARCAÇÃO DE QUADRA DE ESPORTES</v>
      </c>
      <c r="F1157" s="64" t="str">
        <f t="shared" si="91"/>
        <v>M</v>
      </c>
      <c r="G1157">
        <f t="shared" si="87"/>
        <v>47.94</v>
      </c>
      <c r="H1157">
        <f t="shared" si="88"/>
        <v>37.56</v>
      </c>
      <c r="I1157">
        <f t="shared" si="89"/>
        <v>37.56</v>
      </c>
    </row>
    <row r="1158" spans="1:9" ht="45">
      <c r="A1158" s="381">
        <v>200726</v>
      </c>
      <c r="B1158" s="381" t="s">
        <v>2096</v>
      </c>
      <c r="C1158" s="379" t="s">
        <v>109</v>
      </c>
      <c r="D1158" s="380">
        <v>141.11000000000001</v>
      </c>
      <c r="E1158" s="64" t="str">
        <f t="shared" si="90"/>
        <v>RECUPERAÇÃO DE PISO DE QUADRA COM DEMOLIÇÃO PARCIAL DO CONCRETO E APLICAÇÃO DE GRANILITE, INCLUSIVE REGULARIZAÇÃO</v>
      </c>
      <c r="F1158" s="64" t="str">
        <f t="shared" si="91"/>
        <v>M2</v>
      </c>
      <c r="G1158">
        <f t="shared" si="87"/>
        <v>137.6</v>
      </c>
      <c r="H1158">
        <f t="shared" si="88"/>
        <v>107.8</v>
      </c>
      <c r="I1158">
        <f t="shared" si="89"/>
        <v>107.8</v>
      </c>
    </row>
    <row r="1159" spans="1:9" ht="90">
      <c r="A1159" s="381">
        <v>200728</v>
      </c>
      <c r="B1159" s="381" t="s">
        <v>2097</v>
      </c>
      <c r="C1159" s="379" t="s">
        <v>109</v>
      </c>
      <c r="D1159" s="380">
        <v>149.59</v>
      </c>
      <c r="E1159" s="64" t="str">
        <f t="shared" si="90"/>
        <v>ALAMBRADO COM TELA LOSANGULAR DE ARAME FIO 12, MALHA 2" REVESTIDO EM PVC COM TUBO DE FERRO GALVANIZADO VERTICAL DE 21/2" E HORIZONTAL DE 1", INCLUSIVE PORTÃO, PINTADOS COM ESMALTE SOBRE FUNDO ANTI CORROSIVO</v>
      </c>
      <c r="F1159" s="64" t="str">
        <f t="shared" si="91"/>
        <v>M2</v>
      </c>
      <c r="G1159">
        <f t="shared" si="87"/>
        <v>145.87</v>
      </c>
      <c r="H1159">
        <f t="shared" si="88"/>
        <v>114.28</v>
      </c>
      <c r="I1159">
        <f t="shared" si="89"/>
        <v>114.28</v>
      </c>
    </row>
    <row r="1160" spans="1:9" ht="75">
      <c r="A1160" s="381">
        <v>200738</v>
      </c>
      <c r="B1160" s="381" t="s">
        <v>4046</v>
      </c>
      <c r="C1160" s="379" t="s">
        <v>1277</v>
      </c>
      <c r="D1160" s="380">
        <v>25.51</v>
      </c>
      <c r="E1160" s="64" t="str">
        <f t="shared" si="90"/>
        <v>ESTRUT. METÁLICA P/ QUADRA POLIESP. COBERTA CONSTITUÍDA POR PERFIS FORMADOS A FRIO, AÇO ESTRUTURAL ASTM A-570 G33 (TERÇAS) ASTM A-36 (DEMAIS PERFIS) C/ O SISTEMA DE TRAT. E PINT CONF DESCRITO EM NOTAS DA PLANILHA</v>
      </c>
      <c r="F1160" s="64" t="str">
        <f t="shared" si="91"/>
        <v>KG</v>
      </c>
      <c r="G1160">
        <f t="shared" ref="G1160:G1223" si="92">ROUND(H1160*(1+$G$1),2)</f>
        <v>24.88</v>
      </c>
      <c r="H1160">
        <f t="shared" ref="H1160:H1223" si="93">I1160</f>
        <v>19.489999999999998</v>
      </c>
      <c r="I1160">
        <f t="shared" ref="I1160:I1223" si="94">ROUND(D1160/(1+$E$1),2)</f>
        <v>19.489999999999998</v>
      </c>
    </row>
    <row r="1161" spans="1:9">
      <c r="A1161" s="381">
        <v>21</v>
      </c>
      <c r="B1161" s="381" t="s">
        <v>2098</v>
      </c>
      <c r="C1161" s="379"/>
      <c r="D1161" s="380"/>
      <c r="E1161" s="64" t="str">
        <f t="shared" si="90"/>
        <v>SERVIÇOS COMPLEMENTARES INTERNOS</v>
      </c>
      <c r="F1161" s="64" t="str">
        <f t="shared" si="91"/>
        <v/>
      </c>
      <c r="G1161">
        <f t="shared" si="92"/>
        <v>0</v>
      </c>
      <c r="H1161">
        <f t="shared" si="93"/>
        <v>0</v>
      </c>
      <c r="I1161">
        <f t="shared" si="94"/>
        <v>0</v>
      </c>
    </row>
    <row r="1162" spans="1:9">
      <c r="A1162" s="381">
        <v>2101</v>
      </c>
      <c r="B1162" s="381" t="s">
        <v>2099</v>
      </c>
      <c r="C1162" s="379"/>
      <c r="D1162" s="380"/>
      <c r="E1162" s="64" t="str">
        <f t="shared" si="90"/>
        <v>QUADROS DE GIZ / AVISO</v>
      </c>
      <c r="F1162" s="64" t="str">
        <f t="shared" si="91"/>
        <v/>
      </c>
      <c r="G1162">
        <f t="shared" si="92"/>
        <v>0</v>
      </c>
      <c r="H1162">
        <f t="shared" si="93"/>
        <v>0</v>
      </c>
      <c r="I1162">
        <f t="shared" si="94"/>
        <v>0</v>
      </c>
    </row>
    <row r="1163" spans="1:9" ht="45">
      <c r="A1163" s="381">
        <v>210102</v>
      </c>
      <c r="B1163" s="381" t="s">
        <v>4047</v>
      </c>
      <c r="C1163" s="379" t="s">
        <v>109</v>
      </c>
      <c r="D1163" s="380">
        <v>270.88</v>
      </c>
      <c r="E1163" s="64" t="str">
        <f t="shared" si="90"/>
        <v>QUADRO DE GIZ NOVO, COMPLETO, DE FÓRMICA TIPO LOUSA ESCOLAR, INCLUSIVE PINTURA DO REQUADRO E PORTA GIZ COM ESMALTE SINTETICO</v>
      </c>
      <c r="F1163" s="64" t="str">
        <f t="shared" si="91"/>
        <v>M2</v>
      </c>
      <c r="G1163">
        <f t="shared" si="92"/>
        <v>264.14</v>
      </c>
      <c r="H1163">
        <f t="shared" si="93"/>
        <v>206.94</v>
      </c>
      <c r="I1163">
        <f t="shared" si="94"/>
        <v>206.94</v>
      </c>
    </row>
    <row r="1164" spans="1:9">
      <c r="A1164" s="381">
        <v>210105</v>
      </c>
      <c r="B1164" s="381" t="s">
        <v>2100</v>
      </c>
      <c r="C1164" s="379" t="s">
        <v>109</v>
      </c>
      <c r="D1164" s="380">
        <v>91.72</v>
      </c>
      <c r="E1164" s="64" t="str">
        <f t="shared" si="90"/>
        <v>QUADRO DE AVISOS DE FÓRMICA LISA BRILHANTE</v>
      </c>
      <c r="F1164" s="64" t="str">
        <f t="shared" si="91"/>
        <v>M2</v>
      </c>
      <c r="G1164">
        <f t="shared" si="92"/>
        <v>89.44</v>
      </c>
      <c r="H1164">
        <f t="shared" si="93"/>
        <v>70.069999999999993</v>
      </c>
      <c r="I1164">
        <f t="shared" si="94"/>
        <v>70.069999999999993</v>
      </c>
    </row>
    <row r="1165" spans="1:9" ht="60">
      <c r="A1165" s="381">
        <v>210107</v>
      </c>
      <c r="B1165" s="381" t="s">
        <v>2101</v>
      </c>
      <c r="C1165" s="379" t="s">
        <v>114</v>
      </c>
      <c r="D1165" s="380">
        <v>4597.33</v>
      </c>
      <c r="E1165" s="64" t="str">
        <f t="shared" si="90"/>
        <v>QUADRO DE GIZ NOVO, COMPLETO, DE LAMINADO MELAMÍNICO VERDE ESCOLAR, INCLUSIVE REQUADRO DE MADEIRA 2.5 X 5.0 CM E PORTA GIZ, COM DIMENSÕES DE 3.95 X 1.29 M</v>
      </c>
      <c r="F1165" s="64" t="str">
        <f t="shared" si="91"/>
        <v>UND</v>
      </c>
      <c r="G1165">
        <f t="shared" si="92"/>
        <v>4482.83</v>
      </c>
      <c r="H1165">
        <f t="shared" si="93"/>
        <v>3512.09</v>
      </c>
      <c r="I1165">
        <f t="shared" si="94"/>
        <v>3512.09</v>
      </c>
    </row>
    <row r="1166" spans="1:9" ht="45">
      <c r="A1166" s="378">
        <v>210109</v>
      </c>
      <c r="B1166" s="378" t="s">
        <v>2102</v>
      </c>
      <c r="C1166" s="379" t="s">
        <v>114</v>
      </c>
      <c r="D1166" s="380">
        <v>425.67</v>
      </c>
      <c r="E1166" s="64" t="str">
        <f t="shared" si="90"/>
        <v>QUADRO MURAL DE AZULEJO EXTRA 15 X 15 CM E MOLDURA DE MADEIRA DE LEI DE 7.0 X 2.5 CM NAS DIMENSÕES DE 2.09 X 1.04 M</v>
      </c>
      <c r="F1166" s="64" t="str">
        <f t="shared" si="91"/>
        <v>UND</v>
      </c>
      <c r="G1166">
        <f t="shared" si="92"/>
        <v>415.07</v>
      </c>
      <c r="H1166">
        <f t="shared" si="93"/>
        <v>325.19</v>
      </c>
      <c r="I1166">
        <f t="shared" si="94"/>
        <v>325.19</v>
      </c>
    </row>
    <row r="1167" spans="1:9" ht="60">
      <c r="A1167" s="378">
        <v>210113</v>
      </c>
      <c r="B1167" s="378" t="s">
        <v>2103</v>
      </c>
      <c r="C1167" s="379" t="s">
        <v>114</v>
      </c>
      <c r="D1167" s="380">
        <v>3997.14</v>
      </c>
      <c r="E1167" s="64" t="str">
        <f t="shared" si="90"/>
        <v>QUADRO BRANCO PARA PINCEL EM LAMINADO MELAMÍNICO BRILHANTE, DIM. 3.00 X 1.50 M, INCLUSIVE REQUADRO DE ALUMÍNIO ANODIZADO NATURAL LARGURA DE 3CM</v>
      </c>
      <c r="F1167" s="64" t="str">
        <f t="shared" si="91"/>
        <v>UND</v>
      </c>
      <c r="G1167">
        <f t="shared" si="92"/>
        <v>3897.59</v>
      </c>
      <c r="H1167">
        <f t="shared" si="93"/>
        <v>3053.58</v>
      </c>
      <c r="I1167">
        <f t="shared" si="94"/>
        <v>3053.58</v>
      </c>
    </row>
    <row r="1168" spans="1:9">
      <c r="A1168" s="381">
        <v>2102</v>
      </c>
      <c r="B1168" s="381" t="s">
        <v>2104</v>
      </c>
      <c r="C1168" s="379"/>
      <c r="D1168" s="380"/>
      <c r="E1168" s="64" t="str">
        <f t="shared" si="90"/>
        <v>ARMÁRIOS E PRATELEIRAS</v>
      </c>
      <c r="F1168" s="64" t="str">
        <f t="shared" si="91"/>
        <v/>
      </c>
      <c r="G1168">
        <f t="shared" si="92"/>
        <v>0</v>
      </c>
      <c r="H1168">
        <f t="shared" si="93"/>
        <v>0</v>
      </c>
      <c r="I1168">
        <f t="shared" si="94"/>
        <v>0</v>
      </c>
    </row>
    <row r="1169" spans="1:9" ht="30">
      <c r="A1169" s="381">
        <v>210210</v>
      </c>
      <c r="B1169" s="381" t="s">
        <v>2105</v>
      </c>
      <c r="C1169" s="379" t="s">
        <v>109</v>
      </c>
      <c r="D1169" s="380">
        <v>377.24</v>
      </c>
      <c r="E1169" s="64" t="str">
        <f t="shared" si="90"/>
        <v>PRATELEIRAS EM GRANITO CINZA ANDORINHA, ESP. 2CM</v>
      </c>
      <c r="F1169" s="64" t="str">
        <f t="shared" si="91"/>
        <v>M2</v>
      </c>
      <c r="G1169">
        <f t="shared" si="92"/>
        <v>367.85</v>
      </c>
      <c r="H1169">
        <f t="shared" si="93"/>
        <v>288.19</v>
      </c>
      <c r="I1169">
        <f t="shared" si="94"/>
        <v>288.19</v>
      </c>
    </row>
    <row r="1170" spans="1:9">
      <c r="A1170" s="381">
        <v>2103</v>
      </c>
      <c r="B1170" s="381" t="s">
        <v>2106</v>
      </c>
      <c r="C1170" s="379"/>
      <c r="D1170" s="382"/>
      <c r="E1170" s="64" t="str">
        <f t="shared" si="90"/>
        <v>DIVERSOS INTERNOS</v>
      </c>
      <c r="F1170" s="64" t="str">
        <f t="shared" si="91"/>
        <v/>
      </c>
      <c r="G1170">
        <f t="shared" si="92"/>
        <v>0</v>
      </c>
      <c r="H1170">
        <f t="shared" si="93"/>
        <v>0</v>
      </c>
      <c r="I1170">
        <f t="shared" si="94"/>
        <v>0</v>
      </c>
    </row>
    <row r="1171" spans="1:9" ht="45">
      <c r="A1171" s="381">
        <v>210301</v>
      </c>
      <c r="B1171" s="381" t="s">
        <v>2107</v>
      </c>
      <c r="C1171" s="379" t="s">
        <v>111</v>
      </c>
      <c r="D1171" s="380">
        <v>268.57</v>
      </c>
      <c r="E1171" s="64" t="str">
        <f t="shared" si="90"/>
        <v>GUARDA CORPO DE TUBO DE FERRO GALVANIZADO, DIÂM. 3" E 2", H=0.8 M INCLUSIVE PINTURA A ÓLEO OU ESMALTE</v>
      </c>
      <c r="F1171" s="64" t="str">
        <f t="shared" si="91"/>
        <v>M</v>
      </c>
      <c r="G1171">
        <f t="shared" si="92"/>
        <v>261.88</v>
      </c>
      <c r="H1171">
        <f t="shared" si="93"/>
        <v>205.17</v>
      </c>
      <c r="I1171">
        <f t="shared" si="94"/>
        <v>205.17</v>
      </c>
    </row>
    <row r="1172" spans="1:9" ht="45">
      <c r="A1172" s="381">
        <v>210302</v>
      </c>
      <c r="B1172" s="381" t="s">
        <v>2108</v>
      </c>
      <c r="C1172" s="379" t="s">
        <v>111</v>
      </c>
      <c r="D1172" s="382">
        <v>201.6</v>
      </c>
      <c r="E1172" s="64" t="str">
        <f t="shared" si="90"/>
        <v>CORRIMÃO DE TUBO DE FERRO GALVANIZADO DIÂMETRO 3" COM CHUMBADORES A CADA 1.50M, INCLUSIVE PINTURA A ÓLEO OU ESMALTE</v>
      </c>
      <c r="F1172" s="64" t="str">
        <f t="shared" si="91"/>
        <v>M</v>
      </c>
      <c r="G1172">
        <f t="shared" si="92"/>
        <v>196.58</v>
      </c>
      <c r="H1172">
        <f t="shared" si="93"/>
        <v>154.01</v>
      </c>
      <c r="I1172">
        <f t="shared" si="94"/>
        <v>154.01</v>
      </c>
    </row>
    <row r="1173" spans="1:9" ht="60">
      <c r="A1173" s="378">
        <v>210304</v>
      </c>
      <c r="B1173" s="378" t="s">
        <v>2109</v>
      </c>
      <c r="C1173" s="379" t="s">
        <v>111</v>
      </c>
      <c r="D1173" s="380">
        <v>172.19</v>
      </c>
      <c r="E1173" s="64" t="str">
        <f t="shared" si="90"/>
        <v>BANCO DE CONCRETO ARMADO APARENTE FCK=15 MPA, COM APOIOS DE CONCRETO, LARGURA DE 45CM, ESPESSURA DE 7CM E ALTURA DE 45CM</v>
      </c>
      <c r="F1173" s="64" t="str">
        <f t="shared" si="91"/>
        <v>M</v>
      </c>
      <c r="G1173">
        <f t="shared" si="92"/>
        <v>167.9</v>
      </c>
      <c r="H1173">
        <f t="shared" si="93"/>
        <v>131.54</v>
      </c>
      <c r="I1173">
        <f t="shared" si="94"/>
        <v>131.54</v>
      </c>
    </row>
    <row r="1174" spans="1:9" ht="60">
      <c r="A1174" s="381">
        <v>210316</v>
      </c>
      <c r="B1174" s="381" t="s">
        <v>2110</v>
      </c>
      <c r="C1174" s="379" t="s">
        <v>114</v>
      </c>
      <c r="D1174" s="380">
        <v>461.79</v>
      </c>
      <c r="E1174" s="64" t="str">
        <f t="shared" si="90"/>
        <v>ALÇAPÃO DE VISITA AO BARRILETE DE CHAPA DE MADEIRA DE LEI MEDINDO 60X60CM, INCLUSIVE DOBRADIÇA, MARCO, ALIZAR E FECHADURA, EMASSAMENTO E PINTURA</v>
      </c>
      <c r="F1174" s="64" t="str">
        <f t="shared" si="91"/>
        <v>UND</v>
      </c>
      <c r="G1174">
        <f t="shared" si="92"/>
        <v>450.29</v>
      </c>
      <c r="H1174">
        <f t="shared" si="93"/>
        <v>352.78</v>
      </c>
      <c r="I1174">
        <f t="shared" si="94"/>
        <v>352.78</v>
      </c>
    </row>
    <row r="1175" spans="1:9" ht="45">
      <c r="A1175" s="378">
        <v>210321</v>
      </c>
      <c r="B1175" s="378" t="s">
        <v>2111</v>
      </c>
      <c r="C1175" s="379" t="s">
        <v>114</v>
      </c>
      <c r="D1175" s="380">
        <v>128.05000000000001</v>
      </c>
      <c r="E1175" s="64" t="str">
        <f t="shared" si="90"/>
        <v>PROTEÇÃO PARA CAIXA DE DESCARGA EM MALHA DE FERRO 3/4" FIO 12, PERFIL "L" 1" E BARRA CHATA 3/4" X 1/8", CONF. DETALHE</v>
      </c>
      <c r="F1175" s="64" t="str">
        <f t="shared" si="91"/>
        <v>UND</v>
      </c>
      <c r="G1175">
        <f t="shared" si="92"/>
        <v>124.86</v>
      </c>
      <c r="H1175">
        <f t="shared" si="93"/>
        <v>97.82</v>
      </c>
      <c r="I1175">
        <f t="shared" si="94"/>
        <v>97.82</v>
      </c>
    </row>
    <row r="1176" spans="1:9" ht="30">
      <c r="A1176" s="381">
        <v>210322</v>
      </c>
      <c r="B1176" s="381" t="s">
        <v>2112</v>
      </c>
      <c r="C1176" s="379" t="s">
        <v>111</v>
      </c>
      <c r="D1176" s="380">
        <v>107.61</v>
      </c>
      <c r="E1176" s="64" t="str">
        <f t="shared" si="90"/>
        <v>CORRIMÃO EM TUBO DE FERRO GALVANIZADO DIAM. 2" COM CHUMBADORES A CADA 1.5M</v>
      </c>
      <c r="F1176" s="64" t="str">
        <f t="shared" si="91"/>
        <v>M</v>
      </c>
      <c r="G1176">
        <f t="shared" si="92"/>
        <v>104.93</v>
      </c>
      <c r="H1176">
        <f t="shared" si="93"/>
        <v>82.21</v>
      </c>
      <c r="I1176">
        <f t="shared" si="94"/>
        <v>82.21</v>
      </c>
    </row>
    <row r="1177" spans="1:9">
      <c r="A1177" s="381">
        <v>22</v>
      </c>
      <c r="B1177" s="381" t="s">
        <v>2113</v>
      </c>
      <c r="C1177" s="379"/>
      <c r="D1177" s="380"/>
      <c r="E1177" s="64" t="str">
        <f t="shared" si="90"/>
        <v>APOIO</v>
      </c>
      <c r="F1177" s="64" t="str">
        <f t="shared" si="91"/>
        <v/>
      </c>
      <c r="G1177">
        <f t="shared" si="92"/>
        <v>0</v>
      </c>
      <c r="H1177">
        <f t="shared" si="93"/>
        <v>0</v>
      </c>
      <c r="I1177">
        <f t="shared" si="94"/>
        <v>0</v>
      </c>
    </row>
    <row r="1178" spans="1:9" ht="60">
      <c r="A1178" s="381">
        <v>2208</v>
      </c>
      <c r="B1178" s="381" t="s">
        <v>2114</v>
      </c>
      <c r="C1178" s="379"/>
      <c r="D1178" s="380"/>
      <c r="E1178" s="64" t="str">
        <f t="shared" si="90"/>
        <v>LOCAÇÃO DE VEÍCULO TIPO GOL 1.000 A GASOLINA OU EQUIVALENTE, COM ATÉ 1 (UM) ANO DE USO, EM BOM ESTADO DE CONSERVAÇÃO COM:</v>
      </c>
      <c r="F1178" s="64" t="str">
        <f t="shared" si="91"/>
        <v/>
      </c>
      <c r="G1178">
        <f t="shared" si="92"/>
        <v>0</v>
      </c>
      <c r="H1178">
        <f t="shared" si="93"/>
        <v>0</v>
      </c>
      <c r="I1178">
        <f t="shared" si="94"/>
        <v>0</v>
      </c>
    </row>
    <row r="1179" spans="1:9" ht="90">
      <c r="A1179" s="381">
        <v>220803</v>
      </c>
      <c r="B1179" s="381" t="s">
        <v>2115</v>
      </c>
      <c r="C1179" s="379" t="s">
        <v>110</v>
      </c>
      <c r="D1179" s="380">
        <v>3640.01</v>
      </c>
      <c r="E1179" s="64" t="str">
        <f t="shared" si="90"/>
        <v>(GOL 1.000 4P- GASOLINA - PREÇO LABOR) SEGURO TOTAL, MANUTENÇÃO, COMBUSTÍVEL, EVENTUAIS TAXAS E EMOLUMENTOS, BEM COMO EVENTUAL SUBSTITUIÇÃO DO VEÍCULO (SE NECESSÁRIO), SEM MOTORISTA, UTILIZAÇÃO ATÉ 2.000 (DOIS MIL) KM/MÊS</v>
      </c>
      <c r="F1179" s="64" t="str">
        <f t="shared" si="91"/>
        <v>MÊS</v>
      </c>
      <c r="G1179">
        <f t="shared" si="92"/>
        <v>3549.36</v>
      </c>
      <c r="H1179">
        <f t="shared" si="93"/>
        <v>2780.76</v>
      </c>
      <c r="I1179">
        <f t="shared" si="94"/>
        <v>2780.76</v>
      </c>
    </row>
    <row r="1180" spans="1:9">
      <c r="A1180" s="381">
        <v>31</v>
      </c>
      <c r="B1180" s="381" t="s">
        <v>2116</v>
      </c>
      <c r="C1180" s="379"/>
      <c r="D1180" s="380"/>
      <c r="E1180" s="64" t="str">
        <f t="shared" si="90"/>
        <v>SERVIÇOS GERAIS</v>
      </c>
      <c r="F1180" s="64" t="str">
        <f t="shared" si="91"/>
        <v/>
      </c>
      <c r="G1180">
        <f t="shared" si="92"/>
        <v>0</v>
      </c>
      <c r="H1180">
        <f t="shared" si="93"/>
        <v>0</v>
      </c>
      <c r="I1180">
        <f t="shared" si="94"/>
        <v>0</v>
      </c>
    </row>
    <row r="1181" spans="1:9" ht="30">
      <c r="A1181" s="381">
        <v>3106</v>
      </c>
      <c r="B1181" s="381" t="s">
        <v>2117</v>
      </c>
      <c r="C1181" s="379"/>
      <c r="D1181" s="380"/>
      <c r="E1181" s="64" t="str">
        <f t="shared" si="90"/>
        <v>MÃO DE OBRA - (MENSALISTAS - LEIS SOCIAIS = 5%)</v>
      </c>
      <c r="F1181" s="64" t="str">
        <f t="shared" si="91"/>
        <v/>
      </c>
      <c r="G1181">
        <f t="shared" si="92"/>
        <v>0</v>
      </c>
      <c r="H1181">
        <f t="shared" si="93"/>
        <v>0</v>
      </c>
      <c r="I1181">
        <f t="shared" si="94"/>
        <v>0</v>
      </c>
    </row>
    <row r="1182" spans="1:9">
      <c r="A1182" s="378">
        <v>310601</v>
      </c>
      <c r="B1182" s="378" t="s">
        <v>2118</v>
      </c>
      <c r="C1182" s="379" t="s">
        <v>1121</v>
      </c>
      <c r="D1182" s="380">
        <v>1371.7</v>
      </c>
      <c r="E1182" s="64" t="str">
        <f t="shared" si="90"/>
        <v>ESTAGIÁRIO 4 HORAS - UFES (LEIS SOCIAIS = 5%)</v>
      </c>
      <c r="F1182" s="64" t="str">
        <f t="shared" si="91"/>
        <v>MS</v>
      </c>
      <c r="G1182">
        <f t="shared" si="92"/>
        <v>1337.54</v>
      </c>
      <c r="H1182">
        <f t="shared" si="93"/>
        <v>1047.9000000000001</v>
      </c>
      <c r="I1182">
        <f t="shared" si="94"/>
        <v>1047.9000000000001</v>
      </c>
    </row>
    <row r="1183" spans="1:9" ht="30">
      <c r="A1183" s="378">
        <v>3108</v>
      </c>
      <c r="B1183" s="378" t="s">
        <v>2119</v>
      </c>
      <c r="C1183" s="379"/>
      <c r="D1183" s="380"/>
      <c r="E1183" s="64" t="str">
        <f t="shared" si="90"/>
        <v>ENCARGOS COMPLEMENTARES - EQUIPAMENTOS DE PROTEÇÃO INDIVIDUAL</v>
      </c>
      <c r="F1183" s="64" t="str">
        <f t="shared" si="91"/>
        <v/>
      </c>
      <c r="G1183">
        <f t="shared" si="92"/>
        <v>0</v>
      </c>
      <c r="H1183">
        <f t="shared" si="93"/>
        <v>0</v>
      </c>
      <c r="I1183">
        <f t="shared" si="94"/>
        <v>0</v>
      </c>
    </row>
    <row r="1184" spans="1:9">
      <c r="A1184" s="381">
        <v>310801</v>
      </c>
      <c r="B1184" s="381" t="s">
        <v>2120</v>
      </c>
      <c r="C1184" s="379" t="s">
        <v>114</v>
      </c>
      <c r="D1184" s="382">
        <v>13.02</v>
      </c>
      <c r="E1184" s="64" t="str">
        <f t="shared" si="90"/>
        <v>CAPACETE DE OBRA</v>
      </c>
      <c r="F1184" s="64" t="str">
        <f t="shared" si="91"/>
        <v>UND</v>
      </c>
      <c r="G1184">
        <f t="shared" si="92"/>
        <v>12.7</v>
      </c>
      <c r="H1184">
        <f t="shared" si="93"/>
        <v>9.9499999999999993</v>
      </c>
      <c r="I1184">
        <f t="shared" si="94"/>
        <v>9.9499999999999993</v>
      </c>
    </row>
    <row r="1185" spans="1:9">
      <c r="A1185" s="378">
        <v>310802</v>
      </c>
      <c r="B1185" s="378" t="s">
        <v>2121</v>
      </c>
      <c r="C1185" s="379" t="s">
        <v>114</v>
      </c>
      <c r="D1185" s="380">
        <v>122</v>
      </c>
      <c r="E1185" s="64" t="str">
        <f t="shared" si="90"/>
        <v>UNIFORME DE OBRA (CALÇA E CAMISA)</v>
      </c>
      <c r="F1185" s="64" t="str">
        <f t="shared" si="91"/>
        <v>UND</v>
      </c>
      <c r="G1185">
        <f t="shared" si="92"/>
        <v>118.96</v>
      </c>
      <c r="H1185">
        <f t="shared" si="93"/>
        <v>93.2</v>
      </c>
      <c r="I1185">
        <f t="shared" si="94"/>
        <v>93.2</v>
      </c>
    </row>
    <row r="1186" spans="1:9">
      <c r="A1186" s="378">
        <v>310803</v>
      </c>
      <c r="B1186" s="378" t="s">
        <v>2122</v>
      </c>
      <c r="C1186" s="379" t="s">
        <v>114</v>
      </c>
      <c r="D1186" s="380">
        <v>26.21</v>
      </c>
      <c r="E1186" s="64" t="str">
        <f t="shared" si="90"/>
        <v>VESTE DE SEGURANÇA</v>
      </c>
      <c r="F1186" s="64" t="str">
        <f t="shared" si="91"/>
        <v>UND</v>
      </c>
      <c r="G1186">
        <f t="shared" si="92"/>
        <v>25.55</v>
      </c>
      <c r="H1186">
        <f t="shared" si="93"/>
        <v>20.02</v>
      </c>
      <c r="I1186">
        <f t="shared" si="94"/>
        <v>20.02</v>
      </c>
    </row>
    <row r="1187" spans="1:9">
      <c r="A1187" s="381">
        <v>310804</v>
      </c>
      <c r="B1187" s="381" t="s">
        <v>2123</v>
      </c>
      <c r="C1187" s="379" t="s">
        <v>114</v>
      </c>
      <c r="D1187" s="382">
        <v>52.06</v>
      </c>
      <c r="E1187" s="64" t="str">
        <f t="shared" si="90"/>
        <v>BOTA DE SEGURANÇA (PAR)</v>
      </c>
      <c r="F1187" s="64" t="str">
        <f t="shared" si="91"/>
        <v>UND</v>
      </c>
      <c r="G1187">
        <f t="shared" si="92"/>
        <v>50.76</v>
      </c>
      <c r="H1187">
        <f t="shared" si="93"/>
        <v>39.770000000000003</v>
      </c>
      <c r="I1187">
        <f t="shared" si="94"/>
        <v>39.770000000000003</v>
      </c>
    </row>
    <row r="1188" spans="1:9">
      <c r="A1188" s="378">
        <v>310805</v>
      </c>
      <c r="B1188" s="378" t="s">
        <v>2124</v>
      </c>
      <c r="C1188" s="379" t="s">
        <v>114</v>
      </c>
      <c r="D1188" s="380">
        <v>3.69</v>
      </c>
      <c r="E1188" s="64" t="str">
        <f t="shared" si="90"/>
        <v>ÓCULOS DE PROTEÇÃO</v>
      </c>
      <c r="F1188" s="64" t="str">
        <f t="shared" si="91"/>
        <v>UND</v>
      </c>
      <c r="G1188">
        <f t="shared" si="92"/>
        <v>3.6</v>
      </c>
      <c r="H1188">
        <f t="shared" si="93"/>
        <v>2.82</v>
      </c>
      <c r="I1188">
        <f t="shared" si="94"/>
        <v>2.82</v>
      </c>
    </row>
    <row r="1189" spans="1:9">
      <c r="A1189" s="381">
        <v>310806</v>
      </c>
      <c r="B1189" s="381" t="s">
        <v>2125</v>
      </c>
      <c r="C1189" s="379" t="s">
        <v>114</v>
      </c>
      <c r="D1189" s="380">
        <v>9.9600000000000009</v>
      </c>
      <c r="E1189" s="64" t="str">
        <f t="shared" si="90"/>
        <v>LUVA DE RASPA (PAR)</v>
      </c>
      <c r="F1189" s="64" t="str">
        <f t="shared" si="91"/>
        <v>UND</v>
      </c>
      <c r="G1189">
        <f t="shared" si="92"/>
        <v>9.7100000000000009</v>
      </c>
      <c r="H1189">
        <f t="shared" si="93"/>
        <v>7.61</v>
      </c>
      <c r="I1189">
        <f t="shared" si="94"/>
        <v>7.61</v>
      </c>
    </row>
    <row r="1190" spans="1:9">
      <c r="A1190" s="381">
        <v>310807</v>
      </c>
      <c r="B1190" s="381" t="s">
        <v>2126</v>
      </c>
      <c r="C1190" s="379" t="s">
        <v>114</v>
      </c>
      <c r="D1190" s="380">
        <v>15.28</v>
      </c>
      <c r="E1190" s="64" t="str">
        <f t="shared" si="90"/>
        <v>CAPA DE CHUVA</v>
      </c>
      <c r="F1190" s="64" t="str">
        <f t="shared" si="91"/>
        <v>UND</v>
      </c>
      <c r="G1190">
        <f t="shared" si="92"/>
        <v>14.9</v>
      </c>
      <c r="H1190">
        <f t="shared" si="93"/>
        <v>11.67</v>
      </c>
      <c r="I1190">
        <f t="shared" si="94"/>
        <v>11.67</v>
      </c>
    </row>
    <row r="1191" spans="1:9">
      <c r="A1191" s="381">
        <v>310808</v>
      </c>
      <c r="B1191" s="381" t="s">
        <v>2127</v>
      </c>
      <c r="C1191" s="379" t="s">
        <v>114</v>
      </c>
      <c r="D1191" s="380">
        <v>1.83</v>
      </c>
      <c r="E1191" s="64" t="str">
        <f t="shared" si="90"/>
        <v>MÁSCARA DE AR</v>
      </c>
      <c r="F1191" s="64" t="str">
        <f t="shared" si="91"/>
        <v>UND</v>
      </c>
      <c r="G1191">
        <f t="shared" si="92"/>
        <v>1.79</v>
      </c>
      <c r="H1191">
        <f t="shared" si="93"/>
        <v>1.4</v>
      </c>
      <c r="I1191">
        <f t="shared" si="94"/>
        <v>1.4</v>
      </c>
    </row>
    <row r="1192" spans="1:9">
      <c r="A1192" s="381">
        <v>310809</v>
      </c>
      <c r="B1192" s="381" t="s">
        <v>2128</v>
      </c>
      <c r="C1192" s="379" t="s">
        <v>114</v>
      </c>
      <c r="D1192" s="380">
        <v>80.19</v>
      </c>
      <c r="E1192" s="64" t="str">
        <f t="shared" si="90"/>
        <v>CINTO DE SEGURANÇA</v>
      </c>
      <c r="F1192" s="64" t="str">
        <f t="shared" si="91"/>
        <v>UND</v>
      </c>
      <c r="G1192">
        <f t="shared" si="92"/>
        <v>78.19</v>
      </c>
      <c r="H1192">
        <f t="shared" si="93"/>
        <v>61.26</v>
      </c>
      <c r="I1192">
        <f t="shared" si="94"/>
        <v>61.26</v>
      </c>
    </row>
    <row r="1193" spans="1:9" ht="30">
      <c r="A1193" s="381">
        <v>3109</v>
      </c>
      <c r="B1193" s="381" t="s">
        <v>2129</v>
      </c>
      <c r="C1193" s="379"/>
      <c r="D1193" s="380"/>
      <c r="E1193" s="64" t="str">
        <f t="shared" si="90"/>
        <v>ENCARGOS COMPLEMENTARES - FERRAMENTAS MANUAIS</v>
      </c>
      <c r="F1193" s="64" t="str">
        <f t="shared" si="91"/>
        <v/>
      </c>
      <c r="G1193">
        <f t="shared" si="92"/>
        <v>0</v>
      </c>
      <c r="H1193">
        <f t="shared" si="93"/>
        <v>0</v>
      </c>
      <c r="I1193">
        <f t="shared" si="94"/>
        <v>0</v>
      </c>
    </row>
    <row r="1194" spans="1:9">
      <c r="A1194" s="381">
        <v>310901</v>
      </c>
      <c r="B1194" s="381" t="s">
        <v>2130</v>
      </c>
      <c r="C1194" s="379" t="s">
        <v>114</v>
      </c>
      <c r="D1194" s="380">
        <v>75.84</v>
      </c>
      <c r="E1194" s="64" t="str">
        <f t="shared" si="90"/>
        <v>PICARETA COM CABO</v>
      </c>
      <c r="F1194" s="64" t="str">
        <f t="shared" si="91"/>
        <v>UND</v>
      </c>
      <c r="G1194">
        <f t="shared" si="92"/>
        <v>73.95</v>
      </c>
      <c r="H1194">
        <f t="shared" si="93"/>
        <v>57.94</v>
      </c>
      <c r="I1194">
        <f t="shared" si="94"/>
        <v>57.94</v>
      </c>
    </row>
    <row r="1195" spans="1:9">
      <c r="A1195" s="381">
        <v>310902</v>
      </c>
      <c r="B1195" s="381" t="s">
        <v>2131</v>
      </c>
      <c r="C1195" s="379" t="s">
        <v>114</v>
      </c>
      <c r="D1195" s="380">
        <v>33.04</v>
      </c>
      <c r="E1195" s="64" t="str">
        <f t="shared" si="90"/>
        <v>PÁ DE PEDREIRO COM CABO</v>
      </c>
      <c r="F1195" s="64" t="str">
        <f t="shared" si="91"/>
        <v>UND</v>
      </c>
      <c r="G1195">
        <f t="shared" si="92"/>
        <v>32.22</v>
      </c>
      <c r="H1195">
        <f t="shared" si="93"/>
        <v>25.24</v>
      </c>
      <c r="I1195">
        <f t="shared" si="94"/>
        <v>25.24</v>
      </c>
    </row>
    <row r="1196" spans="1:9">
      <c r="A1196" s="381">
        <v>310903</v>
      </c>
      <c r="B1196" s="381" t="s">
        <v>2132</v>
      </c>
      <c r="C1196" s="379" t="s">
        <v>114</v>
      </c>
      <c r="D1196" s="380">
        <v>47.11</v>
      </c>
      <c r="E1196" s="64" t="str">
        <f t="shared" si="90"/>
        <v>ENXADA COM CABO</v>
      </c>
      <c r="F1196" s="64" t="str">
        <f t="shared" si="91"/>
        <v>UND</v>
      </c>
      <c r="G1196">
        <f t="shared" si="92"/>
        <v>45.94</v>
      </c>
      <c r="H1196">
        <f t="shared" si="93"/>
        <v>35.99</v>
      </c>
      <c r="I1196">
        <f t="shared" si="94"/>
        <v>35.99</v>
      </c>
    </row>
    <row r="1197" spans="1:9">
      <c r="A1197" s="381">
        <v>310904</v>
      </c>
      <c r="B1197" s="381" t="s">
        <v>2133</v>
      </c>
      <c r="C1197" s="379" t="s">
        <v>114</v>
      </c>
      <c r="D1197" s="380">
        <v>65.75</v>
      </c>
      <c r="E1197" s="64" t="str">
        <f t="shared" si="90"/>
        <v>SERROTE 26"</v>
      </c>
      <c r="F1197" s="64" t="str">
        <f t="shared" si="91"/>
        <v>UND</v>
      </c>
      <c r="G1197">
        <f t="shared" si="92"/>
        <v>64.11</v>
      </c>
      <c r="H1197">
        <f t="shared" si="93"/>
        <v>50.23</v>
      </c>
      <c r="I1197">
        <f t="shared" si="94"/>
        <v>50.23</v>
      </c>
    </row>
    <row r="1198" spans="1:9">
      <c r="A1198" s="378">
        <v>310905</v>
      </c>
      <c r="B1198" s="378" t="s">
        <v>2134</v>
      </c>
      <c r="C1198" s="379" t="s">
        <v>114</v>
      </c>
      <c r="D1198" s="380">
        <v>34.4</v>
      </c>
      <c r="E1198" s="64" t="str">
        <f t="shared" si="90"/>
        <v>MARTELO COM CABO</v>
      </c>
      <c r="F1198" s="64" t="str">
        <f t="shared" si="91"/>
        <v>UND</v>
      </c>
      <c r="G1198">
        <f t="shared" si="92"/>
        <v>33.54</v>
      </c>
      <c r="H1198">
        <f t="shared" si="93"/>
        <v>26.28</v>
      </c>
      <c r="I1198">
        <f t="shared" si="94"/>
        <v>26.28</v>
      </c>
    </row>
    <row r="1199" spans="1:9">
      <c r="A1199" s="381">
        <v>310906</v>
      </c>
      <c r="B1199" s="381" t="s">
        <v>2135</v>
      </c>
      <c r="C1199" s="379" t="s">
        <v>114</v>
      </c>
      <c r="D1199" s="380">
        <v>35.119999999999997</v>
      </c>
      <c r="E1199" s="64" t="str">
        <f t="shared" si="90"/>
        <v>NIVEL DE PEDREIRO</v>
      </c>
      <c r="F1199" s="64" t="str">
        <f t="shared" si="91"/>
        <v>UND</v>
      </c>
      <c r="G1199">
        <f t="shared" si="92"/>
        <v>34.25</v>
      </c>
      <c r="H1199">
        <f t="shared" si="93"/>
        <v>26.83</v>
      </c>
      <c r="I1199">
        <f t="shared" si="94"/>
        <v>26.83</v>
      </c>
    </row>
    <row r="1200" spans="1:9">
      <c r="A1200" s="381">
        <v>310907</v>
      </c>
      <c r="B1200" s="381" t="s">
        <v>2136</v>
      </c>
      <c r="C1200" s="379" t="s">
        <v>114</v>
      </c>
      <c r="D1200" s="380">
        <v>35.6</v>
      </c>
      <c r="E1200" s="64" t="str">
        <f t="shared" si="90"/>
        <v>ALICATE UNIVERSAL</v>
      </c>
      <c r="F1200" s="64" t="str">
        <f t="shared" si="91"/>
        <v>UND</v>
      </c>
      <c r="G1200">
        <f t="shared" si="92"/>
        <v>34.72</v>
      </c>
      <c r="H1200">
        <f t="shared" si="93"/>
        <v>27.2</v>
      </c>
      <c r="I1200">
        <f t="shared" si="94"/>
        <v>27.2</v>
      </c>
    </row>
    <row r="1201" spans="1:9">
      <c r="A1201" s="381">
        <v>310908</v>
      </c>
      <c r="B1201" s="381" t="s">
        <v>2137</v>
      </c>
      <c r="C1201" s="379" t="s">
        <v>114</v>
      </c>
      <c r="D1201" s="380">
        <v>135.22</v>
      </c>
      <c r="E1201" s="64" t="str">
        <f t="shared" si="90"/>
        <v>MARRETA 5 KG COM CABO</v>
      </c>
      <c r="F1201" s="64" t="str">
        <f t="shared" si="91"/>
        <v>UND</v>
      </c>
      <c r="G1201">
        <f t="shared" si="92"/>
        <v>131.85</v>
      </c>
      <c r="H1201">
        <f t="shared" si="93"/>
        <v>103.3</v>
      </c>
      <c r="I1201">
        <f t="shared" si="94"/>
        <v>103.3</v>
      </c>
    </row>
    <row r="1202" spans="1:9">
      <c r="A1202" s="381">
        <v>310909</v>
      </c>
      <c r="B1202" s="381" t="s">
        <v>2138</v>
      </c>
      <c r="C1202" s="379" t="s">
        <v>114</v>
      </c>
      <c r="D1202" s="380">
        <v>68.3</v>
      </c>
      <c r="E1202" s="64" t="str">
        <f t="shared" si="90"/>
        <v>CHAVE DE GRIFO 10"</v>
      </c>
      <c r="F1202" s="64" t="str">
        <f t="shared" si="91"/>
        <v>UND</v>
      </c>
      <c r="G1202">
        <f t="shared" si="92"/>
        <v>66.599999999999994</v>
      </c>
      <c r="H1202">
        <f t="shared" si="93"/>
        <v>52.18</v>
      </c>
      <c r="I1202">
        <f t="shared" si="94"/>
        <v>52.18</v>
      </c>
    </row>
    <row r="1203" spans="1:9">
      <c r="A1203" s="381">
        <v>310910</v>
      </c>
      <c r="B1203" s="381" t="s">
        <v>2139</v>
      </c>
      <c r="C1203" s="379" t="s">
        <v>114</v>
      </c>
      <c r="D1203" s="380">
        <v>50.3</v>
      </c>
      <c r="E1203" s="64" t="str">
        <f t="shared" si="90"/>
        <v>JOGO DE CHAVE DE FENDA</v>
      </c>
      <c r="F1203" s="64" t="str">
        <f t="shared" si="91"/>
        <v>UND</v>
      </c>
      <c r="G1203">
        <f t="shared" si="92"/>
        <v>49.05</v>
      </c>
      <c r="H1203">
        <f t="shared" si="93"/>
        <v>38.43</v>
      </c>
      <c r="I1203">
        <f t="shared" si="94"/>
        <v>38.43</v>
      </c>
    </row>
    <row r="1204" spans="1:9">
      <c r="A1204" s="381">
        <v>310911</v>
      </c>
      <c r="B1204" s="381" t="s">
        <v>2140</v>
      </c>
      <c r="C1204" s="379" t="s">
        <v>114</v>
      </c>
      <c r="D1204" s="380">
        <v>44.18</v>
      </c>
      <c r="E1204" s="64" t="str">
        <f t="shared" si="90"/>
        <v>CAVADEIRA DE BRAÇO</v>
      </c>
      <c r="F1204" s="64" t="str">
        <f t="shared" si="91"/>
        <v>UND</v>
      </c>
      <c r="G1204">
        <f t="shared" si="92"/>
        <v>43.08</v>
      </c>
      <c r="H1204">
        <f t="shared" si="93"/>
        <v>33.75</v>
      </c>
      <c r="I1204">
        <f t="shared" si="94"/>
        <v>33.75</v>
      </c>
    </row>
    <row r="1205" spans="1:9">
      <c r="A1205" s="381">
        <v>310912</v>
      </c>
      <c r="B1205" s="381" t="s">
        <v>2141</v>
      </c>
      <c r="C1205" s="379" t="s">
        <v>114</v>
      </c>
      <c r="D1205" s="380">
        <v>532.20000000000005</v>
      </c>
      <c r="E1205" s="64" t="str">
        <f t="shared" si="90"/>
        <v>SERRA TICO-TICO</v>
      </c>
      <c r="F1205" s="64" t="str">
        <f t="shared" si="91"/>
        <v>UND</v>
      </c>
      <c r="G1205">
        <f t="shared" si="92"/>
        <v>518.95000000000005</v>
      </c>
      <c r="H1205">
        <f t="shared" si="93"/>
        <v>406.57</v>
      </c>
      <c r="I1205">
        <f t="shared" si="94"/>
        <v>406.57</v>
      </c>
    </row>
    <row r="1206" spans="1:9">
      <c r="A1206" s="381">
        <v>310913</v>
      </c>
      <c r="B1206" s="381" t="s">
        <v>2142</v>
      </c>
      <c r="C1206" s="379" t="s">
        <v>114</v>
      </c>
      <c r="D1206" s="380">
        <v>786.02</v>
      </c>
      <c r="E1206" s="64" t="str">
        <f t="shared" si="90"/>
        <v>SERRA DE DISCO (CIRCULAR)</v>
      </c>
      <c r="F1206" s="64" t="str">
        <f t="shared" si="91"/>
        <v>UND</v>
      </c>
      <c r="G1206">
        <f t="shared" si="92"/>
        <v>766.44</v>
      </c>
      <c r="H1206">
        <f t="shared" si="93"/>
        <v>600.47</v>
      </c>
      <c r="I1206">
        <f t="shared" si="94"/>
        <v>600.47</v>
      </c>
    </row>
    <row r="1207" spans="1:9">
      <c r="A1207" s="381">
        <v>310914</v>
      </c>
      <c r="B1207" s="381" t="s">
        <v>2143</v>
      </c>
      <c r="C1207" s="379" t="s">
        <v>114</v>
      </c>
      <c r="D1207" s="380">
        <v>154.78</v>
      </c>
      <c r="E1207" s="64" t="str">
        <f t="shared" si="90"/>
        <v>CARRINHO DE MÃO</v>
      </c>
      <c r="F1207" s="64" t="str">
        <f t="shared" si="91"/>
        <v>UND</v>
      </c>
      <c r="G1207">
        <f t="shared" si="92"/>
        <v>150.91999999999999</v>
      </c>
      <c r="H1207">
        <f t="shared" si="93"/>
        <v>118.24</v>
      </c>
      <c r="I1207">
        <f t="shared" si="94"/>
        <v>118.24</v>
      </c>
    </row>
    <row r="1208" spans="1:9" ht="30">
      <c r="A1208" s="381">
        <v>3110</v>
      </c>
      <c r="B1208" s="381" t="s">
        <v>2144</v>
      </c>
      <c r="C1208" s="379"/>
      <c r="D1208" s="380"/>
      <c r="E1208" s="64" t="str">
        <f t="shared" si="90"/>
        <v>ENCARGOS COMPLEMENTARES - ALIMENTAÇÃO</v>
      </c>
      <c r="F1208" s="64" t="str">
        <f t="shared" si="91"/>
        <v/>
      </c>
      <c r="G1208">
        <f t="shared" si="92"/>
        <v>0</v>
      </c>
      <c r="H1208">
        <f t="shared" si="93"/>
        <v>0</v>
      </c>
      <c r="I1208">
        <f t="shared" si="94"/>
        <v>0</v>
      </c>
    </row>
    <row r="1209" spans="1:9" ht="30">
      <c r="A1209" s="381">
        <v>311001</v>
      </c>
      <c r="B1209" s="381" t="s">
        <v>2145</v>
      </c>
      <c r="C1209" s="379" t="s">
        <v>114</v>
      </c>
      <c r="D1209" s="380">
        <v>13.09</v>
      </c>
      <c r="E1209" s="64" t="str">
        <f t="shared" si="90"/>
        <v>FORNECIMENTO REFEIÇÃO INDUSTRIAL (MARMITEX)</v>
      </c>
      <c r="F1209" s="64" t="str">
        <f t="shared" si="91"/>
        <v>UND</v>
      </c>
      <c r="G1209">
        <f t="shared" si="92"/>
        <v>12.76</v>
      </c>
      <c r="H1209">
        <f t="shared" si="93"/>
        <v>10</v>
      </c>
      <c r="I1209">
        <f t="shared" si="94"/>
        <v>10</v>
      </c>
    </row>
    <row r="1210" spans="1:9" ht="30">
      <c r="A1210" s="381">
        <v>3121</v>
      </c>
      <c r="B1210" s="381" t="s">
        <v>24141</v>
      </c>
      <c r="C1210" s="379"/>
      <c r="D1210" s="380"/>
      <c r="E1210" s="64" t="str">
        <f t="shared" si="90"/>
        <v>MÃO DE OBRA (MENSALISTAS - COM DESONERAÇÃO - LEIS SOCIAIS=49,72%)</v>
      </c>
      <c r="F1210" s="64" t="str">
        <f t="shared" si="91"/>
        <v/>
      </c>
      <c r="G1210">
        <f t="shared" si="92"/>
        <v>0</v>
      </c>
      <c r="H1210">
        <f t="shared" si="93"/>
        <v>0</v>
      </c>
      <c r="I1210">
        <f t="shared" si="94"/>
        <v>0</v>
      </c>
    </row>
    <row r="1211" spans="1:9" ht="30">
      <c r="A1211" s="381">
        <v>312101</v>
      </c>
      <c r="B1211" s="381" t="s">
        <v>24142</v>
      </c>
      <c r="C1211" s="379" t="s">
        <v>110</v>
      </c>
      <c r="D1211" s="380">
        <v>6579.16</v>
      </c>
      <c r="E1211" s="64" t="str">
        <f t="shared" si="90"/>
        <v>TECNICO SEGUNDO GRAU -A-(LEIS SOCIAIS = 49,72%)</v>
      </c>
      <c r="F1211" s="64" t="str">
        <f t="shared" si="91"/>
        <v>MÊS</v>
      </c>
      <c r="G1211">
        <f t="shared" si="92"/>
        <v>6415.31</v>
      </c>
      <c r="H1211">
        <f t="shared" si="93"/>
        <v>5026.1000000000004</v>
      </c>
      <c r="I1211">
        <f t="shared" si="94"/>
        <v>5026.1000000000004</v>
      </c>
    </row>
    <row r="1212" spans="1:9">
      <c r="A1212" s="381">
        <v>312102</v>
      </c>
      <c r="B1212" s="381" t="s">
        <v>24143</v>
      </c>
      <c r="C1212" s="379" t="s">
        <v>110</v>
      </c>
      <c r="D1212" s="380">
        <v>23341.63</v>
      </c>
      <c r="E1212" s="64" t="str">
        <f t="shared" si="90"/>
        <v>ENGENHEIRO SENIOR (LEIS SOCIAIS = 49,72%)</v>
      </c>
      <c r="F1212" s="64" t="str">
        <f t="shared" si="91"/>
        <v>MÊS</v>
      </c>
      <c r="G1212">
        <f t="shared" si="92"/>
        <v>22760.32</v>
      </c>
      <c r="H1212">
        <f t="shared" si="93"/>
        <v>17831.650000000001</v>
      </c>
      <c r="I1212">
        <f t="shared" si="94"/>
        <v>17831.650000000001</v>
      </c>
    </row>
    <row r="1213" spans="1:9">
      <c r="A1213" s="378">
        <v>312103</v>
      </c>
      <c r="B1213" s="378" t="s">
        <v>24144</v>
      </c>
      <c r="C1213" s="379" t="s">
        <v>110</v>
      </c>
      <c r="D1213" s="380">
        <v>10394.969999999999</v>
      </c>
      <c r="E1213" s="64" t="str">
        <f t="shared" si="90"/>
        <v>PROGRAMADOR (LEIS SOCIAIS = 49,72%)</v>
      </c>
      <c r="F1213" s="64" t="str">
        <f t="shared" si="91"/>
        <v>MÊS</v>
      </c>
      <c r="G1213">
        <f t="shared" si="92"/>
        <v>10136.08</v>
      </c>
      <c r="H1213">
        <f t="shared" si="93"/>
        <v>7941.15</v>
      </c>
      <c r="I1213">
        <f t="shared" si="94"/>
        <v>7941.15</v>
      </c>
    </row>
    <row r="1214" spans="1:9">
      <c r="A1214" s="381">
        <v>312104</v>
      </c>
      <c r="B1214" s="381" t="s">
        <v>24145</v>
      </c>
      <c r="C1214" s="379" t="s">
        <v>110</v>
      </c>
      <c r="D1214" s="380">
        <v>3194.54</v>
      </c>
      <c r="E1214" s="64" t="str">
        <f t="shared" si="90"/>
        <v>DIGITADOR - 6 HORAS (LEIS SOCIAIS = 49,72%)</v>
      </c>
      <c r="F1214" s="64" t="str">
        <f t="shared" si="91"/>
        <v>MÊS</v>
      </c>
      <c r="G1214">
        <f t="shared" si="92"/>
        <v>3114.98</v>
      </c>
      <c r="H1214">
        <f t="shared" si="93"/>
        <v>2440.44</v>
      </c>
      <c r="I1214">
        <f t="shared" si="94"/>
        <v>2440.44</v>
      </c>
    </row>
    <row r="1215" spans="1:9">
      <c r="A1215" s="378">
        <v>312105</v>
      </c>
      <c r="B1215" s="378" t="s">
        <v>24146</v>
      </c>
      <c r="C1215" s="379" t="s">
        <v>110</v>
      </c>
      <c r="D1215" s="380">
        <v>17603.240000000002</v>
      </c>
      <c r="E1215" s="64" t="str">
        <f t="shared" si="90"/>
        <v>ENGENHEIRO JUNIOR(LEIS SOCIAIS = 49,72%)</v>
      </c>
      <c r="F1215" s="64" t="str">
        <f t="shared" si="91"/>
        <v>MÊS</v>
      </c>
      <c r="G1215">
        <f t="shared" si="92"/>
        <v>17164.84</v>
      </c>
      <c r="H1215">
        <f t="shared" si="93"/>
        <v>13447.85</v>
      </c>
      <c r="I1215">
        <f t="shared" si="94"/>
        <v>13447.85</v>
      </c>
    </row>
    <row r="1216" spans="1:9" ht="30">
      <c r="A1216" s="381">
        <v>312106</v>
      </c>
      <c r="B1216" s="381" t="s">
        <v>24147</v>
      </c>
      <c r="C1216" s="379" t="s">
        <v>110</v>
      </c>
      <c r="D1216" s="382">
        <v>5241.46</v>
      </c>
      <c r="E1216" s="64" t="str">
        <f t="shared" si="90"/>
        <v>TECNICO SEGUNDO GRAU -B(LEIS SOCIAIS = 49,72%)</v>
      </c>
      <c r="F1216" s="64" t="str">
        <f t="shared" si="91"/>
        <v>MÊS</v>
      </c>
      <c r="G1216">
        <f t="shared" si="92"/>
        <v>5110.92</v>
      </c>
      <c r="H1216">
        <f t="shared" si="93"/>
        <v>4004.17</v>
      </c>
      <c r="I1216">
        <f t="shared" si="94"/>
        <v>4004.17</v>
      </c>
    </row>
    <row r="1217" spans="1:9" ht="30">
      <c r="A1217" s="381">
        <v>312107</v>
      </c>
      <c r="B1217" s="381" t="s">
        <v>24148</v>
      </c>
      <c r="C1217" s="379" t="s">
        <v>110</v>
      </c>
      <c r="D1217" s="382">
        <v>4785.91</v>
      </c>
      <c r="E1217" s="64" t="str">
        <f t="shared" ref="E1217:E1261" si="95">UPPER(B1217)</f>
        <v>TECNICO SEGUNDO GRAU-C-(LEIS SOCIAIS = 49,72%)</v>
      </c>
      <c r="F1217" s="64" t="str">
        <f t="shared" ref="F1217:F1261" si="96">UPPER(C1217)</f>
        <v>MÊS</v>
      </c>
      <c r="G1217">
        <f t="shared" si="92"/>
        <v>4666.72</v>
      </c>
      <c r="H1217">
        <f t="shared" si="93"/>
        <v>3656.16</v>
      </c>
      <c r="I1217">
        <f t="shared" si="94"/>
        <v>3656.16</v>
      </c>
    </row>
    <row r="1218" spans="1:9">
      <c r="A1218" s="381">
        <v>312108</v>
      </c>
      <c r="B1218" s="381" t="s">
        <v>24149</v>
      </c>
      <c r="C1218" s="379" t="s">
        <v>110</v>
      </c>
      <c r="D1218" s="382">
        <v>14698.76</v>
      </c>
      <c r="E1218" s="64" t="str">
        <f t="shared" si="95"/>
        <v>GERENTE DE PROJETO (LEIS SOCIAIS = 49,72%)</v>
      </c>
      <c r="F1218" s="64" t="str">
        <f t="shared" si="96"/>
        <v>MÊS</v>
      </c>
      <c r="G1218">
        <f t="shared" si="92"/>
        <v>14332.7</v>
      </c>
      <c r="H1218">
        <f t="shared" si="93"/>
        <v>11229</v>
      </c>
      <c r="I1218">
        <f t="shared" si="94"/>
        <v>11229</v>
      </c>
    </row>
    <row r="1219" spans="1:9">
      <c r="A1219" s="381">
        <v>312109</v>
      </c>
      <c r="B1219" s="381" t="s">
        <v>24150</v>
      </c>
      <c r="C1219" s="379" t="s">
        <v>110</v>
      </c>
      <c r="D1219" s="382">
        <v>11780.96</v>
      </c>
      <c r="E1219" s="64" t="str">
        <f t="shared" si="95"/>
        <v>ANALISTA DE SISTEMAS(LEIS SOCIAIS =49,72%)</v>
      </c>
      <c r="F1219" s="64" t="str">
        <f t="shared" si="96"/>
        <v>MÊS</v>
      </c>
      <c r="G1219">
        <f t="shared" si="92"/>
        <v>11487.56</v>
      </c>
      <c r="H1219">
        <f t="shared" si="93"/>
        <v>8999.9699999999993</v>
      </c>
      <c r="I1219">
        <f t="shared" si="94"/>
        <v>8999.9699999999993</v>
      </c>
    </row>
    <row r="1220" spans="1:9" ht="30">
      <c r="A1220" s="381">
        <v>312110</v>
      </c>
      <c r="B1220" s="381" t="s">
        <v>24151</v>
      </c>
      <c r="C1220" s="379" t="s">
        <v>110</v>
      </c>
      <c r="D1220" s="382">
        <v>11780.76</v>
      </c>
      <c r="E1220" s="64" t="str">
        <f t="shared" si="95"/>
        <v>ANALISTA DE DESENVOLVIMENTO(LEIS SOCIAIS = 49,72%)</v>
      </c>
      <c r="F1220" s="64" t="str">
        <f t="shared" si="96"/>
        <v>MÊS</v>
      </c>
      <c r="G1220">
        <f t="shared" si="92"/>
        <v>11487.37</v>
      </c>
      <c r="H1220">
        <f t="shared" si="93"/>
        <v>8999.82</v>
      </c>
      <c r="I1220">
        <f t="shared" si="94"/>
        <v>8999.82</v>
      </c>
    </row>
    <row r="1221" spans="1:9" ht="30">
      <c r="A1221" s="381">
        <v>312111</v>
      </c>
      <c r="B1221" s="381" t="s">
        <v>24152</v>
      </c>
      <c r="C1221" s="379" t="s">
        <v>110</v>
      </c>
      <c r="D1221" s="382">
        <v>12484.14</v>
      </c>
      <c r="E1221" s="64" t="str">
        <f t="shared" si="95"/>
        <v>GERENTE BD/SERVIDORES/REDES (LEIS SOCIAIS = 49,72%)</v>
      </c>
      <c r="F1221" s="64" t="str">
        <f t="shared" si="96"/>
        <v>MÊS</v>
      </c>
      <c r="G1221">
        <f t="shared" si="92"/>
        <v>12173.23</v>
      </c>
      <c r="H1221">
        <f t="shared" si="93"/>
        <v>9537.16</v>
      </c>
      <c r="I1221">
        <f t="shared" si="94"/>
        <v>9537.16</v>
      </c>
    </row>
    <row r="1222" spans="1:9">
      <c r="A1222" s="381">
        <v>312113</v>
      </c>
      <c r="B1222" s="381" t="s">
        <v>24153</v>
      </c>
      <c r="C1222" s="379" t="s">
        <v>110</v>
      </c>
      <c r="D1222" s="382">
        <v>10984.88</v>
      </c>
      <c r="E1222" s="64" t="str">
        <f t="shared" si="95"/>
        <v>DESIGNER GRÁFICO(LEIS SOCIAIS = 49,72%)</v>
      </c>
      <c r="F1222" s="64" t="str">
        <f t="shared" si="96"/>
        <v>MÊS</v>
      </c>
      <c r="G1222">
        <f t="shared" si="92"/>
        <v>10711.31</v>
      </c>
      <c r="H1222">
        <f t="shared" si="93"/>
        <v>8391.81</v>
      </c>
      <c r="I1222">
        <f t="shared" si="94"/>
        <v>8391.81</v>
      </c>
    </row>
    <row r="1223" spans="1:9" ht="30">
      <c r="A1223" s="381">
        <v>312114</v>
      </c>
      <c r="B1223" s="381" t="s">
        <v>24154</v>
      </c>
      <c r="C1223" s="379" t="s">
        <v>110</v>
      </c>
      <c r="D1223" s="382">
        <v>11791.14</v>
      </c>
      <c r="E1223" s="64" t="str">
        <f t="shared" si="95"/>
        <v>ANALISTA SISTEMAS/SUPORTE(LEIS SOCIAIS = 49,72%)</v>
      </c>
      <c r="F1223" s="64" t="str">
        <f t="shared" si="96"/>
        <v>MÊS</v>
      </c>
      <c r="G1223">
        <f t="shared" si="92"/>
        <v>11497.49</v>
      </c>
      <c r="H1223">
        <f t="shared" si="93"/>
        <v>9007.75</v>
      </c>
      <c r="I1223">
        <f t="shared" si="94"/>
        <v>9007.75</v>
      </c>
    </row>
    <row r="1224" spans="1:9" ht="30">
      <c r="A1224" s="381">
        <v>312115</v>
      </c>
      <c r="B1224" s="381" t="s">
        <v>24155</v>
      </c>
      <c r="C1224" s="379" t="s">
        <v>110</v>
      </c>
      <c r="D1224" s="382">
        <v>25644.44</v>
      </c>
      <c r="E1224" s="64" t="str">
        <f t="shared" si="95"/>
        <v>COORDENADOR TECNICO ESPECIALISTA (LEIS SOCIAIS = 49,72%)</v>
      </c>
      <c r="F1224" s="64" t="str">
        <f t="shared" si="96"/>
        <v>MÊS</v>
      </c>
      <c r="G1224">
        <f t="shared" ref="G1224:G1232" si="97">ROUND(H1224*(1+$G$1),2)</f>
        <v>25005.77</v>
      </c>
      <c r="H1224">
        <f t="shared" ref="H1224:H1232" si="98">I1224</f>
        <v>19590.86</v>
      </c>
      <c r="I1224">
        <f t="shared" ref="I1224:I1232" si="99">ROUND(D1224/(1+$E$1),2)</f>
        <v>19590.86</v>
      </c>
    </row>
    <row r="1225" spans="1:9">
      <c r="A1225" s="381">
        <v>312116</v>
      </c>
      <c r="B1225" s="381" t="s">
        <v>24156</v>
      </c>
      <c r="C1225" s="379" t="s">
        <v>110</v>
      </c>
      <c r="D1225" s="382">
        <v>6036.3</v>
      </c>
      <c r="E1225" s="64" t="str">
        <f t="shared" si="95"/>
        <v>COTADOR(LEIS SOCIAIS = 49,72%)</v>
      </c>
      <c r="F1225" s="64" t="str">
        <f t="shared" si="96"/>
        <v>MÊS</v>
      </c>
      <c r="G1225">
        <f t="shared" si="97"/>
        <v>5885.97</v>
      </c>
      <c r="H1225">
        <f t="shared" si="98"/>
        <v>4611.38</v>
      </c>
      <c r="I1225">
        <f t="shared" si="99"/>
        <v>4611.38</v>
      </c>
    </row>
    <row r="1226" spans="1:9">
      <c r="A1226" s="381">
        <v>312117</v>
      </c>
      <c r="B1226" s="381" t="s">
        <v>24157</v>
      </c>
      <c r="C1226" s="379" t="s">
        <v>110</v>
      </c>
      <c r="D1226" s="382">
        <v>14345.99</v>
      </c>
      <c r="E1226" s="64" t="str">
        <f t="shared" si="95"/>
        <v>TECNICO NIVEL SUPERIOR (LEIS SOCIAIS = 49,72%)</v>
      </c>
      <c r="F1226" s="64" t="str">
        <f t="shared" si="96"/>
        <v>MÊS</v>
      </c>
      <c r="G1226">
        <f t="shared" si="97"/>
        <v>13988.71</v>
      </c>
      <c r="H1226">
        <f t="shared" si="98"/>
        <v>10959.5</v>
      </c>
      <c r="I1226">
        <f t="shared" si="99"/>
        <v>10959.5</v>
      </c>
    </row>
    <row r="1227" spans="1:9">
      <c r="A1227" s="381">
        <v>312118</v>
      </c>
      <c r="B1227" s="381" t="s">
        <v>24158</v>
      </c>
      <c r="C1227" s="379" t="s">
        <v>110</v>
      </c>
      <c r="D1227" s="382">
        <v>19208.34</v>
      </c>
      <c r="E1227" s="64" t="str">
        <f t="shared" si="95"/>
        <v>ENGENHEIRO PLENO (LEIS SOCIAIS = 49,72%)</v>
      </c>
      <c r="F1227" s="64" t="str">
        <f t="shared" si="96"/>
        <v>MÊS</v>
      </c>
      <c r="G1227">
        <f t="shared" si="97"/>
        <v>18729.97</v>
      </c>
      <c r="H1227">
        <f t="shared" si="98"/>
        <v>14674.06</v>
      </c>
      <c r="I1227">
        <f t="shared" si="99"/>
        <v>14674.06</v>
      </c>
    </row>
    <row r="1228" spans="1:9">
      <c r="A1228" s="381">
        <v>312119</v>
      </c>
      <c r="B1228" s="381" t="s">
        <v>24159</v>
      </c>
      <c r="C1228" s="379" t="s">
        <v>110</v>
      </c>
      <c r="D1228" s="382">
        <v>2897.42</v>
      </c>
      <c r="E1228" s="64" t="str">
        <f t="shared" si="95"/>
        <v>ALMOXARIFE (LEIS SOCIAIS = 49,72%)</v>
      </c>
      <c r="F1228" s="64" t="str">
        <f t="shared" si="96"/>
        <v>MÊS</v>
      </c>
      <c r="G1228">
        <f t="shared" si="97"/>
        <v>2825.26</v>
      </c>
      <c r="H1228">
        <f t="shared" si="98"/>
        <v>2213.46</v>
      </c>
      <c r="I1228">
        <f t="shared" si="99"/>
        <v>2213.46</v>
      </c>
    </row>
    <row r="1229" spans="1:9">
      <c r="A1229" s="381">
        <v>312120</v>
      </c>
      <c r="B1229" s="381" t="s">
        <v>25339</v>
      </c>
      <c r="C1229" s="379" t="s">
        <v>110</v>
      </c>
      <c r="D1229" s="382">
        <v>5246.39</v>
      </c>
      <c r="E1229" s="64" t="str">
        <f t="shared" si="95"/>
        <v>MESTRE OBRAS SENIOR (LEIS SOCIAIS = 49,72%)</v>
      </c>
      <c r="F1229" s="64" t="str">
        <f t="shared" si="96"/>
        <v>MÊS</v>
      </c>
      <c r="G1229">
        <f t="shared" si="97"/>
        <v>5115.7299999999996</v>
      </c>
      <c r="H1229">
        <f t="shared" si="98"/>
        <v>4007.94</v>
      </c>
      <c r="I1229">
        <f t="shared" si="99"/>
        <v>4007.94</v>
      </c>
    </row>
    <row r="1230" spans="1:9">
      <c r="A1230" s="381">
        <v>312121</v>
      </c>
      <c r="B1230" s="381" t="s">
        <v>25340</v>
      </c>
      <c r="C1230" s="379" t="s">
        <v>110</v>
      </c>
      <c r="D1230" s="382">
        <v>2129.9499999999998</v>
      </c>
      <c r="E1230" s="64" t="str">
        <f t="shared" si="95"/>
        <v>VIGIA (LEIS SOCIAIS = 49,72%)</v>
      </c>
      <c r="F1230" s="64" t="str">
        <f t="shared" si="96"/>
        <v>MÊS</v>
      </c>
      <c r="G1230">
        <f>ROUND(H1230*(1+$G$1),2)</f>
        <v>2076.91</v>
      </c>
      <c r="H1230">
        <f t="shared" si="98"/>
        <v>1627.16</v>
      </c>
      <c r="I1230">
        <f t="shared" si="99"/>
        <v>1627.16</v>
      </c>
    </row>
    <row r="1231" spans="1:9">
      <c r="A1231" s="381">
        <v>312122</v>
      </c>
      <c r="B1231" s="381" t="s">
        <v>25341</v>
      </c>
      <c r="C1231" s="379" t="s">
        <v>110</v>
      </c>
      <c r="D1231" s="382">
        <v>2129.9499999999998</v>
      </c>
      <c r="E1231" s="64" t="str">
        <f t="shared" si="95"/>
        <v>AUX ALMOXARIFE (LEIS SOCIAIS = 49,72%)</v>
      </c>
      <c r="F1231" s="64" t="str">
        <f t="shared" si="96"/>
        <v>MÊS</v>
      </c>
      <c r="G1231">
        <f t="shared" si="97"/>
        <v>2076.91</v>
      </c>
      <c r="H1231">
        <f t="shared" si="98"/>
        <v>1627.16</v>
      </c>
      <c r="I1231">
        <f t="shared" si="99"/>
        <v>1627.16</v>
      </c>
    </row>
    <row r="1232" spans="1:9">
      <c r="A1232" s="381">
        <v>312123</v>
      </c>
      <c r="B1232" s="381" t="s">
        <v>25342</v>
      </c>
      <c r="C1232" s="379" t="s">
        <v>110</v>
      </c>
      <c r="D1232" s="382">
        <v>4035.69</v>
      </c>
      <c r="E1232" s="64" t="str">
        <f t="shared" si="95"/>
        <v>ENCARREGADO DE TURMA (INCL LS=49,72%)</v>
      </c>
      <c r="F1232" s="64" t="str">
        <f t="shared" si="96"/>
        <v>MÊS</v>
      </c>
      <c r="G1232">
        <f t="shared" si="97"/>
        <v>3935.18</v>
      </c>
      <c r="H1232">
        <f t="shared" si="98"/>
        <v>3083.03</v>
      </c>
      <c r="I1232">
        <f t="shared" si="99"/>
        <v>3083.03</v>
      </c>
    </row>
    <row r="1233" spans="5:8">
      <c r="E1233" s="64" t="str">
        <f t="shared" si="95"/>
        <v/>
      </c>
      <c r="F1233" s="64" t="str">
        <f t="shared" si="96"/>
        <v/>
      </c>
      <c r="G1233">
        <f t="shared" ref="G1233:G1261" si="100">D1233</f>
        <v>0</v>
      </c>
      <c r="H1233">
        <f t="shared" ref="H1233:H1261" si="101">ROUND(G1233/(1+$E$1),2)</f>
        <v>0</v>
      </c>
    </row>
    <row r="1234" spans="5:8">
      <c r="E1234" s="64" t="str">
        <f t="shared" si="95"/>
        <v/>
      </c>
      <c r="F1234" s="64" t="str">
        <f t="shared" si="96"/>
        <v/>
      </c>
      <c r="G1234">
        <f t="shared" si="100"/>
        <v>0</v>
      </c>
      <c r="H1234">
        <f t="shared" si="101"/>
        <v>0</v>
      </c>
    </row>
    <row r="1235" spans="5:8">
      <c r="E1235" s="64" t="str">
        <f t="shared" si="95"/>
        <v/>
      </c>
      <c r="F1235" s="64" t="str">
        <f t="shared" si="96"/>
        <v/>
      </c>
      <c r="G1235">
        <f t="shared" si="100"/>
        <v>0</v>
      </c>
      <c r="H1235">
        <f t="shared" si="101"/>
        <v>0</v>
      </c>
    </row>
    <row r="1236" spans="5:8">
      <c r="E1236" s="64" t="str">
        <f t="shared" si="95"/>
        <v/>
      </c>
      <c r="F1236" s="64" t="str">
        <f t="shared" si="96"/>
        <v/>
      </c>
      <c r="G1236">
        <f t="shared" si="100"/>
        <v>0</v>
      </c>
      <c r="H1236">
        <f t="shared" si="101"/>
        <v>0</v>
      </c>
    </row>
    <row r="1237" spans="5:8">
      <c r="E1237" s="64" t="str">
        <f t="shared" si="95"/>
        <v/>
      </c>
      <c r="F1237" s="64" t="str">
        <f t="shared" si="96"/>
        <v/>
      </c>
      <c r="G1237">
        <f t="shared" si="100"/>
        <v>0</v>
      </c>
      <c r="H1237">
        <f t="shared" si="101"/>
        <v>0</v>
      </c>
    </row>
    <row r="1238" spans="5:8">
      <c r="E1238" s="64" t="str">
        <f t="shared" si="95"/>
        <v/>
      </c>
      <c r="F1238" s="64" t="str">
        <f t="shared" si="96"/>
        <v/>
      </c>
      <c r="G1238">
        <f t="shared" si="100"/>
        <v>0</v>
      </c>
      <c r="H1238">
        <f t="shared" si="101"/>
        <v>0</v>
      </c>
    </row>
    <row r="1239" spans="5:8">
      <c r="E1239" s="64" t="str">
        <f t="shared" si="95"/>
        <v/>
      </c>
      <c r="F1239" s="64" t="str">
        <f t="shared" si="96"/>
        <v/>
      </c>
      <c r="G1239">
        <f t="shared" si="100"/>
        <v>0</v>
      </c>
      <c r="H1239">
        <f t="shared" si="101"/>
        <v>0</v>
      </c>
    </row>
    <row r="1240" spans="5:8">
      <c r="E1240" s="64" t="str">
        <f t="shared" si="95"/>
        <v/>
      </c>
      <c r="F1240" s="64" t="str">
        <f t="shared" si="96"/>
        <v/>
      </c>
      <c r="G1240">
        <f t="shared" si="100"/>
        <v>0</v>
      </c>
      <c r="H1240">
        <f t="shared" si="101"/>
        <v>0</v>
      </c>
    </row>
    <row r="1241" spans="5:8">
      <c r="E1241" s="64" t="str">
        <f t="shared" si="95"/>
        <v/>
      </c>
      <c r="F1241" s="64" t="str">
        <f t="shared" si="96"/>
        <v/>
      </c>
      <c r="G1241">
        <f t="shared" si="100"/>
        <v>0</v>
      </c>
      <c r="H1241">
        <f t="shared" si="101"/>
        <v>0</v>
      </c>
    </row>
    <row r="1242" spans="5:8">
      <c r="E1242" s="64" t="str">
        <f t="shared" si="95"/>
        <v/>
      </c>
      <c r="F1242" s="64" t="str">
        <f t="shared" si="96"/>
        <v/>
      </c>
      <c r="G1242">
        <f t="shared" si="100"/>
        <v>0</v>
      </c>
      <c r="H1242">
        <f t="shared" si="101"/>
        <v>0</v>
      </c>
    </row>
    <row r="1243" spans="5:8">
      <c r="E1243" s="64" t="str">
        <f t="shared" si="95"/>
        <v/>
      </c>
      <c r="F1243" s="64" t="str">
        <f t="shared" si="96"/>
        <v/>
      </c>
      <c r="G1243">
        <f t="shared" si="100"/>
        <v>0</v>
      </c>
      <c r="H1243">
        <f t="shared" si="101"/>
        <v>0</v>
      </c>
    </row>
    <row r="1244" spans="5:8">
      <c r="E1244" s="64" t="str">
        <f t="shared" si="95"/>
        <v/>
      </c>
      <c r="F1244" s="64" t="str">
        <f t="shared" si="96"/>
        <v/>
      </c>
      <c r="G1244">
        <f t="shared" si="100"/>
        <v>0</v>
      </c>
      <c r="H1244">
        <f t="shared" si="101"/>
        <v>0</v>
      </c>
    </row>
    <row r="1245" spans="5:8">
      <c r="E1245" s="64" t="str">
        <f t="shared" si="95"/>
        <v/>
      </c>
      <c r="F1245" s="64" t="str">
        <f t="shared" si="96"/>
        <v/>
      </c>
      <c r="G1245">
        <f t="shared" si="100"/>
        <v>0</v>
      </c>
      <c r="H1245">
        <f t="shared" si="101"/>
        <v>0</v>
      </c>
    </row>
    <row r="1246" spans="5:8">
      <c r="E1246" s="64" t="str">
        <f t="shared" si="95"/>
        <v/>
      </c>
      <c r="F1246" s="64" t="str">
        <f t="shared" si="96"/>
        <v/>
      </c>
      <c r="G1246">
        <f t="shared" si="100"/>
        <v>0</v>
      </c>
      <c r="H1246">
        <f t="shared" si="101"/>
        <v>0</v>
      </c>
    </row>
    <row r="1247" spans="5:8">
      <c r="E1247" s="64" t="str">
        <f t="shared" si="95"/>
        <v/>
      </c>
      <c r="F1247" s="64" t="str">
        <f t="shared" si="96"/>
        <v/>
      </c>
      <c r="G1247">
        <f t="shared" si="100"/>
        <v>0</v>
      </c>
      <c r="H1247">
        <f t="shared" si="101"/>
        <v>0</v>
      </c>
    </row>
    <row r="1248" spans="5:8">
      <c r="E1248" s="64" t="str">
        <f t="shared" si="95"/>
        <v/>
      </c>
      <c r="F1248" s="64" t="str">
        <f t="shared" si="96"/>
        <v/>
      </c>
      <c r="G1248">
        <f t="shared" si="100"/>
        <v>0</v>
      </c>
      <c r="H1248">
        <f t="shared" si="101"/>
        <v>0</v>
      </c>
    </row>
    <row r="1249" spans="5:8">
      <c r="E1249" s="64" t="str">
        <f t="shared" si="95"/>
        <v/>
      </c>
      <c r="F1249" s="64" t="str">
        <f t="shared" si="96"/>
        <v/>
      </c>
      <c r="G1249">
        <f t="shared" si="100"/>
        <v>0</v>
      </c>
      <c r="H1249">
        <f t="shared" si="101"/>
        <v>0</v>
      </c>
    </row>
    <row r="1250" spans="5:8">
      <c r="E1250" s="64" t="str">
        <f t="shared" si="95"/>
        <v/>
      </c>
      <c r="F1250" s="64" t="str">
        <f t="shared" si="96"/>
        <v/>
      </c>
      <c r="G1250">
        <f t="shared" si="100"/>
        <v>0</v>
      </c>
      <c r="H1250">
        <f t="shared" si="101"/>
        <v>0</v>
      </c>
    </row>
    <row r="1251" spans="5:8">
      <c r="E1251" s="64" t="str">
        <f t="shared" si="95"/>
        <v/>
      </c>
      <c r="F1251" s="64" t="str">
        <f t="shared" si="96"/>
        <v/>
      </c>
      <c r="G1251">
        <f t="shared" si="100"/>
        <v>0</v>
      </c>
      <c r="H1251">
        <f t="shared" si="101"/>
        <v>0</v>
      </c>
    </row>
    <row r="1252" spans="5:8">
      <c r="E1252" s="64" t="str">
        <f t="shared" si="95"/>
        <v/>
      </c>
      <c r="F1252" s="64" t="str">
        <f t="shared" si="96"/>
        <v/>
      </c>
      <c r="G1252">
        <f t="shared" si="100"/>
        <v>0</v>
      </c>
      <c r="H1252">
        <f t="shared" si="101"/>
        <v>0</v>
      </c>
    </row>
    <row r="1253" spans="5:8">
      <c r="E1253" s="64" t="str">
        <f t="shared" si="95"/>
        <v/>
      </c>
      <c r="F1253" s="64" t="str">
        <f t="shared" si="96"/>
        <v/>
      </c>
      <c r="G1253">
        <f t="shared" si="100"/>
        <v>0</v>
      </c>
      <c r="H1253">
        <f t="shared" si="101"/>
        <v>0</v>
      </c>
    </row>
    <row r="1254" spans="5:8">
      <c r="E1254" s="64" t="str">
        <f t="shared" si="95"/>
        <v/>
      </c>
      <c r="F1254" s="64" t="str">
        <f t="shared" si="96"/>
        <v/>
      </c>
      <c r="G1254">
        <f t="shared" si="100"/>
        <v>0</v>
      </c>
      <c r="H1254">
        <f t="shared" si="101"/>
        <v>0</v>
      </c>
    </row>
    <row r="1255" spans="5:8">
      <c r="E1255" s="64" t="str">
        <f t="shared" si="95"/>
        <v/>
      </c>
      <c r="F1255" s="64" t="str">
        <f t="shared" si="96"/>
        <v/>
      </c>
      <c r="G1255">
        <f t="shared" si="100"/>
        <v>0</v>
      </c>
      <c r="H1255">
        <f t="shared" si="101"/>
        <v>0</v>
      </c>
    </row>
    <row r="1256" spans="5:8">
      <c r="E1256" s="64" t="str">
        <f t="shared" si="95"/>
        <v/>
      </c>
      <c r="F1256" s="64" t="str">
        <f t="shared" si="96"/>
        <v/>
      </c>
      <c r="G1256">
        <f t="shared" si="100"/>
        <v>0</v>
      </c>
      <c r="H1256">
        <f t="shared" si="101"/>
        <v>0</v>
      </c>
    </row>
    <row r="1257" spans="5:8">
      <c r="E1257" s="64" t="str">
        <f t="shared" si="95"/>
        <v/>
      </c>
      <c r="F1257" s="64" t="str">
        <f t="shared" si="96"/>
        <v/>
      </c>
      <c r="G1257">
        <f t="shared" si="100"/>
        <v>0</v>
      </c>
      <c r="H1257">
        <f t="shared" si="101"/>
        <v>0</v>
      </c>
    </row>
    <row r="1258" spans="5:8">
      <c r="E1258" s="64" t="str">
        <f t="shared" si="95"/>
        <v/>
      </c>
      <c r="F1258" s="64" t="str">
        <f t="shared" si="96"/>
        <v/>
      </c>
      <c r="G1258">
        <f t="shared" si="100"/>
        <v>0</v>
      </c>
      <c r="H1258">
        <f t="shared" si="101"/>
        <v>0</v>
      </c>
    </row>
    <row r="1259" spans="5:8">
      <c r="E1259" s="64" t="str">
        <f t="shared" si="95"/>
        <v/>
      </c>
      <c r="F1259" s="64" t="str">
        <f t="shared" si="96"/>
        <v/>
      </c>
      <c r="G1259">
        <f t="shared" si="100"/>
        <v>0</v>
      </c>
      <c r="H1259">
        <f t="shared" si="101"/>
        <v>0</v>
      </c>
    </row>
    <row r="1260" spans="5:8">
      <c r="E1260" s="64" t="str">
        <f t="shared" si="95"/>
        <v/>
      </c>
      <c r="F1260" s="64" t="str">
        <f t="shared" si="96"/>
        <v/>
      </c>
      <c r="G1260">
        <f t="shared" si="100"/>
        <v>0</v>
      </c>
      <c r="H1260">
        <f t="shared" si="101"/>
        <v>0</v>
      </c>
    </row>
    <row r="1261" spans="5:8">
      <c r="E1261" s="64" t="str">
        <f t="shared" si="95"/>
        <v/>
      </c>
      <c r="F1261" s="64" t="str">
        <f t="shared" si="96"/>
        <v/>
      </c>
      <c r="G1261">
        <f t="shared" si="100"/>
        <v>0</v>
      </c>
      <c r="H1261">
        <f t="shared" si="101"/>
        <v>0</v>
      </c>
    </row>
    <row r="1262" spans="5:8">
      <c r="E1262" s="64" t="str">
        <f t="shared" ref="E1262:E1325" si="102">UPPER(B1262)</f>
        <v/>
      </c>
      <c r="F1262" s="64" t="str">
        <f t="shared" ref="F1262:F1325" si="103">UPPER(C1262)</f>
        <v/>
      </c>
      <c r="G1262">
        <f t="shared" ref="G1262:G1325" si="104">D1262</f>
        <v>0</v>
      </c>
      <c r="H1262">
        <f t="shared" ref="H1262:H1325" si="105">ROUND(G1262/(1+$E$1),2)</f>
        <v>0</v>
      </c>
    </row>
    <row r="1263" spans="5:8">
      <c r="E1263" s="64" t="str">
        <f t="shared" si="102"/>
        <v/>
      </c>
      <c r="F1263" s="64" t="str">
        <f t="shared" si="103"/>
        <v/>
      </c>
      <c r="G1263">
        <f t="shared" si="104"/>
        <v>0</v>
      </c>
      <c r="H1263">
        <f t="shared" si="105"/>
        <v>0</v>
      </c>
    </row>
    <row r="1264" spans="5:8">
      <c r="E1264" s="64" t="str">
        <f t="shared" si="102"/>
        <v/>
      </c>
      <c r="F1264" s="64" t="str">
        <f t="shared" si="103"/>
        <v/>
      </c>
      <c r="G1264">
        <f t="shared" si="104"/>
        <v>0</v>
      </c>
      <c r="H1264">
        <f t="shared" si="105"/>
        <v>0</v>
      </c>
    </row>
    <row r="1265" spans="5:8">
      <c r="E1265" s="64" t="str">
        <f t="shared" si="102"/>
        <v/>
      </c>
      <c r="F1265" s="64" t="str">
        <f t="shared" si="103"/>
        <v/>
      </c>
      <c r="G1265">
        <f t="shared" si="104"/>
        <v>0</v>
      </c>
      <c r="H1265">
        <f t="shared" si="105"/>
        <v>0</v>
      </c>
    </row>
    <row r="1266" spans="5:8">
      <c r="E1266" s="64" t="str">
        <f t="shared" si="102"/>
        <v/>
      </c>
      <c r="F1266" s="64" t="str">
        <f t="shared" si="103"/>
        <v/>
      </c>
      <c r="G1266">
        <f t="shared" si="104"/>
        <v>0</v>
      </c>
      <c r="H1266">
        <f t="shared" si="105"/>
        <v>0</v>
      </c>
    </row>
    <row r="1267" spans="5:8">
      <c r="E1267" s="64" t="str">
        <f t="shared" si="102"/>
        <v/>
      </c>
      <c r="F1267" s="64" t="str">
        <f t="shared" si="103"/>
        <v/>
      </c>
      <c r="G1267">
        <f t="shared" si="104"/>
        <v>0</v>
      </c>
      <c r="H1267">
        <f t="shared" si="105"/>
        <v>0</v>
      </c>
    </row>
    <row r="1268" spans="5:8">
      <c r="E1268" s="64" t="str">
        <f t="shared" si="102"/>
        <v/>
      </c>
      <c r="F1268" s="64" t="str">
        <f t="shared" si="103"/>
        <v/>
      </c>
      <c r="G1268">
        <f t="shared" si="104"/>
        <v>0</v>
      </c>
      <c r="H1268">
        <f t="shared" si="105"/>
        <v>0</v>
      </c>
    </row>
    <row r="1269" spans="5:8">
      <c r="E1269" s="64" t="str">
        <f t="shared" si="102"/>
        <v/>
      </c>
      <c r="F1269" s="64" t="str">
        <f t="shared" si="103"/>
        <v/>
      </c>
      <c r="G1269">
        <f t="shared" si="104"/>
        <v>0</v>
      </c>
      <c r="H1269">
        <f t="shared" si="105"/>
        <v>0</v>
      </c>
    </row>
    <row r="1270" spans="5:8">
      <c r="E1270" s="64" t="str">
        <f t="shared" si="102"/>
        <v/>
      </c>
      <c r="F1270" s="64" t="str">
        <f t="shared" si="103"/>
        <v/>
      </c>
      <c r="G1270">
        <f t="shared" si="104"/>
        <v>0</v>
      </c>
      <c r="H1270">
        <f t="shared" si="105"/>
        <v>0</v>
      </c>
    </row>
    <row r="1271" spans="5:8">
      <c r="E1271" s="64" t="str">
        <f t="shared" si="102"/>
        <v/>
      </c>
      <c r="F1271" s="64" t="str">
        <f t="shared" si="103"/>
        <v/>
      </c>
      <c r="G1271">
        <f t="shared" si="104"/>
        <v>0</v>
      </c>
      <c r="H1271">
        <f t="shared" si="105"/>
        <v>0</v>
      </c>
    </row>
    <row r="1272" spans="5:8">
      <c r="E1272" s="64" t="str">
        <f t="shared" si="102"/>
        <v/>
      </c>
      <c r="F1272" s="64" t="str">
        <f t="shared" si="103"/>
        <v/>
      </c>
      <c r="G1272">
        <f t="shared" si="104"/>
        <v>0</v>
      </c>
      <c r="H1272">
        <f t="shared" si="105"/>
        <v>0</v>
      </c>
    </row>
    <row r="1273" spans="5:8">
      <c r="E1273" s="64" t="str">
        <f t="shared" si="102"/>
        <v/>
      </c>
      <c r="F1273" s="64" t="str">
        <f t="shared" si="103"/>
        <v/>
      </c>
      <c r="G1273">
        <f t="shared" si="104"/>
        <v>0</v>
      </c>
      <c r="H1273">
        <f t="shared" si="105"/>
        <v>0</v>
      </c>
    </row>
    <row r="1274" spans="5:8">
      <c r="E1274" s="64" t="str">
        <f t="shared" si="102"/>
        <v/>
      </c>
      <c r="F1274" s="64" t="str">
        <f t="shared" si="103"/>
        <v/>
      </c>
      <c r="G1274">
        <f t="shared" si="104"/>
        <v>0</v>
      </c>
      <c r="H1274">
        <f t="shared" si="105"/>
        <v>0</v>
      </c>
    </row>
    <row r="1275" spans="5:8">
      <c r="E1275" s="64" t="str">
        <f t="shared" si="102"/>
        <v/>
      </c>
      <c r="F1275" s="64" t="str">
        <f t="shared" si="103"/>
        <v/>
      </c>
      <c r="G1275">
        <f t="shared" si="104"/>
        <v>0</v>
      </c>
      <c r="H1275">
        <f t="shared" si="105"/>
        <v>0</v>
      </c>
    </row>
    <row r="1276" spans="5:8">
      <c r="E1276" s="64" t="str">
        <f t="shared" si="102"/>
        <v/>
      </c>
      <c r="F1276" s="64" t="str">
        <f t="shared" si="103"/>
        <v/>
      </c>
      <c r="G1276">
        <f t="shared" si="104"/>
        <v>0</v>
      </c>
      <c r="H1276">
        <f t="shared" si="105"/>
        <v>0</v>
      </c>
    </row>
    <row r="1277" spans="5:8">
      <c r="E1277" s="64" t="str">
        <f t="shared" si="102"/>
        <v/>
      </c>
      <c r="F1277" s="64" t="str">
        <f t="shared" si="103"/>
        <v/>
      </c>
      <c r="G1277">
        <f t="shared" si="104"/>
        <v>0</v>
      </c>
      <c r="H1277">
        <f t="shared" si="105"/>
        <v>0</v>
      </c>
    </row>
    <row r="1278" spans="5:8">
      <c r="E1278" s="64" t="str">
        <f t="shared" si="102"/>
        <v/>
      </c>
      <c r="F1278" s="64" t="str">
        <f t="shared" si="103"/>
        <v/>
      </c>
      <c r="G1278">
        <f t="shared" si="104"/>
        <v>0</v>
      </c>
      <c r="H1278">
        <f t="shared" si="105"/>
        <v>0</v>
      </c>
    </row>
    <row r="1279" spans="5:8">
      <c r="E1279" s="64" t="str">
        <f t="shared" si="102"/>
        <v/>
      </c>
      <c r="F1279" s="64" t="str">
        <f t="shared" si="103"/>
        <v/>
      </c>
      <c r="G1279">
        <f t="shared" si="104"/>
        <v>0</v>
      </c>
      <c r="H1279">
        <f t="shared" si="105"/>
        <v>0</v>
      </c>
    </row>
    <row r="1280" spans="5:8">
      <c r="E1280" s="64" t="str">
        <f t="shared" si="102"/>
        <v/>
      </c>
      <c r="F1280" s="64" t="str">
        <f t="shared" si="103"/>
        <v/>
      </c>
      <c r="G1280">
        <f t="shared" si="104"/>
        <v>0</v>
      </c>
      <c r="H1280">
        <f t="shared" si="105"/>
        <v>0</v>
      </c>
    </row>
    <row r="1281" spans="5:8">
      <c r="E1281" s="64" t="str">
        <f t="shared" si="102"/>
        <v/>
      </c>
      <c r="F1281" s="64" t="str">
        <f t="shared" si="103"/>
        <v/>
      </c>
      <c r="G1281">
        <f t="shared" si="104"/>
        <v>0</v>
      </c>
      <c r="H1281">
        <f t="shared" si="105"/>
        <v>0</v>
      </c>
    </row>
    <row r="1282" spans="5:8">
      <c r="E1282" s="64" t="str">
        <f t="shared" si="102"/>
        <v/>
      </c>
      <c r="F1282" s="64" t="str">
        <f t="shared" si="103"/>
        <v/>
      </c>
      <c r="G1282">
        <f t="shared" si="104"/>
        <v>0</v>
      </c>
      <c r="H1282">
        <f t="shared" si="105"/>
        <v>0</v>
      </c>
    </row>
    <row r="1283" spans="5:8">
      <c r="E1283" s="64" t="str">
        <f t="shared" si="102"/>
        <v/>
      </c>
      <c r="F1283" s="64" t="str">
        <f t="shared" si="103"/>
        <v/>
      </c>
      <c r="G1283">
        <f t="shared" si="104"/>
        <v>0</v>
      </c>
      <c r="H1283">
        <f t="shared" si="105"/>
        <v>0</v>
      </c>
    </row>
    <row r="1284" spans="5:8">
      <c r="E1284" s="64" t="str">
        <f t="shared" si="102"/>
        <v/>
      </c>
      <c r="F1284" s="64" t="str">
        <f t="shared" si="103"/>
        <v/>
      </c>
      <c r="G1284">
        <f t="shared" si="104"/>
        <v>0</v>
      </c>
      <c r="H1284">
        <f t="shared" si="105"/>
        <v>0</v>
      </c>
    </row>
    <row r="1285" spans="5:8">
      <c r="E1285" s="64" t="str">
        <f t="shared" si="102"/>
        <v/>
      </c>
      <c r="F1285" s="64" t="str">
        <f t="shared" si="103"/>
        <v/>
      </c>
      <c r="G1285">
        <f t="shared" si="104"/>
        <v>0</v>
      </c>
      <c r="H1285">
        <f t="shared" si="105"/>
        <v>0</v>
      </c>
    </row>
    <row r="1286" spans="5:8">
      <c r="E1286" s="64" t="str">
        <f t="shared" si="102"/>
        <v/>
      </c>
      <c r="F1286" s="64" t="str">
        <f t="shared" si="103"/>
        <v/>
      </c>
      <c r="G1286">
        <f t="shared" si="104"/>
        <v>0</v>
      </c>
      <c r="H1286">
        <f t="shared" si="105"/>
        <v>0</v>
      </c>
    </row>
    <row r="1287" spans="5:8">
      <c r="E1287" s="64" t="str">
        <f t="shared" si="102"/>
        <v/>
      </c>
      <c r="F1287" s="64" t="str">
        <f t="shared" si="103"/>
        <v/>
      </c>
      <c r="G1287">
        <f t="shared" si="104"/>
        <v>0</v>
      </c>
      <c r="H1287">
        <f t="shared" si="105"/>
        <v>0</v>
      </c>
    </row>
    <row r="1288" spans="5:8">
      <c r="E1288" s="64" t="str">
        <f t="shared" si="102"/>
        <v/>
      </c>
      <c r="F1288" s="64" t="str">
        <f t="shared" si="103"/>
        <v/>
      </c>
      <c r="G1288">
        <f t="shared" si="104"/>
        <v>0</v>
      </c>
      <c r="H1288">
        <f t="shared" si="105"/>
        <v>0</v>
      </c>
    </row>
    <row r="1289" spans="5:8">
      <c r="E1289" s="64" t="str">
        <f t="shared" si="102"/>
        <v/>
      </c>
      <c r="F1289" s="64" t="str">
        <f t="shared" si="103"/>
        <v/>
      </c>
      <c r="G1289">
        <f t="shared" si="104"/>
        <v>0</v>
      </c>
      <c r="H1289">
        <f t="shared" si="105"/>
        <v>0</v>
      </c>
    </row>
    <row r="1290" spans="5:8">
      <c r="E1290" s="64" t="str">
        <f t="shared" si="102"/>
        <v/>
      </c>
      <c r="F1290" s="64" t="str">
        <f t="shared" si="103"/>
        <v/>
      </c>
      <c r="G1290">
        <f t="shared" si="104"/>
        <v>0</v>
      </c>
      <c r="H1290">
        <f t="shared" si="105"/>
        <v>0</v>
      </c>
    </row>
    <row r="1291" spans="5:8">
      <c r="E1291" s="64" t="str">
        <f t="shared" si="102"/>
        <v/>
      </c>
      <c r="F1291" s="64" t="str">
        <f t="shared" si="103"/>
        <v/>
      </c>
      <c r="G1291">
        <f t="shared" si="104"/>
        <v>0</v>
      </c>
      <c r="H1291">
        <f t="shared" si="105"/>
        <v>0</v>
      </c>
    </row>
    <row r="1292" spans="5:8">
      <c r="E1292" s="64" t="str">
        <f t="shared" si="102"/>
        <v/>
      </c>
      <c r="F1292" s="64" t="str">
        <f t="shared" si="103"/>
        <v/>
      </c>
      <c r="G1292">
        <f t="shared" si="104"/>
        <v>0</v>
      </c>
      <c r="H1292">
        <f t="shared" si="105"/>
        <v>0</v>
      </c>
    </row>
    <row r="1293" spans="5:8">
      <c r="E1293" s="64" t="str">
        <f t="shared" si="102"/>
        <v/>
      </c>
      <c r="F1293" s="64" t="str">
        <f t="shared" si="103"/>
        <v/>
      </c>
      <c r="G1293">
        <f t="shared" si="104"/>
        <v>0</v>
      </c>
      <c r="H1293">
        <f t="shared" si="105"/>
        <v>0</v>
      </c>
    </row>
    <row r="1294" spans="5:8">
      <c r="E1294" s="64" t="str">
        <f t="shared" si="102"/>
        <v/>
      </c>
      <c r="F1294" s="64" t="str">
        <f t="shared" si="103"/>
        <v/>
      </c>
      <c r="G1294">
        <f t="shared" si="104"/>
        <v>0</v>
      </c>
      <c r="H1294">
        <f t="shared" si="105"/>
        <v>0</v>
      </c>
    </row>
    <row r="1295" spans="5:8">
      <c r="E1295" s="64" t="str">
        <f t="shared" si="102"/>
        <v/>
      </c>
      <c r="F1295" s="64" t="str">
        <f t="shared" si="103"/>
        <v/>
      </c>
      <c r="G1295">
        <f t="shared" si="104"/>
        <v>0</v>
      </c>
      <c r="H1295">
        <f t="shared" si="105"/>
        <v>0</v>
      </c>
    </row>
    <row r="1296" spans="5:8">
      <c r="E1296" s="64" t="str">
        <f t="shared" si="102"/>
        <v/>
      </c>
      <c r="F1296" s="64" t="str">
        <f t="shared" si="103"/>
        <v/>
      </c>
      <c r="G1296">
        <f t="shared" si="104"/>
        <v>0</v>
      </c>
      <c r="H1296">
        <f t="shared" si="105"/>
        <v>0</v>
      </c>
    </row>
    <row r="1297" spans="5:8">
      <c r="E1297" s="64" t="str">
        <f t="shared" si="102"/>
        <v/>
      </c>
      <c r="F1297" s="64" t="str">
        <f t="shared" si="103"/>
        <v/>
      </c>
      <c r="G1297">
        <f t="shared" si="104"/>
        <v>0</v>
      </c>
      <c r="H1297">
        <f t="shared" si="105"/>
        <v>0</v>
      </c>
    </row>
    <row r="1298" spans="5:8">
      <c r="E1298" s="64" t="str">
        <f t="shared" si="102"/>
        <v/>
      </c>
      <c r="F1298" s="64" t="str">
        <f t="shared" si="103"/>
        <v/>
      </c>
      <c r="G1298">
        <f t="shared" si="104"/>
        <v>0</v>
      </c>
      <c r="H1298">
        <f t="shared" si="105"/>
        <v>0</v>
      </c>
    </row>
    <row r="1299" spans="5:8">
      <c r="E1299" s="64" t="str">
        <f t="shared" si="102"/>
        <v/>
      </c>
      <c r="F1299" s="64" t="str">
        <f t="shared" si="103"/>
        <v/>
      </c>
      <c r="G1299">
        <f t="shared" si="104"/>
        <v>0</v>
      </c>
      <c r="H1299">
        <f t="shared" si="105"/>
        <v>0</v>
      </c>
    </row>
    <row r="1300" spans="5:8">
      <c r="E1300" s="64" t="str">
        <f t="shared" si="102"/>
        <v/>
      </c>
      <c r="F1300" s="64" t="str">
        <f t="shared" si="103"/>
        <v/>
      </c>
      <c r="G1300">
        <f t="shared" si="104"/>
        <v>0</v>
      </c>
      <c r="H1300">
        <f t="shared" si="105"/>
        <v>0</v>
      </c>
    </row>
    <row r="1301" spans="5:8">
      <c r="E1301" s="64" t="str">
        <f t="shared" si="102"/>
        <v/>
      </c>
      <c r="F1301" s="64" t="str">
        <f t="shared" si="103"/>
        <v/>
      </c>
      <c r="G1301">
        <f t="shared" si="104"/>
        <v>0</v>
      </c>
      <c r="H1301">
        <f t="shared" si="105"/>
        <v>0</v>
      </c>
    </row>
    <row r="1302" spans="5:8">
      <c r="E1302" s="64" t="str">
        <f t="shared" si="102"/>
        <v/>
      </c>
      <c r="F1302" s="64" t="str">
        <f t="shared" si="103"/>
        <v/>
      </c>
      <c r="G1302">
        <f t="shared" si="104"/>
        <v>0</v>
      </c>
      <c r="H1302">
        <f t="shared" si="105"/>
        <v>0</v>
      </c>
    </row>
    <row r="1303" spans="5:8">
      <c r="E1303" s="64" t="str">
        <f t="shared" si="102"/>
        <v/>
      </c>
      <c r="F1303" s="64" t="str">
        <f t="shared" si="103"/>
        <v/>
      </c>
      <c r="G1303">
        <f t="shared" si="104"/>
        <v>0</v>
      </c>
      <c r="H1303">
        <f t="shared" si="105"/>
        <v>0</v>
      </c>
    </row>
    <row r="1304" spans="5:8">
      <c r="E1304" s="64" t="str">
        <f t="shared" si="102"/>
        <v/>
      </c>
      <c r="F1304" s="64" t="str">
        <f t="shared" si="103"/>
        <v/>
      </c>
      <c r="G1304">
        <f t="shared" si="104"/>
        <v>0</v>
      </c>
      <c r="H1304">
        <f t="shared" si="105"/>
        <v>0</v>
      </c>
    </row>
    <row r="1305" spans="5:8">
      <c r="E1305" s="64" t="str">
        <f t="shared" si="102"/>
        <v/>
      </c>
      <c r="F1305" s="64" t="str">
        <f t="shared" si="103"/>
        <v/>
      </c>
      <c r="G1305">
        <f t="shared" si="104"/>
        <v>0</v>
      </c>
      <c r="H1305">
        <f t="shared" si="105"/>
        <v>0</v>
      </c>
    </row>
    <row r="1306" spans="5:8">
      <c r="E1306" s="64" t="str">
        <f t="shared" si="102"/>
        <v/>
      </c>
      <c r="F1306" s="64" t="str">
        <f t="shared" si="103"/>
        <v/>
      </c>
      <c r="G1306">
        <f t="shared" si="104"/>
        <v>0</v>
      </c>
      <c r="H1306">
        <f t="shared" si="105"/>
        <v>0</v>
      </c>
    </row>
    <row r="1307" spans="5:8">
      <c r="E1307" s="64" t="str">
        <f t="shared" si="102"/>
        <v/>
      </c>
      <c r="F1307" s="64" t="str">
        <f t="shared" si="103"/>
        <v/>
      </c>
      <c r="G1307">
        <f t="shared" si="104"/>
        <v>0</v>
      </c>
      <c r="H1307">
        <f t="shared" si="105"/>
        <v>0</v>
      </c>
    </row>
    <row r="1308" spans="5:8">
      <c r="E1308" s="64" t="str">
        <f t="shared" si="102"/>
        <v/>
      </c>
      <c r="F1308" s="64" t="str">
        <f t="shared" si="103"/>
        <v/>
      </c>
      <c r="G1308">
        <f t="shared" si="104"/>
        <v>0</v>
      </c>
      <c r="H1308">
        <f t="shared" si="105"/>
        <v>0</v>
      </c>
    </row>
    <row r="1309" spans="5:8">
      <c r="E1309" s="64" t="str">
        <f t="shared" si="102"/>
        <v/>
      </c>
      <c r="F1309" s="64" t="str">
        <f t="shared" si="103"/>
        <v/>
      </c>
      <c r="G1309">
        <f t="shared" si="104"/>
        <v>0</v>
      </c>
      <c r="H1309">
        <f t="shared" si="105"/>
        <v>0</v>
      </c>
    </row>
    <row r="1310" spans="5:8">
      <c r="E1310" s="64" t="str">
        <f t="shared" si="102"/>
        <v/>
      </c>
      <c r="F1310" s="64" t="str">
        <f t="shared" si="103"/>
        <v/>
      </c>
      <c r="G1310">
        <f t="shared" si="104"/>
        <v>0</v>
      </c>
      <c r="H1310">
        <f t="shared" si="105"/>
        <v>0</v>
      </c>
    </row>
    <row r="1311" spans="5:8">
      <c r="E1311" s="64" t="str">
        <f t="shared" si="102"/>
        <v/>
      </c>
      <c r="F1311" s="64" t="str">
        <f t="shared" si="103"/>
        <v/>
      </c>
      <c r="G1311">
        <f t="shared" si="104"/>
        <v>0</v>
      </c>
      <c r="H1311">
        <f t="shared" si="105"/>
        <v>0</v>
      </c>
    </row>
    <row r="1312" spans="5:8">
      <c r="E1312" s="64" t="str">
        <f t="shared" si="102"/>
        <v/>
      </c>
      <c r="F1312" s="64" t="str">
        <f t="shared" si="103"/>
        <v/>
      </c>
      <c r="G1312">
        <f t="shared" si="104"/>
        <v>0</v>
      </c>
      <c r="H1312">
        <f t="shared" si="105"/>
        <v>0</v>
      </c>
    </row>
    <row r="1313" spans="5:8">
      <c r="E1313" s="64" t="str">
        <f t="shared" si="102"/>
        <v/>
      </c>
      <c r="F1313" s="64" t="str">
        <f t="shared" si="103"/>
        <v/>
      </c>
      <c r="G1313">
        <f t="shared" si="104"/>
        <v>0</v>
      </c>
      <c r="H1313">
        <f t="shared" si="105"/>
        <v>0</v>
      </c>
    </row>
    <row r="1314" spans="5:8">
      <c r="E1314" s="64" t="str">
        <f t="shared" si="102"/>
        <v/>
      </c>
      <c r="F1314" s="64" t="str">
        <f t="shared" si="103"/>
        <v/>
      </c>
      <c r="G1314">
        <f t="shared" si="104"/>
        <v>0</v>
      </c>
      <c r="H1314">
        <f t="shared" si="105"/>
        <v>0</v>
      </c>
    </row>
    <row r="1315" spans="5:8">
      <c r="E1315" s="64" t="str">
        <f t="shared" si="102"/>
        <v/>
      </c>
      <c r="F1315" s="64" t="str">
        <f t="shared" si="103"/>
        <v/>
      </c>
      <c r="G1315">
        <f t="shared" si="104"/>
        <v>0</v>
      </c>
      <c r="H1315">
        <f t="shared" si="105"/>
        <v>0</v>
      </c>
    </row>
    <row r="1316" spans="5:8">
      <c r="E1316" s="64" t="str">
        <f t="shared" si="102"/>
        <v/>
      </c>
      <c r="F1316" s="64" t="str">
        <f t="shared" si="103"/>
        <v/>
      </c>
      <c r="G1316">
        <f t="shared" si="104"/>
        <v>0</v>
      </c>
      <c r="H1316">
        <f t="shared" si="105"/>
        <v>0</v>
      </c>
    </row>
    <row r="1317" spans="5:8">
      <c r="E1317" s="64" t="str">
        <f t="shared" si="102"/>
        <v/>
      </c>
      <c r="F1317" s="64" t="str">
        <f t="shared" si="103"/>
        <v/>
      </c>
      <c r="G1317">
        <f t="shared" si="104"/>
        <v>0</v>
      </c>
      <c r="H1317">
        <f t="shared" si="105"/>
        <v>0</v>
      </c>
    </row>
    <row r="1318" spans="5:8">
      <c r="E1318" s="64" t="str">
        <f t="shared" si="102"/>
        <v/>
      </c>
      <c r="F1318" s="64" t="str">
        <f t="shared" si="103"/>
        <v/>
      </c>
      <c r="G1318">
        <f t="shared" si="104"/>
        <v>0</v>
      </c>
      <c r="H1318">
        <f t="shared" si="105"/>
        <v>0</v>
      </c>
    </row>
    <row r="1319" spans="5:8">
      <c r="E1319" s="64" t="str">
        <f t="shared" si="102"/>
        <v/>
      </c>
      <c r="F1319" s="64" t="str">
        <f t="shared" si="103"/>
        <v/>
      </c>
      <c r="G1319">
        <f t="shared" si="104"/>
        <v>0</v>
      </c>
      <c r="H1319">
        <f t="shared" si="105"/>
        <v>0</v>
      </c>
    </row>
    <row r="1320" spans="5:8">
      <c r="E1320" s="64" t="str">
        <f t="shared" si="102"/>
        <v/>
      </c>
      <c r="F1320" s="64" t="str">
        <f t="shared" si="103"/>
        <v/>
      </c>
      <c r="G1320">
        <f t="shared" si="104"/>
        <v>0</v>
      </c>
      <c r="H1320">
        <f t="shared" si="105"/>
        <v>0</v>
      </c>
    </row>
    <row r="1321" spans="5:8">
      <c r="E1321" s="64" t="str">
        <f t="shared" si="102"/>
        <v/>
      </c>
      <c r="F1321" s="64" t="str">
        <f t="shared" si="103"/>
        <v/>
      </c>
      <c r="G1321">
        <f t="shared" si="104"/>
        <v>0</v>
      </c>
      <c r="H1321">
        <f t="shared" si="105"/>
        <v>0</v>
      </c>
    </row>
    <row r="1322" spans="5:8">
      <c r="E1322" s="64" t="str">
        <f t="shared" si="102"/>
        <v/>
      </c>
      <c r="F1322" s="64" t="str">
        <f t="shared" si="103"/>
        <v/>
      </c>
      <c r="G1322">
        <f t="shared" si="104"/>
        <v>0</v>
      </c>
      <c r="H1322">
        <f t="shared" si="105"/>
        <v>0</v>
      </c>
    </row>
    <row r="1323" spans="5:8">
      <c r="E1323" s="64" t="str">
        <f t="shared" si="102"/>
        <v/>
      </c>
      <c r="F1323" s="64" t="str">
        <f t="shared" si="103"/>
        <v/>
      </c>
      <c r="G1323">
        <f t="shared" si="104"/>
        <v>0</v>
      </c>
      <c r="H1323">
        <f t="shared" si="105"/>
        <v>0</v>
      </c>
    </row>
    <row r="1324" spans="5:8">
      <c r="E1324" s="64" t="str">
        <f t="shared" si="102"/>
        <v/>
      </c>
      <c r="F1324" s="64" t="str">
        <f t="shared" si="103"/>
        <v/>
      </c>
      <c r="G1324">
        <f t="shared" si="104"/>
        <v>0</v>
      </c>
      <c r="H1324">
        <f t="shared" si="105"/>
        <v>0</v>
      </c>
    </row>
    <row r="1325" spans="5:8">
      <c r="E1325" s="64" t="str">
        <f t="shared" si="102"/>
        <v/>
      </c>
      <c r="F1325" s="64" t="str">
        <f t="shared" si="103"/>
        <v/>
      </c>
      <c r="G1325">
        <f t="shared" si="104"/>
        <v>0</v>
      </c>
      <c r="H1325">
        <f t="shared" si="105"/>
        <v>0</v>
      </c>
    </row>
    <row r="1326" spans="5:8">
      <c r="E1326" s="64" t="str">
        <f t="shared" ref="E1326:E1389" si="106">UPPER(B1326)</f>
        <v/>
      </c>
      <c r="F1326" s="64" t="str">
        <f t="shared" ref="F1326:F1389" si="107">UPPER(C1326)</f>
        <v/>
      </c>
      <c r="G1326">
        <f t="shared" ref="G1326:G1389" si="108">D1326</f>
        <v>0</v>
      </c>
      <c r="H1326">
        <f t="shared" ref="H1326:H1389" si="109">ROUND(G1326/(1+$E$1),2)</f>
        <v>0</v>
      </c>
    </row>
    <row r="1327" spans="5:8">
      <c r="E1327" s="64" t="str">
        <f t="shared" si="106"/>
        <v/>
      </c>
      <c r="F1327" s="64" t="str">
        <f t="shared" si="107"/>
        <v/>
      </c>
      <c r="G1327">
        <f t="shared" si="108"/>
        <v>0</v>
      </c>
      <c r="H1327">
        <f t="shared" si="109"/>
        <v>0</v>
      </c>
    </row>
    <row r="1328" spans="5:8">
      <c r="E1328" s="64" t="str">
        <f t="shared" si="106"/>
        <v/>
      </c>
      <c r="F1328" s="64" t="str">
        <f t="shared" si="107"/>
        <v/>
      </c>
      <c r="G1328">
        <f t="shared" si="108"/>
        <v>0</v>
      </c>
      <c r="H1328">
        <f t="shared" si="109"/>
        <v>0</v>
      </c>
    </row>
    <row r="1329" spans="5:8">
      <c r="E1329" s="64" t="str">
        <f t="shared" si="106"/>
        <v/>
      </c>
      <c r="F1329" s="64" t="str">
        <f t="shared" si="107"/>
        <v/>
      </c>
      <c r="G1329">
        <f t="shared" si="108"/>
        <v>0</v>
      </c>
      <c r="H1329">
        <f t="shared" si="109"/>
        <v>0</v>
      </c>
    </row>
    <row r="1330" spans="5:8">
      <c r="E1330" s="64" t="str">
        <f t="shared" si="106"/>
        <v/>
      </c>
      <c r="F1330" s="64" t="str">
        <f t="shared" si="107"/>
        <v/>
      </c>
      <c r="G1330">
        <f t="shared" si="108"/>
        <v>0</v>
      </c>
      <c r="H1330">
        <f t="shared" si="109"/>
        <v>0</v>
      </c>
    </row>
    <row r="1331" spans="5:8">
      <c r="E1331" s="64" t="str">
        <f t="shared" si="106"/>
        <v/>
      </c>
      <c r="F1331" s="64" t="str">
        <f t="shared" si="107"/>
        <v/>
      </c>
      <c r="G1331">
        <f t="shared" si="108"/>
        <v>0</v>
      </c>
      <c r="H1331">
        <f t="shared" si="109"/>
        <v>0</v>
      </c>
    </row>
    <row r="1332" spans="5:8">
      <c r="E1332" s="64" t="str">
        <f t="shared" si="106"/>
        <v/>
      </c>
      <c r="F1332" s="64" t="str">
        <f t="shared" si="107"/>
        <v/>
      </c>
      <c r="G1332">
        <f t="shared" si="108"/>
        <v>0</v>
      </c>
      <c r="H1332">
        <f t="shared" si="109"/>
        <v>0</v>
      </c>
    </row>
    <row r="1333" spans="5:8">
      <c r="E1333" s="64" t="str">
        <f t="shared" si="106"/>
        <v/>
      </c>
      <c r="F1333" s="64" t="str">
        <f t="shared" si="107"/>
        <v/>
      </c>
      <c r="G1333">
        <f t="shared" si="108"/>
        <v>0</v>
      </c>
      <c r="H1333">
        <f t="shared" si="109"/>
        <v>0</v>
      </c>
    </row>
    <row r="1334" spans="5:8">
      <c r="E1334" s="64" t="str">
        <f t="shared" si="106"/>
        <v/>
      </c>
      <c r="F1334" s="64" t="str">
        <f t="shared" si="107"/>
        <v/>
      </c>
      <c r="G1334">
        <f t="shared" si="108"/>
        <v>0</v>
      </c>
      <c r="H1334">
        <f t="shared" si="109"/>
        <v>0</v>
      </c>
    </row>
    <row r="1335" spans="5:8">
      <c r="E1335" s="64" t="str">
        <f t="shared" si="106"/>
        <v/>
      </c>
      <c r="F1335" s="64" t="str">
        <f t="shared" si="107"/>
        <v/>
      </c>
      <c r="G1335">
        <f t="shared" si="108"/>
        <v>0</v>
      </c>
      <c r="H1335">
        <f t="shared" si="109"/>
        <v>0</v>
      </c>
    </row>
    <row r="1336" spans="5:8">
      <c r="E1336" s="64" t="str">
        <f t="shared" si="106"/>
        <v/>
      </c>
      <c r="F1336" s="64" t="str">
        <f t="shared" si="107"/>
        <v/>
      </c>
      <c r="G1336">
        <f t="shared" si="108"/>
        <v>0</v>
      </c>
      <c r="H1336">
        <f t="shared" si="109"/>
        <v>0</v>
      </c>
    </row>
    <row r="1337" spans="5:8">
      <c r="E1337" s="64" t="str">
        <f t="shared" si="106"/>
        <v/>
      </c>
      <c r="F1337" s="64" t="str">
        <f t="shared" si="107"/>
        <v/>
      </c>
      <c r="G1337">
        <f t="shared" si="108"/>
        <v>0</v>
      </c>
      <c r="H1337">
        <f t="shared" si="109"/>
        <v>0</v>
      </c>
    </row>
    <row r="1338" spans="5:8">
      <c r="E1338" s="64" t="str">
        <f t="shared" si="106"/>
        <v/>
      </c>
      <c r="F1338" s="64" t="str">
        <f t="shared" si="107"/>
        <v/>
      </c>
      <c r="G1338">
        <f t="shared" si="108"/>
        <v>0</v>
      </c>
      <c r="H1338">
        <f t="shared" si="109"/>
        <v>0</v>
      </c>
    </row>
    <row r="1339" spans="5:8">
      <c r="E1339" s="64" t="str">
        <f t="shared" si="106"/>
        <v/>
      </c>
      <c r="F1339" s="64" t="str">
        <f t="shared" si="107"/>
        <v/>
      </c>
      <c r="G1339">
        <f t="shared" si="108"/>
        <v>0</v>
      </c>
      <c r="H1339">
        <f t="shared" si="109"/>
        <v>0</v>
      </c>
    </row>
    <row r="1340" spans="5:8">
      <c r="E1340" s="64" t="str">
        <f t="shared" si="106"/>
        <v/>
      </c>
      <c r="F1340" s="64" t="str">
        <f t="shared" si="107"/>
        <v/>
      </c>
      <c r="G1340">
        <f t="shared" si="108"/>
        <v>0</v>
      </c>
      <c r="H1340">
        <f t="shared" si="109"/>
        <v>0</v>
      </c>
    </row>
    <row r="1341" spans="5:8">
      <c r="E1341" s="64" t="str">
        <f t="shared" si="106"/>
        <v/>
      </c>
      <c r="F1341" s="64" t="str">
        <f t="shared" si="107"/>
        <v/>
      </c>
      <c r="G1341">
        <f t="shared" si="108"/>
        <v>0</v>
      </c>
      <c r="H1341">
        <f t="shared" si="109"/>
        <v>0</v>
      </c>
    </row>
    <row r="1342" spans="5:8">
      <c r="E1342" s="64" t="str">
        <f t="shared" si="106"/>
        <v/>
      </c>
      <c r="F1342" s="64" t="str">
        <f t="shared" si="107"/>
        <v/>
      </c>
      <c r="G1342">
        <f t="shared" si="108"/>
        <v>0</v>
      </c>
      <c r="H1342">
        <f t="shared" si="109"/>
        <v>0</v>
      </c>
    </row>
    <row r="1343" spans="5:8">
      <c r="E1343" s="64" t="str">
        <f t="shared" si="106"/>
        <v/>
      </c>
      <c r="F1343" s="64" t="str">
        <f t="shared" si="107"/>
        <v/>
      </c>
      <c r="G1343">
        <f t="shared" si="108"/>
        <v>0</v>
      </c>
      <c r="H1343">
        <f t="shared" si="109"/>
        <v>0</v>
      </c>
    </row>
    <row r="1344" spans="5:8">
      <c r="E1344" s="64" t="str">
        <f t="shared" si="106"/>
        <v/>
      </c>
      <c r="F1344" s="64" t="str">
        <f t="shared" si="107"/>
        <v/>
      </c>
      <c r="G1344">
        <f t="shared" si="108"/>
        <v>0</v>
      </c>
      <c r="H1344">
        <f t="shared" si="109"/>
        <v>0</v>
      </c>
    </row>
    <row r="1345" spans="5:8">
      <c r="E1345" s="64" t="str">
        <f t="shared" si="106"/>
        <v/>
      </c>
      <c r="F1345" s="64" t="str">
        <f t="shared" si="107"/>
        <v/>
      </c>
      <c r="G1345">
        <f t="shared" si="108"/>
        <v>0</v>
      </c>
      <c r="H1345">
        <f t="shared" si="109"/>
        <v>0</v>
      </c>
    </row>
    <row r="1346" spans="5:8">
      <c r="E1346" s="64" t="str">
        <f t="shared" si="106"/>
        <v/>
      </c>
      <c r="F1346" s="64" t="str">
        <f t="shared" si="107"/>
        <v/>
      </c>
      <c r="G1346">
        <f t="shared" si="108"/>
        <v>0</v>
      </c>
      <c r="H1346">
        <f t="shared" si="109"/>
        <v>0</v>
      </c>
    </row>
    <row r="1347" spans="5:8">
      <c r="E1347" s="64" t="str">
        <f t="shared" si="106"/>
        <v/>
      </c>
      <c r="F1347" s="64" t="str">
        <f t="shared" si="107"/>
        <v/>
      </c>
      <c r="G1347">
        <f t="shared" si="108"/>
        <v>0</v>
      </c>
      <c r="H1347">
        <f t="shared" si="109"/>
        <v>0</v>
      </c>
    </row>
    <row r="1348" spans="5:8">
      <c r="E1348" s="64" t="str">
        <f t="shared" si="106"/>
        <v/>
      </c>
      <c r="F1348" s="64" t="str">
        <f t="shared" si="107"/>
        <v/>
      </c>
      <c r="G1348">
        <f t="shared" si="108"/>
        <v>0</v>
      </c>
      <c r="H1348">
        <f t="shared" si="109"/>
        <v>0</v>
      </c>
    </row>
    <row r="1349" spans="5:8">
      <c r="E1349" s="64" t="str">
        <f t="shared" si="106"/>
        <v/>
      </c>
      <c r="F1349" s="64" t="str">
        <f t="shared" si="107"/>
        <v/>
      </c>
      <c r="G1349">
        <f t="shared" si="108"/>
        <v>0</v>
      </c>
      <c r="H1349">
        <f t="shared" si="109"/>
        <v>0</v>
      </c>
    </row>
    <row r="1350" spans="5:8">
      <c r="E1350" s="64" t="str">
        <f t="shared" si="106"/>
        <v/>
      </c>
      <c r="F1350" s="64" t="str">
        <f t="shared" si="107"/>
        <v/>
      </c>
      <c r="G1350">
        <f t="shared" si="108"/>
        <v>0</v>
      </c>
      <c r="H1350">
        <f t="shared" si="109"/>
        <v>0</v>
      </c>
    </row>
    <row r="1351" spans="5:8">
      <c r="E1351" s="64" t="str">
        <f t="shared" si="106"/>
        <v/>
      </c>
      <c r="F1351" s="64" t="str">
        <f t="shared" si="107"/>
        <v/>
      </c>
      <c r="G1351">
        <f t="shared" si="108"/>
        <v>0</v>
      </c>
      <c r="H1351">
        <f t="shared" si="109"/>
        <v>0</v>
      </c>
    </row>
    <row r="1352" spans="5:8">
      <c r="E1352" s="64" t="str">
        <f t="shared" si="106"/>
        <v/>
      </c>
      <c r="F1352" s="64" t="str">
        <f t="shared" si="107"/>
        <v/>
      </c>
      <c r="G1352">
        <f t="shared" si="108"/>
        <v>0</v>
      </c>
      <c r="H1352">
        <f t="shared" si="109"/>
        <v>0</v>
      </c>
    </row>
    <row r="1353" spans="5:8">
      <c r="E1353" s="64" t="str">
        <f t="shared" si="106"/>
        <v/>
      </c>
      <c r="F1353" s="64" t="str">
        <f t="shared" si="107"/>
        <v/>
      </c>
      <c r="G1353">
        <f t="shared" si="108"/>
        <v>0</v>
      </c>
      <c r="H1353">
        <f t="shared" si="109"/>
        <v>0</v>
      </c>
    </row>
    <row r="1354" spans="5:8">
      <c r="E1354" s="64" t="str">
        <f t="shared" si="106"/>
        <v/>
      </c>
      <c r="F1354" s="64" t="str">
        <f t="shared" si="107"/>
        <v/>
      </c>
      <c r="G1354">
        <f t="shared" si="108"/>
        <v>0</v>
      </c>
      <c r="H1354">
        <f t="shared" si="109"/>
        <v>0</v>
      </c>
    </row>
    <row r="1355" spans="5:8">
      <c r="E1355" s="64" t="str">
        <f t="shared" si="106"/>
        <v/>
      </c>
      <c r="F1355" s="64" t="str">
        <f t="shared" si="107"/>
        <v/>
      </c>
      <c r="G1355">
        <f t="shared" si="108"/>
        <v>0</v>
      </c>
      <c r="H1355">
        <f t="shared" si="109"/>
        <v>0</v>
      </c>
    </row>
    <row r="1356" spans="5:8">
      <c r="E1356" s="64" t="str">
        <f t="shared" si="106"/>
        <v/>
      </c>
      <c r="F1356" s="64" t="str">
        <f t="shared" si="107"/>
        <v/>
      </c>
      <c r="G1356">
        <f t="shared" si="108"/>
        <v>0</v>
      </c>
      <c r="H1356">
        <f t="shared" si="109"/>
        <v>0</v>
      </c>
    </row>
    <row r="1357" spans="5:8">
      <c r="E1357" s="64" t="str">
        <f t="shared" si="106"/>
        <v/>
      </c>
      <c r="F1357" s="64" t="str">
        <f t="shared" si="107"/>
        <v/>
      </c>
      <c r="G1357">
        <f t="shared" si="108"/>
        <v>0</v>
      </c>
      <c r="H1357">
        <f t="shared" si="109"/>
        <v>0</v>
      </c>
    </row>
    <row r="1358" spans="5:8">
      <c r="E1358" s="64" t="str">
        <f t="shared" si="106"/>
        <v/>
      </c>
      <c r="F1358" s="64" t="str">
        <f t="shared" si="107"/>
        <v/>
      </c>
      <c r="G1358">
        <f t="shared" si="108"/>
        <v>0</v>
      </c>
      <c r="H1358">
        <f t="shared" si="109"/>
        <v>0</v>
      </c>
    </row>
    <row r="1359" spans="5:8">
      <c r="E1359" s="64" t="str">
        <f t="shared" si="106"/>
        <v/>
      </c>
      <c r="F1359" s="64" t="str">
        <f t="shared" si="107"/>
        <v/>
      </c>
      <c r="G1359">
        <f t="shared" si="108"/>
        <v>0</v>
      </c>
      <c r="H1359">
        <f t="shared" si="109"/>
        <v>0</v>
      </c>
    </row>
    <row r="1360" spans="5:8">
      <c r="E1360" s="64" t="str">
        <f t="shared" si="106"/>
        <v/>
      </c>
      <c r="F1360" s="64" t="str">
        <f t="shared" si="107"/>
        <v/>
      </c>
      <c r="G1360">
        <f t="shared" si="108"/>
        <v>0</v>
      </c>
      <c r="H1360">
        <f t="shared" si="109"/>
        <v>0</v>
      </c>
    </row>
    <row r="1361" spans="5:8">
      <c r="E1361" s="64" t="str">
        <f t="shared" si="106"/>
        <v/>
      </c>
      <c r="F1361" s="64" t="str">
        <f t="shared" si="107"/>
        <v/>
      </c>
      <c r="G1361">
        <f t="shared" si="108"/>
        <v>0</v>
      </c>
      <c r="H1361">
        <f t="shared" si="109"/>
        <v>0</v>
      </c>
    </row>
    <row r="1362" spans="5:8">
      <c r="E1362" s="64" t="str">
        <f t="shared" si="106"/>
        <v/>
      </c>
      <c r="F1362" s="64" t="str">
        <f t="shared" si="107"/>
        <v/>
      </c>
      <c r="G1362">
        <f t="shared" si="108"/>
        <v>0</v>
      </c>
      <c r="H1362">
        <f t="shared" si="109"/>
        <v>0</v>
      </c>
    </row>
    <row r="1363" spans="5:8">
      <c r="E1363" s="64" t="str">
        <f t="shared" si="106"/>
        <v/>
      </c>
      <c r="F1363" s="64" t="str">
        <f t="shared" si="107"/>
        <v/>
      </c>
      <c r="G1363">
        <f t="shared" si="108"/>
        <v>0</v>
      </c>
      <c r="H1363">
        <f t="shared" si="109"/>
        <v>0</v>
      </c>
    </row>
    <row r="1364" spans="5:8">
      <c r="E1364" s="64" t="str">
        <f t="shared" si="106"/>
        <v/>
      </c>
      <c r="F1364" s="64" t="str">
        <f t="shared" si="107"/>
        <v/>
      </c>
      <c r="G1364">
        <f t="shared" si="108"/>
        <v>0</v>
      </c>
      <c r="H1364">
        <f t="shared" si="109"/>
        <v>0</v>
      </c>
    </row>
    <row r="1365" spans="5:8">
      <c r="E1365" s="64" t="str">
        <f t="shared" si="106"/>
        <v/>
      </c>
      <c r="F1365" s="64" t="str">
        <f t="shared" si="107"/>
        <v/>
      </c>
      <c r="G1365">
        <f t="shared" si="108"/>
        <v>0</v>
      </c>
      <c r="H1365">
        <f t="shared" si="109"/>
        <v>0</v>
      </c>
    </row>
    <row r="1366" spans="5:8">
      <c r="E1366" s="64" t="str">
        <f t="shared" si="106"/>
        <v/>
      </c>
      <c r="F1366" s="64" t="str">
        <f t="shared" si="107"/>
        <v/>
      </c>
      <c r="G1366">
        <f t="shared" si="108"/>
        <v>0</v>
      </c>
      <c r="H1366">
        <f t="shared" si="109"/>
        <v>0</v>
      </c>
    </row>
    <row r="1367" spans="5:8">
      <c r="E1367" s="64" t="str">
        <f t="shared" si="106"/>
        <v/>
      </c>
      <c r="F1367" s="64" t="str">
        <f t="shared" si="107"/>
        <v/>
      </c>
      <c r="G1367">
        <f t="shared" si="108"/>
        <v>0</v>
      </c>
      <c r="H1367">
        <f t="shared" si="109"/>
        <v>0</v>
      </c>
    </row>
    <row r="1368" spans="5:8">
      <c r="E1368" s="64" t="str">
        <f t="shared" si="106"/>
        <v/>
      </c>
      <c r="F1368" s="64" t="str">
        <f t="shared" si="107"/>
        <v/>
      </c>
      <c r="G1368">
        <f t="shared" si="108"/>
        <v>0</v>
      </c>
      <c r="H1368">
        <f t="shared" si="109"/>
        <v>0</v>
      </c>
    </row>
    <row r="1369" spans="5:8">
      <c r="E1369" s="64" t="str">
        <f t="shared" si="106"/>
        <v/>
      </c>
      <c r="F1369" s="64" t="str">
        <f t="shared" si="107"/>
        <v/>
      </c>
      <c r="G1369">
        <f t="shared" si="108"/>
        <v>0</v>
      </c>
      <c r="H1369">
        <f t="shared" si="109"/>
        <v>0</v>
      </c>
    </row>
    <row r="1370" spans="5:8">
      <c r="E1370" s="64" t="str">
        <f t="shared" si="106"/>
        <v/>
      </c>
      <c r="F1370" s="64" t="str">
        <f t="shared" si="107"/>
        <v/>
      </c>
      <c r="G1370">
        <f t="shared" si="108"/>
        <v>0</v>
      </c>
      <c r="H1370">
        <f t="shared" si="109"/>
        <v>0</v>
      </c>
    </row>
    <row r="1371" spans="5:8">
      <c r="E1371" s="64" t="str">
        <f t="shared" si="106"/>
        <v/>
      </c>
      <c r="F1371" s="64" t="str">
        <f t="shared" si="107"/>
        <v/>
      </c>
      <c r="G1371">
        <f t="shared" si="108"/>
        <v>0</v>
      </c>
      <c r="H1371">
        <f t="shared" si="109"/>
        <v>0</v>
      </c>
    </row>
    <row r="1372" spans="5:8">
      <c r="E1372" s="64" t="str">
        <f t="shared" si="106"/>
        <v/>
      </c>
      <c r="F1372" s="64" t="str">
        <f t="shared" si="107"/>
        <v/>
      </c>
      <c r="G1372">
        <f t="shared" si="108"/>
        <v>0</v>
      </c>
      <c r="H1372">
        <f t="shared" si="109"/>
        <v>0</v>
      </c>
    </row>
    <row r="1373" spans="5:8">
      <c r="E1373" s="64" t="str">
        <f t="shared" si="106"/>
        <v/>
      </c>
      <c r="F1373" s="64" t="str">
        <f t="shared" si="107"/>
        <v/>
      </c>
      <c r="G1373">
        <f t="shared" si="108"/>
        <v>0</v>
      </c>
      <c r="H1373">
        <f t="shared" si="109"/>
        <v>0</v>
      </c>
    </row>
    <row r="1374" spans="5:8">
      <c r="E1374" s="64" t="str">
        <f t="shared" si="106"/>
        <v/>
      </c>
      <c r="F1374" s="64" t="str">
        <f t="shared" si="107"/>
        <v/>
      </c>
      <c r="G1374">
        <f t="shared" si="108"/>
        <v>0</v>
      </c>
      <c r="H1374">
        <f t="shared" si="109"/>
        <v>0</v>
      </c>
    </row>
    <row r="1375" spans="5:8">
      <c r="E1375" s="64" t="str">
        <f t="shared" si="106"/>
        <v/>
      </c>
      <c r="F1375" s="64" t="str">
        <f t="shared" si="107"/>
        <v/>
      </c>
      <c r="G1375">
        <f t="shared" si="108"/>
        <v>0</v>
      </c>
      <c r="H1375">
        <f t="shared" si="109"/>
        <v>0</v>
      </c>
    </row>
    <row r="1376" spans="5:8">
      <c r="E1376" s="64" t="str">
        <f t="shared" si="106"/>
        <v/>
      </c>
      <c r="F1376" s="64" t="str">
        <f t="shared" si="107"/>
        <v/>
      </c>
      <c r="G1376">
        <f t="shared" si="108"/>
        <v>0</v>
      </c>
      <c r="H1376">
        <f t="shared" si="109"/>
        <v>0</v>
      </c>
    </row>
    <row r="1377" spans="5:8">
      <c r="E1377" s="64" t="str">
        <f t="shared" si="106"/>
        <v/>
      </c>
      <c r="F1377" s="64" t="str">
        <f t="shared" si="107"/>
        <v/>
      </c>
      <c r="G1377">
        <f t="shared" si="108"/>
        <v>0</v>
      </c>
      <c r="H1377">
        <f t="shared" si="109"/>
        <v>0</v>
      </c>
    </row>
    <row r="1378" spans="5:8">
      <c r="E1378" s="64" t="str">
        <f t="shared" si="106"/>
        <v/>
      </c>
      <c r="F1378" s="64" t="str">
        <f t="shared" si="107"/>
        <v/>
      </c>
      <c r="G1378">
        <f t="shared" si="108"/>
        <v>0</v>
      </c>
      <c r="H1378">
        <f t="shared" si="109"/>
        <v>0</v>
      </c>
    </row>
    <row r="1379" spans="5:8">
      <c r="E1379" s="64" t="str">
        <f t="shared" si="106"/>
        <v/>
      </c>
      <c r="F1379" s="64" t="str">
        <f t="shared" si="107"/>
        <v/>
      </c>
      <c r="G1379">
        <f t="shared" si="108"/>
        <v>0</v>
      </c>
      <c r="H1379">
        <f t="shared" si="109"/>
        <v>0</v>
      </c>
    </row>
    <row r="1380" spans="5:8">
      <c r="E1380" s="64" t="str">
        <f t="shared" si="106"/>
        <v/>
      </c>
      <c r="F1380" s="64" t="str">
        <f t="shared" si="107"/>
        <v/>
      </c>
      <c r="G1380">
        <f t="shared" si="108"/>
        <v>0</v>
      </c>
      <c r="H1380">
        <f t="shared" si="109"/>
        <v>0</v>
      </c>
    </row>
    <row r="1381" spans="5:8">
      <c r="E1381" s="64" t="str">
        <f t="shared" si="106"/>
        <v/>
      </c>
      <c r="F1381" s="64" t="str">
        <f t="shared" si="107"/>
        <v/>
      </c>
      <c r="G1381">
        <f t="shared" si="108"/>
        <v>0</v>
      </c>
      <c r="H1381">
        <f t="shared" si="109"/>
        <v>0</v>
      </c>
    </row>
    <row r="1382" spans="5:8">
      <c r="E1382" s="64" t="str">
        <f t="shared" si="106"/>
        <v/>
      </c>
      <c r="F1382" s="64" t="str">
        <f t="shared" si="107"/>
        <v/>
      </c>
      <c r="G1382">
        <f t="shared" si="108"/>
        <v>0</v>
      </c>
      <c r="H1382">
        <f t="shared" si="109"/>
        <v>0</v>
      </c>
    </row>
    <row r="1383" spans="5:8">
      <c r="E1383" s="64" t="str">
        <f t="shared" si="106"/>
        <v/>
      </c>
      <c r="F1383" s="64" t="str">
        <f t="shared" si="107"/>
        <v/>
      </c>
      <c r="G1383">
        <f t="shared" si="108"/>
        <v>0</v>
      </c>
      <c r="H1383">
        <f t="shared" si="109"/>
        <v>0</v>
      </c>
    </row>
    <row r="1384" spans="5:8">
      <c r="E1384" s="64" t="str">
        <f t="shared" si="106"/>
        <v/>
      </c>
      <c r="F1384" s="64" t="str">
        <f t="shared" si="107"/>
        <v/>
      </c>
      <c r="G1384">
        <f t="shared" si="108"/>
        <v>0</v>
      </c>
      <c r="H1384">
        <f t="shared" si="109"/>
        <v>0</v>
      </c>
    </row>
    <row r="1385" spans="5:8">
      <c r="E1385" s="64" t="str">
        <f t="shared" si="106"/>
        <v/>
      </c>
      <c r="F1385" s="64" t="str">
        <f t="shared" si="107"/>
        <v/>
      </c>
      <c r="G1385">
        <f t="shared" si="108"/>
        <v>0</v>
      </c>
      <c r="H1385">
        <f t="shared" si="109"/>
        <v>0</v>
      </c>
    </row>
    <row r="1386" spans="5:8">
      <c r="E1386" s="64" t="str">
        <f t="shared" si="106"/>
        <v/>
      </c>
      <c r="F1386" s="64" t="str">
        <f t="shared" si="107"/>
        <v/>
      </c>
      <c r="G1386">
        <f t="shared" si="108"/>
        <v>0</v>
      </c>
      <c r="H1386">
        <f t="shared" si="109"/>
        <v>0</v>
      </c>
    </row>
    <row r="1387" spans="5:8">
      <c r="E1387" s="64" t="str">
        <f t="shared" si="106"/>
        <v/>
      </c>
      <c r="F1387" s="64" t="str">
        <f t="shared" si="107"/>
        <v/>
      </c>
      <c r="G1387">
        <f t="shared" si="108"/>
        <v>0</v>
      </c>
      <c r="H1387">
        <f t="shared" si="109"/>
        <v>0</v>
      </c>
    </row>
    <row r="1388" spans="5:8">
      <c r="E1388" s="64" t="str">
        <f t="shared" si="106"/>
        <v/>
      </c>
      <c r="F1388" s="64" t="str">
        <f t="shared" si="107"/>
        <v/>
      </c>
      <c r="G1388">
        <f t="shared" si="108"/>
        <v>0</v>
      </c>
      <c r="H1388">
        <f t="shared" si="109"/>
        <v>0</v>
      </c>
    </row>
    <row r="1389" spans="5:8">
      <c r="E1389" s="64" t="str">
        <f t="shared" si="106"/>
        <v/>
      </c>
      <c r="F1389" s="64" t="str">
        <f t="shared" si="107"/>
        <v/>
      </c>
      <c r="G1389">
        <f t="shared" si="108"/>
        <v>0</v>
      </c>
      <c r="H1389">
        <f t="shared" si="109"/>
        <v>0</v>
      </c>
    </row>
    <row r="1390" spans="5:8">
      <c r="E1390" s="64" t="str">
        <f t="shared" ref="E1390:E1453" si="110">UPPER(B1390)</f>
        <v/>
      </c>
      <c r="F1390" s="64" t="str">
        <f t="shared" ref="F1390:F1453" si="111">UPPER(C1390)</f>
        <v/>
      </c>
      <c r="G1390">
        <f t="shared" ref="G1390:G1453" si="112">D1390</f>
        <v>0</v>
      </c>
      <c r="H1390">
        <f t="shared" ref="H1390:H1453" si="113">ROUND(G1390/(1+$E$1),2)</f>
        <v>0</v>
      </c>
    </row>
    <row r="1391" spans="5:8">
      <c r="E1391" s="64" t="str">
        <f t="shared" si="110"/>
        <v/>
      </c>
      <c r="F1391" s="64" t="str">
        <f t="shared" si="111"/>
        <v/>
      </c>
      <c r="G1391">
        <f t="shared" si="112"/>
        <v>0</v>
      </c>
      <c r="H1391">
        <f t="shared" si="113"/>
        <v>0</v>
      </c>
    </row>
    <row r="1392" spans="5:8">
      <c r="E1392" s="64" t="str">
        <f t="shared" si="110"/>
        <v/>
      </c>
      <c r="F1392" s="64" t="str">
        <f t="shared" si="111"/>
        <v/>
      </c>
      <c r="G1392">
        <f t="shared" si="112"/>
        <v>0</v>
      </c>
      <c r="H1392">
        <f t="shared" si="113"/>
        <v>0</v>
      </c>
    </row>
    <row r="1393" spans="5:8">
      <c r="E1393" s="64" t="str">
        <f t="shared" si="110"/>
        <v/>
      </c>
      <c r="F1393" s="64" t="str">
        <f t="shared" si="111"/>
        <v/>
      </c>
      <c r="G1393">
        <f t="shared" si="112"/>
        <v>0</v>
      </c>
      <c r="H1393">
        <f t="shared" si="113"/>
        <v>0</v>
      </c>
    </row>
    <row r="1394" spans="5:8">
      <c r="E1394" s="64" t="str">
        <f t="shared" si="110"/>
        <v/>
      </c>
      <c r="F1394" s="64" t="str">
        <f t="shared" si="111"/>
        <v/>
      </c>
      <c r="G1394">
        <f t="shared" si="112"/>
        <v>0</v>
      </c>
      <c r="H1394">
        <f t="shared" si="113"/>
        <v>0</v>
      </c>
    </row>
    <row r="1395" spans="5:8">
      <c r="E1395" s="64" t="str">
        <f t="shared" si="110"/>
        <v/>
      </c>
      <c r="F1395" s="64" t="str">
        <f t="shared" si="111"/>
        <v/>
      </c>
      <c r="G1395">
        <f t="shared" si="112"/>
        <v>0</v>
      </c>
      <c r="H1395">
        <f t="shared" si="113"/>
        <v>0</v>
      </c>
    </row>
    <row r="1396" spans="5:8">
      <c r="E1396" s="64" t="str">
        <f t="shared" si="110"/>
        <v/>
      </c>
      <c r="F1396" s="64" t="str">
        <f t="shared" si="111"/>
        <v/>
      </c>
      <c r="G1396">
        <f t="shared" si="112"/>
        <v>0</v>
      </c>
      <c r="H1396">
        <f t="shared" si="113"/>
        <v>0</v>
      </c>
    </row>
    <row r="1397" spans="5:8">
      <c r="E1397" s="64" t="str">
        <f t="shared" si="110"/>
        <v/>
      </c>
      <c r="F1397" s="64" t="str">
        <f t="shared" si="111"/>
        <v/>
      </c>
      <c r="G1397">
        <f t="shared" si="112"/>
        <v>0</v>
      </c>
      <c r="H1397">
        <f t="shared" si="113"/>
        <v>0</v>
      </c>
    </row>
    <row r="1398" spans="5:8">
      <c r="E1398" s="64" t="str">
        <f t="shared" si="110"/>
        <v/>
      </c>
      <c r="F1398" s="64" t="str">
        <f t="shared" si="111"/>
        <v/>
      </c>
      <c r="G1398">
        <f t="shared" si="112"/>
        <v>0</v>
      </c>
      <c r="H1398">
        <f t="shared" si="113"/>
        <v>0</v>
      </c>
    </row>
    <row r="1399" spans="5:8">
      <c r="E1399" s="64" t="str">
        <f t="shared" si="110"/>
        <v/>
      </c>
      <c r="F1399" s="64" t="str">
        <f t="shared" si="111"/>
        <v/>
      </c>
      <c r="G1399">
        <f t="shared" si="112"/>
        <v>0</v>
      </c>
      <c r="H1399">
        <f t="shared" si="113"/>
        <v>0</v>
      </c>
    </row>
    <row r="1400" spans="5:8">
      <c r="E1400" s="64" t="str">
        <f t="shared" si="110"/>
        <v/>
      </c>
      <c r="F1400" s="64" t="str">
        <f t="shared" si="111"/>
        <v/>
      </c>
      <c r="G1400">
        <f t="shared" si="112"/>
        <v>0</v>
      </c>
      <c r="H1400">
        <f t="shared" si="113"/>
        <v>0</v>
      </c>
    </row>
    <row r="1401" spans="5:8">
      <c r="E1401" s="64" t="str">
        <f t="shared" si="110"/>
        <v/>
      </c>
      <c r="F1401" s="64" t="str">
        <f t="shared" si="111"/>
        <v/>
      </c>
      <c r="G1401">
        <f t="shared" si="112"/>
        <v>0</v>
      </c>
      <c r="H1401">
        <f t="shared" si="113"/>
        <v>0</v>
      </c>
    </row>
    <row r="1402" spans="5:8">
      <c r="E1402" s="64" t="str">
        <f t="shared" si="110"/>
        <v/>
      </c>
      <c r="F1402" s="64" t="str">
        <f t="shared" si="111"/>
        <v/>
      </c>
      <c r="G1402">
        <f t="shared" si="112"/>
        <v>0</v>
      </c>
      <c r="H1402">
        <f t="shared" si="113"/>
        <v>0</v>
      </c>
    </row>
    <row r="1403" spans="5:8">
      <c r="E1403" s="64" t="str">
        <f t="shared" si="110"/>
        <v/>
      </c>
      <c r="F1403" s="64" t="str">
        <f t="shared" si="111"/>
        <v/>
      </c>
      <c r="G1403">
        <f t="shared" si="112"/>
        <v>0</v>
      </c>
      <c r="H1403">
        <f t="shared" si="113"/>
        <v>0</v>
      </c>
    </row>
    <row r="1404" spans="5:8">
      <c r="E1404" s="64" t="str">
        <f t="shared" si="110"/>
        <v/>
      </c>
      <c r="F1404" s="64" t="str">
        <f t="shared" si="111"/>
        <v/>
      </c>
      <c r="G1404">
        <f t="shared" si="112"/>
        <v>0</v>
      </c>
      <c r="H1404">
        <f t="shared" si="113"/>
        <v>0</v>
      </c>
    </row>
    <row r="1405" spans="5:8">
      <c r="E1405" s="64" t="str">
        <f t="shared" si="110"/>
        <v/>
      </c>
      <c r="F1405" s="64" t="str">
        <f t="shared" si="111"/>
        <v/>
      </c>
      <c r="G1405">
        <f t="shared" si="112"/>
        <v>0</v>
      </c>
      <c r="H1405">
        <f t="shared" si="113"/>
        <v>0</v>
      </c>
    </row>
    <row r="1406" spans="5:8">
      <c r="E1406" s="64" t="str">
        <f t="shared" si="110"/>
        <v/>
      </c>
      <c r="F1406" s="64" t="str">
        <f t="shared" si="111"/>
        <v/>
      </c>
      <c r="G1406">
        <f t="shared" si="112"/>
        <v>0</v>
      </c>
      <c r="H1406">
        <f t="shared" si="113"/>
        <v>0</v>
      </c>
    </row>
    <row r="1407" spans="5:8">
      <c r="E1407" s="64" t="str">
        <f t="shared" si="110"/>
        <v/>
      </c>
      <c r="F1407" s="64" t="str">
        <f t="shared" si="111"/>
        <v/>
      </c>
      <c r="G1407">
        <f t="shared" si="112"/>
        <v>0</v>
      </c>
      <c r="H1407">
        <f t="shared" si="113"/>
        <v>0</v>
      </c>
    </row>
    <row r="1408" spans="5:8">
      <c r="E1408" s="64" t="str">
        <f t="shared" si="110"/>
        <v/>
      </c>
      <c r="F1408" s="64" t="str">
        <f t="shared" si="111"/>
        <v/>
      </c>
      <c r="G1408">
        <f t="shared" si="112"/>
        <v>0</v>
      </c>
      <c r="H1408">
        <f t="shared" si="113"/>
        <v>0</v>
      </c>
    </row>
    <row r="1409" spans="5:8">
      <c r="E1409" s="64" t="str">
        <f t="shared" si="110"/>
        <v/>
      </c>
      <c r="F1409" s="64" t="str">
        <f t="shared" si="111"/>
        <v/>
      </c>
      <c r="G1409">
        <f t="shared" si="112"/>
        <v>0</v>
      </c>
      <c r="H1409">
        <f t="shared" si="113"/>
        <v>0</v>
      </c>
    </row>
    <row r="1410" spans="5:8">
      <c r="E1410" s="64" t="str">
        <f t="shared" si="110"/>
        <v/>
      </c>
      <c r="F1410" s="64" t="str">
        <f t="shared" si="111"/>
        <v/>
      </c>
      <c r="G1410">
        <f t="shared" si="112"/>
        <v>0</v>
      </c>
      <c r="H1410">
        <f t="shared" si="113"/>
        <v>0</v>
      </c>
    </row>
    <row r="1411" spans="5:8">
      <c r="E1411" s="64" t="str">
        <f t="shared" si="110"/>
        <v/>
      </c>
      <c r="F1411" s="64" t="str">
        <f t="shared" si="111"/>
        <v/>
      </c>
      <c r="G1411">
        <f t="shared" si="112"/>
        <v>0</v>
      </c>
      <c r="H1411">
        <f t="shared" si="113"/>
        <v>0</v>
      </c>
    </row>
    <row r="1412" spans="5:8">
      <c r="E1412" s="64" t="str">
        <f t="shared" si="110"/>
        <v/>
      </c>
      <c r="F1412" s="64" t="str">
        <f t="shared" si="111"/>
        <v/>
      </c>
      <c r="G1412">
        <f t="shared" si="112"/>
        <v>0</v>
      </c>
      <c r="H1412">
        <f t="shared" si="113"/>
        <v>0</v>
      </c>
    </row>
    <row r="1413" spans="5:8">
      <c r="E1413" s="64" t="str">
        <f t="shared" si="110"/>
        <v/>
      </c>
      <c r="F1413" s="64" t="str">
        <f t="shared" si="111"/>
        <v/>
      </c>
      <c r="G1413">
        <f t="shared" si="112"/>
        <v>0</v>
      </c>
      <c r="H1413">
        <f t="shared" si="113"/>
        <v>0</v>
      </c>
    </row>
    <row r="1414" spans="5:8">
      <c r="E1414" s="64" t="str">
        <f t="shared" si="110"/>
        <v/>
      </c>
      <c r="F1414" s="64" t="str">
        <f t="shared" si="111"/>
        <v/>
      </c>
      <c r="G1414">
        <f t="shared" si="112"/>
        <v>0</v>
      </c>
      <c r="H1414">
        <f t="shared" si="113"/>
        <v>0</v>
      </c>
    </row>
    <row r="1415" spans="5:8">
      <c r="E1415" s="64" t="str">
        <f t="shared" si="110"/>
        <v/>
      </c>
      <c r="F1415" s="64" t="str">
        <f t="shared" si="111"/>
        <v/>
      </c>
      <c r="G1415">
        <f t="shared" si="112"/>
        <v>0</v>
      </c>
      <c r="H1415">
        <f t="shared" si="113"/>
        <v>0</v>
      </c>
    </row>
    <row r="1416" spans="5:8">
      <c r="E1416" s="64" t="str">
        <f t="shared" si="110"/>
        <v/>
      </c>
      <c r="F1416" s="64" t="str">
        <f t="shared" si="111"/>
        <v/>
      </c>
      <c r="G1416">
        <f t="shared" si="112"/>
        <v>0</v>
      </c>
      <c r="H1416">
        <f t="shared" si="113"/>
        <v>0</v>
      </c>
    </row>
    <row r="1417" spans="5:8">
      <c r="E1417" s="64" t="str">
        <f t="shared" si="110"/>
        <v/>
      </c>
      <c r="F1417" s="64" t="str">
        <f t="shared" si="111"/>
        <v/>
      </c>
      <c r="G1417">
        <f t="shared" si="112"/>
        <v>0</v>
      </c>
      <c r="H1417">
        <f t="shared" si="113"/>
        <v>0</v>
      </c>
    </row>
    <row r="1418" spans="5:8">
      <c r="E1418" s="64" t="str">
        <f t="shared" si="110"/>
        <v/>
      </c>
      <c r="F1418" s="64" t="str">
        <f t="shared" si="111"/>
        <v/>
      </c>
      <c r="G1418">
        <f t="shared" si="112"/>
        <v>0</v>
      </c>
      <c r="H1418">
        <f t="shared" si="113"/>
        <v>0</v>
      </c>
    </row>
    <row r="1419" spans="5:8">
      <c r="E1419" s="64" t="str">
        <f t="shared" si="110"/>
        <v/>
      </c>
      <c r="F1419" s="64" t="str">
        <f t="shared" si="111"/>
        <v/>
      </c>
      <c r="G1419">
        <f t="shared" si="112"/>
        <v>0</v>
      </c>
      <c r="H1419">
        <f t="shared" si="113"/>
        <v>0</v>
      </c>
    </row>
    <row r="1420" spans="5:8">
      <c r="E1420" s="64" t="str">
        <f t="shared" si="110"/>
        <v/>
      </c>
      <c r="F1420" s="64" t="str">
        <f t="shared" si="111"/>
        <v/>
      </c>
      <c r="G1420">
        <f t="shared" si="112"/>
        <v>0</v>
      </c>
      <c r="H1420">
        <f t="shared" si="113"/>
        <v>0</v>
      </c>
    </row>
    <row r="1421" spans="5:8">
      <c r="E1421" s="64" t="str">
        <f t="shared" si="110"/>
        <v/>
      </c>
      <c r="F1421" s="64" t="str">
        <f t="shared" si="111"/>
        <v/>
      </c>
      <c r="G1421">
        <f t="shared" si="112"/>
        <v>0</v>
      </c>
      <c r="H1421">
        <f t="shared" si="113"/>
        <v>0</v>
      </c>
    </row>
    <row r="1422" spans="5:8">
      <c r="E1422" s="64" t="str">
        <f t="shared" si="110"/>
        <v/>
      </c>
      <c r="F1422" s="64" t="str">
        <f t="shared" si="111"/>
        <v/>
      </c>
      <c r="G1422">
        <f t="shared" si="112"/>
        <v>0</v>
      </c>
      <c r="H1422">
        <f t="shared" si="113"/>
        <v>0</v>
      </c>
    </row>
    <row r="1423" spans="5:8">
      <c r="E1423" s="64" t="str">
        <f t="shared" si="110"/>
        <v/>
      </c>
      <c r="F1423" s="64" t="str">
        <f t="shared" si="111"/>
        <v/>
      </c>
      <c r="G1423">
        <f t="shared" si="112"/>
        <v>0</v>
      </c>
      <c r="H1423">
        <f t="shared" si="113"/>
        <v>0</v>
      </c>
    </row>
    <row r="1424" spans="5:8">
      <c r="E1424" s="64" t="str">
        <f t="shared" si="110"/>
        <v/>
      </c>
      <c r="F1424" s="64" t="str">
        <f t="shared" si="111"/>
        <v/>
      </c>
      <c r="G1424">
        <f t="shared" si="112"/>
        <v>0</v>
      </c>
      <c r="H1424">
        <f t="shared" si="113"/>
        <v>0</v>
      </c>
    </row>
    <row r="1425" spans="5:8">
      <c r="E1425" s="64" t="str">
        <f t="shared" si="110"/>
        <v/>
      </c>
      <c r="F1425" s="64" t="str">
        <f t="shared" si="111"/>
        <v/>
      </c>
      <c r="G1425">
        <f t="shared" si="112"/>
        <v>0</v>
      </c>
      <c r="H1425">
        <f t="shared" si="113"/>
        <v>0</v>
      </c>
    </row>
    <row r="1426" spans="5:8">
      <c r="E1426" s="64" t="str">
        <f t="shared" si="110"/>
        <v/>
      </c>
      <c r="F1426" s="64" t="str">
        <f t="shared" si="111"/>
        <v/>
      </c>
      <c r="G1426">
        <f t="shared" si="112"/>
        <v>0</v>
      </c>
      <c r="H1426">
        <f t="shared" si="113"/>
        <v>0</v>
      </c>
    </row>
    <row r="1427" spans="5:8">
      <c r="E1427" s="64" t="str">
        <f t="shared" si="110"/>
        <v/>
      </c>
      <c r="F1427" s="64" t="str">
        <f t="shared" si="111"/>
        <v/>
      </c>
      <c r="G1427">
        <f t="shared" si="112"/>
        <v>0</v>
      </c>
      <c r="H1427">
        <f t="shared" si="113"/>
        <v>0</v>
      </c>
    </row>
    <row r="1428" spans="5:8">
      <c r="E1428" s="64" t="str">
        <f t="shared" si="110"/>
        <v/>
      </c>
      <c r="F1428" s="64" t="str">
        <f t="shared" si="111"/>
        <v/>
      </c>
      <c r="G1428">
        <f t="shared" si="112"/>
        <v>0</v>
      </c>
      <c r="H1428">
        <f t="shared" si="113"/>
        <v>0</v>
      </c>
    </row>
    <row r="1429" spans="5:8">
      <c r="E1429" s="64" t="str">
        <f t="shared" si="110"/>
        <v/>
      </c>
      <c r="F1429" s="64" t="str">
        <f t="shared" si="111"/>
        <v/>
      </c>
      <c r="G1429">
        <f t="shared" si="112"/>
        <v>0</v>
      </c>
      <c r="H1429">
        <f t="shared" si="113"/>
        <v>0</v>
      </c>
    </row>
    <row r="1430" spans="5:8">
      <c r="E1430" s="64" t="str">
        <f t="shared" si="110"/>
        <v/>
      </c>
      <c r="F1430" s="64" t="str">
        <f t="shared" si="111"/>
        <v/>
      </c>
      <c r="G1430">
        <f t="shared" si="112"/>
        <v>0</v>
      </c>
      <c r="H1430">
        <f t="shared" si="113"/>
        <v>0</v>
      </c>
    </row>
    <row r="1431" spans="5:8">
      <c r="E1431" s="64" t="str">
        <f t="shared" si="110"/>
        <v/>
      </c>
      <c r="F1431" s="64" t="str">
        <f t="shared" si="111"/>
        <v/>
      </c>
      <c r="G1431">
        <f t="shared" si="112"/>
        <v>0</v>
      </c>
      <c r="H1431">
        <f t="shared" si="113"/>
        <v>0</v>
      </c>
    </row>
    <row r="1432" spans="5:8">
      <c r="E1432" s="64" t="str">
        <f t="shared" si="110"/>
        <v/>
      </c>
      <c r="F1432" s="64" t="str">
        <f t="shared" si="111"/>
        <v/>
      </c>
      <c r="G1432">
        <f t="shared" si="112"/>
        <v>0</v>
      </c>
      <c r="H1432">
        <f t="shared" si="113"/>
        <v>0</v>
      </c>
    </row>
    <row r="1433" spans="5:8">
      <c r="E1433" s="64" t="str">
        <f t="shared" si="110"/>
        <v/>
      </c>
      <c r="F1433" s="64" t="str">
        <f t="shared" si="111"/>
        <v/>
      </c>
      <c r="G1433">
        <f t="shared" si="112"/>
        <v>0</v>
      </c>
      <c r="H1433">
        <f t="shared" si="113"/>
        <v>0</v>
      </c>
    </row>
    <row r="1434" spans="5:8">
      <c r="E1434" s="64" t="str">
        <f t="shared" si="110"/>
        <v/>
      </c>
      <c r="F1434" s="64" t="str">
        <f t="shared" si="111"/>
        <v/>
      </c>
      <c r="G1434">
        <f t="shared" si="112"/>
        <v>0</v>
      </c>
      <c r="H1434">
        <f t="shared" si="113"/>
        <v>0</v>
      </c>
    </row>
    <row r="1435" spans="5:8">
      <c r="E1435" s="64" t="str">
        <f t="shared" si="110"/>
        <v/>
      </c>
      <c r="F1435" s="64" t="str">
        <f t="shared" si="111"/>
        <v/>
      </c>
      <c r="G1435">
        <f t="shared" si="112"/>
        <v>0</v>
      </c>
      <c r="H1435">
        <f t="shared" si="113"/>
        <v>0</v>
      </c>
    </row>
    <row r="1436" spans="5:8">
      <c r="E1436" s="64" t="str">
        <f t="shared" si="110"/>
        <v/>
      </c>
      <c r="F1436" s="64" t="str">
        <f t="shared" si="111"/>
        <v/>
      </c>
      <c r="G1436">
        <f t="shared" si="112"/>
        <v>0</v>
      </c>
      <c r="H1436">
        <f t="shared" si="113"/>
        <v>0</v>
      </c>
    </row>
    <row r="1437" spans="5:8">
      <c r="E1437" s="64" t="str">
        <f t="shared" si="110"/>
        <v/>
      </c>
      <c r="F1437" s="64" t="str">
        <f t="shared" si="111"/>
        <v/>
      </c>
      <c r="G1437">
        <f t="shared" si="112"/>
        <v>0</v>
      </c>
      <c r="H1437">
        <f t="shared" si="113"/>
        <v>0</v>
      </c>
    </row>
    <row r="1438" spans="5:8">
      <c r="E1438" s="64" t="str">
        <f t="shared" si="110"/>
        <v/>
      </c>
      <c r="F1438" s="64" t="str">
        <f t="shared" si="111"/>
        <v/>
      </c>
      <c r="G1438">
        <f t="shared" si="112"/>
        <v>0</v>
      </c>
      <c r="H1438">
        <f t="shared" si="113"/>
        <v>0</v>
      </c>
    </row>
    <row r="1439" spans="5:8">
      <c r="E1439" s="64" t="str">
        <f t="shared" si="110"/>
        <v/>
      </c>
      <c r="F1439" s="64" t="str">
        <f t="shared" si="111"/>
        <v/>
      </c>
      <c r="G1439">
        <f t="shared" si="112"/>
        <v>0</v>
      </c>
      <c r="H1439">
        <f t="shared" si="113"/>
        <v>0</v>
      </c>
    </row>
    <row r="1440" spans="5:8">
      <c r="E1440" s="64" t="str">
        <f t="shared" si="110"/>
        <v/>
      </c>
      <c r="F1440" s="64" t="str">
        <f t="shared" si="111"/>
        <v/>
      </c>
      <c r="G1440">
        <f t="shared" si="112"/>
        <v>0</v>
      </c>
      <c r="H1440">
        <f t="shared" si="113"/>
        <v>0</v>
      </c>
    </row>
    <row r="1441" spans="5:8">
      <c r="E1441" s="64" t="str">
        <f t="shared" si="110"/>
        <v/>
      </c>
      <c r="F1441" s="64" t="str">
        <f t="shared" si="111"/>
        <v/>
      </c>
      <c r="G1441">
        <f t="shared" si="112"/>
        <v>0</v>
      </c>
      <c r="H1441">
        <f t="shared" si="113"/>
        <v>0</v>
      </c>
    </row>
    <row r="1442" spans="5:8">
      <c r="E1442" s="64" t="str">
        <f t="shared" si="110"/>
        <v/>
      </c>
      <c r="F1442" s="64" t="str">
        <f t="shared" si="111"/>
        <v/>
      </c>
      <c r="G1442">
        <f t="shared" si="112"/>
        <v>0</v>
      </c>
      <c r="H1442">
        <f t="shared" si="113"/>
        <v>0</v>
      </c>
    </row>
    <row r="1443" spans="5:8">
      <c r="E1443" s="64" t="str">
        <f t="shared" si="110"/>
        <v/>
      </c>
      <c r="F1443" s="64" t="str">
        <f t="shared" si="111"/>
        <v/>
      </c>
      <c r="G1443">
        <f t="shared" si="112"/>
        <v>0</v>
      </c>
      <c r="H1443">
        <f t="shared" si="113"/>
        <v>0</v>
      </c>
    </row>
    <row r="1444" spans="5:8">
      <c r="E1444" s="64" t="str">
        <f t="shared" si="110"/>
        <v/>
      </c>
      <c r="F1444" s="64" t="str">
        <f t="shared" si="111"/>
        <v/>
      </c>
      <c r="G1444">
        <f t="shared" si="112"/>
        <v>0</v>
      </c>
      <c r="H1444">
        <f t="shared" si="113"/>
        <v>0</v>
      </c>
    </row>
    <row r="1445" spans="5:8">
      <c r="E1445" s="64" t="str">
        <f t="shared" si="110"/>
        <v/>
      </c>
      <c r="F1445" s="64" t="str">
        <f t="shared" si="111"/>
        <v/>
      </c>
      <c r="G1445">
        <f t="shared" si="112"/>
        <v>0</v>
      </c>
      <c r="H1445">
        <f t="shared" si="113"/>
        <v>0</v>
      </c>
    </row>
    <row r="1446" spans="5:8">
      <c r="E1446" s="64" t="str">
        <f t="shared" si="110"/>
        <v/>
      </c>
      <c r="F1446" s="64" t="str">
        <f t="shared" si="111"/>
        <v/>
      </c>
      <c r="G1446">
        <f t="shared" si="112"/>
        <v>0</v>
      </c>
      <c r="H1446">
        <f t="shared" si="113"/>
        <v>0</v>
      </c>
    </row>
    <row r="1447" spans="5:8">
      <c r="E1447" s="64" t="str">
        <f t="shared" si="110"/>
        <v/>
      </c>
      <c r="F1447" s="64" t="str">
        <f t="shared" si="111"/>
        <v/>
      </c>
      <c r="G1447">
        <f t="shared" si="112"/>
        <v>0</v>
      </c>
      <c r="H1447">
        <f t="shared" si="113"/>
        <v>0</v>
      </c>
    </row>
    <row r="1448" spans="5:8">
      <c r="E1448" s="64" t="str">
        <f t="shared" si="110"/>
        <v/>
      </c>
      <c r="F1448" s="64" t="str">
        <f t="shared" si="111"/>
        <v/>
      </c>
      <c r="G1448">
        <f t="shared" si="112"/>
        <v>0</v>
      </c>
      <c r="H1448">
        <f t="shared" si="113"/>
        <v>0</v>
      </c>
    </row>
    <row r="1449" spans="5:8">
      <c r="E1449" s="64" t="str">
        <f t="shared" si="110"/>
        <v/>
      </c>
      <c r="F1449" s="64" t="str">
        <f t="shared" si="111"/>
        <v/>
      </c>
      <c r="G1449">
        <f t="shared" si="112"/>
        <v>0</v>
      </c>
      <c r="H1449">
        <f t="shared" si="113"/>
        <v>0</v>
      </c>
    </row>
    <row r="1450" spans="5:8">
      <c r="E1450" s="64" t="str">
        <f t="shared" si="110"/>
        <v/>
      </c>
      <c r="F1450" s="64" t="str">
        <f t="shared" si="111"/>
        <v/>
      </c>
      <c r="G1450">
        <f t="shared" si="112"/>
        <v>0</v>
      </c>
      <c r="H1450">
        <f t="shared" si="113"/>
        <v>0</v>
      </c>
    </row>
    <row r="1451" spans="5:8">
      <c r="E1451" s="64" t="str">
        <f t="shared" si="110"/>
        <v/>
      </c>
      <c r="F1451" s="64" t="str">
        <f t="shared" si="111"/>
        <v/>
      </c>
      <c r="G1451">
        <f t="shared" si="112"/>
        <v>0</v>
      </c>
      <c r="H1451">
        <f t="shared" si="113"/>
        <v>0</v>
      </c>
    </row>
    <row r="1452" spans="5:8">
      <c r="E1452" s="64" t="str">
        <f t="shared" si="110"/>
        <v/>
      </c>
      <c r="F1452" s="64" t="str">
        <f t="shared" si="111"/>
        <v/>
      </c>
      <c r="G1452">
        <f t="shared" si="112"/>
        <v>0</v>
      </c>
      <c r="H1452">
        <f t="shared" si="113"/>
        <v>0</v>
      </c>
    </row>
    <row r="1453" spans="5:8">
      <c r="E1453" s="64" t="str">
        <f t="shared" si="110"/>
        <v/>
      </c>
      <c r="F1453" s="64" t="str">
        <f t="shared" si="111"/>
        <v/>
      </c>
      <c r="G1453">
        <f t="shared" si="112"/>
        <v>0</v>
      </c>
      <c r="H1453">
        <f t="shared" si="113"/>
        <v>0</v>
      </c>
    </row>
    <row r="1454" spans="5:8">
      <c r="E1454" s="64" t="str">
        <f t="shared" ref="E1454:E1517" si="114">UPPER(B1454)</f>
        <v/>
      </c>
      <c r="F1454" s="64" t="str">
        <f t="shared" ref="F1454:F1517" si="115">UPPER(C1454)</f>
        <v/>
      </c>
      <c r="G1454">
        <f t="shared" ref="G1454:G1517" si="116">D1454</f>
        <v>0</v>
      </c>
      <c r="H1454">
        <f t="shared" ref="H1454:H1517" si="117">ROUND(G1454/(1+$E$1),2)</f>
        <v>0</v>
      </c>
    </row>
    <row r="1455" spans="5:8">
      <c r="E1455" s="64" t="str">
        <f t="shared" si="114"/>
        <v/>
      </c>
      <c r="F1455" s="64" t="str">
        <f t="shared" si="115"/>
        <v/>
      </c>
      <c r="G1455">
        <f t="shared" si="116"/>
        <v>0</v>
      </c>
      <c r="H1455">
        <f t="shared" si="117"/>
        <v>0</v>
      </c>
    </row>
    <row r="1456" spans="5:8">
      <c r="E1456" s="64" t="str">
        <f t="shared" si="114"/>
        <v/>
      </c>
      <c r="F1456" s="64" t="str">
        <f t="shared" si="115"/>
        <v/>
      </c>
      <c r="G1456">
        <f t="shared" si="116"/>
        <v>0</v>
      </c>
      <c r="H1456">
        <f t="shared" si="117"/>
        <v>0</v>
      </c>
    </row>
    <row r="1457" spans="5:8">
      <c r="E1457" s="64" t="str">
        <f t="shared" si="114"/>
        <v/>
      </c>
      <c r="F1457" s="64" t="str">
        <f t="shared" si="115"/>
        <v/>
      </c>
      <c r="G1457">
        <f t="shared" si="116"/>
        <v>0</v>
      </c>
      <c r="H1457">
        <f t="shared" si="117"/>
        <v>0</v>
      </c>
    </row>
    <row r="1458" spans="5:8">
      <c r="E1458" s="64" t="str">
        <f t="shared" si="114"/>
        <v/>
      </c>
      <c r="F1458" s="64" t="str">
        <f t="shared" si="115"/>
        <v/>
      </c>
      <c r="G1458">
        <f t="shared" si="116"/>
        <v>0</v>
      </c>
      <c r="H1458">
        <f t="shared" si="117"/>
        <v>0</v>
      </c>
    </row>
    <row r="1459" spans="5:8">
      <c r="E1459" s="64" t="str">
        <f t="shared" si="114"/>
        <v/>
      </c>
      <c r="F1459" s="64" t="str">
        <f t="shared" si="115"/>
        <v/>
      </c>
      <c r="G1459">
        <f t="shared" si="116"/>
        <v>0</v>
      </c>
      <c r="H1459">
        <f t="shared" si="117"/>
        <v>0</v>
      </c>
    </row>
    <row r="1460" spans="5:8">
      <c r="E1460" s="64" t="str">
        <f t="shared" si="114"/>
        <v/>
      </c>
      <c r="F1460" s="64" t="str">
        <f t="shared" si="115"/>
        <v/>
      </c>
      <c r="G1460">
        <f t="shared" si="116"/>
        <v>0</v>
      </c>
      <c r="H1460">
        <f t="shared" si="117"/>
        <v>0</v>
      </c>
    </row>
    <row r="1461" spans="5:8">
      <c r="E1461" s="64" t="str">
        <f t="shared" si="114"/>
        <v/>
      </c>
      <c r="F1461" s="64" t="str">
        <f t="shared" si="115"/>
        <v/>
      </c>
      <c r="G1461">
        <f t="shared" si="116"/>
        <v>0</v>
      </c>
      <c r="H1461">
        <f t="shared" si="117"/>
        <v>0</v>
      </c>
    </row>
    <row r="1462" spans="5:8">
      <c r="E1462" s="64" t="str">
        <f t="shared" si="114"/>
        <v/>
      </c>
      <c r="F1462" s="64" t="str">
        <f t="shared" si="115"/>
        <v/>
      </c>
      <c r="G1462">
        <f t="shared" si="116"/>
        <v>0</v>
      </c>
      <c r="H1462">
        <f t="shared" si="117"/>
        <v>0</v>
      </c>
    </row>
    <row r="1463" spans="5:8">
      <c r="E1463" s="64" t="str">
        <f t="shared" si="114"/>
        <v/>
      </c>
      <c r="F1463" s="64" t="str">
        <f t="shared" si="115"/>
        <v/>
      </c>
      <c r="G1463">
        <f t="shared" si="116"/>
        <v>0</v>
      </c>
      <c r="H1463">
        <f t="shared" si="117"/>
        <v>0</v>
      </c>
    </row>
    <row r="1464" spans="5:8">
      <c r="E1464" s="64" t="str">
        <f t="shared" si="114"/>
        <v/>
      </c>
      <c r="F1464" s="64" t="str">
        <f t="shared" si="115"/>
        <v/>
      </c>
      <c r="G1464">
        <f t="shared" si="116"/>
        <v>0</v>
      </c>
      <c r="H1464">
        <f t="shared" si="117"/>
        <v>0</v>
      </c>
    </row>
    <row r="1465" spans="5:8">
      <c r="E1465" s="64" t="str">
        <f t="shared" si="114"/>
        <v/>
      </c>
      <c r="F1465" s="64" t="str">
        <f t="shared" si="115"/>
        <v/>
      </c>
      <c r="G1465">
        <f t="shared" si="116"/>
        <v>0</v>
      </c>
      <c r="H1465">
        <f t="shared" si="117"/>
        <v>0</v>
      </c>
    </row>
    <row r="1466" spans="5:8">
      <c r="E1466" s="64" t="str">
        <f t="shared" si="114"/>
        <v/>
      </c>
      <c r="F1466" s="64" t="str">
        <f t="shared" si="115"/>
        <v/>
      </c>
      <c r="G1466">
        <f t="shared" si="116"/>
        <v>0</v>
      </c>
      <c r="H1466">
        <f t="shared" si="117"/>
        <v>0</v>
      </c>
    </row>
    <row r="1467" spans="5:8">
      <c r="E1467" s="64" t="str">
        <f t="shared" si="114"/>
        <v/>
      </c>
      <c r="F1467" s="64" t="str">
        <f t="shared" si="115"/>
        <v/>
      </c>
      <c r="G1467">
        <f t="shared" si="116"/>
        <v>0</v>
      </c>
      <c r="H1467">
        <f t="shared" si="117"/>
        <v>0</v>
      </c>
    </row>
    <row r="1468" spans="5:8">
      <c r="E1468" s="64" t="str">
        <f t="shared" si="114"/>
        <v/>
      </c>
      <c r="F1468" s="64" t="str">
        <f t="shared" si="115"/>
        <v/>
      </c>
      <c r="G1468">
        <f t="shared" si="116"/>
        <v>0</v>
      </c>
      <c r="H1468">
        <f t="shared" si="117"/>
        <v>0</v>
      </c>
    </row>
    <row r="1469" spans="5:8">
      <c r="E1469" s="64" t="str">
        <f t="shared" si="114"/>
        <v/>
      </c>
      <c r="F1469" s="64" t="str">
        <f t="shared" si="115"/>
        <v/>
      </c>
      <c r="G1469">
        <f t="shared" si="116"/>
        <v>0</v>
      </c>
      <c r="H1469">
        <f t="shared" si="117"/>
        <v>0</v>
      </c>
    </row>
    <row r="1470" spans="5:8">
      <c r="E1470" s="64" t="str">
        <f t="shared" si="114"/>
        <v/>
      </c>
      <c r="F1470" s="64" t="str">
        <f t="shared" si="115"/>
        <v/>
      </c>
      <c r="G1470">
        <f t="shared" si="116"/>
        <v>0</v>
      </c>
      <c r="H1470">
        <f t="shared" si="117"/>
        <v>0</v>
      </c>
    </row>
    <row r="1471" spans="5:8">
      <c r="E1471" s="64" t="str">
        <f t="shared" si="114"/>
        <v/>
      </c>
      <c r="F1471" s="64" t="str">
        <f t="shared" si="115"/>
        <v/>
      </c>
      <c r="G1471">
        <f t="shared" si="116"/>
        <v>0</v>
      </c>
      <c r="H1471">
        <f t="shared" si="117"/>
        <v>0</v>
      </c>
    </row>
    <row r="1472" spans="5:8">
      <c r="E1472" s="64" t="str">
        <f t="shared" si="114"/>
        <v/>
      </c>
      <c r="F1472" s="64" t="str">
        <f t="shared" si="115"/>
        <v/>
      </c>
      <c r="G1472">
        <f t="shared" si="116"/>
        <v>0</v>
      </c>
      <c r="H1472">
        <f t="shared" si="117"/>
        <v>0</v>
      </c>
    </row>
    <row r="1473" spans="5:8">
      <c r="E1473" s="64" t="str">
        <f t="shared" si="114"/>
        <v/>
      </c>
      <c r="F1473" s="64" t="str">
        <f t="shared" si="115"/>
        <v/>
      </c>
      <c r="G1473">
        <f t="shared" si="116"/>
        <v>0</v>
      </c>
      <c r="H1473">
        <f t="shared" si="117"/>
        <v>0</v>
      </c>
    </row>
    <row r="1474" spans="5:8">
      <c r="E1474" s="64" t="str">
        <f t="shared" si="114"/>
        <v/>
      </c>
      <c r="F1474" s="64" t="str">
        <f t="shared" si="115"/>
        <v/>
      </c>
      <c r="G1474">
        <f t="shared" si="116"/>
        <v>0</v>
      </c>
      <c r="H1474">
        <f t="shared" si="117"/>
        <v>0</v>
      </c>
    </row>
    <row r="1475" spans="5:8">
      <c r="E1475" s="64" t="str">
        <f t="shared" si="114"/>
        <v/>
      </c>
      <c r="F1475" s="64" t="str">
        <f t="shared" si="115"/>
        <v/>
      </c>
      <c r="G1475">
        <f t="shared" si="116"/>
        <v>0</v>
      </c>
      <c r="H1475">
        <f t="shared" si="117"/>
        <v>0</v>
      </c>
    </row>
    <row r="1476" spans="5:8">
      <c r="E1476" s="64" t="str">
        <f t="shared" si="114"/>
        <v/>
      </c>
      <c r="F1476" s="64" t="str">
        <f t="shared" si="115"/>
        <v/>
      </c>
      <c r="G1476">
        <f t="shared" si="116"/>
        <v>0</v>
      </c>
      <c r="H1476">
        <f t="shared" si="117"/>
        <v>0</v>
      </c>
    </row>
    <row r="1477" spans="5:8">
      <c r="E1477" s="64" t="str">
        <f t="shared" si="114"/>
        <v/>
      </c>
      <c r="F1477" s="64" t="str">
        <f t="shared" si="115"/>
        <v/>
      </c>
      <c r="G1477">
        <f t="shared" si="116"/>
        <v>0</v>
      </c>
      <c r="H1477">
        <f t="shared" si="117"/>
        <v>0</v>
      </c>
    </row>
    <row r="1478" spans="5:8">
      <c r="E1478" s="64" t="str">
        <f t="shared" si="114"/>
        <v/>
      </c>
      <c r="F1478" s="64" t="str">
        <f t="shared" si="115"/>
        <v/>
      </c>
      <c r="G1478">
        <f t="shared" si="116"/>
        <v>0</v>
      </c>
      <c r="H1478">
        <f t="shared" si="117"/>
        <v>0</v>
      </c>
    </row>
    <row r="1479" spans="5:8">
      <c r="E1479" s="64" t="str">
        <f t="shared" si="114"/>
        <v/>
      </c>
      <c r="F1479" s="64" t="str">
        <f t="shared" si="115"/>
        <v/>
      </c>
      <c r="G1479">
        <f t="shared" si="116"/>
        <v>0</v>
      </c>
      <c r="H1479">
        <f t="shared" si="117"/>
        <v>0</v>
      </c>
    </row>
    <row r="1480" spans="5:8">
      <c r="E1480" s="64" t="str">
        <f t="shared" si="114"/>
        <v/>
      </c>
      <c r="F1480" s="64" t="str">
        <f t="shared" si="115"/>
        <v/>
      </c>
      <c r="G1480">
        <f t="shared" si="116"/>
        <v>0</v>
      </c>
      <c r="H1480">
        <f t="shared" si="117"/>
        <v>0</v>
      </c>
    </row>
    <row r="1481" spans="5:8">
      <c r="E1481" s="64" t="str">
        <f t="shared" si="114"/>
        <v/>
      </c>
      <c r="F1481" s="64" t="str">
        <f t="shared" si="115"/>
        <v/>
      </c>
      <c r="G1481">
        <f t="shared" si="116"/>
        <v>0</v>
      </c>
      <c r="H1481">
        <f t="shared" si="117"/>
        <v>0</v>
      </c>
    </row>
    <row r="1482" spans="5:8">
      <c r="E1482" s="64" t="str">
        <f t="shared" si="114"/>
        <v/>
      </c>
      <c r="F1482" s="64" t="str">
        <f t="shared" si="115"/>
        <v/>
      </c>
      <c r="G1482">
        <f t="shared" si="116"/>
        <v>0</v>
      </c>
      <c r="H1482">
        <f t="shared" si="117"/>
        <v>0</v>
      </c>
    </row>
    <row r="1483" spans="5:8">
      <c r="E1483" s="64" t="str">
        <f t="shared" si="114"/>
        <v/>
      </c>
      <c r="F1483" s="64" t="str">
        <f t="shared" si="115"/>
        <v/>
      </c>
      <c r="G1483">
        <f t="shared" si="116"/>
        <v>0</v>
      </c>
      <c r="H1483">
        <f t="shared" si="117"/>
        <v>0</v>
      </c>
    </row>
    <row r="1484" spans="5:8">
      <c r="E1484" s="64" t="str">
        <f t="shared" si="114"/>
        <v/>
      </c>
      <c r="F1484" s="64" t="str">
        <f t="shared" si="115"/>
        <v/>
      </c>
      <c r="G1484">
        <f t="shared" si="116"/>
        <v>0</v>
      </c>
      <c r="H1484">
        <f t="shared" si="117"/>
        <v>0</v>
      </c>
    </row>
    <row r="1485" spans="5:8">
      <c r="E1485" s="64" t="str">
        <f t="shared" si="114"/>
        <v/>
      </c>
      <c r="F1485" s="64" t="str">
        <f t="shared" si="115"/>
        <v/>
      </c>
      <c r="G1485">
        <f t="shared" si="116"/>
        <v>0</v>
      </c>
      <c r="H1485">
        <f t="shared" si="117"/>
        <v>0</v>
      </c>
    </row>
    <row r="1486" spans="5:8">
      <c r="E1486" s="64" t="str">
        <f t="shared" si="114"/>
        <v/>
      </c>
      <c r="F1486" s="64" t="str">
        <f t="shared" si="115"/>
        <v/>
      </c>
      <c r="G1486">
        <f t="shared" si="116"/>
        <v>0</v>
      </c>
      <c r="H1486">
        <f t="shared" si="117"/>
        <v>0</v>
      </c>
    </row>
    <row r="1487" spans="5:8">
      <c r="E1487" s="64" t="str">
        <f t="shared" si="114"/>
        <v/>
      </c>
      <c r="F1487" s="64" t="str">
        <f t="shared" si="115"/>
        <v/>
      </c>
      <c r="G1487">
        <f t="shared" si="116"/>
        <v>0</v>
      </c>
      <c r="H1487">
        <f t="shared" si="117"/>
        <v>0</v>
      </c>
    </row>
    <row r="1488" spans="5:8">
      <c r="E1488" s="64" t="str">
        <f t="shared" si="114"/>
        <v/>
      </c>
      <c r="F1488" s="64" t="str">
        <f t="shared" si="115"/>
        <v/>
      </c>
      <c r="G1488">
        <f t="shared" si="116"/>
        <v>0</v>
      </c>
      <c r="H1488">
        <f t="shared" si="117"/>
        <v>0</v>
      </c>
    </row>
    <row r="1489" spans="5:8">
      <c r="E1489" s="64" t="str">
        <f t="shared" si="114"/>
        <v/>
      </c>
      <c r="F1489" s="64" t="str">
        <f t="shared" si="115"/>
        <v/>
      </c>
      <c r="G1489">
        <f t="shared" si="116"/>
        <v>0</v>
      </c>
      <c r="H1489">
        <f t="shared" si="117"/>
        <v>0</v>
      </c>
    </row>
    <row r="1490" spans="5:8">
      <c r="E1490" s="64" t="str">
        <f t="shared" si="114"/>
        <v/>
      </c>
      <c r="F1490" s="64" t="str">
        <f t="shared" si="115"/>
        <v/>
      </c>
      <c r="G1490">
        <f t="shared" si="116"/>
        <v>0</v>
      </c>
      <c r="H1490">
        <f t="shared" si="117"/>
        <v>0</v>
      </c>
    </row>
    <row r="1491" spans="5:8">
      <c r="E1491" s="64" t="str">
        <f t="shared" si="114"/>
        <v/>
      </c>
      <c r="F1491" s="64" t="str">
        <f t="shared" si="115"/>
        <v/>
      </c>
      <c r="G1491">
        <f t="shared" si="116"/>
        <v>0</v>
      </c>
      <c r="H1491">
        <f t="shared" si="117"/>
        <v>0</v>
      </c>
    </row>
    <row r="1492" spans="5:8">
      <c r="E1492" s="64" t="str">
        <f t="shared" si="114"/>
        <v/>
      </c>
      <c r="F1492" s="64" t="str">
        <f t="shared" si="115"/>
        <v/>
      </c>
      <c r="G1492">
        <f t="shared" si="116"/>
        <v>0</v>
      </c>
      <c r="H1492">
        <f t="shared" si="117"/>
        <v>0</v>
      </c>
    </row>
    <row r="1493" spans="5:8">
      <c r="E1493" s="64" t="str">
        <f t="shared" si="114"/>
        <v/>
      </c>
      <c r="F1493" s="64" t="str">
        <f t="shared" si="115"/>
        <v/>
      </c>
      <c r="G1493">
        <f t="shared" si="116"/>
        <v>0</v>
      </c>
      <c r="H1493">
        <f t="shared" si="117"/>
        <v>0</v>
      </c>
    </row>
    <row r="1494" spans="5:8">
      <c r="E1494" s="64" t="str">
        <f t="shared" si="114"/>
        <v/>
      </c>
      <c r="F1494" s="64" t="str">
        <f t="shared" si="115"/>
        <v/>
      </c>
      <c r="G1494">
        <f t="shared" si="116"/>
        <v>0</v>
      </c>
      <c r="H1494">
        <f t="shared" si="117"/>
        <v>0</v>
      </c>
    </row>
    <row r="1495" spans="5:8">
      <c r="E1495" s="64" t="str">
        <f t="shared" si="114"/>
        <v/>
      </c>
      <c r="F1495" s="64" t="str">
        <f t="shared" si="115"/>
        <v/>
      </c>
      <c r="G1495">
        <f t="shared" si="116"/>
        <v>0</v>
      </c>
      <c r="H1495">
        <f t="shared" si="117"/>
        <v>0</v>
      </c>
    </row>
    <row r="1496" spans="5:8">
      <c r="E1496" s="64" t="str">
        <f t="shared" si="114"/>
        <v/>
      </c>
      <c r="F1496" s="64" t="str">
        <f t="shared" si="115"/>
        <v/>
      </c>
      <c r="G1496">
        <f t="shared" si="116"/>
        <v>0</v>
      </c>
      <c r="H1496">
        <f t="shared" si="117"/>
        <v>0</v>
      </c>
    </row>
    <row r="1497" spans="5:8">
      <c r="E1497" s="64" t="str">
        <f t="shared" si="114"/>
        <v/>
      </c>
      <c r="F1497" s="64" t="str">
        <f t="shared" si="115"/>
        <v/>
      </c>
      <c r="G1497">
        <f t="shared" si="116"/>
        <v>0</v>
      </c>
      <c r="H1497">
        <f t="shared" si="117"/>
        <v>0</v>
      </c>
    </row>
    <row r="1498" spans="5:8">
      <c r="E1498" s="64" t="str">
        <f t="shared" si="114"/>
        <v/>
      </c>
      <c r="F1498" s="64" t="str">
        <f t="shared" si="115"/>
        <v/>
      </c>
      <c r="G1498">
        <f t="shared" si="116"/>
        <v>0</v>
      </c>
      <c r="H1498">
        <f t="shared" si="117"/>
        <v>0</v>
      </c>
    </row>
    <row r="1499" spans="5:8">
      <c r="E1499" s="64" t="str">
        <f t="shared" si="114"/>
        <v/>
      </c>
      <c r="F1499" s="64" t="str">
        <f t="shared" si="115"/>
        <v/>
      </c>
      <c r="G1499">
        <f t="shared" si="116"/>
        <v>0</v>
      </c>
      <c r="H1499">
        <f t="shared" si="117"/>
        <v>0</v>
      </c>
    </row>
    <row r="1500" spans="5:8">
      <c r="E1500" s="64" t="str">
        <f t="shared" si="114"/>
        <v/>
      </c>
      <c r="F1500" s="64" t="str">
        <f t="shared" si="115"/>
        <v/>
      </c>
      <c r="G1500">
        <f t="shared" si="116"/>
        <v>0</v>
      </c>
      <c r="H1500">
        <f t="shared" si="117"/>
        <v>0</v>
      </c>
    </row>
    <row r="1501" spans="5:8">
      <c r="E1501" s="64" t="str">
        <f t="shared" si="114"/>
        <v/>
      </c>
      <c r="F1501" s="64" t="str">
        <f t="shared" si="115"/>
        <v/>
      </c>
      <c r="G1501">
        <f t="shared" si="116"/>
        <v>0</v>
      </c>
      <c r="H1501">
        <f t="shared" si="117"/>
        <v>0</v>
      </c>
    </row>
    <row r="1502" spans="5:8">
      <c r="E1502" s="64" t="str">
        <f t="shared" si="114"/>
        <v/>
      </c>
      <c r="F1502" s="64" t="str">
        <f t="shared" si="115"/>
        <v/>
      </c>
      <c r="G1502">
        <f t="shared" si="116"/>
        <v>0</v>
      </c>
      <c r="H1502">
        <f t="shared" si="117"/>
        <v>0</v>
      </c>
    </row>
    <row r="1503" spans="5:8">
      <c r="E1503" s="64" t="str">
        <f t="shared" si="114"/>
        <v/>
      </c>
      <c r="F1503" s="64" t="str">
        <f t="shared" si="115"/>
        <v/>
      </c>
      <c r="G1503">
        <f t="shared" si="116"/>
        <v>0</v>
      </c>
      <c r="H1503">
        <f t="shared" si="117"/>
        <v>0</v>
      </c>
    </row>
    <row r="1504" spans="5:8">
      <c r="E1504" s="64" t="str">
        <f t="shared" si="114"/>
        <v/>
      </c>
      <c r="F1504" s="64" t="str">
        <f t="shared" si="115"/>
        <v/>
      </c>
      <c r="G1504">
        <f t="shared" si="116"/>
        <v>0</v>
      </c>
      <c r="H1504">
        <f t="shared" si="117"/>
        <v>0</v>
      </c>
    </row>
    <row r="1505" spans="5:8">
      <c r="E1505" s="64" t="str">
        <f t="shared" si="114"/>
        <v/>
      </c>
      <c r="F1505" s="64" t="str">
        <f t="shared" si="115"/>
        <v/>
      </c>
      <c r="G1505">
        <f t="shared" si="116"/>
        <v>0</v>
      </c>
      <c r="H1505">
        <f t="shared" si="117"/>
        <v>0</v>
      </c>
    </row>
    <row r="1506" spans="5:8">
      <c r="E1506" s="64" t="str">
        <f t="shared" si="114"/>
        <v/>
      </c>
      <c r="F1506" s="64" t="str">
        <f t="shared" si="115"/>
        <v/>
      </c>
      <c r="G1506">
        <f t="shared" si="116"/>
        <v>0</v>
      </c>
      <c r="H1506">
        <f t="shared" si="117"/>
        <v>0</v>
      </c>
    </row>
    <row r="1507" spans="5:8">
      <c r="E1507" s="64" t="str">
        <f t="shared" si="114"/>
        <v/>
      </c>
      <c r="F1507" s="64" t="str">
        <f t="shared" si="115"/>
        <v/>
      </c>
      <c r="G1507">
        <f t="shared" si="116"/>
        <v>0</v>
      </c>
      <c r="H1507">
        <f t="shared" si="117"/>
        <v>0</v>
      </c>
    </row>
    <row r="1508" spans="5:8">
      <c r="E1508" s="64" t="str">
        <f t="shared" si="114"/>
        <v/>
      </c>
      <c r="F1508" s="64" t="str">
        <f t="shared" si="115"/>
        <v/>
      </c>
      <c r="G1508">
        <f t="shared" si="116"/>
        <v>0</v>
      </c>
      <c r="H1508">
        <f t="shared" si="117"/>
        <v>0</v>
      </c>
    </row>
    <row r="1509" spans="5:8">
      <c r="E1509" s="64" t="str">
        <f t="shared" si="114"/>
        <v/>
      </c>
      <c r="F1509" s="64" t="str">
        <f t="shared" si="115"/>
        <v/>
      </c>
      <c r="G1509">
        <f t="shared" si="116"/>
        <v>0</v>
      </c>
      <c r="H1509">
        <f t="shared" si="117"/>
        <v>0</v>
      </c>
    </row>
    <row r="1510" spans="5:8">
      <c r="E1510" s="64" t="str">
        <f t="shared" si="114"/>
        <v/>
      </c>
      <c r="F1510" s="64" t="str">
        <f t="shared" si="115"/>
        <v/>
      </c>
      <c r="G1510">
        <f t="shared" si="116"/>
        <v>0</v>
      </c>
      <c r="H1510">
        <f t="shared" si="117"/>
        <v>0</v>
      </c>
    </row>
    <row r="1511" spans="5:8">
      <c r="E1511" s="64" t="str">
        <f t="shared" si="114"/>
        <v/>
      </c>
      <c r="F1511" s="64" t="str">
        <f t="shared" si="115"/>
        <v/>
      </c>
      <c r="G1511">
        <f t="shared" si="116"/>
        <v>0</v>
      </c>
      <c r="H1511">
        <f t="shared" si="117"/>
        <v>0</v>
      </c>
    </row>
    <row r="1512" spans="5:8">
      <c r="E1512" s="64" t="str">
        <f t="shared" si="114"/>
        <v/>
      </c>
      <c r="F1512" s="64" t="str">
        <f t="shared" si="115"/>
        <v/>
      </c>
      <c r="G1512">
        <f t="shared" si="116"/>
        <v>0</v>
      </c>
      <c r="H1512">
        <f t="shared" si="117"/>
        <v>0</v>
      </c>
    </row>
    <row r="1513" spans="5:8">
      <c r="E1513" s="64" t="str">
        <f t="shared" si="114"/>
        <v/>
      </c>
      <c r="F1513" s="64" t="str">
        <f t="shared" si="115"/>
        <v/>
      </c>
      <c r="G1513">
        <f t="shared" si="116"/>
        <v>0</v>
      </c>
      <c r="H1513">
        <f t="shared" si="117"/>
        <v>0</v>
      </c>
    </row>
    <row r="1514" spans="5:8">
      <c r="E1514" s="64" t="str">
        <f t="shared" si="114"/>
        <v/>
      </c>
      <c r="F1514" s="64" t="str">
        <f t="shared" si="115"/>
        <v/>
      </c>
      <c r="G1514">
        <f t="shared" si="116"/>
        <v>0</v>
      </c>
      <c r="H1514">
        <f t="shared" si="117"/>
        <v>0</v>
      </c>
    </row>
    <row r="1515" spans="5:8">
      <c r="E1515" s="64" t="str">
        <f t="shared" si="114"/>
        <v/>
      </c>
      <c r="F1515" s="64" t="str">
        <f t="shared" si="115"/>
        <v/>
      </c>
      <c r="G1515">
        <f t="shared" si="116"/>
        <v>0</v>
      </c>
      <c r="H1515">
        <f t="shared" si="117"/>
        <v>0</v>
      </c>
    </row>
    <row r="1516" spans="5:8">
      <c r="E1516" s="64" t="str">
        <f t="shared" si="114"/>
        <v/>
      </c>
      <c r="F1516" s="64" t="str">
        <f t="shared" si="115"/>
        <v/>
      </c>
      <c r="G1516">
        <f t="shared" si="116"/>
        <v>0</v>
      </c>
      <c r="H1516">
        <f t="shared" si="117"/>
        <v>0</v>
      </c>
    </row>
    <row r="1517" spans="5:8">
      <c r="E1517" s="64" t="str">
        <f t="shared" si="114"/>
        <v/>
      </c>
      <c r="F1517" s="64" t="str">
        <f t="shared" si="115"/>
        <v/>
      </c>
      <c r="G1517">
        <f t="shared" si="116"/>
        <v>0</v>
      </c>
      <c r="H1517">
        <f t="shared" si="117"/>
        <v>0</v>
      </c>
    </row>
    <row r="1518" spans="5:8">
      <c r="E1518" s="64" t="str">
        <f t="shared" ref="E1518:E1581" si="118">UPPER(B1518)</f>
        <v/>
      </c>
      <c r="F1518" s="64" t="str">
        <f t="shared" ref="F1518:F1581" si="119">UPPER(C1518)</f>
        <v/>
      </c>
      <c r="G1518">
        <f t="shared" ref="G1518:G1581" si="120">D1518</f>
        <v>0</v>
      </c>
      <c r="H1518">
        <f t="shared" ref="H1518:H1581" si="121">ROUND(G1518/(1+$E$1),2)</f>
        <v>0</v>
      </c>
    </row>
    <row r="1519" spans="5:8">
      <c r="E1519" s="64" t="str">
        <f t="shared" si="118"/>
        <v/>
      </c>
      <c r="F1519" s="64" t="str">
        <f t="shared" si="119"/>
        <v/>
      </c>
      <c r="G1519">
        <f t="shared" si="120"/>
        <v>0</v>
      </c>
      <c r="H1519">
        <f t="shared" si="121"/>
        <v>0</v>
      </c>
    </row>
    <row r="1520" spans="5:8">
      <c r="E1520" s="64" t="str">
        <f t="shared" si="118"/>
        <v/>
      </c>
      <c r="F1520" s="64" t="str">
        <f t="shared" si="119"/>
        <v/>
      </c>
      <c r="G1520">
        <f t="shared" si="120"/>
        <v>0</v>
      </c>
      <c r="H1520">
        <f t="shared" si="121"/>
        <v>0</v>
      </c>
    </row>
    <row r="1521" spans="5:8">
      <c r="E1521" s="64" t="str">
        <f t="shared" si="118"/>
        <v/>
      </c>
      <c r="F1521" s="64" t="str">
        <f t="shared" si="119"/>
        <v/>
      </c>
      <c r="G1521">
        <f t="shared" si="120"/>
        <v>0</v>
      </c>
      <c r="H1521">
        <f t="shared" si="121"/>
        <v>0</v>
      </c>
    </row>
    <row r="1522" spans="5:8">
      <c r="E1522" s="64" t="str">
        <f t="shared" si="118"/>
        <v/>
      </c>
      <c r="F1522" s="64" t="str">
        <f t="shared" si="119"/>
        <v/>
      </c>
      <c r="G1522">
        <f t="shared" si="120"/>
        <v>0</v>
      </c>
      <c r="H1522">
        <f t="shared" si="121"/>
        <v>0</v>
      </c>
    </row>
    <row r="1523" spans="5:8">
      <c r="E1523" s="64" t="str">
        <f t="shared" si="118"/>
        <v/>
      </c>
      <c r="F1523" s="64" t="str">
        <f t="shared" si="119"/>
        <v/>
      </c>
      <c r="G1523">
        <f t="shared" si="120"/>
        <v>0</v>
      </c>
      <c r="H1523">
        <f t="shared" si="121"/>
        <v>0</v>
      </c>
    </row>
    <row r="1524" spans="5:8">
      <c r="E1524" s="64" t="str">
        <f t="shared" si="118"/>
        <v/>
      </c>
      <c r="F1524" s="64" t="str">
        <f t="shared" si="119"/>
        <v/>
      </c>
      <c r="G1524">
        <f t="shared" si="120"/>
        <v>0</v>
      </c>
      <c r="H1524">
        <f t="shared" si="121"/>
        <v>0</v>
      </c>
    </row>
    <row r="1525" spans="5:8">
      <c r="E1525" s="64" t="str">
        <f t="shared" si="118"/>
        <v/>
      </c>
      <c r="F1525" s="64" t="str">
        <f t="shared" si="119"/>
        <v/>
      </c>
      <c r="G1525">
        <f t="shared" si="120"/>
        <v>0</v>
      </c>
      <c r="H1525">
        <f t="shared" si="121"/>
        <v>0</v>
      </c>
    </row>
    <row r="1526" spans="5:8">
      <c r="E1526" s="64" t="str">
        <f t="shared" si="118"/>
        <v/>
      </c>
      <c r="F1526" s="64" t="str">
        <f t="shared" si="119"/>
        <v/>
      </c>
      <c r="G1526">
        <f t="shared" si="120"/>
        <v>0</v>
      </c>
      <c r="H1526">
        <f t="shared" si="121"/>
        <v>0</v>
      </c>
    </row>
    <row r="1527" spans="5:8">
      <c r="E1527" s="64" t="str">
        <f t="shared" si="118"/>
        <v/>
      </c>
      <c r="F1527" s="64" t="str">
        <f t="shared" si="119"/>
        <v/>
      </c>
      <c r="G1527">
        <f t="shared" si="120"/>
        <v>0</v>
      </c>
      <c r="H1527">
        <f t="shared" si="121"/>
        <v>0</v>
      </c>
    </row>
    <row r="1528" spans="5:8">
      <c r="E1528" s="64" t="str">
        <f t="shared" si="118"/>
        <v/>
      </c>
      <c r="F1528" s="64" t="str">
        <f t="shared" si="119"/>
        <v/>
      </c>
      <c r="G1528">
        <f t="shared" si="120"/>
        <v>0</v>
      </c>
      <c r="H1528">
        <f t="shared" si="121"/>
        <v>0</v>
      </c>
    </row>
    <row r="1529" spans="5:8">
      <c r="E1529" s="64" t="str">
        <f t="shared" si="118"/>
        <v/>
      </c>
      <c r="F1529" s="64" t="str">
        <f t="shared" si="119"/>
        <v/>
      </c>
      <c r="G1529">
        <f t="shared" si="120"/>
        <v>0</v>
      </c>
      <c r="H1529">
        <f t="shared" si="121"/>
        <v>0</v>
      </c>
    </row>
    <row r="1530" spans="5:8">
      <c r="E1530" s="64" t="str">
        <f t="shared" si="118"/>
        <v/>
      </c>
      <c r="F1530" s="64" t="str">
        <f t="shared" si="119"/>
        <v/>
      </c>
      <c r="G1530">
        <f t="shared" si="120"/>
        <v>0</v>
      </c>
      <c r="H1530">
        <f t="shared" si="121"/>
        <v>0</v>
      </c>
    </row>
    <row r="1531" spans="5:8">
      <c r="E1531" s="64" t="str">
        <f t="shared" si="118"/>
        <v/>
      </c>
      <c r="F1531" s="64" t="str">
        <f t="shared" si="119"/>
        <v/>
      </c>
      <c r="G1531">
        <f t="shared" si="120"/>
        <v>0</v>
      </c>
      <c r="H1531">
        <f t="shared" si="121"/>
        <v>0</v>
      </c>
    </row>
    <row r="1532" spans="5:8">
      <c r="E1532" s="64" t="str">
        <f t="shared" si="118"/>
        <v/>
      </c>
      <c r="F1532" s="64" t="str">
        <f t="shared" si="119"/>
        <v/>
      </c>
      <c r="G1532">
        <f t="shared" si="120"/>
        <v>0</v>
      </c>
      <c r="H1532">
        <f t="shared" si="121"/>
        <v>0</v>
      </c>
    </row>
    <row r="1533" spans="5:8">
      <c r="E1533" s="64" t="str">
        <f t="shared" si="118"/>
        <v/>
      </c>
      <c r="F1533" s="64" t="str">
        <f t="shared" si="119"/>
        <v/>
      </c>
      <c r="G1533">
        <f t="shared" si="120"/>
        <v>0</v>
      </c>
      <c r="H1533">
        <f t="shared" si="121"/>
        <v>0</v>
      </c>
    </row>
    <row r="1534" spans="5:8">
      <c r="E1534" s="64" t="str">
        <f t="shared" si="118"/>
        <v/>
      </c>
      <c r="F1534" s="64" t="str">
        <f t="shared" si="119"/>
        <v/>
      </c>
      <c r="G1534">
        <f t="shared" si="120"/>
        <v>0</v>
      </c>
      <c r="H1534">
        <f t="shared" si="121"/>
        <v>0</v>
      </c>
    </row>
    <row r="1535" spans="5:8">
      <c r="E1535" s="64" t="str">
        <f t="shared" si="118"/>
        <v/>
      </c>
      <c r="F1535" s="64" t="str">
        <f t="shared" si="119"/>
        <v/>
      </c>
      <c r="G1535">
        <f t="shared" si="120"/>
        <v>0</v>
      </c>
      <c r="H1535">
        <f t="shared" si="121"/>
        <v>0</v>
      </c>
    </row>
    <row r="1536" spans="5:8">
      <c r="E1536" s="64" t="str">
        <f t="shared" si="118"/>
        <v/>
      </c>
      <c r="F1536" s="64" t="str">
        <f t="shared" si="119"/>
        <v/>
      </c>
      <c r="G1536">
        <f t="shared" si="120"/>
        <v>0</v>
      </c>
      <c r="H1536">
        <f t="shared" si="121"/>
        <v>0</v>
      </c>
    </row>
    <row r="1537" spans="5:8">
      <c r="E1537" s="64" t="str">
        <f t="shared" si="118"/>
        <v/>
      </c>
      <c r="F1537" s="64" t="str">
        <f t="shared" si="119"/>
        <v/>
      </c>
      <c r="G1537">
        <f t="shared" si="120"/>
        <v>0</v>
      </c>
      <c r="H1537">
        <f t="shared" si="121"/>
        <v>0</v>
      </c>
    </row>
    <row r="1538" spans="5:8">
      <c r="E1538" s="64" t="str">
        <f t="shared" si="118"/>
        <v/>
      </c>
      <c r="F1538" s="64" t="str">
        <f t="shared" si="119"/>
        <v/>
      </c>
      <c r="G1538">
        <f t="shared" si="120"/>
        <v>0</v>
      </c>
      <c r="H1538">
        <f t="shared" si="121"/>
        <v>0</v>
      </c>
    </row>
    <row r="1539" spans="5:8">
      <c r="E1539" s="64" t="str">
        <f t="shared" si="118"/>
        <v/>
      </c>
      <c r="F1539" s="64" t="str">
        <f t="shared" si="119"/>
        <v/>
      </c>
      <c r="G1539">
        <f t="shared" si="120"/>
        <v>0</v>
      </c>
      <c r="H1539">
        <f t="shared" si="121"/>
        <v>0</v>
      </c>
    </row>
    <row r="1540" spans="5:8">
      <c r="E1540" s="64" t="str">
        <f t="shared" si="118"/>
        <v/>
      </c>
      <c r="F1540" s="64" t="str">
        <f t="shared" si="119"/>
        <v/>
      </c>
      <c r="G1540">
        <f t="shared" si="120"/>
        <v>0</v>
      </c>
      <c r="H1540">
        <f t="shared" si="121"/>
        <v>0</v>
      </c>
    </row>
    <row r="1541" spans="5:8">
      <c r="E1541" s="64" t="str">
        <f t="shared" si="118"/>
        <v/>
      </c>
      <c r="F1541" s="64" t="str">
        <f t="shared" si="119"/>
        <v/>
      </c>
      <c r="G1541">
        <f t="shared" si="120"/>
        <v>0</v>
      </c>
      <c r="H1541">
        <f t="shared" si="121"/>
        <v>0</v>
      </c>
    </row>
    <row r="1542" spans="5:8">
      <c r="E1542" s="64" t="str">
        <f t="shared" si="118"/>
        <v/>
      </c>
      <c r="F1542" s="64" t="str">
        <f t="shared" si="119"/>
        <v/>
      </c>
      <c r="G1542">
        <f t="shared" si="120"/>
        <v>0</v>
      </c>
      <c r="H1542">
        <f t="shared" si="121"/>
        <v>0</v>
      </c>
    </row>
    <row r="1543" spans="5:8">
      <c r="E1543" s="64" t="str">
        <f t="shared" si="118"/>
        <v/>
      </c>
      <c r="F1543" s="64" t="str">
        <f t="shared" si="119"/>
        <v/>
      </c>
      <c r="G1543">
        <f t="shared" si="120"/>
        <v>0</v>
      </c>
      <c r="H1543">
        <f t="shared" si="121"/>
        <v>0</v>
      </c>
    </row>
    <row r="1544" spans="5:8">
      <c r="E1544" s="64" t="str">
        <f t="shared" si="118"/>
        <v/>
      </c>
      <c r="F1544" s="64" t="str">
        <f t="shared" si="119"/>
        <v/>
      </c>
      <c r="G1544">
        <f t="shared" si="120"/>
        <v>0</v>
      </c>
      <c r="H1544">
        <f t="shared" si="121"/>
        <v>0</v>
      </c>
    </row>
    <row r="1545" spans="5:8">
      <c r="E1545" s="64" t="str">
        <f t="shared" si="118"/>
        <v/>
      </c>
      <c r="F1545" s="64" t="str">
        <f t="shared" si="119"/>
        <v/>
      </c>
      <c r="G1545">
        <f t="shared" si="120"/>
        <v>0</v>
      </c>
      <c r="H1545">
        <f t="shared" si="121"/>
        <v>0</v>
      </c>
    </row>
    <row r="1546" spans="5:8">
      <c r="E1546" s="64" t="str">
        <f t="shared" si="118"/>
        <v/>
      </c>
      <c r="F1546" s="64" t="str">
        <f t="shared" si="119"/>
        <v/>
      </c>
      <c r="G1546">
        <f t="shared" si="120"/>
        <v>0</v>
      </c>
      <c r="H1546">
        <f t="shared" si="121"/>
        <v>0</v>
      </c>
    </row>
    <row r="1547" spans="5:8">
      <c r="E1547" s="64" t="str">
        <f t="shared" si="118"/>
        <v/>
      </c>
      <c r="F1547" s="64" t="str">
        <f t="shared" si="119"/>
        <v/>
      </c>
      <c r="G1547">
        <f t="shared" si="120"/>
        <v>0</v>
      </c>
      <c r="H1547">
        <f t="shared" si="121"/>
        <v>0</v>
      </c>
    </row>
    <row r="1548" spans="5:8">
      <c r="E1548" s="64" t="str">
        <f t="shared" si="118"/>
        <v/>
      </c>
      <c r="F1548" s="64" t="str">
        <f t="shared" si="119"/>
        <v/>
      </c>
      <c r="G1548">
        <f t="shared" si="120"/>
        <v>0</v>
      </c>
      <c r="H1548">
        <f t="shared" si="121"/>
        <v>0</v>
      </c>
    </row>
    <row r="1549" spans="5:8">
      <c r="E1549" s="64" t="str">
        <f t="shared" si="118"/>
        <v/>
      </c>
      <c r="F1549" s="64" t="str">
        <f t="shared" si="119"/>
        <v/>
      </c>
      <c r="G1549">
        <f t="shared" si="120"/>
        <v>0</v>
      </c>
      <c r="H1549">
        <f t="shared" si="121"/>
        <v>0</v>
      </c>
    </row>
    <row r="1550" spans="5:8">
      <c r="E1550" s="64" t="str">
        <f t="shared" si="118"/>
        <v/>
      </c>
      <c r="F1550" s="64" t="str">
        <f t="shared" si="119"/>
        <v/>
      </c>
      <c r="G1550">
        <f t="shared" si="120"/>
        <v>0</v>
      </c>
      <c r="H1550">
        <f t="shared" si="121"/>
        <v>0</v>
      </c>
    </row>
    <row r="1551" spans="5:8">
      <c r="E1551" s="64" t="str">
        <f t="shared" si="118"/>
        <v/>
      </c>
      <c r="F1551" s="64" t="str">
        <f t="shared" si="119"/>
        <v/>
      </c>
      <c r="G1551">
        <f t="shared" si="120"/>
        <v>0</v>
      </c>
      <c r="H1551">
        <f t="shared" si="121"/>
        <v>0</v>
      </c>
    </row>
    <row r="1552" spans="5:8">
      <c r="E1552" s="64" t="str">
        <f t="shared" si="118"/>
        <v/>
      </c>
      <c r="F1552" s="64" t="str">
        <f t="shared" si="119"/>
        <v/>
      </c>
      <c r="G1552">
        <f t="shared" si="120"/>
        <v>0</v>
      </c>
      <c r="H1552">
        <f t="shared" si="121"/>
        <v>0</v>
      </c>
    </row>
    <row r="1553" spans="5:8">
      <c r="E1553" s="64" t="str">
        <f t="shared" si="118"/>
        <v/>
      </c>
      <c r="F1553" s="64" t="str">
        <f t="shared" si="119"/>
        <v/>
      </c>
      <c r="G1553">
        <f t="shared" si="120"/>
        <v>0</v>
      </c>
      <c r="H1553">
        <f t="shared" si="121"/>
        <v>0</v>
      </c>
    </row>
    <row r="1554" spans="5:8">
      <c r="E1554" s="64" t="str">
        <f t="shared" si="118"/>
        <v/>
      </c>
      <c r="F1554" s="64" t="str">
        <f t="shared" si="119"/>
        <v/>
      </c>
      <c r="G1554">
        <f t="shared" si="120"/>
        <v>0</v>
      </c>
      <c r="H1554">
        <f t="shared" si="121"/>
        <v>0</v>
      </c>
    </row>
    <row r="1555" spans="5:8">
      <c r="E1555" s="64" t="str">
        <f t="shared" si="118"/>
        <v/>
      </c>
      <c r="F1555" s="64" t="str">
        <f t="shared" si="119"/>
        <v/>
      </c>
      <c r="G1555">
        <f t="shared" si="120"/>
        <v>0</v>
      </c>
      <c r="H1555">
        <f t="shared" si="121"/>
        <v>0</v>
      </c>
    </row>
    <row r="1556" spans="5:8">
      <c r="E1556" s="64" t="str">
        <f t="shared" si="118"/>
        <v/>
      </c>
      <c r="F1556" s="64" t="str">
        <f t="shared" si="119"/>
        <v/>
      </c>
      <c r="G1556">
        <f t="shared" si="120"/>
        <v>0</v>
      </c>
      <c r="H1556">
        <f t="shared" si="121"/>
        <v>0</v>
      </c>
    </row>
    <row r="1557" spans="5:8">
      <c r="E1557" s="64" t="str">
        <f t="shared" si="118"/>
        <v/>
      </c>
      <c r="F1557" s="64" t="str">
        <f t="shared" si="119"/>
        <v/>
      </c>
      <c r="G1557">
        <f t="shared" si="120"/>
        <v>0</v>
      </c>
      <c r="H1557">
        <f t="shared" si="121"/>
        <v>0</v>
      </c>
    </row>
    <row r="1558" spans="5:8">
      <c r="E1558" s="64" t="str">
        <f t="shared" si="118"/>
        <v/>
      </c>
      <c r="F1558" s="64" t="str">
        <f t="shared" si="119"/>
        <v/>
      </c>
      <c r="G1558">
        <f t="shared" si="120"/>
        <v>0</v>
      </c>
      <c r="H1558">
        <f t="shared" si="121"/>
        <v>0</v>
      </c>
    </row>
    <row r="1559" spans="5:8">
      <c r="E1559" s="64" t="str">
        <f t="shared" si="118"/>
        <v/>
      </c>
      <c r="F1559" s="64" t="str">
        <f t="shared" si="119"/>
        <v/>
      </c>
      <c r="G1559">
        <f t="shared" si="120"/>
        <v>0</v>
      </c>
      <c r="H1559">
        <f t="shared" si="121"/>
        <v>0</v>
      </c>
    </row>
    <row r="1560" spans="5:8">
      <c r="E1560" s="64" t="str">
        <f t="shared" si="118"/>
        <v/>
      </c>
      <c r="F1560" s="64" t="str">
        <f t="shared" si="119"/>
        <v/>
      </c>
      <c r="G1560">
        <f t="shared" si="120"/>
        <v>0</v>
      </c>
      <c r="H1560">
        <f t="shared" si="121"/>
        <v>0</v>
      </c>
    </row>
    <row r="1561" spans="5:8">
      <c r="E1561" s="64" t="str">
        <f t="shared" si="118"/>
        <v/>
      </c>
      <c r="F1561" s="64" t="str">
        <f t="shared" si="119"/>
        <v/>
      </c>
      <c r="G1561">
        <f t="shared" si="120"/>
        <v>0</v>
      </c>
      <c r="H1561">
        <f t="shared" si="121"/>
        <v>0</v>
      </c>
    </row>
    <row r="1562" spans="5:8">
      <c r="E1562" s="64" t="str">
        <f t="shared" si="118"/>
        <v/>
      </c>
      <c r="F1562" s="64" t="str">
        <f t="shared" si="119"/>
        <v/>
      </c>
      <c r="G1562">
        <f t="shared" si="120"/>
        <v>0</v>
      </c>
      <c r="H1562">
        <f t="shared" si="121"/>
        <v>0</v>
      </c>
    </row>
    <row r="1563" spans="5:8">
      <c r="E1563" s="64" t="str">
        <f t="shared" si="118"/>
        <v/>
      </c>
      <c r="F1563" s="64" t="str">
        <f t="shared" si="119"/>
        <v/>
      </c>
      <c r="G1563">
        <f t="shared" si="120"/>
        <v>0</v>
      </c>
      <c r="H1563">
        <f t="shared" si="121"/>
        <v>0</v>
      </c>
    </row>
    <row r="1564" spans="5:8">
      <c r="E1564" s="64" t="str">
        <f t="shared" si="118"/>
        <v/>
      </c>
      <c r="F1564" s="64" t="str">
        <f t="shared" si="119"/>
        <v/>
      </c>
      <c r="G1564">
        <f t="shared" si="120"/>
        <v>0</v>
      </c>
      <c r="H1564">
        <f t="shared" si="121"/>
        <v>0</v>
      </c>
    </row>
    <row r="1565" spans="5:8">
      <c r="E1565" s="64" t="str">
        <f t="shared" si="118"/>
        <v/>
      </c>
      <c r="F1565" s="64" t="str">
        <f t="shared" si="119"/>
        <v/>
      </c>
      <c r="G1565">
        <f t="shared" si="120"/>
        <v>0</v>
      </c>
      <c r="H1565">
        <f t="shared" si="121"/>
        <v>0</v>
      </c>
    </row>
    <row r="1566" spans="5:8">
      <c r="E1566" s="64" t="str">
        <f t="shared" si="118"/>
        <v/>
      </c>
      <c r="F1566" s="64" t="str">
        <f t="shared" si="119"/>
        <v/>
      </c>
      <c r="G1566">
        <f t="shared" si="120"/>
        <v>0</v>
      </c>
      <c r="H1566">
        <f t="shared" si="121"/>
        <v>0</v>
      </c>
    </row>
    <row r="1567" spans="5:8">
      <c r="E1567" s="64" t="str">
        <f t="shared" si="118"/>
        <v/>
      </c>
      <c r="F1567" s="64" t="str">
        <f t="shared" si="119"/>
        <v/>
      </c>
      <c r="G1567">
        <f t="shared" si="120"/>
        <v>0</v>
      </c>
      <c r="H1567">
        <f t="shared" si="121"/>
        <v>0</v>
      </c>
    </row>
    <row r="1568" spans="5:8">
      <c r="E1568" s="64" t="str">
        <f t="shared" si="118"/>
        <v/>
      </c>
      <c r="F1568" s="64" t="str">
        <f t="shared" si="119"/>
        <v/>
      </c>
      <c r="G1568">
        <f t="shared" si="120"/>
        <v>0</v>
      </c>
      <c r="H1568">
        <f t="shared" si="121"/>
        <v>0</v>
      </c>
    </row>
    <row r="1569" spans="5:8">
      <c r="E1569" s="64" t="str">
        <f t="shared" si="118"/>
        <v/>
      </c>
      <c r="F1569" s="64" t="str">
        <f t="shared" si="119"/>
        <v/>
      </c>
      <c r="G1569">
        <f t="shared" si="120"/>
        <v>0</v>
      </c>
      <c r="H1569">
        <f t="shared" si="121"/>
        <v>0</v>
      </c>
    </row>
    <row r="1570" spans="5:8">
      <c r="E1570" s="64" t="str">
        <f t="shared" si="118"/>
        <v/>
      </c>
      <c r="F1570" s="64" t="str">
        <f t="shared" si="119"/>
        <v/>
      </c>
      <c r="G1570">
        <f t="shared" si="120"/>
        <v>0</v>
      </c>
      <c r="H1570">
        <f t="shared" si="121"/>
        <v>0</v>
      </c>
    </row>
    <row r="1571" spans="5:8">
      <c r="E1571" s="64" t="str">
        <f t="shared" si="118"/>
        <v/>
      </c>
      <c r="F1571" s="64" t="str">
        <f t="shared" si="119"/>
        <v/>
      </c>
      <c r="G1571">
        <f t="shared" si="120"/>
        <v>0</v>
      </c>
      <c r="H1571">
        <f t="shared" si="121"/>
        <v>0</v>
      </c>
    </row>
    <row r="1572" spans="5:8">
      <c r="E1572" s="64" t="str">
        <f t="shared" si="118"/>
        <v/>
      </c>
      <c r="F1572" s="64" t="str">
        <f t="shared" si="119"/>
        <v/>
      </c>
      <c r="G1572">
        <f t="shared" si="120"/>
        <v>0</v>
      </c>
      <c r="H1572">
        <f t="shared" si="121"/>
        <v>0</v>
      </c>
    </row>
    <row r="1573" spans="5:8">
      <c r="E1573" s="64" t="str">
        <f t="shared" si="118"/>
        <v/>
      </c>
      <c r="F1573" s="64" t="str">
        <f t="shared" si="119"/>
        <v/>
      </c>
      <c r="G1573">
        <f t="shared" si="120"/>
        <v>0</v>
      </c>
      <c r="H1573">
        <f t="shared" si="121"/>
        <v>0</v>
      </c>
    </row>
    <row r="1574" spans="5:8">
      <c r="E1574" s="64" t="str">
        <f t="shared" si="118"/>
        <v/>
      </c>
      <c r="F1574" s="64" t="str">
        <f t="shared" si="119"/>
        <v/>
      </c>
      <c r="G1574">
        <f t="shared" si="120"/>
        <v>0</v>
      </c>
      <c r="H1574">
        <f t="shared" si="121"/>
        <v>0</v>
      </c>
    </row>
    <row r="1575" spans="5:8">
      <c r="E1575" s="64" t="str">
        <f t="shared" si="118"/>
        <v/>
      </c>
      <c r="F1575" s="64" t="str">
        <f t="shared" si="119"/>
        <v/>
      </c>
      <c r="G1575">
        <f t="shared" si="120"/>
        <v>0</v>
      </c>
      <c r="H1575">
        <f t="shared" si="121"/>
        <v>0</v>
      </c>
    </row>
    <row r="1576" spans="5:8">
      <c r="E1576" s="64" t="str">
        <f t="shared" si="118"/>
        <v/>
      </c>
      <c r="F1576" s="64" t="str">
        <f t="shared" si="119"/>
        <v/>
      </c>
      <c r="G1576">
        <f t="shared" si="120"/>
        <v>0</v>
      </c>
      <c r="H1576">
        <f t="shared" si="121"/>
        <v>0</v>
      </c>
    </row>
    <row r="1577" spans="5:8">
      <c r="E1577" s="64" t="str">
        <f t="shared" si="118"/>
        <v/>
      </c>
      <c r="F1577" s="64" t="str">
        <f t="shared" si="119"/>
        <v/>
      </c>
      <c r="G1577">
        <f t="shared" si="120"/>
        <v>0</v>
      </c>
      <c r="H1577">
        <f t="shared" si="121"/>
        <v>0</v>
      </c>
    </row>
    <row r="1578" spans="5:8">
      <c r="E1578" s="64" t="str">
        <f t="shared" si="118"/>
        <v/>
      </c>
      <c r="F1578" s="64" t="str">
        <f t="shared" si="119"/>
        <v/>
      </c>
      <c r="G1578">
        <f t="shared" si="120"/>
        <v>0</v>
      </c>
      <c r="H1578">
        <f t="shared" si="121"/>
        <v>0</v>
      </c>
    </row>
    <row r="1579" spans="5:8">
      <c r="E1579" s="64" t="str">
        <f t="shared" si="118"/>
        <v/>
      </c>
      <c r="F1579" s="64" t="str">
        <f t="shared" si="119"/>
        <v/>
      </c>
      <c r="G1579">
        <f t="shared" si="120"/>
        <v>0</v>
      </c>
      <c r="H1579">
        <f t="shared" si="121"/>
        <v>0</v>
      </c>
    </row>
    <row r="1580" spans="5:8">
      <c r="E1580" s="64" t="str">
        <f t="shared" si="118"/>
        <v/>
      </c>
      <c r="F1580" s="64" t="str">
        <f t="shared" si="119"/>
        <v/>
      </c>
      <c r="G1580">
        <f t="shared" si="120"/>
        <v>0</v>
      </c>
      <c r="H1580">
        <f t="shared" si="121"/>
        <v>0</v>
      </c>
    </row>
    <row r="1581" spans="5:8">
      <c r="E1581" s="64" t="str">
        <f t="shared" si="118"/>
        <v/>
      </c>
      <c r="F1581" s="64" t="str">
        <f t="shared" si="119"/>
        <v/>
      </c>
      <c r="G1581">
        <f t="shared" si="120"/>
        <v>0</v>
      </c>
      <c r="H1581">
        <f t="shared" si="121"/>
        <v>0</v>
      </c>
    </row>
    <row r="1582" spans="5:8">
      <c r="E1582" s="64" t="str">
        <f t="shared" ref="E1582:E1645" si="122">UPPER(B1582)</f>
        <v/>
      </c>
      <c r="F1582" s="64" t="str">
        <f t="shared" ref="F1582:F1645" si="123">UPPER(C1582)</f>
        <v/>
      </c>
      <c r="G1582">
        <f t="shared" ref="G1582:G1645" si="124">D1582</f>
        <v>0</v>
      </c>
      <c r="H1582">
        <f t="shared" ref="H1582:H1645" si="125">ROUND(G1582/(1+$E$1),2)</f>
        <v>0</v>
      </c>
    </row>
    <row r="1583" spans="5:8">
      <c r="E1583" s="64" t="str">
        <f t="shared" si="122"/>
        <v/>
      </c>
      <c r="F1583" s="64" t="str">
        <f t="shared" si="123"/>
        <v/>
      </c>
      <c r="G1583">
        <f t="shared" si="124"/>
        <v>0</v>
      </c>
      <c r="H1583">
        <f t="shared" si="125"/>
        <v>0</v>
      </c>
    </row>
    <row r="1584" spans="5:8">
      <c r="E1584" s="64" t="str">
        <f t="shared" si="122"/>
        <v/>
      </c>
      <c r="F1584" s="64" t="str">
        <f t="shared" si="123"/>
        <v/>
      </c>
      <c r="G1584">
        <f t="shared" si="124"/>
        <v>0</v>
      </c>
      <c r="H1584">
        <f t="shared" si="125"/>
        <v>0</v>
      </c>
    </row>
    <row r="1585" spans="5:8">
      <c r="E1585" s="64" t="str">
        <f t="shared" si="122"/>
        <v/>
      </c>
      <c r="F1585" s="64" t="str">
        <f t="shared" si="123"/>
        <v/>
      </c>
      <c r="G1585">
        <f t="shared" si="124"/>
        <v>0</v>
      </c>
      <c r="H1585">
        <f t="shared" si="125"/>
        <v>0</v>
      </c>
    </row>
    <row r="1586" spans="5:8">
      <c r="E1586" s="64" t="str">
        <f t="shared" si="122"/>
        <v/>
      </c>
      <c r="F1586" s="64" t="str">
        <f t="shared" si="123"/>
        <v/>
      </c>
      <c r="G1586">
        <f t="shared" si="124"/>
        <v>0</v>
      </c>
      <c r="H1586">
        <f t="shared" si="125"/>
        <v>0</v>
      </c>
    </row>
    <row r="1587" spans="5:8">
      <c r="E1587" s="64" t="str">
        <f t="shared" si="122"/>
        <v/>
      </c>
      <c r="F1587" s="64" t="str">
        <f t="shared" si="123"/>
        <v/>
      </c>
      <c r="G1587">
        <f t="shared" si="124"/>
        <v>0</v>
      </c>
      <c r="H1587">
        <f t="shared" si="125"/>
        <v>0</v>
      </c>
    </row>
    <row r="1588" spans="5:8">
      <c r="E1588" s="64" t="str">
        <f t="shared" si="122"/>
        <v/>
      </c>
      <c r="F1588" s="64" t="str">
        <f t="shared" si="123"/>
        <v/>
      </c>
      <c r="G1588">
        <f t="shared" si="124"/>
        <v>0</v>
      </c>
      <c r="H1588">
        <f t="shared" si="125"/>
        <v>0</v>
      </c>
    </row>
    <row r="1589" spans="5:8">
      <c r="E1589" s="64" t="str">
        <f t="shared" si="122"/>
        <v/>
      </c>
      <c r="F1589" s="64" t="str">
        <f t="shared" si="123"/>
        <v/>
      </c>
      <c r="G1589">
        <f t="shared" si="124"/>
        <v>0</v>
      </c>
      <c r="H1589">
        <f t="shared" si="125"/>
        <v>0</v>
      </c>
    </row>
    <row r="1590" spans="5:8">
      <c r="E1590" s="64" t="str">
        <f t="shared" si="122"/>
        <v/>
      </c>
      <c r="F1590" s="64" t="str">
        <f t="shared" si="123"/>
        <v/>
      </c>
      <c r="G1590">
        <f t="shared" si="124"/>
        <v>0</v>
      </c>
      <c r="H1590">
        <f t="shared" si="125"/>
        <v>0</v>
      </c>
    </row>
    <row r="1591" spans="5:8">
      <c r="E1591" s="64" t="str">
        <f t="shared" si="122"/>
        <v/>
      </c>
      <c r="F1591" s="64" t="str">
        <f t="shared" si="123"/>
        <v/>
      </c>
      <c r="G1591">
        <f t="shared" si="124"/>
        <v>0</v>
      </c>
      <c r="H1591">
        <f t="shared" si="125"/>
        <v>0</v>
      </c>
    </row>
    <row r="1592" spans="5:8">
      <c r="E1592" s="64" t="str">
        <f t="shared" si="122"/>
        <v/>
      </c>
      <c r="F1592" s="64" t="str">
        <f t="shared" si="123"/>
        <v/>
      </c>
      <c r="G1592">
        <f t="shared" si="124"/>
        <v>0</v>
      </c>
      <c r="H1592">
        <f t="shared" si="125"/>
        <v>0</v>
      </c>
    </row>
    <row r="1593" spans="5:8">
      <c r="E1593" s="64" t="str">
        <f t="shared" si="122"/>
        <v/>
      </c>
      <c r="F1593" s="64" t="str">
        <f t="shared" si="123"/>
        <v/>
      </c>
      <c r="G1593">
        <f t="shared" si="124"/>
        <v>0</v>
      </c>
      <c r="H1593">
        <f t="shared" si="125"/>
        <v>0</v>
      </c>
    </row>
    <row r="1594" spans="5:8">
      <c r="E1594" s="64" t="str">
        <f t="shared" si="122"/>
        <v/>
      </c>
      <c r="F1594" s="64" t="str">
        <f t="shared" si="123"/>
        <v/>
      </c>
      <c r="G1594">
        <f t="shared" si="124"/>
        <v>0</v>
      </c>
      <c r="H1594">
        <f t="shared" si="125"/>
        <v>0</v>
      </c>
    </row>
    <row r="1595" spans="5:8">
      <c r="E1595" s="64" t="str">
        <f t="shared" si="122"/>
        <v/>
      </c>
      <c r="F1595" s="64" t="str">
        <f t="shared" si="123"/>
        <v/>
      </c>
      <c r="G1595">
        <f t="shared" si="124"/>
        <v>0</v>
      </c>
      <c r="H1595">
        <f t="shared" si="125"/>
        <v>0</v>
      </c>
    </row>
    <row r="1596" spans="5:8">
      <c r="E1596" s="64" t="str">
        <f t="shared" si="122"/>
        <v/>
      </c>
      <c r="F1596" s="64" t="str">
        <f t="shared" si="123"/>
        <v/>
      </c>
      <c r="G1596">
        <f t="shared" si="124"/>
        <v>0</v>
      </c>
      <c r="H1596">
        <f t="shared" si="125"/>
        <v>0</v>
      </c>
    </row>
    <row r="1597" spans="5:8">
      <c r="E1597" s="64" t="str">
        <f t="shared" si="122"/>
        <v/>
      </c>
      <c r="F1597" s="64" t="str">
        <f t="shared" si="123"/>
        <v/>
      </c>
      <c r="G1597">
        <f t="shared" si="124"/>
        <v>0</v>
      </c>
      <c r="H1597">
        <f t="shared" si="125"/>
        <v>0</v>
      </c>
    </row>
    <row r="1598" spans="5:8">
      <c r="E1598" s="64" t="str">
        <f t="shared" si="122"/>
        <v/>
      </c>
      <c r="F1598" s="64" t="str">
        <f t="shared" si="123"/>
        <v/>
      </c>
      <c r="G1598">
        <f t="shared" si="124"/>
        <v>0</v>
      </c>
      <c r="H1598">
        <f t="shared" si="125"/>
        <v>0</v>
      </c>
    </row>
    <row r="1599" spans="5:8">
      <c r="E1599" s="64" t="str">
        <f t="shared" si="122"/>
        <v/>
      </c>
      <c r="F1599" s="64" t="str">
        <f t="shared" si="123"/>
        <v/>
      </c>
      <c r="G1599">
        <f t="shared" si="124"/>
        <v>0</v>
      </c>
      <c r="H1599">
        <f t="shared" si="125"/>
        <v>0</v>
      </c>
    </row>
    <row r="1600" spans="5:8">
      <c r="E1600" s="64" t="str">
        <f t="shared" si="122"/>
        <v/>
      </c>
      <c r="F1600" s="64" t="str">
        <f t="shared" si="123"/>
        <v/>
      </c>
      <c r="G1600">
        <f t="shared" si="124"/>
        <v>0</v>
      </c>
      <c r="H1600">
        <f t="shared" si="125"/>
        <v>0</v>
      </c>
    </row>
    <row r="1601" spans="5:8">
      <c r="E1601" s="64" t="str">
        <f t="shared" si="122"/>
        <v/>
      </c>
      <c r="F1601" s="64" t="str">
        <f t="shared" si="123"/>
        <v/>
      </c>
      <c r="G1601">
        <f t="shared" si="124"/>
        <v>0</v>
      </c>
      <c r="H1601">
        <f t="shared" si="125"/>
        <v>0</v>
      </c>
    </row>
    <row r="1602" spans="5:8">
      <c r="E1602" s="64" t="str">
        <f t="shared" si="122"/>
        <v/>
      </c>
      <c r="F1602" s="64" t="str">
        <f t="shared" si="123"/>
        <v/>
      </c>
      <c r="G1602">
        <f t="shared" si="124"/>
        <v>0</v>
      </c>
      <c r="H1602">
        <f t="shared" si="125"/>
        <v>0</v>
      </c>
    </row>
    <row r="1603" spans="5:8">
      <c r="E1603" s="64" t="str">
        <f t="shared" si="122"/>
        <v/>
      </c>
      <c r="F1603" s="64" t="str">
        <f t="shared" si="123"/>
        <v/>
      </c>
      <c r="G1603">
        <f t="shared" si="124"/>
        <v>0</v>
      </c>
      <c r="H1603">
        <f t="shared" si="125"/>
        <v>0</v>
      </c>
    </row>
    <row r="1604" spans="5:8">
      <c r="E1604" s="64" t="str">
        <f t="shared" si="122"/>
        <v/>
      </c>
      <c r="F1604" s="64" t="str">
        <f t="shared" si="123"/>
        <v/>
      </c>
      <c r="G1604">
        <f t="shared" si="124"/>
        <v>0</v>
      </c>
      <c r="H1604">
        <f t="shared" si="125"/>
        <v>0</v>
      </c>
    </row>
    <row r="1605" spans="5:8">
      <c r="E1605" s="64" t="str">
        <f t="shared" si="122"/>
        <v/>
      </c>
      <c r="F1605" s="64" t="str">
        <f t="shared" si="123"/>
        <v/>
      </c>
      <c r="G1605">
        <f t="shared" si="124"/>
        <v>0</v>
      </c>
      <c r="H1605">
        <f t="shared" si="125"/>
        <v>0</v>
      </c>
    </row>
    <row r="1606" spans="5:8">
      <c r="E1606" s="64" t="str">
        <f t="shared" si="122"/>
        <v/>
      </c>
      <c r="F1606" s="64" t="str">
        <f t="shared" si="123"/>
        <v/>
      </c>
      <c r="G1606">
        <f t="shared" si="124"/>
        <v>0</v>
      </c>
      <c r="H1606">
        <f t="shared" si="125"/>
        <v>0</v>
      </c>
    </row>
    <row r="1607" spans="5:8">
      <c r="E1607" s="64" t="str">
        <f t="shared" si="122"/>
        <v/>
      </c>
      <c r="F1607" s="64" t="str">
        <f t="shared" si="123"/>
        <v/>
      </c>
      <c r="G1607">
        <f t="shared" si="124"/>
        <v>0</v>
      </c>
      <c r="H1607">
        <f t="shared" si="125"/>
        <v>0</v>
      </c>
    </row>
    <row r="1608" spans="5:8">
      <c r="E1608" s="64" t="str">
        <f t="shared" si="122"/>
        <v/>
      </c>
      <c r="F1608" s="64" t="str">
        <f t="shared" si="123"/>
        <v/>
      </c>
      <c r="G1608">
        <f t="shared" si="124"/>
        <v>0</v>
      </c>
      <c r="H1608">
        <f t="shared" si="125"/>
        <v>0</v>
      </c>
    </row>
    <row r="1609" spans="5:8">
      <c r="E1609" s="64" t="str">
        <f t="shared" si="122"/>
        <v/>
      </c>
      <c r="F1609" s="64" t="str">
        <f t="shared" si="123"/>
        <v/>
      </c>
      <c r="G1609">
        <f t="shared" si="124"/>
        <v>0</v>
      </c>
      <c r="H1609">
        <f t="shared" si="125"/>
        <v>0</v>
      </c>
    </row>
    <row r="1610" spans="5:8">
      <c r="E1610" s="64" t="str">
        <f t="shared" si="122"/>
        <v/>
      </c>
      <c r="F1610" s="64" t="str">
        <f t="shared" si="123"/>
        <v/>
      </c>
      <c r="G1610">
        <f t="shared" si="124"/>
        <v>0</v>
      </c>
      <c r="H1610">
        <f t="shared" si="125"/>
        <v>0</v>
      </c>
    </row>
    <row r="1611" spans="5:8">
      <c r="E1611" s="64" t="str">
        <f t="shared" si="122"/>
        <v/>
      </c>
      <c r="F1611" s="64" t="str">
        <f t="shared" si="123"/>
        <v/>
      </c>
      <c r="G1611">
        <f t="shared" si="124"/>
        <v>0</v>
      </c>
      <c r="H1611">
        <f t="shared" si="125"/>
        <v>0</v>
      </c>
    </row>
    <row r="1612" spans="5:8">
      <c r="E1612" s="64" t="str">
        <f t="shared" si="122"/>
        <v/>
      </c>
      <c r="F1612" s="64" t="str">
        <f t="shared" si="123"/>
        <v/>
      </c>
      <c r="G1612">
        <f t="shared" si="124"/>
        <v>0</v>
      </c>
      <c r="H1612">
        <f t="shared" si="125"/>
        <v>0</v>
      </c>
    </row>
    <row r="1613" spans="5:8">
      <c r="E1613" s="64" t="str">
        <f t="shared" si="122"/>
        <v/>
      </c>
      <c r="F1613" s="64" t="str">
        <f t="shared" si="123"/>
        <v/>
      </c>
      <c r="G1613">
        <f t="shared" si="124"/>
        <v>0</v>
      </c>
      <c r="H1613">
        <f t="shared" si="125"/>
        <v>0</v>
      </c>
    </row>
    <row r="1614" spans="5:8">
      <c r="E1614" s="64" t="str">
        <f t="shared" si="122"/>
        <v/>
      </c>
      <c r="F1614" s="64" t="str">
        <f t="shared" si="123"/>
        <v/>
      </c>
      <c r="G1614">
        <f t="shared" si="124"/>
        <v>0</v>
      </c>
      <c r="H1614">
        <f t="shared" si="125"/>
        <v>0</v>
      </c>
    </row>
    <row r="1615" spans="5:8">
      <c r="E1615" s="64" t="str">
        <f t="shared" si="122"/>
        <v/>
      </c>
      <c r="F1615" s="64" t="str">
        <f t="shared" si="123"/>
        <v/>
      </c>
      <c r="G1615">
        <f t="shared" si="124"/>
        <v>0</v>
      </c>
      <c r="H1615">
        <f t="shared" si="125"/>
        <v>0</v>
      </c>
    </row>
    <row r="1616" spans="5:8">
      <c r="E1616" s="64" t="str">
        <f t="shared" si="122"/>
        <v/>
      </c>
      <c r="F1616" s="64" t="str">
        <f t="shared" si="123"/>
        <v/>
      </c>
      <c r="G1616">
        <f t="shared" si="124"/>
        <v>0</v>
      </c>
      <c r="H1616">
        <f t="shared" si="125"/>
        <v>0</v>
      </c>
    </row>
    <row r="1617" spans="5:8">
      <c r="E1617" s="64" t="str">
        <f t="shared" si="122"/>
        <v/>
      </c>
      <c r="F1617" s="64" t="str">
        <f t="shared" si="123"/>
        <v/>
      </c>
      <c r="G1617">
        <f t="shared" si="124"/>
        <v>0</v>
      </c>
      <c r="H1617">
        <f t="shared" si="125"/>
        <v>0</v>
      </c>
    </row>
    <row r="1618" spans="5:8">
      <c r="E1618" s="64" t="str">
        <f t="shared" si="122"/>
        <v/>
      </c>
      <c r="F1618" s="64" t="str">
        <f t="shared" si="123"/>
        <v/>
      </c>
      <c r="G1618">
        <f t="shared" si="124"/>
        <v>0</v>
      </c>
      <c r="H1618">
        <f t="shared" si="125"/>
        <v>0</v>
      </c>
    </row>
    <row r="1619" spans="5:8">
      <c r="E1619" s="64" t="str">
        <f t="shared" si="122"/>
        <v/>
      </c>
      <c r="F1619" s="64" t="str">
        <f t="shared" si="123"/>
        <v/>
      </c>
      <c r="G1619">
        <f t="shared" si="124"/>
        <v>0</v>
      </c>
      <c r="H1619">
        <f t="shared" si="125"/>
        <v>0</v>
      </c>
    </row>
    <row r="1620" spans="5:8">
      <c r="E1620" s="64" t="str">
        <f t="shared" si="122"/>
        <v/>
      </c>
      <c r="F1620" s="64" t="str">
        <f t="shared" si="123"/>
        <v/>
      </c>
      <c r="G1620">
        <f t="shared" si="124"/>
        <v>0</v>
      </c>
      <c r="H1620">
        <f t="shared" si="125"/>
        <v>0</v>
      </c>
    </row>
    <row r="1621" spans="5:8">
      <c r="E1621" s="64" t="str">
        <f t="shared" si="122"/>
        <v/>
      </c>
      <c r="F1621" s="64" t="str">
        <f t="shared" si="123"/>
        <v/>
      </c>
      <c r="G1621">
        <f t="shared" si="124"/>
        <v>0</v>
      </c>
      <c r="H1621">
        <f t="shared" si="125"/>
        <v>0</v>
      </c>
    </row>
    <row r="1622" spans="5:8">
      <c r="E1622" s="64" t="str">
        <f t="shared" si="122"/>
        <v/>
      </c>
      <c r="F1622" s="64" t="str">
        <f t="shared" si="123"/>
        <v/>
      </c>
      <c r="G1622">
        <f t="shared" si="124"/>
        <v>0</v>
      </c>
      <c r="H1622">
        <f t="shared" si="125"/>
        <v>0</v>
      </c>
    </row>
    <row r="1623" spans="5:8">
      <c r="E1623" s="64" t="str">
        <f t="shared" si="122"/>
        <v/>
      </c>
      <c r="F1623" s="64" t="str">
        <f t="shared" si="123"/>
        <v/>
      </c>
      <c r="G1623">
        <f t="shared" si="124"/>
        <v>0</v>
      </c>
      <c r="H1623">
        <f t="shared" si="125"/>
        <v>0</v>
      </c>
    </row>
    <row r="1624" spans="5:8">
      <c r="E1624" s="64" t="str">
        <f t="shared" si="122"/>
        <v/>
      </c>
      <c r="F1624" s="64" t="str">
        <f t="shared" si="123"/>
        <v/>
      </c>
      <c r="G1624">
        <f t="shared" si="124"/>
        <v>0</v>
      </c>
      <c r="H1624">
        <f t="shared" si="125"/>
        <v>0</v>
      </c>
    </row>
    <row r="1625" spans="5:8">
      <c r="E1625" s="64" t="str">
        <f t="shared" si="122"/>
        <v/>
      </c>
      <c r="F1625" s="64" t="str">
        <f t="shared" si="123"/>
        <v/>
      </c>
      <c r="G1625">
        <f t="shared" si="124"/>
        <v>0</v>
      </c>
      <c r="H1625">
        <f t="shared" si="125"/>
        <v>0</v>
      </c>
    </row>
    <row r="1626" spans="5:8">
      <c r="E1626" s="64" t="str">
        <f t="shared" si="122"/>
        <v/>
      </c>
      <c r="F1626" s="64" t="str">
        <f t="shared" si="123"/>
        <v/>
      </c>
      <c r="G1626">
        <f t="shared" si="124"/>
        <v>0</v>
      </c>
      <c r="H1626">
        <f t="shared" si="125"/>
        <v>0</v>
      </c>
    </row>
    <row r="1627" spans="5:8">
      <c r="E1627" s="64" t="str">
        <f t="shared" si="122"/>
        <v/>
      </c>
      <c r="F1627" s="64" t="str">
        <f t="shared" si="123"/>
        <v/>
      </c>
      <c r="G1627">
        <f t="shared" si="124"/>
        <v>0</v>
      </c>
      <c r="H1627">
        <f t="shared" si="125"/>
        <v>0</v>
      </c>
    </row>
    <row r="1628" spans="5:8">
      <c r="E1628" s="64" t="str">
        <f t="shared" si="122"/>
        <v/>
      </c>
      <c r="F1628" s="64" t="str">
        <f t="shared" si="123"/>
        <v/>
      </c>
      <c r="G1628">
        <f t="shared" si="124"/>
        <v>0</v>
      </c>
      <c r="H1628">
        <f t="shared" si="125"/>
        <v>0</v>
      </c>
    </row>
    <row r="1629" spans="5:8">
      <c r="E1629" s="64" t="str">
        <f t="shared" si="122"/>
        <v/>
      </c>
      <c r="F1629" s="64" t="str">
        <f t="shared" si="123"/>
        <v/>
      </c>
      <c r="G1629">
        <f t="shared" si="124"/>
        <v>0</v>
      </c>
      <c r="H1629">
        <f t="shared" si="125"/>
        <v>0</v>
      </c>
    </row>
    <row r="1630" spans="5:8">
      <c r="E1630" s="64" t="str">
        <f t="shared" si="122"/>
        <v/>
      </c>
      <c r="F1630" s="64" t="str">
        <f t="shared" si="123"/>
        <v/>
      </c>
      <c r="G1630">
        <f t="shared" si="124"/>
        <v>0</v>
      </c>
      <c r="H1630">
        <f t="shared" si="125"/>
        <v>0</v>
      </c>
    </row>
    <row r="1631" spans="5:8">
      <c r="E1631" s="64" t="str">
        <f t="shared" si="122"/>
        <v/>
      </c>
      <c r="F1631" s="64" t="str">
        <f t="shared" si="123"/>
        <v/>
      </c>
      <c r="G1631">
        <f t="shared" si="124"/>
        <v>0</v>
      </c>
      <c r="H1631">
        <f t="shared" si="125"/>
        <v>0</v>
      </c>
    </row>
    <row r="1632" spans="5:8">
      <c r="E1632" s="64" t="str">
        <f t="shared" si="122"/>
        <v/>
      </c>
      <c r="F1632" s="64" t="str">
        <f t="shared" si="123"/>
        <v/>
      </c>
      <c r="G1632">
        <f t="shared" si="124"/>
        <v>0</v>
      </c>
      <c r="H1632">
        <f t="shared" si="125"/>
        <v>0</v>
      </c>
    </row>
    <row r="1633" spans="5:8">
      <c r="E1633" s="64" t="str">
        <f t="shared" si="122"/>
        <v/>
      </c>
      <c r="F1633" s="64" t="str">
        <f t="shared" si="123"/>
        <v/>
      </c>
      <c r="G1633">
        <f t="shared" si="124"/>
        <v>0</v>
      </c>
      <c r="H1633">
        <f t="shared" si="125"/>
        <v>0</v>
      </c>
    </row>
    <row r="1634" spans="5:8">
      <c r="E1634" s="64" t="str">
        <f t="shared" si="122"/>
        <v/>
      </c>
      <c r="F1634" s="64" t="str">
        <f t="shared" si="123"/>
        <v/>
      </c>
      <c r="G1634">
        <f t="shared" si="124"/>
        <v>0</v>
      </c>
      <c r="H1634">
        <f t="shared" si="125"/>
        <v>0</v>
      </c>
    </row>
    <row r="1635" spans="5:8">
      <c r="E1635" s="64" t="str">
        <f t="shared" si="122"/>
        <v/>
      </c>
      <c r="F1635" s="64" t="str">
        <f t="shared" si="123"/>
        <v/>
      </c>
      <c r="G1635">
        <f t="shared" si="124"/>
        <v>0</v>
      </c>
      <c r="H1635">
        <f t="shared" si="125"/>
        <v>0</v>
      </c>
    </row>
    <row r="1636" spans="5:8">
      <c r="E1636" s="64" t="str">
        <f t="shared" si="122"/>
        <v/>
      </c>
      <c r="F1636" s="64" t="str">
        <f t="shared" si="123"/>
        <v/>
      </c>
      <c r="G1636">
        <f t="shared" si="124"/>
        <v>0</v>
      </c>
      <c r="H1636">
        <f t="shared" si="125"/>
        <v>0</v>
      </c>
    </row>
    <row r="1637" spans="5:8">
      <c r="E1637" s="64" t="str">
        <f t="shared" si="122"/>
        <v/>
      </c>
      <c r="F1637" s="64" t="str">
        <f t="shared" si="123"/>
        <v/>
      </c>
      <c r="G1637">
        <f t="shared" si="124"/>
        <v>0</v>
      </c>
      <c r="H1637">
        <f t="shared" si="125"/>
        <v>0</v>
      </c>
    </row>
    <row r="1638" spans="5:8">
      <c r="E1638" s="64" t="str">
        <f t="shared" si="122"/>
        <v/>
      </c>
      <c r="F1638" s="64" t="str">
        <f t="shared" si="123"/>
        <v/>
      </c>
      <c r="G1638">
        <f t="shared" si="124"/>
        <v>0</v>
      </c>
      <c r="H1638">
        <f t="shared" si="125"/>
        <v>0</v>
      </c>
    </row>
    <row r="1639" spans="5:8">
      <c r="E1639" s="64" t="str">
        <f t="shared" si="122"/>
        <v/>
      </c>
      <c r="F1639" s="64" t="str">
        <f t="shared" si="123"/>
        <v/>
      </c>
      <c r="G1639">
        <f t="shared" si="124"/>
        <v>0</v>
      </c>
      <c r="H1639">
        <f t="shared" si="125"/>
        <v>0</v>
      </c>
    </row>
    <row r="1640" spans="5:8">
      <c r="E1640" s="64" t="str">
        <f t="shared" si="122"/>
        <v/>
      </c>
      <c r="F1640" s="64" t="str">
        <f t="shared" si="123"/>
        <v/>
      </c>
      <c r="G1640">
        <f t="shared" si="124"/>
        <v>0</v>
      </c>
      <c r="H1640">
        <f t="shared" si="125"/>
        <v>0</v>
      </c>
    </row>
    <row r="1641" spans="5:8">
      <c r="E1641" s="64" t="str">
        <f t="shared" si="122"/>
        <v/>
      </c>
      <c r="F1641" s="64" t="str">
        <f t="shared" si="123"/>
        <v/>
      </c>
      <c r="G1641">
        <f t="shared" si="124"/>
        <v>0</v>
      </c>
      <c r="H1641">
        <f t="shared" si="125"/>
        <v>0</v>
      </c>
    </row>
    <row r="1642" spans="5:8">
      <c r="E1642" s="64" t="str">
        <f t="shared" si="122"/>
        <v/>
      </c>
      <c r="F1642" s="64" t="str">
        <f t="shared" si="123"/>
        <v/>
      </c>
      <c r="G1642">
        <f t="shared" si="124"/>
        <v>0</v>
      </c>
      <c r="H1642">
        <f t="shared" si="125"/>
        <v>0</v>
      </c>
    </row>
    <row r="1643" spans="5:8">
      <c r="E1643" s="64" t="str">
        <f t="shared" si="122"/>
        <v/>
      </c>
      <c r="F1643" s="64" t="str">
        <f t="shared" si="123"/>
        <v/>
      </c>
      <c r="G1643">
        <f t="shared" si="124"/>
        <v>0</v>
      </c>
      <c r="H1643">
        <f t="shared" si="125"/>
        <v>0</v>
      </c>
    </row>
    <row r="1644" spans="5:8">
      <c r="E1644" s="64" t="str">
        <f t="shared" si="122"/>
        <v/>
      </c>
      <c r="F1644" s="64" t="str">
        <f t="shared" si="123"/>
        <v/>
      </c>
      <c r="G1644">
        <f t="shared" si="124"/>
        <v>0</v>
      </c>
      <c r="H1644">
        <f t="shared" si="125"/>
        <v>0</v>
      </c>
    </row>
    <row r="1645" spans="5:8">
      <c r="E1645" s="64" t="str">
        <f t="shared" si="122"/>
        <v/>
      </c>
      <c r="F1645" s="64" t="str">
        <f t="shared" si="123"/>
        <v/>
      </c>
      <c r="G1645">
        <f t="shared" si="124"/>
        <v>0</v>
      </c>
      <c r="H1645">
        <f t="shared" si="125"/>
        <v>0</v>
      </c>
    </row>
    <row r="1646" spans="5:8">
      <c r="E1646" s="64" t="str">
        <f t="shared" ref="E1646:E1709" si="126">UPPER(B1646)</f>
        <v/>
      </c>
      <c r="F1646" s="64" t="str">
        <f t="shared" ref="F1646:F1709" si="127">UPPER(C1646)</f>
        <v/>
      </c>
      <c r="G1646">
        <f t="shared" ref="G1646:G1709" si="128">D1646</f>
        <v>0</v>
      </c>
      <c r="H1646">
        <f t="shared" ref="H1646:H1709" si="129">ROUND(G1646/(1+$E$1),2)</f>
        <v>0</v>
      </c>
    </row>
    <row r="1647" spans="5:8">
      <c r="E1647" s="64" t="str">
        <f t="shared" si="126"/>
        <v/>
      </c>
      <c r="F1647" s="64" t="str">
        <f t="shared" si="127"/>
        <v/>
      </c>
      <c r="G1647">
        <f t="shared" si="128"/>
        <v>0</v>
      </c>
      <c r="H1647">
        <f t="shared" si="129"/>
        <v>0</v>
      </c>
    </row>
    <row r="1648" spans="5:8">
      <c r="E1648" s="64" t="str">
        <f t="shared" si="126"/>
        <v/>
      </c>
      <c r="F1648" s="64" t="str">
        <f t="shared" si="127"/>
        <v/>
      </c>
      <c r="G1648">
        <f t="shared" si="128"/>
        <v>0</v>
      </c>
      <c r="H1648">
        <f t="shared" si="129"/>
        <v>0</v>
      </c>
    </row>
    <row r="1649" spans="5:8">
      <c r="E1649" s="64" t="str">
        <f t="shared" si="126"/>
        <v/>
      </c>
      <c r="F1649" s="64" t="str">
        <f t="shared" si="127"/>
        <v/>
      </c>
      <c r="G1649">
        <f t="shared" si="128"/>
        <v>0</v>
      </c>
      <c r="H1649">
        <f t="shared" si="129"/>
        <v>0</v>
      </c>
    </row>
    <row r="1650" spans="5:8">
      <c r="E1650" s="64" t="str">
        <f t="shared" si="126"/>
        <v/>
      </c>
      <c r="F1650" s="64" t="str">
        <f t="shared" si="127"/>
        <v/>
      </c>
      <c r="G1650">
        <f t="shared" si="128"/>
        <v>0</v>
      </c>
      <c r="H1650">
        <f t="shared" si="129"/>
        <v>0</v>
      </c>
    </row>
    <row r="1651" spans="5:8">
      <c r="E1651" s="64" t="str">
        <f t="shared" si="126"/>
        <v/>
      </c>
      <c r="F1651" s="64" t="str">
        <f t="shared" si="127"/>
        <v/>
      </c>
      <c r="G1651">
        <f t="shared" si="128"/>
        <v>0</v>
      </c>
      <c r="H1651">
        <f t="shared" si="129"/>
        <v>0</v>
      </c>
    </row>
    <row r="1652" spans="5:8">
      <c r="E1652" s="64" t="str">
        <f t="shared" si="126"/>
        <v/>
      </c>
      <c r="F1652" s="64" t="str">
        <f t="shared" si="127"/>
        <v/>
      </c>
      <c r="G1652">
        <f t="shared" si="128"/>
        <v>0</v>
      </c>
      <c r="H1652">
        <f t="shared" si="129"/>
        <v>0</v>
      </c>
    </row>
    <row r="1653" spans="5:8">
      <c r="E1653" s="64" t="str">
        <f t="shared" si="126"/>
        <v/>
      </c>
      <c r="F1653" s="64" t="str">
        <f t="shared" si="127"/>
        <v/>
      </c>
      <c r="G1653">
        <f t="shared" si="128"/>
        <v>0</v>
      </c>
      <c r="H1653">
        <f t="shared" si="129"/>
        <v>0</v>
      </c>
    </row>
    <row r="1654" spans="5:8">
      <c r="E1654" s="64" t="str">
        <f t="shared" si="126"/>
        <v/>
      </c>
      <c r="F1654" s="64" t="str">
        <f t="shared" si="127"/>
        <v/>
      </c>
      <c r="G1654">
        <f t="shared" si="128"/>
        <v>0</v>
      </c>
      <c r="H1654">
        <f t="shared" si="129"/>
        <v>0</v>
      </c>
    </row>
    <row r="1655" spans="5:8">
      <c r="E1655" s="64" t="str">
        <f t="shared" si="126"/>
        <v/>
      </c>
      <c r="F1655" s="64" t="str">
        <f t="shared" si="127"/>
        <v/>
      </c>
      <c r="G1655">
        <f t="shared" si="128"/>
        <v>0</v>
      </c>
      <c r="H1655">
        <f t="shared" si="129"/>
        <v>0</v>
      </c>
    </row>
    <row r="1656" spans="5:8">
      <c r="E1656" s="64" t="str">
        <f t="shared" si="126"/>
        <v/>
      </c>
      <c r="F1656" s="64" t="str">
        <f t="shared" si="127"/>
        <v/>
      </c>
      <c r="G1656">
        <f t="shared" si="128"/>
        <v>0</v>
      </c>
      <c r="H1656">
        <f t="shared" si="129"/>
        <v>0</v>
      </c>
    </row>
    <row r="1657" spans="5:8">
      <c r="E1657" s="64" t="str">
        <f t="shared" si="126"/>
        <v/>
      </c>
      <c r="F1657" s="64" t="str">
        <f t="shared" si="127"/>
        <v/>
      </c>
      <c r="G1657">
        <f t="shared" si="128"/>
        <v>0</v>
      </c>
      <c r="H1657">
        <f t="shared" si="129"/>
        <v>0</v>
      </c>
    </row>
    <row r="1658" spans="5:8">
      <c r="E1658" s="64" t="str">
        <f t="shared" si="126"/>
        <v/>
      </c>
      <c r="F1658" s="64" t="str">
        <f t="shared" si="127"/>
        <v/>
      </c>
      <c r="G1658">
        <f t="shared" si="128"/>
        <v>0</v>
      </c>
      <c r="H1658">
        <f t="shared" si="129"/>
        <v>0</v>
      </c>
    </row>
    <row r="1659" spans="5:8">
      <c r="E1659" s="64" t="str">
        <f t="shared" si="126"/>
        <v/>
      </c>
      <c r="F1659" s="64" t="str">
        <f t="shared" si="127"/>
        <v/>
      </c>
      <c r="G1659">
        <f t="shared" si="128"/>
        <v>0</v>
      </c>
      <c r="H1659">
        <f t="shared" si="129"/>
        <v>0</v>
      </c>
    </row>
    <row r="1660" spans="5:8">
      <c r="E1660" s="64" t="str">
        <f t="shared" si="126"/>
        <v/>
      </c>
      <c r="F1660" s="64" t="str">
        <f t="shared" si="127"/>
        <v/>
      </c>
      <c r="G1660">
        <f t="shared" si="128"/>
        <v>0</v>
      </c>
      <c r="H1660">
        <f t="shared" si="129"/>
        <v>0</v>
      </c>
    </row>
    <row r="1661" spans="5:8">
      <c r="E1661" s="64" t="str">
        <f t="shared" si="126"/>
        <v/>
      </c>
      <c r="F1661" s="64" t="str">
        <f t="shared" si="127"/>
        <v/>
      </c>
      <c r="G1661">
        <f t="shared" si="128"/>
        <v>0</v>
      </c>
      <c r="H1661">
        <f t="shared" si="129"/>
        <v>0</v>
      </c>
    </row>
    <row r="1662" spans="5:8">
      <c r="E1662" s="64" t="str">
        <f t="shared" si="126"/>
        <v/>
      </c>
      <c r="F1662" s="64" t="str">
        <f t="shared" si="127"/>
        <v/>
      </c>
      <c r="G1662">
        <f t="shared" si="128"/>
        <v>0</v>
      </c>
      <c r="H1662">
        <f t="shared" si="129"/>
        <v>0</v>
      </c>
    </row>
    <row r="1663" spans="5:8">
      <c r="E1663" s="64" t="str">
        <f t="shared" si="126"/>
        <v/>
      </c>
      <c r="F1663" s="64" t="str">
        <f t="shared" si="127"/>
        <v/>
      </c>
      <c r="G1663">
        <f t="shared" si="128"/>
        <v>0</v>
      </c>
      <c r="H1663">
        <f t="shared" si="129"/>
        <v>0</v>
      </c>
    </row>
    <row r="1664" spans="5:8">
      <c r="E1664" s="64" t="str">
        <f t="shared" si="126"/>
        <v/>
      </c>
      <c r="F1664" s="64" t="str">
        <f t="shared" si="127"/>
        <v/>
      </c>
      <c r="G1664">
        <f t="shared" si="128"/>
        <v>0</v>
      </c>
      <c r="H1664">
        <f t="shared" si="129"/>
        <v>0</v>
      </c>
    </row>
    <row r="1665" spans="5:8">
      <c r="E1665" s="64" t="str">
        <f t="shared" si="126"/>
        <v/>
      </c>
      <c r="F1665" s="64" t="str">
        <f t="shared" si="127"/>
        <v/>
      </c>
      <c r="G1665">
        <f t="shared" si="128"/>
        <v>0</v>
      </c>
      <c r="H1665">
        <f t="shared" si="129"/>
        <v>0</v>
      </c>
    </row>
    <row r="1666" spans="5:8">
      <c r="E1666" s="64" t="str">
        <f t="shared" si="126"/>
        <v/>
      </c>
      <c r="F1666" s="64" t="str">
        <f t="shared" si="127"/>
        <v/>
      </c>
      <c r="G1666">
        <f t="shared" si="128"/>
        <v>0</v>
      </c>
      <c r="H1666">
        <f t="shared" si="129"/>
        <v>0</v>
      </c>
    </row>
    <row r="1667" spans="5:8">
      <c r="E1667" s="64" t="str">
        <f t="shared" si="126"/>
        <v/>
      </c>
      <c r="F1667" s="64" t="str">
        <f t="shared" si="127"/>
        <v/>
      </c>
      <c r="G1667">
        <f t="shared" si="128"/>
        <v>0</v>
      </c>
      <c r="H1667">
        <f t="shared" si="129"/>
        <v>0</v>
      </c>
    </row>
    <row r="1668" spans="5:8">
      <c r="E1668" s="64" t="str">
        <f t="shared" si="126"/>
        <v/>
      </c>
      <c r="F1668" s="64" t="str">
        <f t="shared" si="127"/>
        <v/>
      </c>
      <c r="G1668">
        <f t="shared" si="128"/>
        <v>0</v>
      </c>
      <c r="H1668">
        <f t="shared" si="129"/>
        <v>0</v>
      </c>
    </row>
    <row r="1669" spans="5:8">
      <c r="E1669" s="64" t="str">
        <f t="shared" si="126"/>
        <v/>
      </c>
      <c r="F1669" s="64" t="str">
        <f t="shared" si="127"/>
        <v/>
      </c>
      <c r="G1669">
        <f t="shared" si="128"/>
        <v>0</v>
      </c>
      <c r="H1669">
        <f t="shared" si="129"/>
        <v>0</v>
      </c>
    </row>
    <row r="1670" spans="5:8">
      <c r="E1670" s="64" t="str">
        <f t="shared" si="126"/>
        <v/>
      </c>
      <c r="F1670" s="64" t="str">
        <f t="shared" si="127"/>
        <v/>
      </c>
      <c r="G1670">
        <f t="shared" si="128"/>
        <v>0</v>
      </c>
      <c r="H1670">
        <f t="shared" si="129"/>
        <v>0</v>
      </c>
    </row>
    <row r="1671" spans="5:8">
      <c r="E1671" s="64" t="str">
        <f t="shared" si="126"/>
        <v/>
      </c>
      <c r="F1671" s="64" t="str">
        <f t="shared" si="127"/>
        <v/>
      </c>
      <c r="G1671">
        <f t="shared" si="128"/>
        <v>0</v>
      </c>
      <c r="H1671">
        <f t="shared" si="129"/>
        <v>0</v>
      </c>
    </row>
    <row r="1672" spans="5:8">
      <c r="E1672" s="64" t="str">
        <f t="shared" si="126"/>
        <v/>
      </c>
      <c r="F1672" s="64" t="str">
        <f t="shared" si="127"/>
        <v/>
      </c>
      <c r="G1672">
        <f t="shared" si="128"/>
        <v>0</v>
      </c>
      <c r="H1672">
        <f t="shared" si="129"/>
        <v>0</v>
      </c>
    </row>
    <row r="1673" spans="5:8">
      <c r="E1673" s="64" t="str">
        <f t="shared" si="126"/>
        <v/>
      </c>
      <c r="F1673" s="64" t="str">
        <f t="shared" si="127"/>
        <v/>
      </c>
      <c r="G1673">
        <f t="shared" si="128"/>
        <v>0</v>
      </c>
      <c r="H1673">
        <f t="shared" si="129"/>
        <v>0</v>
      </c>
    </row>
    <row r="1674" spans="5:8">
      <c r="E1674" s="64" t="str">
        <f t="shared" si="126"/>
        <v/>
      </c>
      <c r="F1674" s="64" t="str">
        <f t="shared" si="127"/>
        <v/>
      </c>
      <c r="G1674">
        <f t="shared" si="128"/>
        <v>0</v>
      </c>
      <c r="H1674">
        <f t="shared" si="129"/>
        <v>0</v>
      </c>
    </row>
    <row r="1675" spans="5:8">
      <c r="E1675" s="64" t="str">
        <f t="shared" si="126"/>
        <v/>
      </c>
      <c r="F1675" s="64" t="str">
        <f t="shared" si="127"/>
        <v/>
      </c>
      <c r="G1675">
        <f t="shared" si="128"/>
        <v>0</v>
      </c>
      <c r="H1675">
        <f t="shared" si="129"/>
        <v>0</v>
      </c>
    </row>
    <row r="1676" spans="5:8">
      <c r="E1676" s="64" t="str">
        <f t="shared" si="126"/>
        <v/>
      </c>
      <c r="F1676" s="64" t="str">
        <f t="shared" si="127"/>
        <v/>
      </c>
      <c r="G1676">
        <f t="shared" si="128"/>
        <v>0</v>
      </c>
      <c r="H1676">
        <f t="shared" si="129"/>
        <v>0</v>
      </c>
    </row>
    <row r="1677" spans="5:8">
      <c r="E1677" s="64" t="str">
        <f t="shared" si="126"/>
        <v/>
      </c>
      <c r="F1677" s="64" t="str">
        <f t="shared" si="127"/>
        <v/>
      </c>
      <c r="G1677">
        <f t="shared" si="128"/>
        <v>0</v>
      </c>
      <c r="H1677">
        <f t="shared" si="129"/>
        <v>0</v>
      </c>
    </row>
    <row r="1678" spans="5:8">
      <c r="E1678" s="64" t="str">
        <f t="shared" si="126"/>
        <v/>
      </c>
      <c r="F1678" s="64" t="str">
        <f t="shared" si="127"/>
        <v/>
      </c>
      <c r="G1678">
        <f t="shared" si="128"/>
        <v>0</v>
      </c>
      <c r="H1678">
        <f t="shared" si="129"/>
        <v>0</v>
      </c>
    </row>
    <row r="1679" spans="5:8">
      <c r="E1679" s="64" t="str">
        <f t="shared" si="126"/>
        <v/>
      </c>
      <c r="F1679" s="64" t="str">
        <f t="shared" si="127"/>
        <v/>
      </c>
      <c r="G1679">
        <f t="shared" si="128"/>
        <v>0</v>
      </c>
      <c r="H1679">
        <f t="shared" si="129"/>
        <v>0</v>
      </c>
    </row>
    <row r="1680" spans="5:8">
      <c r="E1680" s="64" t="str">
        <f t="shared" si="126"/>
        <v/>
      </c>
      <c r="F1680" s="64" t="str">
        <f t="shared" si="127"/>
        <v/>
      </c>
      <c r="G1680">
        <f t="shared" si="128"/>
        <v>0</v>
      </c>
      <c r="H1680">
        <f t="shared" si="129"/>
        <v>0</v>
      </c>
    </row>
    <row r="1681" spans="5:8">
      <c r="E1681" s="64" t="str">
        <f t="shared" si="126"/>
        <v/>
      </c>
      <c r="F1681" s="64" t="str">
        <f t="shared" si="127"/>
        <v/>
      </c>
      <c r="G1681">
        <f t="shared" si="128"/>
        <v>0</v>
      </c>
      <c r="H1681">
        <f t="shared" si="129"/>
        <v>0</v>
      </c>
    </row>
    <row r="1682" spans="5:8">
      <c r="E1682" s="64" t="str">
        <f t="shared" si="126"/>
        <v/>
      </c>
      <c r="F1682" s="64" t="str">
        <f t="shared" si="127"/>
        <v/>
      </c>
      <c r="G1682">
        <f t="shared" si="128"/>
        <v>0</v>
      </c>
      <c r="H1682">
        <f t="shared" si="129"/>
        <v>0</v>
      </c>
    </row>
    <row r="1683" spans="5:8">
      <c r="E1683" s="64" t="str">
        <f t="shared" si="126"/>
        <v/>
      </c>
      <c r="F1683" s="64" t="str">
        <f t="shared" si="127"/>
        <v/>
      </c>
      <c r="G1683">
        <f t="shared" si="128"/>
        <v>0</v>
      </c>
      <c r="H1683">
        <f t="shared" si="129"/>
        <v>0</v>
      </c>
    </row>
    <row r="1684" spans="5:8">
      <c r="E1684" s="64" t="str">
        <f t="shared" si="126"/>
        <v/>
      </c>
      <c r="F1684" s="64" t="str">
        <f t="shared" si="127"/>
        <v/>
      </c>
      <c r="G1684">
        <f t="shared" si="128"/>
        <v>0</v>
      </c>
      <c r="H1684">
        <f t="shared" si="129"/>
        <v>0</v>
      </c>
    </row>
    <row r="1685" spans="5:8">
      <c r="E1685" s="64" t="str">
        <f t="shared" si="126"/>
        <v/>
      </c>
      <c r="F1685" s="64" t="str">
        <f t="shared" si="127"/>
        <v/>
      </c>
      <c r="G1685">
        <f t="shared" si="128"/>
        <v>0</v>
      </c>
      <c r="H1685">
        <f t="shared" si="129"/>
        <v>0</v>
      </c>
    </row>
    <row r="1686" spans="5:8">
      <c r="E1686" s="64" t="str">
        <f t="shared" si="126"/>
        <v/>
      </c>
      <c r="F1686" s="64" t="str">
        <f t="shared" si="127"/>
        <v/>
      </c>
      <c r="G1686">
        <f t="shared" si="128"/>
        <v>0</v>
      </c>
      <c r="H1686">
        <f t="shared" si="129"/>
        <v>0</v>
      </c>
    </row>
    <row r="1687" spans="5:8">
      <c r="E1687" s="64" t="str">
        <f t="shared" si="126"/>
        <v/>
      </c>
      <c r="F1687" s="64" t="str">
        <f t="shared" si="127"/>
        <v/>
      </c>
      <c r="G1687">
        <f t="shared" si="128"/>
        <v>0</v>
      </c>
      <c r="H1687">
        <f t="shared" si="129"/>
        <v>0</v>
      </c>
    </row>
    <row r="1688" spans="5:8">
      <c r="E1688" s="64" t="str">
        <f t="shared" si="126"/>
        <v/>
      </c>
      <c r="F1688" s="64" t="str">
        <f t="shared" si="127"/>
        <v/>
      </c>
      <c r="G1688">
        <f t="shared" si="128"/>
        <v>0</v>
      </c>
      <c r="H1688">
        <f t="shared" si="129"/>
        <v>0</v>
      </c>
    </row>
    <row r="1689" spans="5:8">
      <c r="E1689" s="64" t="str">
        <f t="shared" si="126"/>
        <v/>
      </c>
      <c r="F1689" s="64" t="str">
        <f t="shared" si="127"/>
        <v/>
      </c>
      <c r="G1689">
        <f t="shared" si="128"/>
        <v>0</v>
      </c>
      <c r="H1689">
        <f t="shared" si="129"/>
        <v>0</v>
      </c>
    </row>
    <row r="1690" spans="5:8">
      <c r="E1690" s="64" t="str">
        <f t="shared" si="126"/>
        <v/>
      </c>
      <c r="F1690" s="64" t="str">
        <f t="shared" si="127"/>
        <v/>
      </c>
      <c r="G1690">
        <f t="shared" si="128"/>
        <v>0</v>
      </c>
      <c r="H1690">
        <f t="shared" si="129"/>
        <v>0</v>
      </c>
    </row>
    <row r="1691" spans="5:8">
      <c r="E1691" s="64" t="str">
        <f t="shared" si="126"/>
        <v/>
      </c>
      <c r="F1691" s="64" t="str">
        <f t="shared" si="127"/>
        <v/>
      </c>
      <c r="G1691">
        <f t="shared" si="128"/>
        <v>0</v>
      </c>
      <c r="H1691">
        <f t="shared" si="129"/>
        <v>0</v>
      </c>
    </row>
    <row r="1692" spans="5:8">
      <c r="E1692" s="64" t="str">
        <f t="shared" si="126"/>
        <v/>
      </c>
      <c r="F1692" s="64" t="str">
        <f t="shared" si="127"/>
        <v/>
      </c>
      <c r="G1692">
        <f t="shared" si="128"/>
        <v>0</v>
      </c>
      <c r="H1692">
        <f t="shared" si="129"/>
        <v>0</v>
      </c>
    </row>
    <row r="1693" spans="5:8">
      <c r="E1693" s="64" t="str">
        <f t="shared" si="126"/>
        <v/>
      </c>
      <c r="F1693" s="64" t="str">
        <f t="shared" si="127"/>
        <v/>
      </c>
      <c r="G1693">
        <f t="shared" si="128"/>
        <v>0</v>
      </c>
      <c r="H1693">
        <f t="shared" si="129"/>
        <v>0</v>
      </c>
    </row>
    <row r="1694" spans="5:8">
      <c r="E1694" s="64" t="str">
        <f t="shared" si="126"/>
        <v/>
      </c>
      <c r="F1694" s="64" t="str">
        <f t="shared" si="127"/>
        <v/>
      </c>
      <c r="G1694">
        <f t="shared" si="128"/>
        <v>0</v>
      </c>
      <c r="H1694">
        <f t="shared" si="129"/>
        <v>0</v>
      </c>
    </row>
    <row r="1695" spans="5:8">
      <c r="E1695" s="64" t="str">
        <f t="shared" si="126"/>
        <v/>
      </c>
      <c r="F1695" s="64" t="str">
        <f t="shared" si="127"/>
        <v/>
      </c>
      <c r="G1695">
        <f t="shared" si="128"/>
        <v>0</v>
      </c>
      <c r="H1695">
        <f t="shared" si="129"/>
        <v>0</v>
      </c>
    </row>
    <row r="1696" spans="5:8">
      <c r="E1696" s="64" t="str">
        <f t="shared" si="126"/>
        <v/>
      </c>
      <c r="F1696" s="64" t="str">
        <f t="shared" si="127"/>
        <v/>
      </c>
      <c r="G1696">
        <f t="shared" si="128"/>
        <v>0</v>
      </c>
      <c r="H1696">
        <f t="shared" si="129"/>
        <v>0</v>
      </c>
    </row>
    <row r="1697" spans="5:8">
      <c r="E1697" s="64" t="str">
        <f t="shared" si="126"/>
        <v/>
      </c>
      <c r="F1697" s="64" t="str">
        <f t="shared" si="127"/>
        <v/>
      </c>
      <c r="G1697">
        <f t="shared" si="128"/>
        <v>0</v>
      </c>
      <c r="H1697">
        <f t="shared" si="129"/>
        <v>0</v>
      </c>
    </row>
    <row r="1698" spans="5:8">
      <c r="E1698" s="64" t="str">
        <f t="shared" si="126"/>
        <v/>
      </c>
      <c r="F1698" s="64" t="str">
        <f t="shared" si="127"/>
        <v/>
      </c>
      <c r="G1698">
        <f t="shared" si="128"/>
        <v>0</v>
      </c>
      <c r="H1698">
        <f t="shared" si="129"/>
        <v>0</v>
      </c>
    </row>
    <row r="1699" spans="5:8">
      <c r="E1699" s="64" t="str">
        <f t="shared" si="126"/>
        <v/>
      </c>
      <c r="F1699" s="64" t="str">
        <f t="shared" si="127"/>
        <v/>
      </c>
      <c r="G1699">
        <f t="shared" si="128"/>
        <v>0</v>
      </c>
      <c r="H1699">
        <f t="shared" si="129"/>
        <v>0</v>
      </c>
    </row>
    <row r="1700" spans="5:8">
      <c r="E1700" s="64" t="str">
        <f t="shared" si="126"/>
        <v/>
      </c>
      <c r="F1700" s="64" t="str">
        <f t="shared" si="127"/>
        <v/>
      </c>
      <c r="G1700">
        <f t="shared" si="128"/>
        <v>0</v>
      </c>
      <c r="H1700">
        <f t="shared" si="129"/>
        <v>0</v>
      </c>
    </row>
    <row r="1701" spans="5:8">
      <c r="E1701" s="64" t="str">
        <f t="shared" si="126"/>
        <v/>
      </c>
      <c r="F1701" s="64" t="str">
        <f t="shared" si="127"/>
        <v/>
      </c>
      <c r="G1701">
        <f t="shared" si="128"/>
        <v>0</v>
      </c>
      <c r="H1701">
        <f t="shared" si="129"/>
        <v>0</v>
      </c>
    </row>
    <row r="1702" spans="5:8">
      <c r="E1702" s="64" t="str">
        <f t="shared" si="126"/>
        <v/>
      </c>
      <c r="F1702" s="64" t="str">
        <f t="shared" si="127"/>
        <v/>
      </c>
      <c r="G1702">
        <f t="shared" si="128"/>
        <v>0</v>
      </c>
      <c r="H1702">
        <f t="shared" si="129"/>
        <v>0</v>
      </c>
    </row>
    <row r="1703" spans="5:8">
      <c r="E1703" s="64" t="str">
        <f t="shared" si="126"/>
        <v/>
      </c>
      <c r="F1703" s="64" t="str">
        <f t="shared" si="127"/>
        <v/>
      </c>
      <c r="G1703">
        <f t="shared" si="128"/>
        <v>0</v>
      </c>
      <c r="H1703">
        <f t="shared" si="129"/>
        <v>0</v>
      </c>
    </row>
    <row r="1704" spans="5:8">
      <c r="E1704" s="64" t="str">
        <f t="shared" si="126"/>
        <v/>
      </c>
      <c r="F1704" s="64" t="str">
        <f t="shared" si="127"/>
        <v/>
      </c>
      <c r="G1704">
        <f t="shared" si="128"/>
        <v>0</v>
      </c>
      <c r="H1704">
        <f t="shared" si="129"/>
        <v>0</v>
      </c>
    </row>
    <row r="1705" spans="5:8">
      <c r="E1705" s="64" t="str">
        <f t="shared" si="126"/>
        <v/>
      </c>
      <c r="F1705" s="64" t="str">
        <f t="shared" si="127"/>
        <v/>
      </c>
      <c r="G1705">
        <f t="shared" si="128"/>
        <v>0</v>
      </c>
      <c r="H1705">
        <f t="shared" si="129"/>
        <v>0</v>
      </c>
    </row>
    <row r="1706" spans="5:8">
      <c r="E1706" s="64" t="str">
        <f t="shared" si="126"/>
        <v/>
      </c>
      <c r="F1706" s="64" t="str">
        <f t="shared" si="127"/>
        <v/>
      </c>
      <c r="G1706">
        <f t="shared" si="128"/>
        <v>0</v>
      </c>
      <c r="H1706">
        <f t="shared" si="129"/>
        <v>0</v>
      </c>
    </row>
    <row r="1707" spans="5:8">
      <c r="E1707" s="64" t="str">
        <f t="shared" si="126"/>
        <v/>
      </c>
      <c r="F1707" s="64" t="str">
        <f t="shared" si="127"/>
        <v/>
      </c>
      <c r="G1707">
        <f t="shared" si="128"/>
        <v>0</v>
      </c>
      <c r="H1707">
        <f t="shared" si="129"/>
        <v>0</v>
      </c>
    </row>
    <row r="1708" spans="5:8">
      <c r="E1708" s="64" t="str">
        <f t="shared" si="126"/>
        <v/>
      </c>
      <c r="F1708" s="64" t="str">
        <f t="shared" si="127"/>
        <v/>
      </c>
      <c r="G1708">
        <f t="shared" si="128"/>
        <v>0</v>
      </c>
      <c r="H1708">
        <f t="shared" si="129"/>
        <v>0</v>
      </c>
    </row>
    <row r="1709" spans="5:8">
      <c r="E1709" s="64" t="str">
        <f t="shared" si="126"/>
        <v/>
      </c>
      <c r="F1709" s="64" t="str">
        <f t="shared" si="127"/>
        <v/>
      </c>
      <c r="G1709">
        <f t="shared" si="128"/>
        <v>0</v>
      </c>
      <c r="H1709">
        <f t="shared" si="129"/>
        <v>0</v>
      </c>
    </row>
    <row r="1710" spans="5:8">
      <c r="E1710" s="64" t="str">
        <f t="shared" ref="E1710:E1770" si="130">UPPER(B1710)</f>
        <v/>
      </c>
      <c r="F1710" s="64" t="str">
        <f t="shared" ref="F1710:F1770" si="131">UPPER(C1710)</f>
        <v/>
      </c>
      <c r="G1710">
        <f t="shared" ref="G1710:G1770" si="132">D1710</f>
        <v>0</v>
      </c>
      <c r="H1710">
        <f t="shared" ref="H1710:H1770" si="133">ROUND(G1710/(1+$E$1),2)</f>
        <v>0</v>
      </c>
    </row>
    <row r="1711" spans="5:8">
      <c r="E1711" s="64" t="str">
        <f t="shared" si="130"/>
        <v/>
      </c>
      <c r="F1711" s="64" t="str">
        <f t="shared" si="131"/>
        <v/>
      </c>
      <c r="G1711">
        <f t="shared" si="132"/>
        <v>0</v>
      </c>
      <c r="H1711">
        <f t="shared" si="133"/>
        <v>0</v>
      </c>
    </row>
    <row r="1712" spans="5:8">
      <c r="E1712" s="64" t="str">
        <f t="shared" si="130"/>
        <v/>
      </c>
      <c r="F1712" s="64" t="str">
        <f t="shared" si="131"/>
        <v/>
      </c>
      <c r="G1712">
        <f t="shared" si="132"/>
        <v>0</v>
      </c>
      <c r="H1712">
        <f t="shared" si="133"/>
        <v>0</v>
      </c>
    </row>
    <row r="1713" spans="5:8">
      <c r="E1713" s="64" t="str">
        <f t="shared" si="130"/>
        <v/>
      </c>
      <c r="F1713" s="64" t="str">
        <f t="shared" si="131"/>
        <v/>
      </c>
      <c r="G1713">
        <f t="shared" si="132"/>
        <v>0</v>
      </c>
      <c r="H1713">
        <f t="shared" si="133"/>
        <v>0</v>
      </c>
    </row>
    <row r="1714" spans="5:8">
      <c r="E1714" s="64" t="str">
        <f t="shared" si="130"/>
        <v/>
      </c>
      <c r="F1714" s="64" t="str">
        <f t="shared" si="131"/>
        <v/>
      </c>
      <c r="G1714">
        <f t="shared" si="132"/>
        <v>0</v>
      </c>
      <c r="H1714">
        <f t="shared" si="133"/>
        <v>0</v>
      </c>
    </row>
    <row r="1715" spans="5:8">
      <c r="E1715" s="64" t="str">
        <f t="shared" si="130"/>
        <v/>
      </c>
      <c r="F1715" s="64" t="str">
        <f t="shared" si="131"/>
        <v/>
      </c>
      <c r="G1715">
        <f t="shared" si="132"/>
        <v>0</v>
      </c>
      <c r="H1715">
        <f t="shared" si="133"/>
        <v>0</v>
      </c>
    </row>
    <row r="1716" spans="5:8">
      <c r="E1716" s="64" t="str">
        <f t="shared" si="130"/>
        <v/>
      </c>
      <c r="F1716" s="64" t="str">
        <f t="shared" si="131"/>
        <v/>
      </c>
      <c r="G1716">
        <f t="shared" si="132"/>
        <v>0</v>
      </c>
      <c r="H1716">
        <f t="shared" si="133"/>
        <v>0</v>
      </c>
    </row>
    <row r="1717" spans="5:8">
      <c r="E1717" s="64" t="str">
        <f t="shared" si="130"/>
        <v/>
      </c>
      <c r="F1717" s="64" t="str">
        <f t="shared" si="131"/>
        <v/>
      </c>
      <c r="G1717">
        <f t="shared" si="132"/>
        <v>0</v>
      </c>
      <c r="H1717">
        <f t="shared" si="133"/>
        <v>0</v>
      </c>
    </row>
    <row r="1718" spans="5:8">
      <c r="E1718" s="64" t="str">
        <f t="shared" si="130"/>
        <v/>
      </c>
      <c r="F1718" s="64" t="str">
        <f t="shared" si="131"/>
        <v/>
      </c>
      <c r="G1718">
        <f t="shared" si="132"/>
        <v>0</v>
      </c>
      <c r="H1718">
        <f t="shared" si="133"/>
        <v>0</v>
      </c>
    </row>
    <row r="1719" spans="5:8">
      <c r="E1719" s="64" t="str">
        <f t="shared" si="130"/>
        <v/>
      </c>
      <c r="F1719" s="64" t="str">
        <f t="shared" si="131"/>
        <v/>
      </c>
      <c r="G1719">
        <f t="shared" si="132"/>
        <v>0</v>
      </c>
      <c r="H1719">
        <f t="shared" si="133"/>
        <v>0</v>
      </c>
    </row>
    <row r="1720" spans="5:8">
      <c r="E1720" s="64" t="str">
        <f t="shared" si="130"/>
        <v/>
      </c>
      <c r="F1720" s="64" t="str">
        <f t="shared" si="131"/>
        <v/>
      </c>
      <c r="G1720">
        <f t="shared" si="132"/>
        <v>0</v>
      </c>
      <c r="H1720">
        <f t="shared" si="133"/>
        <v>0</v>
      </c>
    </row>
    <row r="1721" spans="5:8">
      <c r="E1721" s="64" t="str">
        <f t="shared" si="130"/>
        <v/>
      </c>
      <c r="F1721" s="64" t="str">
        <f t="shared" si="131"/>
        <v/>
      </c>
      <c r="G1721">
        <f t="shared" si="132"/>
        <v>0</v>
      </c>
      <c r="H1721">
        <f t="shared" si="133"/>
        <v>0</v>
      </c>
    </row>
    <row r="1722" spans="5:8">
      <c r="E1722" s="64" t="str">
        <f t="shared" si="130"/>
        <v/>
      </c>
      <c r="F1722" s="64" t="str">
        <f t="shared" si="131"/>
        <v/>
      </c>
      <c r="G1722">
        <f t="shared" si="132"/>
        <v>0</v>
      </c>
      <c r="H1722">
        <f t="shared" si="133"/>
        <v>0</v>
      </c>
    </row>
    <row r="1723" spans="5:8">
      <c r="E1723" s="64" t="str">
        <f t="shared" si="130"/>
        <v/>
      </c>
      <c r="F1723" s="64" t="str">
        <f t="shared" si="131"/>
        <v/>
      </c>
      <c r="G1723">
        <f t="shared" si="132"/>
        <v>0</v>
      </c>
      <c r="H1723">
        <f t="shared" si="133"/>
        <v>0</v>
      </c>
    </row>
    <row r="1724" spans="5:8">
      <c r="E1724" s="64" t="str">
        <f t="shared" si="130"/>
        <v/>
      </c>
      <c r="F1724" s="64" t="str">
        <f t="shared" si="131"/>
        <v/>
      </c>
      <c r="G1724">
        <f t="shared" si="132"/>
        <v>0</v>
      </c>
      <c r="H1724">
        <f t="shared" si="133"/>
        <v>0</v>
      </c>
    </row>
    <row r="1725" spans="5:8">
      <c r="E1725" s="64" t="str">
        <f t="shared" si="130"/>
        <v/>
      </c>
      <c r="F1725" s="64" t="str">
        <f t="shared" si="131"/>
        <v/>
      </c>
      <c r="G1725">
        <f t="shared" si="132"/>
        <v>0</v>
      </c>
      <c r="H1725">
        <f t="shared" si="133"/>
        <v>0</v>
      </c>
    </row>
    <row r="1726" spans="5:8">
      <c r="E1726" s="64" t="str">
        <f t="shared" si="130"/>
        <v/>
      </c>
      <c r="F1726" s="64" t="str">
        <f t="shared" si="131"/>
        <v/>
      </c>
      <c r="G1726">
        <f t="shared" si="132"/>
        <v>0</v>
      </c>
      <c r="H1726">
        <f t="shared" si="133"/>
        <v>0</v>
      </c>
    </row>
    <row r="1727" spans="5:8">
      <c r="E1727" s="64" t="str">
        <f t="shared" si="130"/>
        <v/>
      </c>
      <c r="F1727" s="64" t="str">
        <f t="shared" si="131"/>
        <v/>
      </c>
      <c r="G1727">
        <f t="shared" si="132"/>
        <v>0</v>
      </c>
      <c r="H1727">
        <f t="shared" si="133"/>
        <v>0</v>
      </c>
    </row>
    <row r="1728" spans="5:8">
      <c r="E1728" s="64" t="str">
        <f t="shared" si="130"/>
        <v/>
      </c>
      <c r="F1728" s="64" t="str">
        <f t="shared" si="131"/>
        <v/>
      </c>
      <c r="G1728">
        <f t="shared" si="132"/>
        <v>0</v>
      </c>
      <c r="H1728">
        <f t="shared" si="133"/>
        <v>0</v>
      </c>
    </row>
    <row r="1729" spans="5:8">
      <c r="E1729" s="64" t="str">
        <f t="shared" si="130"/>
        <v/>
      </c>
      <c r="F1729" s="64" t="str">
        <f t="shared" si="131"/>
        <v/>
      </c>
      <c r="G1729">
        <f t="shared" si="132"/>
        <v>0</v>
      </c>
      <c r="H1729">
        <f t="shared" si="133"/>
        <v>0</v>
      </c>
    </row>
    <row r="1730" spans="5:8">
      <c r="E1730" s="64" t="str">
        <f t="shared" si="130"/>
        <v/>
      </c>
      <c r="F1730" s="64" t="str">
        <f t="shared" si="131"/>
        <v/>
      </c>
      <c r="G1730">
        <f t="shared" si="132"/>
        <v>0</v>
      </c>
      <c r="H1730">
        <f t="shared" si="133"/>
        <v>0</v>
      </c>
    </row>
    <row r="1731" spans="5:8">
      <c r="E1731" s="64" t="str">
        <f t="shared" si="130"/>
        <v/>
      </c>
      <c r="F1731" s="64" t="str">
        <f t="shared" si="131"/>
        <v/>
      </c>
      <c r="G1731">
        <f t="shared" si="132"/>
        <v>0</v>
      </c>
      <c r="H1731">
        <f t="shared" si="133"/>
        <v>0</v>
      </c>
    </row>
    <row r="1732" spans="5:8">
      <c r="E1732" s="64" t="str">
        <f t="shared" si="130"/>
        <v/>
      </c>
      <c r="F1732" s="64" t="str">
        <f t="shared" si="131"/>
        <v/>
      </c>
      <c r="G1732">
        <f t="shared" si="132"/>
        <v>0</v>
      </c>
      <c r="H1732">
        <f t="shared" si="133"/>
        <v>0</v>
      </c>
    </row>
    <row r="1733" spans="5:8">
      <c r="E1733" s="64" t="str">
        <f t="shared" si="130"/>
        <v/>
      </c>
      <c r="F1733" s="64" t="str">
        <f t="shared" si="131"/>
        <v/>
      </c>
      <c r="G1733">
        <f t="shared" si="132"/>
        <v>0</v>
      </c>
      <c r="H1733">
        <f t="shared" si="133"/>
        <v>0</v>
      </c>
    </row>
    <row r="1734" spans="5:8">
      <c r="E1734" s="64" t="str">
        <f t="shared" si="130"/>
        <v/>
      </c>
      <c r="F1734" s="64" t="str">
        <f t="shared" si="131"/>
        <v/>
      </c>
      <c r="G1734">
        <f t="shared" si="132"/>
        <v>0</v>
      </c>
      <c r="H1734">
        <f t="shared" si="133"/>
        <v>0</v>
      </c>
    </row>
    <row r="1735" spans="5:8">
      <c r="E1735" s="64" t="str">
        <f t="shared" si="130"/>
        <v/>
      </c>
      <c r="F1735" s="64" t="str">
        <f t="shared" si="131"/>
        <v/>
      </c>
      <c r="G1735">
        <f t="shared" si="132"/>
        <v>0</v>
      </c>
      <c r="H1735">
        <f t="shared" si="133"/>
        <v>0</v>
      </c>
    </row>
    <row r="1736" spans="5:8">
      <c r="E1736" s="64" t="str">
        <f t="shared" si="130"/>
        <v/>
      </c>
      <c r="F1736" s="64" t="str">
        <f t="shared" si="131"/>
        <v/>
      </c>
      <c r="G1736">
        <f t="shared" si="132"/>
        <v>0</v>
      </c>
      <c r="H1736">
        <f t="shared" si="133"/>
        <v>0</v>
      </c>
    </row>
    <row r="1737" spans="5:8">
      <c r="E1737" s="64" t="str">
        <f t="shared" si="130"/>
        <v/>
      </c>
      <c r="F1737" s="64" t="str">
        <f t="shared" si="131"/>
        <v/>
      </c>
      <c r="G1737">
        <f t="shared" si="132"/>
        <v>0</v>
      </c>
      <c r="H1737">
        <f t="shared" si="133"/>
        <v>0</v>
      </c>
    </row>
    <row r="1738" spans="5:8">
      <c r="E1738" s="64" t="str">
        <f t="shared" si="130"/>
        <v/>
      </c>
      <c r="F1738" s="64" t="str">
        <f t="shared" si="131"/>
        <v/>
      </c>
      <c r="G1738">
        <f t="shared" si="132"/>
        <v>0</v>
      </c>
      <c r="H1738">
        <f t="shared" si="133"/>
        <v>0</v>
      </c>
    </row>
    <row r="1739" spans="5:8">
      <c r="E1739" s="64" t="str">
        <f t="shared" si="130"/>
        <v/>
      </c>
      <c r="F1739" s="64" t="str">
        <f t="shared" si="131"/>
        <v/>
      </c>
      <c r="G1739">
        <f t="shared" si="132"/>
        <v>0</v>
      </c>
      <c r="H1739">
        <f t="shared" si="133"/>
        <v>0</v>
      </c>
    </row>
    <row r="1740" spans="5:8">
      <c r="E1740" s="64" t="str">
        <f t="shared" si="130"/>
        <v/>
      </c>
      <c r="F1740" s="64" t="str">
        <f t="shared" si="131"/>
        <v/>
      </c>
      <c r="G1740">
        <f t="shared" si="132"/>
        <v>0</v>
      </c>
      <c r="H1740">
        <f t="shared" si="133"/>
        <v>0</v>
      </c>
    </row>
    <row r="1741" spans="5:8">
      <c r="E1741" s="64" t="str">
        <f t="shared" si="130"/>
        <v/>
      </c>
      <c r="F1741" s="64" t="str">
        <f t="shared" si="131"/>
        <v/>
      </c>
      <c r="G1741">
        <f t="shared" si="132"/>
        <v>0</v>
      </c>
      <c r="H1741">
        <f t="shared" si="133"/>
        <v>0</v>
      </c>
    </row>
    <row r="1742" spans="5:8">
      <c r="E1742" s="64" t="str">
        <f t="shared" si="130"/>
        <v/>
      </c>
      <c r="F1742" s="64" t="str">
        <f t="shared" si="131"/>
        <v/>
      </c>
      <c r="G1742">
        <f t="shared" si="132"/>
        <v>0</v>
      </c>
      <c r="H1742">
        <f t="shared" si="133"/>
        <v>0</v>
      </c>
    </row>
    <row r="1743" spans="5:8">
      <c r="E1743" s="64" t="str">
        <f t="shared" si="130"/>
        <v/>
      </c>
      <c r="F1743" s="64" t="str">
        <f t="shared" si="131"/>
        <v/>
      </c>
      <c r="G1743">
        <f t="shared" si="132"/>
        <v>0</v>
      </c>
      <c r="H1743">
        <f t="shared" si="133"/>
        <v>0</v>
      </c>
    </row>
    <row r="1744" spans="5:8">
      <c r="E1744" s="64" t="str">
        <f t="shared" si="130"/>
        <v/>
      </c>
      <c r="F1744" s="64" t="str">
        <f t="shared" si="131"/>
        <v/>
      </c>
      <c r="G1744">
        <f t="shared" si="132"/>
        <v>0</v>
      </c>
      <c r="H1744">
        <f t="shared" si="133"/>
        <v>0</v>
      </c>
    </row>
    <row r="1745" spans="5:8">
      <c r="E1745" s="64" t="str">
        <f t="shared" si="130"/>
        <v/>
      </c>
      <c r="F1745" s="64" t="str">
        <f t="shared" si="131"/>
        <v/>
      </c>
      <c r="G1745">
        <f t="shared" si="132"/>
        <v>0</v>
      </c>
      <c r="H1745">
        <f t="shared" si="133"/>
        <v>0</v>
      </c>
    </row>
    <row r="1746" spans="5:8">
      <c r="E1746" s="64" t="str">
        <f t="shared" si="130"/>
        <v/>
      </c>
      <c r="F1746" s="64" t="str">
        <f t="shared" si="131"/>
        <v/>
      </c>
      <c r="G1746">
        <f t="shared" si="132"/>
        <v>0</v>
      </c>
      <c r="H1746">
        <f t="shared" si="133"/>
        <v>0</v>
      </c>
    </row>
    <row r="1747" spans="5:8">
      <c r="E1747" s="64" t="str">
        <f t="shared" si="130"/>
        <v/>
      </c>
      <c r="F1747" s="64" t="str">
        <f t="shared" si="131"/>
        <v/>
      </c>
      <c r="G1747">
        <f t="shared" si="132"/>
        <v>0</v>
      </c>
      <c r="H1747">
        <f t="shared" si="133"/>
        <v>0</v>
      </c>
    </row>
    <row r="1748" spans="5:8">
      <c r="E1748" s="64" t="str">
        <f t="shared" si="130"/>
        <v/>
      </c>
      <c r="F1748" s="64" t="str">
        <f t="shared" si="131"/>
        <v/>
      </c>
      <c r="G1748">
        <f t="shared" si="132"/>
        <v>0</v>
      </c>
      <c r="H1748">
        <f t="shared" si="133"/>
        <v>0</v>
      </c>
    </row>
    <row r="1749" spans="5:8">
      <c r="E1749" s="64" t="str">
        <f t="shared" si="130"/>
        <v/>
      </c>
      <c r="F1749" s="64" t="str">
        <f t="shared" si="131"/>
        <v/>
      </c>
      <c r="G1749">
        <f t="shared" si="132"/>
        <v>0</v>
      </c>
      <c r="H1749">
        <f t="shared" si="133"/>
        <v>0</v>
      </c>
    </row>
    <row r="1750" spans="5:8">
      <c r="E1750" s="64" t="str">
        <f t="shared" si="130"/>
        <v/>
      </c>
      <c r="F1750" s="64" t="str">
        <f t="shared" si="131"/>
        <v/>
      </c>
      <c r="G1750">
        <f t="shared" si="132"/>
        <v>0</v>
      </c>
      <c r="H1750">
        <f t="shared" si="133"/>
        <v>0</v>
      </c>
    </row>
    <row r="1751" spans="5:8">
      <c r="E1751" s="64" t="str">
        <f t="shared" si="130"/>
        <v/>
      </c>
      <c r="F1751" s="64" t="str">
        <f t="shared" si="131"/>
        <v/>
      </c>
      <c r="G1751">
        <f t="shared" si="132"/>
        <v>0</v>
      </c>
      <c r="H1751">
        <f t="shared" si="133"/>
        <v>0</v>
      </c>
    </row>
    <row r="1752" spans="5:8">
      <c r="E1752" s="64" t="str">
        <f t="shared" si="130"/>
        <v/>
      </c>
      <c r="F1752" s="64" t="str">
        <f t="shared" si="131"/>
        <v/>
      </c>
      <c r="G1752">
        <f t="shared" si="132"/>
        <v>0</v>
      </c>
      <c r="H1752">
        <f t="shared" si="133"/>
        <v>0</v>
      </c>
    </row>
    <row r="1753" spans="5:8">
      <c r="E1753" s="64" t="str">
        <f t="shared" si="130"/>
        <v/>
      </c>
      <c r="F1753" s="64" t="str">
        <f t="shared" si="131"/>
        <v/>
      </c>
      <c r="G1753">
        <f t="shared" si="132"/>
        <v>0</v>
      </c>
      <c r="H1753">
        <f t="shared" si="133"/>
        <v>0</v>
      </c>
    </row>
    <row r="1754" spans="5:8">
      <c r="E1754" s="64" t="str">
        <f t="shared" si="130"/>
        <v/>
      </c>
      <c r="F1754" s="64" t="str">
        <f t="shared" si="131"/>
        <v/>
      </c>
      <c r="G1754">
        <f t="shared" si="132"/>
        <v>0</v>
      </c>
      <c r="H1754">
        <f t="shared" si="133"/>
        <v>0</v>
      </c>
    </row>
    <row r="1755" spans="5:8">
      <c r="E1755" s="64" t="str">
        <f t="shared" si="130"/>
        <v/>
      </c>
      <c r="F1755" s="64" t="str">
        <f t="shared" si="131"/>
        <v/>
      </c>
      <c r="G1755">
        <f t="shared" si="132"/>
        <v>0</v>
      </c>
      <c r="H1755">
        <f t="shared" si="133"/>
        <v>0</v>
      </c>
    </row>
    <row r="1756" spans="5:8">
      <c r="E1756" s="64" t="str">
        <f t="shared" si="130"/>
        <v/>
      </c>
      <c r="F1756" s="64" t="str">
        <f t="shared" si="131"/>
        <v/>
      </c>
      <c r="G1756">
        <f t="shared" si="132"/>
        <v>0</v>
      </c>
      <c r="H1756">
        <f t="shared" si="133"/>
        <v>0</v>
      </c>
    </row>
    <row r="1757" spans="5:8">
      <c r="E1757" s="64" t="str">
        <f t="shared" si="130"/>
        <v/>
      </c>
      <c r="F1757" s="64" t="str">
        <f t="shared" si="131"/>
        <v/>
      </c>
      <c r="G1757">
        <f t="shared" si="132"/>
        <v>0</v>
      </c>
      <c r="H1757">
        <f t="shared" si="133"/>
        <v>0</v>
      </c>
    </row>
    <row r="1758" spans="5:8">
      <c r="E1758" s="64" t="str">
        <f t="shared" si="130"/>
        <v/>
      </c>
      <c r="F1758" s="64" t="str">
        <f t="shared" si="131"/>
        <v/>
      </c>
      <c r="G1758">
        <f t="shared" si="132"/>
        <v>0</v>
      </c>
      <c r="H1758">
        <f t="shared" si="133"/>
        <v>0</v>
      </c>
    </row>
    <row r="1759" spans="5:8">
      <c r="E1759" s="64" t="str">
        <f t="shared" si="130"/>
        <v/>
      </c>
      <c r="F1759" s="64" t="str">
        <f t="shared" si="131"/>
        <v/>
      </c>
      <c r="G1759">
        <f t="shared" si="132"/>
        <v>0</v>
      </c>
      <c r="H1759">
        <f t="shared" si="133"/>
        <v>0</v>
      </c>
    </row>
    <row r="1760" spans="5:8">
      <c r="E1760" s="64" t="str">
        <f t="shared" si="130"/>
        <v/>
      </c>
      <c r="F1760" s="64" t="str">
        <f t="shared" si="131"/>
        <v/>
      </c>
      <c r="G1760">
        <f t="shared" si="132"/>
        <v>0</v>
      </c>
      <c r="H1760">
        <f t="shared" si="133"/>
        <v>0</v>
      </c>
    </row>
    <row r="1761" spans="5:8">
      <c r="E1761" s="64" t="str">
        <f t="shared" si="130"/>
        <v/>
      </c>
      <c r="F1761" s="64" t="str">
        <f t="shared" si="131"/>
        <v/>
      </c>
      <c r="G1761">
        <f t="shared" si="132"/>
        <v>0</v>
      </c>
      <c r="H1761">
        <f t="shared" si="133"/>
        <v>0</v>
      </c>
    </row>
    <row r="1762" spans="5:8">
      <c r="E1762" s="64" t="str">
        <f t="shared" si="130"/>
        <v/>
      </c>
      <c r="F1762" s="64" t="str">
        <f t="shared" si="131"/>
        <v/>
      </c>
      <c r="G1762">
        <f t="shared" si="132"/>
        <v>0</v>
      </c>
      <c r="H1762">
        <f t="shared" si="133"/>
        <v>0</v>
      </c>
    </row>
    <row r="1763" spans="5:8">
      <c r="E1763" s="64" t="str">
        <f t="shared" si="130"/>
        <v/>
      </c>
      <c r="F1763" s="64" t="str">
        <f t="shared" si="131"/>
        <v/>
      </c>
      <c r="G1763">
        <f t="shared" si="132"/>
        <v>0</v>
      </c>
      <c r="H1763">
        <f t="shared" si="133"/>
        <v>0</v>
      </c>
    </row>
    <row r="1764" spans="5:8">
      <c r="E1764" s="64" t="str">
        <f t="shared" si="130"/>
        <v/>
      </c>
      <c r="F1764" s="64" t="str">
        <f t="shared" si="131"/>
        <v/>
      </c>
      <c r="G1764">
        <f t="shared" si="132"/>
        <v>0</v>
      </c>
      <c r="H1764">
        <f t="shared" si="133"/>
        <v>0</v>
      </c>
    </row>
    <row r="1765" spans="5:8">
      <c r="E1765" s="64" t="str">
        <f t="shared" si="130"/>
        <v/>
      </c>
      <c r="F1765" s="64" t="str">
        <f t="shared" si="131"/>
        <v/>
      </c>
      <c r="G1765">
        <f t="shared" si="132"/>
        <v>0</v>
      </c>
      <c r="H1765">
        <f t="shared" si="133"/>
        <v>0</v>
      </c>
    </row>
    <row r="1766" spans="5:8">
      <c r="E1766" s="64" t="str">
        <f t="shared" si="130"/>
        <v/>
      </c>
      <c r="F1766" s="64" t="str">
        <f t="shared" si="131"/>
        <v/>
      </c>
      <c r="G1766">
        <f t="shared" si="132"/>
        <v>0</v>
      </c>
      <c r="H1766">
        <f t="shared" si="133"/>
        <v>0</v>
      </c>
    </row>
    <row r="1767" spans="5:8">
      <c r="E1767" s="64" t="str">
        <f t="shared" si="130"/>
        <v/>
      </c>
      <c r="F1767" s="64" t="str">
        <f t="shared" si="131"/>
        <v/>
      </c>
      <c r="G1767">
        <f t="shared" si="132"/>
        <v>0</v>
      </c>
      <c r="H1767">
        <f t="shared" si="133"/>
        <v>0</v>
      </c>
    </row>
    <row r="1768" spans="5:8">
      <c r="E1768" s="64" t="str">
        <f t="shared" si="130"/>
        <v/>
      </c>
      <c r="F1768" s="64" t="str">
        <f t="shared" si="131"/>
        <v/>
      </c>
      <c r="G1768">
        <f t="shared" si="132"/>
        <v>0</v>
      </c>
      <c r="H1768">
        <f t="shared" si="133"/>
        <v>0</v>
      </c>
    </row>
    <row r="1769" spans="5:8">
      <c r="E1769" s="64" t="str">
        <f t="shared" si="130"/>
        <v/>
      </c>
      <c r="F1769" s="64" t="str">
        <f t="shared" si="131"/>
        <v/>
      </c>
      <c r="G1769">
        <f t="shared" si="132"/>
        <v>0</v>
      </c>
      <c r="H1769">
        <f t="shared" si="133"/>
        <v>0</v>
      </c>
    </row>
    <row r="1770" spans="5:8">
      <c r="E1770" s="64" t="str">
        <f t="shared" si="130"/>
        <v/>
      </c>
      <c r="F1770" s="64" t="str">
        <f t="shared" si="131"/>
        <v/>
      </c>
      <c r="G1770">
        <f t="shared" si="132"/>
        <v>0</v>
      </c>
      <c r="H1770">
        <f t="shared" si="133"/>
        <v>0</v>
      </c>
    </row>
  </sheetData>
  <mergeCells count="1">
    <mergeCell ref="A3:D3"/>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30</vt:i4>
      </vt:variant>
      <vt:variant>
        <vt:lpstr>Intervalos nomeados</vt:lpstr>
      </vt:variant>
      <vt:variant>
        <vt:i4>25</vt:i4>
      </vt:variant>
    </vt:vector>
  </HeadingPairs>
  <TitlesOfParts>
    <vt:vector size="55" baseType="lpstr">
      <vt:lpstr>RESUMO</vt:lpstr>
      <vt:lpstr>GLOBAL</vt:lpstr>
      <vt:lpstr>MEM-LEVANT</vt:lpstr>
      <vt:lpstr>CRONOGRAMA</vt:lpstr>
      <vt:lpstr>ABC</vt:lpstr>
      <vt:lpstr>SAPATAS-ANEXOI</vt:lpstr>
      <vt:lpstr>CINTAS E VIGAS-ANEXOII</vt:lpstr>
      <vt:lpstr>PILARES E PILARETES-ANEXOIII</vt:lpstr>
      <vt:lpstr>LABOR-SERVIÇOS</vt:lpstr>
      <vt:lpstr>SINAPI-SERVIÇOS</vt:lpstr>
      <vt:lpstr>LABOR-INSUMOS</vt:lpstr>
      <vt:lpstr>SINAPI-INSUMOS</vt:lpstr>
      <vt:lpstr>ADM-COMP</vt:lpstr>
      <vt:lpstr>ARQ-COMP</vt:lpstr>
      <vt:lpstr>CURVA ABC</vt:lpstr>
      <vt:lpstr>BDI-COMP </vt:lpstr>
      <vt:lpstr>LS-COMP</vt:lpstr>
      <vt:lpstr>DER-ES JAN-18</vt:lpstr>
      <vt:lpstr>CLI-COMP</vt:lpstr>
      <vt:lpstr>EST-COMP</vt:lpstr>
      <vt:lpstr>GAS-COMP</vt:lpstr>
      <vt:lpstr>IMPER-COMP</vt:lpstr>
      <vt:lpstr>HID-COMP</vt:lpstr>
      <vt:lpstr>IMPL-COMP</vt:lpstr>
      <vt:lpstr>INC-COMP</vt:lpstr>
      <vt:lpstr>SCE-COMP</vt:lpstr>
      <vt:lpstr>SEG-COMP</vt:lpstr>
      <vt:lpstr>SPDA-COMP</vt:lpstr>
      <vt:lpstr>ORSE</vt:lpstr>
      <vt:lpstr>QUADRO RESUMO</vt:lpstr>
      <vt:lpstr>ABC!Area_de_impressao</vt:lpstr>
      <vt:lpstr>'ADM-COMP'!Area_de_impressao</vt:lpstr>
      <vt:lpstr>'ARQ-COMP'!Area_de_impressao</vt:lpstr>
      <vt:lpstr>'BDI-COMP '!Area_de_impressao</vt:lpstr>
      <vt:lpstr>'CINTAS E VIGAS-ANEXOII'!Area_de_impressao</vt:lpstr>
      <vt:lpstr>'CLI-COMP'!Area_de_impressao</vt:lpstr>
      <vt:lpstr>CRONOGRAMA!Area_de_impressao</vt:lpstr>
      <vt:lpstr>'CURVA ABC'!Area_de_impressao</vt:lpstr>
      <vt:lpstr>'EST-COMP'!Area_de_impressao</vt:lpstr>
      <vt:lpstr>GLOBAL!Area_de_impressao</vt:lpstr>
      <vt:lpstr>'IMPL-COMP'!Area_de_impressao</vt:lpstr>
      <vt:lpstr>'LS-COMP'!Area_de_impressao</vt:lpstr>
      <vt:lpstr>'MEM-LEVANT'!Area_de_impressao</vt:lpstr>
      <vt:lpstr>'PILARES E PILARETES-ANEXOIII'!Area_de_impressao</vt:lpstr>
      <vt:lpstr>'QUADRO RESUMO'!Area_de_impressao</vt:lpstr>
      <vt:lpstr>RESUMO!Area_de_impressao</vt:lpstr>
      <vt:lpstr>'SAPATAS-ANEXOI'!Area_de_impressao</vt:lpstr>
      <vt:lpstr>'SEG-COMP'!Area_de_impressao</vt:lpstr>
      <vt:lpstr>'SPDA-COMP'!Area_de_impressao</vt:lpstr>
      <vt:lpstr>'ADM-COMP'!Titulos_de_impressao</vt:lpstr>
      <vt:lpstr>'ARQ-COMP'!Titulos_de_impressao</vt:lpstr>
      <vt:lpstr>'GAS-COMP'!Titulos_de_impressao</vt:lpstr>
      <vt:lpstr>GLOBAL!Titulos_de_impressao</vt:lpstr>
      <vt:lpstr>'LS-COMP'!Titulos_de_impressao</vt:lpstr>
      <vt:lpstr>'MEM-LEVANT'!Titulos_de_impressao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erika.silva</cp:lastModifiedBy>
  <cp:lastPrinted>2020-01-02T16:23:17Z</cp:lastPrinted>
  <dcterms:created xsi:type="dcterms:W3CDTF">2014-08-19T16:48:36Z</dcterms:created>
  <dcterms:modified xsi:type="dcterms:W3CDTF">2020-02-04T13:39:44Z</dcterms:modified>
</cp:coreProperties>
</file>